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charts/chartEx3.xml" ContentType="application/vnd.ms-office.chartex+xml"/>
  <Override PartName="/xl/charts/colors4.xml" ContentType="application/vnd.ms-office.chartcolorstyle+xml"/>
  <Override PartName="/xl/charts/style4.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03" codeName="{00000000-0000-0000-0000-000000000000}"/>
  <workbookPr codeName="ThisWorkbook" hidePivotFieldList="1"/>
  <mc:AlternateContent xmlns:mc="http://schemas.openxmlformats.org/markup-compatibility/2006">
    <mc:Choice Requires="x15">
      <x15ac:absPath xmlns:x15ac="http://schemas.microsoft.com/office/spreadsheetml/2010/11/ac" url="https://smu-my.sharepoint.com/personal/megan_kwek_2024_business_smu_edu_sg/Documents/MDA COR1305 Project/"/>
    </mc:Choice>
  </mc:AlternateContent>
  <xr:revisionPtr revIDLastSave="0" documentId="8_{2C646737-2929-4F0D-96B5-6706BD96B881}" xr6:coauthVersionLast="47" xr6:coauthVersionMax="47" xr10:uidLastSave="{00000000-0000-0000-0000-000000000000}"/>
  <bookViews>
    <workbookView xWindow="-108" yWindow="-108" windowWidth="30936" windowHeight="17496" tabRatio="825" firstSheet="1" activeTab="1" xr2:uid="{E0CB961F-B5C6-4979-9B80-069268D16A2B}"/>
  </bookViews>
  <sheets>
    <sheet name="Stat" sheetId="18" r:id="rId1"/>
    <sheet name="Inputs" sheetId="13" r:id="rId2"/>
    <sheet name="Show more" sheetId="15" r:id="rId3"/>
    <sheet name="University Mod" sheetId="17" r:id="rId4"/>
    <sheet name="Output Calculations" sheetId="16" r:id="rId5"/>
    <sheet name="Unique University Data" sheetId="9" r:id="rId6"/>
    <sheet name="Stat Data" sheetId="20" r:id="rId7"/>
    <sheet name="Currency exchange rate" sheetId="6" r:id="rId8"/>
    <sheet name="University Data" sheetId="1" r:id="rId9"/>
    <sheet name="University Mapping Data" sheetId="11" r:id="rId10"/>
    <sheet name="Currency code lookup" sheetId="5" r:id="rId11"/>
    <sheet name="Safety Index" sheetId="14" r:id="rId12"/>
    <sheet name="(out) SMU Core Module Data" sheetId="2" state="hidden" r:id="rId13"/>
  </sheets>
  <definedNames>
    <definedName name="_xlnm._FilterDatabase" localSheetId="1" hidden="1">Inputs!$A$7:$I$9</definedName>
    <definedName name="_xlnm._FilterDatabase" localSheetId="11" hidden="1">'Safety Index'!$A$1:$C$164</definedName>
    <definedName name="_xlnm._FilterDatabase" localSheetId="5" hidden="1">'Unique University Data'!$A$1:$E$46</definedName>
    <definedName name="_xlnm._FilterDatabase" localSheetId="8" hidden="1">'University Data'!$A$1:$V$274</definedName>
    <definedName name="_xlnm._FilterDatabase" localSheetId="9" hidden="1">'University Mapping Data'!$A$1:$D$3604</definedName>
    <definedName name="_xlchart.v5.0" hidden="1">'Stat Data'!$L$6</definedName>
    <definedName name="_xlchart.v5.1" hidden="1">'Stat Data'!$L$7:$L$15</definedName>
    <definedName name="_xlchart.v5.2" hidden="1">'Stat Data'!$M$6</definedName>
    <definedName name="_xlchart.v5.3" hidden="1">'Stat Data'!$M$7:$M$15</definedName>
    <definedName name="_xleta.COUNTA" hidden="1" xlm="1">#NAME?</definedName>
    <definedName name="_xleta.GETPIVOTDATA" hidden="1" xlm="1">#NAME?</definedName>
    <definedName name="_xleta.IF" hidden="1" xlm="1">#NAME?</definedName>
    <definedName name="_xleta.INDEX" hidden="1" xlm="1">#NAME?</definedName>
    <definedName name="_xleta.MATCH" hidden="1" xlm="1">#NAME?</definedName>
    <definedName name="_xleta.N" hidden="1" xlm="1">#NAME?</definedName>
    <definedName name="Slicer_Region">#N/A</definedName>
    <definedName name="Slicer_Session">#N/A</definedName>
  </definedNames>
  <calcPr calcId="191028"/>
  <pivotCaches>
    <pivotCache cacheId="9495" r:id="rId14"/>
  </pivotCaches>
  <extLs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16" l="1"/>
  <c r="E5" i="16"/>
  <c r="E6" i="16"/>
  <c r="E7" i="16"/>
  <c r="E8" i="16"/>
  <c r="E9" i="16"/>
  <c r="E10" i="16"/>
  <c r="E11" i="16"/>
  <c r="E12" i="16"/>
  <c r="E13" i="16"/>
  <c r="E14" i="16"/>
  <c r="E15" i="16"/>
  <c r="E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55" i="16"/>
  <c r="E56" i="16"/>
  <c r="E57" i="16"/>
  <c r="E58" i="16"/>
  <c r="E59" i="16"/>
  <c r="E60" i="16"/>
  <c r="E61" i="16"/>
  <c r="E62" i="16"/>
  <c r="E63" i="16"/>
  <c r="E64" i="16"/>
  <c r="E65" i="16"/>
  <c r="E66" i="16"/>
  <c r="E67" i="16"/>
  <c r="E68" i="16"/>
  <c r="E69" i="16"/>
  <c r="E70" i="16"/>
  <c r="E71" i="16"/>
  <c r="E72" i="16"/>
  <c r="E73" i="16"/>
  <c r="E74" i="16"/>
  <c r="E75" i="16"/>
  <c r="E76" i="16"/>
  <c r="E77" i="16"/>
  <c r="E78" i="16"/>
  <c r="E79" i="16"/>
  <c r="E80" i="16"/>
  <c r="E81" i="16"/>
  <c r="E82" i="16"/>
  <c r="E83" i="16"/>
  <c r="E84" i="16"/>
  <c r="E85" i="16"/>
  <c r="E86" i="16"/>
  <c r="E87" i="16"/>
  <c r="E88" i="16"/>
  <c r="E89" i="16"/>
  <c r="E90" i="16"/>
  <c r="E91" i="16"/>
  <c r="E92" i="16"/>
  <c r="E93" i="16"/>
  <c r="E94" i="16"/>
  <c r="E95" i="16"/>
  <c r="E96" i="16"/>
  <c r="E97" i="16"/>
  <c r="E98" i="16"/>
  <c r="E99" i="16"/>
  <c r="E100" i="16"/>
  <c r="E101" i="16"/>
  <c r="E102" i="16"/>
  <c r="E103" i="16"/>
  <c r="E104" i="16"/>
  <c r="E105" i="16"/>
  <c r="E106" i="16"/>
  <c r="E107" i="16"/>
  <c r="E108" i="16"/>
  <c r="E109" i="16"/>
  <c r="E110" i="16"/>
  <c r="E111" i="16"/>
  <c r="E112" i="16"/>
  <c r="E113" i="16"/>
  <c r="E114" i="16"/>
  <c r="E115" i="16"/>
  <c r="E116" i="16"/>
  <c r="E117" i="16"/>
  <c r="E118" i="16"/>
  <c r="E119" i="16"/>
  <c r="E120" i="16"/>
  <c r="E121" i="16"/>
  <c r="E122" i="16"/>
  <c r="E123" i="16"/>
  <c r="E124" i="16"/>
  <c r="E125" i="16"/>
  <c r="E126" i="16"/>
  <c r="E127" i="16"/>
  <c r="E128" i="16"/>
  <c r="E129" i="16"/>
  <c r="E130" i="16"/>
  <c r="E131" i="16"/>
  <c r="E132" i="16"/>
  <c r="E133" i="16"/>
  <c r="E134" i="16"/>
  <c r="E135" i="16"/>
  <c r="E136" i="16"/>
  <c r="E137" i="16"/>
  <c r="E138" i="16"/>
  <c r="E139" i="16"/>
  <c r="E140" i="16"/>
  <c r="E141" i="16"/>
  <c r="E142" i="16"/>
  <c r="E143" i="16"/>
  <c r="E144" i="16"/>
  <c r="E145" i="16"/>
  <c r="E146" i="16"/>
  <c r="E147" i="16"/>
  <c r="E148" i="16"/>
  <c r="E149" i="16"/>
  <c r="E150" i="16"/>
  <c r="E151" i="16"/>
  <c r="E152" i="16"/>
  <c r="E153" i="16"/>
  <c r="E154" i="16"/>
  <c r="E155" i="16"/>
  <c r="E156" i="16"/>
  <c r="E157" i="16"/>
  <c r="E158" i="16"/>
  <c r="E159" i="16"/>
  <c r="E160" i="16"/>
  <c r="E161" i="16"/>
  <c r="E162" i="16"/>
  <c r="E163" i="16"/>
  <c r="E164" i="16"/>
  <c r="E165" i="16"/>
  <c r="E166" i="16"/>
  <c r="E167" i="16"/>
  <c r="E168" i="16"/>
  <c r="E169" i="16"/>
  <c r="E170" i="16"/>
  <c r="E171" i="16"/>
  <c r="E172" i="16"/>
  <c r="E173" i="16"/>
  <c r="E174" i="16"/>
  <c r="E175" i="16"/>
  <c r="E176" i="16"/>
  <c r="E177" i="16"/>
  <c r="E178" i="16"/>
  <c r="E179" i="16"/>
  <c r="E180" i="16"/>
  <c r="E181" i="16"/>
  <c r="E182" i="16"/>
  <c r="E183" i="16"/>
  <c r="E184" i="16"/>
  <c r="E185" i="16"/>
  <c r="E186" i="16"/>
  <c r="E187" i="16"/>
  <c r="E188" i="16"/>
  <c r="E189" i="16"/>
  <c r="E190" i="16"/>
  <c r="E191" i="16"/>
  <c r="E192" i="16"/>
  <c r="E193" i="16"/>
  <c r="E194" i="16"/>
  <c r="E195" i="16"/>
  <c r="E196" i="16"/>
  <c r="E197" i="16"/>
  <c r="E198" i="16"/>
  <c r="E199" i="16"/>
  <c r="E200" i="16"/>
  <c r="E201" i="16"/>
  <c r="E202" i="16"/>
  <c r="E203" i="16"/>
  <c r="E204" i="16"/>
  <c r="E205" i="16"/>
  <c r="E206" i="16"/>
  <c r="E207" i="16"/>
  <c r="E208" i="16"/>
  <c r="E209" i="16"/>
  <c r="E210" i="16"/>
  <c r="E211" i="16"/>
  <c r="E212" i="16"/>
  <c r="E213" i="16"/>
  <c r="E214" i="16"/>
  <c r="E215" i="16"/>
  <c r="E216" i="16"/>
  <c r="E217" i="16"/>
  <c r="E218" i="16"/>
  <c r="E219" i="16"/>
  <c r="E220" i="16"/>
  <c r="E221" i="16"/>
  <c r="E222" i="16"/>
  <c r="E223" i="16"/>
  <c r="E224" i="16"/>
  <c r="E225" i="16"/>
  <c r="E226" i="16"/>
  <c r="E227" i="16"/>
  <c r="E228" i="16"/>
  <c r="E229" i="16"/>
  <c r="E230" i="16"/>
  <c r="E231" i="16"/>
  <c r="E232" i="16"/>
  <c r="E233" i="16"/>
  <c r="E234" i="16"/>
  <c r="E235" i="16"/>
  <c r="E236" i="16"/>
  <c r="E237" i="16"/>
  <c r="E238" i="16"/>
  <c r="E239" i="16"/>
  <c r="E240" i="16"/>
  <c r="E241" i="16"/>
  <c r="E242" i="16"/>
  <c r="E243" i="16"/>
  <c r="E244" i="16"/>
  <c r="E245" i="16"/>
  <c r="E246" i="16"/>
  <c r="E247" i="16"/>
  <c r="E248" i="16"/>
  <c r="E249" i="16"/>
  <c r="E250" i="16"/>
  <c r="E251" i="16"/>
  <c r="E252" i="16"/>
  <c r="E253" i="16"/>
  <c r="E254" i="16"/>
  <c r="E255" i="16"/>
  <c r="E256" i="16"/>
  <c r="E257" i="16"/>
  <c r="E258" i="16"/>
  <c r="E259" i="16"/>
  <c r="E260" i="16"/>
  <c r="E261" i="16"/>
  <c r="E262" i="16"/>
  <c r="E263" i="16"/>
  <c r="E264" i="16"/>
  <c r="E265" i="16"/>
  <c r="E266" i="16"/>
  <c r="E267" i="16"/>
  <c r="E268" i="16"/>
  <c r="E269" i="16"/>
  <c r="E270" i="16"/>
  <c r="E271" i="16"/>
  <c r="E272" i="16"/>
  <c r="E273" i="16"/>
  <c r="E274" i="16"/>
  <c r="E3" i="16"/>
  <c r="D2" i="14"/>
  <c r="C3" i="14"/>
  <c r="C4" i="14"/>
  <c r="C5" i="14"/>
  <c r="C6" i="14"/>
  <c r="C7" i="14"/>
  <c r="C8" i="14"/>
  <c r="C9" i="14"/>
  <c r="C10" i="14"/>
  <c r="C11" i="14"/>
  <c r="C12" i="14"/>
  <c r="C13" i="14"/>
  <c r="C14" i="14"/>
  <c r="C15"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141" i="14"/>
  <c r="C142" i="14"/>
  <c r="C143" i="14"/>
  <c r="C144" i="14"/>
  <c r="C145" i="14"/>
  <c r="C146" i="14"/>
  <c r="C147" i="14"/>
  <c r="C148" i="14"/>
  <c r="C149" i="14"/>
  <c r="C150" i="14"/>
  <c r="C151" i="14"/>
  <c r="C152" i="14"/>
  <c r="C153" i="14"/>
  <c r="C154" i="14"/>
  <c r="C155" i="14"/>
  <c r="C156" i="14"/>
  <c r="C157" i="14"/>
  <c r="C158" i="14"/>
  <c r="C159" i="14"/>
  <c r="C160" i="14"/>
  <c r="C161" i="14"/>
  <c r="C162" i="14"/>
  <c r="C163" i="14"/>
  <c r="C164" i="14"/>
  <c r="C2" i="14"/>
  <c r="C2" i="20"/>
  <c r="D2" i="20"/>
  <c r="B2" i="20"/>
  <c r="A2" i="20"/>
  <c r="L8" i="20" a="1"/>
  <c r="L8" i="20" s="1"/>
  <c r="L9" i="20" a="1"/>
  <c r="L9" i="20" s="1"/>
  <c r="L10" i="20" a="1"/>
  <c r="L10" i="20" s="1"/>
  <c r="L11" i="20" a="1"/>
  <c r="L11" i="20" s="1"/>
  <c r="L12" i="20" a="1"/>
  <c r="L12" i="20" s="1"/>
  <c r="L13" i="20" a="1"/>
  <c r="L13" i="20" s="1"/>
  <c r="L14" i="20" a="1"/>
  <c r="L14" i="20" s="1"/>
  <c r="L15" i="20" a="1"/>
  <c r="L15" i="20" s="1"/>
  <c r="L16" i="20" a="1"/>
  <c r="L16" i="20" s="1"/>
  <c r="L17" i="20" a="1"/>
  <c r="L17" i="20" s="1"/>
  <c r="L18" i="20" a="1"/>
  <c r="L18" i="20" s="1"/>
  <c r="L19" i="20" a="1"/>
  <c r="L19" i="20" s="1"/>
  <c r="L20" i="20" a="1"/>
  <c r="L20" i="20" s="1"/>
  <c r="L21" i="20" a="1"/>
  <c r="L21" i="20" s="1"/>
  <c r="L22" i="20" a="1"/>
  <c r="L22" i="20" s="1"/>
  <c r="L23" i="20" a="1"/>
  <c r="L23" i="20" s="1"/>
  <c r="L24" i="20" a="1"/>
  <c r="L24" i="20" s="1"/>
  <c r="L25" i="20" a="1"/>
  <c r="L25" i="20" s="1"/>
  <c r="L26" i="20" a="1"/>
  <c r="L26" i="20" s="1"/>
  <c r="L27" i="20" a="1"/>
  <c r="L27" i="20" s="1"/>
  <c r="L28" i="20" a="1"/>
  <c r="L28" i="20" s="1"/>
  <c r="L29" i="20" a="1"/>
  <c r="L29" i="20" s="1"/>
  <c r="L30" i="20" a="1"/>
  <c r="L30" i="20" s="1"/>
  <c r="L31" i="20" a="1"/>
  <c r="L31" i="20" s="1"/>
  <c r="L32" i="20" a="1"/>
  <c r="L32" i="20" s="1"/>
  <c r="L33" i="20" a="1"/>
  <c r="L33" i="20" s="1"/>
  <c r="L34" i="20" a="1"/>
  <c r="L34" i="20" s="1"/>
  <c r="L35" i="20" a="1"/>
  <c r="L35" i="20" s="1"/>
  <c r="L36" i="20" a="1"/>
  <c r="L36" i="20" s="1"/>
  <c r="L37" i="20" a="1"/>
  <c r="L37" i="20" s="1"/>
  <c r="L38" i="20" a="1"/>
  <c r="L38" i="20" s="1"/>
  <c r="L39" i="20" a="1"/>
  <c r="L39" i="20" s="1"/>
  <c r="L40" i="20" a="1"/>
  <c r="L40" i="20" s="1"/>
  <c r="L41" i="20" a="1"/>
  <c r="L41" i="20" s="1"/>
  <c r="L42" i="20" a="1"/>
  <c r="L42" i="20" s="1"/>
  <c r="L43" i="20" a="1"/>
  <c r="L43" i="20" s="1"/>
  <c r="L44" i="20" a="1"/>
  <c r="L44" i="20" s="1"/>
  <c r="L45" i="20" a="1"/>
  <c r="L45" i="20" s="1"/>
  <c r="L46" i="20" a="1"/>
  <c r="L46" i="20" s="1"/>
  <c r="L47" i="20" a="1"/>
  <c r="L47" i="20" s="1"/>
  <c r="L48" i="20" a="1"/>
  <c r="L48" i="20" s="1"/>
  <c r="L49" i="20" a="1"/>
  <c r="L49" i="20" s="1"/>
  <c r="L7" i="20" a="1"/>
  <c r="L7" i="20" s="1"/>
  <c r="L51" i="20"/>
  <c r="L52" i="20"/>
  <c r="L53" i="20"/>
  <c r="L54" i="20"/>
  <c r="L55" i="20"/>
  <c r="L56" i="20"/>
  <c r="L57" i="20"/>
  <c r="L58" i="20"/>
  <c r="L59" i="20"/>
  <c r="L60" i="20"/>
  <c r="L61" i="20"/>
  <c r="L62" i="20"/>
  <c r="L63" i="20"/>
  <c r="L64" i="20"/>
  <c r="L65" i="20"/>
  <c r="L66" i="20"/>
  <c r="L67" i="20"/>
  <c r="L68" i="20"/>
  <c r="L69" i="20"/>
  <c r="L70" i="20"/>
  <c r="L71" i="20"/>
  <c r="L72" i="20"/>
  <c r="L73" i="20"/>
  <c r="L74" i="20"/>
  <c r="L75" i="20"/>
  <c r="L76" i="20"/>
  <c r="L77" i="20"/>
  <c r="L78" i="20"/>
  <c r="L79" i="20"/>
  <c r="L80" i="20"/>
  <c r="L81" i="20"/>
  <c r="L82" i="20"/>
  <c r="L83" i="20"/>
  <c r="L84" i="20"/>
  <c r="L85" i="20"/>
  <c r="L86" i="20"/>
  <c r="L87" i="20"/>
  <c r="L88" i="20"/>
  <c r="L89" i="20"/>
  <c r="L90" i="20"/>
  <c r="L91" i="20"/>
  <c r="L92" i="20"/>
  <c r="L93" i="20"/>
  <c r="L94" i="20"/>
  <c r="L95" i="20"/>
  <c r="L96" i="20"/>
  <c r="L97" i="20"/>
  <c r="L98" i="20"/>
  <c r="L99" i="20"/>
  <c r="L100" i="20"/>
  <c r="L101" i="20"/>
  <c r="L102" i="20"/>
  <c r="L103" i="20"/>
  <c r="L104" i="20"/>
  <c r="L105" i="20"/>
  <c r="L106" i="20"/>
  <c r="L107" i="20"/>
  <c r="L108" i="20"/>
  <c r="L109" i="20"/>
  <c r="L110" i="20"/>
  <c r="L111" i="20"/>
  <c r="L112" i="20"/>
  <c r="L113" i="20"/>
  <c r="L114" i="20"/>
  <c r="L115" i="20"/>
  <c r="L116" i="20"/>
  <c r="L117" i="20"/>
  <c r="L118" i="20"/>
  <c r="L119" i="20"/>
  <c r="L120" i="20"/>
  <c r="L121" i="20"/>
  <c r="L122" i="20"/>
  <c r="L123" i="20"/>
  <c r="L124" i="20"/>
  <c r="L125" i="20"/>
  <c r="L126" i="20"/>
  <c r="L127" i="20"/>
  <c r="L128" i="20"/>
  <c r="L129" i="20"/>
  <c r="L130" i="20"/>
  <c r="L131" i="20"/>
  <c r="L132" i="20"/>
  <c r="L133" i="20"/>
  <c r="L134" i="20"/>
  <c r="L135" i="20"/>
  <c r="L136" i="20"/>
  <c r="L137" i="20"/>
  <c r="L138" i="20"/>
  <c r="L139" i="20"/>
  <c r="L140" i="20"/>
  <c r="L141" i="20"/>
  <c r="L142" i="20"/>
  <c r="L143" i="20"/>
  <c r="L144" i="20"/>
  <c r="L145" i="20"/>
  <c r="L146" i="20"/>
  <c r="L147" i="20"/>
  <c r="L148" i="20"/>
  <c r="L149" i="20"/>
  <c r="L150" i="20"/>
  <c r="L151" i="20"/>
  <c r="L152" i="20"/>
  <c r="L153" i="20"/>
  <c r="L154" i="20"/>
  <c r="L155" i="20"/>
  <c r="L156" i="20"/>
  <c r="L157" i="20"/>
  <c r="L158" i="20"/>
  <c r="L159" i="20"/>
  <c r="L160" i="20"/>
  <c r="L161" i="20"/>
  <c r="L162" i="20"/>
  <c r="H3" i="16" a="1"/>
  <c r="H3" i="16" s="1"/>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3" i="16"/>
  <c r="D63" i="14"/>
  <c r="B4" i="16" a="1"/>
  <c r="B4" i="16" s="1"/>
  <c r="B5" i="16" a="1"/>
  <c r="B5" i="16" s="1"/>
  <c r="B6" i="16" a="1"/>
  <c r="B6" i="16" s="1"/>
  <c r="B7" i="16" a="1"/>
  <c r="B7" i="16" s="1"/>
  <c r="B8" i="16" a="1"/>
  <c r="B8" i="16" s="1"/>
  <c r="B9" i="16" a="1"/>
  <c r="B9" i="16" s="1"/>
  <c r="B10" i="16" a="1"/>
  <c r="B10" i="16" s="1"/>
  <c r="B11" i="16" a="1"/>
  <c r="B11" i="16" s="1"/>
  <c r="B12" i="16" a="1"/>
  <c r="B12" i="16" s="1"/>
  <c r="B13" i="16" a="1"/>
  <c r="B13" i="16" s="1"/>
  <c r="B14" i="16" a="1"/>
  <c r="B14" i="16" s="1"/>
  <c r="B15" i="16" a="1"/>
  <c r="B15" i="16" s="1"/>
  <c r="B16" i="16" a="1"/>
  <c r="B16" i="16" s="1"/>
  <c r="B17" i="16" a="1"/>
  <c r="B17" i="16" s="1"/>
  <c r="B18" i="16" a="1"/>
  <c r="B18" i="16" s="1"/>
  <c r="B19" i="16" a="1"/>
  <c r="B19" i="16" s="1"/>
  <c r="B20" i="16" a="1"/>
  <c r="B20" i="16" s="1"/>
  <c r="B21" i="16" a="1"/>
  <c r="B21" i="16" s="1"/>
  <c r="B22" i="16" a="1"/>
  <c r="B22" i="16" s="1"/>
  <c r="B23" i="16" a="1"/>
  <c r="B23" i="16" s="1"/>
  <c r="B24" i="16" a="1"/>
  <c r="B24" i="16" s="1"/>
  <c r="B25" i="16" a="1"/>
  <c r="B25" i="16" s="1"/>
  <c r="B26" i="16" a="1"/>
  <c r="B26" i="16" s="1"/>
  <c r="B27" i="16" a="1"/>
  <c r="B27" i="16" s="1"/>
  <c r="B28" i="16" a="1"/>
  <c r="B28" i="16" s="1"/>
  <c r="B29" i="16" a="1"/>
  <c r="B29" i="16" s="1"/>
  <c r="B30" i="16" a="1"/>
  <c r="B30" i="16" s="1"/>
  <c r="B31" i="16" a="1"/>
  <c r="B31" i="16" s="1"/>
  <c r="B32" i="16" a="1"/>
  <c r="B32" i="16" s="1"/>
  <c r="B33" i="16" a="1"/>
  <c r="B33" i="16" s="1"/>
  <c r="B34" i="16" a="1"/>
  <c r="B34" i="16" s="1"/>
  <c r="B35" i="16" a="1"/>
  <c r="B35" i="16" s="1"/>
  <c r="B36" i="16" a="1"/>
  <c r="B36" i="16" s="1"/>
  <c r="B37" i="16" a="1"/>
  <c r="B37" i="16" s="1"/>
  <c r="B38" i="16" a="1"/>
  <c r="B38" i="16" s="1"/>
  <c r="B39" i="16" a="1"/>
  <c r="B39" i="16" s="1"/>
  <c r="B40" i="16" a="1"/>
  <c r="B40" i="16" s="1"/>
  <c r="B41" i="16" a="1"/>
  <c r="B41" i="16" s="1"/>
  <c r="B42" i="16" a="1"/>
  <c r="B42" i="16" s="1"/>
  <c r="B43" i="16" a="1"/>
  <c r="B43" i="16" s="1"/>
  <c r="B44" i="16" a="1"/>
  <c r="B44" i="16" s="1"/>
  <c r="B45" i="16" a="1"/>
  <c r="B45" i="16" s="1"/>
  <c r="B46" i="16" a="1"/>
  <c r="B46" i="16" s="1"/>
  <c r="B47" i="16" a="1"/>
  <c r="B47" i="16" s="1"/>
  <c r="B48" i="16" a="1"/>
  <c r="B48" i="16" s="1"/>
  <c r="B49" i="16" a="1"/>
  <c r="B49" i="16" s="1"/>
  <c r="B50" i="16" a="1"/>
  <c r="B50" i="16" s="1"/>
  <c r="B51" i="16" a="1"/>
  <c r="B51" i="16" s="1"/>
  <c r="B52" i="16" a="1"/>
  <c r="B52" i="16" s="1"/>
  <c r="B53" i="16" a="1"/>
  <c r="B53" i="16" s="1"/>
  <c r="B54" i="16" a="1"/>
  <c r="B54" i="16" s="1"/>
  <c r="B55" i="16" a="1"/>
  <c r="B55" i="16" s="1"/>
  <c r="B56" i="16" a="1"/>
  <c r="B56" i="16" s="1"/>
  <c r="B57" i="16" a="1"/>
  <c r="B57" i="16" s="1"/>
  <c r="B58" i="16" a="1"/>
  <c r="B58" i="16" s="1"/>
  <c r="B59" i="16" a="1"/>
  <c r="B59" i="16" s="1"/>
  <c r="B60" i="16" a="1"/>
  <c r="B60" i="16" s="1"/>
  <c r="B61" i="16" a="1"/>
  <c r="B61" i="16" s="1"/>
  <c r="B62" i="16" a="1"/>
  <c r="B62" i="16" s="1"/>
  <c r="B63" i="16" a="1"/>
  <c r="B63" i="16" s="1"/>
  <c r="B64" i="16" a="1"/>
  <c r="B64" i="16" s="1"/>
  <c r="B65" i="16" a="1"/>
  <c r="B65" i="16" s="1"/>
  <c r="B66" i="16" a="1"/>
  <c r="B66" i="16" s="1"/>
  <c r="B67" i="16" a="1"/>
  <c r="B67" i="16" s="1"/>
  <c r="B68" i="16" a="1"/>
  <c r="B68" i="16" s="1"/>
  <c r="B69" i="16" a="1"/>
  <c r="B69" i="16" s="1"/>
  <c r="B70" i="16" a="1"/>
  <c r="B70" i="16" s="1"/>
  <c r="B71" i="16" a="1"/>
  <c r="B71" i="16" s="1"/>
  <c r="B72" i="16" a="1"/>
  <c r="B72" i="16" s="1"/>
  <c r="B73" i="16" a="1"/>
  <c r="B73" i="16" s="1"/>
  <c r="B74" i="16" a="1"/>
  <c r="B74" i="16" s="1"/>
  <c r="B75" i="16" a="1"/>
  <c r="B75" i="16" s="1"/>
  <c r="B76" i="16" a="1"/>
  <c r="B76" i="16" s="1"/>
  <c r="B77" i="16" a="1"/>
  <c r="B77" i="16" s="1"/>
  <c r="B78" i="16" a="1"/>
  <c r="B78" i="16" s="1"/>
  <c r="B79" i="16" a="1"/>
  <c r="B79" i="16" s="1"/>
  <c r="B80" i="16" a="1"/>
  <c r="B80" i="16" s="1"/>
  <c r="B81" i="16" a="1"/>
  <c r="B81" i="16" s="1"/>
  <c r="B82" i="16" a="1"/>
  <c r="B82" i="16" s="1"/>
  <c r="B83" i="16" a="1"/>
  <c r="B83" i="16" s="1"/>
  <c r="B84" i="16" a="1"/>
  <c r="B84" i="16" s="1"/>
  <c r="B85" i="16" a="1"/>
  <c r="B85" i="16" s="1"/>
  <c r="B86" i="16" a="1"/>
  <c r="B86" i="16" s="1"/>
  <c r="B87" i="16" a="1"/>
  <c r="B87" i="16" s="1"/>
  <c r="B88" i="16" a="1"/>
  <c r="B88" i="16" s="1"/>
  <c r="B89" i="16" a="1"/>
  <c r="B89" i="16" s="1"/>
  <c r="B90" i="16" a="1"/>
  <c r="B90" i="16" s="1"/>
  <c r="B91" i="16" a="1"/>
  <c r="B91" i="16" s="1"/>
  <c r="B92" i="16" a="1"/>
  <c r="B92" i="16" s="1"/>
  <c r="B93" i="16" a="1"/>
  <c r="B93" i="16" s="1"/>
  <c r="B94" i="16" a="1"/>
  <c r="B94" i="16" s="1"/>
  <c r="B95" i="16" a="1"/>
  <c r="B95" i="16" s="1"/>
  <c r="B96" i="16" a="1"/>
  <c r="B96" i="16" s="1"/>
  <c r="B97" i="16" a="1"/>
  <c r="B97" i="16" s="1"/>
  <c r="B98" i="16" a="1"/>
  <c r="B98" i="16" s="1"/>
  <c r="B99" i="16" a="1"/>
  <c r="B99" i="16" s="1"/>
  <c r="B100" i="16" a="1"/>
  <c r="B100" i="16" s="1"/>
  <c r="B101" i="16" a="1"/>
  <c r="B101" i="16" s="1"/>
  <c r="B102" i="16" a="1"/>
  <c r="B102" i="16" s="1"/>
  <c r="B103" i="16" a="1"/>
  <c r="B103" i="16" s="1"/>
  <c r="B104" i="16" a="1"/>
  <c r="B104" i="16" s="1"/>
  <c r="B105" i="16" a="1"/>
  <c r="B105" i="16" s="1"/>
  <c r="B106" i="16" a="1"/>
  <c r="B106" i="16" s="1"/>
  <c r="B107" i="16" a="1"/>
  <c r="B107" i="16" s="1"/>
  <c r="B108" i="16" a="1"/>
  <c r="B108" i="16" s="1"/>
  <c r="B109" i="16" a="1"/>
  <c r="B109" i="16" s="1"/>
  <c r="B110" i="16" a="1"/>
  <c r="B110" i="16" s="1"/>
  <c r="B111" i="16" a="1"/>
  <c r="B111" i="16" s="1"/>
  <c r="B112" i="16" a="1"/>
  <c r="B112" i="16" s="1"/>
  <c r="B113" i="16" a="1"/>
  <c r="B113" i="16" s="1"/>
  <c r="B114" i="16" a="1"/>
  <c r="B114" i="16" s="1"/>
  <c r="B115" i="16" a="1"/>
  <c r="B115" i="16" s="1"/>
  <c r="B116" i="16" a="1"/>
  <c r="B116" i="16" s="1"/>
  <c r="B117" i="16" a="1"/>
  <c r="B117" i="16" s="1"/>
  <c r="B118" i="16" a="1"/>
  <c r="B118" i="16" s="1"/>
  <c r="B119" i="16" a="1"/>
  <c r="B119" i="16" s="1"/>
  <c r="B120" i="16" a="1"/>
  <c r="B120" i="16" s="1"/>
  <c r="B121" i="16" a="1"/>
  <c r="B121" i="16" s="1"/>
  <c r="B122" i="16" a="1"/>
  <c r="B122" i="16" s="1"/>
  <c r="B123" i="16" a="1"/>
  <c r="B123" i="16" s="1"/>
  <c r="B124" i="16" a="1"/>
  <c r="B124" i="16" s="1"/>
  <c r="B125" i="16" a="1"/>
  <c r="B125" i="16" s="1"/>
  <c r="B126" i="16" a="1"/>
  <c r="B126" i="16" s="1"/>
  <c r="B127" i="16" a="1"/>
  <c r="B127" i="16" s="1"/>
  <c r="B128" i="16" a="1"/>
  <c r="B128" i="16" s="1"/>
  <c r="B129" i="16" a="1"/>
  <c r="B129" i="16" s="1"/>
  <c r="B130" i="16" a="1"/>
  <c r="B130" i="16" s="1"/>
  <c r="B131" i="16" a="1"/>
  <c r="B131" i="16" s="1"/>
  <c r="B132" i="16" a="1"/>
  <c r="B132" i="16" s="1"/>
  <c r="B133" i="16" a="1"/>
  <c r="B133" i="16" s="1"/>
  <c r="B134" i="16" a="1"/>
  <c r="B134" i="16" s="1"/>
  <c r="B135" i="16" a="1"/>
  <c r="B135" i="16" s="1"/>
  <c r="B136" i="16" a="1"/>
  <c r="B136" i="16" s="1"/>
  <c r="B137" i="16" a="1"/>
  <c r="B137" i="16" s="1"/>
  <c r="B138" i="16" a="1"/>
  <c r="B138" i="16" s="1"/>
  <c r="B139" i="16" a="1"/>
  <c r="B139" i="16" s="1"/>
  <c r="B140" i="16" a="1"/>
  <c r="B140" i="16" s="1"/>
  <c r="B141" i="16" a="1"/>
  <c r="B141" i="16" s="1"/>
  <c r="B142" i="16" a="1"/>
  <c r="B142" i="16" s="1"/>
  <c r="B143" i="16" a="1"/>
  <c r="B143" i="16" s="1"/>
  <c r="B144" i="16" a="1"/>
  <c r="B144" i="16" s="1"/>
  <c r="B145" i="16" a="1"/>
  <c r="B145" i="16" s="1"/>
  <c r="B146" i="16" a="1"/>
  <c r="B146" i="16" s="1"/>
  <c r="B147" i="16" a="1"/>
  <c r="B147" i="16" s="1"/>
  <c r="B148" i="16" a="1"/>
  <c r="B148" i="16" s="1"/>
  <c r="B149" i="16" a="1"/>
  <c r="B149" i="16" s="1"/>
  <c r="B150" i="16" a="1"/>
  <c r="B150" i="16" s="1"/>
  <c r="B151" i="16" a="1"/>
  <c r="B151" i="16" s="1"/>
  <c r="B152" i="16" a="1"/>
  <c r="B152" i="16" s="1"/>
  <c r="B153" i="16" a="1"/>
  <c r="B153" i="16" s="1"/>
  <c r="B154" i="16" a="1"/>
  <c r="B154" i="16" s="1"/>
  <c r="B155" i="16" a="1"/>
  <c r="B155" i="16" s="1"/>
  <c r="B156" i="16" a="1"/>
  <c r="B156" i="16" s="1"/>
  <c r="B157" i="16" a="1"/>
  <c r="B157" i="16" s="1"/>
  <c r="B158" i="16" a="1"/>
  <c r="B158" i="16" s="1"/>
  <c r="B159" i="16" a="1"/>
  <c r="B159" i="16" s="1"/>
  <c r="B160" i="16" a="1"/>
  <c r="B160" i="16" s="1"/>
  <c r="B161" i="16" a="1"/>
  <c r="B161" i="16" s="1"/>
  <c r="B162" i="16" a="1"/>
  <c r="B162" i="16" s="1"/>
  <c r="B163" i="16" a="1"/>
  <c r="B163" i="16" s="1"/>
  <c r="B164" i="16" a="1"/>
  <c r="B164" i="16" s="1"/>
  <c r="B165" i="16" a="1"/>
  <c r="B165" i="16" s="1"/>
  <c r="B166" i="16" a="1"/>
  <c r="B166" i="16" s="1"/>
  <c r="B167" i="16" a="1"/>
  <c r="B167" i="16" s="1"/>
  <c r="B168" i="16" a="1"/>
  <c r="B168" i="16" s="1"/>
  <c r="B169" i="16" a="1"/>
  <c r="B169" i="16" s="1"/>
  <c r="B170" i="16" a="1"/>
  <c r="B170" i="16" s="1"/>
  <c r="B171" i="16" a="1"/>
  <c r="B171" i="16" s="1"/>
  <c r="B172" i="16" a="1"/>
  <c r="B172" i="16" s="1"/>
  <c r="B173" i="16" a="1"/>
  <c r="B173" i="16" s="1"/>
  <c r="B174" i="16" a="1"/>
  <c r="B174" i="16" s="1"/>
  <c r="B175" i="16" a="1"/>
  <c r="B175" i="16" s="1"/>
  <c r="B176" i="16" a="1"/>
  <c r="B176" i="16" s="1"/>
  <c r="B177" i="16" a="1"/>
  <c r="B177" i="16" s="1"/>
  <c r="B178" i="16" a="1"/>
  <c r="B178" i="16" s="1"/>
  <c r="B179" i="16" a="1"/>
  <c r="B179" i="16" s="1"/>
  <c r="B180" i="16" a="1"/>
  <c r="B180" i="16" s="1"/>
  <c r="B181" i="16" a="1"/>
  <c r="B181" i="16" s="1"/>
  <c r="B182" i="16" a="1"/>
  <c r="B182" i="16" s="1"/>
  <c r="B183" i="16" a="1"/>
  <c r="B183" i="16" s="1"/>
  <c r="B184" i="16" a="1"/>
  <c r="B184" i="16" s="1"/>
  <c r="B185" i="16" a="1"/>
  <c r="B185" i="16" s="1"/>
  <c r="B186" i="16" a="1"/>
  <c r="B186" i="16" s="1"/>
  <c r="B187" i="16" a="1"/>
  <c r="B187" i="16" s="1"/>
  <c r="B188" i="16" a="1"/>
  <c r="B188" i="16" s="1"/>
  <c r="B189" i="16" a="1"/>
  <c r="B189" i="16" s="1"/>
  <c r="B190" i="16" a="1"/>
  <c r="B190" i="16" s="1"/>
  <c r="B191" i="16" a="1"/>
  <c r="B191" i="16" s="1"/>
  <c r="B192" i="16" a="1"/>
  <c r="B192" i="16" s="1"/>
  <c r="B193" i="16" a="1"/>
  <c r="B193" i="16" s="1"/>
  <c r="B194" i="16" a="1"/>
  <c r="B194" i="16" s="1"/>
  <c r="B195" i="16" a="1"/>
  <c r="B195" i="16" s="1"/>
  <c r="B196" i="16" a="1"/>
  <c r="B196" i="16" s="1"/>
  <c r="B197" i="16" a="1"/>
  <c r="B197" i="16" s="1"/>
  <c r="B198" i="16" a="1"/>
  <c r="B198" i="16" s="1"/>
  <c r="B199" i="16" a="1"/>
  <c r="B199" i="16" s="1"/>
  <c r="B200" i="16" a="1"/>
  <c r="B200" i="16" s="1"/>
  <c r="B201" i="16" a="1"/>
  <c r="B201" i="16" s="1"/>
  <c r="B202" i="16" a="1"/>
  <c r="B202" i="16" s="1"/>
  <c r="B203" i="16" a="1"/>
  <c r="B203" i="16" s="1"/>
  <c r="B204" i="16" a="1"/>
  <c r="B204" i="16" s="1"/>
  <c r="B205" i="16" a="1"/>
  <c r="B205" i="16" s="1"/>
  <c r="B206" i="16" a="1"/>
  <c r="B206" i="16" s="1"/>
  <c r="B207" i="16" a="1"/>
  <c r="B207" i="16" s="1"/>
  <c r="B208" i="16" a="1"/>
  <c r="B208" i="16" s="1"/>
  <c r="B209" i="16" a="1"/>
  <c r="B209" i="16" s="1"/>
  <c r="B210" i="16" a="1"/>
  <c r="B210" i="16" s="1"/>
  <c r="B211" i="16" a="1"/>
  <c r="B211" i="16" s="1"/>
  <c r="B212" i="16" a="1"/>
  <c r="B212" i="16" s="1"/>
  <c r="B213" i="16" a="1"/>
  <c r="B213" i="16" s="1"/>
  <c r="B214" i="16" a="1"/>
  <c r="B214" i="16" s="1"/>
  <c r="B215" i="16" a="1"/>
  <c r="B215" i="16" s="1"/>
  <c r="B216" i="16" a="1"/>
  <c r="B216" i="16" s="1"/>
  <c r="B217" i="16" a="1"/>
  <c r="B217" i="16" s="1"/>
  <c r="B218" i="16" a="1"/>
  <c r="B218" i="16" s="1"/>
  <c r="B219" i="16" a="1"/>
  <c r="B219" i="16" s="1"/>
  <c r="B220" i="16" a="1"/>
  <c r="B220" i="16" s="1"/>
  <c r="B221" i="16" a="1"/>
  <c r="B221" i="16" s="1"/>
  <c r="B222" i="16" a="1"/>
  <c r="B222" i="16" s="1"/>
  <c r="B223" i="16" a="1"/>
  <c r="B223" i="16" s="1"/>
  <c r="B224" i="16" a="1"/>
  <c r="B224" i="16" s="1"/>
  <c r="B225" i="16" a="1"/>
  <c r="B225" i="16" s="1"/>
  <c r="B226" i="16" a="1"/>
  <c r="B226" i="16" s="1"/>
  <c r="B227" i="16" a="1"/>
  <c r="B227" i="16" s="1"/>
  <c r="B228" i="16" a="1"/>
  <c r="B228" i="16" s="1"/>
  <c r="B229" i="16" a="1"/>
  <c r="B229" i="16" s="1"/>
  <c r="B230" i="16" a="1"/>
  <c r="B230" i="16" s="1"/>
  <c r="B231" i="16" a="1"/>
  <c r="B231" i="16" s="1"/>
  <c r="B232" i="16" a="1"/>
  <c r="B232" i="16" s="1"/>
  <c r="B233" i="16" a="1"/>
  <c r="B233" i="16" s="1"/>
  <c r="B234" i="16" a="1"/>
  <c r="B234" i="16" s="1"/>
  <c r="B235" i="16" a="1"/>
  <c r="B235" i="16" s="1"/>
  <c r="B236" i="16" a="1"/>
  <c r="B236" i="16" s="1"/>
  <c r="B237" i="16" a="1"/>
  <c r="B237" i="16" s="1"/>
  <c r="B238" i="16" a="1"/>
  <c r="B238" i="16" s="1"/>
  <c r="B239" i="16" a="1"/>
  <c r="B239" i="16" s="1"/>
  <c r="B240" i="16" a="1"/>
  <c r="B240" i="16" s="1"/>
  <c r="B241" i="16" a="1"/>
  <c r="B241" i="16" s="1"/>
  <c r="B242" i="16" a="1"/>
  <c r="B242" i="16" s="1"/>
  <c r="B243" i="16" a="1"/>
  <c r="B243" i="16" s="1"/>
  <c r="B244" i="16" a="1"/>
  <c r="B244" i="16" s="1"/>
  <c r="B245" i="16" a="1"/>
  <c r="B245" i="16" s="1"/>
  <c r="B246" i="16" a="1"/>
  <c r="B246" i="16" s="1"/>
  <c r="B247" i="16" a="1"/>
  <c r="B247" i="16" s="1"/>
  <c r="B248" i="16" a="1"/>
  <c r="B248" i="16" s="1"/>
  <c r="B249" i="16" a="1"/>
  <c r="B249" i="16" s="1"/>
  <c r="B250" i="16" a="1"/>
  <c r="B250" i="16" s="1"/>
  <c r="B251" i="16" a="1"/>
  <c r="B251" i="16" s="1"/>
  <c r="B252" i="16" a="1"/>
  <c r="B252" i="16" s="1"/>
  <c r="B253" i="16" a="1"/>
  <c r="B253" i="16" s="1"/>
  <c r="B254" i="16" a="1"/>
  <c r="B254" i="16" s="1"/>
  <c r="B255" i="16" a="1"/>
  <c r="B255" i="16" s="1"/>
  <c r="B256" i="16" a="1"/>
  <c r="B256" i="16" s="1"/>
  <c r="B257" i="16" a="1"/>
  <c r="B257" i="16" s="1"/>
  <c r="B258" i="16" a="1"/>
  <c r="B258" i="16" s="1"/>
  <c r="B259" i="16" a="1"/>
  <c r="B259" i="16" s="1"/>
  <c r="B260" i="16" a="1"/>
  <c r="B260" i="16" s="1"/>
  <c r="B261" i="16" a="1"/>
  <c r="B261" i="16" s="1"/>
  <c r="B262" i="16" a="1"/>
  <c r="B262" i="16" s="1"/>
  <c r="B263" i="16" a="1"/>
  <c r="B263" i="16" s="1"/>
  <c r="B264" i="16" a="1"/>
  <c r="B264" i="16" s="1"/>
  <c r="B265" i="16" a="1"/>
  <c r="B265" i="16" s="1"/>
  <c r="B266" i="16" a="1"/>
  <c r="B266" i="16" s="1"/>
  <c r="B267" i="16" a="1"/>
  <c r="B267" i="16" s="1"/>
  <c r="B268" i="16" a="1"/>
  <c r="B268" i="16" s="1"/>
  <c r="B269" i="16" a="1"/>
  <c r="B269" i="16" s="1"/>
  <c r="B270" i="16" a="1"/>
  <c r="B270" i="16" s="1"/>
  <c r="B271" i="16" a="1"/>
  <c r="B271" i="16" s="1"/>
  <c r="B272" i="16" a="1"/>
  <c r="B272" i="16" s="1"/>
  <c r="B273" i="16" a="1"/>
  <c r="B273" i="16" s="1"/>
  <c r="B274" i="16" a="1"/>
  <c r="B274" i="16" s="1"/>
  <c r="B3" i="16" a="1"/>
  <c r="E2" i="9" a="1"/>
  <c r="E2" i="9" s="1"/>
  <c r="B3" i="16" l="1"/>
  <c r="P3" i="16"/>
  <c r="P16" i="16"/>
  <c r="P22" i="16"/>
  <c r="P23" i="16"/>
  <c r="P24" i="16"/>
  <c r="P65" i="16"/>
  <c r="P66" i="16"/>
  <c r="P67" i="16"/>
  <c r="P68" i="16"/>
  <c r="P208" i="16"/>
  <c r="P209" i="16"/>
  <c r="T4" i="1"/>
  <c r="V4" i="16"/>
  <c r="V5" i="16"/>
  <c r="V6" i="16"/>
  <c r="V7" i="16"/>
  <c r="V8" i="16"/>
  <c r="V9" i="16"/>
  <c r="V10" i="16"/>
  <c r="V11" i="16"/>
  <c r="V12" i="16"/>
  <c r="V13" i="16"/>
  <c r="V14" i="16"/>
  <c r="V15" i="16"/>
  <c r="V16" i="16"/>
  <c r="V17" i="16"/>
  <c r="V18" i="16"/>
  <c r="V19" i="16"/>
  <c r="V20" i="16"/>
  <c r="V21" i="16"/>
  <c r="V22" i="16"/>
  <c r="V23" i="16"/>
  <c r="V24" i="16"/>
  <c r="V25" i="16"/>
  <c r="V26" i="16"/>
  <c r="V27" i="16"/>
  <c r="V28" i="16"/>
  <c r="V29" i="16"/>
  <c r="V30" i="16"/>
  <c r="V31" i="16"/>
  <c r="V32" i="16"/>
  <c r="V33" i="16"/>
  <c r="V34" i="16"/>
  <c r="V35" i="16"/>
  <c r="V36" i="16"/>
  <c r="V37" i="16"/>
  <c r="V38" i="16"/>
  <c r="V39" i="16"/>
  <c r="V40" i="16"/>
  <c r="V41" i="16"/>
  <c r="V42" i="16"/>
  <c r="V43" i="16"/>
  <c r="V44" i="16"/>
  <c r="V45" i="16"/>
  <c r="V46" i="16"/>
  <c r="V47" i="16"/>
  <c r="V48" i="16"/>
  <c r="V49" i="16"/>
  <c r="V50" i="16"/>
  <c r="V51" i="16"/>
  <c r="V52" i="16"/>
  <c r="V53" i="16"/>
  <c r="V54" i="16"/>
  <c r="V55" i="16"/>
  <c r="V56" i="16"/>
  <c r="V57" i="16"/>
  <c r="V58" i="16"/>
  <c r="V59" i="16"/>
  <c r="V60" i="16"/>
  <c r="V61" i="16"/>
  <c r="V62" i="16"/>
  <c r="V63" i="16"/>
  <c r="V64" i="16"/>
  <c r="V65" i="16"/>
  <c r="V66" i="16"/>
  <c r="V67" i="16"/>
  <c r="V68" i="16"/>
  <c r="V69" i="16"/>
  <c r="V70" i="16"/>
  <c r="V71" i="16"/>
  <c r="V72" i="16"/>
  <c r="V73" i="16"/>
  <c r="V74" i="16"/>
  <c r="V75" i="16"/>
  <c r="V76" i="16"/>
  <c r="V77" i="16"/>
  <c r="V78" i="16"/>
  <c r="V79" i="16"/>
  <c r="V80" i="16"/>
  <c r="V81" i="16"/>
  <c r="V82" i="16"/>
  <c r="V83" i="16"/>
  <c r="V84" i="16"/>
  <c r="V85" i="16"/>
  <c r="V86" i="16"/>
  <c r="V87" i="16"/>
  <c r="V88" i="16"/>
  <c r="V89" i="16"/>
  <c r="V90" i="16"/>
  <c r="V91" i="16"/>
  <c r="V92" i="16"/>
  <c r="V93" i="16"/>
  <c r="V94" i="16"/>
  <c r="V95" i="16"/>
  <c r="V96" i="16"/>
  <c r="V97" i="16"/>
  <c r="V98" i="16"/>
  <c r="V99" i="16"/>
  <c r="V100" i="16"/>
  <c r="V101" i="16"/>
  <c r="V102" i="16"/>
  <c r="V103" i="16"/>
  <c r="V104" i="16"/>
  <c r="V105" i="16"/>
  <c r="V106" i="16"/>
  <c r="V107" i="16"/>
  <c r="V108" i="16"/>
  <c r="V109" i="16"/>
  <c r="V110" i="16"/>
  <c r="V111" i="16"/>
  <c r="V112" i="16"/>
  <c r="V113" i="16"/>
  <c r="V114" i="16"/>
  <c r="V115" i="16"/>
  <c r="V116" i="16"/>
  <c r="V117" i="16"/>
  <c r="V118" i="16"/>
  <c r="V119" i="16"/>
  <c r="V120" i="16"/>
  <c r="V121" i="16"/>
  <c r="V122" i="16"/>
  <c r="V123" i="16"/>
  <c r="V124" i="16"/>
  <c r="V125" i="16"/>
  <c r="V126" i="16"/>
  <c r="V127" i="16"/>
  <c r="V128" i="16"/>
  <c r="V129" i="16"/>
  <c r="V130" i="16"/>
  <c r="V131" i="16"/>
  <c r="V132" i="16"/>
  <c r="V133" i="16"/>
  <c r="V134" i="16"/>
  <c r="V135" i="16"/>
  <c r="V136" i="16"/>
  <c r="V137" i="16"/>
  <c r="V138" i="16"/>
  <c r="V139" i="16"/>
  <c r="V140" i="16"/>
  <c r="V141" i="16"/>
  <c r="V142" i="16"/>
  <c r="V143" i="16"/>
  <c r="V144" i="16"/>
  <c r="V145" i="16"/>
  <c r="V146" i="16"/>
  <c r="V147" i="16"/>
  <c r="V148" i="16"/>
  <c r="V149" i="16"/>
  <c r="V150" i="16"/>
  <c r="V151" i="16"/>
  <c r="V152" i="16"/>
  <c r="V153" i="16"/>
  <c r="V154" i="16"/>
  <c r="V155" i="16"/>
  <c r="V156" i="16"/>
  <c r="V157" i="16"/>
  <c r="V158" i="16"/>
  <c r="V159" i="16"/>
  <c r="V160" i="16"/>
  <c r="V161" i="16"/>
  <c r="V162" i="16"/>
  <c r="V163" i="16"/>
  <c r="V164" i="16"/>
  <c r="V165" i="16"/>
  <c r="V166" i="16"/>
  <c r="V167" i="16"/>
  <c r="V168" i="16"/>
  <c r="V169" i="16"/>
  <c r="V170" i="16"/>
  <c r="V171" i="16"/>
  <c r="V172" i="16"/>
  <c r="V173" i="16"/>
  <c r="V174" i="16"/>
  <c r="V175" i="16"/>
  <c r="V176" i="16"/>
  <c r="V177" i="16"/>
  <c r="V178" i="16"/>
  <c r="V179" i="16"/>
  <c r="V180" i="16"/>
  <c r="V181" i="16"/>
  <c r="V182" i="16"/>
  <c r="V183" i="16"/>
  <c r="V184" i="16"/>
  <c r="V185" i="16"/>
  <c r="V186" i="16"/>
  <c r="V187" i="16"/>
  <c r="V188" i="16"/>
  <c r="V189" i="16"/>
  <c r="V190" i="16"/>
  <c r="V191" i="16"/>
  <c r="V192" i="16"/>
  <c r="V193" i="16"/>
  <c r="V194" i="16"/>
  <c r="V195" i="16"/>
  <c r="V196" i="16"/>
  <c r="V197" i="16"/>
  <c r="V198" i="16"/>
  <c r="V199" i="16"/>
  <c r="V200" i="16"/>
  <c r="V201" i="16"/>
  <c r="V202" i="16"/>
  <c r="V203" i="16"/>
  <c r="V204" i="16"/>
  <c r="V205" i="16"/>
  <c r="V206" i="16"/>
  <c r="V207" i="16"/>
  <c r="V208" i="16"/>
  <c r="V209" i="16"/>
  <c r="V210" i="16"/>
  <c r="V211" i="16"/>
  <c r="V212" i="16"/>
  <c r="V213" i="16"/>
  <c r="V214" i="16"/>
  <c r="V215" i="16"/>
  <c r="V216" i="16"/>
  <c r="V217" i="16"/>
  <c r="V218" i="16"/>
  <c r="V219" i="16"/>
  <c r="V220" i="16"/>
  <c r="V221" i="16"/>
  <c r="V222" i="16"/>
  <c r="V223" i="16"/>
  <c r="V224" i="16"/>
  <c r="V225" i="16"/>
  <c r="V226" i="16"/>
  <c r="V227" i="16"/>
  <c r="V228" i="16"/>
  <c r="V229" i="16"/>
  <c r="V230" i="16"/>
  <c r="V231" i="16"/>
  <c r="V232" i="16"/>
  <c r="V233" i="16"/>
  <c r="V234" i="16"/>
  <c r="V235" i="16"/>
  <c r="V236" i="16"/>
  <c r="V237" i="16"/>
  <c r="V238" i="16"/>
  <c r="V239" i="16"/>
  <c r="V240" i="16"/>
  <c r="V241" i="16"/>
  <c r="V242" i="16"/>
  <c r="V243" i="16"/>
  <c r="V244" i="16"/>
  <c r="V245" i="16"/>
  <c r="V246" i="16"/>
  <c r="V247" i="16"/>
  <c r="V248" i="16"/>
  <c r="V249" i="16"/>
  <c r="V250" i="16"/>
  <c r="V251" i="16"/>
  <c r="V252" i="16"/>
  <c r="V253" i="16"/>
  <c r="V254" i="16"/>
  <c r="V255" i="16"/>
  <c r="V256" i="16"/>
  <c r="V257" i="16"/>
  <c r="V258" i="16"/>
  <c r="V259" i="16"/>
  <c r="V260" i="16"/>
  <c r="V261" i="16"/>
  <c r="V262" i="16"/>
  <c r="V263" i="16"/>
  <c r="V264" i="16"/>
  <c r="V265" i="16"/>
  <c r="V266" i="16"/>
  <c r="V267" i="16"/>
  <c r="V268" i="16"/>
  <c r="V269" i="16"/>
  <c r="V270" i="16"/>
  <c r="V271" i="16"/>
  <c r="V272" i="16"/>
  <c r="V273" i="16"/>
  <c r="V274" i="16"/>
  <c r="V3" i="16"/>
  <c r="C6" i="17" a="1"/>
  <c r="C6" i="17" s="1"/>
  <c r="B6" i="17" a="1"/>
  <c r="B6" i="17" s="1"/>
  <c r="A190" i="15"/>
  <c r="A191" i="15"/>
  <c r="A192" i="15"/>
  <c r="A193" i="15"/>
  <c r="A194" i="15"/>
  <c r="A195" i="15"/>
  <c r="A196" i="15"/>
  <c r="A197" i="15"/>
  <c r="A198" i="15"/>
  <c r="A199" i="15"/>
  <c r="A200" i="15"/>
  <c r="A201" i="15"/>
  <c r="A202" i="15"/>
  <c r="A203" i="15"/>
  <c r="A204" i="15"/>
  <c r="A205" i="15"/>
  <c r="A206" i="15"/>
  <c r="A207" i="15"/>
  <c r="A208" i="15"/>
  <c r="A209" i="15"/>
  <c r="A210" i="15"/>
  <c r="A211" i="15"/>
  <c r="A212" i="15"/>
  <c r="A213" i="15"/>
  <c r="A214" i="15"/>
  <c r="A215" i="15"/>
  <c r="A216" i="15"/>
  <c r="A217" i="15"/>
  <c r="A218" i="15"/>
  <c r="A219" i="15"/>
  <c r="A220" i="15"/>
  <c r="A221" i="15"/>
  <c r="A222" i="15"/>
  <c r="A223" i="15"/>
  <c r="A224" i="15"/>
  <c r="A225" i="15"/>
  <c r="A226" i="15"/>
  <c r="A227" i="15"/>
  <c r="A228" i="15"/>
  <c r="A229" i="15"/>
  <c r="A230" i="15"/>
  <c r="A231" i="15"/>
  <c r="A232" i="15"/>
  <c r="A233" i="15"/>
  <c r="A234" i="15"/>
  <c r="A235" i="15"/>
  <c r="A236" i="15"/>
  <c r="A237" i="15"/>
  <c r="A238" i="15"/>
  <c r="A239" i="15"/>
  <c r="A240" i="15"/>
  <c r="A241" i="15"/>
  <c r="A242" i="15"/>
  <c r="A243" i="15"/>
  <c r="A244" i="15"/>
  <c r="A245" i="15"/>
  <c r="A246" i="15"/>
  <c r="A247" i="15"/>
  <c r="A248" i="15"/>
  <c r="A249" i="15"/>
  <c r="A250" i="15"/>
  <c r="A251" i="15"/>
  <c r="A252" i="15"/>
  <c r="A253" i="15"/>
  <c r="A254" i="15"/>
  <c r="A255" i="15"/>
  <c r="A256" i="15"/>
  <c r="A257" i="15"/>
  <c r="A258" i="15"/>
  <c r="A259" i="15"/>
  <c r="A260" i="15"/>
  <c r="A261" i="15"/>
  <c r="A262" i="15"/>
  <c r="A263" i="15"/>
  <c r="A264" i="15"/>
  <c r="A265" i="15"/>
  <c r="A266" i="15"/>
  <c r="A267" i="15"/>
  <c r="A268" i="15"/>
  <c r="A269" i="15"/>
  <c r="A270" i="15"/>
  <c r="A271" i="15"/>
  <c r="A272" i="15"/>
  <c r="A273" i="15"/>
  <c r="A274" i="15"/>
  <c r="A275" i="15"/>
  <c r="A276" i="15"/>
  <c r="A277" i="15"/>
  <c r="A278" i="15"/>
  <c r="A279" i="15"/>
  <c r="A280" i="15"/>
  <c r="A281" i="15"/>
  <c r="A282" i="15"/>
  <c r="A283" i="15"/>
  <c r="A284" i="15"/>
  <c r="A285" i="15"/>
  <c r="A286" i="15"/>
  <c r="A287" i="15"/>
  <c r="A288" i="15"/>
  <c r="A289" i="15"/>
  <c r="A290" i="15"/>
  <c r="A291" i="15"/>
  <c r="A292" i="15"/>
  <c r="A293" i="15"/>
  <c r="A294" i="15"/>
  <c r="A295" i="15"/>
  <c r="A296" i="15"/>
  <c r="A297" i="15"/>
  <c r="A298" i="15"/>
  <c r="A299" i="15"/>
  <c r="A300" i="15"/>
  <c r="A301" i="15"/>
  <c r="A302" i="15"/>
  <c r="A303" i="15"/>
  <c r="A304" i="15"/>
  <c r="A305" i="15"/>
  <c r="A306" i="15"/>
  <c r="A307" i="15"/>
  <c r="A308" i="15"/>
  <c r="A309" i="15"/>
  <c r="A310" i="15"/>
  <c r="A311" i="15"/>
  <c r="A312" i="15"/>
  <c r="A313" i="15"/>
  <c r="A314" i="15"/>
  <c r="A315" i="15"/>
  <c r="A316" i="15"/>
  <c r="A317" i="15"/>
  <c r="A318" i="15"/>
  <c r="A319" i="15"/>
  <c r="A320" i="15"/>
  <c r="A321" i="15"/>
  <c r="A322" i="15"/>
  <c r="A323" i="15"/>
  <c r="A324" i="15"/>
  <c r="A325" i="15"/>
  <c r="A326" i="15"/>
  <c r="A327" i="15"/>
  <c r="A328" i="15"/>
  <c r="A329" i="15"/>
  <c r="A330" i="15"/>
  <c r="A331" i="15"/>
  <c r="A332" i="15"/>
  <c r="A333" i="15"/>
  <c r="A334" i="15"/>
  <c r="A335" i="15"/>
  <c r="A336" i="15"/>
  <c r="A337" i="15"/>
  <c r="A338" i="15"/>
  <c r="A339" i="15"/>
  <c r="A340" i="15"/>
  <c r="A341" i="15"/>
  <c r="A342" i="15"/>
  <c r="A343" i="15"/>
  <c r="A344" i="15"/>
  <c r="A345" i="15"/>
  <c r="A346" i="15"/>
  <c r="A347" i="15"/>
  <c r="A348" i="15"/>
  <c r="A349" i="15"/>
  <c r="A350" i="15"/>
  <c r="A351" i="15"/>
  <c r="A352" i="15"/>
  <c r="A353" i="15"/>
  <c r="A354" i="15"/>
  <c r="A355" i="15"/>
  <c r="A356" i="15"/>
  <c r="A357" i="15"/>
  <c r="A358" i="15"/>
  <c r="A359" i="15"/>
  <c r="A360" i="15"/>
  <c r="A361" i="15"/>
  <c r="A362" i="15"/>
  <c r="A363" i="15"/>
  <c r="A364" i="15"/>
  <c r="A365" i="15"/>
  <c r="A366" i="15"/>
  <c r="A367" i="15"/>
  <c r="A368" i="15"/>
  <c r="A369" i="15"/>
  <c r="A370" i="15"/>
  <c r="A371" i="15"/>
  <c r="A372" i="15"/>
  <c r="A373" i="15"/>
  <c r="A374" i="15"/>
  <c r="A375" i="15"/>
  <c r="A376" i="15"/>
  <c r="A377" i="15"/>
  <c r="A378" i="15"/>
  <c r="A379" i="15"/>
  <c r="A380" i="15"/>
  <c r="A381" i="15"/>
  <c r="A382" i="15"/>
  <c r="A383" i="15"/>
  <c r="A384" i="15"/>
  <c r="A385" i="15"/>
  <c r="A386" i="15"/>
  <c r="A387" i="15"/>
  <c r="A388" i="15"/>
  <c r="A389" i="15"/>
  <c r="A390" i="15"/>
  <c r="A391" i="15"/>
  <c r="A392" i="15"/>
  <c r="A393" i="15"/>
  <c r="A394" i="15"/>
  <c r="A395" i="15"/>
  <c r="A396" i="15"/>
  <c r="A397" i="15"/>
  <c r="A398" i="15"/>
  <c r="A399" i="15"/>
  <c r="A400" i="15"/>
  <c r="A401" i="15"/>
  <c r="A402" i="15"/>
  <c r="A403" i="15"/>
  <c r="A404" i="15"/>
  <c r="A405" i="15"/>
  <c r="A406" i="15"/>
  <c r="A407" i="15"/>
  <c r="A408" i="15"/>
  <c r="A409" i="15"/>
  <c r="A410" i="15"/>
  <c r="A411" i="15"/>
  <c r="A412" i="15"/>
  <c r="A413" i="15"/>
  <c r="A414" i="15"/>
  <c r="A415" i="15"/>
  <c r="A416" i="15"/>
  <c r="A417" i="15"/>
  <c r="A418" i="15"/>
  <c r="A419" i="15"/>
  <c r="A420" i="15"/>
  <c r="A421" i="15"/>
  <c r="A422" i="15"/>
  <c r="A423" i="15"/>
  <c r="A424" i="15"/>
  <c r="A425" i="15"/>
  <c r="A426" i="15"/>
  <c r="A427" i="15"/>
  <c r="A428" i="15"/>
  <c r="A429" i="15"/>
  <c r="A430" i="15"/>
  <c r="A431" i="15"/>
  <c r="A432" i="15"/>
  <c r="A433" i="15"/>
  <c r="A434" i="15"/>
  <c r="A435" i="15"/>
  <c r="A436" i="15"/>
  <c r="A437" i="15"/>
  <c r="A438" i="15"/>
  <c r="A439" i="15"/>
  <c r="A440" i="15"/>
  <c r="A441" i="15"/>
  <c r="A442" i="15"/>
  <c r="A443" i="15"/>
  <c r="A444" i="15"/>
  <c r="A445" i="15"/>
  <c r="A446" i="15"/>
  <c r="A447" i="15"/>
  <c r="A448" i="15"/>
  <c r="A449" i="15"/>
  <c r="A450" i="15"/>
  <c r="A451" i="15"/>
  <c r="A452" i="15"/>
  <c r="A453" i="15"/>
  <c r="A454" i="15"/>
  <c r="A455" i="15"/>
  <c r="A456" i="15"/>
  <c r="A457" i="15"/>
  <c r="A458" i="15"/>
  <c r="A459" i="15"/>
  <c r="A460" i="15"/>
  <c r="A461" i="15"/>
  <c r="A462" i="15"/>
  <c r="A463" i="15"/>
  <c r="A464" i="15"/>
  <c r="A465" i="15"/>
  <c r="A466" i="15"/>
  <c r="A467" i="15"/>
  <c r="A468" i="15"/>
  <c r="A469" i="15"/>
  <c r="A470" i="15"/>
  <c r="A471" i="15"/>
  <c r="A472" i="15"/>
  <c r="A473" i="15"/>
  <c r="A474" i="15"/>
  <c r="A475" i="15"/>
  <c r="A476" i="15"/>
  <c r="A477" i="15"/>
  <c r="A478" i="15"/>
  <c r="A479" i="15"/>
  <c r="A480" i="15"/>
  <c r="A481" i="15"/>
  <c r="A482" i="15"/>
  <c r="A483" i="15"/>
  <c r="A484" i="15"/>
  <c r="A485" i="15"/>
  <c r="A486" i="15"/>
  <c r="A487" i="15"/>
  <c r="A488" i="15"/>
  <c r="A489" i="15"/>
  <c r="A490" i="15"/>
  <c r="A491" i="15"/>
  <c r="A492" i="15"/>
  <c r="A493" i="15"/>
  <c r="A494" i="15"/>
  <c r="A495" i="15"/>
  <c r="A496" i="15"/>
  <c r="A497" i="15"/>
  <c r="A498" i="15"/>
  <c r="A499" i="15"/>
  <c r="A500" i="15"/>
  <c r="A501" i="15"/>
  <c r="H274" i="16" a="1"/>
  <c r="H274" i="16" s="1"/>
  <c r="M274" i="16" s="1"/>
  <c r="K274" i="16"/>
  <c r="H273" i="16" a="1"/>
  <c r="H273" i="16" s="1"/>
  <c r="M273" i="16" s="1"/>
  <c r="H272" i="16" a="1"/>
  <c r="H272" i="16" s="1"/>
  <c r="M272" i="16" s="1"/>
  <c r="K272" i="16"/>
  <c r="H271" i="16" a="1"/>
  <c r="H271" i="16" s="1"/>
  <c r="M271" i="16" s="1"/>
  <c r="K271" i="16"/>
  <c r="H270" i="16" a="1"/>
  <c r="H270" i="16" s="1"/>
  <c r="M270" i="16" s="1"/>
  <c r="H269" i="16" a="1"/>
  <c r="H269" i="16" s="1"/>
  <c r="M269" i="16" s="1"/>
  <c r="H268" i="16" a="1"/>
  <c r="H268" i="16" s="1"/>
  <c r="M268" i="16" s="1"/>
  <c r="H267" i="16" a="1"/>
  <c r="H267" i="16" s="1"/>
  <c r="M267" i="16" s="1"/>
  <c r="H266" i="16" a="1"/>
  <c r="H266" i="16" s="1"/>
  <c r="M266" i="16" s="1"/>
  <c r="H265" i="16" a="1"/>
  <c r="H265" i="16" s="1"/>
  <c r="M265" i="16" s="1"/>
  <c r="H264" i="16" a="1"/>
  <c r="H264" i="16" s="1"/>
  <c r="M264" i="16" s="1"/>
  <c r="L264" i="16"/>
  <c r="H263" i="16" a="1"/>
  <c r="H263" i="16" s="1"/>
  <c r="M263" i="16" s="1"/>
  <c r="L263" i="16"/>
  <c r="H262" i="16" a="1"/>
  <c r="H262" i="16" s="1"/>
  <c r="M262" i="16" s="1"/>
  <c r="H261" i="16" a="1"/>
  <c r="H261" i="16" s="1"/>
  <c r="M261" i="16" s="1"/>
  <c r="H260" i="16" a="1"/>
  <c r="H260" i="16" s="1"/>
  <c r="M260" i="16" s="1"/>
  <c r="H259" i="16" a="1"/>
  <c r="H259" i="16" s="1"/>
  <c r="M259" i="16" s="1"/>
  <c r="K259" i="16"/>
  <c r="H258" i="16" a="1"/>
  <c r="H258" i="16" s="1"/>
  <c r="M258" i="16" s="1"/>
  <c r="H257" i="16" a="1"/>
  <c r="H257" i="16" s="1"/>
  <c r="M257" i="16" s="1"/>
  <c r="H256" i="16" a="1"/>
  <c r="H256" i="16" s="1"/>
  <c r="M256" i="16" s="1"/>
  <c r="K256" i="16"/>
  <c r="H255" i="16" a="1"/>
  <c r="H255" i="16" s="1"/>
  <c r="M255" i="16" s="1"/>
  <c r="H254" i="16" a="1"/>
  <c r="H254" i="16" s="1"/>
  <c r="M254" i="16" s="1"/>
  <c r="K254" i="16"/>
  <c r="H253" i="16" a="1"/>
  <c r="H253" i="16" s="1"/>
  <c r="M253" i="16" s="1"/>
  <c r="H252" i="16" a="1"/>
  <c r="H252" i="16" s="1"/>
  <c r="M252" i="16" s="1"/>
  <c r="L252" i="16"/>
  <c r="H251" i="16" a="1"/>
  <c r="H251" i="16" s="1"/>
  <c r="M251" i="16" s="1"/>
  <c r="H250" i="16" a="1"/>
  <c r="H250" i="16" s="1"/>
  <c r="M250" i="16" s="1"/>
  <c r="H249" i="16" a="1"/>
  <c r="H249" i="16" s="1"/>
  <c r="M249" i="16" s="1"/>
  <c r="H248" i="16" a="1"/>
  <c r="H248" i="16" s="1"/>
  <c r="M248" i="16" s="1"/>
  <c r="H247" i="16" a="1"/>
  <c r="H247" i="16" s="1"/>
  <c r="M247" i="16" s="1"/>
  <c r="H246" i="16" a="1"/>
  <c r="H246" i="16" s="1"/>
  <c r="M246" i="16" s="1"/>
  <c r="K246" i="16"/>
  <c r="H245" i="16" a="1"/>
  <c r="H245" i="16" s="1"/>
  <c r="M245" i="16" s="1"/>
  <c r="K245" i="16"/>
  <c r="H244" i="16" a="1"/>
  <c r="H244" i="16" s="1"/>
  <c r="M244" i="16" s="1"/>
  <c r="H243" i="16" a="1"/>
  <c r="H243" i="16" s="1"/>
  <c r="M243" i="16" s="1"/>
  <c r="K243" i="16"/>
  <c r="H242" i="16" a="1"/>
  <c r="H242" i="16" s="1"/>
  <c r="M242" i="16" s="1"/>
  <c r="H241" i="16" a="1"/>
  <c r="H241" i="16" s="1"/>
  <c r="M241" i="16" s="1"/>
  <c r="K241" i="16"/>
  <c r="H240" i="16" a="1"/>
  <c r="H240" i="16" s="1"/>
  <c r="M240" i="16" s="1"/>
  <c r="H239" i="16" a="1"/>
  <c r="H239" i="16" s="1"/>
  <c r="M239" i="16" s="1"/>
  <c r="H238" i="16" a="1"/>
  <c r="H238" i="16" s="1"/>
  <c r="M238" i="16" s="1"/>
  <c r="K238" i="16"/>
  <c r="H237" i="16" a="1"/>
  <c r="H237" i="16" s="1"/>
  <c r="M237" i="16" s="1"/>
  <c r="K237" i="16"/>
  <c r="H236" i="16" a="1"/>
  <c r="H236" i="16" s="1"/>
  <c r="M236" i="16" s="1"/>
  <c r="K236" i="16"/>
  <c r="H235" i="16" a="1"/>
  <c r="H235" i="16" s="1"/>
  <c r="M235" i="16" s="1"/>
  <c r="K235" i="16"/>
  <c r="H234" i="16" a="1"/>
  <c r="H234" i="16" s="1"/>
  <c r="M234" i="16" s="1"/>
  <c r="K234" i="16"/>
  <c r="H233" i="16" a="1"/>
  <c r="H233" i="16" s="1"/>
  <c r="M233" i="16" s="1"/>
  <c r="K233" i="16"/>
  <c r="H232" i="16" a="1"/>
  <c r="H232" i="16" s="1"/>
  <c r="M232" i="16" s="1"/>
  <c r="H231" i="16" a="1"/>
  <c r="H231" i="16" s="1"/>
  <c r="M231" i="16" s="1"/>
  <c r="H230" i="16" a="1"/>
  <c r="H230" i="16" s="1"/>
  <c r="M230" i="16" s="1"/>
  <c r="K230" i="16"/>
  <c r="H229" i="16" a="1"/>
  <c r="H229" i="16" s="1"/>
  <c r="M229" i="16" s="1"/>
  <c r="K229" i="16"/>
  <c r="H228" i="16" a="1"/>
  <c r="H228" i="16" s="1"/>
  <c r="M228" i="16" s="1"/>
  <c r="K228" i="16"/>
  <c r="H227" i="16" a="1"/>
  <c r="H227" i="16" s="1"/>
  <c r="M227" i="16" s="1"/>
  <c r="H226" i="16" a="1"/>
  <c r="H226" i="16" s="1"/>
  <c r="M226" i="16" s="1"/>
  <c r="H225" i="16" a="1"/>
  <c r="H225" i="16" s="1"/>
  <c r="M225" i="16" s="1"/>
  <c r="K225" i="16"/>
  <c r="H224" i="16" a="1"/>
  <c r="H224" i="16" s="1"/>
  <c r="M224" i="16" s="1"/>
  <c r="H223" i="16" a="1"/>
  <c r="H223" i="16" s="1"/>
  <c r="M223" i="16" s="1"/>
  <c r="K223" i="16"/>
  <c r="H222" i="16" a="1"/>
  <c r="H222" i="16" s="1"/>
  <c r="M222" i="16" s="1"/>
  <c r="K222" i="16"/>
  <c r="H221" i="16" a="1"/>
  <c r="H221" i="16" s="1"/>
  <c r="M221" i="16" s="1"/>
  <c r="H220" i="16" a="1"/>
  <c r="H220" i="16" s="1"/>
  <c r="M220" i="16" s="1"/>
  <c r="H219" i="16" a="1"/>
  <c r="H219" i="16" s="1"/>
  <c r="M219" i="16" s="1"/>
  <c r="H218" i="16" a="1"/>
  <c r="H218" i="16" s="1"/>
  <c r="M218" i="16" s="1"/>
  <c r="K218" i="16"/>
  <c r="H217" i="16" a="1"/>
  <c r="H217" i="16" s="1"/>
  <c r="M217" i="16" s="1"/>
  <c r="H216" i="16" a="1"/>
  <c r="H216" i="16" s="1"/>
  <c r="M216" i="16" s="1"/>
  <c r="K216" i="16"/>
  <c r="H215" i="16" a="1"/>
  <c r="H215" i="16" s="1"/>
  <c r="M215" i="16" s="1"/>
  <c r="K215" i="16"/>
  <c r="H214" i="16" a="1"/>
  <c r="H214" i="16" s="1"/>
  <c r="M214" i="16" s="1"/>
  <c r="H213" i="16" a="1"/>
  <c r="H213" i="16" s="1"/>
  <c r="M213" i="16" s="1"/>
  <c r="K213" i="16"/>
  <c r="H212" i="16" a="1"/>
  <c r="H212" i="16" s="1"/>
  <c r="M212" i="16" s="1"/>
  <c r="H211" i="16" a="1"/>
  <c r="H211" i="16" s="1"/>
  <c r="M211" i="16" s="1"/>
  <c r="H210" i="16" a="1"/>
  <c r="H210" i="16" s="1"/>
  <c r="M210" i="16" s="1"/>
  <c r="H209" i="16" a="1"/>
  <c r="H209" i="16" s="1"/>
  <c r="M209" i="16" s="1"/>
  <c r="K209" i="16"/>
  <c r="H208" i="16" a="1"/>
  <c r="H208" i="16" s="1"/>
  <c r="M208" i="16" s="1"/>
  <c r="H207" i="16" a="1"/>
  <c r="H207" i="16" s="1"/>
  <c r="M207" i="16" s="1"/>
  <c r="H206" i="16" a="1"/>
  <c r="H206" i="16" s="1"/>
  <c r="M206" i="16" s="1"/>
  <c r="K206" i="16"/>
  <c r="H205" i="16" a="1"/>
  <c r="H205" i="16" s="1"/>
  <c r="M205" i="16" s="1"/>
  <c r="H204" i="16" a="1"/>
  <c r="H204" i="16" s="1"/>
  <c r="M204" i="16" s="1"/>
  <c r="H203" i="16" a="1"/>
  <c r="H203" i="16" s="1"/>
  <c r="M203" i="16" s="1"/>
  <c r="K203" i="16"/>
  <c r="H202" i="16" a="1"/>
  <c r="H202" i="16" s="1"/>
  <c r="M202" i="16" s="1"/>
  <c r="H201" i="16" a="1"/>
  <c r="H201" i="16" s="1"/>
  <c r="M201" i="16" s="1"/>
  <c r="H200" i="16" a="1"/>
  <c r="H200" i="16" s="1"/>
  <c r="M200" i="16" s="1"/>
  <c r="H199" i="16" a="1"/>
  <c r="H199" i="16" s="1"/>
  <c r="M199" i="16" s="1"/>
  <c r="K199" i="16"/>
  <c r="H198" i="16" a="1"/>
  <c r="H198" i="16" s="1"/>
  <c r="M198" i="16" s="1"/>
  <c r="K198" i="16"/>
  <c r="H197" i="16" a="1"/>
  <c r="H197" i="16" s="1"/>
  <c r="M197" i="16" s="1"/>
  <c r="H196" i="16" a="1"/>
  <c r="H196" i="16" s="1"/>
  <c r="M196" i="16" s="1"/>
  <c r="K196" i="16"/>
  <c r="H195" i="16" a="1"/>
  <c r="H195" i="16" s="1"/>
  <c r="M195" i="16" s="1"/>
  <c r="K195" i="16"/>
  <c r="H194" i="16" a="1"/>
  <c r="H194" i="16" s="1"/>
  <c r="M194" i="16" s="1"/>
  <c r="H193" i="16" a="1"/>
  <c r="H193" i="16" s="1"/>
  <c r="M193" i="16" s="1"/>
  <c r="H192" i="16" a="1"/>
  <c r="H192" i="16" s="1"/>
  <c r="M192" i="16" s="1"/>
  <c r="K192" i="16"/>
  <c r="H191" i="16" a="1"/>
  <c r="H191" i="16" s="1"/>
  <c r="M191" i="16" s="1"/>
  <c r="K191" i="16"/>
  <c r="H190" i="16" a="1"/>
  <c r="H190" i="16" s="1"/>
  <c r="M190" i="16" s="1"/>
  <c r="K190" i="16"/>
  <c r="H189" i="16" a="1"/>
  <c r="H189" i="16" s="1"/>
  <c r="M189" i="16" s="1"/>
  <c r="K189" i="16"/>
  <c r="H188" i="16" a="1"/>
  <c r="H188" i="16" s="1"/>
  <c r="M188" i="16" s="1"/>
  <c r="K188" i="16"/>
  <c r="H187" i="16" a="1"/>
  <c r="H187" i="16" s="1"/>
  <c r="M187" i="16" s="1"/>
  <c r="H186" i="16" a="1"/>
  <c r="H186" i="16" s="1"/>
  <c r="M186" i="16" s="1"/>
  <c r="K186" i="16"/>
  <c r="H185" i="16" a="1"/>
  <c r="H185" i="16" s="1"/>
  <c r="M185" i="16" s="1"/>
  <c r="K185" i="16"/>
  <c r="H184" i="16" a="1"/>
  <c r="H184" i="16" s="1"/>
  <c r="M184" i="16" s="1"/>
  <c r="H183" i="16" a="1"/>
  <c r="H183" i="16" s="1"/>
  <c r="M183" i="16" s="1"/>
  <c r="H182" i="16" a="1"/>
  <c r="H182" i="16" s="1"/>
  <c r="M182" i="16" s="1"/>
  <c r="H181" i="16" a="1"/>
  <c r="H181" i="16" s="1"/>
  <c r="M181" i="16" s="1"/>
  <c r="H180" i="16" a="1"/>
  <c r="H180" i="16" s="1"/>
  <c r="M180" i="16" s="1"/>
  <c r="H179" i="16" a="1"/>
  <c r="H179" i="16" s="1"/>
  <c r="M179" i="16" s="1"/>
  <c r="K179" i="16"/>
  <c r="H178" i="16" a="1"/>
  <c r="H178" i="16" s="1"/>
  <c r="M178" i="16" s="1"/>
  <c r="K178" i="16"/>
  <c r="H177" i="16" a="1"/>
  <c r="H177" i="16" s="1"/>
  <c r="M177" i="16" s="1"/>
  <c r="K177" i="16"/>
  <c r="H176" i="16" a="1"/>
  <c r="H176" i="16" s="1"/>
  <c r="M176" i="16" s="1"/>
  <c r="K176" i="16"/>
  <c r="H175" i="16" a="1"/>
  <c r="H175" i="16" s="1"/>
  <c r="M175" i="16" s="1"/>
  <c r="K175" i="16"/>
  <c r="H174" i="16" a="1"/>
  <c r="H174" i="16" s="1"/>
  <c r="M174" i="16" s="1"/>
  <c r="H173" i="16" a="1"/>
  <c r="H173" i="16" s="1"/>
  <c r="M173" i="16" s="1"/>
  <c r="H172" i="16" a="1"/>
  <c r="H172" i="16" s="1"/>
  <c r="M172" i="16" s="1"/>
  <c r="H171" i="16" a="1"/>
  <c r="H171" i="16" s="1"/>
  <c r="M171" i="16" s="1"/>
  <c r="H170" i="16" a="1"/>
  <c r="H170" i="16" s="1"/>
  <c r="M170" i="16" s="1"/>
  <c r="K170" i="16"/>
  <c r="H169" i="16" a="1"/>
  <c r="H169" i="16" s="1"/>
  <c r="M169" i="16" s="1"/>
  <c r="K169" i="16"/>
  <c r="H168" i="16" a="1"/>
  <c r="H168" i="16" s="1"/>
  <c r="M168" i="16" s="1"/>
  <c r="K168" i="16"/>
  <c r="H167" i="16" a="1"/>
  <c r="H167" i="16" s="1"/>
  <c r="M167" i="16" s="1"/>
  <c r="H166" i="16" a="1"/>
  <c r="H166" i="16" s="1"/>
  <c r="M166" i="16" s="1"/>
  <c r="K166" i="16"/>
  <c r="H165" i="16" a="1"/>
  <c r="H165" i="16" s="1"/>
  <c r="M165" i="16" s="1"/>
  <c r="K165" i="16"/>
  <c r="H164" i="16" a="1"/>
  <c r="H164" i="16" s="1"/>
  <c r="M164" i="16" s="1"/>
  <c r="K164" i="16"/>
  <c r="H163" i="16" a="1"/>
  <c r="H163" i="16" s="1"/>
  <c r="M163" i="16" s="1"/>
  <c r="K163" i="16"/>
  <c r="H162" i="16" a="1"/>
  <c r="H162" i="16" s="1"/>
  <c r="M162" i="16" s="1"/>
  <c r="H161" i="16" a="1"/>
  <c r="H161" i="16" s="1"/>
  <c r="M161" i="16" s="1"/>
  <c r="H160" i="16" a="1"/>
  <c r="H160" i="16" s="1"/>
  <c r="M160" i="16" s="1"/>
  <c r="H159" i="16" a="1"/>
  <c r="H159" i="16" s="1"/>
  <c r="M159" i="16" s="1"/>
  <c r="K159" i="16"/>
  <c r="H158" i="16" a="1"/>
  <c r="H158" i="16" s="1"/>
  <c r="M158" i="16" s="1"/>
  <c r="K158" i="16"/>
  <c r="H157" i="16" a="1"/>
  <c r="H157" i="16" s="1"/>
  <c r="M157" i="16" s="1"/>
  <c r="K157" i="16"/>
  <c r="H156" i="16" a="1"/>
  <c r="H156" i="16" s="1"/>
  <c r="M156" i="16" s="1"/>
  <c r="K156" i="16"/>
  <c r="H155" i="16" a="1"/>
  <c r="H155" i="16" s="1"/>
  <c r="M155" i="16" s="1"/>
  <c r="K155" i="16"/>
  <c r="H154" i="16" a="1"/>
  <c r="H154" i="16" s="1"/>
  <c r="M154" i="16" s="1"/>
  <c r="H153" i="16" a="1"/>
  <c r="H153" i="16" s="1"/>
  <c r="M153" i="16" s="1"/>
  <c r="H152" i="16" a="1"/>
  <c r="H152" i="16" s="1"/>
  <c r="M152" i="16" s="1"/>
  <c r="H151" i="16" a="1"/>
  <c r="H151" i="16" s="1"/>
  <c r="M151" i="16" s="1"/>
  <c r="H150" i="16" a="1"/>
  <c r="H150" i="16" s="1"/>
  <c r="M150" i="16" s="1"/>
  <c r="H149" i="16" a="1"/>
  <c r="H149" i="16" s="1"/>
  <c r="M149" i="16" s="1"/>
  <c r="K149" i="16"/>
  <c r="H148" i="16" a="1"/>
  <c r="H148" i="16" s="1"/>
  <c r="M148" i="16" s="1"/>
  <c r="K148" i="16"/>
  <c r="H147" i="16" a="1"/>
  <c r="H147" i="16" s="1"/>
  <c r="M147" i="16" s="1"/>
  <c r="H146" i="16" a="1"/>
  <c r="H146" i="16" s="1"/>
  <c r="M146" i="16" s="1"/>
  <c r="K146" i="16"/>
  <c r="H145" i="16" a="1"/>
  <c r="H145" i="16" s="1"/>
  <c r="M145" i="16" s="1"/>
  <c r="H144" i="16" a="1"/>
  <c r="H144" i="16" s="1"/>
  <c r="M144" i="16" s="1"/>
  <c r="H143" i="16" a="1"/>
  <c r="H143" i="16" s="1"/>
  <c r="M143" i="16" s="1"/>
  <c r="H142" i="16" a="1"/>
  <c r="H142" i="16" s="1"/>
  <c r="M142" i="16" s="1"/>
  <c r="H141" i="16" a="1"/>
  <c r="H141" i="16" s="1"/>
  <c r="M141" i="16" s="1"/>
  <c r="H140" i="16" a="1"/>
  <c r="H140" i="16" s="1"/>
  <c r="M140" i="16" s="1"/>
  <c r="K140" i="16"/>
  <c r="H139" i="16" a="1"/>
  <c r="H139" i="16" s="1"/>
  <c r="M139" i="16" s="1"/>
  <c r="K139" i="16"/>
  <c r="H138" i="16" a="1"/>
  <c r="H138" i="16" s="1"/>
  <c r="M138" i="16" s="1"/>
  <c r="K138" i="16"/>
  <c r="H137" i="16" a="1"/>
  <c r="H137" i="16" s="1"/>
  <c r="M137" i="16" s="1"/>
  <c r="H136" i="16" a="1"/>
  <c r="H136" i="16" s="1"/>
  <c r="M136" i="16" s="1"/>
  <c r="K136" i="16"/>
  <c r="H135" i="16" a="1"/>
  <c r="H135" i="16" s="1"/>
  <c r="M135" i="16" s="1"/>
  <c r="K135" i="16"/>
  <c r="H134" i="16" a="1"/>
  <c r="H134" i="16" s="1"/>
  <c r="M134" i="16" s="1"/>
  <c r="H133" i="16" a="1"/>
  <c r="H133" i="16" s="1"/>
  <c r="M133" i="16" s="1"/>
  <c r="H132" i="16" a="1"/>
  <c r="H132" i="16" s="1"/>
  <c r="M132" i="16" s="1"/>
  <c r="H131" i="16" a="1"/>
  <c r="H131" i="16" s="1"/>
  <c r="M131" i="16" s="1"/>
  <c r="K131" i="16"/>
  <c r="H130" i="16" a="1"/>
  <c r="H130" i="16" s="1"/>
  <c r="M130" i="16" s="1"/>
  <c r="K130" i="16"/>
  <c r="H129" i="16" a="1"/>
  <c r="H129" i="16" s="1"/>
  <c r="M129" i="16" s="1"/>
  <c r="K129" i="16"/>
  <c r="H128" i="16" a="1"/>
  <c r="H128" i="16" s="1"/>
  <c r="M128" i="16" s="1"/>
  <c r="H127" i="16" a="1"/>
  <c r="H127" i="16" s="1"/>
  <c r="M127" i="16" s="1"/>
  <c r="H126" i="16" a="1"/>
  <c r="H126" i="16" s="1"/>
  <c r="M126" i="16" s="1"/>
  <c r="H125" i="16" a="1"/>
  <c r="H125" i="16" s="1"/>
  <c r="M125" i="16" s="1"/>
  <c r="K125" i="16"/>
  <c r="H124" i="16" a="1"/>
  <c r="H124" i="16" s="1"/>
  <c r="M124" i="16" s="1"/>
  <c r="H123" i="16" a="1"/>
  <c r="H123" i="16" s="1"/>
  <c r="M123" i="16" s="1"/>
  <c r="K123" i="16"/>
  <c r="H122" i="16" a="1"/>
  <c r="H122" i="16" s="1"/>
  <c r="M122" i="16" s="1"/>
  <c r="K122" i="16"/>
  <c r="H121" i="16" a="1"/>
  <c r="H121" i="16" s="1"/>
  <c r="M121" i="16" s="1"/>
  <c r="H120" i="16" a="1"/>
  <c r="H120" i="16" s="1"/>
  <c r="M120" i="16" s="1"/>
  <c r="K120" i="16"/>
  <c r="H119" i="16" a="1"/>
  <c r="H119" i="16" s="1"/>
  <c r="M119" i="16" s="1"/>
  <c r="K119" i="16"/>
  <c r="H118" i="16" a="1"/>
  <c r="H118" i="16" s="1"/>
  <c r="M118" i="16" s="1"/>
  <c r="K118" i="16"/>
  <c r="H117" i="16" a="1"/>
  <c r="H117" i="16" s="1"/>
  <c r="M117" i="16" s="1"/>
  <c r="H116" i="16" a="1"/>
  <c r="H116" i="16" s="1"/>
  <c r="M116" i="16" s="1"/>
  <c r="K116" i="16"/>
  <c r="H115" i="16" a="1"/>
  <c r="H115" i="16" s="1"/>
  <c r="M115" i="16" s="1"/>
  <c r="H114" i="16" a="1"/>
  <c r="H114" i="16" s="1"/>
  <c r="M114" i="16" s="1"/>
  <c r="H113" i="16" a="1"/>
  <c r="H113" i="16" s="1"/>
  <c r="M113" i="16" s="1"/>
  <c r="K113" i="16"/>
  <c r="H112" i="16" a="1"/>
  <c r="H112" i="16" s="1"/>
  <c r="M112" i="16" s="1"/>
  <c r="H111" i="16" a="1"/>
  <c r="H111" i="16" s="1"/>
  <c r="M111" i="16" s="1"/>
  <c r="K111" i="16"/>
  <c r="H110" i="16" a="1"/>
  <c r="H110" i="16" s="1"/>
  <c r="M110" i="16" s="1"/>
  <c r="H109" i="16" a="1"/>
  <c r="H109" i="16" s="1"/>
  <c r="M109" i="16" s="1"/>
  <c r="H108" i="16" a="1"/>
  <c r="H108" i="16" s="1"/>
  <c r="M108" i="16" s="1"/>
  <c r="K108" i="16"/>
  <c r="H107" i="16" a="1"/>
  <c r="H107" i="16" s="1"/>
  <c r="M107" i="16" s="1"/>
  <c r="K107" i="16"/>
  <c r="H106" i="16" a="1"/>
  <c r="H106" i="16" s="1"/>
  <c r="M106" i="16" s="1"/>
  <c r="H105" i="16" a="1"/>
  <c r="H105" i="16" s="1"/>
  <c r="M105" i="16" s="1"/>
  <c r="H104" i="16" a="1"/>
  <c r="H104" i="16" s="1"/>
  <c r="M104" i="16" s="1"/>
  <c r="K104" i="16"/>
  <c r="H103" i="16" a="1"/>
  <c r="H103" i="16" s="1"/>
  <c r="M103" i="16" s="1"/>
  <c r="H102" i="16" a="1"/>
  <c r="H102" i="16" s="1"/>
  <c r="M102" i="16" s="1"/>
  <c r="H101" i="16" a="1"/>
  <c r="H101" i="16" s="1"/>
  <c r="M101" i="16" s="1"/>
  <c r="K101" i="16"/>
  <c r="H100" i="16" a="1"/>
  <c r="H100" i="16" s="1"/>
  <c r="M100" i="16" s="1"/>
  <c r="H99" i="16" a="1"/>
  <c r="H99" i="16" s="1"/>
  <c r="M99" i="16" s="1"/>
  <c r="K99" i="16"/>
  <c r="H98" i="16" a="1"/>
  <c r="H98" i="16" s="1"/>
  <c r="M98" i="16" s="1"/>
  <c r="H97" i="16" a="1"/>
  <c r="H97" i="16" s="1"/>
  <c r="M97" i="16" s="1"/>
  <c r="H96" i="16" a="1"/>
  <c r="H96" i="16" s="1"/>
  <c r="M96" i="16" s="1"/>
  <c r="K96" i="16"/>
  <c r="H95" i="16" a="1"/>
  <c r="H95" i="16" s="1"/>
  <c r="M95" i="16" s="1"/>
  <c r="H94" i="16" a="1"/>
  <c r="H94" i="16" s="1"/>
  <c r="M94" i="16" s="1"/>
  <c r="H93" i="16" a="1"/>
  <c r="H93" i="16" s="1"/>
  <c r="M93" i="16" s="1"/>
  <c r="H92" i="16" a="1"/>
  <c r="H92" i="16" s="1"/>
  <c r="M92" i="16" s="1"/>
  <c r="K92" i="16"/>
  <c r="H91" i="16" a="1"/>
  <c r="H91" i="16" s="1"/>
  <c r="M91" i="16" s="1"/>
  <c r="K91" i="16"/>
  <c r="H90" i="16" a="1"/>
  <c r="H90" i="16" s="1"/>
  <c r="M90" i="16" s="1"/>
  <c r="K90" i="16"/>
  <c r="H89" i="16" a="1"/>
  <c r="H89" i="16" s="1"/>
  <c r="M89" i="16" s="1"/>
  <c r="K89" i="16"/>
  <c r="H88" i="16" a="1"/>
  <c r="H88" i="16" s="1"/>
  <c r="M88" i="16" s="1"/>
  <c r="K88" i="16"/>
  <c r="H87" i="16" a="1"/>
  <c r="H87" i="16" s="1"/>
  <c r="M87" i="16" s="1"/>
  <c r="K87" i="16"/>
  <c r="H86" i="16" a="1"/>
  <c r="H86" i="16" s="1"/>
  <c r="M86" i="16" s="1"/>
  <c r="K86" i="16"/>
  <c r="H85" i="16" a="1"/>
  <c r="H85" i="16" s="1"/>
  <c r="M85" i="16" s="1"/>
  <c r="H84" i="16" a="1"/>
  <c r="H84" i="16" s="1"/>
  <c r="M84" i="16" s="1"/>
  <c r="K84" i="16"/>
  <c r="H83" i="16" a="1"/>
  <c r="H83" i="16" s="1"/>
  <c r="M83" i="16" s="1"/>
  <c r="H82" i="16" a="1"/>
  <c r="H82" i="16" s="1"/>
  <c r="M82" i="16" s="1"/>
  <c r="K82" i="16"/>
  <c r="H81" i="16" a="1"/>
  <c r="H81" i="16" s="1"/>
  <c r="M81" i="16" s="1"/>
  <c r="H80" i="16" a="1"/>
  <c r="H80" i="16" s="1"/>
  <c r="M80" i="16" s="1"/>
  <c r="K80" i="16"/>
  <c r="H79" i="16" a="1"/>
  <c r="H79" i="16" s="1"/>
  <c r="M79" i="16" s="1"/>
  <c r="H78" i="16" a="1"/>
  <c r="H78" i="16" s="1"/>
  <c r="M78" i="16" s="1"/>
  <c r="H77" i="16" a="1"/>
  <c r="H77" i="16" s="1"/>
  <c r="M77" i="16" s="1"/>
  <c r="H76" i="16" a="1"/>
  <c r="H76" i="16" s="1"/>
  <c r="M76" i="16" s="1"/>
  <c r="H75" i="16" a="1"/>
  <c r="H75" i="16" s="1"/>
  <c r="M75" i="16" s="1"/>
  <c r="H74" i="16" a="1"/>
  <c r="H74" i="16" s="1"/>
  <c r="M74" i="16" s="1"/>
  <c r="H73" i="16" a="1"/>
  <c r="H73" i="16" s="1"/>
  <c r="M73" i="16" s="1"/>
  <c r="H72" i="16" a="1"/>
  <c r="H72" i="16" s="1"/>
  <c r="M72" i="16" s="1"/>
  <c r="K72" i="16"/>
  <c r="H71" i="16" a="1"/>
  <c r="H71" i="16" s="1"/>
  <c r="M71" i="16" s="1"/>
  <c r="K71" i="16"/>
  <c r="H70" i="16" a="1"/>
  <c r="H70" i="16" s="1"/>
  <c r="M70" i="16" s="1"/>
  <c r="H69" i="16" a="1"/>
  <c r="H69" i="16" s="1"/>
  <c r="M69" i="16" s="1"/>
  <c r="K69" i="16"/>
  <c r="H68" i="16" a="1"/>
  <c r="H68" i="16" s="1"/>
  <c r="M68" i="16" s="1"/>
  <c r="K68" i="16"/>
  <c r="H67" i="16" a="1"/>
  <c r="H67" i="16" s="1"/>
  <c r="M67" i="16" s="1"/>
  <c r="K67" i="16"/>
  <c r="H66" i="16" a="1"/>
  <c r="H66" i="16" s="1"/>
  <c r="M66" i="16" s="1"/>
  <c r="K66" i="16"/>
  <c r="H65" i="16" a="1"/>
  <c r="H65" i="16" s="1"/>
  <c r="M65" i="16" s="1"/>
  <c r="K65" i="16"/>
  <c r="H64" i="16" a="1"/>
  <c r="H64" i="16" s="1"/>
  <c r="M64" i="16" s="1"/>
  <c r="K64" i="16"/>
  <c r="H63" i="16" a="1"/>
  <c r="H63" i="16" s="1"/>
  <c r="M63" i="16" s="1"/>
  <c r="H62" i="16" a="1"/>
  <c r="H62" i="16" s="1"/>
  <c r="M62" i="16" s="1"/>
  <c r="K62" i="16"/>
  <c r="H61" i="16" a="1"/>
  <c r="H61" i="16" s="1"/>
  <c r="M61" i="16" s="1"/>
  <c r="H60" i="16" a="1"/>
  <c r="H60" i="16" s="1"/>
  <c r="M60" i="16" s="1"/>
  <c r="K60" i="16"/>
  <c r="H59" i="16" a="1"/>
  <c r="H59" i="16" s="1"/>
  <c r="M59" i="16" s="1"/>
  <c r="K59" i="16"/>
  <c r="H58" i="16" a="1"/>
  <c r="H58" i="16" s="1"/>
  <c r="M58" i="16" s="1"/>
  <c r="K58" i="16"/>
  <c r="H57" i="16" a="1"/>
  <c r="H57" i="16" s="1"/>
  <c r="M57" i="16" s="1"/>
  <c r="K57" i="16"/>
  <c r="H56" i="16" a="1"/>
  <c r="H56" i="16" s="1"/>
  <c r="M56" i="16" s="1"/>
  <c r="K56" i="16"/>
  <c r="H55" i="16" a="1"/>
  <c r="H55" i="16" s="1"/>
  <c r="M55" i="16" s="1"/>
  <c r="K55" i="16"/>
  <c r="H54" i="16" a="1"/>
  <c r="H54" i="16" s="1"/>
  <c r="M54" i="16" s="1"/>
  <c r="H53" i="16" a="1"/>
  <c r="H53" i="16" s="1"/>
  <c r="M53" i="16" s="1"/>
  <c r="K53" i="16"/>
  <c r="H52" i="16" a="1"/>
  <c r="H52" i="16" s="1"/>
  <c r="M52" i="16" s="1"/>
  <c r="H51" i="16" a="1"/>
  <c r="H51" i="16" s="1"/>
  <c r="M51" i="16" s="1"/>
  <c r="K51" i="16"/>
  <c r="H50" i="16" a="1"/>
  <c r="H50" i="16" s="1"/>
  <c r="M50" i="16" s="1"/>
  <c r="K50" i="16"/>
  <c r="H49" i="16" a="1"/>
  <c r="H49" i="16" s="1"/>
  <c r="M49" i="16" s="1"/>
  <c r="K49" i="16"/>
  <c r="H48" i="16" a="1"/>
  <c r="H48" i="16" s="1"/>
  <c r="M48" i="16" s="1"/>
  <c r="K48" i="16"/>
  <c r="H47" i="16" a="1"/>
  <c r="H47" i="16" s="1"/>
  <c r="M47" i="16" s="1"/>
  <c r="K47" i="16"/>
  <c r="H46" i="16" a="1"/>
  <c r="H46" i="16" s="1"/>
  <c r="M46" i="16" s="1"/>
  <c r="K46" i="16"/>
  <c r="H45" i="16" a="1"/>
  <c r="H45" i="16" s="1"/>
  <c r="M45" i="16" s="1"/>
  <c r="K45" i="16"/>
  <c r="H44" i="16" a="1"/>
  <c r="H44" i="16" s="1"/>
  <c r="M44" i="16" s="1"/>
  <c r="H43" i="16" a="1"/>
  <c r="H43" i="16" s="1"/>
  <c r="M43" i="16" s="1"/>
  <c r="K43" i="16"/>
  <c r="H42" i="16" a="1"/>
  <c r="H42" i="16" s="1"/>
  <c r="M42" i="16" s="1"/>
  <c r="K42" i="16"/>
  <c r="H41" i="16" a="1"/>
  <c r="H41" i="16" s="1"/>
  <c r="M41" i="16" s="1"/>
  <c r="K41" i="16"/>
  <c r="H40" i="16" a="1"/>
  <c r="H40" i="16" s="1"/>
  <c r="M40" i="16" s="1"/>
  <c r="K40" i="16"/>
  <c r="H39" i="16" a="1"/>
  <c r="H39" i="16" s="1"/>
  <c r="M39" i="16" s="1"/>
  <c r="H38" i="16" a="1"/>
  <c r="H38" i="16" s="1"/>
  <c r="M38" i="16" s="1"/>
  <c r="H37" i="16" a="1"/>
  <c r="H37" i="16" s="1"/>
  <c r="M37" i="16" s="1"/>
  <c r="K37" i="16"/>
  <c r="H36" i="16" a="1"/>
  <c r="H36" i="16" s="1"/>
  <c r="M36" i="16" s="1"/>
  <c r="K36" i="16"/>
  <c r="H35" i="16" a="1"/>
  <c r="H35" i="16" s="1"/>
  <c r="M35" i="16" s="1"/>
  <c r="K35" i="16"/>
  <c r="H34" i="16" a="1"/>
  <c r="H34" i="16" s="1"/>
  <c r="M34" i="16" s="1"/>
  <c r="H33" i="16" a="1"/>
  <c r="H33" i="16" s="1"/>
  <c r="M33" i="16" s="1"/>
  <c r="H32" i="16" a="1"/>
  <c r="H32" i="16" s="1"/>
  <c r="M32" i="16" s="1"/>
  <c r="H31" i="16" a="1"/>
  <c r="H31" i="16" s="1"/>
  <c r="M31" i="16" s="1"/>
  <c r="K31" i="16"/>
  <c r="H30" i="16" a="1"/>
  <c r="H30" i="16" s="1"/>
  <c r="M30" i="16" s="1"/>
  <c r="H29" i="16" a="1"/>
  <c r="H29" i="16" s="1"/>
  <c r="M29" i="16" s="1"/>
  <c r="H28" i="16" a="1"/>
  <c r="H28" i="16" s="1"/>
  <c r="M28" i="16" s="1"/>
  <c r="H27" i="16" a="1"/>
  <c r="H27" i="16" s="1"/>
  <c r="M27" i="16" s="1"/>
  <c r="K27" i="16"/>
  <c r="H26" i="16" a="1"/>
  <c r="H26" i="16" s="1"/>
  <c r="M26" i="16" s="1"/>
  <c r="K26" i="16"/>
  <c r="H25" i="16" a="1"/>
  <c r="H25" i="16" s="1"/>
  <c r="M25" i="16" s="1"/>
  <c r="K25" i="16"/>
  <c r="H24" i="16" a="1"/>
  <c r="H24" i="16" s="1"/>
  <c r="M24" i="16" s="1"/>
  <c r="H23" i="16" a="1"/>
  <c r="H23" i="16" s="1"/>
  <c r="M23" i="16" s="1"/>
  <c r="K23" i="16"/>
  <c r="H22" i="16" a="1"/>
  <c r="H22" i="16" s="1"/>
  <c r="M22" i="16" s="1"/>
  <c r="L22" i="16"/>
  <c r="H21" i="16" a="1"/>
  <c r="H21" i="16" s="1"/>
  <c r="M21" i="16" s="1"/>
  <c r="H20" i="16" a="1"/>
  <c r="H20" i="16" s="1"/>
  <c r="M20" i="16" s="1"/>
  <c r="H19" i="16" a="1"/>
  <c r="H19" i="16" s="1"/>
  <c r="M19" i="16" s="1"/>
  <c r="H18" i="16" a="1"/>
  <c r="H18" i="16" s="1"/>
  <c r="M18" i="16" s="1"/>
  <c r="H17" i="16" a="1"/>
  <c r="H17" i="16" s="1"/>
  <c r="M17" i="16" s="1"/>
  <c r="K17" i="16"/>
  <c r="H16" i="16" a="1"/>
  <c r="H16" i="16" s="1"/>
  <c r="M16" i="16" s="1"/>
  <c r="L16" i="16"/>
  <c r="H15" i="16" a="1"/>
  <c r="H15" i="16" s="1"/>
  <c r="M15" i="16" s="1"/>
  <c r="K15" i="16"/>
  <c r="H14" i="16" a="1"/>
  <c r="H14" i="16" s="1"/>
  <c r="M14" i="16" s="1"/>
  <c r="K14" i="16"/>
  <c r="H13" i="16" a="1"/>
  <c r="H13" i="16" s="1"/>
  <c r="M13" i="16" s="1"/>
  <c r="H12" i="16" a="1"/>
  <c r="H12" i="16" s="1"/>
  <c r="M12" i="16" s="1"/>
  <c r="K12" i="16"/>
  <c r="H11" i="16" a="1"/>
  <c r="H11" i="16" s="1"/>
  <c r="M11" i="16" s="1"/>
  <c r="H10" i="16" a="1"/>
  <c r="H10" i="16" s="1"/>
  <c r="M10" i="16" s="1"/>
  <c r="H9" i="16" a="1"/>
  <c r="H9" i="16" s="1"/>
  <c r="M9" i="16" s="1"/>
  <c r="K9" i="16"/>
  <c r="H8" i="16" a="1"/>
  <c r="H8" i="16" s="1"/>
  <c r="M8" i="16" s="1"/>
  <c r="L8" i="16"/>
  <c r="H7" i="16" a="1"/>
  <c r="H7" i="16" s="1"/>
  <c r="M7" i="16" s="1"/>
  <c r="K7" i="16"/>
  <c r="H6" i="16" a="1"/>
  <c r="H6" i="16" s="1"/>
  <c r="M6" i="16" s="1"/>
  <c r="H5" i="16" a="1"/>
  <c r="H5" i="16" s="1"/>
  <c r="M5" i="16" s="1"/>
  <c r="H4" i="16" a="1"/>
  <c r="H4" i="16" s="1"/>
  <c r="M4" i="16" s="1"/>
  <c r="M3" i="16"/>
  <c r="F2" i="11" a="1"/>
  <c r="F2" i="11"/>
  <c r="T53" i="1"/>
  <c r="T46" i="1"/>
  <c r="C2" i="9" a="1"/>
  <c r="C2" i="9" s="1"/>
  <c r="A3" i="9" a="1"/>
  <c r="T61" i="1"/>
  <c r="T59" i="1"/>
  <c r="T58" i="1"/>
  <c r="T49" i="1"/>
  <c r="T45" i="1"/>
  <c r="T44" i="1"/>
  <c r="T43" i="1"/>
  <c r="T48" i="1"/>
  <c r="Q48" i="1"/>
  <c r="T21" i="1"/>
  <c r="E3" i="6" a="1"/>
  <c r="E3" i="6" s="1"/>
  <c r="E4" i="6" a="1"/>
  <c r="E4" i="6" s="1"/>
  <c r="E5" i="6" a="1"/>
  <c r="E5" i="6" s="1"/>
  <c r="E6" i="6" a="1"/>
  <c r="E6" i="6" s="1"/>
  <c r="E7" i="6" a="1"/>
  <c r="E7" i="6" s="1"/>
  <c r="E8" i="6" a="1"/>
  <c r="E8" i="6" s="1"/>
  <c r="E9" i="6" a="1"/>
  <c r="E9" i="6" s="1"/>
  <c r="E10" i="6" a="1"/>
  <c r="E10" i="6" s="1"/>
  <c r="E11" i="6" a="1"/>
  <c r="E11" i="6" s="1"/>
  <c r="E12" i="6" a="1"/>
  <c r="E12" i="6" s="1"/>
  <c r="E13" i="6" a="1"/>
  <c r="E13" i="6" s="1"/>
  <c r="E14" i="6" a="1"/>
  <c r="E14" i="6" s="1"/>
  <c r="E15" i="6" a="1"/>
  <c r="E15" i="6" s="1"/>
  <c r="E16" i="6" a="1"/>
  <c r="E16" i="6" s="1"/>
  <c r="E17" i="6" a="1"/>
  <c r="E17" i="6" s="1"/>
  <c r="E18" i="6" a="1"/>
  <c r="E18" i="6" s="1"/>
  <c r="E19" i="6" a="1"/>
  <c r="E19" i="6" s="1"/>
  <c r="E20" i="6" a="1"/>
  <c r="E20" i="6" s="1"/>
  <c r="E21" i="6" a="1"/>
  <c r="E21" i="6" s="1"/>
  <c r="E22" i="6" a="1"/>
  <c r="E22" i="6" s="1"/>
  <c r="E23" i="6" a="1"/>
  <c r="E23" i="6" s="1"/>
  <c r="E24" i="6" a="1"/>
  <c r="E24" i="6" s="1"/>
  <c r="E25" i="6" a="1"/>
  <c r="E25" i="6" s="1"/>
  <c r="E26" i="6" a="1"/>
  <c r="E26" i="6" s="1"/>
  <c r="E27" i="6" a="1"/>
  <c r="E27" i="6" s="1"/>
  <c r="E28" i="6" a="1"/>
  <c r="E28" i="6" s="1"/>
  <c r="E29" i="6" a="1"/>
  <c r="E29" i="6" s="1"/>
  <c r="E30" i="6" a="1"/>
  <c r="E30" i="6" s="1"/>
  <c r="E31" i="6" a="1"/>
  <c r="E31" i="6" s="1"/>
  <c r="E32" i="6" a="1"/>
  <c r="E32" i="6" s="1"/>
  <c r="E33" i="6" a="1"/>
  <c r="E33" i="6" s="1"/>
  <c r="E35" i="6" a="1"/>
  <c r="E35" i="6" s="1"/>
  <c r="E36" i="6" a="1"/>
  <c r="E36" i="6"/>
  <c r="E37" i="6" a="1"/>
  <c r="E37" i="6" s="1"/>
  <c r="E38" i="6" a="1"/>
  <c r="E38" i="6" s="1"/>
  <c r="E39" i="6" a="1"/>
  <c r="E39" i="6" s="1"/>
  <c r="E40" i="6" a="1"/>
  <c r="E40" i="6"/>
  <c r="E41" i="6" a="1"/>
  <c r="E41" i="6" s="1"/>
  <c r="E42" i="6" a="1"/>
  <c r="E42" i="6"/>
  <c r="E43" i="6" a="1"/>
  <c r="E43" i="6" s="1"/>
  <c r="E44" i="6" a="1"/>
  <c r="E44" i="6"/>
  <c r="E45" i="6" a="1"/>
  <c r="E45" i="6" s="1"/>
  <c r="E46" i="6" a="1"/>
  <c r="E46" i="6"/>
  <c r="E47" i="6" a="1"/>
  <c r="E47" i="6" s="1"/>
  <c r="E48" i="6" a="1"/>
  <c r="E48" i="6" s="1"/>
  <c r="E49" i="6" a="1"/>
  <c r="E49" i="6"/>
  <c r="E50" i="6" a="1"/>
  <c r="E50" i="6" s="1"/>
  <c r="E2" i="6" a="1"/>
  <c r="E2" i="6" s="1"/>
  <c r="B36" i="6"/>
  <c r="B37" i="6"/>
  <c r="B38" i="6"/>
  <c r="B39" i="6"/>
  <c r="B40" i="6"/>
  <c r="B41" i="6"/>
  <c r="B42" i="6"/>
  <c r="B43" i="6"/>
  <c r="B44" i="6"/>
  <c r="B45" i="6"/>
  <c r="B46" i="6"/>
  <c r="B47" i="6"/>
  <c r="B48" i="6"/>
  <c r="B49" i="6"/>
  <c r="B50" i="6"/>
  <c r="C39" i="6"/>
  <c r="C40" i="6"/>
  <c r="C41" i="6"/>
  <c r="C42" i="6"/>
  <c r="C43" i="6"/>
  <c r="C44" i="6"/>
  <c r="C45" i="6"/>
  <c r="C46" i="6"/>
  <c r="C47" i="6"/>
  <c r="C48" i="6"/>
  <c r="C49" i="6"/>
  <c r="C50" i="6"/>
  <c r="C36" i="6"/>
  <c r="C37" i="6"/>
  <c r="C38" i="6"/>
  <c r="P154" i="1"/>
  <c r="T233" i="1"/>
  <c r="T238" i="1"/>
  <c r="T239" i="1"/>
  <c r="D2" i="9" a="1"/>
  <c r="Q11" i="16" l="1" a="1"/>
  <c r="Q11" i="16" s="1"/>
  <c r="Q31" i="16" a="1"/>
  <c r="Q31" i="16" s="1"/>
  <c r="Q51" i="16" a="1"/>
  <c r="Q51" i="16" s="1"/>
  <c r="Q71" i="16" a="1"/>
  <c r="Q71" i="16" s="1"/>
  <c r="Q91" i="16" a="1"/>
  <c r="Q91" i="16" s="1"/>
  <c r="Q111" i="16" a="1"/>
  <c r="Q111" i="16" s="1"/>
  <c r="Q131" i="16" a="1"/>
  <c r="Q131" i="16" s="1"/>
  <c r="Q151" i="16" a="1"/>
  <c r="Q151" i="16" s="1"/>
  <c r="Q171" i="16" a="1"/>
  <c r="Q171" i="16" s="1"/>
  <c r="Q191" i="16" a="1"/>
  <c r="Q191" i="16" s="1"/>
  <c r="Q211" i="16" a="1"/>
  <c r="Q211" i="16" s="1"/>
  <c r="Q231" i="16" a="1"/>
  <c r="Q231" i="16" s="1"/>
  <c r="Q251" i="16" a="1"/>
  <c r="Q251" i="16" s="1"/>
  <c r="Q271" i="16" a="1"/>
  <c r="Q271" i="16" s="1"/>
  <c r="I16" i="16" a="1"/>
  <c r="I16" i="16" s="1"/>
  <c r="N16" i="16" s="1"/>
  <c r="I32" i="16" a="1"/>
  <c r="I32" i="16" s="1"/>
  <c r="N32" i="16" s="1"/>
  <c r="I48" i="16" a="1"/>
  <c r="I48" i="16" s="1"/>
  <c r="N48" i="16" s="1"/>
  <c r="I80" i="16" a="1"/>
  <c r="I80" i="16" s="1"/>
  <c r="N80" i="16" s="1"/>
  <c r="I97" i="16" a="1"/>
  <c r="I97" i="16" s="1"/>
  <c r="N97" i="16" s="1"/>
  <c r="I112" i="16" a="1"/>
  <c r="I112" i="16" s="1"/>
  <c r="N112" i="16" s="1"/>
  <c r="I174" i="16" a="1"/>
  <c r="I174" i="16" s="1"/>
  <c r="N174" i="16" s="1"/>
  <c r="I191" i="16" a="1"/>
  <c r="I191" i="16" s="1"/>
  <c r="I207" i="16" a="1"/>
  <c r="I207" i="16" s="1"/>
  <c r="N207" i="16" s="1"/>
  <c r="I238" i="16" a="1"/>
  <c r="I238" i="16" s="1"/>
  <c r="N238" i="16" s="1"/>
  <c r="I255" i="16" a="1"/>
  <c r="I255" i="16" s="1"/>
  <c r="N255" i="16" s="1"/>
  <c r="I270" i="16" a="1"/>
  <c r="I270" i="16" s="1"/>
  <c r="N270" i="16" s="1"/>
  <c r="Q214" i="16" a="1"/>
  <c r="Q214" i="16" s="1"/>
  <c r="I147" i="16" a="1"/>
  <c r="I147" i="16" s="1"/>
  <c r="N147" i="16" s="1"/>
  <c r="I240" i="16" a="1"/>
  <c r="I240" i="16" s="1"/>
  <c r="N240" i="16" s="1"/>
  <c r="I115" i="16" a="1"/>
  <c r="I115" i="16" s="1"/>
  <c r="N115" i="16" s="1"/>
  <c r="I163" i="16" a="1"/>
  <c r="I163" i="16" s="1"/>
  <c r="N163" i="16" s="1"/>
  <c r="I226" i="16" a="1"/>
  <c r="I226" i="16" s="1"/>
  <c r="N226" i="16" s="1"/>
  <c r="I242" i="16" a="1"/>
  <c r="I242" i="16" s="1"/>
  <c r="N242" i="16" s="1"/>
  <c r="Q18" i="16" a="1"/>
  <c r="Q18" i="16" s="1"/>
  <c r="Q98" i="16" a="1"/>
  <c r="Q98" i="16" s="1"/>
  <c r="Q238" i="16" a="1"/>
  <c r="Q238" i="16" s="1"/>
  <c r="I37" i="16" a="1"/>
  <c r="I37" i="16" s="1"/>
  <c r="N37" i="16" s="1"/>
  <c r="I135" i="16" a="1"/>
  <c r="I135" i="16" s="1"/>
  <c r="N135" i="16" s="1"/>
  <c r="I198" i="16" a="1"/>
  <c r="I198" i="16" s="1"/>
  <c r="N198" i="16" s="1"/>
  <c r="I261" i="16" a="1"/>
  <c r="I261" i="16" s="1"/>
  <c r="N261" i="16" s="1"/>
  <c r="I57" i="16" a="1"/>
  <c r="I57" i="16" s="1"/>
  <c r="N57" i="16" s="1"/>
  <c r="Q44" i="16" a="1"/>
  <c r="Q44" i="16" s="1"/>
  <c r="Q12" i="16" a="1"/>
  <c r="Q12" i="16" s="1"/>
  <c r="Q32" i="16" a="1"/>
  <c r="Q32" i="16" s="1"/>
  <c r="Q52" i="16" a="1"/>
  <c r="Q52" i="16" s="1"/>
  <c r="Q72" i="16" a="1"/>
  <c r="Q72" i="16" s="1"/>
  <c r="Q92" i="16" a="1"/>
  <c r="Q92" i="16" s="1"/>
  <c r="Q112" i="16" a="1"/>
  <c r="Q112" i="16" s="1"/>
  <c r="Q132" i="16" a="1"/>
  <c r="Q132" i="16" s="1"/>
  <c r="Q152" i="16" a="1"/>
  <c r="Q152" i="16" s="1"/>
  <c r="Q172" i="16" a="1"/>
  <c r="Q172" i="16" s="1"/>
  <c r="Q192" i="16" a="1"/>
  <c r="Q192" i="16" s="1"/>
  <c r="Q212" i="16" a="1"/>
  <c r="Q212" i="16" s="1"/>
  <c r="Q232" i="16" a="1"/>
  <c r="Q232" i="16" s="1"/>
  <c r="Q252" i="16" a="1"/>
  <c r="Q252" i="16" s="1"/>
  <c r="Q272" i="16" a="1"/>
  <c r="Q272" i="16" s="1"/>
  <c r="I17" i="16" a="1"/>
  <c r="I17" i="16" s="1"/>
  <c r="N17" i="16" s="1"/>
  <c r="I33" i="16" a="1"/>
  <c r="I33" i="16" s="1"/>
  <c r="N33" i="16" s="1"/>
  <c r="I49" i="16" a="1"/>
  <c r="I49" i="16" s="1"/>
  <c r="N49" i="16" s="1"/>
  <c r="I64" i="16" a="1"/>
  <c r="I64" i="16" s="1"/>
  <c r="N64" i="16" s="1"/>
  <c r="I81" i="16" a="1"/>
  <c r="I81" i="16" s="1"/>
  <c r="I98" i="16" a="1"/>
  <c r="I98" i="16" s="1"/>
  <c r="N98" i="16" s="1"/>
  <c r="I113" i="16" a="1"/>
  <c r="I113" i="16" s="1"/>
  <c r="N113" i="16" s="1"/>
  <c r="I130" i="16" a="1"/>
  <c r="I130" i="16" s="1"/>
  <c r="I145" i="16" a="1"/>
  <c r="I145" i="16" s="1"/>
  <c r="N145" i="16" s="1"/>
  <c r="I161" i="16" a="1"/>
  <c r="I161" i="16" s="1"/>
  <c r="N161" i="16" s="1"/>
  <c r="I175" i="16" a="1"/>
  <c r="I175" i="16" s="1"/>
  <c r="N175" i="16" s="1"/>
  <c r="I192" i="16" a="1"/>
  <c r="I192" i="16" s="1"/>
  <c r="N192" i="16" s="1"/>
  <c r="I208" i="16" a="1"/>
  <c r="I208" i="16" s="1"/>
  <c r="N208" i="16" s="1"/>
  <c r="I224" i="16" a="1"/>
  <c r="I224" i="16" s="1"/>
  <c r="N224" i="16" s="1"/>
  <c r="I239" i="16" a="1"/>
  <c r="I239" i="16" s="1"/>
  <c r="I256" i="16" a="1"/>
  <c r="I256" i="16" s="1"/>
  <c r="N256" i="16" s="1"/>
  <c r="I271" i="16" a="1"/>
  <c r="I271" i="16" s="1"/>
  <c r="N271" i="16" s="1"/>
  <c r="Q134" i="16" a="1"/>
  <c r="Q134" i="16" s="1"/>
  <c r="Q274" i="16" a="1"/>
  <c r="Q274" i="16" s="1"/>
  <c r="I114" i="16" a="1"/>
  <c r="I114" i="16" s="1"/>
  <c r="N114" i="16" s="1"/>
  <c r="I177" i="16" a="1"/>
  <c r="I177" i="16" s="1"/>
  <c r="N177" i="16" s="1"/>
  <c r="I210" i="16" a="1"/>
  <c r="I210" i="16" s="1"/>
  <c r="I258" i="16" a="1"/>
  <c r="I258" i="16" s="1"/>
  <c r="N258" i="16" s="1"/>
  <c r="I178" i="16" a="1"/>
  <c r="I178" i="16" s="1"/>
  <c r="N178" i="16" s="1"/>
  <c r="I241" i="16" a="1"/>
  <c r="I241" i="16" s="1"/>
  <c r="I227" i="16" a="1"/>
  <c r="I227" i="16" s="1"/>
  <c r="Q58" i="16" a="1"/>
  <c r="Q58" i="16" s="1"/>
  <c r="Q178" i="16" a="1"/>
  <c r="Q178" i="16" s="1"/>
  <c r="I6" i="16" a="1"/>
  <c r="I6" i="16" s="1"/>
  <c r="I53" i="16" a="1"/>
  <c r="I53" i="16" s="1"/>
  <c r="I151" i="16" a="1"/>
  <c r="I151" i="16" s="1"/>
  <c r="N151" i="16" s="1"/>
  <c r="I3" i="16" a="1"/>
  <c r="I3" i="16" s="1"/>
  <c r="N3" i="16" s="1"/>
  <c r="Q84" i="16" a="1"/>
  <c r="Q84" i="16" s="1"/>
  <c r="Q13" i="16" a="1"/>
  <c r="Q13" i="16" s="1"/>
  <c r="Q33" i="16" a="1"/>
  <c r="Q33" i="16" s="1"/>
  <c r="Q53" i="16" a="1"/>
  <c r="Q53" i="16" s="1"/>
  <c r="Q73" i="16" a="1"/>
  <c r="Q73" i="16" s="1"/>
  <c r="Q93" i="16" a="1"/>
  <c r="Q93" i="16" s="1"/>
  <c r="Q113" i="16" a="1"/>
  <c r="Q113" i="16" s="1"/>
  <c r="Q133" i="16" a="1"/>
  <c r="Q133" i="16" s="1"/>
  <c r="Q153" i="16" a="1"/>
  <c r="Q153" i="16" s="1"/>
  <c r="Q173" i="16" a="1"/>
  <c r="Q173" i="16" s="1"/>
  <c r="Q193" i="16" a="1"/>
  <c r="Q193" i="16" s="1"/>
  <c r="Q213" i="16" a="1"/>
  <c r="Q213" i="16" s="1"/>
  <c r="Q233" i="16" a="1"/>
  <c r="Q233" i="16" s="1"/>
  <c r="Q253" i="16" a="1"/>
  <c r="Q253" i="16" s="1"/>
  <c r="Q273" i="16" a="1"/>
  <c r="Q273" i="16" s="1"/>
  <c r="I18" i="16" a="1"/>
  <c r="I18" i="16" s="1"/>
  <c r="I50" i="16" a="1"/>
  <c r="I50" i="16" s="1"/>
  <c r="N50" i="16" s="1"/>
  <c r="I65" i="16" a="1"/>
  <c r="I65" i="16" s="1"/>
  <c r="I82" i="16" a="1"/>
  <c r="I82" i="16" s="1"/>
  <c r="N82" i="16" s="1"/>
  <c r="I131" i="16" a="1"/>
  <c r="I131" i="16" s="1"/>
  <c r="N131" i="16" s="1"/>
  <c r="I146" i="16" a="1"/>
  <c r="I146" i="16" s="1"/>
  <c r="I176" i="16" a="1"/>
  <c r="I176" i="16" s="1"/>
  <c r="N176" i="16" s="1"/>
  <c r="I193" i="16" a="1"/>
  <c r="I193" i="16" s="1"/>
  <c r="N193" i="16" s="1"/>
  <c r="I209" i="16" a="1"/>
  <c r="I209" i="16" s="1"/>
  <c r="N209" i="16" s="1"/>
  <c r="I257" i="16" a="1"/>
  <c r="I257" i="16" s="1"/>
  <c r="N257" i="16" s="1"/>
  <c r="I272" i="16" a="1"/>
  <c r="I272" i="16" s="1"/>
  <c r="N272" i="16" s="1"/>
  <c r="Q154" i="16" a="1"/>
  <c r="Q154" i="16" s="1"/>
  <c r="Q254" i="16" a="1"/>
  <c r="Q254" i="16" s="1"/>
  <c r="I34" i="16" a="1"/>
  <c r="I34" i="16" s="1"/>
  <c r="N34" i="16" s="1"/>
  <c r="I66" i="16" a="1"/>
  <c r="I66" i="16" s="1"/>
  <c r="N66" i="16" s="1"/>
  <c r="I99" i="16" a="1"/>
  <c r="I99" i="16" s="1"/>
  <c r="N99" i="16" s="1"/>
  <c r="I162" i="16" a="1"/>
  <c r="I162" i="16" s="1"/>
  <c r="N162" i="16" s="1"/>
  <c r="I194" i="16" a="1"/>
  <c r="I194" i="16" s="1"/>
  <c r="I225" i="16" a="1"/>
  <c r="I225" i="16" s="1"/>
  <c r="I273" i="16" a="1"/>
  <c r="I273" i="16" s="1"/>
  <c r="I100" i="16" a="1"/>
  <c r="I100" i="16" s="1"/>
  <c r="N100" i="16" s="1"/>
  <c r="I195" i="16" a="1"/>
  <c r="I195" i="16" s="1"/>
  <c r="N195" i="16" s="1"/>
  <c r="I259" i="16" a="1"/>
  <c r="I259" i="16" s="1"/>
  <c r="I260" i="16" a="1"/>
  <c r="I260" i="16" s="1"/>
  <c r="N260" i="16" s="1"/>
  <c r="I4" i="16" a="1"/>
  <c r="I4" i="16" s="1"/>
  <c r="N4" i="16" s="1"/>
  <c r="Q78" i="16" a="1"/>
  <c r="Q78" i="16" s="1"/>
  <c r="Q118" i="16" a="1"/>
  <c r="Q118" i="16" s="1"/>
  <c r="Q218" i="16" a="1"/>
  <c r="Q218" i="16" s="1"/>
  <c r="I21" i="16" a="1"/>
  <c r="I21" i="16" s="1"/>
  <c r="N21" i="16" s="1"/>
  <c r="I85" i="16" a="1"/>
  <c r="I85" i="16" s="1"/>
  <c r="N85" i="16" s="1"/>
  <c r="I165" i="16" a="1"/>
  <c r="I165" i="16" s="1"/>
  <c r="N165" i="16" s="1"/>
  <c r="I229" i="16" a="1"/>
  <c r="I229" i="16" s="1"/>
  <c r="N229" i="16" s="1"/>
  <c r="I73" i="16" a="1"/>
  <c r="I73" i="16" s="1"/>
  <c r="N73" i="16" s="1"/>
  <c r="Q124" i="16" a="1"/>
  <c r="Q124" i="16" s="1"/>
  <c r="Q14" i="16" a="1"/>
  <c r="Q14" i="16" s="1"/>
  <c r="Q34" i="16" a="1"/>
  <c r="Q34" i="16" s="1"/>
  <c r="Q54" i="16" a="1"/>
  <c r="Q54" i="16" s="1"/>
  <c r="Q74" i="16" a="1"/>
  <c r="Q74" i="16" s="1"/>
  <c r="Q94" i="16" a="1"/>
  <c r="Q94" i="16" s="1"/>
  <c r="Q114" i="16" a="1"/>
  <c r="Q114" i="16" s="1"/>
  <c r="Q174" i="16" a="1"/>
  <c r="Q174" i="16" s="1"/>
  <c r="Q194" i="16" a="1"/>
  <c r="Q194" i="16" s="1"/>
  <c r="Q234" i="16" a="1"/>
  <c r="Q234" i="16" s="1"/>
  <c r="I132" i="16" a="1"/>
  <c r="I132" i="16" s="1"/>
  <c r="Q38" i="16" a="1"/>
  <c r="Q38" i="16" s="1"/>
  <c r="Q258" i="16" a="1"/>
  <c r="Q258" i="16" s="1"/>
  <c r="I181" i="16" a="1"/>
  <c r="I181" i="16" s="1"/>
  <c r="N181" i="16" s="1"/>
  <c r="I264" i="16" a="1"/>
  <c r="I264" i="16" s="1"/>
  <c r="N264" i="16" s="1"/>
  <c r="Q15" i="16" a="1"/>
  <c r="Q15" i="16" s="1"/>
  <c r="Q35" i="16" a="1"/>
  <c r="Q35" i="16" s="1"/>
  <c r="Q55" i="16" a="1"/>
  <c r="Q55" i="16" s="1"/>
  <c r="Q75" i="16" a="1"/>
  <c r="Q75" i="16" s="1"/>
  <c r="Q95" i="16" a="1"/>
  <c r="Q95" i="16" s="1"/>
  <c r="Q115" i="16" a="1"/>
  <c r="Q115" i="16" s="1"/>
  <c r="Q135" i="16" a="1"/>
  <c r="Q135" i="16" s="1"/>
  <c r="Q155" i="16" a="1"/>
  <c r="Q155" i="16" s="1"/>
  <c r="Q175" i="16" a="1"/>
  <c r="Q175" i="16" s="1"/>
  <c r="Q195" i="16" a="1"/>
  <c r="Q195" i="16" s="1"/>
  <c r="Q215" i="16" a="1"/>
  <c r="Q215" i="16" s="1"/>
  <c r="Q235" i="16" a="1"/>
  <c r="Q235" i="16" s="1"/>
  <c r="Q255" i="16" a="1"/>
  <c r="Q255" i="16" s="1"/>
  <c r="Q3" i="16" a="1"/>
  <c r="Q3" i="16" s="1"/>
  <c r="I19" i="16" a="1"/>
  <c r="I19" i="16" s="1"/>
  <c r="N19" i="16" s="1"/>
  <c r="I51" i="16" a="1"/>
  <c r="I51" i="16" s="1"/>
  <c r="N51" i="16" s="1"/>
  <c r="I67" i="16" a="1"/>
  <c r="I67" i="16" s="1"/>
  <c r="N67" i="16" s="1"/>
  <c r="I83" i="16" a="1"/>
  <c r="I83" i="16" s="1"/>
  <c r="N83" i="16" s="1"/>
  <c r="I148" i="16" a="1"/>
  <c r="I148" i="16" s="1"/>
  <c r="N148" i="16" s="1"/>
  <c r="I211" i="16" a="1"/>
  <c r="I211" i="16" s="1"/>
  <c r="N211" i="16" s="1"/>
  <c r="Q198" i="16" a="1"/>
  <c r="Q198" i="16" s="1"/>
  <c r="I118" i="16" a="1"/>
  <c r="I118" i="16" s="1"/>
  <c r="N118" i="16" s="1"/>
  <c r="I217" i="16" a="1"/>
  <c r="I217" i="16" s="1"/>
  <c r="N217" i="16" s="1"/>
  <c r="Q16" i="16" a="1"/>
  <c r="Q16" i="16" s="1"/>
  <c r="Q36" i="16" a="1"/>
  <c r="Q36" i="16" s="1"/>
  <c r="Q56" i="16" a="1"/>
  <c r="Q56" i="16" s="1"/>
  <c r="Q76" i="16" a="1"/>
  <c r="Q76" i="16" s="1"/>
  <c r="Q96" i="16" a="1"/>
  <c r="Q96" i="16" s="1"/>
  <c r="Q116" i="16" a="1"/>
  <c r="Q116" i="16" s="1"/>
  <c r="Q136" i="16" a="1"/>
  <c r="Q136" i="16" s="1"/>
  <c r="Q156" i="16" a="1"/>
  <c r="Q156" i="16" s="1"/>
  <c r="Q176" i="16" a="1"/>
  <c r="Q176" i="16" s="1"/>
  <c r="Q196" i="16" a="1"/>
  <c r="Q196" i="16" s="1"/>
  <c r="Q216" i="16" a="1"/>
  <c r="Q216" i="16" s="1"/>
  <c r="Q236" i="16" a="1"/>
  <c r="Q236" i="16" s="1"/>
  <c r="Q256" i="16" a="1"/>
  <c r="Q256" i="16" s="1"/>
  <c r="I5" i="16" a="1"/>
  <c r="I5" i="16" s="1"/>
  <c r="N5" i="16" s="1"/>
  <c r="I35" i="16" a="1"/>
  <c r="I35" i="16" s="1"/>
  <c r="I68" i="16" a="1"/>
  <c r="I68" i="16" s="1"/>
  <c r="N68" i="16" s="1"/>
  <c r="I116" i="16" a="1"/>
  <c r="I116" i="16" s="1"/>
  <c r="I133" i="16" a="1"/>
  <c r="I133" i="16" s="1"/>
  <c r="N133" i="16" s="1"/>
  <c r="I149" i="16" a="1"/>
  <c r="I149" i="16" s="1"/>
  <c r="N149" i="16" s="1"/>
  <c r="I164" i="16" a="1"/>
  <c r="I164" i="16" s="1"/>
  <c r="N164" i="16" s="1"/>
  <c r="I179" i="16" a="1"/>
  <c r="I179" i="16" s="1"/>
  <c r="N179" i="16" s="1"/>
  <c r="I196" i="16" a="1"/>
  <c r="I196" i="16" s="1"/>
  <c r="N196" i="16" s="1"/>
  <c r="I274" i="16" a="1"/>
  <c r="I274" i="16" s="1"/>
  <c r="N274" i="16" s="1"/>
  <c r="Q158" i="16" a="1"/>
  <c r="Q158" i="16" s="1"/>
  <c r="I244" i="16" a="1"/>
  <c r="I244" i="16" s="1"/>
  <c r="I201" i="16" a="1"/>
  <c r="I201" i="16" s="1"/>
  <c r="N201" i="16" s="1"/>
  <c r="Q17" i="16" a="1"/>
  <c r="Q17" i="16" s="1"/>
  <c r="Q37" i="16" a="1"/>
  <c r="Q37" i="16" s="1"/>
  <c r="Q57" i="16" a="1"/>
  <c r="Q57" i="16" s="1"/>
  <c r="Q77" i="16" a="1"/>
  <c r="Q77" i="16" s="1"/>
  <c r="Q97" i="16" a="1"/>
  <c r="Q97" i="16" s="1"/>
  <c r="Q117" i="16" a="1"/>
  <c r="Q117" i="16" s="1"/>
  <c r="S117" i="16" s="1"/>
  <c r="T117" i="16" s="1"/>
  <c r="Q137" i="16" a="1"/>
  <c r="Q137" i="16" s="1"/>
  <c r="Q157" i="16" a="1"/>
  <c r="Q157" i="16" s="1"/>
  <c r="Q177" i="16" a="1"/>
  <c r="Q177" i="16" s="1"/>
  <c r="Q197" i="16" a="1"/>
  <c r="Q197" i="16" s="1"/>
  <c r="Q217" i="16" a="1"/>
  <c r="Q217" i="16" s="1"/>
  <c r="Q237" i="16" a="1"/>
  <c r="Q237" i="16" s="1"/>
  <c r="Q257" i="16" a="1"/>
  <c r="Q257" i="16" s="1"/>
  <c r="I20" i="16" a="1"/>
  <c r="I20" i="16" s="1"/>
  <c r="N20" i="16" s="1"/>
  <c r="I36" i="16" a="1"/>
  <c r="I36" i="16" s="1"/>
  <c r="N36" i="16" s="1"/>
  <c r="I52" i="16" a="1"/>
  <c r="I52" i="16" s="1"/>
  <c r="N52" i="16" s="1"/>
  <c r="I69" i="16" a="1"/>
  <c r="I69" i="16" s="1"/>
  <c r="N69" i="16" s="1"/>
  <c r="I84" i="16" a="1"/>
  <c r="I84" i="16" s="1"/>
  <c r="N84" i="16" s="1"/>
  <c r="I101" i="16" a="1"/>
  <c r="I101" i="16" s="1"/>
  <c r="N101" i="16" s="1"/>
  <c r="I117" i="16" a="1"/>
  <c r="I117" i="16" s="1"/>
  <c r="N117" i="16" s="1"/>
  <c r="I134" i="16" a="1"/>
  <c r="I134" i="16" s="1"/>
  <c r="I150" i="16" a="1"/>
  <c r="I150" i="16" s="1"/>
  <c r="N150" i="16" s="1"/>
  <c r="I180" i="16" a="1"/>
  <c r="I180" i="16" s="1"/>
  <c r="N180" i="16" s="1"/>
  <c r="I197" i="16" a="1"/>
  <c r="I197" i="16" s="1"/>
  <c r="I212" i="16" a="1"/>
  <c r="I212" i="16" s="1"/>
  <c r="I228" i="16" a="1"/>
  <c r="I228" i="16" s="1"/>
  <c r="N228" i="16" s="1"/>
  <c r="I243" i="16" a="1"/>
  <c r="I243" i="16" s="1"/>
  <c r="N243" i="16" s="1"/>
  <c r="Q138" i="16" a="1"/>
  <c r="Q138" i="16" s="1"/>
  <c r="Q19" i="16" a="1"/>
  <c r="Q19" i="16" s="1"/>
  <c r="Q39" i="16" a="1"/>
  <c r="Q39" i="16" s="1"/>
  <c r="Q59" i="16" a="1"/>
  <c r="Q59" i="16" s="1"/>
  <c r="Q79" i="16" a="1"/>
  <c r="Q79" i="16" s="1"/>
  <c r="Q99" i="16" a="1"/>
  <c r="Q99" i="16" s="1"/>
  <c r="Q119" i="16" a="1"/>
  <c r="Q119" i="16" s="1"/>
  <c r="Q139" i="16" a="1"/>
  <c r="Q139" i="16" s="1"/>
  <c r="Q159" i="16" a="1"/>
  <c r="Q159" i="16" s="1"/>
  <c r="Q179" i="16" a="1"/>
  <c r="Q179" i="16" s="1"/>
  <c r="Q199" i="16" a="1"/>
  <c r="Q199" i="16" s="1"/>
  <c r="Q219" i="16" a="1"/>
  <c r="Q219" i="16" s="1"/>
  <c r="Q239" i="16" a="1"/>
  <c r="Q239" i="16" s="1"/>
  <c r="Q259" i="16" a="1"/>
  <c r="Q259" i="16" s="1"/>
  <c r="I7" i="16" a="1"/>
  <c r="I7" i="16" s="1"/>
  <c r="I22" i="16" a="1"/>
  <c r="I22" i="16" s="1"/>
  <c r="I38" i="16" a="1"/>
  <c r="I38" i="16" s="1"/>
  <c r="N38" i="16" s="1"/>
  <c r="I54" i="16" a="1"/>
  <c r="I54" i="16" s="1"/>
  <c r="N54" i="16" s="1"/>
  <c r="I70" i="16" a="1"/>
  <c r="I70" i="16" s="1"/>
  <c r="I86" i="16" a="1"/>
  <c r="I86" i="16" s="1"/>
  <c r="N86" i="16" s="1"/>
  <c r="I102" i="16" a="1"/>
  <c r="I102" i="16" s="1"/>
  <c r="N102" i="16" s="1"/>
  <c r="I119" i="16" a="1"/>
  <c r="I119" i="16" s="1"/>
  <c r="N119" i="16" s="1"/>
  <c r="I136" i="16" a="1"/>
  <c r="I136" i="16" s="1"/>
  <c r="N136" i="16" s="1"/>
  <c r="I166" i="16" a="1"/>
  <c r="I166" i="16" s="1"/>
  <c r="N166" i="16" s="1"/>
  <c r="I182" i="16" a="1"/>
  <c r="I182" i="16" s="1"/>
  <c r="I199" i="16" a="1"/>
  <c r="I199" i="16" s="1"/>
  <c r="N199" i="16" s="1"/>
  <c r="I213" i="16" a="1"/>
  <c r="I213" i="16" s="1"/>
  <c r="N213" i="16" s="1"/>
  <c r="I245" i="16" a="1"/>
  <c r="I245" i="16" s="1"/>
  <c r="N245" i="16" s="1"/>
  <c r="I23" i="16" a="1"/>
  <c r="I23" i="16" s="1"/>
  <c r="N23" i="16" s="1"/>
  <c r="I71" i="16" a="1"/>
  <c r="I71" i="16" s="1"/>
  <c r="N71" i="16" s="1"/>
  <c r="I121" i="16" a="1"/>
  <c r="I121" i="16" s="1"/>
  <c r="N121" i="16" s="1"/>
  <c r="I153" i="16" a="1"/>
  <c r="I153" i="16" s="1"/>
  <c r="N153" i="16" s="1"/>
  <c r="I200" i="16" a="1"/>
  <c r="I200" i="16" s="1"/>
  <c r="N200" i="16" s="1"/>
  <c r="I263" i="16" a="1"/>
  <c r="I263" i="16" s="1"/>
  <c r="Q42" i="16" a="1"/>
  <c r="Q42" i="16" s="1"/>
  <c r="Q82" i="16" a="1"/>
  <c r="Q82" i="16" s="1"/>
  <c r="Q142" i="16" a="1"/>
  <c r="Q142" i="16" s="1"/>
  <c r="Q202" i="16" a="1"/>
  <c r="Q202" i="16" s="1"/>
  <c r="Q262" i="16" a="1"/>
  <c r="Q262" i="16" s="1"/>
  <c r="I41" i="16" a="1"/>
  <c r="I41" i="16" s="1"/>
  <c r="I105" i="16" a="1"/>
  <c r="I105" i="16" s="1"/>
  <c r="N105" i="16" s="1"/>
  <c r="I154" i="16" a="1"/>
  <c r="I154" i="16" s="1"/>
  <c r="N154" i="16" s="1"/>
  <c r="I216" i="16" a="1"/>
  <c r="I216" i="16" s="1"/>
  <c r="N216" i="16" s="1"/>
  <c r="Q63" i="16" a="1"/>
  <c r="Q63" i="16" s="1"/>
  <c r="Q123" i="16" a="1"/>
  <c r="Q123" i="16" s="1"/>
  <c r="Q183" i="16" a="1"/>
  <c r="Q183" i="16" s="1"/>
  <c r="Q243" i="16" a="1"/>
  <c r="Q243" i="16" s="1"/>
  <c r="I106" i="16" a="1"/>
  <c r="I106" i="16" s="1"/>
  <c r="N106" i="16" s="1"/>
  <c r="I139" i="16" a="1"/>
  <c r="I139" i="16" s="1"/>
  <c r="N139" i="16" s="1"/>
  <c r="I170" i="16" a="1"/>
  <c r="I170" i="16" s="1"/>
  <c r="N170" i="16" s="1"/>
  <c r="I249" i="16" a="1"/>
  <c r="I249" i="16" s="1"/>
  <c r="N249" i="16" s="1"/>
  <c r="Q4" i="16" a="1"/>
  <c r="Q4" i="16" s="1"/>
  <c r="Q20" i="16" a="1"/>
  <c r="Q20" i="16" s="1"/>
  <c r="Q40" i="16" a="1"/>
  <c r="Q40" i="16" s="1"/>
  <c r="Q60" i="16" a="1"/>
  <c r="Q60" i="16" s="1"/>
  <c r="Q80" i="16" a="1"/>
  <c r="Q80" i="16" s="1"/>
  <c r="Q100" i="16" a="1"/>
  <c r="Q100" i="16" s="1"/>
  <c r="Q120" i="16" a="1"/>
  <c r="Q120" i="16" s="1"/>
  <c r="Q140" i="16" a="1"/>
  <c r="Q140" i="16" s="1"/>
  <c r="Q160" i="16" a="1"/>
  <c r="Q160" i="16" s="1"/>
  <c r="Q180" i="16" a="1"/>
  <c r="Q180" i="16" s="1"/>
  <c r="Q200" i="16" a="1"/>
  <c r="Q200" i="16" s="1"/>
  <c r="Q220" i="16" a="1"/>
  <c r="Q220" i="16" s="1"/>
  <c r="Q240" i="16" a="1"/>
  <c r="Q240" i="16" s="1"/>
  <c r="Q260" i="16" a="1"/>
  <c r="Q260" i="16" s="1"/>
  <c r="I39" i="16" a="1"/>
  <c r="I39" i="16" s="1"/>
  <c r="N39" i="16" s="1"/>
  <c r="I87" i="16" a="1"/>
  <c r="I87" i="16" s="1"/>
  <c r="N87" i="16" s="1"/>
  <c r="I103" i="16" a="1"/>
  <c r="I103" i="16" s="1"/>
  <c r="N103" i="16" s="1"/>
  <c r="I120" i="16" a="1"/>
  <c r="I120" i="16" s="1"/>
  <c r="N120" i="16" s="1"/>
  <c r="I137" i="16" a="1"/>
  <c r="I137" i="16" s="1"/>
  <c r="N137" i="16" s="1"/>
  <c r="I152" i="16" a="1"/>
  <c r="I152" i="16" s="1"/>
  <c r="N152" i="16" s="1"/>
  <c r="I167" i="16" a="1"/>
  <c r="I167" i="16" s="1"/>
  <c r="N167" i="16" s="1"/>
  <c r="I183" i="16" a="1"/>
  <c r="I183" i="16" s="1"/>
  <c r="N183" i="16" s="1"/>
  <c r="I214" i="16" a="1"/>
  <c r="I214" i="16" s="1"/>
  <c r="I230" i="16" a="1"/>
  <c r="I230" i="16" s="1"/>
  <c r="I246" i="16" a="1"/>
  <c r="I246" i="16" s="1"/>
  <c r="N246" i="16" s="1"/>
  <c r="I262" i="16" a="1"/>
  <c r="I262" i="16" s="1"/>
  <c r="I8" i="16" a="1"/>
  <c r="I8" i="16" s="1"/>
  <c r="I104" i="16" a="1"/>
  <c r="I104" i="16" s="1"/>
  <c r="N104" i="16" s="1"/>
  <c r="I168" i="16" a="1"/>
  <c r="I168" i="16" s="1"/>
  <c r="N168" i="16" s="1"/>
  <c r="I215" i="16" a="1"/>
  <c r="I215" i="16" s="1"/>
  <c r="N215" i="16" s="1"/>
  <c r="Q22" i="16" a="1"/>
  <c r="Q22" i="16" s="1"/>
  <c r="Q62" i="16" a="1"/>
  <c r="Q62" i="16" s="1"/>
  <c r="Q122" i="16" a="1"/>
  <c r="Q122" i="16" s="1"/>
  <c r="Q162" i="16" a="1"/>
  <c r="Q162" i="16" s="1"/>
  <c r="Q222" i="16" a="1"/>
  <c r="Q222" i="16" s="1"/>
  <c r="I9" i="16" a="1"/>
  <c r="I9" i="16" s="1"/>
  <c r="N9" i="16" s="1"/>
  <c r="I56" i="16" a="1"/>
  <c r="I56" i="16" s="1"/>
  <c r="I89" i="16" a="1"/>
  <c r="I89" i="16" s="1"/>
  <c r="N89" i="16" s="1"/>
  <c r="I169" i="16" a="1"/>
  <c r="I169" i="16" s="1"/>
  <c r="N169" i="16" s="1"/>
  <c r="I248" i="16" a="1"/>
  <c r="I248" i="16" s="1"/>
  <c r="N248" i="16" s="1"/>
  <c r="Q23" i="16" a="1"/>
  <c r="Q23" i="16" s="1"/>
  <c r="Q83" i="16" a="1"/>
  <c r="Q83" i="16" s="1"/>
  <c r="S83" i="16" s="1"/>
  <c r="T83" i="16" s="1"/>
  <c r="Q103" i="16" a="1"/>
  <c r="Q103" i="16" s="1"/>
  <c r="Q163" i="16" a="1"/>
  <c r="Q163" i="16" s="1"/>
  <c r="Q203" i="16" a="1"/>
  <c r="Q203" i="16" s="1"/>
  <c r="Q263" i="16" a="1"/>
  <c r="Q263" i="16" s="1"/>
  <c r="I90" i="16" a="1"/>
  <c r="I90" i="16" s="1"/>
  <c r="N90" i="16" s="1"/>
  <c r="I232" i="16" a="1"/>
  <c r="I232" i="16" s="1"/>
  <c r="N232" i="16" s="1"/>
  <c r="Q24" i="16" a="1"/>
  <c r="Q24" i="16" s="1"/>
  <c r="Q21" i="16" a="1"/>
  <c r="Q21" i="16" s="1"/>
  <c r="Q41" i="16" a="1"/>
  <c r="Q41" i="16" s="1"/>
  <c r="Q61" i="16" a="1"/>
  <c r="Q61" i="16" s="1"/>
  <c r="Q81" i="16" a="1"/>
  <c r="Q81" i="16" s="1"/>
  <c r="Q101" i="16" a="1"/>
  <c r="Q101" i="16" s="1"/>
  <c r="Q121" i="16" a="1"/>
  <c r="Q121" i="16" s="1"/>
  <c r="Q141" i="16" a="1"/>
  <c r="Q141" i="16" s="1"/>
  <c r="Q161" i="16" a="1"/>
  <c r="Q161" i="16" s="1"/>
  <c r="Q181" i="16" a="1"/>
  <c r="Q181" i="16" s="1"/>
  <c r="Q201" i="16" a="1"/>
  <c r="Q201" i="16" s="1"/>
  <c r="Q221" i="16" a="1"/>
  <c r="Q221" i="16" s="1"/>
  <c r="Q241" i="16" a="1"/>
  <c r="Q241" i="16" s="1"/>
  <c r="Q261" i="16" a="1"/>
  <c r="Q261" i="16" s="1"/>
  <c r="I40" i="16" a="1"/>
  <c r="I40" i="16" s="1"/>
  <c r="I55" i="16" a="1"/>
  <c r="I55" i="16" s="1"/>
  <c r="I88" i="16" a="1"/>
  <c r="I88" i="16" s="1"/>
  <c r="I138" i="16" a="1"/>
  <c r="I138" i="16" s="1"/>
  <c r="I247" i="16" a="1"/>
  <c r="I247" i="16" s="1"/>
  <c r="Q102" i="16" a="1"/>
  <c r="Q102" i="16" s="1"/>
  <c r="Q182" i="16" a="1"/>
  <c r="Q182" i="16" s="1"/>
  <c r="Q242" i="16" a="1"/>
  <c r="Q242" i="16" s="1"/>
  <c r="I24" i="16" a="1"/>
  <c r="I24" i="16" s="1"/>
  <c r="N24" i="16" s="1"/>
  <c r="I72" i="16" a="1"/>
  <c r="I72" i="16" s="1"/>
  <c r="N72" i="16" s="1"/>
  <c r="I122" i="16" a="1"/>
  <c r="I122" i="16" s="1"/>
  <c r="N122" i="16" s="1"/>
  <c r="I184" i="16" a="1"/>
  <c r="I184" i="16" s="1"/>
  <c r="N184" i="16" s="1"/>
  <c r="I231" i="16" a="1"/>
  <c r="I231" i="16" s="1"/>
  <c r="N231" i="16" s="1"/>
  <c r="Q43" i="16" a="1"/>
  <c r="Q43" i="16" s="1"/>
  <c r="Q143" i="16" a="1"/>
  <c r="Q143" i="16" s="1"/>
  <c r="Q223" i="16" a="1"/>
  <c r="Q223" i="16" s="1"/>
  <c r="I25" i="16" a="1"/>
  <c r="I25" i="16" s="1"/>
  <c r="N25" i="16" s="1"/>
  <c r="I123" i="16" a="1"/>
  <c r="I123" i="16" s="1"/>
  <c r="N123" i="16" s="1"/>
  <c r="Q64" i="16" a="1"/>
  <c r="Q64" i="16" s="1"/>
  <c r="Q48" i="16" a="1"/>
  <c r="Q48" i="16" s="1"/>
  <c r="Q109" i="16" a="1"/>
  <c r="Q109" i="16" s="1"/>
  <c r="Q169" i="16" a="1"/>
  <c r="Q169" i="16" s="1"/>
  <c r="Q228" i="16" a="1"/>
  <c r="Q228" i="16" s="1"/>
  <c r="I12" i="16" a="1"/>
  <c r="I12" i="16" s="1"/>
  <c r="I60" i="16" a="1"/>
  <c r="I60" i="16" s="1"/>
  <c r="I108" i="16" a="1"/>
  <c r="I108" i="16" s="1"/>
  <c r="N108" i="16" s="1"/>
  <c r="I155" i="16" a="1"/>
  <c r="I155" i="16" s="1"/>
  <c r="N155" i="16" s="1"/>
  <c r="I236" i="16" a="1"/>
  <c r="I236" i="16" s="1"/>
  <c r="N236" i="16" s="1"/>
  <c r="Q49" i="16" a="1"/>
  <c r="Q49" i="16" s="1"/>
  <c r="Q110" i="16" a="1"/>
  <c r="Q110" i="16" s="1"/>
  <c r="Q170" i="16" a="1"/>
  <c r="Q170" i="16" s="1"/>
  <c r="Q229" i="16" a="1"/>
  <c r="Q229" i="16" s="1"/>
  <c r="I13" i="16" a="1"/>
  <c r="I13" i="16" s="1"/>
  <c r="N13" i="16" s="1"/>
  <c r="I61" i="16" a="1"/>
  <c r="I61" i="16" s="1"/>
  <c r="N61" i="16" s="1"/>
  <c r="I109" i="16" a="1"/>
  <c r="I109" i="16" s="1"/>
  <c r="N109" i="16" s="1"/>
  <c r="I156" i="16" a="1"/>
  <c r="I156" i="16" s="1"/>
  <c r="N156" i="16" s="1"/>
  <c r="I202" i="16" a="1"/>
  <c r="I202" i="16" s="1"/>
  <c r="N202" i="16" s="1"/>
  <c r="I237" i="16" a="1"/>
  <c r="I237" i="16" s="1"/>
  <c r="N237" i="16" s="1"/>
  <c r="Q50" i="16" a="1"/>
  <c r="Q50" i="16" s="1"/>
  <c r="Q125" i="16" a="1"/>
  <c r="Q125" i="16" s="1"/>
  <c r="Q184" i="16" a="1"/>
  <c r="Q184" i="16" s="1"/>
  <c r="I14" i="16" a="1"/>
  <c r="I14" i="16" s="1"/>
  <c r="I62" i="16" a="1"/>
  <c r="I62" i="16" s="1"/>
  <c r="I157" i="16" a="1"/>
  <c r="I157" i="16" s="1"/>
  <c r="N157" i="16" s="1"/>
  <c r="I250" i="16" a="1"/>
  <c r="I250" i="16" s="1"/>
  <c r="Q244" i="16" a="1"/>
  <c r="Q244" i="16" s="1"/>
  <c r="I110" i="16" a="1"/>
  <c r="I110" i="16" s="1"/>
  <c r="N110" i="16" s="1"/>
  <c r="I158" i="16" a="1"/>
  <c r="I158" i="16" s="1"/>
  <c r="N158" i="16" s="1"/>
  <c r="I159" i="16" a="1"/>
  <c r="I159" i="16" s="1"/>
  <c r="N159" i="16" s="1"/>
  <c r="I251" i="16" a="1"/>
  <c r="I251" i="16" s="1"/>
  <c r="N251" i="16" s="1"/>
  <c r="Q5" i="16" a="1"/>
  <c r="Q5" i="16" s="1"/>
  <c r="Q187" i="16" a="1"/>
  <c r="Q187" i="16" s="1"/>
  <c r="I74" i="16" a="1"/>
  <c r="I74" i="16" s="1"/>
  <c r="N74" i="16" s="1"/>
  <c r="I204" i="16" a="1"/>
  <c r="I204" i="16" s="1"/>
  <c r="Q188" i="16" a="1"/>
  <c r="Q188" i="16" s="1"/>
  <c r="I124" i="16" a="1"/>
  <c r="I124" i="16" s="1"/>
  <c r="N124" i="16" s="1"/>
  <c r="I29" i="16" a="1"/>
  <c r="I29" i="16" s="1"/>
  <c r="I253" i="16" a="1"/>
  <c r="I253" i="16" s="1"/>
  <c r="N253" i="16" s="1"/>
  <c r="Q269" i="16" a="1"/>
  <c r="Q269" i="16" s="1"/>
  <c r="I187" i="16" a="1"/>
  <c r="I187" i="16" s="1"/>
  <c r="N187" i="16" s="1"/>
  <c r="Q106" i="16" a="1"/>
  <c r="Q106" i="16" s="1"/>
  <c r="I95" i="16" a="1"/>
  <c r="I95" i="16" s="1"/>
  <c r="N95" i="16" s="1"/>
  <c r="I234" i="16" a="1"/>
  <c r="I234" i="16" s="1"/>
  <c r="N234" i="16" s="1"/>
  <c r="I11" i="16" a="1"/>
  <c r="I11" i="16" s="1"/>
  <c r="Q67" i="16" a="1"/>
  <c r="Q67" i="16" s="1"/>
  <c r="I252" i="16" a="1"/>
  <c r="I252" i="16" s="1"/>
  <c r="N252" i="16" s="1"/>
  <c r="I75" i="16" a="1"/>
  <c r="I75" i="16" s="1"/>
  <c r="N75" i="16" s="1"/>
  <c r="I93" i="16" a="1"/>
  <c r="I93" i="16" s="1"/>
  <c r="Q30" i="16" a="1"/>
  <c r="Q30" i="16" s="1"/>
  <c r="I94" i="16" a="1"/>
  <c r="I94" i="16" s="1"/>
  <c r="N94" i="16" s="1"/>
  <c r="Q45" i="16" a="1"/>
  <c r="Q45" i="16" s="1"/>
  <c r="Q167" i="16" a="1"/>
  <c r="Q167" i="16" s="1"/>
  <c r="Q168" i="16" a="1"/>
  <c r="Q168" i="16" s="1"/>
  <c r="I144" i="16" a="1"/>
  <c r="I144" i="16" s="1"/>
  <c r="N144" i="16" s="1"/>
  <c r="Q230" i="16" a="1"/>
  <c r="Q230" i="16" s="1"/>
  <c r="I27" i="16" a="1"/>
  <c r="I27" i="16" s="1"/>
  <c r="N27" i="16" s="1"/>
  <c r="Q247" i="16" a="1"/>
  <c r="Q247" i="16" s="1"/>
  <c r="I205" i="16" a="1"/>
  <c r="I205" i="16" s="1"/>
  <c r="N205" i="16" s="1"/>
  <c r="Q189" i="16" a="1"/>
  <c r="Q189" i="16" s="1"/>
  <c r="Q210" i="16" a="1"/>
  <c r="Q210" i="16" s="1"/>
  <c r="Q224" i="16" a="1"/>
  <c r="Q224" i="16" s="1"/>
  <c r="I10" i="16" a="1"/>
  <c r="I10" i="16" s="1"/>
  <c r="I96" i="16" a="1"/>
  <c r="I96" i="16" s="1"/>
  <c r="I59" i="16" a="1"/>
  <c r="I59" i="16" s="1"/>
  <c r="N59" i="16" s="1"/>
  <c r="Q65" i="16" a="1"/>
  <c r="Q65" i="16" s="1"/>
  <c r="Q126" i="16" a="1"/>
  <c r="Q126" i="16" s="1"/>
  <c r="Q185" i="16" a="1"/>
  <c r="Q185" i="16" s="1"/>
  <c r="I15" i="16" a="1"/>
  <c r="I15" i="16" s="1"/>
  <c r="N15" i="16" s="1"/>
  <c r="I203" i="16" a="1"/>
  <c r="I203" i="16" s="1"/>
  <c r="N203" i="16" s="1"/>
  <c r="I111" i="16" a="1"/>
  <c r="I111" i="16" s="1"/>
  <c r="N111" i="16" s="1"/>
  <c r="Q129" i="16" a="1"/>
  <c r="Q129" i="16" s="1"/>
  <c r="I160" i="16" a="1"/>
  <c r="I160" i="16" s="1"/>
  <c r="N160" i="16" s="1"/>
  <c r="Q248" i="16" a="1"/>
  <c r="Q248" i="16" s="1"/>
  <c r="I186" i="16" a="1"/>
  <c r="I186" i="16" s="1"/>
  <c r="N186" i="16" s="1"/>
  <c r="Q105" i="16" a="1"/>
  <c r="Q105" i="16" s="1"/>
  <c r="I47" i="16" a="1"/>
  <c r="I47" i="16" s="1"/>
  <c r="N47" i="16" s="1"/>
  <c r="Q107" i="16" a="1"/>
  <c r="Q107" i="16" s="1"/>
  <c r="I143" i="16" a="1"/>
  <c r="I143" i="16" s="1"/>
  <c r="N143" i="16" s="1"/>
  <c r="Q47" i="16" a="1"/>
  <c r="Q47" i="16" s="1"/>
  <c r="I107" i="16" a="1"/>
  <c r="I107" i="16" s="1"/>
  <c r="N107" i="16" s="1"/>
  <c r="I235" i="16" a="1"/>
  <c r="I235" i="16" s="1"/>
  <c r="Q66" i="16" a="1"/>
  <c r="Q66" i="16" s="1"/>
  <c r="Q127" i="16" a="1"/>
  <c r="Q127" i="16" s="1"/>
  <c r="Q186" i="16" a="1"/>
  <c r="Q186" i="16" s="1"/>
  <c r="Q245" i="16" a="1"/>
  <c r="Q245" i="16" s="1"/>
  <c r="I26" i="16" a="1"/>
  <c r="I26" i="16" s="1"/>
  <c r="N26" i="16" s="1"/>
  <c r="I63" i="16" a="1"/>
  <c r="I63" i="16" s="1"/>
  <c r="N63" i="16" s="1"/>
  <c r="Q246" i="16" a="1"/>
  <c r="Q246" i="16" s="1"/>
  <c r="Q68" i="16" a="1"/>
  <c r="Q68" i="16" s="1"/>
  <c r="I76" i="16" a="1"/>
  <c r="I76" i="16" s="1"/>
  <c r="I206" i="16" a="1"/>
  <c r="I206" i="16" s="1"/>
  <c r="N206" i="16" s="1"/>
  <c r="Q270" i="16" a="1"/>
  <c r="Q270" i="16" s="1"/>
  <c r="Q225" i="16" a="1"/>
  <c r="Q225" i="16" s="1"/>
  <c r="Q226" i="16" a="1"/>
  <c r="Q226" i="16" s="1"/>
  <c r="Q227" i="16" a="1"/>
  <c r="Q227" i="16" s="1"/>
  <c r="Q128" i="16" a="1"/>
  <c r="Q128" i="16" s="1"/>
  <c r="I142" i="16" a="1"/>
  <c r="I142" i="16" s="1"/>
  <c r="S142" i="16" s="1"/>
  <c r="T142" i="16" s="1"/>
  <c r="Q6" i="16" a="1"/>
  <c r="Q6" i="16" s="1"/>
  <c r="I28" i="16" a="1"/>
  <c r="I28" i="16" s="1"/>
  <c r="N28" i="16" s="1"/>
  <c r="Q7" i="16" a="1"/>
  <c r="Q7" i="16" s="1"/>
  <c r="Q69" i="16" a="1"/>
  <c r="Q69" i="16" s="1"/>
  <c r="Q130" i="16" a="1"/>
  <c r="Q130" i="16" s="1"/>
  <c r="I46" i="16" a="1"/>
  <c r="I46" i="16" s="1"/>
  <c r="N46" i="16" s="1"/>
  <c r="Q8" i="16" a="1"/>
  <c r="Q8" i="16" s="1"/>
  <c r="Q70" i="16" a="1"/>
  <c r="Q70" i="16" s="1"/>
  <c r="Q144" i="16" a="1"/>
  <c r="Q144" i="16" s="1"/>
  <c r="Q190" i="16" a="1"/>
  <c r="Q190" i="16" s="1"/>
  <c r="Q249" i="16" a="1"/>
  <c r="Q249" i="16" s="1"/>
  <c r="I30" i="16" a="1"/>
  <c r="I30" i="16" s="1"/>
  <c r="N30" i="16" s="1"/>
  <c r="I77" i="16" a="1"/>
  <c r="I77" i="16" s="1"/>
  <c r="N77" i="16" s="1"/>
  <c r="I125" i="16" a="1"/>
  <c r="I125" i="16" s="1"/>
  <c r="N125" i="16" s="1"/>
  <c r="I171" i="16" a="1"/>
  <c r="I171" i="16" s="1"/>
  <c r="N171" i="16" s="1"/>
  <c r="I218" i="16" a="1"/>
  <c r="I218" i="16" s="1"/>
  <c r="N218" i="16" s="1"/>
  <c r="I254" i="16" a="1"/>
  <c r="I254" i="16" s="1"/>
  <c r="N254" i="16" s="1"/>
  <c r="Q9" i="16" a="1"/>
  <c r="Q9" i="16" s="1"/>
  <c r="Q85" i="16" a="1"/>
  <c r="Q85" i="16" s="1"/>
  <c r="Q145" i="16" a="1"/>
  <c r="Q145" i="16" s="1"/>
  <c r="S145" i="16" s="1"/>
  <c r="Q204" i="16" a="1"/>
  <c r="Q204" i="16" s="1"/>
  <c r="S204" i="16" s="1"/>
  <c r="Q250" i="16" a="1"/>
  <c r="Q250" i="16" s="1"/>
  <c r="I31" i="16" a="1"/>
  <c r="I31" i="16" s="1"/>
  <c r="N31" i="16" s="1"/>
  <c r="I78" i="16" a="1"/>
  <c r="I78" i="16" s="1"/>
  <c r="N78" i="16" s="1"/>
  <c r="I126" i="16" a="1"/>
  <c r="I126" i="16" s="1"/>
  <c r="I219" i="16" a="1"/>
  <c r="I219" i="16" s="1"/>
  <c r="N219" i="16" s="1"/>
  <c r="Q10" i="16" a="1"/>
  <c r="Q10" i="16" s="1"/>
  <c r="Q86" i="16" a="1"/>
  <c r="Q86" i="16" s="1"/>
  <c r="Q146" i="16" a="1"/>
  <c r="Q146" i="16" s="1"/>
  <c r="Q205" i="16" a="1"/>
  <c r="Q205" i="16" s="1"/>
  <c r="Q264" i="16" a="1"/>
  <c r="Q264" i="16" s="1"/>
  <c r="S264" i="16" s="1"/>
  <c r="T264" i="16" s="1"/>
  <c r="I79" i="16" a="1"/>
  <c r="I79" i="16" s="1"/>
  <c r="N79" i="16" s="1"/>
  <c r="I127" i="16" a="1"/>
  <c r="I127" i="16" s="1"/>
  <c r="N127" i="16" s="1"/>
  <c r="I172" i="16" a="1"/>
  <c r="I172" i="16" s="1"/>
  <c r="N172" i="16" s="1"/>
  <c r="I220" i="16" a="1"/>
  <c r="I220" i="16" s="1"/>
  <c r="N220" i="16" s="1"/>
  <c r="I265" i="16" a="1"/>
  <c r="I265" i="16" s="1"/>
  <c r="Q25" i="16" a="1"/>
  <c r="Q25" i="16" s="1"/>
  <c r="Q87" i="16" a="1"/>
  <c r="Q87" i="16" s="1"/>
  <c r="Q147" i="16" a="1"/>
  <c r="Q147" i="16" s="1"/>
  <c r="Q206" i="16" a="1"/>
  <c r="Q206" i="16" s="1"/>
  <c r="Q265" i="16" a="1"/>
  <c r="Q265" i="16" s="1"/>
  <c r="S265" i="16" s="1"/>
  <c r="T265" i="16" s="1"/>
  <c r="I42" i="16" a="1"/>
  <c r="I42" i="16" s="1"/>
  <c r="N42" i="16" s="1"/>
  <c r="I128" i="16" a="1"/>
  <c r="I128" i="16" s="1"/>
  <c r="N128" i="16" s="1"/>
  <c r="I221" i="16" a="1"/>
  <c r="I221" i="16" s="1"/>
  <c r="I266" i="16" a="1"/>
  <c r="I266" i="16" s="1"/>
  <c r="N266" i="16" s="1"/>
  <c r="Q26" i="16" a="1"/>
  <c r="Q26" i="16" s="1"/>
  <c r="Q88" i="16" a="1"/>
  <c r="Q88" i="16" s="1"/>
  <c r="Q148" i="16" a="1"/>
  <c r="Q148" i="16" s="1"/>
  <c r="Q207" i="16" a="1"/>
  <c r="Q207" i="16" s="1"/>
  <c r="Q266" i="16" a="1"/>
  <c r="Q266" i="16" s="1"/>
  <c r="I91" i="16" a="1"/>
  <c r="I91" i="16" s="1"/>
  <c r="N91" i="16" s="1"/>
  <c r="I129" i="16" a="1"/>
  <c r="I129" i="16" s="1"/>
  <c r="N129" i="16" s="1"/>
  <c r="I173" i="16" a="1"/>
  <c r="I173" i="16" s="1"/>
  <c r="N173" i="16" s="1"/>
  <c r="I222" i="16" a="1"/>
  <c r="I222" i="16" s="1"/>
  <c r="N222" i="16" s="1"/>
  <c r="I267" i="16" a="1"/>
  <c r="I267" i="16" s="1"/>
  <c r="Q27" i="16" a="1"/>
  <c r="Q27" i="16" s="1"/>
  <c r="Q89" i="16" a="1"/>
  <c r="Q89" i="16" s="1"/>
  <c r="Q149" i="16" a="1"/>
  <c r="Q149" i="16" s="1"/>
  <c r="Q208" i="16" a="1"/>
  <c r="Q208" i="16" s="1"/>
  <c r="Q267" i="16" a="1"/>
  <c r="Q267" i="16" s="1"/>
  <c r="I43" i="16" a="1"/>
  <c r="I43" i="16" s="1"/>
  <c r="N43" i="16" s="1"/>
  <c r="I92" i="16" a="1"/>
  <c r="I92" i="16" s="1"/>
  <c r="N92" i="16" s="1"/>
  <c r="I140" i="16" a="1"/>
  <c r="I140" i="16" s="1"/>
  <c r="N140" i="16" s="1"/>
  <c r="I268" i="16" a="1"/>
  <c r="I268" i="16" s="1"/>
  <c r="N268" i="16" s="1"/>
  <c r="Q28" i="16" a="1"/>
  <c r="Q28" i="16" s="1"/>
  <c r="Q90" i="16" a="1"/>
  <c r="Q90" i="16" s="1"/>
  <c r="Q150" i="16" a="1"/>
  <c r="Q150" i="16" s="1"/>
  <c r="Q209" i="16" a="1"/>
  <c r="Q209" i="16" s="1"/>
  <c r="Q268" i="16" a="1"/>
  <c r="Q268" i="16" s="1"/>
  <c r="I44" i="16" a="1"/>
  <c r="I44" i="16" s="1"/>
  <c r="N44" i="16" s="1"/>
  <c r="I141" i="16" a="1"/>
  <c r="I141" i="16" s="1"/>
  <c r="N141" i="16" s="1"/>
  <c r="I185" i="16" a="1"/>
  <c r="I185" i="16" s="1"/>
  <c r="N185" i="16" s="1"/>
  <c r="I223" i="16" a="1"/>
  <c r="I223" i="16" s="1"/>
  <c r="N223" i="16" s="1"/>
  <c r="I269" i="16" a="1"/>
  <c r="I269" i="16" s="1"/>
  <c r="N269" i="16" s="1"/>
  <c r="Q29" i="16" a="1"/>
  <c r="Q29" i="16" s="1"/>
  <c r="S29" i="16" s="1"/>
  <c r="T29" i="16" s="1"/>
  <c r="Q104" i="16" a="1"/>
  <c r="Q104" i="16" s="1"/>
  <c r="Q164" i="16" a="1"/>
  <c r="Q164" i="16" s="1"/>
  <c r="I45" i="16" a="1"/>
  <c r="I45" i="16" s="1"/>
  <c r="N45" i="16" s="1"/>
  <c r="I233" i="16" a="1"/>
  <c r="I233" i="16" s="1"/>
  <c r="N233" i="16" s="1"/>
  <c r="Q165" i="16" a="1"/>
  <c r="Q165" i="16" s="1"/>
  <c r="Q166" i="16" a="1"/>
  <c r="Q166" i="16" s="1"/>
  <c r="I188" i="16" a="1"/>
  <c r="I188" i="16" s="1"/>
  <c r="N188" i="16" s="1"/>
  <c r="Q46" i="16" a="1"/>
  <c r="Q46" i="16" s="1"/>
  <c r="I189" i="16" a="1"/>
  <c r="I189" i="16" s="1"/>
  <c r="N189" i="16" s="1"/>
  <c r="Q108" i="16" a="1"/>
  <c r="Q108" i="16" s="1"/>
  <c r="I190" i="16" a="1"/>
  <c r="I190" i="16" s="1"/>
  <c r="N190" i="16" s="1"/>
  <c r="I58" i="16" a="1"/>
  <c r="I58" i="16" s="1"/>
  <c r="N58" i="16" s="1"/>
  <c r="N8" i="16"/>
  <c r="N22" i="16"/>
  <c r="N62" i="16"/>
  <c r="N55" i="16"/>
  <c r="N235" i="16"/>
  <c r="N10" i="16"/>
  <c r="N227" i="16"/>
  <c r="N191" i="16"/>
  <c r="N262" i="16"/>
  <c r="N134" i="16"/>
  <c r="L251" i="16"/>
  <c r="L74" i="16"/>
  <c r="L219" i="16"/>
  <c r="L20" i="16"/>
  <c r="L38" i="16"/>
  <c r="L261" i="16"/>
  <c r="S103" i="16"/>
  <c r="T103" i="16" s="1"/>
  <c r="S203" i="16"/>
  <c r="T203" i="16" s="1"/>
  <c r="D164" i="14"/>
  <c r="D112" i="14"/>
  <c r="D120" i="14"/>
  <c r="D26" i="14"/>
  <c r="D102" i="14"/>
  <c r="D22" i="14"/>
  <c r="D46" i="14"/>
  <c r="D113" i="14"/>
  <c r="D154" i="14"/>
  <c r="D82" i="14"/>
  <c r="D87" i="14"/>
  <c r="P260" i="16" s="1"/>
  <c r="D107" i="14"/>
  <c r="D28" i="14"/>
  <c r="D65" i="14"/>
  <c r="P210" i="16" s="1"/>
  <c r="D4" i="14"/>
  <c r="D111" i="14"/>
  <c r="D30" i="14"/>
  <c r="D125" i="14"/>
  <c r="D118" i="14"/>
  <c r="D13" i="14"/>
  <c r="D92" i="14"/>
  <c r="D146" i="14"/>
  <c r="D10" i="14"/>
  <c r="D89" i="14"/>
  <c r="D11" i="14"/>
  <c r="D88" i="14"/>
  <c r="D67" i="14"/>
  <c r="P179" i="16" s="1"/>
  <c r="D152" i="14"/>
  <c r="D104" i="14"/>
  <c r="P199" i="16" s="1"/>
  <c r="D151" i="14"/>
  <c r="D50" i="14"/>
  <c r="D143" i="14"/>
  <c r="D163" i="14"/>
  <c r="D53" i="14"/>
  <c r="D133" i="14"/>
  <c r="D54" i="14"/>
  <c r="D29" i="14"/>
  <c r="P168" i="16" s="1"/>
  <c r="D48" i="14"/>
  <c r="D31" i="14"/>
  <c r="D7" i="14"/>
  <c r="D78" i="14"/>
  <c r="D109" i="14"/>
  <c r="D105" i="14"/>
  <c r="D36" i="14"/>
  <c r="P132" i="16" s="1"/>
  <c r="D21" i="14"/>
  <c r="D94" i="14"/>
  <c r="D110" i="14"/>
  <c r="D145" i="14"/>
  <c r="D25" i="14"/>
  <c r="D85" i="14"/>
  <c r="D148" i="14"/>
  <c r="D33" i="14"/>
  <c r="D115" i="14"/>
  <c r="D3" i="14"/>
  <c r="D91" i="14"/>
  <c r="D51" i="14"/>
  <c r="D73" i="14"/>
  <c r="D61" i="14"/>
  <c r="D69" i="14"/>
  <c r="D123" i="14"/>
  <c r="D56" i="14"/>
  <c r="D68" i="14"/>
  <c r="D47" i="14"/>
  <c r="D83" i="14"/>
  <c r="D127" i="14"/>
  <c r="D147" i="14"/>
  <c r="D142" i="14"/>
  <c r="D66" i="14"/>
  <c r="P125" i="16" s="1"/>
  <c r="D108" i="14"/>
  <c r="D43" i="14"/>
  <c r="D132" i="14"/>
  <c r="D40" i="14"/>
  <c r="D79" i="14"/>
  <c r="D90" i="14"/>
  <c r="D162" i="14"/>
  <c r="D64" i="14"/>
  <c r="P29" i="16" s="1"/>
  <c r="D128" i="14"/>
  <c r="D129" i="14"/>
  <c r="D122" i="14"/>
  <c r="D72" i="14"/>
  <c r="D5" i="14"/>
  <c r="D126" i="14"/>
  <c r="D124" i="14"/>
  <c r="D106" i="14"/>
  <c r="D86" i="14"/>
  <c r="D149" i="14"/>
  <c r="D9" i="14"/>
  <c r="D41" i="14"/>
  <c r="P173" i="16" s="1"/>
  <c r="D24" i="14"/>
  <c r="D35" i="14"/>
  <c r="D74" i="14"/>
  <c r="D116" i="14"/>
  <c r="D23" i="14"/>
  <c r="D84" i="14"/>
  <c r="D6" i="14"/>
  <c r="D45" i="14"/>
  <c r="D71" i="14"/>
  <c r="D44" i="14"/>
  <c r="D144" i="14"/>
  <c r="D131" i="14"/>
  <c r="D27" i="14"/>
  <c r="D19" i="14"/>
  <c r="D57" i="14"/>
  <c r="D96" i="14"/>
  <c r="D103" i="14"/>
  <c r="D62" i="14"/>
  <c r="D42" i="14"/>
  <c r="D121" i="14"/>
  <c r="D20" i="14"/>
  <c r="D58" i="14"/>
  <c r="D34" i="14"/>
  <c r="D153" i="14"/>
  <c r="D99" i="14"/>
  <c r="D117" i="14"/>
  <c r="P171" i="16" s="1"/>
  <c r="D81" i="14"/>
  <c r="D140" i="14"/>
  <c r="D59" i="14"/>
  <c r="D37" i="14"/>
  <c r="D77" i="14"/>
  <c r="P81" i="16" s="1"/>
  <c r="D156" i="14"/>
  <c r="D55" i="14"/>
  <c r="D95" i="14"/>
  <c r="D161" i="14"/>
  <c r="D101" i="14"/>
  <c r="D39" i="14"/>
  <c r="D38" i="14"/>
  <c r="D138" i="14"/>
  <c r="D17" i="14"/>
  <c r="D137" i="14"/>
  <c r="D16" i="14"/>
  <c r="D155" i="14"/>
  <c r="D14" i="14"/>
  <c r="D32" i="14"/>
  <c r="D150" i="14"/>
  <c r="D8" i="14"/>
  <c r="D70" i="14"/>
  <c r="D134" i="14"/>
  <c r="D93" i="14"/>
  <c r="D114" i="14"/>
  <c r="D12" i="14"/>
  <c r="D60" i="14"/>
  <c r="D160" i="14"/>
  <c r="D80" i="14"/>
  <c r="D159" i="14"/>
  <c r="D139" i="14"/>
  <c r="D18" i="14"/>
  <c r="D158" i="14"/>
  <c r="D157" i="14"/>
  <c r="D136" i="14"/>
  <c r="D15" i="14"/>
  <c r="D135" i="14"/>
  <c r="D75" i="14"/>
  <c r="D52" i="14"/>
  <c r="D130" i="14"/>
  <c r="D141" i="14"/>
  <c r="D100" i="14"/>
  <c r="D119" i="14"/>
  <c r="D98" i="14"/>
  <c r="P42" i="16" s="1"/>
  <c r="D97" i="14"/>
  <c r="D76" i="14"/>
  <c r="D49" i="14"/>
  <c r="L11" i="16"/>
  <c r="L156" i="16"/>
  <c r="L24" i="16"/>
  <c r="L30" i="16"/>
  <c r="L95" i="16"/>
  <c r="L247" i="16"/>
  <c r="L249" i="16"/>
  <c r="L269" i="16"/>
  <c r="L46" i="16"/>
  <c r="L187" i="16"/>
  <c r="L151" i="16"/>
  <c r="L207" i="16"/>
  <c r="L112" i="16"/>
  <c r="L115" i="16"/>
  <c r="L171" i="16"/>
  <c r="L226" i="16"/>
  <c r="L244" i="16"/>
  <c r="L172" i="16"/>
  <c r="L197" i="16"/>
  <c r="L258" i="16"/>
  <c r="L233" i="16"/>
  <c r="L124" i="16"/>
  <c r="L162" i="16"/>
  <c r="L266" i="16"/>
  <c r="L267" i="16"/>
  <c r="L32" i="16"/>
  <c r="L145" i="16"/>
  <c r="L242" i="16"/>
  <c r="L114" i="16"/>
  <c r="L127" i="16"/>
  <c r="L255" i="16"/>
  <c r="N241" i="16"/>
  <c r="L229" i="16"/>
  <c r="L106" i="16"/>
  <c r="L204" i="16"/>
  <c r="N259" i="16"/>
  <c r="S150" i="16"/>
  <c r="L175" i="16"/>
  <c r="L80" i="16"/>
  <c r="N88" i="16"/>
  <c r="N247" i="16"/>
  <c r="N138" i="16"/>
  <c r="N263" i="16"/>
  <c r="N230" i="16"/>
  <c r="N65" i="16"/>
  <c r="N53" i="16"/>
  <c r="L79" i="16"/>
  <c r="N96" i="16"/>
  <c r="N194" i="16"/>
  <c r="N250" i="16"/>
  <c r="L132" i="16"/>
  <c r="L231" i="16"/>
  <c r="L253" i="16"/>
  <c r="L217" i="16"/>
  <c r="L248" i="16"/>
  <c r="L181" i="16"/>
  <c r="L239" i="16"/>
  <c r="L268" i="16"/>
  <c r="L117" i="16"/>
  <c r="L153" i="16"/>
  <c r="L192" i="16"/>
  <c r="L133" i="16"/>
  <c r="L83" i="16"/>
  <c r="L143" i="16"/>
  <c r="L154" i="16"/>
  <c r="L173" i="16"/>
  <c r="L250" i="16"/>
  <c r="L183" i="16"/>
  <c r="L116" i="16"/>
  <c r="L209" i="16"/>
  <c r="L194" i="16"/>
  <c r="L214" i="16"/>
  <c r="L236" i="16"/>
  <c r="L271" i="16"/>
  <c r="L170" i="16"/>
  <c r="L119" i="16"/>
  <c r="L179" i="16"/>
  <c r="L15" i="16"/>
  <c r="L139" i="16"/>
  <c r="L25" i="16"/>
  <c r="L5" i="16"/>
  <c r="L141" i="16"/>
  <c r="L161" i="16"/>
  <c r="L190" i="16"/>
  <c r="K242" i="16"/>
  <c r="L273" i="16"/>
  <c r="L21" i="16"/>
  <c r="L85" i="16"/>
  <c r="K85" i="16"/>
  <c r="K6" i="16"/>
  <c r="L6" i="16"/>
  <c r="L262" i="16"/>
  <c r="K262" i="16"/>
  <c r="L184" i="16"/>
  <c r="K184" i="16"/>
  <c r="L237" i="16"/>
  <c r="L138" i="16"/>
  <c r="K180" i="16"/>
  <c r="L180" i="16"/>
  <c r="L49" i="16"/>
  <c r="L238" i="16"/>
  <c r="K268" i="16"/>
  <c r="L31" i="16"/>
  <c r="L68" i="16"/>
  <c r="K127" i="16"/>
  <c r="K143" i="16"/>
  <c r="K173" i="16"/>
  <c r="L110" i="16"/>
  <c r="K110" i="16"/>
  <c r="K219" i="16"/>
  <c r="L174" i="16"/>
  <c r="L182" i="16"/>
  <c r="L259" i="16"/>
  <c r="L99" i="16"/>
  <c r="L223" i="16"/>
  <c r="K114" i="16"/>
  <c r="L123" i="16"/>
  <c r="L96" i="16"/>
  <c r="L40" i="16"/>
  <c r="L152" i="16"/>
  <c r="K152" i="16"/>
  <c r="L72" i="16"/>
  <c r="L193" i="16"/>
  <c r="K193" i="16"/>
  <c r="L228" i="16"/>
  <c r="K22" i="16"/>
  <c r="K181" i="16"/>
  <c r="L232" i="16"/>
  <c r="K232" i="16"/>
  <c r="K8" i="16"/>
  <c r="K128" i="16"/>
  <c r="L128" i="16"/>
  <c r="L216" i="16"/>
  <c r="K132" i="16"/>
  <c r="L136" i="16"/>
  <c r="K153" i="16"/>
  <c r="L178" i="16"/>
  <c r="K239" i="16"/>
  <c r="K248" i="16"/>
  <c r="L256" i="16"/>
  <c r="K52" i="16"/>
  <c r="L52" i="16"/>
  <c r="K97" i="16"/>
  <c r="L97" i="16"/>
  <c r="K150" i="16"/>
  <c r="L150" i="16"/>
  <c r="L213" i="16"/>
  <c r="L257" i="16"/>
  <c r="K257" i="16"/>
  <c r="K77" i="16"/>
  <c r="L77" i="16"/>
  <c r="L189" i="16"/>
  <c r="L272" i="16"/>
  <c r="L113" i="16"/>
  <c r="L148" i="16"/>
  <c r="L55" i="16"/>
  <c r="L42" i="16"/>
  <c r="L203" i="16"/>
  <c r="L265" i="16"/>
  <c r="K265" i="16"/>
  <c r="K174" i="16"/>
  <c r="K194" i="16"/>
  <c r="K106" i="16"/>
  <c r="L157" i="16"/>
  <c r="L235" i="16"/>
  <c r="L29" i="16"/>
  <c r="K29" i="16"/>
  <c r="L167" i="16"/>
  <c r="K167" i="16"/>
  <c r="L245" i="16"/>
  <c r="L144" i="16"/>
  <c r="K144" i="16"/>
  <c r="L137" i="16"/>
  <c r="K137" i="16"/>
  <c r="L34" i="16"/>
  <c r="L65" i="16"/>
  <c r="L84" i="16"/>
  <c r="K133" i="16"/>
  <c r="K145" i="16"/>
  <c r="K154" i="16"/>
  <c r="K183" i="16"/>
  <c r="K187" i="16"/>
  <c r="K226" i="16"/>
  <c r="K253" i="16"/>
  <c r="L168" i="16"/>
  <c r="K32" i="16"/>
  <c r="L62" i="16"/>
  <c r="L142" i="16"/>
  <c r="L163" i="16"/>
  <c r="L241" i="16"/>
  <c r="L3" i="16"/>
  <c r="N146" i="16"/>
  <c r="L177" i="16"/>
  <c r="L188" i="16"/>
  <c r="L200" i="16"/>
  <c r="N212" i="16"/>
  <c r="N12" i="16"/>
  <c r="L39" i="16"/>
  <c r="L43" i="16"/>
  <c r="L109" i="16"/>
  <c r="N132" i="16"/>
  <c r="L147" i="16"/>
  <c r="L220" i="16"/>
  <c r="N18" i="16"/>
  <c r="N35" i="16"/>
  <c r="S40" i="16"/>
  <c r="T40" i="16" s="1"/>
  <c r="N81" i="16"/>
  <c r="L160" i="16"/>
  <c r="N221" i="16"/>
  <c r="N273" i="16"/>
  <c r="S17" i="16"/>
  <c r="T17" i="16" s="1"/>
  <c r="N14" i="16"/>
  <c r="L19" i="16"/>
  <c r="N60" i="16"/>
  <c r="N197" i="16"/>
  <c r="L202" i="16"/>
  <c r="L206" i="16"/>
  <c r="L218" i="16"/>
  <c r="L222" i="16"/>
  <c r="N225" i="16"/>
  <c r="L254" i="16"/>
  <c r="L274" i="16"/>
  <c r="S8" i="16"/>
  <c r="T8" i="16" s="1"/>
  <c r="N126" i="16"/>
  <c r="L134" i="16"/>
  <c r="L164" i="16"/>
  <c r="N214" i="16"/>
  <c r="L9" i="16"/>
  <c r="L12" i="16"/>
  <c r="L98" i="16"/>
  <c r="L13" i="16"/>
  <c r="L50" i="16"/>
  <c r="L53" i="16"/>
  <c r="K16" i="16"/>
  <c r="L35" i="16"/>
  <c r="L82" i="16"/>
  <c r="L118" i="16"/>
  <c r="K13" i="16"/>
  <c r="L56" i="16"/>
  <c r="L59" i="16"/>
  <c r="L63" i="16"/>
  <c r="L76" i="16"/>
  <c r="L17" i="16"/>
  <c r="L26" i="16"/>
  <c r="L4" i="16"/>
  <c r="L7" i="16"/>
  <c r="L45" i="16"/>
  <c r="K3" i="16"/>
  <c r="K83" i="16"/>
  <c r="K39" i="16"/>
  <c r="K21" i="16"/>
  <c r="L71" i="16"/>
  <c r="L37" i="16"/>
  <c r="L87" i="16"/>
  <c r="K126" i="16"/>
  <c r="L126" i="16"/>
  <c r="L47" i="16"/>
  <c r="L81" i="16"/>
  <c r="K81" i="16"/>
  <c r="L108" i="16"/>
  <c r="L57" i="16"/>
  <c r="L94" i="16"/>
  <c r="K94" i="16"/>
  <c r="L27" i="16"/>
  <c r="L41" i="16"/>
  <c r="L51" i="16"/>
  <c r="L70" i="16"/>
  <c r="L28" i="16"/>
  <c r="K28" i="16"/>
  <c r="L14" i="16"/>
  <c r="L90" i="16"/>
  <c r="K19" i="16"/>
  <c r="L23" i="16"/>
  <c r="K24" i="16"/>
  <c r="L44" i="16"/>
  <c r="K44" i="16"/>
  <c r="L48" i="16"/>
  <c r="L54" i="16"/>
  <c r="K54" i="16"/>
  <c r="L88" i="16"/>
  <c r="K102" i="16"/>
  <c r="L102" i="16"/>
  <c r="K5" i="16"/>
  <c r="L66" i="16"/>
  <c r="L18" i="16"/>
  <c r="K18" i="16"/>
  <c r="L58" i="16"/>
  <c r="K70" i="16"/>
  <c r="L75" i="16"/>
  <c r="K75" i="16"/>
  <c r="L64" i="16"/>
  <c r="L10" i="16"/>
  <c r="K10" i="16"/>
  <c r="L93" i="16"/>
  <c r="K93" i="16"/>
  <c r="L100" i="16"/>
  <c r="K100" i="16"/>
  <c r="L73" i="16"/>
  <c r="K73" i="16"/>
  <c r="K4" i="16"/>
  <c r="K11" i="16"/>
  <c r="L67" i="16"/>
  <c r="L78" i="16"/>
  <c r="K78" i="16"/>
  <c r="L91" i="16"/>
  <c r="K105" i="16"/>
  <c r="L105" i="16"/>
  <c r="K34" i="16"/>
  <c r="L36" i="16"/>
  <c r="L61" i="16"/>
  <c r="K61" i="16"/>
  <c r="L69" i="16"/>
  <c r="L121" i="16"/>
  <c r="K121" i="16"/>
  <c r="L33" i="16"/>
  <c r="L103" i="16"/>
  <c r="K103" i="16"/>
  <c r="L230" i="16"/>
  <c r="K74" i="16"/>
  <c r="L165" i="16"/>
  <c r="L234" i="16"/>
  <c r="L122" i="16"/>
  <c r="K147" i="16"/>
  <c r="L176" i="16"/>
  <c r="L191" i="16"/>
  <c r="K38" i="16"/>
  <c r="L86" i="16"/>
  <c r="L89" i="16"/>
  <c r="L107" i="16"/>
  <c r="K115" i="16"/>
  <c r="L158" i="16"/>
  <c r="L169" i="16"/>
  <c r="L227" i="16"/>
  <c r="K227" i="16"/>
  <c r="L92" i="16"/>
  <c r="K95" i="16"/>
  <c r="K98" i="16"/>
  <c r="L101" i="16"/>
  <c r="L104" i="16"/>
  <c r="L120" i="16"/>
  <c r="K160" i="16"/>
  <c r="L185" i="16"/>
  <c r="L196" i="16"/>
  <c r="K200" i="16"/>
  <c r="L111" i="16"/>
  <c r="L149" i="16"/>
  <c r="L198" i="16"/>
  <c r="K202" i="16"/>
  <c r="K112" i="16"/>
  <c r="K117" i="16"/>
  <c r="L125" i="16"/>
  <c r="L130" i="16"/>
  <c r="L140" i="16"/>
  <c r="K151" i="16"/>
  <c r="K171" i="16"/>
  <c r="K204" i="16"/>
  <c r="L211" i="16"/>
  <c r="K211" i="16"/>
  <c r="L135" i="16"/>
  <c r="K162" i="16"/>
  <c r="K76" i="16"/>
  <c r="K79" i="16"/>
  <c r="K109" i="16"/>
  <c r="K142" i="16"/>
  <c r="L201" i="16"/>
  <c r="L205" i="16"/>
  <c r="K205" i="16"/>
  <c r="K182" i="16"/>
  <c r="K20" i="16"/>
  <c r="K30" i="16"/>
  <c r="L131" i="16"/>
  <c r="L155" i="16"/>
  <c r="L166" i="16"/>
  <c r="L60" i="16"/>
  <c r="K63" i="16"/>
  <c r="K33" i="16"/>
  <c r="K124" i="16"/>
  <c r="K134" i="16"/>
  <c r="L146" i="16"/>
  <c r="L159" i="16"/>
  <c r="K197" i="16"/>
  <c r="L240" i="16"/>
  <c r="K240" i="16"/>
  <c r="L129" i="16"/>
  <c r="L195" i="16"/>
  <c r="L199" i="16"/>
  <c r="K207" i="16"/>
  <c r="L210" i="16"/>
  <c r="K210" i="16"/>
  <c r="L212" i="16"/>
  <c r="K212" i="16"/>
  <c r="L186" i="16"/>
  <c r="K201" i="16"/>
  <c r="L224" i="16"/>
  <c r="K224" i="16"/>
  <c r="K161" i="16"/>
  <c r="K141" i="16"/>
  <c r="K172" i="16"/>
  <c r="L208" i="16"/>
  <c r="K208" i="16"/>
  <c r="L243" i="16"/>
  <c r="L246" i="16"/>
  <c r="K249" i="16"/>
  <c r="L221" i="16"/>
  <c r="K252" i="16"/>
  <c r="K255" i="16"/>
  <c r="K258" i="16"/>
  <c r="L260" i="16"/>
  <c r="K261" i="16"/>
  <c r="K273" i="16"/>
  <c r="K264" i="16"/>
  <c r="K267" i="16"/>
  <c r="L225" i="16"/>
  <c r="K231" i="16"/>
  <c r="K251" i="16"/>
  <c r="L215" i="16"/>
  <c r="K221" i="16"/>
  <c r="K260" i="16"/>
  <c r="K263" i="16"/>
  <c r="K266" i="16"/>
  <c r="K269" i="16"/>
  <c r="K244" i="16"/>
  <c r="K247" i="16"/>
  <c r="K214" i="16"/>
  <c r="K217" i="16"/>
  <c r="K250" i="16"/>
  <c r="K220" i="16"/>
  <c r="L270" i="16"/>
  <c r="K270" i="16"/>
  <c r="D2" i="9"/>
  <c r="A3" i="9"/>
  <c r="T267" i="1"/>
  <c r="T269" i="1"/>
  <c r="Q269" i="1"/>
  <c r="Q270" i="1"/>
  <c r="T270" i="1"/>
  <c r="T39" i="1"/>
  <c r="T38" i="1"/>
  <c r="T52" i="1"/>
  <c r="T51" i="1"/>
  <c r="T50" i="1"/>
  <c r="Q52" i="1"/>
  <c r="Q51" i="1"/>
  <c r="Q50" i="1"/>
  <c r="Q40" i="1"/>
  <c r="Q39" i="1"/>
  <c r="Q38" i="1"/>
  <c r="T34" i="1"/>
  <c r="Q36" i="1"/>
  <c r="Q35" i="1"/>
  <c r="T33" i="1"/>
  <c r="T31" i="1"/>
  <c r="T30" i="1"/>
  <c r="Q26" i="1"/>
  <c r="Q25" i="1"/>
  <c r="Q24" i="1"/>
  <c r="T24" i="1"/>
  <c r="Q23" i="1"/>
  <c r="Q22" i="1"/>
  <c r="T20" i="1"/>
  <c r="T25" i="1" s="1"/>
  <c r="T18" i="1"/>
  <c r="T17" i="1"/>
  <c r="Q17" i="1"/>
  <c r="Q15" i="1"/>
  <c r="T15" i="1"/>
  <c r="T14" i="1"/>
  <c r="T13" i="1"/>
  <c r="T12" i="1"/>
  <c r="T7" i="1"/>
  <c r="T11" i="1"/>
  <c r="T10" i="1"/>
  <c r="Q11" i="1"/>
  <c r="Q10" i="1"/>
  <c r="Q6" i="1"/>
  <c r="T6" i="1"/>
  <c r="T5" i="1"/>
  <c r="P2" i="1"/>
  <c r="P3" i="1"/>
  <c r="P4" i="1"/>
  <c r="P5" i="1"/>
  <c r="P6" i="1"/>
  <c r="P7" i="1"/>
  <c r="P8"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5" i="1"/>
  <c r="P156" i="1"/>
  <c r="P157" i="1"/>
  <c r="P158" i="1"/>
  <c r="P159" i="1"/>
  <c r="P160" i="1"/>
  <c r="P161" i="1"/>
  <c r="P162" i="1"/>
  <c r="P163" i="1"/>
  <c r="P164" i="1"/>
  <c r="P165" i="1"/>
  <c r="P166" i="1"/>
  <c r="P167" i="1"/>
  <c r="P168" i="1"/>
  <c r="P169" i="1"/>
  <c r="P170" i="1"/>
  <c r="P171" i="1"/>
  <c r="P172" i="1"/>
  <c r="P173"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3" i="1"/>
  <c r="P254" i="1"/>
  <c r="P255" i="1"/>
  <c r="P256" i="1"/>
  <c r="P257" i="1"/>
  <c r="P258" i="1"/>
  <c r="P259" i="1"/>
  <c r="P260" i="1"/>
  <c r="P261" i="1"/>
  <c r="P262" i="1"/>
  <c r="P263" i="1"/>
  <c r="P264" i="1"/>
  <c r="P265" i="1"/>
  <c r="P266" i="1"/>
  <c r="P267" i="1"/>
  <c r="P268" i="1"/>
  <c r="P269" i="1"/>
  <c r="P270" i="1"/>
  <c r="P271" i="1"/>
  <c r="P272" i="1"/>
  <c r="P273" i="1"/>
  <c r="P274" i="1"/>
  <c r="P9" i="1"/>
  <c r="S267" i="16" l="1"/>
  <c r="S56" i="16"/>
  <c r="S218" i="16"/>
  <c r="T218" i="16" s="1"/>
  <c r="S98" i="16"/>
  <c r="T98" i="16" s="1"/>
  <c r="S271" i="16"/>
  <c r="T271" i="16" s="1"/>
  <c r="P58" i="16"/>
  <c r="P85" i="16"/>
  <c r="P86" i="16"/>
  <c r="P201" i="16"/>
  <c r="P262" i="16"/>
  <c r="P204" i="16"/>
  <c r="P213" i="16"/>
  <c r="P218" i="16"/>
  <c r="P241" i="16"/>
  <c r="P242" i="16"/>
  <c r="P253" i="16"/>
  <c r="P254" i="16"/>
  <c r="P20" i="16"/>
  <c r="P57" i="16"/>
  <c r="P62" i="16"/>
  <c r="P63" i="16"/>
  <c r="P64" i="16"/>
  <c r="P77" i="16"/>
  <c r="P79" i="16"/>
  <c r="P80" i="16"/>
  <c r="P89" i="16"/>
  <c r="P102" i="16"/>
  <c r="P104" i="16"/>
  <c r="P128" i="16"/>
  <c r="P138" i="16"/>
  <c r="P139" i="16"/>
  <c r="P151" i="16"/>
  <c r="P263" i="16"/>
  <c r="P19" i="16"/>
  <c r="P31" i="16"/>
  <c r="P46" i="16"/>
  <c r="P59" i="16"/>
  <c r="P71" i="16"/>
  <c r="P84" i="16"/>
  <c r="P88" i="16"/>
  <c r="P133" i="16"/>
  <c r="P143" i="16"/>
  <c r="P144" i="16"/>
  <c r="P149" i="16"/>
  <c r="P156" i="16"/>
  <c r="P269" i="16"/>
  <c r="P270" i="16"/>
  <c r="P5" i="16"/>
  <c r="P8" i="16"/>
  <c r="P13" i="16"/>
  <c r="P25" i="16"/>
  <c r="P34" i="16"/>
  <c r="P54" i="16"/>
  <c r="P121" i="16"/>
  <c r="P123" i="16"/>
  <c r="P126" i="16"/>
  <c r="P127" i="16"/>
  <c r="P167" i="16"/>
  <c r="P211" i="16"/>
  <c r="P225" i="16"/>
  <c r="P228" i="16"/>
  <c r="P229" i="16"/>
  <c r="P232" i="16"/>
  <c r="P233" i="16"/>
  <c r="P234" i="16"/>
  <c r="P237" i="16"/>
  <c r="P240" i="16"/>
  <c r="P264" i="16"/>
  <c r="P235" i="16"/>
  <c r="P236" i="16"/>
  <c r="P164" i="16"/>
  <c r="P189" i="16"/>
  <c r="P190" i="16"/>
  <c r="P7" i="16"/>
  <c r="P103" i="16"/>
  <c r="P161" i="16"/>
  <c r="P226" i="16"/>
  <c r="P227" i="16"/>
  <c r="P230" i="16"/>
  <c r="P231" i="16"/>
  <c r="P244" i="16"/>
  <c r="P55" i="16"/>
  <c r="P78" i="16"/>
  <c r="P150" i="16"/>
  <c r="P185" i="16"/>
  <c r="P193" i="16"/>
  <c r="P38" i="16"/>
  <c r="P39" i="16"/>
  <c r="P40" i="16"/>
  <c r="P41" i="16"/>
  <c r="P70" i="16"/>
  <c r="P169" i="16"/>
  <c r="P172" i="16"/>
  <c r="P180" i="16"/>
  <c r="P181" i="16"/>
  <c r="P182" i="16"/>
  <c r="P183" i="16"/>
  <c r="P21" i="16"/>
  <c r="P26" i="16"/>
  <c r="P82" i="16"/>
  <c r="P122" i="16"/>
  <c r="P194" i="16"/>
  <c r="P195" i="16"/>
  <c r="P202" i="16"/>
  <c r="P203" i="16"/>
  <c r="P205" i="16"/>
  <c r="P214" i="16"/>
  <c r="P215" i="16"/>
  <c r="P216" i="16"/>
  <c r="P217" i="16"/>
  <c r="P219" i="16"/>
  <c r="P220" i="16"/>
  <c r="P238" i="16"/>
  <c r="P239" i="16"/>
  <c r="P243" i="16"/>
  <c r="P250" i="16"/>
  <c r="P251" i="16"/>
  <c r="P4" i="16"/>
  <c r="P28" i="16"/>
  <c r="P74" i="16"/>
  <c r="P200" i="16"/>
  <c r="P76" i="16"/>
  <c r="P87" i="16"/>
  <c r="P93" i="16"/>
  <c r="P94" i="16"/>
  <c r="P153" i="16"/>
  <c r="P154" i="16"/>
  <c r="P206" i="16"/>
  <c r="P255" i="16"/>
  <c r="P256" i="16"/>
  <c r="P47" i="16"/>
  <c r="P72" i="16"/>
  <c r="P35" i="16"/>
  <c r="P36" i="16"/>
  <c r="P37" i="16"/>
  <c r="P90" i="16"/>
  <c r="P95" i="16"/>
  <c r="P96" i="16"/>
  <c r="P97" i="16"/>
  <c r="P98" i="16"/>
  <c r="P162" i="16"/>
  <c r="P192" i="16"/>
  <c r="P207" i="16"/>
  <c r="P257" i="16"/>
  <c r="P261" i="16"/>
  <c r="P249" i="16"/>
  <c r="P258" i="16"/>
  <c r="P259" i="16"/>
  <c r="P10" i="16"/>
  <c r="P11" i="16"/>
  <c r="P12" i="16"/>
  <c r="P91" i="16"/>
  <c r="P177" i="16"/>
  <c r="P178" i="16"/>
  <c r="P252" i="16"/>
  <c r="P273" i="16"/>
  <c r="P9" i="16"/>
  <c r="P124" i="16"/>
  <c r="P73" i="16"/>
  <c r="P158" i="16"/>
  <c r="P170" i="16"/>
  <c r="P14" i="16"/>
  <c r="P32" i="16"/>
  <c r="P45" i="16"/>
  <c r="P48" i="16"/>
  <c r="P49" i="16"/>
  <c r="P56" i="16"/>
  <c r="P69" i="16"/>
  <c r="P92" i="16"/>
  <c r="P157" i="16"/>
  <c r="P184" i="16"/>
  <c r="P212" i="16"/>
  <c r="P221" i="16"/>
  <c r="P222" i="16"/>
  <c r="P223" i="16"/>
  <c r="P224" i="16"/>
  <c r="P107" i="16"/>
  <c r="P108" i="16"/>
  <c r="P109" i="16"/>
  <c r="P110" i="16"/>
  <c r="P111" i="16"/>
  <c r="P112" i="16"/>
  <c r="P113" i="16"/>
  <c r="P114" i="16"/>
  <c r="P115" i="16"/>
  <c r="P116" i="16"/>
  <c r="P117" i="16"/>
  <c r="P118" i="16"/>
  <c r="P33" i="16"/>
  <c r="P43" i="16"/>
  <c r="P44" i="16"/>
  <c r="P61" i="16"/>
  <c r="P119" i="16"/>
  <c r="P120" i="16"/>
  <c r="P141" i="16"/>
  <c r="P142" i="16"/>
  <c r="P163" i="16"/>
  <c r="P187" i="16"/>
  <c r="P188" i="16"/>
  <c r="P83" i="16"/>
  <c r="P140" i="16"/>
  <c r="P17" i="16"/>
  <c r="P18" i="16"/>
  <c r="P99" i="16"/>
  <c r="P159" i="16"/>
  <c r="P6" i="16"/>
  <c r="P30" i="16"/>
  <c r="P245" i="16"/>
  <c r="P15" i="16"/>
  <c r="P50" i="16"/>
  <c r="P51" i="16"/>
  <c r="P52" i="16"/>
  <c r="P53" i="16"/>
  <c r="P75" i="16"/>
  <c r="P105" i="16"/>
  <c r="P106" i="16"/>
  <c r="P129" i="16"/>
  <c r="P130" i="16"/>
  <c r="P131" i="16"/>
  <c r="P135" i="16"/>
  <c r="P136" i="16"/>
  <c r="P137" i="16"/>
  <c r="P145" i="16"/>
  <c r="P146" i="16"/>
  <c r="P147" i="16"/>
  <c r="P152" i="16"/>
  <c r="P155" i="16"/>
  <c r="P160" i="16"/>
  <c r="P165" i="16"/>
  <c r="P166" i="16"/>
  <c r="P266" i="16"/>
  <c r="P267" i="16"/>
  <c r="P268" i="16"/>
  <c r="P274" i="16"/>
  <c r="P27" i="16"/>
  <c r="P60" i="16"/>
  <c r="P100" i="16"/>
  <c r="P101" i="16"/>
  <c r="P134" i="16"/>
  <c r="P148" i="16"/>
  <c r="P186" i="16"/>
  <c r="P191" i="16"/>
  <c r="P196" i="16"/>
  <c r="P197" i="16"/>
  <c r="P198" i="16"/>
  <c r="P246" i="16"/>
  <c r="P247" i="16"/>
  <c r="P248" i="16"/>
  <c r="P265" i="16"/>
  <c r="P271" i="16"/>
  <c r="P272" i="16"/>
  <c r="P174" i="16"/>
  <c r="P175" i="16"/>
  <c r="P176" i="16"/>
  <c r="S192" i="16"/>
  <c r="T192" i="16" s="1"/>
  <c r="S51" i="16"/>
  <c r="T51" i="16" s="1"/>
  <c r="S168" i="16"/>
  <c r="T168" i="16" s="1"/>
  <c r="S157" i="16"/>
  <c r="S91" i="16"/>
  <c r="T91" i="16" s="1"/>
  <c r="S210" i="16"/>
  <c r="T210" i="16" s="1"/>
  <c r="S219" i="16"/>
  <c r="T219" i="16" s="1"/>
  <c r="S38" i="16"/>
  <c r="T38" i="16" s="1"/>
  <c r="S39" i="16"/>
  <c r="T39" i="16" s="1"/>
  <c r="S266" i="16"/>
  <c r="S220" i="16"/>
  <c r="T220" i="16" s="1"/>
  <c r="S93" i="16"/>
  <c r="T93" i="16" s="1"/>
  <c r="S101" i="16"/>
  <c r="T101" i="16" s="1"/>
  <c r="S92" i="16"/>
  <c r="T92" i="16" s="1"/>
  <c r="S156" i="16"/>
  <c r="T156" i="16" s="1"/>
  <c r="S205" i="16"/>
  <c r="T205" i="16" s="1"/>
  <c r="S249" i="16"/>
  <c r="T249" i="16" s="1"/>
  <c r="S13" i="16"/>
  <c r="T13" i="16" s="1"/>
  <c r="S233" i="16"/>
  <c r="T233" i="16" s="1"/>
  <c r="S162" i="16"/>
  <c r="T162" i="16" s="1"/>
  <c r="S109" i="16"/>
  <c r="T109" i="16" s="1"/>
  <c r="G15" i="16"/>
  <c r="G35" i="16"/>
  <c r="G55" i="16"/>
  <c r="G75" i="16"/>
  <c r="G95" i="16"/>
  <c r="G115" i="16"/>
  <c r="G135" i="16"/>
  <c r="G155" i="16"/>
  <c r="G175" i="16"/>
  <c r="G195" i="16"/>
  <c r="G215" i="16"/>
  <c r="G235" i="16"/>
  <c r="G255" i="16"/>
  <c r="G3" i="16"/>
  <c r="G82" i="16"/>
  <c r="G202" i="16"/>
  <c r="G188" i="16"/>
  <c r="G16" i="16"/>
  <c r="G36" i="16"/>
  <c r="G56" i="16"/>
  <c r="G76" i="16"/>
  <c r="G96" i="16"/>
  <c r="G116" i="16"/>
  <c r="G136" i="16"/>
  <c r="G156" i="16"/>
  <c r="G176" i="16"/>
  <c r="G196" i="16"/>
  <c r="G216" i="16"/>
  <c r="G236" i="16"/>
  <c r="G256" i="16"/>
  <c r="G42" i="16"/>
  <c r="G102" i="16"/>
  <c r="G182" i="16"/>
  <c r="G242" i="16"/>
  <c r="G88" i="16"/>
  <c r="G248" i="16"/>
  <c r="G17" i="16"/>
  <c r="G37" i="16"/>
  <c r="G57" i="16"/>
  <c r="G77" i="16"/>
  <c r="G97" i="16"/>
  <c r="G117" i="16"/>
  <c r="G137" i="16"/>
  <c r="G157" i="16"/>
  <c r="G177" i="16"/>
  <c r="G197" i="16"/>
  <c r="G217" i="16"/>
  <c r="G237" i="16"/>
  <c r="G257" i="16"/>
  <c r="G22" i="16"/>
  <c r="G122" i="16"/>
  <c r="G222" i="16"/>
  <c r="G168" i="16"/>
  <c r="G18" i="16"/>
  <c r="G38" i="16"/>
  <c r="G58" i="16"/>
  <c r="G78" i="16"/>
  <c r="G98" i="16"/>
  <c r="G118" i="16"/>
  <c r="G138" i="16"/>
  <c r="G158" i="16"/>
  <c r="G178" i="16"/>
  <c r="G198" i="16"/>
  <c r="G218" i="16"/>
  <c r="G238" i="16"/>
  <c r="G258" i="16"/>
  <c r="G62" i="16"/>
  <c r="G262" i="16"/>
  <c r="G127" i="16"/>
  <c r="G19" i="16"/>
  <c r="G39" i="16"/>
  <c r="G59" i="16"/>
  <c r="G79" i="16"/>
  <c r="G99" i="16"/>
  <c r="G119" i="16"/>
  <c r="G139" i="16"/>
  <c r="G159" i="16"/>
  <c r="G179" i="16"/>
  <c r="G199" i="16"/>
  <c r="G219" i="16"/>
  <c r="G239" i="16"/>
  <c r="G259" i="16"/>
  <c r="G142" i="16"/>
  <c r="G187" i="16"/>
  <c r="G20" i="16"/>
  <c r="G40" i="16"/>
  <c r="G60" i="16"/>
  <c r="G80" i="16"/>
  <c r="G100" i="16"/>
  <c r="G120" i="16"/>
  <c r="G140" i="16"/>
  <c r="G160" i="16"/>
  <c r="G180" i="16"/>
  <c r="G200" i="16"/>
  <c r="G220" i="16"/>
  <c r="G240" i="16"/>
  <c r="G260" i="16"/>
  <c r="G162" i="16"/>
  <c r="G207" i="16"/>
  <c r="G21" i="16"/>
  <c r="G41" i="16"/>
  <c r="G61" i="16"/>
  <c r="G81" i="16"/>
  <c r="G101" i="16"/>
  <c r="G121" i="16"/>
  <c r="G141" i="16"/>
  <c r="G161" i="16"/>
  <c r="G181" i="16"/>
  <c r="G201" i="16"/>
  <c r="G221" i="16"/>
  <c r="G241" i="16"/>
  <c r="G261" i="16"/>
  <c r="G107" i="16"/>
  <c r="G23" i="16"/>
  <c r="G43" i="16"/>
  <c r="G63" i="16"/>
  <c r="G83" i="16"/>
  <c r="G103" i="16"/>
  <c r="G123" i="16"/>
  <c r="G143" i="16"/>
  <c r="G163" i="16"/>
  <c r="G183" i="16"/>
  <c r="G203" i="16"/>
  <c r="G223" i="16"/>
  <c r="G243" i="16"/>
  <c r="G263" i="16"/>
  <c r="G6" i="16"/>
  <c r="G66" i="16"/>
  <c r="G106" i="16"/>
  <c r="G146" i="16"/>
  <c r="G186" i="16"/>
  <c r="G226" i="16"/>
  <c r="G266" i="16"/>
  <c r="G7" i="16"/>
  <c r="G67" i="16"/>
  <c r="G167" i="16"/>
  <c r="G267" i="16"/>
  <c r="G48" i="16"/>
  <c r="G128" i="16"/>
  <c r="G228" i="16"/>
  <c r="G4" i="16"/>
  <c r="G24" i="16"/>
  <c r="G44" i="16"/>
  <c r="G64" i="16"/>
  <c r="G84" i="16"/>
  <c r="G104" i="16"/>
  <c r="G124" i="16"/>
  <c r="G144" i="16"/>
  <c r="G164" i="16"/>
  <c r="G184" i="16"/>
  <c r="G204" i="16"/>
  <c r="G224" i="16"/>
  <c r="G244" i="16"/>
  <c r="G264" i="16"/>
  <c r="G26" i="16"/>
  <c r="G46" i="16"/>
  <c r="G86" i="16"/>
  <c r="G126" i="16"/>
  <c r="G166" i="16"/>
  <c r="G206" i="16"/>
  <c r="G246" i="16"/>
  <c r="G27" i="16"/>
  <c r="G87" i="16"/>
  <c r="G227" i="16"/>
  <c r="G8" i="16"/>
  <c r="G68" i="16"/>
  <c r="G148" i="16"/>
  <c r="G268" i="16"/>
  <c r="G5" i="16"/>
  <c r="G25" i="16"/>
  <c r="G45" i="16"/>
  <c r="G65" i="16"/>
  <c r="G85" i="16"/>
  <c r="G105" i="16"/>
  <c r="G125" i="16"/>
  <c r="G145" i="16"/>
  <c r="G165" i="16"/>
  <c r="G185" i="16"/>
  <c r="G205" i="16"/>
  <c r="G225" i="16"/>
  <c r="G245" i="16"/>
  <c r="G265" i="16"/>
  <c r="G47" i="16"/>
  <c r="G147" i="16"/>
  <c r="G247" i="16"/>
  <c r="G28" i="16"/>
  <c r="G108" i="16"/>
  <c r="G208" i="16"/>
  <c r="G34" i="16"/>
  <c r="G110" i="16"/>
  <c r="G172" i="16"/>
  <c r="G234" i="16"/>
  <c r="G49" i="16"/>
  <c r="G173" i="16"/>
  <c r="G249" i="16"/>
  <c r="G112" i="16"/>
  <c r="G129" i="16"/>
  <c r="G91" i="16"/>
  <c r="G92" i="16"/>
  <c r="G233" i="16"/>
  <c r="G111" i="16"/>
  <c r="G191" i="16"/>
  <c r="G93" i="16"/>
  <c r="G94" i="16"/>
  <c r="G50" i="16"/>
  <c r="G174" i="16"/>
  <c r="G250" i="16"/>
  <c r="G31" i="16"/>
  <c r="G170" i="16"/>
  <c r="G33" i="16"/>
  <c r="G51" i="16"/>
  <c r="G113" i="16"/>
  <c r="G189" i="16"/>
  <c r="G251" i="16"/>
  <c r="G29" i="16"/>
  <c r="G154" i="16"/>
  <c r="G231" i="16"/>
  <c r="G52" i="16"/>
  <c r="G114" i="16"/>
  <c r="G190" i="16"/>
  <c r="G252" i="16"/>
  <c r="G30" i="16"/>
  <c r="G169" i="16"/>
  <c r="G32" i="16"/>
  <c r="G109" i="16"/>
  <c r="G53" i="16"/>
  <c r="G253" i="16"/>
  <c r="G54" i="16"/>
  <c r="G130" i="16"/>
  <c r="G192" i="16"/>
  <c r="G254" i="16"/>
  <c r="G232" i="16"/>
  <c r="G69" i="16"/>
  <c r="G131" i="16"/>
  <c r="G193" i="16"/>
  <c r="G269" i="16"/>
  <c r="G70" i="16"/>
  <c r="G132" i="16"/>
  <c r="G194" i="16"/>
  <c r="G270" i="16"/>
  <c r="G9" i="16"/>
  <c r="G71" i="16"/>
  <c r="G133" i="16"/>
  <c r="G209" i="16"/>
  <c r="G271" i="16"/>
  <c r="G10" i="16"/>
  <c r="G72" i="16"/>
  <c r="G134" i="16"/>
  <c r="G210" i="16"/>
  <c r="G272" i="16"/>
  <c r="G11" i="16"/>
  <c r="G73" i="16"/>
  <c r="G149" i="16"/>
  <c r="G211" i="16"/>
  <c r="G273" i="16"/>
  <c r="G12" i="16"/>
  <c r="G74" i="16"/>
  <c r="G150" i="16"/>
  <c r="G212" i="16"/>
  <c r="G274" i="16"/>
  <c r="G13" i="16"/>
  <c r="G89" i="16"/>
  <c r="G151" i="16"/>
  <c r="G213" i="16"/>
  <c r="G14" i="16"/>
  <c r="G90" i="16"/>
  <c r="G152" i="16"/>
  <c r="G214" i="16"/>
  <c r="G153" i="16"/>
  <c r="G229" i="16"/>
  <c r="G230" i="16"/>
  <c r="G171" i="16"/>
  <c r="S245" i="16"/>
  <c r="T245" i="16" s="1"/>
  <c r="S191" i="16"/>
  <c r="T191" i="16" s="1"/>
  <c r="S129" i="16"/>
  <c r="T129" i="16" s="1"/>
  <c r="S256" i="16"/>
  <c r="T256" i="16" s="1"/>
  <c r="S76" i="16"/>
  <c r="T76" i="16" s="1"/>
  <c r="S153" i="16"/>
  <c r="T153" i="16" s="1"/>
  <c r="S134" i="16"/>
  <c r="T134" i="16" s="1"/>
  <c r="S11" i="16"/>
  <c r="T11" i="16" s="1"/>
  <c r="S224" i="16"/>
  <c r="T224" i="16" s="1"/>
  <c r="S190" i="16"/>
  <c r="T190" i="16" s="1"/>
  <c r="S185" i="16"/>
  <c r="T185" i="16" s="1"/>
  <c r="S6" i="16"/>
  <c r="T6" i="16" s="1"/>
  <c r="S19" i="16"/>
  <c r="T19" i="16" s="1"/>
  <c r="S262" i="16"/>
  <c r="T262" i="16" s="1"/>
  <c r="S181" i="16"/>
  <c r="T181" i="16" s="1"/>
  <c r="S186" i="16"/>
  <c r="T186" i="16" s="1"/>
  <c r="S130" i="16"/>
  <c r="T130" i="16" s="1"/>
  <c r="S7" i="16"/>
  <c r="T7" i="16" s="1"/>
  <c r="S172" i="16"/>
  <c r="T172" i="16" s="1"/>
  <c r="S121" i="16"/>
  <c r="T121" i="16" s="1"/>
  <c r="S182" i="16"/>
  <c r="T182" i="16" s="1"/>
  <c r="S180" i="16"/>
  <c r="T180" i="16" s="1"/>
  <c r="S251" i="16"/>
  <c r="T251" i="16" s="1"/>
  <c r="S68" i="16"/>
  <c r="T68" i="16" s="1"/>
  <c r="S198" i="16"/>
  <c r="T198" i="16" s="1"/>
  <c r="S80" i="16"/>
  <c r="T80" i="16" s="1"/>
  <c r="S128" i="16"/>
  <c r="T128" i="16" s="1"/>
  <c r="U128" i="16" s="1"/>
  <c r="S223" i="16"/>
  <c r="T223" i="16" s="1"/>
  <c r="S237" i="16"/>
  <c r="T237" i="16" s="1"/>
  <c r="S86" i="16"/>
  <c r="T86" i="16" s="1"/>
  <c r="S63" i="16"/>
  <c r="T63" i="16" s="1"/>
  <c r="S141" i="16"/>
  <c r="T141" i="16" s="1"/>
  <c r="S253" i="16"/>
  <c r="T253" i="16" s="1"/>
  <c r="S231" i="16"/>
  <c r="T231" i="16" s="1"/>
  <c r="S74" i="16"/>
  <c r="T74" i="16" s="1"/>
  <c r="S70" i="16"/>
  <c r="T70" i="16" s="1"/>
  <c r="S10" i="16"/>
  <c r="T10" i="16" s="1"/>
  <c r="S112" i="16"/>
  <c r="T112" i="16" s="1"/>
  <c r="S111" i="16"/>
  <c r="T111" i="16" s="1"/>
  <c r="S152" i="16"/>
  <c r="T152" i="16" s="1"/>
  <c r="S116" i="16"/>
  <c r="T116" i="16" s="1"/>
  <c r="S69" i="16"/>
  <c r="T69" i="16" s="1"/>
  <c r="S94" i="16"/>
  <c r="T94" i="16" s="1"/>
  <c r="S174" i="16"/>
  <c r="T174" i="16" s="1"/>
  <c r="S37" i="16"/>
  <c r="T37" i="16" s="1"/>
  <c r="S22" i="16"/>
  <c r="T22" i="16" s="1"/>
  <c r="S260" i="16"/>
  <c r="T260" i="16" s="1"/>
  <c r="S90" i="16"/>
  <c r="T90" i="16" s="1"/>
  <c r="S15" i="16"/>
  <c r="T15" i="16" s="1"/>
  <c r="S227" i="16"/>
  <c r="T227" i="16" s="1"/>
  <c r="S41" i="16"/>
  <c r="T41" i="16" s="1"/>
  <c r="S151" i="16"/>
  <c r="T151" i="16" s="1"/>
  <c r="S240" i="16"/>
  <c r="T240" i="16" s="1"/>
  <c r="S55" i="16"/>
  <c r="T55" i="16" s="1"/>
  <c r="S239" i="16"/>
  <c r="T239" i="16" s="1"/>
  <c r="S28" i="16"/>
  <c r="T28" i="16" s="1"/>
  <c r="S43" i="16"/>
  <c r="T43" i="16" s="1"/>
  <c r="S78" i="16"/>
  <c r="T78" i="16" s="1"/>
  <c r="S244" i="16"/>
  <c r="T244" i="16" s="1"/>
  <c r="S62" i="16"/>
  <c r="T62" i="16" s="1"/>
  <c r="S57" i="16"/>
  <c r="T57" i="16" s="1"/>
  <c r="S79" i="16"/>
  <c r="T79" i="16" s="1"/>
  <c r="S105" i="16"/>
  <c r="T105" i="16" s="1"/>
  <c r="S167" i="16"/>
  <c r="T167" i="16" s="1"/>
  <c r="S243" i="16"/>
  <c r="T243" i="16" s="1"/>
  <c r="S229" i="16"/>
  <c r="T229" i="16" s="1"/>
  <c r="S100" i="16"/>
  <c r="T100" i="16" s="1"/>
  <c r="S140" i="16"/>
  <c r="T140" i="16" s="1"/>
  <c r="S26" i="16"/>
  <c r="T26" i="16" s="1"/>
  <c r="S230" i="16"/>
  <c r="T230" i="16" s="1"/>
  <c r="S187" i="16"/>
  <c r="T187" i="16" s="1"/>
  <c r="T267" i="16"/>
  <c r="T157" i="16"/>
  <c r="T150" i="16"/>
  <c r="T145" i="16"/>
  <c r="T204" i="16"/>
  <c r="T266" i="16"/>
  <c r="T56" i="16"/>
  <c r="S241" i="16"/>
  <c r="T241" i="16" s="1"/>
  <c r="S4" i="16"/>
  <c r="T4" i="16" s="1"/>
  <c r="S149" i="16"/>
  <c r="T149" i="16" s="1"/>
  <c r="S207" i="16"/>
  <c r="S217" i="16"/>
  <c r="T217" i="16" s="1"/>
  <c r="S33" i="16"/>
  <c r="T33" i="16" s="1"/>
  <c r="S222" i="16"/>
  <c r="T222" i="16" s="1"/>
  <c r="S176" i="16"/>
  <c r="S3" i="16"/>
  <c r="T3" i="16" s="1"/>
  <c r="S193" i="16"/>
  <c r="S61" i="16"/>
  <c r="T61" i="16" s="1"/>
  <c r="S27" i="16"/>
  <c r="T27" i="16" s="1"/>
  <c r="S234" i="16"/>
  <c r="S64" i="16"/>
  <c r="S25" i="16"/>
  <c r="T25" i="16" s="1"/>
  <c r="S221" i="16"/>
  <c r="T221" i="16" s="1"/>
  <c r="S208" i="16"/>
  <c r="T208" i="16" s="1"/>
  <c r="S238" i="16"/>
  <c r="S9" i="16"/>
  <c r="T9" i="16" s="1"/>
  <c r="S194" i="16"/>
  <c r="T194" i="16" s="1"/>
  <c r="S206" i="16"/>
  <c r="T206" i="16" s="1"/>
  <c r="S215" i="16"/>
  <c r="S119" i="16"/>
  <c r="T119" i="16" s="1"/>
  <c r="S255" i="16"/>
  <c r="T255" i="16" s="1"/>
  <c r="S232" i="16"/>
  <c r="T232" i="16" s="1"/>
  <c r="S77" i="16"/>
  <c r="T77" i="16" s="1"/>
  <c r="S213" i="16"/>
  <c r="S50" i="16"/>
  <c r="S47" i="16"/>
  <c r="T47" i="16" s="1"/>
  <c r="S252" i="16"/>
  <c r="S248" i="16"/>
  <c r="T248" i="16" s="1"/>
  <c r="S139" i="16"/>
  <c r="S254" i="16"/>
  <c r="S259" i="16"/>
  <c r="T259" i="16" s="1"/>
  <c r="S126" i="16"/>
  <c r="T126" i="16" s="1"/>
  <c r="S225" i="16"/>
  <c r="T225" i="16" s="1"/>
  <c r="S272" i="16"/>
  <c r="T272" i="16" s="1"/>
  <c r="S113" i="16"/>
  <c r="T113" i="16" s="1"/>
  <c r="S96" i="16"/>
  <c r="T96" i="16" s="1"/>
  <c r="S110" i="16"/>
  <c r="S250" i="16"/>
  <c r="T250" i="16" s="1"/>
  <c r="S85" i="16"/>
  <c r="T85" i="16" s="1"/>
  <c r="S160" i="16"/>
  <c r="T160" i="16" s="1"/>
  <c r="S163" i="16"/>
  <c r="T163" i="16" s="1"/>
  <c r="S65" i="16"/>
  <c r="T65" i="16" s="1"/>
  <c r="S125" i="16"/>
  <c r="T125" i="16" s="1"/>
  <c r="S18" i="16"/>
  <c r="T18" i="16" s="1"/>
  <c r="S228" i="16"/>
  <c r="S136" i="16"/>
  <c r="S104" i="16"/>
  <c r="S87" i="16"/>
  <c r="T87" i="16" s="1"/>
  <c r="S183" i="16"/>
  <c r="T183" i="16" s="1"/>
  <c r="S5" i="16"/>
  <c r="T5" i="16" s="1"/>
  <c r="S211" i="16"/>
  <c r="T211" i="16" s="1"/>
  <c r="S124" i="16"/>
  <c r="T124" i="16" s="1"/>
  <c r="S52" i="16"/>
  <c r="S178" i="16"/>
  <c r="S189" i="16"/>
  <c r="T189" i="16" s="1"/>
  <c r="S202" i="16"/>
  <c r="S166" i="16"/>
  <c r="S175" i="16"/>
  <c r="T175" i="16" s="1"/>
  <c r="S201" i="16"/>
  <c r="S54" i="16"/>
  <c r="T54" i="16" s="1"/>
  <c r="S36" i="16"/>
  <c r="S173" i="16"/>
  <c r="T173" i="16" s="1"/>
  <c r="S235" i="16"/>
  <c r="S138" i="16"/>
  <c r="S12" i="16"/>
  <c r="T12" i="16" s="1"/>
  <c r="S67" i="16"/>
  <c r="T67" i="16" s="1"/>
  <c r="S196" i="16"/>
  <c r="T196" i="16" s="1"/>
  <c r="S197" i="16"/>
  <c r="T197" i="16" s="1"/>
  <c r="S147" i="16"/>
  <c r="T147" i="16" s="1"/>
  <c r="S133" i="16"/>
  <c r="T133" i="16" s="1"/>
  <c r="S144" i="16"/>
  <c r="S169" i="16"/>
  <c r="T169" i="16" s="1"/>
  <c r="S53" i="16"/>
  <c r="S200" i="16"/>
  <c r="S159" i="16"/>
  <c r="T159" i="16" s="1"/>
  <c r="S270" i="16"/>
  <c r="T270" i="16" s="1"/>
  <c r="S81" i="16"/>
  <c r="T81" i="16" s="1"/>
  <c r="S155" i="16"/>
  <c r="S216" i="16"/>
  <c r="T216" i="16" s="1"/>
  <c r="S273" i="16"/>
  <c r="S154" i="16"/>
  <c r="T154" i="16" s="1"/>
  <c r="S170" i="16"/>
  <c r="T170" i="16" s="1"/>
  <c r="S246" i="16"/>
  <c r="T246" i="16" s="1"/>
  <c r="S59" i="16"/>
  <c r="T59" i="16" s="1"/>
  <c r="S46" i="16"/>
  <c r="T46" i="16" s="1"/>
  <c r="S99" i="16"/>
  <c r="T99" i="16" s="1"/>
  <c r="S84" i="16"/>
  <c r="T84" i="16" s="1"/>
  <c r="S131" i="16"/>
  <c r="S179" i="16"/>
  <c r="T179" i="16" s="1"/>
  <c r="S274" i="16"/>
  <c r="S164" i="16"/>
  <c r="T164" i="16" s="1"/>
  <c r="S72" i="16"/>
  <c r="T72" i="16" s="1"/>
  <c r="S32" i="16"/>
  <c r="T32" i="16" s="1"/>
  <c r="S45" i="16"/>
  <c r="T45" i="16" s="1"/>
  <c r="S120" i="16"/>
  <c r="T120" i="16" s="1"/>
  <c r="S30" i="16"/>
  <c r="T30" i="16" s="1"/>
  <c r="S102" i="16"/>
  <c r="S31" i="16"/>
  <c r="T31" i="16" s="1"/>
  <c r="S123" i="16"/>
  <c r="T123" i="16" s="1"/>
  <c r="S158" i="16"/>
  <c r="T158" i="16" s="1"/>
  <c r="S20" i="16"/>
  <c r="S97" i="16"/>
  <c r="T97" i="16" s="1"/>
  <c r="S165" i="16"/>
  <c r="S48" i="16"/>
  <c r="S75" i="16"/>
  <c r="S268" i="16"/>
  <c r="S261" i="16"/>
  <c r="T261" i="16" s="1"/>
  <c r="S135" i="16"/>
  <c r="T135" i="16" s="1"/>
  <c r="S242" i="16"/>
  <c r="T242" i="16" s="1"/>
  <c r="S137" i="16"/>
  <c r="S106" i="16"/>
  <c r="S24" i="16"/>
  <c r="T24" i="16" s="1"/>
  <c r="S122" i="16"/>
  <c r="T122" i="16" s="1"/>
  <c r="S143" i="16"/>
  <c r="T143" i="16" s="1"/>
  <c r="S263" i="16"/>
  <c r="S177" i="16"/>
  <c r="T177" i="16" s="1"/>
  <c r="S257" i="16"/>
  <c r="T257" i="16" s="1"/>
  <c r="S23" i="16"/>
  <c r="T23" i="16" s="1"/>
  <c r="S209" i="16"/>
  <c r="T209" i="16" s="1"/>
  <c r="S184" i="16"/>
  <c r="S14" i="16"/>
  <c r="T14" i="16" s="1"/>
  <c r="S269" i="16"/>
  <c r="S127" i="16"/>
  <c r="T127" i="16" s="1"/>
  <c r="S88" i="16"/>
  <c r="T88" i="16" s="1"/>
  <c r="S49" i="16"/>
  <c r="S71" i="16"/>
  <c r="T71" i="16" s="1"/>
  <c r="S115" i="16"/>
  <c r="T115" i="16" s="1"/>
  <c r="S118" i="16"/>
  <c r="S132" i="16"/>
  <c r="T132" i="16" s="1"/>
  <c r="S199" i="16"/>
  <c r="T199" i="16" s="1"/>
  <c r="S195" i="16"/>
  <c r="T195" i="16" s="1"/>
  <c r="S212" i="16"/>
  <c r="S16" i="16"/>
  <c r="T16" i="16" s="1"/>
  <c r="S148" i="16"/>
  <c r="T148" i="16" s="1"/>
  <c r="S161" i="16"/>
  <c r="T161" i="16" s="1"/>
  <c r="S171" i="16"/>
  <c r="T171" i="16" s="1"/>
  <c r="S82" i="16"/>
  <c r="S21" i="16"/>
  <c r="T21" i="16" s="1"/>
  <c r="S107" i="16"/>
  <c r="S95" i="16"/>
  <c r="T95" i="16" s="1"/>
  <c r="S188" i="16"/>
  <c r="T188" i="16" s="1"/>
  <c r="S60" i="16"/>
  <c r="T60" i="16" s="1"/>
  <c r="S58" i="16"/>
  <c r="T58" i="16" s="1"/>
  <c r="S44" i="16"/>
  <c r="T44" i="16" s="1"/>
  <c r="S236" i="16"/>
  <c r="T236" i="16" s="1"/>
  <c r="S146" i="16"/>
  <c r="T146" i="16" s="1"/>
  <c r="S89" i="16"/>
  <c r="S73" i="16"/>
  <c r="T73" i="16" s="1"/>
  <c r="S66" i="16"/>
  <c r="T66" i="16" s="1"/>
  <c r="S226" i="16"/>
  <c r="T226" i="16" s="1"/>
  <c r="S114" i="16"/>
  <c r="S247" i="16"/>
  <c r="T247" i="16" s="1"/>
  <c r="S214" i="16"/>
  <c r="S35" i="16"/>
  <c r="T35" i="16" s="1"/>
  <c r="S34" i="16"/>
  <c r="S258" i="16"/>
  <c r="T258" i="16" s="1"/>
  <c r="S108" i="16"/>
  <c r="T108" i="16" s="1"/>
  <c r="S42" i="16"/>
  <c r="T42" i="16" s="1"/>
  <c r="N182" i="16"/>
  <c r="N70" i="16"/>
  <c r="N93" i="16"/>
  <c r="N142" i="16"/>
  <c r="N56" i="16"/>
  <c r="N7" i="16"/>
  <c r="N204" i="16"/>
  <c r="N41" i="16"/>
  <c r="N40" i="16"/>
  <c r="N267" i="16"/>
  <c r="N239" i="16"/>
  <c r="N29" i="16"/>
  <c r="N11" i="16"/>
  <c r="N130" i="16"/>
  <c r="N210" i="16"/>
  <c r="N116" i="16"/>
  <c r="N265" i="16"/>
  <c r="N76" i="16"/>
  <c r="N244" i="16"/>
  <c r="N6" i="16"/>
  <c r="T23" i="1"/>
  <c r="T36" i="1"/>
  <c r="A2" i="6" a="1"/>
  <c r="T22" i="1"/>
  <c r="T35" i="1"/>
  <c r="T82" i="16" l="1"/>
  <c r="T252" i="16"/>
  <c r="T104" i="16"/>
  <c r="T50" i="16"/>
  <c r="T274" i="16"/>
  <c r="T136" i="16"/>
  <c r="T213" i="16"/>
  <c r="T34" i="16"/>
  <c r="T106" i="16"/>
  <c r="T207" i="16"/>
  <c r="T212" i="16"/>
  <c r="T137" i="16"/>
  <c r="T131" i="16"/>
  <c r="T214" i="16"/>
  <c r="T138" i="16"/>
  <c r="T114" i="16"/>
  <c r="T235" i="16"/>
  <c r="T215" i="16"/>
  <c r="T118" i="16"/>
  <c r="T48" i="16"/>
  <c r="T49" i="16"/>
  <c r="T201" i="16"/>
  <c r="T238" i="16"/>
  <c r="T273" i="16"/>
  <c r="T20" i="16"/>
  <c r="T166" i="16"/>
  <c r="T269" i="16"/>
  <c r="T202" i="16"/>
  <c r="U202" i="16" s="1"/>
  <c r="T64" i="16"/>
  <c r="T184" i="16"/>
  <c r="T178" i="16"/>
  <c r="T234" i="16"/>
  <c r="U234" i="16" s="1"/>
  <c r="T102" i="16"/>
  <c r="T52" i="16"/>
  <c r="T200" i="16"/>
  <c r="T254" i="16"/>
  <c r="T107" i="16"/>
  <c r="T53" i="16"/>
  <c r="T139" i="16"/>
  <c r="T193" i="16"/>
  <c r="T263" i="16"/>
  <c r="T144" i="16"/>
  <c r="T176" i="16"/>
  <c r="T228" i="16"/>
  <c r="T268" i="16"/>
  <c r="T75" i="16"/>
  <c r="T36" i="16"/>
  <c r="T89" i="16"/>
  <c r="T165" i="16"/>
  <c r="T110" i="16"/>
  <c r="T155" i="16"/>
  <c r="T40" i="1"/>
  <c r="A2" i="6"/>
  <c r="B3" i="6"/>
  <c r="B4" i="6" s="1"/>
  <c r="B5" i="6" s="1"/>
  <c r="U23" i="1"/>
  <c r="C4" i="6"/>
  <c r="U214" i="1" l="1"/>
  <c r="R214" i="1"/>
  <c r="R115" i="1"/>
  <c r="R114" i="1"/>
  <c r="R113" i="1"/>
  <c r="U112" i="1"/>
  <c r="R108" i="1"/>
  <c r="R192" i="1"/>
  <c r="R106" i="1"/>
  <c r="R2" i="1"/>
  <c r="U96" i="1"/>
  <c r="U190" i="1"/>
  <c r="U92" i="1"/>
  <c r="U91" i="1"/>
  <c r="R91" i="1"/>
  <c r="U90" i="1"/>
  <c r="R90" i="1"/>
  <c r="U89" i="1"/>
  <c r="R89" i="1"/>
  <c r="R174" i="1"/>
  <c r="U2" i="1"/>
  <c r="R173" i="1"/>
  <c r="R83" i="1"/>
  <c r="R82" i="1"/>
  <c r="U64" i="1"/>
  <c r="R58" i="1"/>
  <c r="U36" i="1"/>
  <c r="U35" i="1"/>
  <c r="U22" i="1"/>
  <c r="U25" i="1"/>
  <c r="U40" i="1"/>
  <c r="B6" i="6"/>
  <c r="B7" i="6" s="1"/>
  <c r="C5" i="6"/>
  <c r="C3" i="6"/>
  <c r="C2" i="6"/>
  <c r="U252" i="1"/>
  <c r="U154" i="1"/>
  <c r="R100" i="1"/>
  <c r="R57" i="1"/>
  <c r="R21" i="1"/>
  <c r="R199" i="1"/>
  <c r="R97" i="1"/>
  <c r="R219" i="1"/>
  <c r="R179" i="1"/>
  <c r="R37" i="1"/>
  <c r="R180" i="1"/>
  <c r="R159" i="1"/>
  <c r="R98" i="1"/>
  <c r="R80" i="1"/>
  <c r="R42" i="1"/>
  <c r="R138" i="1"/>
  <c r="R222" i="1"/>
  <c r="R274" i="1"/>
  <c r="R49" i="1"/>
  <c r="R41" i="1"/>
  <c r="R137" i="1"/>
  <c r="R182" i="1"/>
  <c r="R202" i="1"/>
  <c r="R273" i="1"/>
  <c r="R43" i="1"/>
  <c r="R81" i="1"/>
  <c r="U233" i="1"/>
  <c r="R121" i="1"/>
  <c r="R247" i="1"/>
  <c r="R78" i="1"/>
  <c r="R60" i="1"/>
  <c r="R220" i="1"/>
  <c r="R12" i="1"/>
  <c r="U239" i="1"/>
  <c r="R165" i="1"/>
  <c r="R221" i="1"/>
  <c r="R239" i="1"/>
  <c r="R33" i="1"/>
  <c r="R79" i="1"/>
  <c r="R163" i="1"/>
  <c r="R140" i="1"/>
  <c r="R53" i="1"/>
  <c r="R183" i="1"/>
  <c r="R223" i="1"/>
  <c r="R204" i="1"/>
  <c r="R59" i="1"/>
  <c r="R260" i="1"/>
  <c r="R262" i="1"/>
  <c r="R237" i="1"/>
  <c r="R72" i="1"/>
  <c r="R118" i="1"/>
  <c r="R243" i="1"/>
  <c r="R161" i="1"/>
  <c r="R18" i="1"/>
  <c r="R102" i="1"/>
  <c r="R46" i="1"/>
  <c r="R215" i="1"/>
  <c r="R200" i="1"/>
  <c r="R246" i="1"/>
  <c r="R205" i="1"/>
  <c r="R23" i="1"/>
  <c r="R65" i="1"/>
  <c r="R242" i="1"/>
  <c r="R240" i="1"/>
  <c r="R184" i="1"/>
  <c r="R120" i="1"/>
  <c r="R261" i="1"/>
  <c r="R203" i="1"/>
  <c r="R154" i="1"/>
  <c r="R160" i="1"/>
  <c r="R178" i="1"/>
  <c r="R103" i="1"/>
  <c r="R119" i="1"/>
  <c r="R207" i="1"/>
  <c r="R125" i="1"/>
  <c r="R245" i="1"/>
  <c r="R164" i="1"/>
  <c r="R201" i="1"/>
  <c r="R122" i="1"/>
  <c r="R158" i="1"/>
  <c r="R13" i="1"/>
  <c r="R55" i="1"/>
  <c r="R252" i="1"/>
  <c r="R186" i="1"/>
  <c r="R77" i="1"/>
  <c r="R117" i="1"/>
  <c r="R24" i="1"/>
  <c r="R88" i="1"/>
  <c r="R11" i="1"/>
  <c r="R63" i="1"/>
  <c r="R142" i="1"/>
  <c r="R123" i="1"/>
  <c r="R3" i="1"/>
  <c r="R187" i="1"/>
  <c r="R73" i="1"/>
  <c r="R258" i="1"/>
  <c r="R19" i="1"/>
  <c r="R272" i="1"/>
  <c r="R4" i="1"/>
  <c r="R191" i="1"/>
  <c r="U70" i="1"/>
  <c r="U165" i="1"/>
  <c r="U188" i="1"/>
  <c r="R225" i="1"/>
  <c r="U129" i="1"/>
  <c r="U186" i="1"/>
  <c r="R263" i="1"/>
  <c r="U134" i="1"/>
  <c r="U53" i="1"/>
  <c r="U176" i="1"/>
  <c r="R253" i="1"/>
  <c r="R9" i="1"/>
  <c r="U131" i="1"/>
  <c r="U61" i="1"/>
  <c r="U183" i="1"/>
  <c r="U59" i="1"/>
  <c r="U262" i="1"/>
  <c r="U79" i="1"/>
  <c r="U269" i="1"/>
  <c r="U257" i="1"/>
  <c r="U42" i="1"/>
  <c r="U123" i="1"/>
  <c r="R259" i="1"/>
  <c r="R269" i="1"/>
  <c r="R70" i="1"/>
  <c r="U248" i="1"/>
  <c r="U65" i="1"/>
  <c r="U54" i="1"/>
  <c r="U193" i="1"/>
  <c r="U163" i="1"/>
  <c r="R181" i="1"/>
  <c r="U198" i="1"/>
  <c r="R190" i="1"/>
  <c r="R271" i="1"/>
  <c r="R197" i="1"/>
  <c r="R10" i="1"/>
  <c r="U230" i="1"/>
  <c r="U44" i="1"/>
  <c r="R188" i="1"/>
  <c r="U185" i="1"/>
  <c r="U149" i="1"/>
  <c r="U29" i="1"/>
  <c r="U166" i="1"/>
  <c r="U9" i="1"/>
  <c r="U94" i="1"/>
  <c r="U12" i="1"/>
  <c r="R176" i="1"/>
  <c r="R105" i="1"/>
  <c r="R131" i="1"/>
  <c r="U221" i="1"/>
  <c r="U122" i="1"/>
  <c r="U19" i="1"/>
  <c r="U204" i="1"/>
  <c r="U258" i="1"/>
  <c r="R218" i="1"/>
  <c r="U213" i="1"/>
  <c r="U39" i="1"/>
  <c r="U237" i="1"/>
  <c r="R224" i="1"/>
  <c r="U169" i="1"/>
  <c r="U67" i="1"/>
  <c r="R8" i="1"/>
  <c r="U76" i="1"/>
  <c r="U95" i="1"/>
  <c r="U177" i="1"/>
  <c r="U260" i="1"/>
  <c r="U50" i="1"/>
  <c r="U148" i="1"/>
  <c r="R28" i="1"/>
  <c r="U14" i="1"/>
  <c r="U259" i="1"/>
  <c r="U158" i="1"/>
  <c r="U125" i="1"/>
  <c r="U30" i="1"/>
  <c r="R61" i="1"/>
  <c r="U211" i="1"/>
  <c r="U274" i="1"/>
  <c r="R232" i="1"/>
  <c r="R157" i="1"/>
  <c r="U249" i="1"/>
  <c r="U127" i="1"/>
  <c r="R185" i="1"/>
  <c r="R149" i="1"/>
  <c r="R29" i="1"/>
  <c r="R166" i="1"/>
  <c r="U217" i="1"/>
  <c r="R94" i="1"/>
  <c r="R36" i="1"/>
  <c r="U135" i="1"/>
  <c r="U111" i="1"/>
  <c r="R116" i="1"/>
  <c r="U69" i="1"/>
  <c r="U21" i="1"/>
  <c r="R127" i="1"/>
  <c r="U84" i="1"/>
  <c r="U8" i="1"/>
  <c r="R40" i="1"/>
  <c r="U105" i="1"/>
  <c r="U116" i="1"/>
  <c r="U74" i="1"/>
  <c r="R69" i="1"/>
  <c r="R135" i="1"/>
  <c r="R213" i="1"/>
  <c r="R257" i="1"/>
  <c r="R111" i="1"/>
  <c r="U203" i="1"/>
  <c r="U4" i="1"/>
  <c r="R241" i="1"/>
  <c r="U83" i="1"/>
  <c r="U218" i="1"/>
  <c r="U62" i="1"/>
  <c r="U267" i="1"/>
  <c r="U227" i="1"/>
  <c r="R150" i="1"/>
  <c r="R189" i="1"/>
  <c r="U229" i="1"/>
  <c r="R255" i="1"/>
  <c r="R139" i="1"/>
  <c r="U205" i="1"/>
  <c r="U167" i="1"/>
  <c r="R86" i="1"/>
  <c r="R52" i="1"/>
  <c r="R254" i="1"/>
  <c r="R169" i="1"/>
  <c r="R229" i="1"/>
  <c r="R128" i="1"/>
  <c r="R67" i="1"/>
  <c r="R230" i="1"/>
  <c r="U228" i="1"/>
  <c r="R267" i="1"/>
  <c r="U263" i="1"/>
  <c r="U10" i="1"/>
  <c r="R54" i="1"/>
  <c r="R145" i="1"/>
  <c r="R95" i="1"/>
  <c r="R193" i="1"/>
  <c r="R177" i="1"/>
  <c r="U71" i="1"/>
  <c r="U142" i="1"/>
  <c r="U182" i="1"/>
  <c r="R101" i="1"/>
  <c r="U223" i="1"/>
  <c r="U178" i="1"/>
  <c r="R194" i="1"/>
  <c r="R87" i="1"/>
  <c r="U207" i="1"/>
  <c r="R22" i="1"/>
  <c r="R228" i="1"/>
  <c r="U189" i="1"/>
  <c r="R249" i="1"/>
  <c r="U173" i="1"/>
  <c r="U16" i="1"/>
  <c r="U51" i="1"/>
  <c r="U102" i="1"/>
  <c r="U6" i="1"/>
  <c r="U20" i="1"/>
  <c r="U192" i="1"/>
  <c r="R198" i="1"/>
  <c r="R231" i="1"/>
  <c r="U220" i="1"/>
  <c r="U247" i="1"/>
  <c r="U141" i="1"/>
  <c r="R170" i="1"/>
  <c r="R148" i="1"/>
  <c r="U87" i="1"/>
  <c r="U171" i="1"/>
  <c r="U187" i="1"/>
  <c r="R20" i="1"/>
  <c r="U168" i="1"/>
  <c r="U208" i="1"/>
  <c r="U144" i="1"/>
  <c r="U256" i="1"/>
  <c r="U272" i="1"/>
  <c r="U236" i="1"/>
  <c r="U273" i="1"/>
  <c r="U152" i="1"/>
  <c r="R16" i="1"/>
  <c r="R38" i="1"/>
  <c r="U241" i="1"/>
  <c r="U101" i="1"/>
  <c r="U219" i="1"/>
  <c r="U137" i="1"/>
  <c r="R47" i="1"/>
  <c r="R208" i="1"/>
  <c r="R256" i="1"/>
  <c r="R236" i="1"/>
  <c r="R152" i="1"/>
  <c r="R264" i="1"/>
  <c r="U52" i="1"/>
  <c r="U117" i="1"/>
  <c r="R212" i="1"/>
  <c r="U246" i="1"/>
  <c r="U130" i="1"/>
  <c r="R85" i="1"/>
  <c r="U107" i="1"/>
  <c r="U196" i="1"/>
  <c r="R234" i="1"/>
  <c r="R216" i="1"/>
  <c r="R143" i="1"/>
  <c r="U97" i="1"/>
  <c r="R156" i="1"/>
  <c r="U138" i="1"/>
  <c r="R172" i="1"/>
  <c r="R210" i="1"/>
  <c r="U250" i="1"/>
  <c r="U265" i="1"/>
  <c r="U153" i="1"/>
  <c r="U140" i="1"/>
  <c r="R132" i="1"/>
  <c r="R75" i="1"/>
  <c r="R92" i="1"/>
  <c r="U98" i="1"/>
  <c r="U164" i="1"/>
  <c r="R7" i="1"/>
  <c r="U113" i="1"/>
  <c r="U143" i="1"/>
  <c r="U110" i="1"/>
  <c r="U103" i="1"/>
  <c r="R32" i="1"/>
  <c r="U128" i="1"/>
  <c r="R51" i="1"/>
  <c r="R171" i="1"/>
  <c r="U146" i="1"/>
  <c r="R244" i="1"/>
  <c r="R168" i="1"/>
  <c r="U124" i="1"/>
  <c r="R233" i="1"/>
  <c r="U234" i="1"/>
  <c r="U216" i="1"/>
  <c r="U162" i="1"/>
  <c r="U199" i="1"/>
  <c r="U222" i="1"/>
  <c r="U108" i="1"/>
  <c r="U194" i="1"/>
  <c r="U132" i="1"/>
  <c r="U81" i="1"/>
  <c r="U179" i="1"/>
  <c r="U26" i="1"/>
  <c r="R136" i="1"/>
  <c r="R144" i="1"/>
  <c r="U118" i="1"/>
  <c r="U264" i="1"/>
  <c r="U100" i="1"/>
  <c r="U32" i="1"/>
  <c r="U145" i="1"/>
  <c r="U31" i="1"/>
  <c r="U63" i="1"/>
  <c r="U15" i="1"/>
  <c r="U242" i="1"/>
  <c r="R265" i="1"/>
  <c r="U66" i="1"/>
  <c r="U147" i="1"/>
  <c r="R124" i="1"/>
  <c r="U197" i="1"/>
  <c r="R217" i="1"/>
  <c r="U121" i="1"/>
  <c r="U181" i="1"/>
  <c r="U57" i="1"/>
  <c r="R226" i="1"/>
  <c r="U18" i="1"/>
  <c r="U17" i="1"/>
  <c r="U114" i="1"/>
  <c r="U120" i="1"/>
  <c r="U37" i="1"/>
  <c r="R155" i="1"/>
  <c r="R64" i="1"/>
  <c r="R34" i="1"/>
  <c r="R251" i="1"/>
  <c r="U161" i="1"/>
  <c r="U184" i="1"/>
  <c r="R74" i="1"/>
  <c r="U254" i="1"/>
  <c r="U180" i="1"/>
  <c r="U85" i="1"/>
  <c r="R238" i="1"/>
  <c r="R30" i="1"/>
  <c r="R196" i="1"/>
  <c r="U106" i="1"/>
  <c r="R130" i="1"/>
  <c r="R66" i="1"/>
  <c r="R44" i="1"/>
  <c r="R147" i="1"/>
  <c r="R107" i="1"/>
  <c r="U104" i="1"/>
  <c r="U156" i="1"/>
  <c r="U174" i="1"/>
  <c r="U157" i="1"/>
  <c r="U195" i="1"/>
  <c r="U115" i="1"/>
  <c r="R68" i="1"/>
  <c r="U24" i="1"/>
  <c r="U159" i="1"/>
  <c r="U41" i="1"/>
  <c r="U77" i="1"/>
  <c r="R248" i="1"/>
  <c r="U88" i="1"/>
  <c r="U210" i="1"/>
  <c r="U46" i="1"/>
  <c r="R146" i="1"/>
  <c r="U47" i="1"/>
  <c r="U27" i="1"/>
  <c r="R104" i="1"/>
  <c r="U136" i="1"/>
  <c r="R195" i="1"/>
  <c r="R112" i="1"/>
  <c r="U240" i="1"/>
  <c r="U5" i="1"/>
  <c r="U68" i="1"/>
  <c r="U75" i="1"/>
  <c r="U251" i="1"/>
  <c r="U201" i="1"/>
  <c r="U109" i="1"/>
  <c r="R56" i="1"/>
  <c r="U93" i="1"/>
  <c r="R71" i="1"/>
  <c r="U48" i="1"/>
  <c r="R153" i="1"/>
  <c r="U38" i="1"/>
  <c r="U212" i="1"/>
  <c r="R15" i="1"/>
  <c r="U215" i="1"/>
  <c r="U238" i="1"/>
  <c r="U33" i="1"/>
  <c r="R250" i="1"/>
  <c r="U270" i="1"/>
  <c r="U175" i="1"/>
  <c r="U160" i="1"/>
  <c r="U139" i="1"/>
  <c r="R270" i="1"/>
  <c r="R134" i="1"/>
  <c r="R48" i="1"/>
  <c r="U45" i="1"/>
  <c r="R109" i="1"/>
  <c r="U206" i="1"/>
  <c r="U150" i="1"/>
  <c r="U126" i="1"/>
  <c r="R167" i="1"/>
  <c r="U3" i="1"/>
  <c r="R266" i="1"/>
  <c r="U133" i="1"/>
  <c r="R96" i="1"/>
  <c r="U7" i="1"/>
  <c r="U72" i="1"/>
  <c r="U232" i="1"/>
  <c r="U243" i="1"/>
  <c r="U224" i="1"/>
  <c r="U60" i="1"/>
  <c r="U78" i="1"/>
  <c r="U80" i="1"/>
  <c r="R141" i="1"/>
  <c r="R31" i="1"/>
  <c r="U28" i="1"/>
  <c r="R45" i="1"/>
  <c r="U49" i="1"/>
  <c r="R206" i="1"/>
  <c r="R126" i="1"/>
  <c r="U86" i="1"/>
  <c r="R25" i="1"/>
  <c r="U255" i="1"/>
  <c r="R133" i="1"/>
  <c r="U56" i="1"/>
  <c r="R76" i="1"/>
  <c r="U58" i="1"/>
  <c r="R39" i="1"/>
  <c r="U13" i="1"/>
  <c r="R5" i="1"/>
  <c r="U172" i="1"/>
  <c r="U55" i="1"/>
  <c r="R27" i="1"/>
  <c r="R14" i="1"/>
  <c r="R17" i="1"/>
  <c r="U209" i="1"/>
  <c r="R6" i="1"/>
  <c r="R35" i="1"/>
  <c r="R50" i="1"/>
  <c r="R26" i="1"/>
  <c r="R209" i="1"/>
  <c r="R62" i="1"/>
  <c r="U268" i="1"/>
  <c r="R110" i="1"/>
  <c r="U245" i="1"/>
  <c r="R84" i="1"/>
  <c r="R175" i="1"/>
  <c r="R93" i="1"/>
  <c r="U235" i="1"/>
  <c r="U271" i="1"/>
  <c r="U34" i="1"/>
  <c r="U151" i="1"/>
  <c r="U82" i="1"/>
  <c r="U43" i="1"/>
  <c r="U119" i="1"/>
  <c r="R162" i="1"/>
  <c r="U200" i="1"/>
  <c r="U11" i="1"/>
  <c r="R227" i="1"/>
  <c r="U191" i="1"/>
  <c r="U231" i="1"/>
  <c r="U244" i="1"/>
  <c r="U266" i="1"/>
  <c r="U225" i="1"/>
  <c r="R268" i="1"/>
  <c r="U170" i="1"/>
  <c r="U226" i="1"/>
  <c r="R129" i="1"/>
  <c r="U155" i="1"/>
  <c r="U73" i="1"/>
  <c r="R235" i="1"/>
  <c r="U253" i="1"/>
  <c r="R211" i="1"/>
  <c r="R151" i="1"/>
  <c r="U202" i="1"/>
  <c r="U261" i="1"/>
  <c r="U99" i="1"/>
  <c r="R99" i="1"/>
  <c r="C6" i="6" l="1"/>
  <c r="V253" i="1"/>
  <c r="V271" i="1"/>
  <c r="V255" i="1"/>
  <c r="V47" i="1"/>
  <c r="V181" i="1"/>
  <c r="V223" i="1"/>
  <c r="V215" i="1"/>
  <c r="V98" i="1"/>
  <c r="V116" i="1"/>
  <c r="V73" i="1"/>
  <c r="V165" i="1"/>
  <c r="V38" i="1"/>
  <c r="V205" i="1"/>
  <c r="V145" i="1"/>
  <c r="V186" i="1"/>
  <c r="V102" i="1"/>
  <c r="V90" i="1"/>
  <c r="V118" i="1"/>
  <c r="V80" i="1"/>
  <c r="V103" i="1"/>
  <c r="V260" i="1"/>
  <c r="V123" i="1"/>
  <c r="V119" i="1"/>
  <c r="V212" i="1"/>
  <c r="V85" i="1"/>
  <c r="V3" i="1"/>
  <c r="V180" i="1"/>
  <c r="V63" i="1"/>
  <c r="V231" i="1"/>
  <c r="V251" i="1"/>
  <c r="V191" i="1"/>
  <c r="V75" i="1"/>
  <c r="V12" i="1"/>
  <c r="V18" i="1"/>
  <c r="V207" i="1"/>
  <c r="V46" i="1"/>
  <c r="V187" i="1"/>
  <c r="V197" i="1"/>
  <c r="V178" i="1"/>
  <c r="V182" i="1"/>
  <c r="V86" i="1"/>
  <c r="V159" i="1"/>
  <c r="V142" i="1"/>
  <c r="V220" i="1"/>
  <c r="V65" i="1"/>
  <c r="V28" i="1"/>
  <c r="V68" i="1"/>
  <c r="V100" i="1"/>
  <c r="V9" i="1"/>
  <c r="V32" i="1"/>
  <c r="V132" i="1"/>
  <c r="V160" i="1"/>
  <c r="V60" i="1"/>
  <c r="V150" i="1"/>
  <c r="V42" i="1"/>
  <c r="V200" i="1"/>
  <c r="V138" i="1"/>
  <c r="V192" i="1"/>
  <c r="V274" i="1"/>
  <c r="V161" i="1"/>
  <c r="V264" i="1"/>
  <c r="V87" i="1"/>
  <c r="V174" i="1"/>
  <c r="V53" i="1"/>
  <c r="V244" i="1"/>
  <c r="V156" i="1"/>
  <c r="V4" i="1"/>
  <c r="V41" i="1"/>
  <c r="V273" i="1"/>
  <c r="V120" i="1"/>
  <c r="V34" i="1"/>
  <c r="V43" i="1"/>
  <c r="V8" i="1"/>
  <c r="V243" i="1"/>
  <c r="V202" i="1"/>
  <c r="V201" i="1"/>
  <c r="V210" i="1"/>
  <c r="V137" i="1"/>
  <c r="V261" i="1"/>
  <c r="V214" i="1"/>
  <c r="V49" i="1"/>
  <c r="V57" i="1"/>
  <c r="V55" i="1"/>
  <c r="V254" i="1"/>
  <c r="V222" i="1"/>
  <c r="V246" i="1"/>
  <c r="V272" i="1"/>
  <c r="V21" i="1"/>
  <c r="V125" i="1"/>
  <c r="V204" i="1"/>
  <c r="V179" i="1"/>
  <c r="V105" i="1"/>
  <c r="V79" i="1"/>
  <c r="V164" i="1"/>
  <c r="V258" i="1"/>
  <c r="V183" i="1"/>
  <c r="V224" i="1"/>
  <c r="V240" i="1"/>
  <c r="V184" i="1"/>
  <c r="V199" i="1"/>
  <c r="V10" i="1"/>
  <c r="V158" i="1"/>
  <c r="V19" i="1"/>
  <c r="V77" i="1"/>
  <c r="V121" i="1"/>
  <c r="V59" i="1"/>
  <c r="V13" i="1"/>
  <c r="V226" i="1"/>
  <c r="V115" i="1"/>
  <c r="V170" i="1"/>
  <c r="V58" i="1"/>
  <c r="V245" i="1"/>
  <c r="V232" i="1"/>
  <c r="V242" i="1"/>
  <c r="V117" i="1"/>
  <c r="V173" i="1"/>
  <c r="V263" i="1"/>
  <c r="V259" i="1"/>
  <c r="V122" i="1"/>
  <c r="V97" i="1"/>
  <c r="V247" i="1"/>
  <c r="V101" i="1"/>
  <c r="V82" i="1"/>
  <c r="V241" i="1"/>
  <c r="V143" i="1"/>
  <c r="V78" i="1"/>
  <c r="V24" i="1"/>
  <c r="V225" i="1"/>
  <c r="V56" i="1"/>
  <c r="V72" i="1"/>
  <c r="V33" i="1"/>
  <c r="V157" i="1"/>
  <c r="V216" i="1"/>
  <c r="V52" i="1"/>
  <c r="V218" i="1"/>
  <c r="V221" i="1"/>
  <c r="V37" i="1"/>
  <c r="V203" i="1"/>
  <c r="V11" i="1"/>
  <c r="V128" i="1"/>
  <c r="V219" i="1"/>
  <c r="V237" i="1"/>
  <c r="V81" i="1"/>
  <c r="V172" i="1"/>
  <c r="V262" i="1"/>
  <c r="V155" i="1"/>
  <c r="V139" i="1"/>
  <c r="V194" i="1"/>
  <c r="V266" i="1"/>
  <c r="V7" i="1"/>
  <c r="V238" i="1"/>
  <c r="V136" i="1"/>
  <c r="V234" i="1"/>
  <c r="V140" i="1"/>
  <c r="V189" i="1"/>
  <c r="V83" i="1"/>
  <c r="V163" i="1"/>
  <c r="V23" i="1"/>
  <c r="V99" i="1"/>
  <c r="V151" i="1"/>
  <c r="V235" i="1"/>
  <c r="V268" i="1"/>
  <c r="V209" i="1"/>
  <c r="V133" i="1"/>
  <c r="V126" i="1"/>
  <c r="V206" i="1"/>
  <c r="V45" i="1"/>
  <c r="V175" i="1"/>
  <c r="V270" i="1"/>
  <c r="V48" i="1"/>
  <c r="V93" i="1"/>
  <c r="V109" i="1"/>
  <c r="V5" i="1"/>
  <c r="V27" i="1"/>
  <c r="V112" i="1"/>
  <c r="V195" i="1"/>
  <c r="V104" i="1"/>
  <c r="V106" i="1"/>
  <c r="V114" i="1"/>
  <c r="V17" i="1"/>
  <c r="V147" i="1"/>
  <c r="V66" i="1"/>
  <c r="V15" i="1"/>
  <c r="V31" i="1"/>
  <c r="V26" i="1"/>
  <c r="V108" i="1"/>
  <c r="V162" i="1"/>
  <c r="V124" i="1"/>
  <c r="V146" i="1"/>
  <c r="V110" i="1"/>
  <c r="V113" i="1"/>
  <c r="V96" i="1"/>
  <c r="V92" i="1"/>
  <c r="V153" i="1"/>
  <c r="V265" i="1"/>
  <c r="V250" i="1"/>
  <c r="V196" i="1"/>
  <c r="V107" i="1"/>
  <c r="V130" i="1"/>
  <c r="V152" i="1"/>
  <c r="V236" i="1"/>
  <c r="V256" i="1"/>
  <c r="V144" i="1"/>
  <c r="V208" i="1"/>
  <c r="V168" i="1"/>
  <c r="V171" i="1"/>
  <c r="V141" i="1"/>
  <c r="V20" i="1"/>
  <c r="V6" i="1"/>
  <c r="V51" i="1"/>
  <c r="V16" i="1"/>
  <c r="V71" i="1"/>
  <c r="V228" i="1"/>
  <c r="V167" i="1"/>
  <c r="V229" i="1"/>
  <c r="V227" i="1"/>
  <c r="V267" i="1"/>
  <c r="V62" i="1"/>
  <c r="V74" i="1"/>
  <c r="V84" i="1"/>
  <c r="V69" i="1"/>
  <c r="V111" i="1"/>
  <c r="V135" i="1"/>
  <c r="V217" i="1"/>
  <c r="V127" i="1"/>
  <c r="V89" i="1"/>
  <c r="V249" i="1"/>
  <c r="V211" i="1"/>
  <c r="V30" i="1"/>
  <c r="V14" i="1"/>
  <c r="V148" i="1"/>
  <c r="V50" i="1"/>
  <c r="V177" i="1"/>
  <c r="V95" i="1"/>
  <c r="V76" i="1"/>
  <c r="V67" i="1"/>
  <c r="V169" i="1"/>
  <c r="V39" i="1"/>
  <c r="V213" i="1"/>
  <c r="V94" i="1"/>
  <c r="V166" i="1"/>
  <c r="V29" i="1"/>
  <c r="V149" i="1"/>
  <c r="V185" i="1"/>
  <c r="V44" i="1"/>
  <c r="V230" i="1"/>
  <c r="V198" i="1"/>
  <c r="V91" i="1"/>
  <c r="V193" i="1"/>
  <c r="V54" i="1"/>
  <c r="V248" i="1"/>
  <c r="V257" i="1"/>
  <c r="V269" i="1"/>
  <c r="V61" i="1"/>
  <c r="V131" i="1"/>
  <c r="V176" i="1"/>
  <c r="V134" i="1"/>
  <c r="V129" i="1"/>
  <c r="V190" i="1"/>
  <c r="V188" i="1"/>
  <c r="V70" i="1"/>
  <c r="V88" i="1"/>
  <c r="V239" i="1"/>
  <c r="V233" i="1"/>
  <c r="V154" i="1"/>
  <c r="V252" i="1"/>
  <c r="V40" i="1"/>
  <c r="V25" i="1"/>
  <c r="V22" i="1"/>
  <c r="V35" i="1"/>
  <c r="V36" i="1"/>
  <c r="V64" i="1"/>
  <c r="V2" i="1"/>
  <c r="B8" i="6"/>
  <c r="C7" i="6"/>
  <c r="F130" i="16" l="1"/>
  <c r="F63" i="16"/>
  <c r="F107" i="16"/>
  <c r="F203" i="16"/>
  <c r="F240" i="16"/>
  <c r="F274" i="16"/>
  <c r="F81" i="16"/>
  <c r="F135" i="16"/>
  <c r="F267" i="16"/>
  <c r="F196" i="16"/>
  <c r="F163" i="16"/>
  <c r="F263" i="16"/>
  <c r="F210" i="16"/>
  <c r="F197" i="16"/>
  <c r="F68" i="16"/>
  <c r="F221" i="16"/>
  <c r="F201" i="16"/>
  <c r="F91" i="16"/>
  <c r="F132" i="16"/>
  <c r="F229" i="16"/>
  <c r="F265" i="16"/>
  <c r="F189" i="16"/>
  <c r="F218" i="16"/>
  <c r="F258" i="16"/>
  <c r="F202" i="16"/>
  <c r="F200" i="16"/>
  <c r="F47" i="16"/>
  <c r="F28" i="16"/>
  <c r="F207" i="16"/>
  <c r="F3" i="16"/>
  <c r="F177" i="16"/>
  <c r="F228" i="16"/>
  <c r="F93" i="16"/>
  <c r="F234" i="16"/>
  <c r="F216" i="16"/>
  <c r="F232" i="16"/>
  <c r="F80" i="16"/>
  <c r="F9" i="16"/>
  <c r="F151" i="16"/>
  <c r="F146" i="16"/>
  <c r="F65" i="16"/>
  <c r="F257" i="16"/>
  <c r="F51" i="16"/>
  <c r="F72" i="16"/>
  <c r="F110" i="16"/>
  <c r="F137" i="16"/>
  <c r="F157" i="16"/>
  <c r="F245" i="16"/>
  <c r="F44" i="16"/>
  <c r="F61" i="16"/>
  <c r="F13" i="16"/>
  <c r="F37" i="16"/>
  <c r="F17" i="16"/>
  <c r="F238" i="16"/>
  <c r="F179" i="16"/>
  <c r="F160" i="16"/>
  <c r="F39" i="16"/>
  <c r="F55" i="16"/>
  <c r="F15" i="16"/>
  <c r="F52" i="16"/>
  <c r="F49" i="16"/>
  <c r="F8" i="16"/>
  <c r="F73" i="16"/>
  <c r="F170" i="16"/>
  <c r="F204" i="16"/>
  <c r="F121" i="16"/>
  <c r="F133" i="16"/>
  <c r="F165" i="16"/>
  <c r="F23" i="16"/>
  <c r="F193" i="16"/>
  <c r="F31" i="16"/>
  <c r="F7" i="16"/>
  <c r="F147" i="16"/>
  <c r="F270" i="16"/>
  <c r="F266" i="16"/>
  <c r="F57" i="16"/>
  <c r="F116" i="16"/>
  <c r="F126" i="16"/>
  <c r="F273" i="16"/>
  <c r="F33" i="16"/>
  <c r="F251" i="16"/>
  <c r="F74" i="16"/>
  <c r="F26" i="16"/>
  <c r="F92" i="16"/>
  <c r="F211" i="16"/>
  <c r="F21" i="16"/>
  <c r="F125" i="16"/>
  <c r="F175" i="16"/>
  <c r="F194" i="16"/>
  <c r="F225" i="16"/>
  <c r="F226" i="16"/>
  <c r="F22" i="16"/>
  <c r="F42" i="16"/>
  <c r="F10" i="16"/>
  <c r="F231" i="16"/>
  <c r="F117" i="16"/>
  <c r="F41" i="16"/>
  <c r="F198" i="16"/>
  <c r="F249" i="16"/>
  <c r="F142" i="16"/>
  <c r="F162" i="16"/>
  <c r="F46" i="16"/>
  <c r="F140" i="16"/>
  <c r="F25" i="16"/>
  <c r="F14" i="16"/>
  <c r="F272" i="16"/>
  <c r="F5" i="16"/>
  <c r="F101" i="16"/>
  <c r="F64" i="16"/>
  <c r="F99" i="16"/>
  <c r="F40" i="16"/>
  <c r="F108" i="16"/>
  <c r="F24" i="16"/>
  <c r="F259" i="16"/>
  <c r="F138" i="16"/>
  <c r="F178" i="16"/>
  <c r="F169" i="16"/>
  <c r="F105" i="16"/>
  <c r="F38" i="16"/>
  <c r="F224" i="16"/>
  <c r="F192" i="16"/>
  <c r="F119" i="16"/>
  <c r="F176" i="16"/>
  <c r="F227" i="16"/>
  <c r="F250" i="16"/>
  <c r="F195" i="16"/>
  <c r="F84" i="16"/>
  <c r="F173" i="16"/>
  <c r="F183" i="16"/>
  <c r="F139" i="16"/>
  <c r="F187" i="16"/>
  <c r="F77" i="16"/>
  <c r="F113" i="16"/>
  <c r="F118" i="16"/>
  <c r="F103" i="16"/>
  <c r="F62" i="16"/>
  <c r="F96" i="16"/>
  <c r="F167" i="16"/>
  <c r="F154" i="16"/>
  <c r="F141" i="16"/>
  <c r="F53" i="16"/>
  <c r="F242" i="16"/>
  <c r="F164" i="16"/>
  <c r="F243" i="16"/>
  <c r="F43" i="16"/>
  <c r="F186" i="16"/>
  <c r="F269" i="16"/>
  <c r="F6" i="16"/>
  <c r="F19" i="16"/>
  <c r="F97" i="16"/>
  <c r="F106" i="16"/>
  <c r="F205" i="16"/>
  <c r="F248" i="16"/>
  <c r="F149" i="16"/>
  <c r="F114" i="16"/>
  <c r="F94" i="16"/>
  <c r="F34" i="16"/>
  <c r="F59" i="16"/>
  <c r="F35" i="16"/>
  <c r="F76" i="16"/>
  <c r="F36" i="16"/>
  <c r="F111" i="16"/>
  <c r="F191" i="16"/>
  <c r="F252" i="16"/>
  <c r="F230" i="16"/>
  <c r="F90" i="16"/>
  <c r="F171" i="16"/>
  <c r="F109" i="16"/>
  <c r="F206" i="16"/>
  <c r="F79" i="16"/>
  <c r="F60" i="16"/>
  <c r="F246" i="16"/>
  <c r="F156" i="16"/>
  <c r="F69" i="16"/>
  <c r="F180" i="16"/>
  <c r="F215" i="16"/>
  <c r="F155" i="16"/>
  <c r="F45" i="16"/>
  <c r="F128" i="16"/>
  <c r="F168" i="16"/>
  <c r="F27" i="16"/>
  <c r="F127" i="16"/>
  <c r="F262" i="16"/>
  <c r="F144" i="16"/>
  <c r="F122" i="16"/>
  <c r="F222" i="16"/>
  <c r="F244" i="16"/>
  <c r="F29" i="16"/>
  <c r="F4" i="16"/>
  <c r="F223" i="16"/>
  <c r="F233" i="16"/>
  <c r="F185" i="16"/>
  <c r="F217" i="16"/>
  <c r="F208" i="16"/>
  <c r="F32" i="16"/>
  <c r="F134" i="16"/>
  <c r="F172" i="16"/>
  <c r="F241" i="16"/>
  <c r="F78" i="16"/>
  <c r="F254" i="16"/>
  <c r="F54" i="16"/>
  <c r="F66" i="16"/>
  <c r="F86" i="16"/>
  <c r="F181" i="16"/>
  <c r="F239" i="16"/>
  <c r="F150" i="16"/>
  <c r="F136" i="16"/>
  <c r="F145" i="16"/>
  <c r="F16" i="16"/>
  <c r="F209" i="16"/>
  <c r="F82" i="16"/>
  <c r="F83" i="16"/>
  <c r="F20" i="16"/>
  <c r="F56" i="16"/>
  <c r="F174" i="16"/>
  <c r="F220" i="16"/>
  <c r="F212" i="16"/>
  <c r="F48" i="16"/>
  <c r="F89" i="16"/>
  <c r="F30" i="16"/>
  <c r="F112" i="16"/>
  <c r="F256" i="16"/>
  <c r="F67" i="16"/>
  <c r="F268" i="16"/>
  <c r="F237" i="16"/>
  <c r="F102" i="16"/>
  <c r="F158" i="16"/>
  <c r="F58" i="16"/>
  <c r="F88" i="16"/>
  <c r="F143" i="16"/>
  <c r="F120" i="16"/>
  <c r="F255" i="16"/>
  <c r="F71" i="16"/>
  <c r="F166" i="16"/>
  <c r="F70" i="16"/>
  <c r="F236" i="16"/>
  <c r="F148" i="16"/>
  <c r="F235" i="16"/>
  <c r="F219" i="16"/>
  <c r="F247" i="16"/>
  <c r="F11" i="16"/>
  <c r="F50" i="16"/>
  <c r="F159" i="16"/>
  <c r="F124" i="16"/>
  <c r="F271" i="16"/>
  <c r="F188" i="16"/>
  <c r="F95" i="16"/>
  <c r="F85" i="16"/>
  <c r="F153" i="16"/>
  <c r="F18" i="16"/>
  <c r="F152" i="16"/>
  <c r="F129" i="16"/>
  <c r="F98" i="16"/>
  <c r="F199" i="16"/>
  <c r="F214" i="16"/>
  <c r="F264" i="16"/>
  <c r="F87" i="16"/>
  <c r="F260" i="16"/>
  <c r="F253" i="16"/>
  <c r="F190" i="16"/>
  <c r="F213" i="16"/>
  <c r="F75" i="16"/>
  <c r="F131" i="16"/>
  <c r="F115" i="16"/>
  <c r="F100" i="16"/>
  <c r="F12" i="16"/>
  <c r="F123" i="16"/>
  <c r="F184" i="16"/>
  <c r="F261" i="16"/>
  <c r="F161" i="16"/>
  <c r="F182" i="16"/>
  <c r="F104" i="16"/>
  <c r="C8" i="6"/>
  <c r="B9" i="6"/>
  <c r="J3" i="16" l="1"/>
  <c r="O3" i="16" s="1"/>
  <c r="U3" i="16" s="1"/>
  <c r="J269" i="16"/>
  <c r="O269" i="16" s="1"/>
  <c r="U269" i="16" s="1"/>
  <c r="J80" i="16"/>
  <c r="O80" i="16" s="1"/>
  <c r="U80" i="16" s="1"/>
  <c r="J83" i="16"/>
  <c r="O83" i="16" s="1"/>
  <c r="U83" i="16" s="1"/>
  <c r="J232" i="16"/>
  <c r="O232" i="16" s="1"/>
  <c r="U232" i="16" s="1"/>
  <c r="J197" i="16"/>
  <c r="O197" i="16" s="1"/>
  <c r="U197" i="16" s="1"/>
  <c r="J214" i="16"/>
  <c r="O214" i="16" s="1"/>
  <c r="U214" i="16" s="1"/>
  <c r="J71" i="16"/>
  <c r="O71" i="16" s="1"/>
  <c r="U71" i="16" s="1"/>
  <c r="J82" i="16"/>
  <c r="O82" i="16" s="1"/>
  <c r="U82" i="16" s="1"/>
  <c r="J4" i="16"/>
  <c r="O4" i="16" s="1"/>
  <c r="J171" i="16"/>
  <c r="O171" i="16" s="1"/>
  <c r="U171" i="16" s="1"/>
  <c r="J43" i="16"/>
  <c r="O43" i="16" s="1"/>
  <c r="U43" i="16" s="1"/>
  <c r="J176" i="16"/>
  <c r="O176" i="16" s="1"/>
  <c r="U176" i="16" s="1"/>
  <c r="J162" i="16"/>
  <c r="O162" i="16" s="1"/>
  <c r="U162" i="16" s="1"/>
  <c r="J273" i="16"/>
  <c r="O273" i="16" s="1"/>
  <c r="U273" i="16" s="1"/>
  <c r="J39" i="16"/>
  <c r="O39" i="16" s="1"/>
  <c r="U39" i="16" s="1"/>
  <c r="J216" i="16"/>
  <c r="O216" i="16" s="1"/>
  <c r="U216" i="16" s="1"/>
  <c r="J210" i="16"/>
  <c r="O210" i="16" s="1"/>
  <c r="U210" i="16" s="1"/>
  <c r="J199" i="16"/>
  <c r="O199" i="16" s="1"/>
  <c r="U199" i="16" s="1"/>
  <c r="J255" i="16"/>
  <c r="O255" i="16" s="1"/>
  <c r="U255" i="16" s="1"/>
  <c r="J209" i="16"/>
  <c r="O209" i="16" s="1"/>
  <c r="U209" i="16" s="1"/>
  <c r="J29" i="16"/>
  <c r="O29" i="16" s="1"/>
  <c r="U29" i="16" s="1"/>
  <c r="J90" i="16"/>
  <c r="O90" i="16" s="1"/>
  <c r="U90" i="16" s="1"/>
  <c r="J243" i="16"/>
  <c r="O243" i="16" s="1"/>
  <c r="U243" i="16" s="1"/>
  <c r="J119" i="16"/>
  <c r="O119" i="16" s="1"/>
  <c r="U119" i="16" s="1"/>
  <c r="J142" i="16"/>
  <c r="O142" i="16" s="1"/>
  <c r="U142" i="16" s="1"/>
  <c r="J126" i="16"/>
  <c r="O126" i="16" s="1"/>
  <c r="U126" i="16" s="1"/>
  <c r="J160" i="16"/>
  <c r="O160" i="16" s="1"/>
  <c r="U160" i="16" s="1"/>
  <c r="J234" i="16"/>
  <c r="O234" i="16" s="1"/>
  <c r="J263" i="16"/>
  <c r="O263" i="16" s="1"/>
  <c r="U263" i="16" s="1"/>
  <c r="J215" i="16"/>
  <c r="O215" i="16" s="1"/>
  <c r="U215" i="16" s="1"/>
  <c r="J77" i="16"/>
  <c r="O77" i="16" s="1"/>
  <c r="U77" i="16" s="1"/>
  <c r="J121" i="16"/>
  <c r="O121" i="16" s="1"/>
  <c r="U121" i="16" s="1"/>
  <c r="J89" i="16"/>
  <c r="O89" i="16" s="1"/>
  <c r="U89" i="16" s="1"/>
  <c r="J172" i="16"/>
  <c r="O172" i="16" s="1"/>
  <c r="U172" i="16" s="1"/>
  <c r="J204" i="16"/>
  <c r="O204" i="16" s="1"/>
  <c r="U204" i="16" s="1"/>
  <c r="J51" i="16"/>
  <c r="O51" i="16" s="1"/>
  <c r="U51" i="16" s="1"/>
  <c r="J205" i="16"/>
  <c r="O205" i="16" s="1"/>
  <c r="U205" i="16" s="1"/>
  <c r="J21" i="16"/>
  <c r="O21" i="16" s="1"/>
  <c r="U21" i="16" s="1"/>
  <c r="J170" i="16"/>
  <c r="O170" i="16" s="1"/>
  <c r="U170" i="16" s="1"/>
  <c r="J219" i="16"/>
  <c r="O219" i="16" s="1"/>
  <c r="U219" i="16" s="1"/>
  <c r="J183" i="16"/>
  <c r="O183" i="16" s="1"/>
  <c r="U183" i="16" s="1"/>
  <c r="J65" i="16"/>
  <c r="O65" i="16" s="1"/>
  <c r="U65" i="16" s="1"/>
  <c r="J235" i="16"/>
  <c r="O235" i="16" s="1"/>
  <c r="U235" i="16" s="1"/>
  <c r="J97" i="16"/>
  <c r="O97" i="16" s="1"/>
  <c r="U97" i="16" s="1"/>
  <c r="J253" i="16"/>
  <c r="O253" i="16" s="1"/>
  <c r="U253" i="16" s="1"/>
  <c r="J60" i="16"/>
  <c r="O60" i="16" s="1"/>
  <c r="U60" i="16" s="1"/>
  <c r="J19" i="16"/>
  <c r="O19" i="16" s="1"/>
  <c r="U19" i="16" s="1"/>
  <c r="J26" i="16"/>
  <c r="O26" i="16" s="1"/>
  <c r="U26" i="16" s="1"/>
  <c r="J49" i="16"/>
  <c r="O49" i="16" s="1"/>
  <c r="U49" i="16" s="1"/>
  <c r="J185" i="16"/>
  <c r="O185" i="16" s="1"/>
  <c r="U185" i="16" s="1"/>
  <c r="J221" i="16"/>
  <c r="O221" i="16" s="1"/>
  <c r="U221" i="16" s="1"/>
  <c r="J206" i="16"/>
  <c r="O206" i="16" s="1"/>
  <c r="U206" i="16" s="1"/>
  <c r="J140" i="16"/>
  <c r="O140" i="16" s="1"/>
  <c r="U140" i="16" s="1"/>
  <c r="J15" i="16"/>
  <c r="O15" i="16" s="1"/>
  <c r="U15" i="16" s="1"/>
  <c r="J223" i="16"/>
  <c r="O223" i="16" s="1"/>
  <c r="U223" i="16" s="1"/>
  <c r="J46" i="16"/>
  <c r="O46" i="16" s="1"/>
  <c r="U46" i="16" s="1"/>
  <c r="J98" i="16"/>
  <c r="O98" i="16" s="1"/>
  <c r="U98" i="16" s="1"/>
  <c r="J120" i="16"/>
  <c r="O120" i="16" s="1"/>
  <c r="U120" i="16" s="1"/>
  <c r="J16" i="16"/>
  <c r="O16" i="16" s="1"/>
  <c r="U16" i="16" s="1"/>
  <c r="J164" i="16"/>
  <c r="O164" i="16" s="1"/>
  <c r="U164" i="16" s="1"/>
  <c r="J249" i="16"/>
  <c r="O249" i="16" s="1"/>
  <c r="U249" i="16" s="1"/>
  <c r="J179" i="16"/>
  <c r="O179" i="16" s="1"/>
  <c r="U179" i="16" s="1"/>
  <c r="J163" i="16"/>
  <c r="O163" i="16" s="1"/>
  <c r="U163" i="16" s="1"/>
  <c r="J143" i="16"/>
  <c r="O143" i="16" s="1"/>
  <c r="U143" i="16" s="1"/>
  <c r="J222" i="16"/>
  <c r="O222" i="16" s="1"/>
  <c r="U222" i="16" s="1"/>
  <c r="J144" i="16"/>
  <c r="O144" i="16" s="1"/>
  <c r="U144" i="16" s="1"/>
  <c r="J111" i="16"/>
  <c r="O111" i="16" s="1"/>
  <c r="U111" i="16" s="1"/>
  <c r="J141" i="16"/>
  <c r="O141" i="16" s="1"/>
  <c r="U141" i="16" s="1"/>
  <c r="J105" i="16"/>
  <c r="O105" i="16" s="1"/>
  <c r="U105" i="16" s="1"/>
  <c r="J117" i="16"/>
  <c r="O117" i="16" s="1"/>
  <c r="U117" i="16" s="1"/>
  <c r="J270" i="16"/>
  <c r="O270" i="16" s="1"/>
  <c r="U270" i="16" s="1"/>
  <c r="J37" i="16"/>
  <c r="O37" i="16" s="1"/>
  <c r="U37" i="16" s="1"/>
  <c r="J135" i="16"/>
  <c r="O135" i="16" s="1"/>
  <c r="U135" i="16" s="1"/>
  <c r="J182" i="16"/>
  <c r="O182" i="16" s="1"/>
  <c r="U182" i="16" s="1"/>
  <c r="J153" i="16"/>
  <c r="O153" i="16" s="1"/>
  <c r="U153" i="16" s="1"/>
  <c r="J158" i="16"/>
  <c r="O158" i="16" s="1"/>
  <c r="U158" i="16" s="1"/>
  <c r="J239" i="16"/>
  <c r="O239" i="16" s="1"/>
  <c r="U239" i="16" s="1"/>
  <c r="J262" i="16"/>
  <c r="O262" i="16" s="1"/>
  <c r="U262" i="16" s="1"/>
  <c r="J36" i="16"/>
  <c r="O36" i="16" s="1"/>
  <c r="U36" i="16" s="1"/>
  <c r="J154" i="16"/>
  <c r="O154" i="16" s="1"/>
  <c r="U154" i="16" s="1"/>
  <c r="J169" i="16"/>
  <c r="O169" i="16" s="1"/>
  <c r="U169" i="16" s="1"/>
  <c r="J231" i="16"/>
  <c r="O231" i="16" s="1"/>
  <c r="U231" i="16" s="1"/>
  <c r="J147" i="16"/>
  <c r="O147" i="16" s="1"/>
  <c r="U147" i="16" s="1"/>
  <c r="J13" i="16"/>
  <c r="O13" i="16" s="1"/>
  <c r="U13" i="16" s="1"/>
  <c r="J207" i="16"/>
  <c r="O207" i="16" s="1"/>
  <c r="U207" i="16" s="1"/>
  <c r="J81" i="16"/>
  <c r="O81" i="16" s="1"/>
  <c r="U81" i="16" s="1"/>
  <c r="J161" i="16"/>
  <c r="O161" i="16" s="1"/>
  <c r="U161" i="16" s="1"/>
  <c r="J85" i="16"/>
  <c r="O85" i="16" s="1"/>
  <c r="U85" i="16" s="1"/>
  <c r="J102" i="16"/>
  <c r="O102" i="16" s="1"/>
  <c r="U102" i="16" s="1"/>
  <c r="J181" i="16"/>
  <c r="O181" i="16" s="1"/>
  <c r="U181" i="16" s="1"/>
  <c r="J127" i="16"/>
  <c r="O127" i="16" s="1"/>
  <c r="U127" i="16" s="1"/>
  <c r="J76" i="16"/>
  <c r="O76" i="16" s="1"/>
  <c r="U76" i="16" s="1"/>
  <c r="J167" i="16"/>
  <c r="O167" i="16" s="1"/>
  <c r="U167" i="16" s="1"/>
  <c r="J178" i="16"/>
  <c r="O178" i="16" s="1"/>
  <c r="U178" i="16" s="1"/>
  <c r="J10" i="16"/>
  <c r="O10" i="16" s="1"/>
  <c r="U10" i="16" s="1"/>
  <c r="J7" i="16"/>
  <c r="O7" i="16" s="1"/>
  <c r="U7" i="16" s="1"/>
  <c r="J61" i="16"/>
  <c r="O61" i="16" s="1"/>
  <c r="U61" i="16" s="1"/>
  <c r="J28" i="16"/>
  <c r="O28" i="16" s="1"/>
  <c r="U28" i="16" s="1"/>
  <c r="J274" i="16"/>
  <c r="O274" i="16" s="1"/>
  <c r="U274" i="16" s="1"/>
  <c r="J241" i="16"/>
  <c r="O241" i="16" s="1"/>
  <c r="U241" i="16" s="1"/>
  <c r="J175" i="16"/>
  <c r="O175" i="16" s="1"/>
  <c r="U175" i="16" s="1"/>
  <c r="J131" i="16"/>
  <c r="O131" i="16" s="1"/>
  <c r="U131" i="16" s="1"/>
  <c r="J187" i="16"/>
  <c r="O187" i="16" s="1"/>
  <c r="U187" i="16" s="1"/>
  <c r="J64" i="16"/>
  <c r="O64" i="16" s="1"/>
  <c r="U64" i="16" s="1"/>
  <c r="J247" i="16"/>
  <c r="O247" i="16" s="1"/>
  <c r="U247" i="16" s="1"/>
  <c r="J134" i="16"/>
  <c r="O134" i="16" s="1"/>
  <c r="U134" i="16" s="1"/>
  <c r="J101" i="16"/>
  <c r="O101" i="16" s="1"/>
  <c r="U101" i="16" s="1"/>
  <c r="J211" i="16"/>
  <c r="O211" i="16" s="1"/>
  <c r="U211" i="16" s="1"/>
  <c r="J132" i="16"/>
  <c r="O132" i="16" s="1"/>
  <c r="U132" i="16" s="1"/>
  <c r="J220" i="16"/>
  <c r="O220" i="16" s="1"/>
  <c r="U220" i="16" s="1"/>
  <c r="J272" i="16"/>
  <c r="O272" i="16" s="1"/>
  <c r="U272" i="16" s="1"/>
  <c r="J146" i="16"/>
  <c r="O146" i="16" s="1"/>
  <c r="U146" i="16" s="1"/>
  <c r="J91" i="16"/>
  <c r="O91" i="16" s="1"/>
  <c r="U91" i="16" s="1"/>
  <c r="J236" i="16"/>
  <c r="O236" i="16" s="1"/>
  <c r="U236" i="16" s="1"/>
  <c r="J50" i="16"/>
  <c r="O50" i="16" s="1"/>
  <c r="U50" i="16" s="1"/>
  <c r="J149" i="16"/>
  <c r="O149" i="16" s="1"/>
  <c r="U149" i="16" s="1"/>
  <c r="J99" i="16"/>
  <c r="O99" i="16" s="1"/>
  <c r="U99" i="16" s="1"/>
  <c r="J72" i="16"/>
  <c r="O72" i="16" s="1"/>
  <c r="U72" i="16" s="1"/>
  <c r="J11" i="16"/>
  <c r="O11" i="16" s="1"/>
  <c r="U11" i="16" s="1"/>
  <c r="J248" i="16"/>
  <c r="O248" i="16" s="1"/>
  <c r="U248" i="16" s="1"/>
  <c r="J265" i="16"/>
  <c r="O265" i="16" s="1"/>
  <c r="U265" i="16" s="1"/>
  <c r="J48" i="16"/>
  <c r="O48" i="16" s="1"/>
  <c r="U48" i="16" s="1"/>
  <c r="J69" i="16"/>
  <c r="O69" i="16" s="1"/>
  <c r="U69" i="16" s="1"/>
  <c r="J257" i="16"/>
  <c r="O257" i="16" s="1"/>
  <c r="U257" i="16" s="1"/>
  <c r="J213" i="16"/>
  <c r="O213" i="16" s="1"/>
  <c r="U213" i="16" s="1"/>
  <c r="J32" i="16"/>
  <c r="O32" i="16" s="1"/>
  <c r="U32" i="16" s="1"/>
  <c r="J106" i="16"/>
  <c r="O106" i="16" s="1"/>
  <c r="U106" i="16" s="1"/>
  <c r="J5" i="16"/>
  <c r="O5" i="16" s="1"/>
  <c r="U5" i="16" s="1"/>
  <c r="J190" i="16"/>
  <c r="O190" i="16" s="1"/>
  <c r="U190" i="16" s="1"/>
  <c r="J208" i="16"/>
  <c r="O208" i="16" s="1"/>
  <c r="U208" i="16" s="1"/>
  <c r="J92" i="16"/>
  <c r="O92" i="16" s="1"/>
  <c r="U92" i="16" s="1"/>
  <c r="J8" i="16"/>
  <c r="O8" i="16" s="1"/>
  <c r="U8" i="16" s="1"/>
  <c r="J148" i="16"/>
  <c r="O148" i="16" s="1"/>
  <c r="U148" i="16" s="1"/>
  <c r="J84" i="16"/>
  <c r="O84" i="16" s="1"/>
  <c r="U84" i="16" s="1"/>
  <c r="J14" i="16"/>
  <c r="O14" i="16" s="1"/>
  <c r="U14" i="16" s="1"/>
  <c r="J151" i="16"/>
  <c r="O151" i="16" s="1"/>
  <c r="U151" i="16" s="1"/>
  <c r="J195" i="16"/>
  <c r="O195" i="16" s="1"/>
  <c r="U195" i="16" s="1"/>
  <c r="J74" i="16"/>
  <c r="O74" i="16" s="1"/>
  <c r="U74" i="16" s="1"/>
  <c r="J9" i="16"/>
  <c r="O9" i="16" s="1"/>
  <c r="U9" i="16" s="1"/>
  <c r="J87" i="16"/>
  <c r="O87" i="16" s="1"/>
  <c r="U87" i="16" s="1"/>
  <c r="J20" i="16"/>
  <c r="O20" i="16" s="1"/>
  <c r="U20" i="16" s="1"/>
  <c r="J250" i="16"/>
  <c r="O250" i="16" s="1"/>
  <c r="U250" i="16" s="1"/>
  <c r="J68" i="16"/>
  <c r="O68" i="16" s="1"/>
  <c r="U68" i="16" s="1"/>
  <c r="J166" i="16"/>
  <c r="O166" i="16" s="1"/>
  <c r="U166" i="16" s="1"/>
  <c r="J227" i="16"/>
  <c r="O227" i="16" s="1"/>
  <c r="U227" i="16" s="1"/>
  <c r="J55" i="16"/>
  <c r="O55" i="16" s="1"/>
  <c r="U55" i="16" s="1"/>
  <c r="J198" i="16"/>
  <c r="O198" i="16" s="1"/>
  <c r="U198" i="16" s="1"/>
  <c r="J57" i="16"/>
  <c r="O57" i="16" s="1"/>
  <c r="U57" i="16" s="1"/>
  <c r="J196" i="16"/>
  <c r="O196" i="16" s="1"/>
  <c r="U196" i="16" s="1"/>
  <c r="J88" i="16"/>
  <c r="O88" i="16" s="1"/>
  <c r="U88" i="16" s="1"/>
  <c r="J136" i="16"/>
  <c r="O136" i="16" s="1"/>
  <c r="U136" i="16" s="1"/>
  <c r="J53" i="16"/>
  <c r="O53" i="16" s="1"/>
  <c r="U53" i="16" s="1"/>
  <c r="J266" i="16"/>
  <c r="O266" i="16" s="1"/>
  <c r="U266" i="16" s="1"/>
  <c r="J17" i="16"/>
  <c r="O17" i="16" s="1"/>
  <c r="U17" i="16" s="1"/>
  <c r="J104" i="16"/>
  <c r="O104" i="16" s="1"/>
  <c r="U104" i="16" s="1"/>
  <c r="J18" i="16"/>
  <c r="O18" i="16" s="1"/>
  <c r="U18" i="16" s="1"/>
  <c r="J58" i="16"/>
  <c r="O58" i="16" s="1"/>
  <c r="U58" i="16" s="1"/>
  <c r="J237" i="16"/>
  <c r="O237" i="16" s="1"/>
  <c r="U237" i="16" s="1"/>
  <c r="J27" i="16"/>
  <c r="O27" i="16" s="1"/>
  <c r="U27" i="16" s="1"/>
  <c r="J35" i="16"/>
  <c r="O35" i="16" s="1"/>
  <c r="U35" i="16" s="1"/>
  <c r="J42" i="16"/>
  <c r="O42" i="16" s="1"/>
  <c r="U42" i="16" s="1"/>
  <c r="J240" i="16"/>
  <c r="O240" i="16" s="1"/>
  <c r="U240" i="16" s="1"/>
  <c r="J268" i="16"/>
  <c r="O268" i="16" s="1"/>
  <c r="U268" i="16" s="1"/>
  <c r="J259" i="16"/>
  <c r="O259" i="16" s="1"/>
  <c r="U259" i="16" s="1"/>
  <c r="J245" i="16"/>
  <c r="O245" i="16" s="1"/>
  <c r="U245" i="16" s="1"/>
  <c r="J123" i="16"/>
  <c r="O123" i="16" s="1"/>
  <c r="U123" i="16" s="1"/>
  <c r="J271" i="16"/>
  <c r="O271" i="16" s="1"/>
  <c r="U271" i="16" s="1"/>
  <c r="J67" i="16"/>
  <c r="O67" i="16" s="1"/>
  <c r="U67" i="16" s="1"/>
  <c r="J54" i="16"/>
  <c r="O54" i="16" s="1"/>
  <c r="U54" i="16" s="1"/>
  <c r="J128" i="16"/>
  <c r="O128" i="16" s="1"/>
  <c r="J34" i="16"/>
  <c r="O34" i="16" s="1"/>
  <c r="U34" i="16" s="1"/>
  <c r="J103" i="16"/>
  <c r="O103" i="16" s="1"/>
  <c r="U103" i="16" s="1"/>
  <c r="J24" i="16"/>
  <c r="O24" i="16" s="1"/>
  <c r="U24" i="16" s="1"/>
  <c r="J226" i="16"/>
  <c r="O226" i="16" s="1"/>
  <c r="U226" i="16" s="1"/>
  <c r="J23" i="16"/>
  <c r="O23" i="16" s="1"/>
  <c r="U23" i="16" s="1"/>
  <c r="J157" i="16"/>
  <c r="O157" i="16" s="1"/>
  <c r="U157" i="16" s="1"/>
  <c r="J202" i="16"/>
  <c r="O202" i="16" s="1"/>
  <c r="J107" i="16"/>
  <c r="O107" i="16" s="1"/>
  <c r="U107" i="16" s="1"/>
  <c r="J115" i="16"/>
  <c r="O115" i="16" s="1"/>
  <c r="U115" i="16" s="1"/>
  <c r="J30" i="16"/>
  <c r="O30" i="16" s="1"/>
  <c r="U30" i="16" s="1"/>
  <c r="J189" i="16"/>
  <c r="O189" i="16" s="1"/>
  <c r="U189" i="16" s="1"/>
  <c r="J180" i="16"/>
  <c r="O180" i="16" s="1"/>
  <c r="U180" i="16" s="1"/>
  <c r="J125" i="16"/>
  <c r="O125" i="16" s="1"/>
  <c r="U125" i="16" s="1"/>
  <c r="J75" i="16"/>
  <c r="O75" i="16" s="1"/>
  <c r="U75" i="16" s="1"/>
  <c r="J139" i="16"/>
  <c r="O139" i="16" s="1"/>
  <c r="U139" i="16" s="1"/>
  <c r="J229" i="16"/>
  <c r="O229" i="16" s="1"/>
  <c r="U229" i="16" s="1"/>
  <c r="J156" i="16"/>
  <c r="O156" i="16" s="1"/>
  <c r="U156" i="16" s="1"/>
  <c r="J73" i="16"/>
  <c r="O73" i="16" s="1"/>
  <c r="U73" i="16" s="1"/>
  <c r="J246" i="16"/>
  <c r="O246" i="16" s="1"/>
  <c r="U246" i="16" s="1"/>
  <c r="J217" i="16"/>
  <c r="O217" i="16" s="1"/>
  <c r="U217" i="16" s="1"/>
  <c r="J201" i="16"/>
  <c r="O201" i="16" s="1"/>
  <c r="U201" i="16" s="1"/>
  <c r="J56" i="16"/>
  <c r="O56" i="16" s="1"/>
  <c r="U56" i="16" s="1"/>
  <c r="J6" i="16"/>
  <c r="O6" i="16" s="1"/>
  <c r="U6" i="16" s="1"/>
  <c r="J52" i="16"/>
  <c r="O52" i="16" s="1"/>
  <c r="U52" i="16" s="1"/>
  <c r="J70" i="16"/>
  <c r="O70" i="16" s="1"/>
  <c r="U70" i="16" s="1"/>
  <c r="J251" i="16"/>
  <c r="O251" i="16" s="1"/>
  <c r="U251" i="16" s="1"/>
  <c r="J186" i="16"/>
  <c r="O186" i="16" s="1"/>
  <c r="U186" i="16" s="1"/>
  <c r="J244" i="16"/>
  <c r="O244" i="16" s="1"/>
  <c r="U244" i="16" s="1"/>
  <c r="J192" i="16"/>
  <c r="O192" i="16" s="1"/>
  <c r="U192" i="16" s="1"/>
  <c r="J116" i="16"/>
  <c r="O116" i="16" s="1"/>
  <c r="U116" i="16" s="1"/>
  <c r="J93" i="16"/>
  <c r="O93" i="16" s="1"/>
  <c r="U93" i="16" s="1"/>
  <c r="J129" i="16"/>
  <c r="O129" i="16" s="1"/>
  <c r="U129" i="16" s="1"/>
  <c r="J145" i="16"/>
  <c r="O145" i="16" s="1"/>
  <c r="U145" i="16" s="1"/>
  <c r="J252" i="16"/>
  <c r="O252" i="16" s="1"/>
  <c r="U252" i="16" s="1"/>
  <c r="J224" i="16"/>
  <c r="O224" i="16" s="1"/>
  <c r="U224" i="16" s="1"/>
  <c r="J228" i="16"/>
  <c r="O228" i="16" s="1"/>
  <c r="U228" i="16" s="1"/>
  <c r="J191" i="16"/>
  <c r="O191" i="16" s="1"/>
  <c r="U191" i="16" s="1"/>
  <c r="J41" i="16"/>
  <c r="O41" i="16" s="1"/>
  <c r="U41" i="16" s="1"/>
  <c r="J177" i="16"/>
  <c r="O177" i="16" s="1"/>
  <c r="U177" i="16" s="1"/>
  <c r="J261" i="16"/>
  <c r="O261" i="16" s="1"/>
  <c r="U261" i="16" s="1"/>
  <c r="J86" i="16"/>
  <c r="O86" i="16" s="1"/>
  <c r="U86" i="16" s="1"/>
  <c r="J96" i="16"/>
  <c r="O96" i="16" s="1"/>
  <c r="U96" i="16" s="1"/>
  <c r="J44" i="16"/>
  <c r="O44" i="16" s="1"/>
  <c r="U44" i="16" s="1"/>
  <c r="J184" i="16"/>
  <c r="O184" i="16" s="1"/>
  <c r="U184" i="16" s="1"/>
  <c r="J168" i="16"/>
  <c r="O168" i="16" s="1"/>
  <c r="U168" i="16" s="1"/>
  <c r="J59" i="16"/>
  <c r="O59" i="16" s="1"/>
  <c r="U59" i="16" s="1"/>
  <c r="J62" i="16"/>
  <c r="O62" i="16" s="1"/>
  <c r="U62" i="16" s="1"/>
  <c r="J22" i="16"/>
  <c r="O22" i="16" s="1"/>
  <c r="U22" i="16" s="1"/>
  <c r="J200" i="16"/>
  <c r="O200" i="16" s="1"/>
  <c r="U200" i="16" s="1"/>
  <c r="J12" i="16"/>
  <c r="O12" i="16" s="1"/>
  <c r="U12" i="16" s="1"/>
  <c r="J124" i="16"/>
  <c r="O124" i="16" s="1"/>
  <c r="U124" i="16" s="1"/>
  <c r="J256" i="16"/>
  <c r="O256" i="16" s="1"/>
  <c r="U256" i="16" s="1"/>
  <c r="J254" i="16"/>
  <c r="O254" i="16" s="1"/>
  <c r="U254" i="16" s="1"/>
  <c r="J45" i="16"/>
  <c r="O45" i="16" s="1"/>
  <c r="U45" i="16" s="1"/>
  <c r="J94" i="16"/>
  <c r="O94" i="16" s="1"/>
  <c r="U94" i="16" s="1"/>
  <c r="J118" i="16"/>
  <c r="O118" i="16" s="1"/>
  <c r="U118" i="16" s="1"/>
  <c r="J108" i="16"/>
  <c r="O108" i="16" s="1"/>
  <c r="U108" i="16" s="1"/>
  <c r="J225" i="16"/>
  <c r="O225" i="16" s="1"/>
  <c r="U225" i="16" s="1"/>
  <c r="J165" i="16"/>
  <c r="O165" i="16" s="1"/>
  <c r="U165" i="16" s="1"/>
  <c r="J137" i="16"/>
  <c r="O137" i="16" s="1"/>
  <c r="U137" i="16" s="1"/>
  <c r="J258" i="16"/>
  <c r="O258" i="16" s="1"/>
  <c r="U258" i="16" s="1"/>
  <c r="J63" i="16"/>
  <c r="O63" i="16" s="1"/>
  <c r="U63" i="16" s="1"/>
  <c r="J212" i="16"/>
  <c r="O212" i="16" s="1"/>
  <c r="U212" i="16" s="1"/>
  <c r="J173" i="16"/>
  <c r="O173" i="16" s="1"/>
  <c r="U173" i="16" s="1"/>
  <c r="J174" i="16"/>
  <c r="O174" i="16" s="1"/>
  <c r="U174" i="16" s="1"/>
  <c r="J260" i="16"/>
  <c r="O260" i="16" s="1"/>
  <c r="U260" i="16" s="1"/>
  <c r="J79" i="16"/>
  <c r="O79" i="16" s="1"/>
  <c r="U79" i="16" s="1"/>
  <c r="J25" i="16"/>
  <c r="O25" i="16" s="1"/>
  <c r="U25" i="16" s="1"/>
  <c r="J233" i="16"/>
  <c r="O233" i="16" s="1"/>
  <c r="U233" i="16" s="1"/>
  <c r="J264" i="16"/>
  <c r="O264" i="16" s="1"/>
  <c r="U264" i="16" s="1"/>
  <c r="J109" i="16"/>
  <c r="O109" i="16" s="1"/>
  <c r="U109" i="16" s="1"/>
  <c r="J33" i="16"/>
  <c r="O33" i="16" s="1"/>
  <c r="U33" i="16" s="1"/>
  <c r="J230" i="16"/>
  <c r="O230" i="16" s="1"/>
  <c r="U230" i="16" s="1"/>
  <c r="J242" i="16"/>
  <c r="O242" i="16" s="1"/>
  <c r="U242" i="16" s="1"/>
  <c r="J238" i="16"/>
  <c r="O238" i="16" s="1"/>
  <c r="U238" i="16" s="1"/>
  <c r="J152" i="16"/>
  <c r="O152" i="16" s="1"/>
  <c r="U152" i="16" s="1"/>
  <c r="J122" i="16"/>
  <c r="O122" i="16" s="1"/>
  <c r="U122" i="16" s="1"/>
  <c r="J38" i="16"/>
  <c r="O38" i="16" s="1"/>
  <c r="U38" i="16" s="1"/>
  <c r="J267" i="16"/>
  <c r="O267" i="16" s="1"/>
  <c r="U267" i="16" s="1"/>
  <c r="J150" i="16"/>
  <c r="O150" i="16" s="1"/>
  <c r="U150" i="16" s="1"/>
  <c r="J95" i="16"/>
  <c r="O95" i="16" s="1"/>
  <c r="U95" i="16" s="1"/>
  <c r="J138" i="16"/>
  <c r="O138" i="16" s="1"/>
  <c r="U138" i="16" s="1"/>
  <c r="J31" i="16"/>
  <c r="O31" i="16" s="1"/>
  <c r="U31" i="16" s="1"/>
  <c r="J47" i="16"/>
  <c r="O47" i="16" s="1"/>
  <c r="U47" i="16" s="1"/>
  <c r="J188" i="16"/>
  <c r="O188" i="16" s="1"/>
  <c r="U188" i="16" s="1"/>
  <c r="J66" i="16"/>
  <c r="O66" i="16" s="1"/>
  <c r="U66" i="16" s="1"/>
  <c r="J193" i="16"/>
  <c r="O193" i="16" s="1"/>
  <c r="U193" i="16" s="1"/>
  <c r="J203" i="16"/>
  <c r="O203" i="16" s="1"/>
  <c r="U203" i="16" s="1"/>
  <c r="J100" i="16"/>
  <c r="O100" i="16" s="1"/>
  <c r="U100" i="16" s="1"/>
  <c r="J159" i="16"/>
  <c r="O159" i="16" s="1"/>
  <c r="U159" i="16" s="1"/>
  <c r="J112" i="16"/>
  <c r="O112" i="16" s="1"/>
  <c r="U112" i="16" s="1"/>
  <c r="J78" i="16"/>
  <c r="O78" i="16" s="1"/>
  <c r="U78" i="16" s="1"/>
  <c r="J155" i="16"/>
  <c r="O155" i="16" s="1"/>
  <c r="U155" i="16" s="1"/>
  <c r="J114" i="16"/>
  <c r="O114" i="16" s="1"/>
  <c r="U114" i="16" s="1"/>
  <c r="J113" i="16"/>
  <c r="O113" i="16" s="1"/>
  <c r="U113" i="16" s="1"/>
  <c r="J40" i="16"/>
  <c r="O40" i="16" s="1"/>
  <c r="U40" i="16" s="1"/>
  <c r="J194" i="16"/>
  <c r="O194" i="16" s="1"/>
  <c r="U194" i="16" s="1"/>
  <c r="J133" i="16"/>
  <c r="O133" i="16" s="1"/>
  <c r="U133" i="16" s="1"/>
  <c r="J110" i="16"/>
  <c r="O110" i="16" s="1"/>
  <c r="U110" i="16" s="1"/>
  <c r="J218" i="16"/>
  <c r="O218" i="16" s="1"/>
  <c r="U218" i="16" s="1"/>
  <c r="J130" i="16"/>
  <c r="O130" i="16" s="1"/>
  <c r="U130" i="16" s="1"/>
  <c r="B10" i="6"/>
  <c r="C9" i="6"/>
  <c r="U4" i="16" l="1"/>
  <c r="B4" i="15" s="1" a="1"/>
  <c r="B4" i="15" s="1"/>
  <c r="B11" i="6"/>
  <c r="C10" i="6"/>
  <c r="B17" i="13" l="1" a="1"/>
  <c r="B17" i="13" s="1"/>
  <c r="G17" i="13" a="1"/>
  <c r="G17" i="13" s="1"/>
  <c r="F17" i="13" a="1"/>
  <c r="F17" i="13" s="1"/>
  <c r="A5" i="15"/>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143" i="15" s="1"/>
  <c r="A144" i="15" s="1"/>
  <c r="A145" i="15" s="1"/>
  <c r="A146" i="15" s="1"/>
  <c r="A147" i="15" s="1"/>
  <c r="A148" i="15" s="1"/>
  <c r="A149" i="15" s="1"/>
  <c r="A150" i="15" s="1"/>
  <c r="A151" i="15" s="1"/>
  <c r="A152" i="15" s="1"/>
  <c r="A153" i="15" s="1"/>
  <c r="A154" i="15" s="1"/>
  <c r="C17" i="13" a="1"/>
  <c r="C17" i="13" s="1"/>
  <c r="D17" i="13" a="1"/>
  <c r="D17" i="13" s="1"/>
  <c r="E17" i="13" a="1"/>
  <c r="E17" i="13" s="1"/>
  <c r="C11" i="6"/>
  <c r="B12" i="6"/>
  <c r="A155" i="15" l="1"/>
  <c r="A156" i="15" s="1"/>
  <c r="A157" i="15" s="1"/>
  <c r="A158" i="15" s="1"/>
  <c r="A159" i="15" s="1"/>
  <c r="A160" i="15" s="1"/>
  <c r="A161" i="15" s="1"/>
  <c r="A162" i="15" s="1"/>
  <c r="A163" i="15" s="1"/>
  <c r="A164" i="15" s="1"/>
  <c r="A165" i="15" s="1"/>
  <c r="A166" i="15" s="1"/>
  <c r="A167" i="15" s="1"/>
  <c r="A168" i="15" s="1"/>
  <c r="A169" i="15" s="1"/>
  <c r="A170" i="15" s="1"/>
  <c r="A171" i="15" s="1"/>
  <c r="A172" i="15" s="1"/>
  <c r="A173" i="15" s="1"/>
  <c r="A174" i="15" s="1"/>
  <c r="A175" i="15" s="1"/>
  <c r="A176" i="15" s="1"/>
  <c r="A177" i="15" s="1"/>
  <c r="A178" i="15" s="1"/>
  <c r="A179" i="15" s="1"/>
  <c r="A180" i="15" s="1"/>
  <c r="A181" i="15" s="1"/>
  <c r="A182" i="15" s="1"/>
  <c r="A183" i="15" s="1"/>
  <c r="A184" i="15" s="1"/>
  <c r="A185" i="15" s="1"/>
  <c r="A186" i="15" s="1"/>
  <c r="A187" i="15" s="1"/>
  <c r="A188" i="15" s="1"/>
  <c r="A189" i="15" s="1"/>
  <c r="B13" i="6"/>
  <c r="C12" i="6"/>
  <c r="B14" i="6" l="1"/>
  <c r="C13" i="6"/>
  <c r="B15" i="6" l="1"/>
  <c r="C14" i="6"/>
  <c r="C15" i="6" l="1"/>
  <c r="B16" i="6"/>
  <c r="C16" i="6" l="1"/>
  <c r="B17" i="6"/>
  <c r="B18" i="6" l="1"/>
  <c r="C17" i="6"/>
  <c r="C18" i="6" l="1"/>
  <c r="B19" i="6"/>
  <c r="B20" i="6" l="1"/>
  <c r="C19" i="6"/>
  <c r="B21" i="6" l="1"/>
  <c r="C20" i="6"/>
  <c r="B22" i="6" l="1"/>
  <c r="C21" i="6"/>
  <c r="C22" i="6" l="1"/>
  <c r="B23" i="6"/>
  <c r="B24" i="6" l="1"/>
  <c r="C23" i="6"/>
  <c r="B25" i="6" l="1"/>
  <c r="C24" i="6"/>
  <c r="C25" i="6" l="1"/>
  <c r="B26" i="6"/>
  <c r="B27" i="6" l="1"/>
  <c r="C26" i="6"/>
  <c r="C27" i="6" l="1"/>
  <c r="B28" i="6"/>
  <c r="C28" i="6" l="1"/>
  <c r="B29" i="6"/>
  <c r="B30" i="6" l="1"/>
  <c r="C29" i="6"/>
  <c r="C30" i="6" l="1"/>
  <c r="B31" i="6"/>
  <c r="C31" i="6" l="1"/>
  <c r="B32" i="6"/>
  <c r="B33" i="6" l="1"/>
  <c r="C32" i="6"/>
  <c r="C33" i="6" l="1"/>
  <c r="B34" i="6"/>
  <c r="C34" i="6" l="1"/>
  <c r="B35" i="6"/>
  <c r="C35" i="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2">
    <bk>
      <extLst>
        <ext uri="{3e2802c4-a4d2-4d8b-9148-e3be6c30e623}">
          <xlrd:rvb i="1"/>
        </ext>
      </extLst>
    </bk>
    <bk>
      <extLst>
        <ext uri="{3e2802c4-a4d2-4d8b-9148-e3be6c30e623}">
          <xlrd:rvb i="3"/>
        </ext>
      </extLst>
    </bk>
    <bk>
      <extLst>
        <ext uri="{3e2802c4-a4d2-4d8b-9148-e3be6c30e623}">
          <xlrd:rvb i="5"/>
        </ext>
      </extLst>
    </bk>
    <bk>
      <extLst>
        <ext uri="{3e2802c4-a4d2-4d8b-9148-e3be6c30e623}">
          <xlrd:rvb i="7"/>
        </ext>
      </extLst>
    </bk>
    <bk>
      <extLst>
        <ext uri="{3e2802c4-a4d2-4d8b-9148-e3be6c30e623}">
          <xlrd:rvb i="9"/>
        </ext>
      </extLst>
    </bk>
    <bk>
      <extLst>
        <ext uri="{3e2802c4-a4d2-4d8b-9148-e3be6c30e623}">
          <xlrd:rvb i="11"/>
        </ext>
      </extLst>
    </bk>
    <bk>
      <extLst>
        <ext uri="{3e2802c4-a4d2-4d8b-9148-e3be6c30e623}">
          <xlrd:rvb i="13"/>
        </ext>
      </extLst>
    </bk>
    <bk>
      <extLst>
        <ext uri="{3e2802c4-a4d2-4d8b-9148-e3be6c30e623}">
          <xlrd:rvb i="15"/>
        </ext>
      </extLst>
    </bk>
    <bk>
      <extLst>
        <ext uri="{3e2802c4-a4d2-4d8b-9148-e3be6c30e623}">
          <xlrd:rvb i="17"/>
        </ext>
      </extLst>
    </bk>
    <bk>
      <extLst>
        <ext uri="{3e2802c4-a4d2-4d8b-9148-e3be6c30e623}">
          <xlrd:rvb i="19"/>
        </ext>
      </extLst>
    </bk>
    <bk>
      <extLst>
        <ext uri="{3e2802c4-a4d2-4d8b-9148-e3be6c30e623}">
          <xlrd:rvb i="21"/>
        </ext>
      </extLst>
    </bk>
    <bk>
      <extLst>
        <ext uri="{3e2802c4-a4d2-4d8b-9148-e3be6c30e623}">
          <xlrd:rvb i="23"/>
        </ext>
      </extLst>
    </bk>
    <bk>
      <extLst>
        <ext uri="{3e2802c4-a4d2-4d8b-9148-e3be6c30e623}">
          <xlrd:rvb i="25"/>
        </ext>
      </extLst>
    </bk>
    <bk>
      <extLst>
        <ext uri="{3e2802c4-a4d2-4d8b-9148-e3be6c30e623}">
          <xlrd:rvb i="27"/>
        </ext>
      </extLst>
    </bk>
    <bk>
      <extLst>
        <ext uri="{3e2802c4-a4d2-4d8b-9148-e3be6c30e623}">
          <xlrd:rvb i="29"/>
        </ext>
      </extLst>
    </bk>
    <bk>
      <extLst>
        <ext uri="{3e2802c4-a4d2-4d8b-9148-e3be6c30e623}">
          <xlrd:rvb i="31"/>
        </ext>
      </extLst>
    </bk>
    <bk>
      <extLst>
        <ext uri="{3e2802c4-a4d2-4d8b-9148-e3be6c30e623}">
          <xlrd:rvb i="33"/>
        </ext>
      </extLst>
    </bk>
    <bk>
      <extLst>
        <ext uri="{3e2802c4-a4d2-4d8b-9148-e3be6c30e623}">
          <xlrd:rvb i="35"/>
        </ext>
      </extLst>
    </bk>
    <bk>
      <extLst>
        <ext uri="{3e2802c4-a4d2-4d8b-9148-e3be6c30e623}">
          <xlrd:rvb i="37"/>
        </ext>
      </extLst>
    </bk>
    <bk>
      <extLst>
        <ext uri="{3e2802c4-a4d2-4d8b-9148-e3be6c30e623}">
          <xlrd:rvb i="39"/>
        </ext>
      </extLst>
    </bk>
    <bk>
      <extLst>
        <ext uri="{3e2802c4-a4d2-4d8b-9148-e3be6c30e623}">
          <xlrd:rvb i="41"/>
        </ext>
      </extLst>
    </bk>
    <bk>
      <extLst>
        <ext uri="{3e2802c4-a4d2-4d8b-9148-e3be6c30e623}">
          <xlrd:rvb i="43"/>
        </ext>
      </extLst>
    </bk>
    <bk>
      <extLst>
        <ext uri="{3e2802c4-a4d2-4d8b-9148-e3be6c30e623}">
          <xlrd:rvb i="45"/>
        </ext>
      </extLst>
    </bk>
    <bk>
      <extLst>
        <ext uri="{3e2802c4-a4d2-4d8b-9148-e3be6c30e623}">
          <xlrd:rvb i="47"/>
        </ext>
      </extLst>
    </bk>
    <bk>
      <extLst>
        <ext uri="{3e2802c4-a4d2-4d8b-9148-e3be6c30e623}">
          <xlrd:rvb i="49"/>
        </ext>
      </extLst>
    </bk>
    <bk>
      <extLst>
        <ext uri="{3e2802c4-a4d2-4d8b-9148-e3be6c30e623}">
          <xlrd:rvb i="51"/>
        </ext>
      </extLst>
    </bk>
    <bk>
      <extLst>
        <ext uri="{3e2802c4-a4d2-4d8b-9148-e3be6c30e623}">
          <xlrd:rvb i="53"/>
        </ext>
      </extLst>
    </bk>
    <bk>
      <extLst>
        <ext uri="{3e2802c4-a4d2-4d8b-9148-e3be6c30e623}">
          <xlrd:rvb i="55"/>
        </ext>
      </extLst>
    </bk>
    <bk>
      <extLst>
        <ext uri="{3e2802c4-a4d2-4d8b-9148-e3be6c30e623}">
          <xlrd:rvb i="57"/>
        </ext>
      </extLst>
    </bk>
    <bk>
      <extLst>
        <ext uri="{3e2802c4-a4d2-4d8b-9148-e3be6c30e623}">
          <xlrd:rvb i="59"/>
        </ext>
      </extLst>
    </bk>
    <bk>
      <extLst>
        <ext uri="{3e2802c4-a4d2-4d8b-9148-e3be6c30e623}">
          <xlrd:rvb i="61"/>
        </ext>
      </extLst>
    </bk>
    <bk>
      <extLst>
        <ext uri="{3e2802c4-a4d2-4d8b-9148-e3be6c30e623}">
          <xlrd:rvb i="63"/>
        </ext>
      </extLst>
    </bk>
  </futureMetadata>
  <cellMetadata count="1">
    <bk>
      <rc t="1" v="0"/>
    </bk>
  </cellMetadata>
  <valueMetadata count="3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valueMetadata>
</metadata>
</file>

<file path=xl/sharedStrings.xml><?xml version="1.0" encoding="utf-8"?>
<sst xmlns="http://schemas.openxmlformats.org/spreadsheetml/2006/main" count="17720" uniqueCount="4338">
  <si>
    <t>GoExchange</t>
  </si>
  <si>
    <t>Which core module basket would you you like to map</t>
  </si>
  <si>
    <t>Module 1:</t>
  </si>
  <si>
    <t>Managing (Capabilities)</t>
  </si>
  <si>
    <t>Decisions</t>
  </si>
  <si>
    <t>Current CGPA</t>
  </si>
  <si>
    <t>Exchange Period</t>
  </si>
  <si>
    <t>Monthly Budget (SGD)</t>
  </si>
  <si>
    <t>Region</t>
  </si>
  <si>
    <t>Country</t>
  </si>
  <si>
    <t>Module 2:</t>
  </si>
  <si>
    <t>Application   Group Size</t>
  </si>
  <si>
    <t>Account for country safety rating?</t>
  </si>
  <si>
    <t>Rate your CCA Portfolio (1-5)</t>
  </si>
  <si>
    <t>User Inputs</t>
  </si>
  <si>
    <t>Fall</t>
  </si>
  <si>
    <t>Asia</t>
  </si>
  <si>
    <t>Japan</t>
  </si>
  <si>
    <t>How important is this factor? (Scale of 0-5)</t>
  </si>
  <si>
    <t>Top</t>
  </si>
  <si>
    <t xml:space="preserve">University  </t>
  </si>
  <si>
    <t>Estimated Monthly Expenses</t>
  </si>
  <si>
    <t>Overall Score</t>
  </si>
  <si>
    <t>Applicable only to students in the following first-degree programmes</t>
  </si>
  <si>
    <t>All available Exchange Universities that the user can choose (After filtering away the schools where user GPA does not qualify for, and arranged based on match score)</t>
  </si>
  <si>
    <t>Click on the university name to view the modules previously mapped from it!</t>
  </si>
  <si>
    <t>Intermediate Scores</t>
  </si>
  <si>
    <t>Final Scores</t>
  </si>
  <si>
    <t>University</t>
  </si>
  <si>
    <t>Meets Min GPA</t>
  </si>
  <si>
    <t>Dorm Availability</t>
  </si>
  <si>
    <t>Monthly  Expenses</t>
  </si>
  <si>
    <t>Available in selected season</t>
  </si>
  <si>
    <t>No. of Core Modules Matched</t>
  </si>
  <si>
    <t>Available Slots (Based on selected session)</t>
  </si>
  <si>
    <t>Affordability Score</t>
  </si>
  <si>
    <t>Region Score</t>
  </si>
  <si>
    <t>Country Score</t>
  </si>
  <si>
    <t>Core Modules to Map Score</t>
  </si>
  <si>
    <t>No. of Available Slots Score</t>
  </si>
  <si>
    <t>Overall Match Score</t>
  </si>
  <si>
    <t>Safety Score</t>
  </si>
  <si>
    <t>10th Percentile GPA</t>
  </si>
  <si>
    <t>90th Percentile GPA</t>
  </si>
  <si>
    <t>GPA Score</t>
  </si>
  <si>
    <t>Chance Score</t>
  </si>
  <si>
    <t>Core Modules Baskets</t>
  </si>
  <si>
    <t>ESCA School of Management</t>
  </si>
  <si>
    <t>Cultures of the Modern World (Communities)</t>
  </si>
  <si>
    <t>Core Modules Offered</t>
  </si>
  <si>
    <t>Modules Baskets</t>
  </si>
  <si>
    <t>For computation of scores for all universities</t>
  </si>
  <si>
    <t>Meet CGPA</t>
  </si>
  <si>
    <t>Estimated Monthly  Expenses</t>
  </si>
  <si>
    <t>Available Slots (Based on selected season)</t>
  </si>
  <si>
    <t>Match Score</t>
  </si>
  <si>
    <t>Aalto University School of Business</t>
  </si>
  <si>
    <t>Aarhus School of Business, University of Aarhus</t>
  </si>
  <si>
    <t>Arizona State University</t>
  </si>
  <si>
    <t>Ateneo de Manila University</t>
  </si>
  <si>
    <t>Australian National University</t>
  </si>
  <si>
    <t>Babson College</t>
  </si>
  <si>
    <t>BI Norwegian Business School</t>
  </si>
  <si>
    <t>Bocconi University</t>
  </si>
  <si>
    <t>Bocconi University (School of Law - Themis)</t>
  </si>
  <si>
    <t>Bocconi University (School of Law)</t>
  </si>
  <si>
    <t>Boston University</t>
  </si>
  <si>
    <t>Bucerius Law School</t>
  </si>
  <si>
    <t>China University of Political Science and Law</t>
  </si>
  <si>
    <t>Chinese University of Hong Kong</t>
  </si>
  <si>
    <t>Chulalongkorn University</t>
  </si>
  <si>
    <t>Chulalongkorn University School of Integrated Innovation</t>
  </si>
  <si>
    <t>Chung Ang University</t>
  </si>
  <si>
    <t>Chuo University</t>
  </si>
  <si>
    <t>City University London</t>
  </si>
  <si>
    <t>City University of Hong Kong</t>
  </si>
  <si>
    <t>City University of Hong Kong (Themis)</t>
  </si>
  <si>
    <t>City University of Hong Kong, School of Law</t>
  </si>
  <si>
    <t>City University of New York - Baruch College</t>
  </si>
  <si>
    <t xml:space="preserve">City, University of London - School of Law </t>
  </si>
  <si>
    <t>Concordia University</t>
  </si>
  <si>
    <t>Copenhagen Business School</t>
  </si>
  <si>
    <t>Corvinus University of Budapest</t>
  </si>
  <si>
    <t>De La Salle University</t>
  </si>
  <si>
    <t>Dongguk University</t>
  </si>
  <si>
    <t>EBS Law School</t>
  </si>
  <si>
    <t>EMLYON Business School</t>
  </si>
  <si>
    <t>Emory University</t>
  </si>
  <si>
    <t>Erasmus University Rotterdam, Erasmus School of Economics</t>
  </si>
  <si>
    <t>Erasmus University Rotterdam, Erasmus School of History, Culture &amp; Communication</t>
  </si>
  <si>
    <t>Erasmus University Rotterdam, Rotterdam School of Management</t>
  </si>
  <si>
    <t>ESADE</t>
  </si>
  <si>
    <t>ESADE Law School</t>
  </si>
  <si>
    <t>ESADE Law School – GGELO</t>
  </si>
  <si>
    <t>ESADE Law School – Themis</t>
  </si>
  <si>
    <t>ESCP Europe</t>
  </si>
  <si>
    <t>ESSEC Business School</t>
  </si>
  <si>
    <t>European Business School - Germany</t>
  </si>
  <si>
    <t>Ewha Womans University</t>
  </si>
  <si>
    <t>FGV EBAPE</t>
  </si>
  <si>
    <t>Freie Universität Berlin</t>
  </si>
  <si>
    <t>Freie Universität Berlin Law School - Themis</t>
  </si>
  <si>
    <t>Fudan University Law School</t>
  </si>
  <si>
    <t>Fudan University, School of Economics</t>
  </si>
  <si>
    <t>Fudan University, School of Management</t>
  </si>
  <si>
    <t>Fudan University, School of Social Development and Public Policy</t>
  </si>
  <si>
    <t>George Washington University</t>
  </si>
  <si>
    <t>Ghent University</t>
  </si>
  <si>
    <t>Goethe-University Frankfurt am Main</t>
  </si>
  <si>
    <t>Graduate School of Economics and Faculty of Economics, Kyoto University</t>
  </si>
  <si>
    <t>Hanken School of Economics</t>
  </si>
  <si>
    <t>Hankuk University of Foreign Studies</t>
  </si>
  <si>
    <t>HEC Montreal</t>
  </si>
  <si>
    <t>HEC Paris</t>
  </si>
  <si>
    <t>Hitotsubashi University</t>
  </si>
  <si>
    <t>Hitotsubashi University, Graduate School of Law, Business Law Department</t>
  </si>
  <si>
    <t>Hokkaido University</t>
  </si>
  <si>
    <t>Hong Kong Baptist University (School of Business)</t>
  </si>
  <si>
    <t>Hong Kong Polytechnic University</t>
  </si>
  <si>
    <t>Hong Kong University of Science and Technology</t>
  </si>
  <si>
    <t>Hong Kong University of Science and Technology (School of Humanities and Social Science)</t>
  </si>
  <si>
    <t>Humboldt-Universitat Zu Berlin</t>
  </si>
  <si>
    <t>IE University</t>
  </si>
  <si>
    <t>Inha University</t>
  </si>
  <si>
    <t>Insper Institute of Education and Research</t>
  </si>
  <si>
    <t>Instituto Tecnologico Autonomo de Mexico</t>
  </si>
  <si>
    <t>IT University of Copenhagen</t>
  </si>
  <si>
    <t>Jilin University</t>
  </si>
  <si>
    <t>Jonkoping International Business School</t>
  </si>
  <si>
    <t>Kansai Gaidai University</t>
  </si>
  <si>
    <t>Katholieke Universiteit Leuven</t>
  </si>
  <si>
    <t>Keio University</t>
  </si>
  <si>
    <t>Keio University (Law School)</t>
  </si>
  <si>
    <t>KIMEP University</t>
  </si>
  <si>
    <t>King's College London</t>
  </si>
  <si>
    <t>KOC University</t>
  </si>
  <si>
    <t>Korea University</t>
  </si>
  <si>
    <t>Kozminski University</t>
  </si>
  <si>
    <t>Kozminski University (Law)</t>
  </si>
  <si>
    <t>KTH Royal Institute of Technology</t>
  </si>
  <si>
    <t>Kyung Hee University</t>
  </si>
  <si>
    <t>Kyushu University</t>
  </si>
  <si>
    <t>Leiden University</t>
  </si>
  <si>
    <t>Libera Università Internazionale degli Studi Sociali Guido Carli</t>
  </si>
  <si>
    <t>Ludwig-Maximilians-Universität</t>
  </si>
  <si>
    <t>Lund University</t>
  </si>
  <si>
    <t xml:space="preserve">Lund University, School of Economics and Management </t>
  </si>
  <si>
    <t>Maastricht University (Law)</t>
  </si>
  <si>
    <t>Maastricht University (UCM)</t>
  </si>
  <si>
    <t>Maastricht University Faculty of Law - Themis</t>
  </si>
  <si>
    <t>Maastricht University School of Business and Economics</t>
  </si>
  <si>
    <t>Mahidol University International College</t>
  </si>
  <si>
    <t>McGill University</t>
  </si>
  <si>
    <t>McMaster University</t>
  </si>
  <si>
    <t>Meiji University</t>
  </si>
  <si>
    <t>Monash University</t>
  </si>
  <si>
    <t>Nagoya University</t>
  </si>
  <si>
    <t>Nanjing University</t>
  </si>
  <si>
    <t>Nankai University</t>
  </si>
  <si>
    <t>National Cheng Kung University</t>
  </si>
  <si>
    <t>National Chengchi University</t>
  </si>
  <si>
    <t>National Chengchi University (College of Law)</t>
  </si>
  <si>
    <t>National Chengchi University International College of Innovation</t>
  </si>
  <si>
    <t>National Sun Yat-Sen University</t>
  </si>
  <si>
    <t>National Taiwan Normal University</t>
  </si>
  <si>
    <t>National Taiwan University</t>
  </si>
  <si>
    <t>National Taiwan University (College of Law)</t>
  </si>
  <si>
    <t>National Taiwan University (College of Management)</t>
  </si>
  <si>
    <t>National Taiwan University (College of Social Science)</t>
  </si>
  <si>
    <t>National Tsing Hua University</t>
  </si>
  <si>
    <t>National Yang Ming Chiao Tung University</t>
  </si>
  <si>
    <t>NEOMA Business School - Reims Campus</t>
  </si>
  <si>
    <t>NEOMA Business School - Rouen Campus</t>
  </si>
  <si>
    <t>New York University Gallatin School of Individualized Study</t>
  </si>
  <si>
    <t>Newcastle University</t>
  </si>
  <si>
    <t>Northeastern University</t>
  </si>
  <si>
    <t>Norwegian School of Economics</t>
  </si>
  <si>
    <t>O.P. Jindal Global University (Jindal Global Business School)</t>
  </si>
  <si>
    <t>Ohio State University</t>
  </si>
  <si>
    <t>Oregon State University</t>
  </si>
  <si>
    <t>Osaka University</t>
  </si>
  <si>
    <t>Peking University (Guanghua School of Management)</t>
  </si>
  <si>
    <t>Peking University (Law School)</t>
  </si>
  <si>
    <t>Peking University (School of International Studies)</t>
  </si>
  <si>
    <t>Prague University of Economics and Business</t>
  </si>
  <si>
    <t>Pusan National University</t>
  </si>
  <si>
    <t>Queens University</t>
  </si>
  <si>
    <t>Renmin University (School of Business)</t>
  </si>
  <si>
    <t>Renmin University of China</t>
  </si>
  <si>
    <t xml:space="preserve">Renmin University of China (School of Law) </t>
  </si>
  <si>
    <t>Rikkyo University</t>
  </si>
  <si>
    <t>Rikkyo University, College of Law &amp; Politics</t>
  </si>
  <si>
    <t>Sabanci University</t>
  </si>
  <si>
    <t>Sciences Po - Paris Campus</t>
  </si>
  <si>
    <t>Sciences Po - Reims Campus</t>
  </si>
  <si>
    <t>Seoul National University</t>
  </si>
  <si>
    <t>Seoul National University (School of Law)</t>
  </si>
  <si>
    <t>Shanghai Jiao Tong University</t>
  </si>
  <si>
    <t>Shanghai Jiaotong University (KoGuan Law School)</t>
  </si>
  <si>
    <t>Shanghai University of Finance &amp; Economics</t>
  </si>
  <si>
    <t>Simon Fraser University (Beedie School of Business)</t>
  </si>
  <si>
    <t>Sogang University</t>
  </si>
  <si>
    <t>Solvay Brussels School - Economics and Management</t>
  </si>
  <si>
    <t>Sophia University</t>
  </si>
  <si>
    <t>Southwestern University of Finance and Economics (Research Institute of Economics and Management)</t>
  </si>
  <si>
    <t>Stockholm School of Economics</t>
  </si>
  <si>
    <t>Stockholm University</t>
  </si>
  <si>
    <t>Sun Yat Sen University, Business School</t>
  </si>
  <si>
    <t xml:space="preserve">Sungkyunkwan University </t>
  </si>
  <si>
    <t>Technische Universitat Munchen</t>
  </si>
  <si>
    <t>Tecnologico de Monterrey</t>
  </si>
  <si>
    <t>Thammasat University</t>
  </si>
  <si>
    <t>The Chinese University of Hong Kong, Shenzhen</t>
  </si>
  <si>
    <t>The University of Queensland</t>
  </si>
  <si>
    <t>Tilburg University</t>
  </si>
  <si>
    <t>Toulouse Business School</t>
  </si>
  <si>
    <t>Trinity College Dublin</t>
  </si>
  <si>
    <t>Tsinghua University, School of Economics and Management</t>
  </si>
  <si>
    <t>Tsinghua University, School of Law</t>
  </si>
  <si>
    <t>Tulsa University</t>
  </si>
  <si>
    <t>Universidad Adolfo Ibanez</t>
  </si>
  <si>
    <t>Universidad Carlos III de Madrid</t>
  </si>
  <si>
    <t>Universidad de las Americas Puebla</t>
  </si>
  <si>
    <t>Universidad del Pacifico</t>
  </si>
  <si>
    <t>Universidad Pontificia Comillas de Madrid</t>
  </si>
  <si>
    <t>Universidad San Francisco de Quito</t>
  </si>
  <si>
    <t>Universidade Católica Portuguesa, CATÓLICA-LISBON - School of Business and Economics</t>
  </si>
  <si>
    <t>Universidade Nova de Lisboa</t>
  </si>
  <si>
    <t>Universidade Nova de Lisboa - Faculty of Law (Themis)</t>
  </si>
  <si>
    <t>Università Carlo Cattaneo - LIUC</t>
  </si>
  <si>
    <t xml:space="preserve">Universita degli Studi Di Milano </t>
  </si>
  <si>
    <t>Universitas Gadjah Mada</t>
  </si>
  <si>
    <t>Universitat Autonoma de Barcelona</t>
  </si>
  <si>
    <t>Universitat Pompeu Fabra</t>
  </si>
  <si>
    <t>Universitat Pompeu Fabra - ESCI</t>
  </si>
  <si>
    <t>Universitat Pompeu Fabra - Faculty of Law</t>
  </si>
  <si>
    <t>Universität Tübingen</t>
  </si>
  <si>
    <t>Université Catholique de Louvain</t>
  </si>
  <si>
    <t>Université Laval</t>
  </si>
  <si>
    <t>Université Paris-Dauphine</t>
  </si>
  <si>
    <t>Université Paris-Est-Créteil Law School - Themis</t>
  </si>
  <si>
    <t>University College Dublin</t>
  </si>
  <si>
    <t>University College Dublin Sutherland School of Law</t>
  </si>
  <si>
    <t>University of Alberta, Alberta School of Business</t>
  </si>
  <si>
    <t>University of Amsterdam</t>
  </si>
  <si>
    <t>University of Antwerp</t>
  </si>
  <si>
    <t>University of Bath</t>
  </si>
  <si>
    <t>University of Bath Department of Economics</t>
  </si>
  <si>
    <t xml:space="preserve">University of British Columbia - Faculty of Arts </t>
  </si>
  <si>
    <t>University of British Columbia - Sauder School of Business</t>
  </si>
  <si>
    <t>University of Calgary</t>
  </si>
  <si>
    <t>University of Canterbury</t>
  </si>
  <si>
    <t>University of Copenhagen</t>
  </si>
  <si>
    <t>University of Economics in Katowice</t>
  </si>
  <si>
    <t>University of Edinburgh</t>
  </si>
  <si>
    <t>University of Exeter</t>
  </si>
  <si>
    <t>University of Geneva</t>
  </si>
  <si>
    <t>University of Glasgow</t>
  </si>
  <si>
    <t>University of Gothenburg</t>
  </si>
  <si>
    <t>University of Groningen</t>
  </si>
  <si>
    <t>University of Hong Kong</t>
  </si>
  <si>
    <t>University of Hong Kong (Faculty of Law)</t>
  </si>
  <si>
    <t>University of Iceland</t>
  </si>
  <si>
    <t>University of Illinois (College of Law)</t>
  </si>
  <si>
    <t>University of Konstanz</t>
  </si>
  <si>
    <t>University of Lausanne</t>
  </si>
  <si>
    <t>University of Leeds</t>
  </si>
  <si>
    <t>University of Leeds - School of Law</t>
  </si>
  <si>
    <t>University of Leicester - School of Law</t>
  </si>
  <si>
    <t>University of London (The School of Oriental and African Studies)</t>
  </si>
  <si>
    <t>University of Lucerne (Faculty of Law)</t>
  </si>
  <si>
    <t>University of Manchester</t>
  </si>
  <si>
    <t>University of Manchester, Alliance Manchester Business School</t>
  </si>
  <si>
    <t>University of Mannheim</t>
  </si>
  <si>
    <t>University of Mannheim - Department of Law</t>
  </si>
  <si>
    <t>University of Mannheim – School of Business Informatics and Mathematics</t>
  </si>
  <si>
    <t>University of Mannheim School of Social Sciences/Humanities</t>
  </si>
  <si>
    <t>University of Maryland</t>
  </si>
  <si>
    <t>University of Melbourne, Faculty of Arts</t>
  </si>
  <si>
    <t>University of Melbourne, Faculty of Business and Economics (FBE)</t>
  </si>
  <si>
    <t>University of Michigan, Ross School of Business</t>
  </si>
  <si>
    <t>University of Minnesota</t>
  </si>
  <si>
    <t>University of New South Wales</t>
  </si>
  <si>
    <t>University of New South Wales, Faculty of Law</t>
  </si>
  <si>
    <t>University of North Carolina, Chapel Hill</t>
  </si>
  <si>
    <t>University of Oregon</t>
  </si>
  <si>
    <t>University of Pennsylvania (Wharton School)</t>
  </si>
  <si>
    <t>University of Pretoria, Law</t>
  </si>
  <si>
    <t>University of Pretoria, South Africa</t>
  </si>
  <si>
    <t>University of Richmond</t>
  </si>
  <si>
    <t>University of Southampton</t>
  </si>
  <si>
    <t>University of Southampton (Faculty of Law)</t>
  </si>
  <si>
    <t>University of Southern California (Marshall School of Business)</t>
  </si>
  <si>
    <t>University of St Gallen</t>
  </si>
  <si>
    <t>University of St Gallen (Faculty of Law - Themis)</t>
  </si>
  <si>
    <t>University of Surrey</t>
  </si>
  <si>
    <t>University of Sydney</t>
  </si>
  <si>
    <t>University of the Philippines</t>
  </si>
  <si>
    <t>University of Toronto</t>
  </si>
  <si>
    <t>University of Victoria</t>
  </si>
  <si>
    <t>University of Victoria (Peter B. Gustavson School of Business)</t>
  </si>
  <si>
    <t>University of Vienna</t>
  </si>
  <si>
    <t>University of Warwick</t>
  </si>
  <si>
    <t>University of York (Law School)</t>
  </si>
  <si>
    <t>University of Zagreb, Faculty of Economics and Business</t>
  </si>
  <si>
    <t>University of Zurich</t>
  </si>
  <si>
    <t>University of Zurich - Faculty of Law</t>
  </si>
  <si>
    <t>Uppsala University</t>
  </si>
  <si>
    <t>Uppsala University (Faculty of Law)</t>
  </si>
  <si>
    <t>Utrecht University - Faculty of Law, Economics and Governance</t>
  </si>
  <si>
    <t>Vienna University of Economics and Business</t>
  </si>
  <si>
    <t>Vienna University of Economics and Business (School of Law – Themis)</t>
  </si>
  <si>
    <t>Vilnius University</t>
  </si>
  <si>
    <t>VU University Amsterdam</t>
  </si>
  <si>
    <t>Warsaw School of Economics</t>
  </si>
  <si>
    <t>Waseda University</t>
  </si>
  <si>
    <t>Washington University in St. Louis</t>
  </si>
  <si>
    <t>Western University (Richard Ivey School of Business)</t>
  </si>
  <si>
    <t>Wuhan University</t>
  </si>
  <si>
    <t>Xi’an Jiaotong University</t>
  </si>
  <si>
    <t>Xiamen University</t>
  </si>
  <si>
    <t>Yonsei University</t>
  </si>
  <si>
    <t>Yonsei University (School of Law)</t>
  </si>
  <si>
    <t>York University</t>
  </si>
  <si>
    <t>York University, Schulich School of Business</t>
  </si>
  <si>
    <t>Zagreb School of Economics and Management</t>
  </si>
  <si>
    <t>Zhejiang University</t>
  </si>
  <si>
    <t>Country / Region</t>
  </si>
  <si>
    <t>Session</t>
  </si>
  <si>
    <t>Country in region</t>
  </si>
  <si>
    <t>True/False</t>
  </si>
  <si>
    <t>Weight</t>
  </si>
  <si>
    <t>Any</t>
  </si>
  <si>
    <t>University Count</t>
  </si>
  <si>
    <t>Average of Total monthly expense (SGD)</t>
  </si>
  <si>
    <t>Sum of No. of Places in Fall 2025</t>
  </si>
  <si>
    <t>Sum of No. of Places in Spring 2026</t>
  </si>
  <si>
    <t>(Multiple Items)</t>
  </si>
  <si>
    <t>Row Labels</t>
  </si>
  <si>
    <t>Count of Partner University</t>
  </si>
  <si>
    <t>Count of Country</t>
  </si>
  <si>
    <t>Number</t>
  </si>
  <si>
    <t>Average of Spring 2024 10th Percentile GPA</t>
  </si>
  <si>
    <t>Average of Spring 2024 90th Percentile GPA</t>
  </si>
  <si>
    <t>Austria</t>
  </si>
  <si>
    <t>Central Asia</t>
  </si>
  <si>
    <t>Belgium</t>
  </si>
  <si>
    <t>Europe</t>
  </si>
  <si>
    <t>China</t>
  </si>
  <si>
    <t>Grand Total</t>
  </si>
  <si>
    <t>Croatia</t>
  </si>
  <si>
    <t>Czech Republic</t>
  </si>
  <si>
    <t>Denmark</t>
  </si>
  <si>
    <t>Finland</t>
  </si>
  <si>
    <t>France</t>
  </si>
  <si>
    <t>Germany</t>
  </si>
  <si>
    <t>Hong Kong</t>
  </si>
  <si>
    <t>Hungary</t>
  </si>
  <si>
    <t>Iceland</t>
  </si>
  <si>
    <t>India</t>
  </si>
  <si>
    <t>Indonesia</t>
  </si>
  <si>
    <t>Ireland</t>
  </si>
  <si>
    <t>Italy</t>
  </si>
  <si>
    <t>Kazakhstan</t>
  </si>
  <si>
    <t>Lithuania</t>
  </si>
  <si>
    <t>Netherlands</t>
  </si>
  <si>
    <t>Norway</t>
  </si>
  <si>
    <t>Philippines</t>
  </si>
  <si>
    <t>Poland</t>
  </si>
  <si>
    <t>Portugal</t>
  </si>
  <si>
    <t>S. Korea</t>
  </si>
  <si>
    <t>Spain</t>
  </si>
  <si>
    <t>Sweden</t>
  </si>
  <si>
    <t>Switzerland</t>
  </si>
  <si>
    <t>Taiwan</t>
  </si>
  <si>
    <t>Thailand</t>
  </si>
  <si>
    <t>UK</t>
  </si>
  <si>
    <t>From</t>
  </si>
  <si>
    <t>To</t>
  </si>
  <si>
    <t>Rate</t>
  </si>
  <si>
    <t>SGD</t>
  </si>
  <si>
    <t/>
  </si>
  <si>
    <t>External OrgID</t>
  </si>
  <si>
    <t>City/State</t>
  </si>
  <si>
    <t>Partner University</t>
  </si>
  <si>
    <t>No. of Places in Fall 2025</t>
  </si>
  <si>
    <t>No. of Places in Spring 2026</t>
  </si>
  <si>
    <t>Min cGPA Requirement</t>
  </si>
  <si>
    <t>Remarks</t>
  </si>
  <si>
    <t>Spring 2024 10th Percentile GPA</t>
  </si>
  <si>
    <t>Spring 2024 90th Percentile GPA</t>
  </si>
  <si>
    <t>Fall 2024 10th Percentile GPA</t>
  </si>
  <si>
    <t>Fall 2024 90th Percentile GPA</t>
  </si>
  <si>
    <t>Currency</t>
  </si>
  <si>
    <t>Estimated Cost of Living Per Month (Country's Currency)</t>
  </si>
  <si>
    <t>Estimated Cost of Living Per Month (SGD)</t>
  </si>
  <si>
    <t>Dorm Availability (Y/N)</t>
  </si>
  <si>
    <t>Estimated Housing Price per month (Country's Currency)</t>
  </si>
  <si>
    <t>Estimated Housing Price per month (SGD)</t>
  </si>
  <si>
    <t>Total monthly expense (SGD)</t>
  </si>
  <si>
    <t>Helsinki</t>
  </si>
  <si>
    <t>All (except LLB &amp; JD)</t>
  </si>
  <si>
    <t>Both</t>
  </si>
  <si>
    <t>Yes (Subject to Availability)</t>
  </si>
  <si>
    <t>Aarhus</t>
  </si>
  <si>
    <t>North America</t>
  </si>
  <si>
    <t>USA</t>
  </si>
  <si>
    <t>Tempe, Arizona</t>
  </si>
  <si>
    <t>Manila</t>
  </si>
  <si>
    <t>Eligible for Group ISEP application.</t>
  </si>
  <si>
    <t>Oceania</t>
  </si>
  <si>
    <t>Australia</t>
  </si>
  <si>
    <t>Canberra</t>
  </si>
  <si>
    <t>All</t>
  </si>
  <si>
    <t>2 placements for LLB &amp; JD students in each AY</t>
  </si>
  <si>
    <t>Wellesley, Massachusetts</t>
  </si>
  <si>
    <t>Oslo</t>
  </si>
  <si>
    <t>Yes (Guaranteed)</t>
  </si>
  <si>
    <t>Milan</t>
  </si>
  <si>
    <t>LLB &amp; JD</t>
  </si>
  <si>
    <t>Boston, Massachusetts</t>
  </si>
  <si>
    <t>Hamburg</t>
  </si>
  <si>
    <t>Beijing</t>
  </si>
  <si>
    <t>Students of Mainland China, Hong Kong, Macau and Taiwan nationality are not allowed to apply for this programme</t>
  </si>
  <si>
    <t>New Territories</t>
  </si>
  <si>
    <t>Bangkok</t>
  </si>
  <si>
    <t>1 placement for BBM student per semester</t>
  </si>
  <si>
    <t>Students are also required to apply to SMU Institute of Innovation and Entrepreneurship (IIE) if you are interested in the Global Innovation Immersion Programme (GII) 6-month track.
Email contact : iie-gii@smu.edu.sg</t>
  </si>
  <si>
    <t>Seoul</t>
  </si>
  <si>
    <t>Tokyo</t>
  </si>
  <si>
    <t>Spring</t>
  </si>
  <si>
    <t>London</t>
  </si>
  <si>
    <t>Kowloon Tong, Kowloon</t>
  </si>
  <si>
    <t>New York City</t>
  </si>
  <si>
    <t>For final year students only</t>
  </si>
  <si>
    <t>Canada</t>
  </si>
  <si>
    <t xml:space="preserve">Montreal, Quebec </t>
  </si>
  <si>
    <t>Copenhagen</t>
  </si>
  <si>
    <t>Budapest</t>
  </si>
  <si>
    <t>No</t>
  </si>
  <si>
    <t>Oestrich-Winkel</t>
  </si>
  <si>
    <t>Lyon</t>
  </si>
  <si>
    <t>BBM</t>
  </si>
  <si>
    <t>Atlanta, Georgia</t>
  </si>
  <si>
    <t xml:space="preserve">Rotterdam </t>
  </si>
  <si>
    <t>Only for students from Year 3 onwards</t>
  </si>
  <si>
    <t>Barcelona</t>
  </si>
  <si>
    <t>BSocSc</t>
  </si>
  <si>
    <t>Africa</t>
  </si>
  <si>
    <t>Morocco</t>
  </si>
  <si>
    <t>Casablanca</t>
  </si>
  <si>
    <t>Paris</t>
  </si>
  <si>
    <t>South America</t>
  </si>
  <si>
    <t>Brazil</t>
  </si>
  <si>
    <t>Rio de Janeiro</t>
  </si>
  <si>
    <t>Students are allowed to take courses from the Law School and School of Economics. However, as courses are very limited, students attempting to clear Law electives or Economics major electives are not encouraged to choose this university. Students are not allowed to take Master courses.</t>
  </si>
  <si>
    <t>Berlin</t>
  </si>
  <si>
    <t>Shanghai</t>
  </si>
  <si>
    <t>BSc (Econ)</t>
  </si>
  <si>
    <t>Washington, D.C.</t>
  </si>
  <si>
    <t>Ghent</t>
  </si>
  <si>
    <t>Frankfurt</t>
  </si>
  <si>
    <t>Kyoto</t>
  </si>
  <si>
    <t>Only for students of Year 3 and above</t>
  </si>
  <si>
    <t>BAcc, BBM, BSc (Econ)</t>
  </si>
  <si>
    <t>Hokkaido</t>
  </si>
  <si>
    <t>Hung Hom, Kowloon</t>
  </si>
  <si>
    <t>Clear Water Bay, New Territories</t>
  </si>
  <si>
    <t>Segovia &amp; Madrid</t>
  </si>
  <si>
    <t>Incheon</t>
  </si>
  <si>
    <t xml:space="preserve">São Paulo </t>
  </si>
  <si>
    <t>Mexico</t>
  </si>
  <si>
    <t>Mexico City</t>
  </si>
  <si>
    <t>BSc (IS), BSc (CS) &amp; BSc (C&amp;L)</t>
  </si>
  <si>
    <t>Jilin</t>
  </si>
  <si>
    <t>Jönköping</t>
  </si>
  <si>
    <t>Osaka</t>
  </si>
  <si>
    <t>Leuven</t>
  </si>
  <si>
    <t>Almaty</t>
  </si>
  <si>
    <t>Middle East</t>
  </si>
  <si>
    <t>Turkey</t>
  </si>
  <si>
    <t>Istanbul</t>
  </si>
  <si>
    <t>Warsaw</t>
  </si>
  <si>
    <t>Stockholm</t>
  </si>
  <si>
    <t>Fukuoka</t>
  </si>
  <si>
    <t>Leiden</t>
  </si>
  <si>
    <t>1 placement for LLB / JD students. As this is a university-wide agreement, LLB/JD students will not have priority in registering for law courses and is only allowed to read a maximum of 15 ECTS from Law. Admission to the Leiden Law School is not guaranteed.</t>
  </si>
  <si>
    <t>Rome</t>
  </si>
  <si>
    <t>Munich</t>
  </si>
  <si>
    <t>Lund</t>
  </si>
  <si>
    <t>Maastricht</t>
  </si>
  <si>
    <t>Students need to have achieved at least 27 SMU CU to be admitted into the THEMIS programme.</t>
  </si>
  <si>
    <t>3.0</t>
  </si>
  <si>
    <t>Nakhon Pathom</t>
  </si>
  <si>
    <t>Montreal, Quebec</t>
  </si>
  <si>
    <t>BAcc &amp; BBM</t>
  </si>
  <si>
    <t>Hamilton, Ontario</t>
  </si>
  <si>
    <t>Melbourne</t>
  </si>
  <si>
    <t>Nagoya</t>
  </si>
  <si>
    <t>Nanjing</t>
  </si>
  <si>
    <t>Tianjin</t>
  </si>
  <si>
    <t>3.2</t>
  </si>
  <si>
    <t>Tainan</t>
  </si>
  <si>
    <t>Taipei</t>
  </si>
  <si>
    <t>2.75</t>
  </si>
  <si>
    <t>BIS &amp; students with second major with CIS</t>
  </si>
  <si>
    <t>(Priority is given to third and final year students.)</t>
  </si>
  <si>
    <t>Kaohsiung</t>
  </si>
  <si>
    <t>Students of Taiwan nationality are not allowed to apply for this programme</t>
  </si>
  <si>
    <t>BSc (Econ) &amp; BSocSc</t>
  </si>
  <si>
    <t>Hsin Chu</t>
  </si>
  <si>
    <t>Reims</t>
  </si>
  <si>
    <t>Rouen</t>
  </si>
  <si>
    <t>New York</t>
  </si>
  <si>
    <t>BIS</t>
  </si>
  <si>
    <t>Newcastle upon Tyne</t>
  </si>
  <si>
    <t>Bergen</t>
  </si>
  <si>
    <t>Haryana</t>
  </si>
  <si>
    <t>Columbus</t>
  </si>
  <si>
    <t>Corvallis</t>
  </si>
  <si>
    <t>Students of Mainland China, Hong Kong, Macau and Taiwan nationality are not allowed to apply for this programme
Students will have to enrol in Mandarin-taught courses</t>
  </si>
  <si>
    <t>Prague</t>
  </si>
  <si>
    <t>Busan</t>
  </si>
  <si>
    <t>Kingston, Ontario</t>
  </si>
  <si>
    <t>2.5</t>
  </si>
  <si>
    <t>For students from Year 3 onwards</t>
  </si>
  <si>
    <t>All (except BBM, LLB &amp; JD)</t>
  </si>
  <si>
    <t>Burnaby</t>
  </si>
  <si>
    <t>Brussels</t>
  </si>
  <si>
    <t>Only for students who completed minimum 5 terms before exchange to read Master Level Progamme</t>
  </si>
  <si>
    <t xml:space="preserve">Chengdu </t>
  </si>
  <si>
    <t>Guangzhou</t>
  </si>
  <si>
    <t>Sun Yat Sen University, School of Government</t>
  </si>
  <si>
    <t>Monterrey</t>
  </si>
  <si>
    <t>Students to be nominted to Thammasat Business School, and will have to take at least 3 course from Business School - New Policy effective from 2024</t>
  </si>
  <si>
    <t>Shenzhen</t>
  </si>
  <si>
    <t>Brisbane</t>
  </si>
  <si>
    <t>Tilburg</t>
  </si>
  <si>
    <t>Toulouse</t>
  </si>
  <si>
    <t>Dublin</t>
  </si>
  <si>
    <t>3.1</t>
  </si>
  <si>
    <t>Not more than 3 students each from Accountancy, Business, Economics
Students of Mainland China, Hong Kong, Macau and Taiwan nationality are not allowed to apply for this programme</t>
  </si>
  <si>
    <t>Oklahoma</t>
  </si>
  <si>
    <t>Chile</t>
  </si>
  <si>
    <t>Santiago</t>
  </si>
  <si>
    <t>Madrid</t>
  </si>
  <si>
    <t>Puebla</t>
  </si>
  <si>
    <t>Peru</t>
  </si>
  <si>
    <t>Lima</t>
  </si>
  <si>
    <t>Ecuador</t>
  </si>
  <si>
    <t>Quito</t>
  </si>
  <si>
    <t>Lisbon</t>
  </si>
  <si>
    <t>EUR</t>
  </si>
  <si>
    <t>Castellanza</t>
  </si>
  <si>
    <t xml:space="preserve">Milan </t>
  </si>
  <si>
    <t>Yogyakarta</t>
  </si>
  <si>
    <t>BBM &amp; BSc (Econ)</t>
  </si>
  <si>
    <t>Tubingen</t>
  </si>
  <si>
    <t xml:space="preserve">Louvain-La-Neuve </t>
  </si>
  <si>
    <t>Quebec City</t>
  </si>
  <si>
    <t xml:space="preserve">Alberta </t>
  </si>
  <si>
    <t>Amsterdam</t>
  </si>
  <si>
    <t>3.3</t>
  </si>
  <si>
    <t>For students from Year 3 onwards
4 placements for PLE students to PPLE faculty
10 placements for others to Economics and Business faculty
Students should have at least two years of academic education at the time of departure, a grade point average of 3.0 (US system), and show a relevant academic background in the proposed field of study. 
For courses in Economics &amp; Business, students should have completed at least two full academic years of courses in general economics, business economics, econometrics, actuarial sciences, management, or marketing (minimally 12 courses in Economics and Business on your transcript). They should also have passed courses in mathematics and statistics.</t>
  </si>
  <si>
    <t>Antwerp</t>
  </si>
  <si>
    <t>Bath</t>
  </si>
  <si>
    <t>Vancouver</t>
  </si>
  <si>
    <t>Calgary, Alberta</t>
  </si>
  <si>
    <t>New Zealand</t>
  </si>
  <si>
    <t>Christchurch</t>
  </si>
  <si>
    <t>2.7</t>
  </si>
  <si>
    <t>Katowice</t>
  </si>
  <si>
    <t>Edinburgh</t>
  </si>
  <si>
    <t>Exeter</t>
  </si>
  <si>
    <t>Geneva</t>
  </si>
  <si>
    <t>Master level courses are not available to students</t>
  </si>
  <si>
    <t>Glasgow</t>
  </si>
  <si>
    <t>Gothenburg</t>
  </si>
  <si>
    <t>Groningen</t>
  </si>
  <si>
    <t>BBM, BSc (Econ), LLB &amp; JD</t>
  </si>
  <si>
    <t>2 students each from Business, Economics and Law</t>
  </si>
  <si>
    <t>Pok Fu Lam, Hong Kong Island</t>
  </si>
  <si>
    <t xml:space="preserve">Iceland </t>
  </si>
  <si>
    <t>Illinois</t>
  </si>
  <si>
    <t>Konstanz</t>
  </si>
  <si>
    <t>Lausanne</t>
  </si>
  <si>
    <t>Students are only allowed to take courses in the 2nd or 3rd year of the Bachelor programme (undergraduate). 
Only final year students (completed an equivalent of 180 ECTS of courses) can take Master Level courses.</t>
  </si>
  <si>
    <t>Leeds</t>
  </si>
  <si>
    <t>Leicester</t>
  </si>
  <si>
    <t>Lucerne</t>
  </si>
  <si>
    <t>Manchester</t>
  </si>
  <si>
    <t xml:space="preserve">Only courses from the Manchester Business School at the undergraduate level may be taken. </t>
  </si>
  <si>
    <t>Mannheim</t>
  </si>
  <si>
    <t>Maryland</t>
  </si>
  <si>
    <t>BSocSc &amp; BIS</t>
  </si>
  <si>
    <t>BAcc, BBM, BSc (Econ), BSc (IS), BSc (CS) &amp; BSc (C&amp;L)</t>
  </si>
  <si>
    <t>Michigan</t>
  </si>
  <si>
    <t>Minneapolis</t>
  </si>
  <si>
    <t>Kensington</t>
  </si>
  <si>
    <t>Chapel Hill, North Carolina</t>
  </si>
  <si>
    <t>Eugene</t>
  </si>
  <si>
    <t>Philadelphia</t>
  </si>
  <si>
    <t>South Africa</t>
  </si>
  <si>
    <t>Pretoria</t>
  </si>
  <si>
    <t>Virginia</t>
  </si>
  <si>
    <t>Southampton</t>
  </si>
  <si>
    <t>Los Angeles</t>
  </si>
  <si>
    <t>Students who do not have a Singaporean, US, Canadian, UK, Australian or New Zealand passport, are required to provide their TOEFL iBT or IELTS score as proof of English proficiency.</t>
  </si>
  <si>
    <t>St Gallen</t>
  </si>
  <si>
    <t>Max. 8 LLB students per term.</t>
  </si>
  <si>
    <t>Guildford</t>
  </si>
  <si>
    <t>Sydney</t>
  </si>
  <si>
    <t>Toronto</t>
  </si>
  <si>
    <t>2.25</t>
  </si>
  <si>
    <t>Students can choose to spend the semester at either of the three campuses:
1. Mississauga Campus (UTM)
2. Scarborough Campus (UTSC)
3. St George Campus (UTSG)
https://inboundvisiting.utoronto.ca/schools/singapore-management-university/
Limit 4 spots to St George and 4 spots to either Mississauga/Scarborough
Applicants must be able to attend any campus. Allocation will only be done after offer acceptance.</t>
  </si>
  <si>
    <t>British Columbia</t>
  </si>
  <si>
    <t>Exchange only to the following faculties:
- Department of Computer Science
- Faculty of Engineering
- Faculty of Law
Pre-approved course :
“SENG 480 Community-engaged Research and Innovation” to 2 CUs of ISDE</t>
  </si>
  <si>
    <t>Vienna</t>
  </si>
  <si>
    <t>Coventry</t>
  </si>
  <si>
    <t>York</t>
  </si>
  <si>
    <t>Zagreb</t>
  </si>
  <si>
    <t>Eur</t>
  </si>
  <si>
    <t>Zurich</t>
  </si>
  <si>
    <t>Uppsala</t>
  </si>
  <si>
    <t>Utrecht</t>
  </si>
  <si>
    <t>LLB students restricted to Y4S1 only</t>
  </si>
  <si>
    <t>Vilnius</t>
  </si>
  <si>
    <t>St Louis</t>
  </si>
  <si>
    <t>Ontario</t>
  </si>
  <si>
    <t>Only for final year students only</t>
  </si>
  <si>
    <t>Wuhan</t>
  </si>
  <si>
    <t>Students of Mainland China, Hong Kong, Macau and Taiwan nationality are not allowed to apply for this programme
Only open in Spring semester</t>
  </si>
  <si>
    <t>Xi'an</t>
  </si>
  <si>
    <t>Xiamen</t>
  </si>
  <si>
    <t>For final year LLB or JD students only</t>
  </si>
  <si>
    <t>Toronto, Ontario</t>
  </si>
  <si>
    <t>Up to 3 placements reserved for BIS students in each AY</t>
  </si>
  <si>
    <t>Students will be enrolled into Schulich School of Business</t>
  </si>
  <si>
    <t>2.8</t>
  </si>
  <si>
    <t>Hangzhou</t>
  </si>
  <si>
    <t>Course Title</t>
  </si>
  <si>
    <t>Host University</t>
  </si>
  <si>
    <t>Applicable Course Area</t>
  </si>
  <si>
    <t>Cems Global Leadership</t>
  </si>
  <si>
    <t>Consumer Culture</t>
  </si>
  <si>
    <t>Digital Marketing: Technological Innovation In Service</t>
  </si>
  <si>
    <t>Modes of Thinking (Capabilities)</t>
  </si>
  <si>
    <t>Digital Markets</t>
  </si>
  <si>
    <t>Tech and Society (Communities)</t>
  </si>
  <si>
    <t>Ethics In Digital Innovation</t>
  </si>
  <si>
    <t>Fitech 101: Blockchain Business Applications</t>
  </si>
  <si>
    <t>International Strategy</t>
  </si>
  <si>
    <t>Introduction To Strategic Management</t>
  </si>
  <si>
    <t>Leadership In Action</t>
  </si>
  <si>
    <t>Leading Yourself, Teams And Organizations</t>
  </si>
  <si>
    <t>Management Information Systems</t>
  </si>
  <si>
    <t>Managing Diversity And Inclusion</t>
  </si>
  <si>
    <t>Managing Organizational Behaviour</t>
  </si>
  <si>
    <t>Market Entry Strategies For Entrepreneurial Business</t>
  </si>
  <si>
    <t>Organizational Communication</t>
  </si>
  <si>
    <t>Organizational Development</t>
  </si>
  <si>
    <t>People Management</t>
  </si>
  <si>
    <t>Social Innovation</t>
  </si>
  <si>
    <t>Strategic People Management</t>
  </si>
  <si>
    <t>Strategy In Action</t>
  </si>
  <si>
    <t>Strategy Process</t>
  </si>
  <si>
    <t>Survival Finnish 1</t>
  </si>
  <si>
    <t>Survival Finnish 2</t>
  </si>
  <si>
    <t>Survival Finnish Online</t>
  </si>
  <si>
    <t>Sustainability In Global Value Chains</t>
  </si>
  <si>
    <t>Sustainable Entrepreneurship, Markets, And Systems Change</t>
  </si>
  <si>
    <t>Swedish For International Students 1A</t>
  </si>
  <si>
    <t>Swedish For International Students 1B</t>
  </si>
  <si>
    <t>Technology-Driven Service Strategy</t>
  </si>
  <si>
    <t>The New Sustainability In Business</t>
  </si>
  <si>
    <t>Behavioral Economics: A Study On How We Really Act</t>
  </si>
  <si>
    <t>Csr And Sustainable Business</t>
  </si>
  <si>
    <t>Danish Society A: Culture, Institutions And Markets</t>
  </si>
  <si>
    <t>Danish Society A+B: Culture, Institutions And Markets With An International And Comparative Perspect</t>
  </si>
  <si>
    <t>International Business Law</t>
  </si>
  <si>
    <t>Organising And Leading Digitalisation</t>
  </si>
  <si>
    <t>Sustainable Production And Consumption</t>
  </si>
  <si>
    <t>Computational Thinking For Media Arts (Ame 112)</t>
  </si>
  <si>
    <t>United States of America</t>
  </si>
  <si>
    <t>Elementary French 1</t>
  </si>
  <si>
    <t>Elementary German I</t>
  </si>
  <si>
    <t>Fundamental Techniques For Business Data Analytics</t>
  </si>
  <si>
    <t>Intro To Digital Culture</t>
  </si>
  <si>
    <t>Introduction To Organizational Leadership</t>
  </si>
  <si>
    <t>Technological, Social, And Sustainable Systems</t>
  </si>
  <si>
    <t>The World'S Game: The Literature, History And Culture Of Soccer</t>
  </si>
  <si>
    <t>Game Studies: An Interdisciplinary Introduction</t>
  </si>
  <si>
    <t>Introduction To Cultural Heritage</t>
  </si>
  <si>
    <t>Korean History Through K-Drama</t>
  </si>
  <si>
    <t>Sustainability And Social Responsibility</t>
  </si>
  <si>
    <t>Cities And Urban Transformation</t>
  </si>
  <si>
    <t>Cultures Of Innovation: Anthropology Of Science And Technology</t>
  </si>
  <si>
    <t>Data For Decision Making</t>
  </si>
  <si>
    <t>Design Thinking: Human-Centred Innovation</t>
  </si>
  <si>
    <t>Digital Asia: Technology And Society</t>
  </si>
  <si>
    <t>History Of The State System In Southeast Asia</t>
  </si>
  <si>
    <t>Introductory French Studies I</t>
  </si>
  <si>
    <t>Introductory German Studies I</t>
  </si>
  <si>
    <t>Introductory Italian Studies I</t>
  </si>
  <si>
    <t>Leadership</t>
  </si>
  <si>
    <t>Negotiation</t>
  </si>
  <si>
    <t>Organisational Behaviour</t>
  </si>
  <si>
    <t>African History And Foodways Syllabus</t>
  </si>
  <si>
    <t>Arab Culture Business</t>
  </si>
  <si>
    <t>Art In Latin America</t>
  </si>
  <si>
    <t>Building An Inclusive Organization: Diversity, Equity, Inclusion And Belonging In The Workplace.</t>
  </si>
  <si>
    <t>Business Arabic</t>
  </si>
  <si>
    <t>Critical Race And Indigenous Studies</t>
  </si>
  <si>
    <t>Cultural Anthropology</t>
  </si>
  <si>
    <t>East Asian Cultures</t>
  </si>
  <si>
    <t>Energy And The Environment</t>
  </si>
  <si>
    <t>Foundations Of Entrepreneurial Management</t>
  </si>
  <si>
    <t>Human Biotechnology</t>
  </si>
  <si>
    <t>Introduction To Cultural Anthropology</t>
  </si>
  <si>
    <t>Japanese I</t>
  </si>
  <si>
    <t>Managment Consulting</t>
  </si>
  <si>
    <t>Mediating The Wild</t>
  </si>
  <si>
    <t>Modern European History</t>
  </si>
  <si>
    <t>Modern Middle East</t>
  </si>
  <si>
    <t>Negotiations</t>
  </si>
  <si>
    <t>Nst1070 Climate And Human Health</t>
  </si>
  <si>
    <t>Operations Management</t>
  </si>
  <si>
    <t>Peoples And Cultures Of Latin America</t>
  </si>
  <si>
    <t>Scn3660 Human Health And Disease</t>
  </si>
  <si>
    <t>Spanish 1</t>
  </si>
  <si>
    <t>Suburb Amer In Lit</t>
  </si>
  <si>
    <t>Suburban America In Literature And Culture</t>
  </si>
  <si>
    <t>Ai And Data Ethics</t>
  </si>
  <si>
    <t>Art And Design Industries</t>
  </si>
  <si>
    <t>Business Communication - Culture And Ethics</t>
  </si>
  <si>
    <t>Business Communication - Cultures And Ethics</t>
  </si>
  <si>
    <t>Business Communication - Negotiations And Presentations</t>
  </si>
  <si>
    <t>Business Communication In English - Effective Negotiations And Presentations</t>
  </si>
  <si>
    <t>Cross Cultural Management</t>
  </si>
  <si>
    <t>Decision Modelling Using Spreadsheet</t>
  </si>
  <si>
    <t>Excel Programming And Automation</t>
  </si>
  <si>
    <t>Global Sustainability: Climate, Environment And Poverty</t>
  </si>
  <si>
    <t>Norwegian Culture And History - An Introduction</t>
  </si>
  <si>
    <t>Organizational Behavior And Leadership</t>
  </si>
  <si>
    <t>Social Media And Society</t>
  </si>
  <si>
    <t>Strategic Sustainable Innovation</t>
  </si>
  <si>
    <t>Artificial Intelligence, Innovation And Society</t>
  </si>
  <si>
    <t>Climate Change Economics</t>
  </si>
  <si>
    <t>Critical Approaches To The Arts</t>
  </si>
  <si>
    <t>Critical Approaches To The Arts Ii - Module I (Contemporary Art)</t>
  </si>
  <si>
    <t>Critical Approaches To The Arts Ii - Module I (Music And Society)</t>
  </si>
  <si>
    <t>Critical Approaches To The Arts Ii - Module I (Television And Culture)</t>
  </si>
  <si>
    <t>Critical Approaches To The Arts Ii - Module Ii (Art And Politics)</t>
  </si>
  <si>
    <t>Critical Approaches To The Arts Ii - Module Ii (Cinema)</t>
  </si>
  <si>
    <t>Critical Approaches To The Arts Ii - Module Ii (Modern Art)</t>
  </si>
  <si>
    <t>Entrepreneurship And Strategic Innovation In The Fashion Industry</t>
  </si>
  <si>
    <t>Fashion Collections And Sustainability</t>
  </si>
  <si>
    <t>Global Sustainability Strategy</t>
  </si>
  <si>
    <t>Health And Society</t>
  </si>
  <si>
    <t>History (Module I - Global History)</t>
  </si>
  <si>
    <t>Islam, Politics And The Middle East</t>
  </si>
  <si>
    <t>Leadership Skills</t>
  </si>
  <si>
    <t>Logic And Methodology Of Social Sciences</t>
  </si>
  <si>
    <t>Mind And Society: Intro To Cognitive Sciences</t>
  </si>
  <si>
    <t>Public Management</t>
  </si>
  <si>
    <t>Public Management (Business Government Relations)</t>
  </si>
  <si>
    <t>Sharing Economy And Smart Cities Management</t>
  </si>
  <si>
    <t>Technology And Innovation Management</t>
  </si>
  <si>
    <t>The Global Industry Of Imagineries</t>
  </si>
  <si>
    <t>The Transformation Of Cultural Sector And Art Market: Critical Issues And Cases</t>
  </si>
  <si>
    <t>Tourism, Local Identity And Destination Management</t>
  </si>
  <si>
    <t>Great Philosophers</t>
  </si>
  <si>
    <t>Greek Tragedy And Film</t>
  </si>
  <si>
    <t>Introduction To Chinese Philosophy</t>
  </si>
  <si>
    <t>Italian Cinema</t>
  </si>
  <si>
    <t>Science, Technology And Values</t>
  </si>
  <si>
    <t>The Leadership Challenge</t>
  </si>
  <si>
    <t>The Making Of Asia</t>
  </si>
  <si>
    <t>Anatomy Of An Entrepreneur</t>
  </si>
  <si>
    <t>Application Of Vocabulary And Grammar I</t>
  </si>
  <si>
    <t>China Business</t>
  </si>
  <si>
    <t>China On Screen</t>
  </si>
  <si>
    <t>Chinese Culture And Society</t>
  </si>
  <si>
    <t>Culture And Mind</t>
  </si>
  <si>
    <t>Culture Of Hong Kong</t>
  </si>
  <si>
    <t>Death, Death Ritual And Culture</t>
  </si>
  <si>
    <t>Designing Smart Cities</t>
  </si>
  <si>
    <t>Digital Literacy And Computational Thinking</t>
  </si>
  <si>
    <t>Elementary Cantonese For Chinese Speakers</t>
  </si>
  <si>
    <t>Games And Strategic Thinking</t>
  </si>
  <si>
    <t>Glsd 3101 - Internet, Multimedia And Information Society</t>
  </si>
  <si>
    <t>Humans And Culture</t>
  </si>
  <si>
    <t>Innovation, Catch-Up And China'S Development</t>
  </si>
  <si>
    <t>Internet, Digital Media And Information Society</t>
  </si>
  <si>
    <t>Jasp 1090 - Understanding Japan</t>
  </si>
  <si>
    <t>Korean I</t>
  </si>
  <si>
    <t>Korean Media And Popular Culture</t>
  </si>
  <si>
    <t>Logic</t>
  </si>
  <si>
    <t>Logic And Argumentation</t>
  </si>
  <si>
    <t>Media And Everyday Life</t>
  </si>
  <si>
    <t>Oral Skills Practice I</t>
  </si>
  <si>
    <t>Presentation Skills And Daily Situations</t>
  </si>
  <si>
    <t>Religion And Contemporary Life</t>
  </si>
  <si>
    <t>Social Innovation And Entrepreneurship</t>
  </si>
  <si>
    <t>Social Media And Culture</t>
  </si>
  <si>
    <t>Strategic Management</t>
  </si>
  <si>
    <t>Sustainable Urban Transport</t>
  </si>
  <si>
    <t>Thai 1000 - Thai I</t>
  </si>
  <si>
    <t>Urban Sustainability</t>
  </si>
  <si>
    <t>Basic Thai For Communication</t>
  </si>
  <si>
    <t>Basic Thai For Foreigners</t>
  </si>
  <si>
    <t>Biotechnology Innovations For Health And Beyond</t>
  </si>
  <si>
    <t>Business Modeling And Digital Transformation</t>
  </si>
  <si>
    <t>Cross-Cultural Communication Skills For Organizational Excellence</t>
  </si>
  <si>
    <t>Culture And Tradition In Thai Lifestyle</t>
  </si>
  <si>
    <t>Principles Of International Business Management</t>
  </si>
  <si>
    <t>Contemporary Korean Popular Culture</t>
  </si>
  <si>
    <t>Chung-Ang University</t>
  </si>
  <si>
    <t>South Korea</t>
  </si>
  <si>
    <t>Contemporary Korean Society</t>
  </si>
  <si>
    <t>Data Driven Logistics Management And Innovation</t>
  </si>
  <si>
    <t>Ebusiness</t>
  </si>
  <si>
    <t>Elementary Korean Language-A</t>
  </si>
  <si>
    <t>Elementary Korean Language-B</t>
  </si>
  <si>
    <t>Fundamentals Of Data</t>
  </si>
  <si>
    <t>Fundermental Of Data</t>
  </si>
  <si>
    <t>Global Governance And Management</t>
  </si>
  <si>
    <t>Intermediate Korean Language-A</t>
  </si>
  <si>
    <t>Introduction To Data Science</t>
  </si>
  <si>
    <t>Introduction To Korean Studies</t>
  </si>
  <si>
    <t>Introduction To Modern Korean Film &amp; Popular Music</t>
  </si>
  <si>
    <t>Korean Culture And Art</t>
  </si>
  <si>
    <t>Smart Business</t>
  </si>
  <si>
    <t>Understanding English Literature</t>
  </si>
  <si>
    <t>Variable Topics In Korean Culture</t>
  </si>
  <si>
    <t>Applied Statistics</t>
  </si>
  <si>
    <t>Business Communication</t>
  </si>
  <si>
    <t>Business Communication (English)</t>
  </si>
  <si>
    <t>Business Negotiation</t>
  </si>
  <si>
    <t>Business Negotiation（English）</t>
  </si>
  <si>
    <t>Change Management</t>
  </si>
  <si>
    <t>Chinese Economic History</t>
  </si>
  <si>
    <t>Chinese Government And Society</t>
  </si>
  <si>
    <t>Contemporary Poetry</t>
  </si>
  <si>
    <t>Gender Gap In Japan</t>
  </si>
  <si>
    <t>Global Lecture</t>
  </si>
  <si>
    <t>Global Lecture Series</t>
  </si>
  <si>
    <t>Global Professional Program A3</t>
  </si>
  <si>
    <t>Global Tutorial</t>
  </si>
  <si>
    <t>Japanese B I (1)</t>
  </si>
  <si>
    <t>Japanese B Ii (1)</t>
  </si>
  <si>
    <t>Japanese Economic History</t>
  </si>
  <si>
    <t>Japanese Language</t>
  </si>
  <si>
    <t>Judaism, The Origin Of Western Religions</t>
  </si>
  <si>
    <t>Language And Culture B</t>
  </si>
  <si>
    <t>Mathematics For Management</t>
  </si>
  <si>
    <t>Regional Development</t>
  </si>
  <si>
    <t>Special Lecture</t>
  </si>
  <si>
    <t>Special Lecture I</t>
  </si>
  <si>
    <t>The Environment And Society</t>
  </si>
  <si>
    <t>Artificial Intelligence – Past, Present, And Future</t>
  </si>
  <si>
    <t>Basic Cantonese For Non-Chi Speaker I</t>
  </si>
  <si>
    <t>Business And Hong Kong Society</t>
  </si>
  <si>
    <t>Business Programming With Spreadsheet</t>
  </si>
  <si>
    <t>Chinese Music Appreciation</t>
  </si>
  <si>
    <t>Critical And Creative Thinking</t>
  </si>
  <si>
    <t>Environmental Issues And Sustainable Development</t>
  </si>
  <si>
    <t>Everyday Security - Protecting Yourself In The Digital Age</t>
  </si>
  <si>
    <t>Exploring Hong Kong: History, Culture And Society</t>
  </si>
  <si>
    <t>Food: Culture, Science And Society</t>
  </si>
  <si>
    <t>Global It Case Studies</t>
  </si>
  <si>
    <t>Image Of The City – Language, Culture And Society</t>
  </si>
  <si>
    <t>Innovation And Governance</t>
  </si>
  <si>
    <t>Japan And Cultural Globalisation</t>
  </si>
  <si>
    <t>Korean Culture</t>
  </si>
  <si>
    <t>Management</t>
  </si>
  <si>
    <t>Science And Technology: Fascinating Mechanical Engineering</t>
  </si>
  <si>
    <t>Smart Government And Sustainable Cities</t>
  </si>
  <si>
    <t>The Art And Science Of Data</t>
  </si>
  <si>
    <t>The Cantonese Language In Use: Language, Grammar, And Culture</t>
  </si>
  <si>
    <t>The Hidden City: Space, Power And Social Processes In Hong Kong</t>
  </si>
  <si>
    <t>Understanding Uncertainty And Statistical Reasoning</t>
  </si>
  <si>
    <t>Video Game: History, Industry, Society, And Creativity</t>
  </si>
  <si>
    <t>Art History Ii</t>
  </si>
  <si>
    <t>Art History Survey Ii</t>
  </si>
  <si>
    <t>Asian Art And Architecture</t>
  </si>
  <si>
    <t>Contemporary Issues In Digital Media</t>
  </si>
  <si>
    <t>Ethics &amp; Critical Thinking</t>
  </si>
  <si>
    <t>Ethics And Critical Thinking</t>
  </si>
  <si>
    <t>Fundamentals Of Management</t>
  </si>
  <si>
    <t>History Of Film I</t>
  </si>
  <si>
    <t>Information And Society</t>
  </si>
  <si>
    <t>Introduction To Digital Communications And Culture</t>
  </si>
  <si>
    <t>Introductory Sociology</t>
  </si>
  <si>
    <t>Logic And Moral Reasoning</t>
  </si>
  <si>
    <t>Management And Society</t>
  </si>
  <si>
    <t>Modern Amercian History</t>
  </si>
  <si>
    <t>Music In Civilization</t>
  </si>
  <si>
    <t>Studies In Electronic Media</t>
  </si>
  <si>
    <t>The Evolution &amp; Expression Of Racism</t>
  </si>
  <si>
    <t>Themes In Global History Since 1500 C.E.</t>
  </si>
  <si>
    <t>World War Ii: A Global History</t>
  </si>
  <si>
    <t>Ai, Creativity And Innovation</t>
  </si>
  <si>
    <t>City, University of London, Bayes Business School</t>
  </si>
  <si>
    <t>United Kingdom</t>
  </si>
  <si>
    <t>Behavioural Decision-Making</t>
  </si>
  <si>
    <t>Business In Society</t>
  </si>
  <si>
    <t>Corporate Social Responsibility</t>
  </si>
  <si>
    <t>Digital Business</t>
  </si>
  <si>
    <t>Equality, Diversity And Inclusion At Work</t>
  </si>
  <si>
    <t>European Business Culture</t>
  </si>
  <si>
    <t>Historic London</t>
  </si>
  <si>
    <t>International Business Environment</t>
  </si>
  <si>
    <t>Managing For Social Purpose</t>
  </si>
  <si>
    <t>Performing Arts In London</t>
  </si>
  <si>
    <t>Business Technology Management</t>
  </si>
  <si>
    <t>Communication And Negotiation</t>
  </si>
  <si>
    <t>Digital Cultures</t>
  </si>
  <si>
    <t>E‑Business</t>
  </si>
  <si>
    <t>Entrepreneurship: Launching Your Business</t>
  </si>
  <si>
    <t>Food And Religion</t>
  </si>
  <si>
    <t>French Language: Elementary</t>
  </si>
  <si>
    <t>Geography Of Global Change</t>
  </si>
  <si>
    <t>Global Business Environment</t>
  </si>
  <si>
    <t>Global Environmental Issues</t>
  </si>
  <si>
    <t>Global Environmental Issues And Ecological Justice</t>
  </si>
  <si>
    <t>Globalization And Sustainable Development</t>
  </si>
  <si>
    <t>Human Behaviour In Organisations</t>
  </si>
  <si>
    <t>Human Resource Management</t>
  </si>
  <si>
    <t>Introduction To Chinese Cultural Tradition</t>
  </si>
  <si>
    <t>Introductory German I</t>
  </si>
  <si>
    <t>Introductory Spanish I </t>
  </si>
  <si>
    <t>Justice And Social Conflict In A Globalised World</t>
  </si>
  <si>
    <t>Leaders, Rebels, Saints: Buddha</t>
  </si>
  <si>
    <t>Religion And Music</t>
  </si>
  <si>
    <t>Selected Topics In Religion: Ethnographic Fieldwork: Theory, Ethics, Application(S)</t>
  </si>
  <si>
    <t>Selected Topics In Religion: Religion And Popular Culture</t>
  </si>
  <si>
    <t>Urbanization: Global And Historical Perspectives</t>
  </si>
  <si>
    <t>A Gentle Introduction To Computational Economics</t>
  </si>
  <si>
    <t>Apple, Amazon, Alibaba: The Ethics Of Digital Business</t>
  </si>
  <si>
    <t>Artificial Intelligence For Marketing: Practical Applications And Use Cases</t>
  </si>
  <si>
    <t>Asian Economic Organisation &amp; Competitiveness</t>
  </si>
  <si>
    <t>Business And Global Governance</t>
  </si>
  <si>
    <t>Business Strategy</t>
  </si>
  <si>
    <t>Business, Gender And Labour Market Inequality</t>
  </si>
  <si>
    <t>China And The Global Economy</t>
  </si>
  <si>
    <t>Corporate Governance</t>
  </si>
  <si>
    <t>Cultural Entrepreneurship: Arts And Culture</t>
  </si>
  <si>
    <t>Danish – Integrated Skills</t>
  </si>
  <si>
    <t>Digital Sociology</t>
  </si>
  <si>
    <t>Global People Management: Human Resource Management &amp; Leadership</t>
  </si>
  <si>
    <t>Green Transition And Business Innovation</t>
  </si>
  <si>
    <t>International Business And Sustainable Development</t>
  </si>
  <si>
    <t>Introduction To Leadership: Conventional And Critical Perspectives</t>
  </si>
  <si>
    <t>Introduction To Sustainable Business</t>
  </si>
  <si>
    <t>Knowledge, Leadership, And Change Management</t>
  </si>
  <si>
    <t>Language Of Negotiation Ba-Bpsyv1035U</t>
  </si>
  <si>
    <t>Language Of Negotiations</t>
  </si>
  <si>
    <t>Leadership In Green Transition</t>
  </si>
  <si>
    <t>Management Of Cultural Projects, Processes And Organizations: Arts And Culture</t>
  </si>
  <si>
    <t>Negotiation Skills And Conflict Management – Drivers Of Success And Complexity</t>
  </si>
  <si>
    <t>Scandinavian Sustainability &amp; Corporate Social Responsibility</t>
  </si>
  <si>
    <t>Scandinavian Sustainability And Corporate Social Responsibility</t>
  </si>
  <si>
    <t>Social Media Management</t>
  </si>
  <si>
    <t>Technology And Society</t>
  </si>
  <si>
    <t>The Digital Finance Function</t>
  </si>
  <si>
    <t>The Philosophy And Economics Of Inequality In The 21St Century</t>
  </si>
  <si>
    <t>The Problem With Big Tech, And How To Fix It</t>
  </si>
  <si>
    <t>Theories Of Contemporary Society</t>
  </si>
  <si>
    <t>Theories Of Modern Society</t>
  </si>
  <si>
    <t>Visual Communication</t>
  </si>
  <si>
    <t>Communism In East-Central Europe</t>
  </si>
  <si>
    <t>Democracy In The Digital Age</t>
  </si>
  <si>
    <t>Development Of European Integration</t>
  </si>
  <si>
    <t>Film And History</t>
  </si>
  <si>
    <t>Illiberal Democracy In Central- And Eastern Europe</t>
  </si>
  <si>
    <t>Post-Communist Political And Social Transformation In Central And Eastern Europe</t>
  </si>
  <si>
    <t>Rule Of Law And Democracy In Europe</t>
  </si>
  <si>
    <t>American Dream And Capitalism</t>
  </si>
  <si>
    <t>Comparative Democracy</t>
  </si>
  <si>
    <t>Digital Media And Communication</t>
  </si>
  <si>
    <t>Early Buddhism</t>
  </si>
  <si>
    <t>Empowering Techniques To Manage People Projects And Innovation</t>
  </si>
  <si>
    <t>Environmental Chemistry</t>
  </si>
  <si>
    <t>How To Reason Negotiate And Persuade Like A Boss</t>
  </si>
  <si>
    <t>Human Resources Management</t>
  </si>
  <si>
    <t>Introduction To Contemporary Korean Film</t>
  </si>
  <si>
    <t>Introduction To International Relations</t>
  </si>
  <si>
    <t>Iot And Crime</t>
  </si>
  <si>
    <t>Korean Language And Culture</t>
  </si>
  <si>
    <t>Korean Language And Culture (Basic)</t>
  </si>
  <si>
    <t>Language Through Multicultural Perspectives</t>
  </si>
  <si>
    <t>Public Economics Of The Fourth Industrial Revolution</t>
  </si>
  <si>
    <t>Science, Philosophy And Religion In The Age Of Ai</t>
  </si>
  <si>
    <t>Science, Philosophy, And Religion In The Age Of Ai</t>
  </si>
  <si>
    <t>Southeast Asian Buddhism</t>
  </si>
  <si>
    <t>Theories Of International Politic</t>
  </si>
  <si>
    <t>Bsc Business German A1.2</t>
  </si>
  <si>
    <t>EBS University, EBS Business School</t>
  </si>
  <si>
    <t>Bsc Study Skills In German A1.1</t>
  </si>
  <si>
    <t>Business Study Skills In German A1.2</t>
  </si>
  <si>
    <t>German Culture &amp; Language A1.2</t>
  </si>
  <si>
    <t>Introduction To German Culture &amp; Language - Intensive I</t>
  </si>
  <si>
    <t>Introduction To Management And Business Studies</t>
  </si>
  <si>
    <t>Managing People</t>
  </si>
  <si>
    <t>Sales &amp; Omni Channel Management</t>
  </si>
  <si>
    <t>Strategy, Entrepreneurship &amp; Innovation</t>
  </si>
  <si>
    <t>Study Skills In German A1.1</t>
  </si>
  <si>
    <t>Study Skills In German A1.2</t>
  </si>
  <si>
    <t>Ai For Business</t>
  </si>
  <si>
    <t>Computing, Ai, Ethics, And Soc</t>
  </si>
  <si>
    <t>Defining Health: Biocultural Perspectives</t>
  </si>
  <si>
    <t>Development Of Modern U.S. Economy</t>
  </si>
  <si>
    <t>Foundations Of Digital Enterprises And Markets</t>
  </si>
  <si>
    <t>Future Of Specialty Coffee</t>
  </si>
  <si>
    <t>Strategies For Entertainment And Media</t>
  </si>
  <si>
    <t>The Political Economy Of China</t>
  </si>
  <si>
    <t>Economics Of Cyber Security</t>
  </si>
  <si>
    <t>Economics Of Sustainability</t>
  </si>
  <si>
    <t>Entrepreneurial Finance</t>
  </si>
  <si>
    <t>Firms In The Global Economy</t>
  </si>
  <si>
    <t>Money, Credit And Banking</t>
  </si>
  <si>
    <t>New Economic Thinking &amp; Social Entrepreneurship</t>
  </si>
  <si>
    <t>The Practice Of Financial Markets</t>
  </si>
  <si>
    <t>Arts, Culture, And Media</t>
  </si>
  <si>
    <t>Cc1022: Cultural And Creative Industries</t>
  </si>
  <si>
    <t>Communication Management</t>
  </si>
  <si>
    <t>Communication Technologies And Their Impacts</t>
  </si>
  <si>
    <t>Communication Technology And Its Impacts</t>
  </si>
  <si>
    <t>Crisis Management: Leadership In Action</t>
  </si>
  <si>
    <t>Cultural And Creative Industries</t>
  </si>
  <si>
    <t>Cultural Identities And New Media (Cm2027)</t>
  </si>
  <si>
    <t>Digital Games And Society In The Age Of The Metaverse</t>
  </si>
  <si>
    <t>Feeling Orange - Perspectives On Dutch Culture</t>
  </si>
  <si>
    <t>Future Scenarios For The Cultural And Creative Sector</t>
  </si>
  <si>
    <t>Media, Games And Creative Industry</t>
  </si>
  <si>
    <t>Message Framing And Persuasion</t>
  </si>
  <si>
    <t>Public Speaking</t>
  </si>
  <si>
    <t>Sustainability Communication: Systemic Approaches</t>
  </si>
  <si>
    <t>Technology, Media And Identity</t>
  </si>
  <si>
    <t>Television Industries In The Age Of Streaming</t>
  </si>
  <si>
    <t>Trust And Trust-Alternatives In Strategic Communication</t>
  </si>
  <si>
    <t>Academic Skills</t>
  </si>
  <si>
    <t>Argumentation And Rhetoric In The Public Sphere</t>
  </si>
  <si>
    <t>Cognitive Psychology</t>
  </si>
  <si>
    <t>Cognitive Psychology: Thinking And Remembering</t>
  </si>
  <si>
    <t>Communication Technologies And Their Impacts (Cm9004)</t>
  </si>
  <si>
    <t>Contemporary Approaches In Cultural Sociology</t>
  </si>
  <si>
    <t>Cultural Heritage Studies</t>
  </si>
  <si>
    <t>Current Perspectives On Popular Culture</t>
  </si>
  <si>
    <t>Digital Media And Health</t>
  </si>
  <si>
    <t>Diversity In Popular Culture And Advertising</t>
  </si>
  <si>
    <t>Dutch A1 (Beginners)</t>
  </si>
  <si>
    <t>Dutch A1 (Beginners) + A2.1 (Intermediate)</t>
  </si>
  <si>
    <t>Entrepreneurship</t>
  </si>
  <si>
    <t>Globalisation, Culture And Place</t>
  </si>
  <si>
    <t>Icts And Emerging Markets</t>
  </si>
  <si>
    <t>Icts In Global South (Cm2034)</t>
  </si>
  <si>
    <t>Innovation Management</t>
  </si>
  <si>
    <t>International And Global Communication</t>
  </si>
  <si>
    <t>Introduction To Business</t>
  </si>
  <si>
    <t>Media Campaigns</t>
  </si>
  <si>
    <t>Organisations &amp; Social Movements</t>
  </si>
  <si>
    <t>Popular Music: Industry &amp; Society</t>
  </si>
  <si>
    <t>Popular Music: Industry And Society</t>
  </si>
  <si>
    <t>Responsible Business &amp; Leadership</t>
  </si>
  <si>
    <t>Sustainability In The Visual Arts And Crafts</t>
  </si>
  <si>
    <t>Technology, Policy And Society</t>
  </si>
  <si>
    <t>Anthropology: Cultures &amp; Religious Traditions</t>
  </si>
  <si>
    <t>Art &amp; Culture In Spain &amp; Catalonia: 2000 Years Of Beauty</t>
  </si>
  <si>
    <t>Art And Culture In Spain And Catalonia: 2000 Years Of Beauty</t>
  </si>
  <si>
    <t>Artificial Intelligence For An Innovation Driven Society</t>
  </si>
  <si>
    <t>Beginner Intensive Spanish</t>
  </si>
  <si>
    <t>Business Agility</t>
  </si>
  <si>
    <t>Espanol Intensivo</t>
  </si>
  <si>
    <t>Ethics, Ai And Digital Successful Careers</t>
  </si>
  <si>
    <t>From Linear To Circular Business Models</t>
  </si>
  <si>
    <t>Global Environmental Challenges &amp; The Business Response</t>
  </si>
  <si>
    <t>Intensive Spanish Course</t>
  </si>
  <si>
    <t>Joining Organizations (Cultures, Organizational Cultures And Management Cultures)</t>
  </si>
  <si>
    <t>Leading Teams In A Globalized World</t>
  </si>
  <si>
    <t>Management Topics. Well-Told Stories. The Anthropological Perspective. Strategies, Leadership, And M</t>
  </si>
  <si>
    <t>Managing Diversity</t>
  </si>
  <si>
    <t>Never Too Many Movies: Spanish &amp; Catalan Society Through Cinema</t>
  </si>
  <si>
    <t>Never Too Many Movies: Spanish And Catalan Society Through Cinema</t>
  </si>
  <si>
    <t>Spain &amp; Catalonia Today: Recent History, Current Affairs</t>
  </si>
  <si>
    <t>Spain And Catalonia Today: Recent History, Current Affairs</t>
  </si>
  <si>
    <t>Spain And Catalunya Today: Recent History, Current Affairs</t>
  </si>
  <si>
    <t>Spanish Extensive</t>
  </si>
  <si>
    <t>Spanish Intensive</t>
  </si>
  <si>
    <t>Spanish: Beginner</t>
  </si>
  <si>
    <t>Sustainability, Business And Values</t>
  </si>
  <si>
    <t>China: Roots And Present Of A Superpower</t>
  </si>
  <si>
    <t>Climate Geopolitics</t>
  </si>
  <si>
    <t>Intensive Spanish: Beginners</t>
  </si>
  <si>
    <t>The Rise Of Populism</t>
  </si>
  <si>
    <t>Globalization: Economics &amp; Politics</t>
  </si>
  <si>
    <t>Globalization: Economics And Politics</t>
  </si>
  <si>
    <t>Dialectal Arabic</t>
  </si>
  <si>
    <t>International Negotiation</t>
  </si>
  <si>
    <t>Moroccan Dialectal Arabic</t>
  </si>
  <si>
    <t>Moroccan Studies</t>
  </si>
  <si>
    <t>Biodiversity, Society &amp; Business</t>
  </si>
  <si>
    <t>ESCP Business School</t>
  </si>
  <si>
    <t>Deep Tech Entrepreneurship: Taking Projects From Lab To Market</t>
  </si>
  <si>
    <t>Deeptech Entrepreneurship: Taking On The World’S Largest Problems</t>
  </si>
  <si>
    <t>Digital Transformation Of Organisations And Business</t>
  </si>
  <si>
    <t>Energy - Business, Climate &amp; Geopolitics</t>
  </si>
  <si>
    <t>Europe Does Matter</t>
  </si>
  <si>
    <t>Fashion And Technology</t>
  </si>
  <si>
    <t>Information: Mastering The Key Element Of Digital Economy</t>
  </si>
  <si>
    <t>Management Consulting In Practice (Problem Solving, Decision Making And Effective Communication)</t>
  </si>
  <si>
    <t>Negotiation Bootcamp</t>
  </si>
  <si>
    <t>Refl-Action</t>
  </si>
  <si>
    <t>Telework And Hybrid Management</t>
  </si>
  <si>
    <t>Artificial Intelligence &amp; Big Data</t>
  </si>
  <si>
    <t>Artificial Intelligence For Business Decisions</t>
  </si>
  <si>
    <t>Beginner French</t>
  </si>
  <si>
    <t>Conscious Business</t>
  </si>
  <si>
    <t>Controversies, Crises &amp; Clashes</t>
  </si>
  <si>
    <t>Cultural Intelligence (Cq) For Global Leaders: Leading And Influencing People Across Cultures</t>
  </si>
  <si>
    <t>Digital Transformation</t>
  </si>
  <si>
    <t>Elective Corporate Communication, Pr And Events</t>
  </si>
  <si>
    <t>English Communication, Careers And Culture</t>
  </si>
  <si>
    <t>Entrepreneurship Launch &amp; Life</t>
  </si>
  <si>
    <t>French Civilisation</t>
  </si>
  <si>
    <t>French Civilization</t>
  </si>
  <si>
    <t>Intercultural Communication &amp; Management</t>
  </si>
  <si>
    <t>Leading &amp; Managing Teams</t>
  </si>
  <si>
    <t>Media Communication And Advertising</t>
  </si>
  <si>
    <t>Photography : Iconographic History &amp; Analysis</t>
  </si>
  <si>
    <t>Photography Iconographic History &amp; Analysis</t>
  </si>
  <si>
    <t>Photography: Iconographic History &amp; Analysis</t>
  </si>
  <si>
    <t>Sociology Of Consumption: From Cultural Theory To Cultural Practices</t>
  </si>
  <si>
    <t>Working Across Cultures</t>
  </si>
  <si>
    <t>Contemporary Issues In Korean Culture</t>
  </si>
  <si>
    <t>Contemporary Korean Music And Culture</t>
  </si>
  <si>
    <t>Critical Thinking And Moral Theories</t>
  </si>
  <si>
    <t>Designing With Korean Paintings</t>
  </si>
  <si>
    <t>Everyday Life In Modern Korea</t>
  </si>
  <si>
    <t>Globalization: Markets, Places, And People</t>
  </si>
  <si>
    <t>Hallyu In Global Contexts</t>
  </si>
  <si>
    <t>Human Being And Philosophical Thinking</t>
  </si>
  <si>
    <t>International Public Governance</t>
  </si>
  <si>
    <t>Intro To Women'S Studies In Korea</t>
  </si>
  <si>
    <t>Korean Ceramics I</t>
  </si>
  <si>
    <t>Language And Culture Of Korea</t>
  </si>
  <si>
    <t>Machine Learning And Artificial Intelligence</t>
  </si>
  <si>
    <t>Modern And Contemporary American Novel</t>
  </si>
  <si>
    <t>Practical Korean 101</t>
  </si>
  <si>
    <t>Premodern History Of Korea</t>
  </si>
  <si>
    <t>Reading American Popular Culture In The Digital Age</t>
  </si>
  <si>
    <t>Religions Of Asia</t>
  </si>
  <si>
    <t>Renewable Energy</t>
  </si>
  <si>
    <t>Surveillance In Society</t>
  </si>
  <si>
    <t>The Foundation Of R Programming For Social Problem Solving</t>
  </si>
  <si>
    <t>Civil Society And Global Governance</t>
  </si>
  <si>
    <t>Digital Platforms: Law &amp; Policy</t>
  </si>
  <si>
    <t>Globstrat Simulation Game</t>
  </si>
  <si>
    <t>Government And Politics Of The World</t>
  </si>
  <si>
    <t>International Business</t>
  </si>
  <si>
    <t>The Political Economy Of Latin America</t>
  </si>
  <si>
    <t>2F Gregor Hens: Places And Non-Places: The Hypermodernism Of Berlin</t>
  </si>
  <si>
    <t>Contemporary German Literature In Translation: Jenny Erpenbeck'S Go, Went, Gone</t>
  </si>
  <si>
    <t>Creative Writing</t>
  </si>
  <si>
    <t>Daniel Nethery: Reading Hitler: (Auto)Biography As History. Friday, 2-4 P.M., Room Kl 32 123</t>
  </si>
  <si>
    <t>Green Germany</t>
  </si>
  <si>
    <t>Integration In Germany: Policy And Debate</t>
  </si>
  <si>
    <t>Organisations: Structures And Processes</t>
  </si>
  <si>
    <t>Organization: Structures And Processes</t>
  </si>
  <si>
    <t>Places And Non-Places - The Hypermodernism Of Berlin</t>
  </si>
  <si>
    <t>Places And Non-Places – The Hypermodernism Of Berlin.</t>
  </si>
  <si>
    <t>Reading Berlin: Berlin From Inside And Outside</t>
  </si>
  <si>
    <t>Reading The City</t>
  </si>
  <si>
    <t>Savior Of Mankind Or "Mad, Bad, And Dangerous"? Science In Fiction, Culture, And Society</t>
  </si>
  <si>
    <t>Susanne Scharnowski: Reading The City</t>
  </si>
  <si>
    <t>What Is “Nature”? Thinking About An Elusive Concept.</t>
  </si>
  <si>
    <t>Women In The Metropolis</t>
  </si>
  <si>
    <t>Zero Hour - German Literature 1945-1950</t>
  </si>
  <si>
    <t>Air Pollution, Climate Change And Health</t>
  </si>
  <si>
    <t>China'S Financial System</t>
  </si>
  <si>
    <t>Culture And Health</t>
  </si>
  <si>
    <t>Human Evolutionary Genetics</t>
  </si>
  <si>
    <t>Auditing</t>
  </si>
  <si>
    <t>Basic Korean Language</t>
  </si>
  <si>
    <t>Business Environment Of Different Countries</t>
  </si>
  <si>
    <t>Business Logistics-Doing Business In China</t>
  </si>
  <si>
    <t>Chinese Archaeology And Cultures</t>
  </si>
  <si>
    <t>Entrepreneurial Development</t>
  </si>
  <si>
    <t>International Organizations Management</t>
  </si>
  <si>
    <t>Organizational Behavior</t>
  </si>
  <si>
    <t>Politics And External Relations Of The European Union</t>
  </si>
  <si>
    <t>Professional Responsibility And Leadership</t>
  </si>
  <si>
    <t>Strategy Management: Analysis Of International Competitiveness</t>
  </si>
  <si>
    <t>Study Of Chinese Spiritual Traditions</t>
  </si>
  <si>
    <t>The Selected Readings Of Chinese Cultural Classics</t>
  </si>
  <si>
    <t>The Spiritual Dimension Of Chinese Ancient Philosophy</t>
  </si>
  <si>
    <t>The Tourism And The Chinese Culture</t>
  </si>
  <si>
    <t>Urbanization And Development</t>
  </si>
  <si>
    <t>Virtual World: Science-Technology And Humanity</t>
  </si>
  <si>
    <t>Chinese Culture And Religion</t>
  </si>
  <si>
    <t>Culture In Perspective: South And East Asia</t>
  </si>
  <si>
    <t>Economic Globalisation</t>
  </si>
  <si>
    <t>Global Minds</t>
  </si>
  <si>
    <t>Low Countries Studies</t>
  </si>
  <si>
    <t>Modern Chinese: China In The Media</t>
  </si>
  <si>
    <t>Accounting Information And Cost Management</t>
  </si>
  <si>
    <t>Climate Change In A Globalized World</t>
  </si>
  <si>
    <t>Climate Justice In An Unequal World</t>
  </si>
  <si>
    <t>Educational Inequality</t>
  </si>
  <si>
    <t>Environmental Ethics &amp; Policy - Single View</t>
  </si>
  <si>
    <t>Environmental Issues And Political Ecologies In Southeast Asia</t>
  </si>
  <si>
    <t>Gender In Society</t>
  </si>
  <si>
    <t>Leadership In The Financial Industry</t>
  </si>
  <si>
    <t>Macroeconomics Of Climate Change</t>
  </si>
  <si>
    <t>Management Control And Incentives</t>
  </si>
  <si>
    <t>Migration, Integration And Social Stratification</t>
  </si>
  <si>
    <t>Seminar Educational Technologies: Responsible Ai For Human Support</t>
  </si>
  <si>
    <t>Social Sciences And Ai Joining Forces: New Approaches And Critical Application</t>
  </si>
  <si>
    <t>The Ethics Of Public Institutions And Political Corruption - Einzelansicht</t>
  </si>
  <si>
    <t>The Liberalism Of Fear</t>
  </si>
  <si>
    <t>Ukraine In Times Of The War: New Foreign Policy And Diplomacy Style - Single View</t>
  </si>
  <si>
    <t>Introduction To Game Theory</t>
  </si>
  <si>
    <t>Logic I-E2 :Sentential Logic And Deductions</t>
  </si>
  <si>
    <t>Business And Society</t>
  </si>
  <si>
    <t>Climate Change And Electricity Trade</t>
  </si>
  <si>
    <t>Digital Economy And Society</t>
  </si>
  <si>
    <t>E Climate Change And Electricity Trade</t>
  </si>
  <si>
    <t>Elementary Finnish I A</t>
  </si>
  <si>
    <t>Elementary Finnish I B</t>
  </si>
  <si>
    <t>Elementary Finnish Ia</t>
  </si>
  <si>
    <t>Elementary Finnish Ib</t>
  </si>
  <si>
    <t>Entrepreneurial Leadership</t>
  </si>
  <si>
    <t>Introduction To Management</t>
  </si>
  <si>
    <t>Nordic Organisations In Contemporary Business World</t>
  </si>
  <si>
    <t>Sustainable Venture Creation</t>
  </si>
  <si>
    <t>Swedish As A Foreign Language 1A</t>
  </si>
  <si>
    <t>Swedish As A Foreign Language 1A - Svenska Som Främmande Språk 1A</t>
  </si>
  <si>
    <t>Swedish As A Foreign Language 1B</t>
  </si>
  <si>
    <t>Swedish As A Foreign Language 1B - Svenska Som Främmande Språk 1B</t>
  </si>
  <si>
    <t>Swedish As A Foreign Language 1C</t>
  </si>
  <si>
    <t>Contemporary Pop Culture In A Digital And Global World</t>
  </si>
  <si>
    <t>Financial Management</t>
  </si>
  <si>
    <t>Global Agendas And Regional Cases</t>
  </si>
  <si>
    <t>Information Technology Law In Global Context</t>
  </si>
  <si>
    <t>Intercultural Communication</t>
  </si>
  <si>
    <t>International Business Management</t>
  </si>
  <si>
    <t>International Relations Of Asia</t>
  </si>
  <si>
    <t>Introduction To Regional Studies</t>
  </si>
  <si>
    <t>Marketing Management</t>
  </si>
  <si>
    <t>Northeast Asian Politics</t>
  </si>
  <si>
    <t>Seminar On Regional Studies</t>
  </si>
  <si>
    <t>The Politics Of Technology (The Politics Of Technology)</t>
  </si>
  <si>
    <t>Trade Negotiations And Issues</t>
  </si>
  <si>
    <t>Understanding Culture</t>
  </si>
  <si>
    <t>Business French - Basic</t>
  </si>
  <si>
    <t>Business French - Novice</t>
  </si>
  <si>
    <t>Business, Society And Economic Policies</t>
  </si>
  <si>
    <t>Consumer Behavior</t>
  </si>
  <si>
    <t>Consumer Behaviour</t>
  </si>
  <si>
    <t>Entrepreneurship And Innovation: Concepts And Tools</t>
  </si>
  <si>
    <t>Ethics, Governance And Business Law</t>
  </si>
  <si>
    <t>Français Des Affaires - Novice</t>
  </si>
  <si>
    <t>International Trade Theory And Policy</t>
  </si>
  <si>
    <t>Social Innovation In International Area</t>
  </si>
  <si>
    <t>Social Innovation In The International Area</t>
  </si>
  <si>
    <t>Society, Sustainable Development And Organization</t>
  </si>
  <si>
    <t>Spanish</t>
  </si>
  <si>
    <t>Artificial Intelligence &amp; Art</t>
  </si>
  <si>
    <t>Authentic Leadership</t>
  </si>
  <si>
    <t>Behavioural Economics</t>
  </si>
  <si>
    <t>Biodiversity: A Strategic Opportunity For Business</t>
  </si>
  <si>
    <t>Business And Human Rights</t>
  </si>
  <si>
    <t>Business Strategy For Biodiversity</t>
  </si>
  <si>
    <t>Decision And Data Modeling</t>
  </si>
  <si>
    <t>Decision And Data Modeling (Level 1)</t>
  </si>
  <si>
    <t>Decision And Data Modeling (Level 2)</t>
  </si>
  <si>
    <t>Diversity Management In Organizations</t>
  </si>
  <si>
    <t>Economics Of Climate Change</t>
  </si>
  <si>
    <t>Effective Teamwork - Challenge Your Limits</t>
  </si>
  <si>
    <t>Energy 2.0 Models &amp; Inspiration</t>
  </si>
  <si>
    <t>Energy 2.0, Models &amp; Inspiration</t>
  </si>
  <si>
    <t>French Course</t>
  </si>
  <si>
    <t>French Language Course</t>
  </si>
  <si>
    <t>From Web 1 To Web 3 : Ideals And Powers In Silicon Valley</t>
  </si>
  <si>
    <t>Governance &amp; Power In The Era Of Corporate Societalization</t>
  </si>
  <si>
    <t>Greentech</t>
  </si>
  <si>
    <t>Innovation And Digitalization In Finance Level 1</t>
  </si>
  <si>
    <t>Inside Silicon Valley</t>
  </si>
  <si>
    <t>Introduction To Business Judgment And Decision Making</t>
  </si>
  <si>
    <t>Introduction To Data Analysis</t>
  </si>
  <si>
    <t>Introduction To Ux And Ui Design</t>
  </si>
  <si>
    <t>Leading Customer-Driven Innovation Practises &amp; Designing Products That Delight Users</t>
  </si>
  <si>
    <t>Living And Working With The French</t>
  </si>
  <si>
    <t>New Sustainability Culture - The Purpose Revolution</t>
  </si>
  <si>
    <t>Practical Levers To Boost Business Performance</t>
  </si>
  <si>
    <t>Regulation In The Digital Society</t>
  </si>
  <si>
    <t>The New Data-Rich Markets</t>
  </si>
  <si>
    <t>When Blockchain Makes Sense</t>
  </si>
  <si>
    <t>Basic Japanese 2</t>
  </si>
  <si>
    <t>Basic Japanese I</t>
  </si>
  <si>
    <t>Comprehensive Japanese For Beginners</t>
  </si>
  <si>
    <t>Comprehensive Japanese Language</t>
  </si>
  <si>
    <t>Current Issues In Management And Marketing A</t>
  </si>
  <si>
    <t>Interactive Course On Business Basics (Management)</t>
  </si>
  <si>
    <t>Intermediate Japanese I Writing</t>
  </si>
  <si>
    <t>Intermediate Japanese Kanji &amp; Vocabulary</t>
  </si>
  <si>
    <t>Intermediate Japanese Speaking</t>
  </si>
  <si>
    <t>Intermediatte Japanese I</t>
  </si>
  <si>
    <t>Introduction To Japanese Language</t>
  </si>
  <si>
    <t>Japanese Business A</t>
  </si>
  <si>
    <t>Japanese Business C</t>
  </si>
  <si>
    <t>Pre-Advanced Japanese Grammar</t>
  </si>
  <si>
    <t>Pre-Advanced Japanese Writing</t>
  </si>
  <si>
    <t>Transnational Sociology: Global Issues</t>
  </si>
  <si>
    <t>Introduction To Environmental Earth Science</t>
  </si>
  <si>
    <t>Introduction To Japanese Studies Ii (Culture)</t>
  </si>
  <si>
    <t>Resources Sustainability</t>
  </si>
  <si>
    <t>Foundation Cantonese I</t>
  </si>
  <si>
    <t>Hong Kong Baptist University, School of Business</t>
  </si>
  <si>
    <t>Computational Thinking And Problem Solving</t>
  </si>
  <si>
    <t>Dialogue With Executives: Leadership And Professional Development Workshops</t>
  </si>
  <si>
    <t>E-Commerce For Management</t>
  </si>
  <si>
    <t>Economic Development Of Asia-Pacific Countries</t>
  </si>
  <si>
    <t>Elementary Cantonese</t>
  </si>
  <si>
    <t>Elementary Cantonese (Taught In English)</t>
  </si>
  <si>
    <t>Elementary Cantonese (Taught In Putonghua)</t>
  </si>
  <si>
    <t>Global Economic Environment</t>
  </si>
  <si>
    <t>Innovations In Educational Technology</t>
  </si>
  <si>
    <t>Introduction To Information And Artificial Intelligence Engineering</t>
  </si>
  <si>
    <t>Introductory Japanese I</t>
  </si>
  <si>
    <t>Introductory Korean I</t>
  </si>
  <si>
    <t>Management &amp; Organisation</t>
  </si>
  <si>
    <t>Managerial Leadership</t>
  </si>
  <si>
    <t>Mobile Technologies For Logistics Systems</t>
  </si>
  <si>
    <t>Social And Collaborative Computing</t>
  </si>
  <si>
    <t>Social Data Analytics</t>
  </si>
  <si>
    <t>Tango! Managing Self &amp; Leading Others</t>
  </si>
  <si>
    <t>Technology Strategy In Hospitality, Tourism And Events</t>
  </si>
  <si>
    <t>Big History, Sustainability And Climate Change</t>
  </si>
  <si>
    <t>Business Intelligence In Contemporary Society</t>
  </si>
  <si>
    <t>Cantonese For Chinese Language Background Students I</t>
  </si>
  <si>
    <t>Climate Change Impacts And Extreme Weather Events</t>
  </si>
  <si>
    <t>Contemporary Hong Kong Society</t>
  </si>
  <si>
    <t>Critical Thinking And Data Literacy</t>
  </si>
  <si>
    <t>Cross-Disciplinary Design Thinking</t>
  </si>
  <si>
    <t>Cultures And Values: Language, Communication, And Society</t>
  </si>
  <si>
    <t>Electronic And Information Technology</t>
  </si>
  <si>
    <t>Environment And Health</t>
  </si>
  <si>
    <t>French: World Language And Culture</t>
  </si>
  <si>
    <t>Intermediate Reading &amp; Writing For Non-Chinese Language Background Students</t>
  </si>
  <si>
    <t>Introduction To Sustainability</t>
  </si>
  <si>
    <t>Japanese Language And Related Culture</t>
  </si>
  <si>
    <t>Science, Technology And Society: Historical And Cultural Approaches</t>
  </si>
  <si>
    <t>Smart Buildings For A Warming Planet</t>
  </si>
  <si>
    <t>Spanish And The Other America</t>
  </si>
  <si>
    <t>Sustainability Thinking</t>
  </si>
  <si>
    <t>An Immigrant Story</t>
  </si>
  <si>
    <t>Awkward Archives. Ethnographic Encounters With Berlin Histories And Presents</t>
  </si>
  <si>
    <t>Exploring Difficult Heritage Through Berlin Museums</t>
  </si>
  <si>
    <t>Mapping Berlin, Geography Of Sound</t>
  </si>
  <si>
    <t>Advanced Excel For Decision Making</t>
  </si>
  <si>
    <t>Advanced Topic Driving Change In Organizations.Pdf</t>
  </si>
  <si>
    <t>Advanced Topic: Social Entrepreneurship</t>
  </si>
  <si>
    <t>Ai: Machine Learning Foundations</t>
  </si>
  <si>
    <t>Art As A Form Of Investment</t>
  </si>
  <si>
    <t>Basic Excel For Management</t>
  </si>
  <si>
    <t>Behavior Design &amp; Nudging</t>
  </si>
  <si>
    <t>Behavioral Neuroscience</t>
  </si>
  <si>
    <t>Business Narratives And Dealing With Crisis</t>
  </si>
  <si>
    <t>Community, Society &amp; Culture</t>
  </si>
  <si>
    <t>Comparative Economic Systems</t>
  </si>
  <si>
    <t>Contemporary Art Practices</t>
  </si>
  <si>
    <t>Cost Accounting</t>
  </si>
  <si>
    <t>Cultural Diversity</t>
  </si>
  <si>
    <t>Cultural Diversity Today</t>
  </si>
  <si>
    <t>Culture And Leadership In Ancient Rome</t>
  </si>
  <si>
    <t>Data Visualisation And Data Storytelling</t>
  </si>
  <si>
    <t>Democracy Under Threat</t>
  </si>
  <si>
    <t>Digital Operations</t>
  </si>
  <si>
    <t>Economics Of International Migration</t>
  </si>
  <si>
    <t>Emerging Technologies &amp; The Question Of Ethics</t>
  </si>
  <si>
    <t>Energy Transition And Climate Change</t>
  </si>
  <si>
    <t>Entrepreneurship In The Age Of Generative Ai</t>
  </si>
  <si>
    <t>Ethics, Policy Making And Legislation In Cs</t>
  </si>
  <si>
    <t>Ethnicity And Nationalism</t>
  </si>
  <si>
    <t>Fashion, Costume And Trends In Society</t>
  </si>
  <si>
    <t>Fashion, Technology &amp; Startups</t>
  </si>
  <si>
    <t>Fashion, Technology And Startups</t>
  </si>
  <si>
    <t>Feminism, Literature And Business</t>
  </si>
  <si>
    <t>Fintech, Blockchain, And Cryptocurrencies</t>
  </si>
  <si>
    <t>Foundations Of Modern Thought</t>
  </si>
  <si>
    <t>Gastronomy:The Art And Politics Of Eating</t>
  </si>
  <si>
    <t>Gender And Development</t>
  </si>
  <si>
    <t>Gender Equality And Sustainable Development</t>
  </si>
  <si>
    <t>How To Manage High Performance Teams</t>
  </si>
  <si>
    <t>Human Security</t>
  </si>
  <si>
    <t>Identity, Diversity And Cross Cultural Understanding</t>
  </si>
  <si>
    <t>Industry 4.0</t>
  </si>
  <si>
    <t>Innovation For Sustainable Development</t>
  </si>
  <si>
    <t>Internet Of Things</t>
  </si>
  <si>
    <t>Interplanetary Relations</t>
  </si>
  <si>
    <t>Introduction To Gamification And Behavior Management</t>
  </si>
  <si>
    <t>Lean Thinking</t>
  </si>
  <si>
    <t>Modern Cities And Capatilism</t>
  </si>
  <si>
    <t>Modern Cities And Capitalism</t>
  </si>
  <si>
    <t>New Technologies And Wellbeing</t>
  </si>
  <si>
    <t>New Technology, Human Rights, And Humanitarian Law</t>
  </si>
  <si>
    <t>Peace And Conflict Resolution</t>
  </si>
  <si>
    <t>Personality, Individual And Cultural Difference</t>
  </si>
  <si>
    <t>Product Management</t>
  </si>
  <si>
    <t>Project Management</t>
  </si>
  <si>
    <t>Reporting Kpis Using Excel And Business Intelligence Tools</t>
  </si>
  <si>
    <t>Risks In The Internationalization Of Companies : Country Risk</t>
  </si>
  <si>
    <t>Russia Past And Present</t>
  </si>
  <si>
    <t>Social Entreprenuership</t>
  </si>
  <si>
    <t>Startup Ecosystems: Creating Value In Emerging Markets</t>
  </si>
  <si>
    <t>Strategies For The Multinational Corporation</t>
  </si>
  <si>
    <t>Strategies In A Disruptive World</t>
  </si>
  <si>
    <t>Technological Innovation</t>
  </si>
  <si>
    <t>Technology Risk Analysis Cybercrime</t>
  </si>
  <si>
    <t>The Big History Of Ideas &amp; Innovation</t>
  </si>
  <si>
    <t>The European Union</t>
  </si>
  <si>
    <t>The Foreign Policy Of Russa</t>
  </si>
  <si>
    <t>The Politics And International Relations Of China</t>
  </si>
  <si>
    <t>Trust, Conflict And Exchange: A Historical And Cultural Perspective</t>
  </si>
  <si>
    <t>Unplugged Iii: Cross-Cultural Leadership</t>
  </si>
  <si>
    <t>Unplugged V: Multilateral Negotiation</t>
  </si>
  <si>
    <t>Vivir En Español: Español Práctico Para Alumnos Exchange Y Visiting</t>
  </si>
  <si>
    <t>World Order And Geopolitics</t>
  </si>
  <si>
    <t>Basic Korean</t>
  </si>
  <si>
    <t>British And American Drama</t>
  </si>
  <si>
    <t>Csr Strategy &amp; Cases</t>
  </si>
  <si>
    <t>Introduction To American Culture</t>
  </si>
  <si>
    <t>Introduction To English Literature</t>
  </si>
  <si>
    <t>Six Sigma Quality Management</t>
  </si>
  <si>
    <t>It And Green Transitions</t>
  </si>
  <si>
    <t>It, Globalisation And Culture</t>
  </si>
  <si>
    <t>Philosophy Of Science And Technology</t>
  </si>
  <si>
    <t>Society And Technology</t>
  </si>
  <si>
    <t>Culture And Society In The English Language</t>
  </si>
  <si>
    <t>Design And Management Of Change And Innovation</t>
  </si>
  <si>
    <t>Entrepreneurial Creativity</t>
  </si>
  <si>
    <t>International Management</t>
  </si>
  <si>
    <t>Jsag13 Swedish Language, Culture And Society 1</t>
  </si>
  <si>
    <t>Jstk14 Strategy And Technology</t>
  </si>
  <si>
    <t>Organizing And Leading In A Sustainable World</t>
  </si>
  <si>
    <t>Sweden In The Global Economy</t>
  </si>
  <si>
    <t>Swedish Language, Culture And Society 1</t>
  </si>
  <si>
    <t>Global Business Teams</t>
  </si>
  <si>
    <t>International Entrepreneurship: Focus On Japan</t>
  </si>
  <si>
    <t>Japanese 1</t>
  </si>
  <si>
    <t>Japanese 2</t>
  </si>
  <si>
    <t>Japanese 4</t>
  </si>
  <si>
    <t>Japanese 5</t>
  </si>
  <si>
    <t>Japanese 6</t>
  </si>
  <si>
    <t>Japanese Management: A Global Perspective (Cge)</t>
  </si>
  <si>
    <t>Kanji &amp; Reading</t>
  </si>
  <si>
    <t>Medicine And Health Care In East Asia</t>
  </si>
  <si>
    <t>Topics In Japanese Business</t>
  </si>
  <si>
    <t>Culture And Emotions In The Early Modern World, 1500-1800</t>
  </si>
  <si>
    <t>Current Issues In Historical Perspective</t>
  </si>
  <si>
    <t>Economics Of Global Innovation</t>
  </si>
  <si>
    <t>Economics Of New Technologies</t>
  </si>
  <si>
    <t>Energy Technology And Energy Economy</t>
  </si>
  <si>
    <t>Enterprise Risk Management</t>
  </si>
  <si>
    <t>Film And Literature</t>
  </si>
  <si>
    <t>Flemish Art And European Culture</t>
  </si>
  <si>
    <t>Human-Computer Interaction</t>
  </si>
  <si>
    <t>Ict Governance And Operational Management</t>
  </si>
  <si>
    <t>Intercultural Interaction: Concepts, Approaches, Practices</t>
  </si>
  <si>
    <t>International Business Strategy</t>
  </si>
  <si>
    <t>International Relations And European Integration Since World War Ii</t>
  </si>
  <si>
    <t>Introduction To Management And Strategy</t>
  </si>
  <si>
    <t>Management Control And Cost Management</t>
  </si>
  <si>
    <t>Policy, Economy, And Society</t>
  </si>
  <si>
    <t>Sustainable Economics</t>
  </si>
  <si>
    <t>The Origins And Development Of European Integration</t>
  </si>
  <si>
    <t>An Introduction To Japanese History: Surveying Japan'S Pre-Modern Past</t>
  </si>
  <si>
    <t>Buddhism And Social Change In Contemporary Asia</t>
  </si>
  <si>
    <t>Computers In Japanese Society And Beyond</t>
  </si>
  <si>
    <t>Culture And Emotion</t>
  </si>
  <si>
    <t>Culture And Emotions</t>
  </si>
  <si>
    <t>Cyber Civilization: Revolution And Evolution</t>
  </si>
  <si>
    <t>Entrepreneurship And Small Business Development In Japan</t>
  </si>
  <si>
    <t>Essential Japanese 1M-1</t>
  </si>
  <si>
    <t>Essential Japanese 1M-2</t>
  </si>
  <si>
    <t>Essential Japanese 1Mb-1</t>
  </si>
  <si>
    <t>Essential Japanese 1Mb-2</t>
  </si>
  <si>
    <t>Essential Japanese 2M</t>
  </si>
  <si>
    <t>Essential Japanese 3M</t>
  </si>
  <si>
    <t>Integral Japanese 6-1</t>
  </si>
  <si>
    <t>Integral Japanese 6-2</t>
  </si>
  <si>
    <t>Introduction To Japan'S History And Culture</t>
  </si>
  <si>
    <t>Japanese For Communication: Media 2</t>
  </si>
  <si>
    <t>Japanese For Communication: Society &amp; Culture</t>
  </si>
  <si>
    <t>Japanese Supply Chain Management</t>
  </si>
  <si>
    <t>Legal Presentation And Negotiation1</t>
  </si>
  <si>
    <t>Legal Writing And Presentation</t>
  </si>
  <si>
    <t>Otaku Culture In Japan And Its Transnational Relation</t>
  </si>
  <si>
    <t>Spoken Communication 1B</t>
  </si>
  <si>
    <t>Spoken Communication 3</t>
  </si>
  <si>
    <t>Statistics 2(Pearl)</t>
  </si>
  <si>
    <t>The Roots Of Japanese Culture As Seen In Theater And Art</t>
  </si>
  <si>
    <t>Topics In Contemporary Business 1: Make Great Ideas</t>
  </si>
  <si>
    <t>Topics In Contemporary Business 1-Current Issues In The World Economy</t>
  </si>
  <si>
    <t>Leadership And Motivation</t>
  </si>
  <si>
    <t>Modern History Of Kazakhstan</t>
  </si>
  <si>
    <t>Behaviour Economics Of Organisations</t>
  </si>
  <si>
    <t>Cultural Competency: Professionalism &amp; Practice - Semester 2</t>
  </si>
  <si>
    <t>Cultural Economies</t>
  </si>
  <si>
    <t>Digital Economy</t>
  </si>
  <si>
    <t>Entrepreneurial Ventures</t>
  </si>
  <si>
    <t>French Stage 1 (One-Semester Module) - Semester 2</t>
  </si>
  <si>
    <t>German Stage 1 (One-Semester Module) - Semester 2</t>
  </si>
  <si>
    <t>Government And Business</t>
  </si>
  <si>
    <t>Growing Up Urban: Childhood, Youth And The City</t>
  </si>
  <si>
    <t>Japanese Stage 1 (One-Semester Module) - Semester 2</t>
  </si>
  <si>
    <t>Leadership: Theory &amp; Practice</t>
  </si>
  <si>
    <t>Leading And Managing Teams</t>
  </si>
  <si>
    <t>Organisational Change</t>
  </si>
  <si>
    <t>Portuguese Stage 1 (One-Semester Module) - Semester 1</t>
  </si>
  <si>
    <t>Science, Technology And Society</t>
  </si>
  <si>
    <t>Spanish Stage 1 (One-Semester Module) - Semester 1</t>
  </si>
  <si>
    <t>Spanish Stage 1 (One-Semester Module) - Semester 2</t>
  </si>
  <si>
    <t>Technology And Innovation</t>
  </si>
  <si>
    <t>The Psychology Of Entrepreneurship And Innovation</t>
  </si>
  <si>
    <t>Urban And Cultural Geography: Space, Society And Culture</t>
  </si>
  <si>
    <t>Beginning Spanish I</t>
  </si>
  <si>
    <t>Creating Social Impact Through Collaborative Project Management Experiential Learning</t>
  </si>
  <si>
    <t>Entrepreneurship And New Venture Development</t>
  </si>
  <si>
    <t>Globalisation, Multinational Corporations And State</t>
  </si>
  <si>
    <t>Turkish Culture And History</t>
  </si>
  <si>
    <t>Work And Organisational Psychology</t>
  </si>
  <si>
    <t>Beginner'S Korean Ii</t>
  </si>
  <si>
    <t>British &amp; American Literature Through Film(English)</t>
  </si>
  <si>
    <t>Business Negotiation(English)</t>
  </si>
  <si>
    <t>Climate Change Science(English)</t>
  </si>
  <si>
    <t>Communication, Cultural Diversity And Media(English)</t>
  </si>
  <si>
    <t>Contemporary Korea(English)</t>
  </si>
  <si>
    <t>Critical Thinking In English(English)</t>
  </si>
  <si>
    <t>Dynamics Of Korean Society</t>
  </si>
  <si>
    <t>Fashion And Media(English)</t>
  </si>
  <si>
    <t>Global Korean Civiliization</t>
  </si>
  <si>
    <t>Global Korean CultureⅠ(English)</t>
  </si>
  <si>
    <t>Introduction To Korean History And Culture(English)</t>
  </si>
  <si>
    <t>Korean Society And Culture(English)</t>
  </si>
  <si>
    <t>Mass Media And Popular Culture In Korea(English)</t>
  </si>
  <si>
    <t>Media And Democracy(English)</t>
  </si>
  <si>
    <t>Media Technology &amp; Culture</t>
  </si>
  <si>
    <t>Principles Of International Relations</t>
  </si>
  <si>
    <t>Product And Brand Management(English)</t>
  </si>
  <si>
    <t>Public Administration And Democratic Governance</t>
  </si>
  <si>
    <t>Regional Studies(Japan)(English)</t>
  </si>
  <si>
    <t>Rethinking Korean Culture(English)</t>
  </si>
  <si>
    <t>Science And Technology Policy(English)</t>
  </si>
  <si>
    <t>Society And Health(English)</t>
  </si>
  <si>
    <t>South-North Korean Relations(English)</t>
  </si>
  <si>
    <t>Special Topics In Korean Studies</t>
  </si>
  <si>
    <t>Traditional Korean Culture</t>
  </si>
  <si>
    <t>Understanding Consumers(English)</t>
  </si>
  <si>
    <t>Understanding Of Korean Culture</t>
  </si>
  <si>
    <t>Understanding Of Korean Society</t>
  </si>
  <si>
    <t>Understanding Traditional Korean Dress And Its Application(English)</t>
  </si>
  <si>
    <t>Anatomy Of Decision-Making</t>
  </si>
  <si>
    <t>Artificial Intelligence In Business</t>
  </si>
  <si>
    <t>Communication In The Age Of Ai</t>
  </si>
  <si>
    <t>Communication In The Digital World</t>
  </si>
  <si>
    <t>Critical Thinking</t>
  </si>
  <si>
    <t>Cross-Cultural Communication</t>
  </si>
  <si>
    <t>Decision-Making And Psychology Of Managerial Pitfalls</t>
  </si>
  <si>
    <t>Digital Transformation In Business And Society</t>
  </si>
  <si>
    <t>Foreign Language Ii - Spanish</t>
  </si>
  <si>
    <t>Introduction To Digital Society</t>
  </si>
  <si>
    <t>Introduction To Management In E-Economy</t>
  </si>
  <si>
    <t>Polish For Exchange Students</t>
  </si>
  <si>
    <t>Polish Language</t>
  </si>
  <si>
    <t>Society And Technological Change</t>
  </si>
  <si>
    <t>Sociology And Digital Society</t>
  </si>
  <si>
    <t>Spanish Language</t>
  </si>
  <si>
    <t>Business Development And Quality Management</t>
  </si>
  <si>
    <t>Decision Theory</t>
  </si>
  <si>
    <t>Digitalisation And Innovation For Sustainable Development</t>
  </si>
  <si>
    <t>Digitalisation And Sustainable Societal Transformation</t>
  </si>
  <si>
    <t>Entrepreneurship And Management</t>
  </si>
  <si>
    <t>Gender And Technology</t>
  </si>
  <si>
    <t>Generative Ai For Media Technology And Interaction Design</t>
  </si>
  <si>
    <t>Human Centered Technology For Disabilities</t>
  </si>
  <si>
    <t>Leadership And Control</t>
  </si>
  <si>
    <t>Leadership And Sustainable Work</t>
  </si>
  <si>
    <t>Managing Firm Growth</t>
  </si>
  <si>
    <t>Project Management: Leadership And Control</t>
  </si>
  <si>
    <t>Science Goes Fiction: Science Fiction, Film And Technological Futures In A Historical Perspective</t>
  </si>
  <si>
    <t>Sustainable Information And Communication Technology (Ict) In Practice</t>
  </si>
  <si>
    <t>Swedish A1 For Engineers</t>
  </si>
  <si>
    <t>Swedish Society, Culture And Industry In Historical Perspective</t>
  </si>
  <si>
    <t>Technology-Based Entrepreneurship</t>
  </si>
  <si>
    <t>Technology-Based Venture Realization</t>
  </si>
  <si>
    <t>The Climate Crisis As A Societal Problem</t>
  </si>
  <si>
    <t>Beginners Korean I</t>
  </si>
  <si>
    <t>Blockchain And Cryptocurrency</t>
  </si>
  <si>
    <t>Climate Changes And Esg Management</t>
  </si>
  <si>
    <t>Cross-Cultural Management</t>
  </si>
  <si>
    <t>Cultural Tourism</t>
  </si>
  <si>
    <t>Culture And Society Of Korea</t>
  </si>
  <si>
    <t>Discussion And Debate</t>
  </si>
  <si>
    <t>Economics Of Climate Change And Environment</t>
  </si>
  <si>
    <t>Fundamentals Of Responsible Management</t>
  </si>
  <si>
    <t>Intermediate Korean 1</t>
  </si>
  <si>
    <t>International Negotiations</t>
  </si>
  <si>
    <t>Introduction To Korean Culture</t>
  </si>
  <si>
    <t>Korean II</t>
  </si>
  <si>
    <t>Principles Of Management</t>
  </si>
  <si>
    <t>Production And Operations Management</t>
  </si>
  <si>
    <t>Public Big Data: Insights And Applications</t>
  </si>
  <si>
    <t>The Principle Of Management</t>
  </si>
  <si>
    <t>Design Thinking For Interdisciplinary Science And Innovation</t>
  </si>
  <si>
    <t>Japanese Academic Courses - Ji-1/Japanese: Integrated 1</t>
  </si>
  <si>
    <t>Japanese Academic Courses: Jk-1+2/ Japanese: Kanji 1+2</t>
  </si>
  <si>
    <t>Culture And Diversity At Work</t>
  </si>
  <si>
    <t>Culture And Language: East Asia</t>
  </si>
  <si>
    <t>Culture And Language: Europe</t>
  </si>
  <si>
    <t>Culture And Society Of The Netherlands: An Inside View</t>
  </si>
  <si>
    <t>Digital Heritage</t>
  </si>
  <si>
    <t>Digital Text And Data Analysis</t>
  </si>
  <si>
    <t>Early Cities: A Comparative Perspective</t>
  </si>
  <si>
    <t>Global Christianity</t>
  </si>
  <si>
    <t>Introduction To The Study Of Sign Languages And Gesture Studies</t>
  </si>
  <si>
    <t>Jews And Judaism: An Introduction</t>
  </si>
  <si>
    <t>Sustainable City Lecture Series</t>
  </si>
  <si>
    <t>Technology And Society: Values And Norms</t>
  </si>
  <si>
    <t>African Politics And Society</t>
  </si>
  <si>
    <t>Behavioural Economics And Psychology</t>
  </si>
  <si>
    <t>Chinese Studies</t>
  </si>
  <si>
    <t>Climate - Neutral &amp; Smart Cities</t>
  </si>
  <si>
    <t>Climate: Neutral And Smart Cities</t>
  </si>
  <si>
    <t>Contemporary History</t>
  </si>
  <si>
    <t>Corporate Social Responsibility And Sustainable Business</t>
  </si>
  <si>
    <t>Cultural Heritage Policies And Management For Art And Food</t>
  </si>
  <si>
    <t>Demography And Social Challenges</t>
  </si>
  <si>
    <t>Demography, Society And Policy In Europe</t>
  </si>
  <si>
    <t>Digital And Organizatinal Innovation</t>
  </si>
  <si>
    <t>Digital And Organizational Innovation</t>
  </si>
  <si>
    <t>Digital Business And Workplace Technology</t>
  </si>
  <si>
    <t>Digital Business Management</t>
  </si>
  <si>
    <t>Digital Ethics</t>
  </si>
  <si>
    <t>Digital Marketing Transformation &amp; Customer Experience</t>
  </si>
  <si>
    <t>Digital Transformation &amp; Emerging Technologies</t>
  </si>
  <si>
    <t>Earth Science, Bioeconomy &amp; Space Economy</t>
  </si>
  <si>
    <t>Earth Science, Sustainable Development And Climate Change Impacts</t>
  </si>
  <si>
    <t>Entrepreneurship And Innovation</t>
  </si>
  <si>
    <t>Entrepreneurship And Venture Capital</t>
  </si>
  <si>
    <t>European Islam: Socio-Political Issues</t>
  </si>
  <si>
    <t>Heritage, Tourism And Sustainable Economic Development Policies</t>
  </si>
  <si>
    <t>History And Culture Of Mediterranean Countries</t>
  </si>
  <si>
    <t>International Trade Law</t>
  </si>
  <si>
    <t>Introduction To Computer Programming</t>
  </si>
  <si>
    <t>Japan In International Affairs</t>
  </si>
  <si>
    <t>Legal Tech &amp; Ai Law</t>
  </si>
  <si>
    <t>Luxury Management</t>
  </si>
  <si>
    <t>Management Of Circular Economy</t>
  </si>
  <si>
    <t>Management Of Innovation</t>
  </si>
  <si>
    <t>Management Of Technology</t>
  </si>
  <si>
    <t>Population Environment And Sustainability</t>
  </si>
  <si>
    <t>Smart Cities</t>
  </si>
  <si>
    <t>Social And Economic Development Of The Mediterranean Countries</t>
  </si>
  <si>
    <t>Space Tech For Life Sciences &amp; Climate Change</t>
  </si>
  <si>
    <t>The Politics Of Cultural Heritage In Europe</t>
  </si>
  <si>
    <t>The Protection Of Human Rights In Europe</t>
  </si>
  <si>
    <t>Tourism Management</t>
  </si>
  <si>
    <t>War And Crisis Management: The Role Of Defense In International Relations</t>
  </si>
  <si>
    <t>An Introduction To Telugu</t>
  </si>
  <si>
    <t>Culture And Institutions In Economic History</t>
  </si>
  <si>
    <t>Executive Leadership - Styles And Personality</t>
  </si>
  <si>
    <t>Grundkurs Ii: Introduction To American Cultural History Ii</t>
  </si>
  <si>
    <t>History Of Munich And Bavaria: An Introduction For International Students</t>
  </si>
  <si>
    <t>Human Resource Management Basics</t>
  </si>
  <si>
    <t>Introduction To The Study Of American Literature And Media</t>
  </si>
  <si>
    <t>Language Course 3 - Intensive Language Course</t>
  </si>
  <si>
    <t>Management And Economics Of Platforms</t>
  </si>
  <si>
    <t>Museums And Virtual Museums</t>
  </si>
  <si>
    <t>Nationalism In Nineteenth-Century Poland</t>
  </si>
  <si>
    <t>Online Misogyny</t>
  </si>
  <si>
    <t>Organisation And Innovation</t>
  </si>
  <si>
    <t>Summer German Language Course 2024</t>
  </si>
  <si>
    <t>Technology And Strategy</t>
  </si>
  <si>
    <t>The Management Of Projects - Making It Work!</t>
  </si>
  <si>
    <t>Artificial Intelligence And Psychology</t>
  </si>
  <si>
    <t>Business Administration: Brands And Branding In A Dynamic World</t>
  </si>
  <si>
    <t>Business Administration: Global Strategic Marketing</t>
  </si>
  <si>
    <t>Digital Innovation And Transformation</t>
  </si>
  <si>
    <t>Entrepreneurship - How To Build A Scalable Start-Up</t>
  </si>
  <si>
    <t>Informatics: Artificial Intelligence In Business - Concepts, Applications And Challenges</t>
  </si>
  <si>
    <t>Informatics: Information Systems Management And Strategy</t>
  </si>
  <si>
    <t>Informatics: It, Innovation And Sustainability</t>
  </si>
  <si>
    <t>Information Systems: Managing Digitalisation</t>
  </si>
  <si>
    <t>Intermedia Studies: The Aesthetics Of Popular Culture</t>
  </si>
  <si>
    <t>Intermedia Studies: The Aesthetics Of The Total Work Of Art</t>
  </si>
  <si>
    <t>Introduction To Scandinavian Culture And Society</t>
  </si>
  <si>
    <t>Leadership And Change Management</t>
  </si>
  <si>
    <t>Social Ai Through The Looking Glass</t>
  </si>
  <si>
    <t>Swedish For Exchange Students: Level 1</t>
  </si>
  <si>
    <t>Artificial Intelligence In Business - Concepts, Applications And Challenges</t>
  </si>
  <si>
    <t>Lund University, School of Economics and Management</t>
  </si>
  <si>
    <t>Critical Animal Studies - Animals In Society, Culture And The Media</t>
  </si>
  <si>
    <t>Cross-Cultural Teams &amp; Project Management</t>
  </si>
  <si>
    <t>Economic History: Population Aging And The Welfare State</t>
  </si>
  <si>
    <t>Emerging Asia - Economic Transformation In East And South East Asia</t>
  </si>
  <si>
    <t>Family And Work - Scandinavia In An International Perspective</t>
  </si>
  <si>
    <t>Food, Tradition And Innovation</t>
  </si>
  <si>
    <t>Food, Tradition, And Innovation</t>
  </si>
  <si>
    <t>Gastronomy: Sustainable Eating</t>
  </si>
  <si>
    <t>Globalisation And The Pre-Modern World</t>
  </si>
  <si>
    <t>Governance And Conflict In The Middle East</t>
  </si>
  <si>
    <t>History Of The Holocaust</t>
  </si>
  <si>
    <t>Information Systems Management And Strategy</t>
  </si>
  <si>
    <t>Innovation And Fashion Forecasting</t>
  </si>
  <si>
    <t>Introduction To E-Health</t>
  </si>
  <si>
    <t>Management Control Systems</t>
  </si>
  <si>
    <t>Managing And Developing Organizations</t>
  </si>
  <si>
    <t>Managing Digitalisation</t>
  </si>
  <si>
    <t>Media And The History Of Political Rhetoric</t>
  </si>
  <si>
    <t>Organization And Leadership</t>
  </si>
  <si>
    <t>Population Aging And The Welfare State</t>
  </si>
  <si>
    <t>Religion And Politics</t>
  </si>
  <si>
    <t>Scandinavian Models Of Equality</t>
  </si>
  <si>
    <t>Strategic Organizing</t>
  </si>
  <si>
    <t>Swedish Economic Development</t>
  </si>
  <si>
    <t>Swedish For Exchange Students, Level 1</t>
  </si>
  <si>
    <t>Swedish: Introductory Course For Exchange Students</t>
  </si>
  <si>
    <t>Technology And Swedish Culture: Historical Perspectives</t>
  </si>
  <si>
    <t>The Scientific Method</t>
  </si>
  <si>
    <t>A Cultural Critique Of Our Aging Society</t>
  </si>
  <si>
    <t>Accounting And Accountability</t>
  </si>
  <si>
    <t>Brand Management And How To Communicate About Brands</t>
  </si>
  <si>
    <t>Climate Change</t>
  </si>
  <si>
    <t>Cultural Diversity In A Globalizing World</t>
  </si>
  <si>
    <t>Data Analysis And Visualisation For The Humanities And Social Sciences</t>
  </si>
  <si>
    <t>Enlightenment And Romanticism</t>
  </si>
  <si>
    <t>International Relations: Themes And Theories</t>
  </si>
  <si>
    <t>Media And Technology; Philosophical Perspectives</t>
  </si>
  <si>
    <t>Organization Theory</t>
  </si>
  <si>
    <t>Philosophical Ethics</t>
  </si>
  <si>
    <t>Political Philosophy</t>
  </si>
  <si>
    <t>Public Health Policymaking</t>
  </si>
  <si>
    <t>Public Policy Evaluation</t>
  </si>
  <si>
    <t>Science, Reason And Human Progress</t>
  </si>
  <si>
    <t>Social And Sustainable Entrepreneurship</t>
  </si>
  <si>
    <t>Social Studies Of Finance: The Making (And Taking) Of Value In The Financialization Of Our Lives</t>
  </si>
  <si>
    <t>The Digital Enterprise</t>
  </si>
  <si>
    <t>The Making Of Crucial Differences: ‘Race’, Sexuality, Gender, And Class In Historical Perspective</t>
  </si>
  <si>
    <t>The Social Study Of Environmental Problems: Between Nature, Society, And Politics</t>
  </si>
  <si>
    <t>Diversity In Entrepreneurship</t>
  </si>
  <si>
    <t>Economics And Society In Contemporary Latin America</t>
  </si>
  <si>
    <t>Ecosystems</t>
  </si>
  <si>
    <t>Entrepreneurship And Small Business Management</t>
  </si>
  <si>
    <t>Entrepreneurship: Theory And Practice</t>
  </si>
  <si>
    <t>Environmental Science And Technology</t>
  </si>
  <si>
    <t>Ethics, Organisations And Society</t>
  </si>
  <si>
    <t>History Of Economic Thought</t>
  </si>
  <si>
    <t>Ict, Labour And Inequality</t>
  </si>
  <si>
    <t>Network Economics</t>
  </si>
  <si>
    <t>Strategic Management Of Technology And Innovation</t>
  </si>
  <si>
    <t>Sustainable Development</t>
  </si>
  <si>
    <t>Technology Entrepreneurship</t>
  </si>
  <si>
    <t>Accounting For Young Entrepreneurs</t>
  </si>
  <si>
    <t>Biotechnology: From Science To Business</t>
  </si>
  <si>
    <t>Creativity And Digital Communication</t>
  </si>
  <si>
    <t>Elementary Japanese I</t>
  </si>
  <si>
    <t>Elementary Thai I</t>
  </si>
  <si>
    <t>Essentials Of Entrepreneurship</t>
  </si>
  <si>
    <t>Introduction To Crisis Management In Service Businesses</t>
  </si>
  <si>
    <t>Introduction To Thai Language And Culture</t>
  </si>
  <si>
    <t>Leadership And Change For A Global Society</t>
  </si>
  <si>
    <t>Logic, Analysis And Critical Thinking: Good And Bad Arguments</t>
  </si>
  <si>
    <t>Management Of Business Information</t>
  </si>
  <si>
    <t>Programming For Problem Solving</t>
  </si>
  <si>
    <t>Technology, Philosophy And Human Kind: Where Are We Now?!</t>
  </si>
  <si>
    <t>Anthropology Of Development</t>
  </si>
  <si>
    <t>Archaeology Of Health And Disease</t>
  </si>
  <si>
    <t>Artificial Intelligence And Literature</t>
  </si>
  <si>
    <t>Asian Migrations And Diasporas</t>
  </si>
  <si>
    <t>Basic French</t>
  </si>
  <si>
    <t>Beginners French 1 Frsl 101</t>
  </si>
  <si>
    <t>Bible And Western Culture</t>
  </si>
  <si>
    <t>Climate Crisis And Climate Actions</t>
  </si>
  <si>
    <t>Digital Studies/Citizenry</t>
  </si>
  <si>
    <t>Emerging Technologies: Organizing And Societal Stakes</t>
  </si>
  <si>
    <t>Fundamentals Of Entrepreneurship</t>
  </si>
  <si>
    <t>Global Education And Social Justice</t>
  </si>
  <si>
    <t>History Of Pandemics</t>
  </si>
  <si>
    <t>Intensive Beginners French</t>
  </si>
  <si>
    <t>Introduction To Deductive Logic</t>
  </si>
  <si>
    <t>Introduction To South Asian History</t>
  </si>
  <si>
    <t>Japanese Writing Beginners 2</t>
  </si>
  <si>
    <t>Management In Global Context</t>
  </si>
  <si>
    <t>Management In Global Context (3 Credits)</t>
  </si>
  <si>
    <t>Managing Globalization</t>
  </si>
  <si>
    <t>Managing In Asia</t>
  </si>
  <si>
    <t>Medical Anthropology</t>
  </si>
  <si>
    <t>Metaethics</t>
  </si>
  <si>
    <t>Muslims Societies</t>
  </si>
  <si>
    <t>Near Beginner'S French</t>
  </si>
  <si>
    <t>Science And The Enlightenment</t>
  </si>
  <si>
    <t>Sex, Science And Culture</t>
  </si>
  <si>
    <t>Society, Environment And Sustainability</t>
  </si>
  <si>
    <t>Sociology Of Science</t>
  </si>
  <si>
    <t>Strategies For Developing Countries</t>
  </si>
  <si>
    <t>Strategy And Organization</t>
  </si>
  <si>
    <t>Systems Thinking &amp; Sustainability</t>
  </si>
  <si>
    <t>Systems Thinking And Sustainability</t>
  </si>
  <si>
    <t>Technology And Innovation For Sustainability</t>
  </si>
  <si>
    <t>Topics In Canadian Studies 2 - Leadership In Canada</t>
  </si>
  <si>
    <t>Understanding Canada</t>
  </si>
  <si>
    <t>Evaluating Problems &amp; Sustainable Solutions</t>
  </si>
  <si>
    <t>Introduction To Health And Society</t>
  </si>
  <si>
    <t>Organizational Behaviour</t>
  </si>
  <si>
    <t>Principles Of Leadership</t>
  </si>
  <si>
    <t>Religion And Popular Culture In Contemporary Japan</t>
  </si>
  <si>
    <t>Science And Technology Studies In/Of Africa</t>
  </si>
  <si>
    <t>Science, Tech. In World History</t>
  </si>
  <si>
    <t>Society, Culture And Environment</t>
  </si>
  <si>
    <t>Technology And The Future Of Work</t>
  </si>
  <si>
    <t>Worklab 1D03</t>
  </si>
  <si>
    <t>Animation Culture A</t>
  </si>
  <si>
    <t>Comparative Culture A</t>
  </si>
  <si>
    <t>European Urban Customs A</t>
  </si>
  <si>
    <t>Liberal Arts Seminar In Foreign Languages C</t>
  </si>
  <si>
    <t>Manga Culture A</t>
  </si>
  <si>
    <t>Religion And Philosophy A</t>
  </si>
  <si>
    <t>Transcultural Management A</t>
  </si>
  <si>
    <t>Advanced Lecture (The Fundamentals Of International Environmental Law)</t>
  </si>
  <si>
    <t>Early Modern Japanese Culture</t>
  </si>
  <si>
    <t>Environmental Communication</t>
  </si>
  <si>
    <t>Introduction To Cultural Studies</t>
  </si>
  <si>
    <t>Introductory Management Ii (E)</t>
  </si>
  <si>
    <t>Kanji I</t>
  </si>
  <si>
    <t>Management Ⅱ</t>
  </si>
  <si>
    <t>Management And Accounting</t>
  </si>
  <si>
    <t>Nupace Japanese 1A</t>
  </si>
  <si>
    <t>Special Studies (Corporate Law And Governance)(E)</t>
  </si>
  <si>
    <t>Specialized Advanced Lecture(Supply Chain Management B)(E)</t>
  </si>
  <si>
    <t>Sustainable City Studies (Formerly: Low Carbon City Studies)</t>
  </si>
  <si>
    <t>American Society And Culture</t>
  </si>
  <si>
    <t>Economics Of Platform Governance</t>
  </si>
  <si>
    <t>Geological Disasters And Their Related Geodetic Technology</t>
  </si>
  <si>
    <t>Japanese(4)</t>
  </si>
  <si>
    <t>The Governance Of Technology And Sustainable Development</t>
  </si>
  <si>
    <t>Contemporary Taiwan Cinema, Culture And Society</t>
  </si>
  <si>
    <t>Cultural Diversity And Multilingualism In Taiwan'S Media</t>
  </si>
  <si>
    <t>Global Vision: Understanding The World That Revolves Around You</t>
  </si>
  <si>
    <t>Global Vision: Understanding The World That Revolves Aroundyou</t>
  </si>
  <si>
    <t>Histories And Cultures Of Southeast Asia</t>
  </si>
  <si>
    <t>Hybrid Regimes: Democratic Challenges In Southeast Asia</t>
  </si>
  <si>
    <t>Introduction To Global Studies</t>
  </si>
  <si>
    <t>Media, Culture And Korean Society</t>
  </si>
  <si>
    <t>Motivation And Leadership</t>
  </si>
  <si>
    <t>Political History Of Taiwan</t>
  </si>
  <si>
    <t>Popular Culture In Taiwan</t>
  </si>
  <si>
    <t>Queer Literature In East Asia</t>
  </si>
  <si>
    <t>Remapping Asian Cinema And Media Culture</t>
  </si>
  <si>
    <t>Selected Reading Of Modern Taiwanese Literature</t>
  </si>
  <si>
    <t>Specialized Course Ii (Assd): Modern Taiwanese History</t>
  </si>
  <si>
    <t>Specialized Course Iii (Gtim): Design Thinking</t>
  </si>
  <si>
    <t>Survey Of Art Practice In Southeast Asia</t>
  </si>
  <si>
    <t>World History</t>
  </si>
  <si>
    <t>Russian As A Foreign Language. Level 1. Elementary</t>
  </si>
  <si>
    <t>National Research University Higher School of Economics</t>
  </si>
  <si>
    <t>Russian Federation</t>
  </si>
  <si>
    <t>English Literature : 1800-1900</t>
  </si>
  <si>
    <t>National Sun Yat-sen University</t>
  </si>
  <si>
    <t>French I</t>
  </si>
  <si>
    <t>German I-1</t>
  </si>
  <si>
    <t>International Security</t>
  </si>
  <si>
    <t>Introduction To Cross-Cultural Studies And Aesthetics</t>
  </si>
  <si>
    <t>Media And Society</t>
  </si>
  <si>
    <t>Spanish(Iv)</t>
  </si>
  <si>
    <t>Taiwan’S Development History</t>
  </si>
  <si>
    <t>Ai And Everyday Life</t>
  </si>
  <si>
    <t>American Literature</t>
  </si>
  <si>
    <t>Borders, Power, And Culture In Taiwan</t>
  </si>
  <si>
    <t>Climate Change And Disaster Risk In Asia-Pacific</t>
  </si>
  <si>
    <t>Corporate Governance And Social Responsibility</t>
  </si>
  <si>
    <t>Critical Reading And Cultural Inquiry (Ii)</t>
  </si>
  <si>
    <t>Discovering Taiwan</t>
  </si>
  <si>
    <t>Earthquakes Of The Week</t>
  </si>
  <si>
    <t>Globalization In East Asian States</t>
  </si>
  <si>
    <t>History Of The English Language</t>
  </si>
  <si>
    <t>Intermediate Logic</t>
  </si>
  <si>
    <t>International Relations Between China And Southeast Asia</t>
  </si>
  <si>
    <t>Language And Gender</t>
  </si>
  <si>
    <t>Logic Your Way Into Writing</t>
  </si>
  <si>
    <t>Logical Thinking And Application</t>
  </si>
  <si>
    <t>Malay Language I</t>
  </si>
  <si>
    <t>Seminar On History Of Chinese Thought</t>
  </si>
  <si>
    <t>Studies On Popular Literature And Popular Culture</t>
  </si>
  <si>
    <t>Analysis Of Global Business</t>
  </si>
  <si>
    <t>Anthropology And Sts</t>
  </si>
  <si>
    <t>Crisis Management</t>
  </si>
  <si>
    <t>Critical Thinking And Problem Solving</t>
  </si>
  <si>
    <t>Cultural Approach For Sustainability</t>
  </si>
  <si>
    <t>Digital Trends And Management In Cloud Computing</t>
  </si>
  <si>
    <t>East Asian Social Comparison</t>
  </si>
  <si>
    <t>East Asian Social Movements</t>
  </si>
  <si>
    <t>Economic History (Ⅱ)</t>
  </si>
  <si>
    <t>English Romanticism</t>
  </si>
  <si>
    <t>Exploring Taiwan: Musicking And Listening In Taiwan</t>
  </si>
  <si>
    <t>Genomics And Societies</t>
  </si>
  <si>
    <t>Global Market Management</t>
  </si>
  <si>
    <t>Global Marketing And Negotiation Skills</t>
  </si>
  <si>
    <t>History Of East Asia Since 1600</t>
  </si>
  <si>
    <t>Innovation Through Modern Technology And Human Development</t>
  </si>
  <si>
    <t>Introduction To East Asian Studies</t>
  </si>
  <si>
    <t>Leading Teams And Organizations</t>
  </si>
  <si>
    <t>Modal Logic</t>
  </si>
  <si>
    <t>Modern Geospatial Techniques And Disaster Observations</t>
  </si>
  <si>
    <t>Multinational Business Management</t>
  </si>
  <si>
    <t>Natural History And Literature In The Nineteenth-Century Britain</t>
  </si>
  <si>
    <t>Organisms That Changed History(2)</t>
  </si>
  <si>
    <t>Organizational Change And Innovation</t>
  </si>
  <si>
    <t>Political Risk Analysis Of Domestic Luxury Consumption In China</t>
  </si>
  <si>
    <t>Population Aging And Social Policy</t>
  </si>
  <si>
    <t>Sociology Of Gender</t>
  </si>
  <si>
    <t>Sociology Of History</t>
  </si>
  <si>
    <t>South Asian Musical Performance And Society</t>
  </si>
  <si>
    <t>Technology Innovation And Accounting Practice</t>
  </si>
  <si>
    <t>The Representation Of Postcolonial Spaces In Contemporary Asia</t>
  </si>
  <si>
    <t>Twentieth-Century English Literature</t>
  </si>
  <si>
    <t>Using Chatgpt To Do Philosophy</t>
  </si>
  <si>
    <t>Population And Social Geography</t>
  </si>
  <si>
    <t>Seminar On Political And Economic Interaction Across Taiwan Strait</t>
  </si>
  <si>
    <t>National Taiwan University College of Management</t>
  </si>
  <si>
    <t>Human Computer Interaction And User Studies</t>
  </si>
  <si>
    <t>Labour Market Policies In East Asia</t>
  </si>
  <si>
    <t>Vietnamese (Level 1)</t>
  </si>
  <si>
    <t>Beginning German I</t>
  </si>
  <si>
    <t>Beginning Japanese I</t>
  </si>
  <si>
    <t>Discovering And Understanding French Culture</t>
  </si>
  <si>
    <t>French For Communication</t>
  </si>
  <si>
    <t>French For Communication A1</t>
  </si>
  <si>
    <t>French For Communication A1 Beginner</t>
  </si>
  <si>
    <t>French For Communication A1-A2</t>
  </si>
  <si>
    <t>Leadership And Organization Development</t>
  </si>
  <si>
    <t>Marketing Management (En)</t>
  </si>
  <si>
    <t>Strategy And Sustainability</t>
  </si>
  <si>
    <t>Cross-Cultural Management And Intercultural Communication</t>
  </si>
  <si>
    <t>Leading Change</t>
  </si>
  <si>
    <t>Organizations And Careers In The Arts</t>
  </si>
  <si>
    <t>Strategic Management, Environment And Sustainability</t>
  </si>
  <si>
    <t>Technology &amp; Digital Opportunities For Business Development</t>
  </si>
  <si>
    <t>The Digital Organisation</t>
  </si>
  <si>
    <t>The Digital Organization</t>
  </si>
  <si>
    <t>The Economics Of Culture</t>
  </si>
  <si>
    <t>An Introduction To British Cultures 1</t>
  </si>
  <si>
    <t>Corporate Social Responsibility And Ethics</t>
  </si>
  <si>
    <t>Development &amp; Globalisation</t>
  </si>
  <si>
    <t>Environment And Sustainability</t>
  </si>
  <si>
    <t>Environmental Issues</t>
  </si>
  <si>
    <t>Environmental Issues (Semester 2 For Exchange Students)</t>
  </si>
  <si>
    <t>Identity And Difference In Multicultural Britain</t>
  </si>
  <si>
    <t>Imagined Communities</t>
  </si>
  <si>
    <t>Introduction To Innovation And Technology Management</t>
  </si>
  <si>
    <t>Level A (He Entry Level) French I</t>
  </si>
  <si>
    <t>Level A (He Entry Level) Spanish I</t>
  </si>
  <si>
    <t>Social Geographies</t>
  </si>
  <si>
    <t>Sociology Of Health And Illness</t>
  </si>
  <si>
    <t>Sustainability Management And The Natural Environment</t>
  </si>
  <si>
    <t>Sustainable Development And Environmental Valuation</t>
  </si>
  <si>
    <t>Sustainable Solutions</t>
  </si>
  <si>
    <t>Business And Professional Speaking</t>
  </si>
  <si>
    <t>Elementary Asl 1</t>
  </si>
  <si>
    <t>Elementary French</t>
  </si>
  <si>
    <t>Elementary German 1</t>
  </si>
  <si>
    <t>Elementary Japanese 1</t>
  </si>
  <si>
    <t>Elementary Spanish 1</t>
  </si>
  <si>
    <t>Entrepreneurial Strategy And Business Model Design</t>
  </si>
  <si>
    <t>Espionage 2: 20Th Century Spies</t>
  </si>
  <si>
    <t>Financial Accounting And Reporting</t>
  </si>
  <si>
    <t>Global And Intercultural Communication</t>
  </si>
  <si>
    <t>Global Climate Change</t>
  </si>
  <si>
    <t>Global Markets &amp; Local Culture</t>
  </si>
  <si>
    <t>Global Markets And Local Culture</t>
  </si>
  <si>
    <t>Global Markets And Local Culture (Globalization And Resistance)</t>
  </si>
  <si>
    <t>History Of Technology</t>
  </si>
  <si>
    <t>Introduction To Logic</t>
  </si>
  <si>
    <t>Introduction To The History Of The United States</t>
  </si>
  <si>
    <t>Knowledge In A Digital World</t>
  </si>
  <si>
    <t>Leaders And Leadership In History?</t>
  </si>
  <si>
    <t>Media, Culture, And Society</t>
  </si>
  <si>
    <t>Principles Of Organizational Communications</t>
  </si>
  <si>
    <t>Technology &amp; Human Values</t>
  </si>
  <si>
    <t>Technology And Human Values</t>
  </si>
  <si>
    <t>Theories Of Conflict And Negotiation</t>
  </si>
  <si>
    <t>World Cultures Through Film</t>
  </si>
  <si>
    <t>World History Since 1945</t>
  </si>
  <si>
    <t>Algorithms And Computer Programming With Python</t>
  </si>
  <si>
    <t>Corporate And Private Environmental Responsibility</t>
  </si>
  <si>
    <t>Energy And Climate Policy</t>
  </si>
  <si>
    <t>Energy, Environment And Sustainability</t>
  </si>
  <si>
    <t>Green Digitalisation And App Development</t>
  </si>
  <si>
    <t>Green Digitalization And App Development</t>
  </si>
  <si>
    <t>Management Consulting</t>
  </si>
  <si>
    <t>Norwegian Language For Foreign Students Level I</t>
  </si>
  <si>
    <t>Strategic Entrepreneurship</t>
  </si>
  <si>
    <t>Sustainable Energy</t>
  </si>
  <si>
    <t>Technology Adoption And Consumer Psychology</t>
  </si>
  <si>
    <t>Critical Thinking In Human Development And Family Sciences</t>
  </si>
  <si>
    <t>Digital Literacy And Culture</t>
  </si>
  <si>
    <t>First Year German</t>
  </si>
  <si>
    <t>First-Year German</t>
  </si>
  <si>
    <t>First-Year Spanish</t>
  </si>
  <si>
    <t>Foundations Of The Entrepreneurial Mindset</t>
  </si>
  <si>
    <t>History Of Beer And Brewing</t>
  </si>
  <si>
    <t>History Of Western Civilization</t>
  </si>
  <si>
    <t>Introduction To Climate Change</t>
  </si>
  <si>
    <t>Introduction To Environmental Science And Sustainability</t>
  </si>
  <si>
    <t>Judgment And Decision Making</t>
  </si>
  <si>
    <t>Quests For Meaning: World Religions</t>
  </si>
  <si>
    <t>Science In The Age Of Empires</t>
  </si>
  <si>
    <t>Social Media And Everyday Life</t>
  </si>
  <si>
    <t>Sustainable Communities</t>
  </si>
  <si>
    <t>The History Of Human Rights In The Modern World</t>
  </si>
  <si>
    <t>Women In United States</t>
  </si>
  <si>
    <t>Critical Thinking In A Global Context</t>
  </si>
  <si>
    <t>Critical Thinking Skills</t>
  </si>
  <si>
    <t>Globalization Studies</t>
  </si>
  <si>
    <t>Internationalization Of Higher Education In Japan</t>
  </si>
  <si>
    <t>Japanese Ja100</t>
  </si>
  <si>
    <t>Managing Innovation And Change</t>
  </si>
  <si>
    <t>Negotiation Workshop</t>
  </si>
  <si>
    <t>Osaka In Modern Japanese Literature</t>
  </si>
  <si>
    <t>Sociological Analysis Of Nihonjin-Ron</t>
  </si>
  <si>
    <t>World English Seminar: Dynamic Business In English For Your Future</t>
  </si>
  <si>
    <t>Chinese Perspective On International And Global Affairs</t>
  </si>
  <si>
    <t>Logic And Argument</t>
  </si>
  <si>
    <t>Chinese Politics And Public Policy</t>
  </si>
  <si>
    <t>Economics Of Entrepreneurship And Innovation</t>
  </si>
  <si>
    <t>Legal Chinese</t>
  </si>
  <si>
    <t>Basic Czech For Foreigners (A1)</t>
  </si>
  <si>
    <t>Prague University of Economics and Business</t>
  </si>
  <si>
    <t>Basic German For Economists 1 (A0/A1)</t>
  </si>
  <si>
    <t>Basic Spanish For Economists 1</t>
  </si>
  <si>
    <t>Chapters In History Of The Cold War</t>
  </si>
  <si>
    <t>Czech For Foreigners</t>
  </si>
  <si>
    <t>Diplomacy And Diplomatic Protocol</t>
  </si>
  <si>
    <t>Elementary Czech</t>
  </si>
  <si>
    <t>Elementary Czech For Foreigners</t>
  </si>
  <si>
    <t>Elementary Czech For Foreigners (A0/A2)</t>
  </si>
  <si>
    <t>French For Beginners 1</t>
  </si>
  <si>
    <t>French For Beginners 2 (A1)</t>
  </si>
  <si>
    <t>From Kafka To Havel: Introduction Into The History And Culture Of Czech Lands</t>
  </si>
  <si>
    <t>Information Systems Management</t>
  </si>
  <si>
    <t>Introduction To Cybersecurity</t>
  </si>
  <si>
    <t>Law And Ethics In International Relations</t>
  </si>
  <si>
    <t>Mathematical Informatics</t>
  </si>
  <si>
    <t>Military Technologies And International Security Challenges</t>
  </si>
  <si>
    <t>Modeling In Management</t>
  </si>
  <si>
    <t>New Media And Social Network Services</t>
  </si>
  <si>
    <t>Open Source Intelligence</t>
  </si>
  <si>
    <t>Power Games In International Relations</t>
  </si>
  <si>
    <t>Sociology Of Virtual Organization</t>
  </si>
  <si>
    <t>Trends In World Tourism</t>
  </si>
  <si>
    <t>Web 2.0 &amp; Social Network Services</t>
  </si>
  <si>
    <t>Climate And Culture</t>
  </si>
  <si>
    <t>Climate Change And Renewable Energy</t>
  </si>
  <si>
    <t>Cultural Ethics Of Digital Technologies And Ai</t>
  </si>
  <si>
    <t>Digital Citizenship In A Global Society</t>
  </si>
  <si>
    <t>Energy, Environment &amp; Climate Change</t>
  </si>
  <si>
    <t>International Organization</t>
  </si>
  <si>
    <t>Korean Culture And Society</t>
  </si>
  <si>
    <t>The Climate Crisis And Societal Impacts</t>
  </si>
  <si>
    <t>Understanding Korean Culture</t>
  </si>
  <si>
    <t>Advanced Semantics: Puzzles In Meaning</t>
  </si>
  <si>
    <t>Queen Mary University of London</t>
  </si>
  <si>
    <t>Art Histories: An Introduction To The Visual Arts In London</t>
  </si>
  <si>
    <t>Avant-Garde Theatre In Europe</t>
  </si>
  <si>
    <t>Brief Encounters: Around The World In Short Stories</t>
  </si>
  <si>
    <t>Business Information Systems</t>
  </si>
  <si>
    <t>Controversies Of Science And Technology In The Making Of The Modern World</t>
  </si>
  <si>
    <t>Culture And Society In Medieval Spain: Christians, Jews And Muslims</t>
  </si>
  <si>
    <t>Europe In A Global Context Since 1800</t>
  </si>
  <si>
    <t>Experimental Linguistics</t>
  </si>
  <si>
    <t>French Language And Culture I (A)</t>
  </si>
  <si>
    <t>Gender At Work</t>
  </si>
  <si>
    <t>Global Histories</t>
  </si>
  <si>
    <t>Health, Space And Justice</t>
  </si>
  <si>
    <t>Innovation And Entrepreneurship</t>
  </si>
  <si>
    <t>Interventions</t>
  </si>
  <si>
    <t>London : Walking The City</t>
  </si>
  <si>
    <t>London And Its Museums</t>
  </si>
  <si>
    <t>London Performance Now</t>
  </si>
  <si>
    <t>London/Culture/Performance</t>
  </si>
  <si>
    <t>London: Walking The City</t>
  </si>
  <si>
    <t>Organisational Learning In The Workplace</t>
  </si>
  <si>
    <t>Power In Global Governance</t>
  </si>
  <si>
    <t>Screening History: Representing The Past In The Contemporary Historical Film</t>
  </si>
  <si>
    <t>Sociolinguistics: English In Use</t>
  </si>
  <si>
    <t>Spectatorship: Time, Place, Performance</t>
  </si>
  <si>
    <t>Syntax I: The Structure Of English</t>
  </si>
  <si>
    <t>Technology, Politics, War</t>
  </si>
  <si>
    <t>Ai, Biohacking And Future Tech</t>
  </si>
  <si>
    <t>Ai, Biohacking And Future Technology</t>
  </si>
  <si>
    <t>Ai, Biohacking, And Future Technology</t>
  </si>
  <si>
    <t>Buddhism In The Modern World</t>
  </si>
  <si>
    <t>Bus Gov'T And Global Economy</t>
  </si>
  <si>
    <t>Canada In The World</t>
  </si>
  <si>
    <t>China Since 1800</t>
  </si>
  <si>
    <t>Christianity</t>
  </si>
  <si>
    <t>Cities And Urbanization In South</t>
  </si>
  <si>
    <t>Cities And Urbanization In The South</t>
  </si>
  <si>
    <t>Cities: Geography, Planning And Urban Life</t>
  </si>
  <si>
    <t>Contemporary China</t>
  </si>
  <si>
    <t>Cultures Of A Nation: Mexico</t>
  </si>
  <si>
    <t>Development Studies In Global Perspective</t>
  </si>
  <si>
    <t>Digital Strategy</t>
  </si>
  <si>
    <t>Digital Strategy &amp; Transformation</t>
  </si>
  <si>
    <t>Film 220 - Animation From Disney To Ghibli</t>
  </si>
  <si>
    <t>Global History Of Pandemics</t>
  </si>
  <si>
    <t>Indg 101 - Foundations In Indigenous Knowledges And Perspectives</t>
  </si>
  <si>
    <t>International Business Negotiations</t>
  </si>
  <si>
    <t>Introduction To Indigenous Studies</t>
  </si>
  <si>
    <t>Managing Across Cultures</t>
  </si>
  <si>
    <t>Negotiation Theory And Behaviour</t>
  </si>
  <si>
    <t>Religion &amp; Film</t>
  </si>
  <si>
    <t>Rels 242 Objects And Materiality In Indigenous Worlds</t>
  </si>
  <si>
    <t>Rels 393 Buddhism In The Modern World</t>
  </si>
  <si>
    <t>Social History Of Popular Music</t>
  </si>
  <si>
    <t>Technology And Development</t>
  </si>
  <si>
    <t>Urban Natures</t>
  </si>
  <si>
    <t>Weather And Climate</t>
  </si>
  <si>
    <t>Bridging Cultures</t>
  </si>
  <si>
    <t>Queensland University of Technology</t>
  </si>
  <si>
    <t>Bsb108 Business Environment</t>
  </si>
  <si>
    <t>Intercultural Communication And Negotiation Skills</t>
  </si>
  <si>
    <t>Popular Culture: A 21St Century Communication Industry</t>
  </si>
  <si>
    <t>Climate Change And International Relations</t>
  </si>
  <si>
    <t>Reichman University</t>
  </si>
  <si>
    <t>Israel</t>
  </si>
  <si>
    <t>Foundations Of Jewish Thought And Philosophy</t>
  </si>
  <si>
    <t>Israel'S Foreign Policy</t>
  </si>
  <si>
    <t>Navigating In The High Tech Sector</t>
  </si>
  <si>
    <t>Russia</t>
  </si>
  <si>
    <t>Simulation Games And Negotiation Processes</t>
  </si>
  <si>
    <t>Team Management And Development</t>
  </si>
  <si>
    <t>Terrorism, Counter-Terrorism And The Middle East</t>
  </si>
  <si>
    <t>The Israeli Woman</t>
  </si>
  <si>
    <t>Accounting</t>
  </si>
  <si>
    <t>Contemporary Chinese Society And Culture</t>
  </si>
  <si>
    <t>Leadership Theory And Practice</t>
  </si>
  <si>
    <t>Management Communication</t>
  </si>
  <si>
    <t>Supply Chain Management</t>
  </si>
  <si>
    <t>Argumentation And Debate</t>
  </si>
  <si>
    <t>Cases In General Management</t>
  </si>
  <si>
    <t>Culture And Fine Arts</t>
  </si>
  <si>
    <t>Humanities Lecture 2</t>
  </si>
  <si>
    <t>Japanese J0(A)</t>
  </si>
  <si>
    <t>Japanese J4-1</t>
  </si>
  <si>
    <t>Japanese J4-2</t>
  </si>
  <si>
    <t>Japanese Language &amp; Society A</t>
  </si>
  <si>
    <t>Japanese Language J4-3</t>
  </si>
  <si>
    <t>Language And Culture - Critical Conjunctures Of Culture And Technology</t>
  </si>
  <si>
    <t>Leadership In Global Organization</t>
  </si>
  <si>
    <t>Marketing Management In Japan</t>
  </si>
  <si>
    <t>Nature Of The Earth</t>
  </si>
  <si>
    <t>J5-1 Grammar</t>
  </si>
  <si>
    <t>J5-4A Listening And Conversation</t>
  </si>
  <si>
    <t>Ritsumeikan Asia Pacific University</t>
  </si>
  <si>
    <t>Japanese Foundation Course</t>
  </si>
  <si>
    <t>Media And Law</t>
  </si>
  <si>
    <t>New Media And Societyea</t>
  </si>
  <si>
    <t>Basic Arabic I (Ara 510)</t>
  </si>
  <si>
    <t>Basic Turkish I</t>
  </si>
  <si>
    <t>Climate Change And Environmental Politics</t>
  </si>
  <si>
    <t>Fundamentals Of Family Business</t>
  </si>
  <si>
    <t>Global Environmental Challenges</t>
  </si>
  <si>
    <t>Globalization And Health Inequalities</t>
  </si>
  <si>
    <t>Local Cultures, Global Forces</t>
  </si>
  <si>
    <t>Org403 Cross-Cultural Management</t>
  </si>
  <si>
    <t>Urban Spaces And Cultures</t>
  </si>
  <si>
    <t>Climate Change Economics And Policy</t>
  </si>
  <si>
    <t>Contemporary Issues In Corporate Law &amp; Governance</t>
  </si>
  <si>
    <t>Demography And Climate Change</t>
  </si>
  <si>
    <t>Diplomacy &amp; International Negociation</t>
  </si>
  <si>
    <t>Environmental Politics</t>
  </si>
  <si>
    <t>Epidemics And Planetary Health. History, Ecology, Politics</t>
  </si>
  <si>
    <t>Francais A1</t>
  </si>
  <si>
    <t>Français Niveau A2</t>
  </si>
  <si>
    <t>French As A Foreign Language</t>
  </si>
  <si>
    <t>Governing Climate Change</t>
  </si>
  <si>
    <t>Intelligence In The Public And Private Sectors</t>
  </si>
  <si>
    <t>Introduction To Environmental Economics</t>
  </si>
  <si>
    <t>Technology, War And Politics</t>
  </si>
  <si>
    <t>The Evolution Of The Us Intelligence Community Since 1947</t>
  </si>
  <si>
    <t>The New Challenges Of Ia</t>
  </si>
  <si>
    <t>Advocacy And Negociation</t>
  </si>
  <si>
    <t>Ai And Law: A Philosophical Approach To Predictive Justice</t>
  </si>
  <si>
    <t>British Political And Social History: 1945-1980S</t>
  </si>
  <si>
    <t>Fake News And Misinformation In Digital Societies</t>
  </si>
  <si>
    <t>Fle Workshop A1 Group 2</t>
  </si>
  <si>
    <t>French As A Foreign Language Level A!</t>
  </si>
  <si>
    <t>Introduction To Corporate Strategy &amp; Development, With Introductory Excel Modeling</t>
  </si>
  <si>
    <t>Law And Literature</t>
  </si>
  <si>
    <t>Social Medias, Algorithms And Intermediate Bodies</t>
  </si>
  <si>
    <t>The Economy Of Wine And Champagne</t>
  </si>
  <si>
    <t>The Touch Of Nature: Environments In The History Of North America</t>
  </si>
  <si>
    <t>Women Leadership In Politics, Diplomacy, Sciences And Business</t>
  </si>
  <si>
    <t>A Billion Dollar Molecule</t>
  </si>
  <si>
    <t>Data Analysis In Communication Science</t>
  </si>
  <si>
    <t>Elementary Korean</t>
  </si>
  <si>
    <t>Environment &amp; Education</t>
  </si>
  <si>
    <t>Extraterrestrial Planets And Life</t>
  </si>
  <si>
    <t>Issues In Modern Middle Eastern History</t>
  </si>
  <si>
    <t>Korean History</t>
  </si>
  <si>
    <t>Life In Contemporary Korea</t>
  </si>
  <si>
    <t>Man And The Universe</t>
  </si>
  <si>
    <t>Management Science</t>
  </si>
  <si>
    <t>Sustainable Health And Environment With Global Perspectives</t>
  </si>
  <si>
    <t>Technological Innovation: An Interdisciplinary Approach</t>
  </si>
  <si>
    <t>Two Koreas: Modern Korean History And Society</t>
  </si>
  <si>
    <t>Global Environmental Health</t>
  </si>
  <si>
    <t>Introduction To Smart City Global Convergence</t>
  </si>
  <si>
    <t>Financial Instruments And Risk Management</t>
  </si>
  <si>
    <t>Asia-Canada Identities: Experiences And Perspectives</t>
  </si>
  <si>
    <t>Critical Thinking In Business</t>
  </si>
  <si>
    <t>Critical Thinking Through Business Case Analysis</t>
  </si>
  <si>
    <t>French For Beginners</t>
  </si>
  <si>
    <t>Great Texts: Asian Thought And Literature</t>
  </si>
  <si>
    <t>Introductory Spanish I</t>
  </si>
  <si>
    <t>Negotiations And Conflict Management</t>
  </si>
  <si>
    <t>Topics In Technology And Society</t>
  </si>
  <si>
    <t>American Dreams</t>
  </si>
  <si>
    <t>American Multiculturalism</t>
  </si>
  <si>
    <t>Chinese Media And Cities</t>
  </si>
  <si>
    <t>Critical Thinking For Social Inquiry</t>
  </si>
  <si>
    <t>Critical Thinking Through English Composition</t>
  </si>
  <si>
    <t>Cultural Identities</t>
  </si>
  <si>
    <t>Foundations Of Human-Computer Interaction</t>
  </si>
  <si>
    <t>Globalization And China</t>
  </si>
  <si>
    <t>Human And Technology</t>
  </si>
  <si>
    <t>Introduction To American Studies</t>
  </si>
  <si>
    <t>Introduction To Communication Studies</t>
  </si>
  <si>
    <t>Judgement And Decision Making</t>
  </si>
  <si>
    <t>K-Culture And Media</t>
  </si>
  <si>
    <t>Korean Language &amp; Culture -Beginner</t>
  </si>
  <si>
    <t>Korean Language And Culture - Beginner</t>
  </si>
  <si>
    <t>Korean Language For Exchange &amp; Visiting Students (Beginners)</t>
  </si>
  <si>
    <t>Korean Language&amp;Culture-Beginner</t>
  </si>
  <si>
    <t>K-Pop And Cultural Studies</t>
  </si>
  <si>
    <t>Managerial Accounting</t>
  </si>
  <si>
    <t>Media, Human &amp; Society</t>
  </si>
  <si>
    <t>Modernism And Social Change</t>
  </si>
  <si>
    <t>Modernism And Social Change C</t>
  </si>
  <si>
    <t>Popular Culture Of China</t>
  </si>
  <si>
    <t>Principles Of Accounting</t>
  </si>
  <si>
    <t>Science Fiction</t>
  </si>
  <si>
    <t>Social Class In America</t>
  </si>
  <si>
    <t>The Mediums Of Korean Cultural Modernity</t>
  </si>
  <si>
    <t>Theories Of Organisational Behaviour</t>
  </si>
  <si>
    <t>Understanding Of Management Quality</t>
  </si>
  <si>
    <t>Digital And It Governance</t>
  </si>
  <si>
    <t>Entrepreneurial Ecosystems</t>
  </si>
  <si>
    <t>Industrial And Innovation Policy</t>
  </si>
  <si>
    <t>Innovation Strategy</t>
  </si>
  <si>
    <t>International Hr</t>
  </si>
  <si>
    <t>Management And Sustainable Development</t>
  </si>
  <si>
    <t>Management And Sustainable Development: Constraints And Opportunities</t>
  </si>
  <si>
    <t>Managing Diversity And Multiculturality</t>
  </si>
  <si>
    <t>Seminar Of Emerging Technologies</t>
  </si>
  <si>
    <t>Sustainable Development, Business And Policy</t>
  </si>
  <si>
    <t>Theory Of Innovation And Entrepreneurship (Chaire Solvay)</t>
  </si>
  <si>
    <t>Buddhist Traditions</t>
  </si>
  <si>
    <t>Controversies In Globalization</t>
  </si>
  <si>
    <t>Development Of Japanese Civilization 2</t>
  </si>
  <si>
    <t>Global History</t>
  </si>
  <si>
    <t>Introduction Of International Cooperation And Management Of Japan’S International Cooperati</t>
  </si>
  <si>
    <t>Leadership That Harnesses And Advances Diversity And Inclusion</t>
  </si>
  <si>
    <t>Management In Japan</t>
  </si>
  <si>
    <t>Meaningful Life: Art, Digital, And Field-Based Learning</t>
  </si>
  <si>
    <t>Philosophy Of Ai</t>
  </si>
  <si>
    <t>Ai Challenges To Business And Society</t>
  </si>
  <si>
    <t>Ai, Innovation, And The Future Of Work</t>
  </si>
  <si>
    <t>Building And Scaling The Digital Firm</t>
  </si>
  <si>
    <t>Business Model Innovation</t>
  </si>
  <si>
    <t>East Asia &amp; The Global Economy: Advanced Analyses</t>
  </si>
  <si>
    <t>Ideation - Creating A Business Idea</t>
  </si>
  <si>
    <t>Innolab: Solving Innovation Challenges Through Ci</t>
  </si>
  <si>
    <t>Introductory Swedish</t>
  </si>
  <si>
    <t>Introductory Swedish 2</t>
  </si>
  <si>
    <t>Leading Teams: Advanced Project Management</t>
  </si>
  <si>
    <t>Luxury Goods And Art In The Market</t>
  </si>
  <si>
    <t>Management: Consulting And Change</t>
  </si>
  <si>
    <t>Managing Data And Ai: The Future Of Strategy</t>
  </si>
  <si>
    <t>Sustainability Challenges: Business In Society</t>
  </si>
  <si>
    <t>Business, Politics And Culture</t>
  </si>
  <si>
    <t>Business, Politics, And Culture</t>
  </si>
  <si>
    <t>Classical Japanese I</t>
  </si>
  <si>
    <t>Climate Change Solutions</t>
  </si>
  <si>
    <t>Consumption, Culture And Commerce</t>
  </si>
  <si>
    <t>Corporate Enterprise Analysis</t>
  </si>
  <si>
    <t>Democratisation And Human Rights In Latin America</t>
  </si>
  <si>
    <t>Entrepreneurship In Societal Change</t>
  </si>
  <si>
    <t>Fashion And Sustainability</t>
  </si>
  <si>
    <t>Global Business Ethics</t>
  </si>
  <si>
    <t>Inequality, Gender And Power In Latin America</t>
  </si>
  <si>
    <t>Islam In The Swedish Socio-Cultural And Educational Context</t>
  </si>
  <si>
    <t>Land, People And Power In Latin America And The Caribbean</t>
  </si>
  <si>
    <t>Land, People And Power In Latin America And The Carribean</t>
  </si>
  <si>
    <t>Latin America And The World</t>
  </si>
  <si>
    <t>Magic In The European History Of Religions: Texts And Traditions</t>
  </si>
  <si>
    <t>Manga Studies</t>
  </si>
  <si>
    <t>Middle East: Minorities And Migration</t>
  </si>
  <si>
    <t>Politics And Development In The Middle East</t>
  </si>
  <si>
    <t>Swedish For International Students</t>
  </si>
  <si>
    <t>Swedish For International Students And Researchers, Course 2</t>
  </si>
  <si>
    <t>Swedish For International Students, Course 1</t>
  </si>
  <si>
    <t>Swedish For International Students, Course 2</t>
  </si>
  <si>
    <t>Swedish Literature</t>
  </si>
  <si>
    <t>Trendspotting And Future Thinking</t>
  </si>
  <si>
    <t>Ai &amp; Media</t>
  </si>
  <si>
    <t>Sungkyunkwan University</t>
  </si>
  <si>
    <t>Ai And It Business Model</t>
  </si>
  <si>
    <t>Basic Korean Program</t>
  </si>
  <si>
    <t>Behaviorial Finance &amp; Fintech</t>
  </si>
  <si>
    <t>Climate Change And The Humanities</t>
  </si>
  <si>
    <t>Contemporary Korean Society And Culture</t>
  </si>
  <si>
    <t>Convergence Media And Popular Culture</t>
  </si>
  <si>
    <t>Environment And Sustainable Development</t>
  </si>
  <si>
    <t>Exploring Hallyu: A Comprehensive Study Of Korean Popular Culture</t>
  </si>
  <si>
    <t>Film Feminism And The World</t>
  </si>
  <si>
    <t>Global Sustainable Management</t>
  </si>
  <si>
    <t>Globalization And Media</t>
  </si>
  <si>
    <t>International Finance</t>
  </si>
  <si>
    <t>Introduction To Asian Cultures</t>
  </si>
  <si>
    <t>Introduction To Digital Humanities</t>
  </si>
  <si>
    <t>Introduction To Social Media Data Coding</t>
  </si>
  <si>
    <t>It Management</t>
  </si>
  <si>
    <t>Korean Culture And Governance</t>
  </si>
  <si>
    <t>Korean History And Culture</t>
  </si>
  <si>
    <t>Leadership And Management Of Nonprofit Organizations</t>
  </si>
  <si>
    <t>Managing Behavior In Organizations</t>
  </si>
  <si>
    <t>Platform Business In Digital Economy</t>
  </si>
  <si>
    <t>Political &amp; Economic Development In Korea</t>
  </si>
  <si>
    <t>Sociology Of Marriage And Family</t>
  </si>
  <si>
    <t>The Politics Of Inequality</t>
  </si>
  <si>
    <t>Understanding Of Multicultural Society</t>
  </si>
  <si>
    <t>Urban Administration</t>
  </si>
  <si>
    <t>Advanced Seminar Economics &amp; Policy: Politics Of Innovation &amp; Technology (Limited Places)</t>
  </si>
  <si>
    <t>Advanced Seminar Marketing, Strategy &amp; Leadership (Mgt001340, English): Reputation Management</t>
  </si>
  <si>
    <t>Advanced Seminar Marketing, Strategy, Leadership &amp; Management: Entrepreneurship Across Contexts</t>
  </si>
  <si>
    <t>Advanced Seminar: Politics Of Innovation &amp; Technology</t>
  </si>
  <si>
    <t>Applied Strategy And Organization (Wi001111): Strategy In The Global Market Place</t>
  </si>
  <si>
    <t>Computational Logistics</t>
  </si>
  <si>
    <t>Development Policy And Economics: Human Security And Human Development (Wz1711)</t>
  </si>
  <si>
    <t>Economics Of Environmental And Climate Policy</t>
  </si>
  <si>
    <t>German As A Foreign Language A1.1</t>
  </si>
  <si>
    <t>German As A Foreign Language A1.1 - Dive Into The Grammar And Apply It In Practice</t>
  </si>
  <si>
    <t>German As A Foreign Language A1.1 Plus A1.2</t>
  </si>
  <si>
    <t>German As A Foreign Language A1.2</t>
  </si>
  <si>
    <t>Identifying Research Question In Entrepreneurial Management (Mgt001325): New Technologies And Nascen</t>
  </si>
  <si>
    <t>Innovation Management Tools And Methods: Design Thinking For Industry-Related Settings (Wi001286) (L</t>
  </si>
  <si>
    <t>Intensive Course German As A Foreign Language A1.1 Plus A1.2</t>
  </si>
  <si>
    <t>Introduction To Science &amp; Technology Policy (Wi001124, Wi001172)</t>
  </si>
  <si>
    <t>Spanish A1</t>
  </si>
  <si>
    <t>Anthropology Of The Body</t>
  </si>
  <si>
    <t>Cultural Imaginaries Of Mexico</t>
  </si>
  <si>
    <t>Geocultural Challenges Of Globalization</t>
  </si>
  <si>
    <t>Intercultural Leadership</t>
  </si>
  <si>
    <t>Mexican Culture And Identity</t>
  </si>
  <si>
    <t>Posthumanism, Ethics And Technology</t>
  </si>
  <si>
    <t>Civic Engagement</t>
  </si>
  <si>
    <t>Ethnic And Religious Pluralism In Thai Society</t>
  </si>
  <si>
    <t>Negotiation And Conflict Resolution</t>
  </si>
  <si>
    <t>Thailand, Asean, And The World</t>
  </si>
  <si>
    <t>Modern Chinese History And Culture</t>
  </si>
  <si>
    <t>Smart City Fundamentals</t>
  </si>
  <si>
    <t>To Eat, Or Not To Eat? Sociology Of Food</t>
  </si>
  <si>
    <t>To Eat, Or Not?Socio Of Food </t>
  </si>
  <si>
    <t>East Asian Popular Music</t>
  </si>
  <si>
    <t>The Hong Kong University of Science and Technology, School of Humanities and Social Science</t>
  </si>
  <si>
    <t>Principles Of Accounting Ii</t>
  </si>
  <si>
    <t>The Art Of Thinking In The Hong Kong Context</t>
  </si>
  <si>
    <t>The Israeli-Palestinian Conflict: The Ever-Roaring Volcano</t>
  </si>
  <si>
    <t>What Am I? Personal Identity And The Self From A Philosophical Perspective</t>
  </si>
  <si>
    <t>Elementary Italian</t>
  </si>
  <si>
    <t>The University of North Carolina at Chapel Hill Kenan-Flagler Business School</t>
  </si>
  <si>
    <t>Film, Nation And Identity In The Arab World</t>
  </si>
  <si>
    <t>Leading And Managing : An Introduction To Organizational Behavior</t>
  </si>
  <si>
    <t>Love In Classical Persian Poetry</t>
  </si>
  <si>
    <t>Middle East Women Writers</t>
  </si>
  <si>
    <t>The Arab-Jews: Culture Community And Coexistence</t>
  </si>
  <si>
    <t>Environment And Society</t>
  </si>
  <si>
    <t>Gaming Cultures</t>
  </si>
  <si>
    <t>Introduction To Critical Thinking</t>
  </si>
  <si>
    <t>Introduction To Digital Cultures</t>
  </si>
  <si>
    <t>Introduction To Film &amp; Television Studies</t>
  </si>
  <si>
    <t>Introduction To Film And Television Studies</t>
  </si>
  <si>
    <t>Introduction To Strategic Communication</t>
  </si>
  <si>
    <t>Media Strategies</t>
  </si>
  <si>
    <t>Planet Earth: The Big Picture</t>
  </si>
  <si>
    <t>Transforming Business With Information Systems</t>
  </si>
  <si>
    <t>Art And Globalization</t>
  </si>
  <si>
    <t>Communication In Global Settings</t>
  </si>
  <si>
    <t>Corporate Communication</t>
  </si>
  <si>
    <t>Critical And Scientific Thinking (822182-B-6)</t>
  </si>
  <si>
    <t>Digital Culture And Society</t>
  </si>
  <si>
    <t>Digital Media And Politics</t>
  </si>
  <si>
    <t>Dutch I For Asian Students</t>
  </si>
  <si>
    <t>Dutch I For International Students</t>
  </si>
  <si>
    <t>Entrepreneurship Theory &amp; Practice</t>
  </si>
  <si>
    <t>Entrepreneurship Theory And Practice</t>
  </si>
  <si>
    <t>Environmental Economics</t>
  </si>
  <si>
    <t>Ethics Of Ai</t>
  </si>
  <si>
    <t>Financial And Project Management</t>
  </si>
  <si>
    <t>French For Beginners 2</t>
  </si>
  <si>
    <t>Global Migration</t>
  </si>
  <si>
    <t>Globalisation And Social Risk</t>
  </si>
  <si>
    <t>Globalization And Social Risks</t>
  </si>
  <si>
    <t>Human Centered Design</t>
  </si>
  <si>
    <t>Human Futures In The Digital Age</t>
  </si>
  <si>
    <t>Innovation, Organization And Entrepreneurship</t>
  </si>
  <si>
    <t>International Entrepreneurship</t>
  </si>
  <si>
    <t>Introduction To Logic &amp; Philosophy</t>
  </si>
  <si>
    <t>Italian For Beginners 1</t>
  </si>
  <si>
    <t>Italian For Beginners 1 (820120-B-6)</t>
  </si>
  <si>
    <t>Knowledge Representation</t>
  </si>
  <si>
    <t>Language, Culture And Globalization</t>
  </si>
  <si>
    <t>Leadership And Ethics</t>
  </si>
  <si>
    <t>Management, Organization And Culture</t>
  </si>
  <si>
    <t>Methods For Responsible Artificial Intelligence</t>
  </si>
  <si>
    <t>Multiculturalism And Identity</t>
  </si>
  <si>
    <t>Russian For Beginners 1</t>
  </si>
  <si>
    <t>Social Groups In The Digital World</t>
  </si>
  <si>
    <t>Society, Science And Information (Philosophy Of Science And Epistemology 3)</t>
  </si>
  <si>
    <t>Spanish For Beginners</t>
  </si>
  <si>
    <t>Strategic Decision-Making</t>
  </si>
  <si>
    <t>The Private Life In A Digital World</t>
  </si>
  <si>
    <t>Wicked Problems 302: Phil. Reflections</t>
  </si>
  <si>
    <t>Digital Tools Advanced</t>
  </si>
  <si>
    <t>Entrepreneurship : Business Creation</t>
  </si>
  <si>
    <t>Finance In The Tourism And Hospitality Industry</t>
  </si>
  <si>
    <t>French As A Foreign Language - Beginners</t>
  </si>
  <si>
    <t>French Language Course (Fle) Français Langue Etrangère - Ee Débutants</t>
  </si>
  <si>
    <t>International Human Resource Management</t>
  </si>
  <si>
    <t>International Sales And Xculture</t>
  </si>
  <si>
    <t>Online Marketing And Communication Within The Tourism Industry</t>
  </si>
  <si>
    <t>Performance Management</t>
  </si>
  <si>
    <t>Strategic Human Resources Management</t>
  </si>
  <si>
    <t>Ancient Culture Lab: Homer'S Experience And The Ancient Greek Language</t>
  </si>
  <si>
    <t>Ancient Culture Lab: Homer'S Experience And The Greek Language</t>
  </si>
  <si>
    <t>Approaches To The Study Of Religion</t>
  </si>
  <si>
    <t>Computers And Society</t>
  </si>
  <si>
    <t>Creative Thinking, Innovation And Entrepreneurial Action</t>
  </si>
  <si>
    <t>Creativity And Technology</t>
  </si>
  <si>
    <t>Culture And Ideology In The Ancient World</t>
  </si>
  <si>
    <t>Digital Innovation To Achieve The Sustainable Development Goals</t>
  </si>
  <si>
    <t>Early Christian Ireland C.400-1000</t>
  </si>
  <si>
    <t>Early Irish Law And Society</t>
  </si>
  <si>
    <t>Entrepreneurship &amp; High-Tech Venture Creation</t>
  </si>
  <si>
    <t>Ethics Matters: Global Questions, Ethical Responses</t>
  </si>
  <si>
    <t>French Language And Culture (Beginners)</t>
  </si>
  <si>
    <t>From Invasion To Exile: The Ancient Histories Of Israel And Judah</t>
  </si>
  <si>
    <t>Globalisation And Development</t>
  </si>
  <si>
    <t>Human Factors</t>
  </si>
  <si>
    <t>International Business &amp; The Global Economy</t>
  </si>
  <si>
    <t>International Governance And Sustainable Business</t>
  </si>
  <si>
    <t>Introducing Theology: Key Questions</t>
  </si>
  <si>
    <t>Introducing Theology: Key Texts And Methods</t>
  </si>
  <si>
    <t>Introduction The New Testament: Texts And Contexts</t>
  </si>
  <si>
    <t>Introduction To Roman History</t>
  </si>
  <si>
    <t>Introduction To Sustainable Operations Management</t>
  </si>
  <si>
    <t>Irish Language And Culture</t>
  </si>
  <si>
    <t>Korean Language And Culture (Beginners)</t>
  </si>
  <si>
    <t>Language And Communication In The Digital Age</t>
  </si>
  <si>
    <t>Language, The Individual, And Society</t>
  </si>
  <si>
    <t>Literature After Darwin</t>
  </si>
  <si>
    <t>Living On The Bay Of Naples</t>
  </si>
  <si>
    <t>New Product Development</t>
  </si>
  <si>
    <t>Organisation Theory And Organisational Analysis</t>
  </si>
  <si>
    <t>Organisational Theory And Organisational Analysis</t>
  </si>
  <si>
    <t>Religion, Media, And The Public Sphere</t>
  </si>
  <si>
    <t>Social And Environmental Innovation</t>
  </si>
  <si>
    <t>Social Entrepreneurship</t>
  </si>
  <si>
    <t>Spanish Language And Culture</t>
  </si>
  <si>
    <t>Spanish Language And Culture (Beginners)</t>
  </si>
  <si>
    <t>The Politics Of Peace &amp; Conflict In A Globalised World</t>
  </si>
  <si>
    <t>Thinking Digitally And Culturally</t>
  </si>
  <si>
    <t>Toolkit For A Smart &amp; Sustainable World</t>
  </si>
  <si>
    <t>Travel And English Literature</t>
  </si>
  <si>
    <t>Understanding Social Change: The Case Of Irish Society</t>
  </si>
  <si>
    <t>Words To The Wise: Israelite And Jewish Wisdom Literature</t>
  </si>
  <si>
    <t>Chinese Political Economy</t>
  </si>
  <si>
    <t>Comparing Classical Cultures</t>
  </si>
  <si>
    <t>Critical Thinking And Moral Reasoning</t>
  </si>
  <si>
    <t>International Relations History Of East Asia</t>
  </si>
  <si>
    <t>Management Of Technological Innovation</t>
  </si>
  <si>
    <t>Natural Resources, Environment, And International Relations</t>
  </si>
  <si>
    <t>Research On Chinese Technological Thought</t>
  </si>
  <si>
    <t>Science &amp; Art Of Leadership</t>
  </si>
  <si>
    <t>Thinking Nature With Schelling 与谢林一道思考“自然”</t>
  </si>
  <si>
    <t>Advanced Business Chinese</t>
  </si>
  <si>
    <t>Tsinghua University, School of Social Sciences</t>
  </si>
  <si>
    <t>European Union And China-Eu Relations</t>
  </si>
  <si>
    <t>Public Relations And Strategic Communication</t>
  </si>
  <si>
    <t>Topics In International Sinology</t>
  </si>
  <si>
    <t>African Amer Slave Free</t>
  </si>
  <si>
    <t>Cult Before Hst:Archlgy (3 Credits)</t>
  </si>
  <si>
    <t>Intro Wom Gend Studies</t>
  </si>
  <si>
    <t>Media &amp; Pop Culture</t>
  </si>
  <si>
    <t>Contemporary Latin America Marketing Strategies</t>
  </si>
  <si>
    <t>Literature In The Age Of Climate Change</t>
  </si>
  <si>
    <t>Starting Up In Latin America</t>
  </si>
  <si>
    <t>Writing In The Age Of Ai: Ethics And Skills For A Digital Future</t>
  </si>
  <si>
    <t>Advanced Knowledge Of Spreadsheets</t>
  </si>
  <si>
    <t>Analysis And Decision Making</t>
  </si>
  <si>
    <t>Bioethics</t>
  </si>
  <si>
    <t>Comparative Sociology</t>
  </si>
  <si>
    <t>Conflict Management</t>
  </si>
  <si>
    <t>Construction, Transmission And Reception Of Culture</t>
  </si>
  <si>
    <t>Contemporary History Of Spain</t>
  </si>
  <si>
    <t>Cultural Geography</t>
  </si>
  <si>
    <t>Culture &amp; Identity In Globalisation</t>
  </si>
  <si>
    <t>Culture And Identity In Globalization</t>
  </si>
  <si>
    <t>Data Analytical Techniques For Business</t>
  </si>
  <si>
    <t>Development Of It Applications For Business</t>
  </si>
  <si>
    <t>European Politics</t>
  </si>
  <si>
    <t>Family Business Management</t>
  </si>
  <si>
    <t>Global Health</t>
  </si>
  <si>
    <t>Historical Sociology</t>
  </si>
  <si>
    <t>History And Politics Of The United States</t>
  </si>
  <si>
    <t>History Of Cinema</t>
  </si>
  <si>
    <t>History Of Spain</t>
  </si>
  <si>
    <t>History Of Spain - 13265</t>
  </si>
  <si>
    <t>History Of Spain (13265)</t>
  </si>
  <si>
    <t>History Of The Today'S World</t>
  </si>
  <si>
    <t>History Of The World Economy</t>
  </si>
  <si>
    <t>Human Rights</t>
  </si>
  <si>
    <t>Inclusive Leadership</t>
  </si>
  <si>
    <t>Inequality</t>
  </si>
  <si>
    <t>Innovation And Technological Change</t>
  </si>
  <si>
    <t>International Organizations</t>
  </si>
  <si>
    <t>Introduction To Communication And Media Studies</t>
  </si>
  <si>
    <t>Introduction To Sociology</t>
  </si>
  <si>
    <t>Leading Your Team. Leadership, Motivation And Decision Making</t>
  </si>
  <si>
    <t>Media Landscape</t>
  </si>
  <si>
    <t>Peace Engineering</t>
  </si>
  <si>
    <t>Political Analysis</t>
  </si>
  <si>
    <t>Political And Social History</t>
  </si>
  <si>
    <t>Political Economy</t>
  </si>
  <si>
    <t>Science And Culture</t>
  </si>
  <si>
    <t>Scientific And Technological Journalism</t>
  </si>
  <si>
    <t>Security, Peace And Conflicts Resolution</t>
  </si>
  <si>
    <t>Sociology Of Culture</t>
  </si>
  <si>
    <t>Spanish History: 20Th Century</t>
  </si>
  <si>
    <t>Structure And Social Change (17705)</t>
  </si>
  <si>
    <t>Technology And Monitoring Work</t>
  </si>
  <si>
    <t>Terminology &amp; Qualitative Data Analysis</t>
  </si>
  <si>
    <t>The Process Of European Economic Integration (Since 1945)</t>
  </si>
  <si>
    <t>The Process Of European Integration</t>
  </si>
  <si>
    <t>Theory And History Of Social Movements</t>
  </si>
  <si>
    <t>Today'S World: The Global Age</t>
  </si>
  <si>
    <t>Transitional Justice And Democratization</t>
  </si>
  <si>
    <t>War, Peace And Political Violence</t>
  </si>
  <si>
    <t>World Cultural Regions</t>
  </si>
  <si>
    <t>Business Strategy For Digital Transformation</t>
  </si>
  <si>
    <t>Innovation And Management In Digital Business</t>
  </si>
  <si>
    <t>International Relations</t>
  </si>
  <si>
    <t>Management And Social Media</t>
  </si>
  <si>
    <t>Social Inequality In Latin America</t>
  </si>
  <si>
    <t>Technology For Sustainable Development</t>
  </si>
  <si>
    <t>Business Strategies</t>
  </si>
  <si>
    <t>Cinema And Ideology In Spain Under Franco</t>
  </si>
  <si>
    <t>Español Lengua Extranjera A1</t>
  </si>
  <si>
    <t>Masterpieces Of Hispanic Literatures</t>
  </si>
  <si>
    <t>New Business Creation/Business Start-Up</t>
  </si>
  <si>
    <t>Spanish Culture And History Through Visual Arts</t>
  </si>
  <si>
    <t>Spanish For Exchange Students</t>
  </si>
  <si>
    <t>Spanish For Foreigners A1</t>
  </si>
  <si>
    <t>Spanish For Foreigners B2</t>
  </si>
  <si>
    <t>Business Regulation: Emerging Issues In Environmental, Energy, And Online Markets</t>
  </si>
  <si>
    <t>Extensive Course A1</t>
  </si>
  <si>
    <t>Fashion &amp; Sustainability</t>
  </si>
  <si>
    <t>Humanity’S Biggest Challenges Sdg #14 (Life Below Water)</t>
  </si>
  <si>
    <t>Intensive Course</t>
  </si>
  <si>
    <t>Sustainable Supply Chain Management</t>
  </si>
  <si>
    <t>The Sustainable Development Goals: A Corporate Strategy From Micro To Macro Goals</t>
  </si>
  <si>
    <t>Computer Programming</t>
  </si>
  <si>
    <t>Data Analysis And Probability</t>
  </si>
  <si>
    <t>Information Systems</t>
  </si>
  <si>
    <t>Introduction To Modern And Contemporary History</t>
  </si>
  <si>
    <t>Portuguese As A Foreign Language – A1 Level – Breakthrough</t>
  </si>
  <si>
    <t>Business Heritage</t>
  </si>
  <si>
    <t>Creativity For Entrepreneurs</t>
  </si>
  <si>
    <t>Digital Thinking</t>
  </si>
  <si>
    <t>Excel For Business Applications</t>
  </si>
  <si>
    <t>Human Resources &amp; Project Management In Multicultural Context</t>
  </si>
  <si>
    <t>Intercultural Competences</t>
  </si>
  <si>
    <t>Introduction To Negotiation</t>
  </si>
  <si>
    <t>Italian Level 1</t>
  </si>
  <si>
    <t>Italian Level 2</t>
  </si>
  <si>
    <t>Italian Level 3</t>
  </si>
  <si>
    <t>Organization And Information Systems</t>
  </si>
  <si>
    <t>Organizing Digital Change</t>
  </si>
  <si>
    <t>Strategic Analysis Of Italian Business</t>
  </si>
  <si>
    <t>Understanding Italy</t>
  </si>
  <si>
    <t>Understanding Italy (L. Pes)</t>
  </si>
  <si>
    <t>Additional Language Skills: Italian</t>
  </si>
  <si>
    <t>Universita degli Studi Di Milano</t>
  </si>
  <si>
    <t>Anglo-American Cultures I</t>
  </si>
  <si>
    <t>Anglophone Cultures I</t>
  </si>
  <si>
    <t>Digital Cultures And Communication Research</t>
  </si>
  <si>
    <t>Globalization And Cultural Diversity</t>
  </si>
  <si>
    <t>Italian Language</t>
  </si>
  <si>
    <t>Project Management And Innovation</t>
  </si>
  <si>
    <t>Sustainability Accounting And Management</t>
  </si>
  <si>
    <t>European Community Policies</t>
  </si>
  <si>
    <t>Gender, Literature And Society In East Asia</t>
  </si>
  <si>
    <t>Industry Analysis And Competitive Strategy 102312</t>
  </si>
  <si>
    <t>International Migrations</t>
  </si>
  <si>
    <t>International Protection Of Human Rights</t>
  </si>
  <si>
    <t>Introduction To Social And Cultural Anthropology</t>
  </si>
  <si>
    <t>Negotiation And Leadership Techniques 103154</t>
  </si>
  <si>
    <t>Places And Regions In Human Geography</t>
  </si>
  <si>
    <t>The Image Of Barcelona In Literature</t>
  </si>
  <si>
    <t>Theories Of The Firm</t>
  </si>
  <si>
    <t>Contemporary Thought</t>
  </si>
  <si>
    <t>Data Analysis</t>
  </si>
  <si>
    <t>Economic History Of Catalonia</t>
  </si>
  <si>
    <t>European Geography</t>
  </si>
  <si>
    <t>Psychology And Business</t>
  </si>
  <si>
    <t>Stochastic Processes</t>
  </si>
  <si>
    <t>Strategic Management I</t>
  </si>
  <si>
    <t>Theories Of Integration</t>
  </si>
  <si>
    <t>Artificial Intelligence And Machine Learning In Business Management</t>
  </si>
  <si>
    <t>Cross Cultural Management And Intercultural Communication</t>
  </si>
  <si>
    <t>Culture &amp; Business In Europe</t>
  </si>
  <si>
    <t>Search En Motores De Búsqueda (Sem)</t>
  </si>
  <si>
    <t>Search Engine Marketing</t>
  </si>
  <si>
    <t>Climate Crisis Exit: Understanding Global Climatic Drivers And Regulators</t>
  </si>
  <si>
    <t>Climate Crisis Solutions: Start Up Your Own Global Carbon Sink Business</t>
  </si>
  <si>
    <t>Common Ground Despite Controversy: Towards A New Digital Platform</t>
  </si>
  <si>
    <t>Genuine Trust In Artificial Intelligence</t>
  </si>
  <si>
    <t>German A1.1 For Erasmus And Exchange Students</t>
  </si>
  <si>
    <t>Into The Wild: Observing Fragile Alpine Nature Through Lenses Of Art &amp; Science</t>
  </si>
  <si>
    <t>Corporate Strategy In Europe</t>
  </si>
  <si>
    <t>French - Breakthrough Level (A1) Complete Beginners - My New Life In French</t>
  </si>
  <si>
    <t>French - Discovery Level (A1) Complete Beginners - My New Life In French (Lfran1001)</t>
  </si>
  <si>
    <t>Managing Uncertainty</t>
  </si>
  <si>
    <t>Resource And Energy Management</t>
  </si>
  <si>
    <t>Sociology Of Markets And Organizations</t>
  </si>
  <si>
    <t>Critical Writing I : Rhetoric And Communication</t>
  </si>
  <si>
    <t>Data Analytics For Esg</t>
  </si>
  <si>
    <t>French Second Language Oral Communication 1</t>
  </si>
  <si>
    <t>Intercultural Business Communication</t>
  </si>
  <si>
    <t>Oral And Written Language I</t>
  </si>
  <si>
    <t>Small Business Strategic Management And Entrepreneurship</t>
  </si>
  <si>
    <t>Art Of Negociation</t>
  </si>
  <si>
    <t>Branding Management</t>
  </si>
  <si>
    <t>Company Culture</t>
  </si>
  <si>
    <t>Cross Cultural Communication &amp; Management</t>
  </si>
  <si>
    <t>Cross Cultural Communication And Management</t>
  </si>
  <si>
    <t>Cross-Cultural Communication And Management</t>
  </si>
  <si>
    <t>Current Issues In Sociology</t>
  </si>
  <si>
    <t>Entrepreneurship : From Ideation To Launch</t>
  </si>
  <si>
    <t>Entrepreneurship: From Ideation To Launch</t>
  </si>
  <si>
    <t>Ethics Of Artificial Intelligence In Management</t>
  </si>
  <si>
    <t>Fle A1 Cours Général</t>
  </si>
  <si>
    <t>Fle A1: Cours General</t>
  </si>
  <si>
    <t>Fle A1: General Course</t>
  </si>
  <si>
    <t>Fle Cours Elementaire</t>
  </si>
  <si>
    <t>Fle Elementary Course</t>
  </si>
  <si>
    <t>Fle: Elementary Course</t>
  </si>
  <si>
    <t>France And The Arts</t>
  </si>
  <si>
    <t>Global Climate Politics</t>
  </si>
  <si>
    <t>Global Climate Politics: Comparative Eu-Us Perspectives</t>
  </si>
  <si>
    <t>Global Media</t>
  </si>
  <si>
    <t>Global Media : Fabrication, Circulations, Identities</t>
  </si>
  <si>
    <t>How To Be An Inspiring Multicultural Leader?</t>
  </si>
  <si>
    <t>Industrial Organisation</t>
  </si>
  <si>
    <t>International Business Ethics</t>
  </si>
  <si>
    <t>Islam And The State: Paradigms, Practice And Sociopolitical Change</t>
  </si>
  <si>
    <t>Islam And The State: Paradigms, Practice, And Sociopolitical Change</t>
  </si>
  <si>
    <t>Latin America In Transition: Contemporary Development Challenges</t>
  </si>
  <si>
    <t>Law And Society</t>
  </si>
  <si>
    <t>Lean Start-Up</t>
  </si>
  <si>
    <t>Management Control</t>
  </si>
  <si>
    <t>Management Information System</t>
  </si>
  <si>
    <t>Management Technologies</t>
  </si>
  <si>
    <t>Managing Military Crises</t>
  </si>
  <si>
    <t>Managing Politico-Military Crises</t>
  </si>
  <si>
    <t>Material Culture</t>
  </si>
  <si>
    <t>Material Cultures</t>
  </si>
  <si>
    <t>Migrations In Globalisation</t>
  </si>
  <si>
    <t>Migrations In Globalization</t>
  </si>
  <si>
    <t>Performance Marketing: Unlocking Growth With Social Media Advertising</t>
  </si>
  <si>
    <t>Pop Art</t>
  </si>
  <si>
    <t>Science And Art Dinosaurs, Steampunk &amp; Electricity</t>
  </si>
  <si>
    <t>Studying The American City : Urban Ethnography, Race And Marginality</t>
  </si>
  <si>
    <t>Sustainable Marketing Driving Transformation For A Sustainable Future</t>
  </si>
  <si>
    <t>The Art Of Negociation</t>
  </si>
  <si>
    <t>The Environmental Imagination: Representing Nature In Visual Arts (Fine Art, Film, Documentaries) An</t>
  </si>
  <si>
    <t>Understanding Contemporary Issues: A Sociological Outlook</t>
  </si>
  <si>
    <t>Business &amp; The European Union</t>
  </si>
  <si>
    <t>Business And The European Union</t>
  </si>
  <si>
    <t>Climate Change &amp; Business Sustainability</t>
  </si>
  <si>
    <t>Consultative Selling And Negotiations (Mkt30140)</t>
  </si>
  <si>
    <t>Consumer Psychology</t>
  </si>
  <si>
    <t>Digital Society (Mis20070)</t>
  </si>
  <si>
    <t>European Ir And Hrm</t>
  </si>
  <si>
    <t>French General Purposes 1 (Cefr A1.1)</t>
  </si>
  <si>
    <t>German General Purposes 1(Cefr A1.1)</t>
  </si>
  <si>
    <t>Governing International Trade, Finance, Climate And The Internet</t>
  </si>
  <si>
    <t>Groups And Teams</t>
  </si>
  <si>
    <t>Introduction To Irish Cultural Studies</t>
  </si>
  <si>
    <t>Introduction To Negotiations (Bmgt20190)</t>
  </si>
  <si>
    <t>Ireland Uncovered</t>
  </si>
  <si>
    <t>Ireland Uncovered (Irst30150)</t>
  </si>
  <si>
    <t>Irish Economy</t>
  </si>
  <si>
    <t>Irish Economy: Policy Making In A Global Context</t>
  </si>
  <si>
    <t>Italian General Purposes 1 (Cefr A1.1)</t>
  </si>
  <si>
    <t>Korean For General Purposes 1</t>
  </si>
  <si>
    <t>Managing Business Ethics</t>
  </si>
  <si>
    <t>Music, Culture And Society</t>
  </si>
  <si>
    <t>New Venture Creation &amp; Development</t>
  </si>
  <si>
    <t>People At Work</t>
  </si>
  <si>
    <t>Spanish General Purposes 1 (Cefr A1.1)</t>
  </si>
  <si>
    <t>The Making Of Modern Ireland, 1800-2000</t>
  </si>
  <si>
    <t>Urban Inequalities And Global Development</t>
  </si>
  <si>
    <t>University College London – BASc</t>
  </si>
  <si>
    <t>British Politics</t>
  </si>
  <si>
    <t>University College London, School of Management.</t>
  </si>
  <si>
    <t>Business In A Competitive Environment</t>
  </si>
  <si>
    <t>Communication And Behaviour In Organisations</t>
  </si>
  <si>
    <t>Cultures Of Conflict</t>
  </si>
  <si>
    <t>European Literature</t>
  </si>
  <si>
    <t>Improving Public Policy Implementation</t>
  </si>
  <si>
    <t>International Development And Public Policy</t>
  </si>
  <si>
    <t>Introduction To Renaissance Italy</t>
  </si>
  <si>
    <t>Italian Culture During Fascism</t>
  </si>
  <si>
    <t>Middle East Politics</t>
  </si>
  <si>
    <t>Migration And Society</t>
  </si>
  <si>
    <t>Rethinking Capitalism</t>
  </si>
  <si>
    <t>Science And Ethics</t>
  </si>
  <si>
    <t>Science, Art And Philosophy</t>
  </si>
  <si>
    <t>The Ethics Of Artificial Intelligence</t>
  </si>
  <si>
    <t>Understanding Cities And Their Spatial Culture</t>
  </si>
  <si>
    <t>Utopias And Dystopias In Literature</t>
  </si>
  <si>
    <t>Youth Cultures And Youth Movements: Sociological And Historical Perspectives</t>
  </si>
  <si>
    <t>Daoism And Chinese Civilisation</t>
  </si>
  <si>
    <t>University of Alberta (Alberta School of Business)</t>
  </si>
  <si>
    <t>Sustainable Development And Environment Management</t>
  </si>
  <si>
    <t>Art, Science, And Technology</t>
  </si>
  <si>
    <t>Artificial Intelligence: Dreams, Dangers And Disasters</t>
  </si>
  <si>
    <t>Blockchain: Imaginaries, Economics, And Cultures</t>
  </si>
  <si>
    <t>Contemporary World Literature</t>
  </si>
  <si>
    <t>Cultural Industries</t>
  </si>
  <si>
    <t>Cultural Industries For Business</t>
  </si>
  <si>
    <t>Culture And Catastrophe: A German And Jewish History</t>
  </si>
  <si>
    <t>Digital Innovation And Entrepreneurship</t>
  </si>
  <si>
    <t>Digital Transformation And Strategic Innovation</t>
  </si>
  <si>
    <t>Dutch Language Skills 1A</t>
  </si>
  <si>
    <t>Dutch Problems, Dutch Solutions</t>
  </si>
  <si>
    <t>European Literary History</t>
  </si>
  <si>
    <t>Global Digital Cultures</t>
  </si>
  <si>
    <t>Global Digital Cultures: Interdisciplinary Perspectives</t>
  </si>
  <si>
    <t>Globalising Cultures</t>
  </si>
  <si>
    <t>Intercultural Skills</t>
  </si>
  <si>
    <t>Islamicate Art Across The Mediterranean World</t>
  </si>
  <si>
    <t>Management And Leadership In The Digital Age</t>
  </si>
  <si>
    <t>Modern Art Globally Oriented 2</t>
  </si>
  <si>
    <t>Moving Images In Film And Literature</t>
  </si>
  <si>
    <t>Politics And Artificial Intelligence</t>
  </si>
  <si>
    <t>Reading The City: Amsterdam Literary Classics</t>
  </si>
  <si>
    <t>The Netherlands In The World</t>
  </si>
  <si>
    <t>Topic Algorithmic Persuasion In The Digital Society</t>
  </si>
  <si>
    <t>Topic All Things Media? Emerging Communication Technologies And Their Impact On Us And Society</t>
  </si>
  <si>
    <t>Topic Always Connected: Key Insights In Youth, Media And Technology</t>
  </si>
  <si>
    <t>Bio-Ethics</t>
  </si>
  <si>
    <t>Emerging Communication Technologies</t>
  </si>
  <si>
    <t>Emerging Communications Technologies</t>
  </si>
  <si>
    <t>English: Culture And History</t>
  </si>
  <si>
    <t>History Of International Relations</t>
  </si>
  <si>
    <t>Political Economy Of Development</t>
  </si>
  <si>
    <t>Popular Culture And Diversity</t>
  </si>
  <si>
    <t>Shakespeare</t>
  </si>
  <si>
    <t>Social Demography</t>
  </si>
  <si>
    <t>Social Psychology</t>
  </si>
  <si>
    <t>Societies: Facts &amp; Challenges</t>
  </si>
  <si>
    <t>Sociology Of Science And Knowledge</t>
  </si>
  <si>
    <t>Sustainability Management</t>
  </si>
  <si>
    <t>Decision Making</t>
  </si>
  <si>
    <t>University of Bath – UKSAEI IESEP</t>
  </si>
  <si>
    <t>Civil Society And Ngos In The Developing World</t>
  </si>
  <si>
    <t>University of Bath, Department of Economics</t>
  </si>
  <si>
    <t>Closing Global Gender Gaps</t>
  </si>
  <si>
    <t>Comparative Elections And Voting</t>
  </si>
  <si>
    <t>Contemporary Issues In South Asian Development</t>
  </si>
  <si>
    <t>Contemporary Security Challenges In Asia</t>
  </si>
  <si>
    <t>Culture And Religion In International Relations</t>
  </si>
  <si>
    <t>Gender, Sexuality, Science, And Technology</t>
  </si>
  <si>
    <t>International Politics Of Development</t>
  </si>
  <si>
    <t>Introduction To British Politics</t>
  </si>
  <si>
    <t>Language, Power And Society</t>
  </si>
  <si>
    <t>Modern Silk Roads: International Trade In A Global Economy</t>
  </si>
  <si>
    <t>Parliamentary Studies</t>
  </si>
  <si>
    <t>Politics Of A Changing Climate</t>
  </si>
  <si>
    <t>'Race' &amp; Racism</t>
  </si>
  <si>
    <t>Technological Change And Sustainability</t>
  </si>
  <si>
    <t>Technology And Politics: Disruption, Regulation, Misinformation</t>
  </si>
  <si>
    <t>The Rise Of The Far Right: From The Margins To The Mainstream</t>
  </si>
  <si>
    <t>Accounting And Decision Making For Managers</t>
  </si>
  <si>
    <t>University of Bath, School of Management</t>
  </si>
  <si>
    <t>American Politics</t>
  </si>
  <si>
    <t>Contemporary International Business Issues</t>
  </si>
  <si>
    <t>Contemporary Issues In Business And Society</t>
  </si>
  <si>
    <t>Entrepreneurship And Innovation In The International Context</t>
  </si>
  <si>
    <t>Foreign Policy-Making And Its Analysis</t>
  </si>
  <si>
    <t>Innovation, Industrialisation &amp; International Competitiveness</t>
  </si>
  <si>
    <t>Intermediate Business Analytics</t>
  </si>
  <si>
    <t>Leading And Managing Change</t>
  </si>
  <si>
    <t>Poverty, Social Justice, And The State</t>
  </si>
  <si>
    <t>Privacy, Trust And Security In Information Systems</t>
  </si>
  <si>
    <t>Psychology And Educational Policy: A Critical Perspective</t>
  </si>
  <si>
    <t>Psychology Of Risk</t>
  </si>
  <si>
    <t>'Race' And Racism</t>
  </si>
  <si>
    <t>Sexual Violence: Explanations, Responses &amp; Debates</t>
  </si>
  <si>
    <t>Social Problems &amp; Social Policy</t>
  </si>
  <si>
    <t>The History And Politics Of Crime And Punishment</t>
  </si>
  <si>
    <t>The Internationalisation Of Business</t>
  </si>
  <si>
    <t>The Social Science Of Climate Change</t>
  </si>
  <si>
    <t>Understanding Society: Britain In Global Context</t>
  </si>
  <si>
    <t>Virtual Organising</t>
  </si>
  <si>
    <t>Asian Canadians In Popular Culture</t>
  </si>
  <si>
    <t>University of British Columbia - Faculty of Arts</t>
  </si>
  <si>
    <t>Basic Cantonese For Mandarin Speakers</t>
  </si>
  <si>
    <t>Dis/Orienting Asian Canada</t>
  </si>
  <si>
    <t>Introduction To Epistemology</t>
  </si>
  <si>
    <t>Introduction To Religions In Asia</t>
  </si>
  <si>
    <t>Introductory Modern Arabic I</t>
  </si>
  <si>
    <t>Management And Organizational Behaviour</t>
  </si>
  <si>
    <t>Managing And Building Teams</t>
  </si>
  <si>
    <t>Representations Of The Holocaust</t>
  </si>
  <si>
    <t>Witches: Myth And Reality</t>
  </si>
  <si>
    <t>Classical Islam</t>
  </si>
  <si>
    <t>Climate Emergency</t>
  </si>
  <si>
    <t>Climate Justice</t>
  </si>
  <si>
    <t>Climate Justice (Geog 302)</t>
  </si>
  <si>
    <t>Contemporary Chinese Popular Cultures</t>
  </si>
  <si>
    <t>Contrasts And Conflicts: The Cultures Of Central, Eastern And Northern Europe</t>
  </si>
  <si>
    <t>Dis/Orientating Asian Canada</t>
  </si>
  <si>
    <t>Environmental Impact Assessment</t>
  </si>
  <si>
    <t>History Of Hong Kong</t>
  </si>
  <si>
    <t>Minds And Machines</t>
  </si>
  <si>
    <t>Modern Islam</t>
  </si>
  <si>
    <t>The State Of The Earth</t>
  </si>
  <si>
    <t>Urban Environments</t>
  </si>
  <si>
    <t>Archaeology And The Media</t>
  </si>
  <si>
    <t>Classical Mythology And Literature</t>
  </si>
  <si>
    <t>Exploring Sustainability</t>
  </si>
  <si>
    <t>Information Technology In Business</t>
  </si>
  <si>
    <t>Introduction To Film Studies</t>
  </si>
  <si>
    <t>New Media</t>
  </si>
  <si>
    <t>Business, Society And The Environment</t>
  </si>
  <si>
    <t>Te Ngao Tu: Conversational Maori For Absolute Beginners</t>
  </si>
  <si>
    <t>Course In Danish Culture</t>
  </si>
  <si>
    <t>Dcc Danish Architecture And Urban Design</t>
  </si>
  <si>
    <t>Ethnographic Perspectives On Queerness, Gender And Sexuality</t>
  </si>
  <si>
    <t>Global Environmental Justice</t>
  </si>
  <si>
    <t>Global Inequality - Trends And Tendencies In A Sociological Perspective</t>
  </si>
  <si>
    <t>History Of Copenhagen W/Danish Language</t>
  </si>
  <si>
    <t>Polish Language Course</t>
  </si>
  <si>
    <t>Controversies In Medicine, Technology And The Environment</t>
  </si>
  <si>
    <t>Controversies In Medicine, Technology And The Environment (Stis10009)</t>
  </si>
  <si>
    <t>Crisis Management For Organisations</t>
  </si>
  <si>
    <t>Data, Design And The City</t>
  </si>
  <si>
    <t>Earth Science For Society</t>
  </si>
  <si>
    <t>Earth Sciences For Society</t>
  </si>
  <si>
    <t>Energy Policy And Sustainability</t>
  </si>
  <si>
    <t>Entrepreneurship And Business Growth</t>
  </si>
  <si>
    <t>Ethics And Politics Of Data</t>
  </si>
  <si>
    <t>Foundation German Language 1</t>
  </si>
  <si>
    <t>Foundation Japanese Language 1 (Asst07008)</t>
  </si>
  <si>
    <t>Foundation Korean Language 1</t>
  </si>
  <si>
    <t>International Business: Globalisation And Trade 2A</t>
  </si>
  <si>
    <t>Introduction To Computation</t>
  </si>
  <si>
    <t>Introduction To European Cinema</t>
  </si>
  <si>
    <t>Introduction To Global Crime And Justice</t>
  </si>
  <si>
    <t>Introduction To Theoretical Computer Science</t>
  </si>
  <si>
    <t>Investigating Science In Society</t>
  </si>
  <si>
    <t>Managing Across Borders And Cultures</t>
  </si>
  <si>
    <t>Managing Change</t>
  </si>
  <si>
    <t>Mapping Health And Illness Across Societies</t>
  </si>
  <si>
    <t>Organisational Behaviour 2</t>
  </si>
  <si>
    <t>Programming And Numerical Methods For Economics</t>
  </si>
  <si>
    <t>Seoul, Shanghai And Edinburgh: Peoples, Cultures, And Spaces</t>
  </si>
  <si>
    <t>Social Life And Climate Change</t>
  </si>
  <si>
    <t>Technology In Society</t>
  </si>
  <si>
    <t>The Internet And Society</t>
  </si>
  <si>
    <t>Themes And Perspectives In The History Of Science</t>
  </si>
  <si>
    <t>Art And Climate Change</t>
  </si>
  <si>
    <t>Beyond Sex And The City: Becoming A Woman In Contemporary Western Cinema</t>
  </si>
  <si>
    <t>Bitcoin, Money And Trust</t>
  </si>
  <si>
    <t>British Cultures: The Exeter Seminar</t>
  </si>
  <si>
    <t>Business And Climate Change</t>
  </si>
  <si>
    <t>China Through The Lens: Cultural Translation And Self-Presentation</t>
  </si>
  <si>
    <t>Climate Change In Global And Local Perspectives</t>
  </si>
  <si>
    <t>Communications And Climate Crisis</t>
  </si>
  <si>
    <t>Contemporary Visual Practices</t>
  </si>
  <si>
    <t>Cultures Of Race, Ethnicity And Racism</t>
  </si>
  <si>
    <t>Cultures: Food</t>
  </si>
  <si>
    <t>Cybercrime</t>
  </si>
  <si>
    <t>Cyborg Studies</t>
  </si>
  <si>
    <t>Digital Society</t>
  </si>
  <si>
    <t>European Cinemas: Art, Industry, Entertainment</t>
  </si>
  <si>
    <t>French Visual History</t>
  </si>
  <si>
    <t>Fundamentals Of Marketing</t>
  </si>
  <si>
    <t>Geographies Of Environment And Sustainability</t>
  </si>
  <si>
    <t>Introduction To Asian Philosophy</t>
  </si>
  <si>
    <t>Introduction To Innovation And Entrepreneurship</t>
  </si>
  <si>
    <t>Introduction To Leadership Studies</t>
  </si>
  <si>
    <t>Introduction To Philosophical Analysis</t>
  </si>
  <si>
    <t>Korean Beginners</t>
  </si>
  <si>
    <t>Language, Culture, And International Relations</t>
  </si>
  <si>
    <t>Leadership And Teams</t>
  </si>
  <si>
    <t>Leadership: Challenges And Practice</t>
  </si>
  <si>
    <t>Leading In International Contexts</t>
  </si>
  <si>
    <t>Managing Entrepreneurially</t>
  </si>
  <si>
    <t>Media, Al And The Metaverse</t>
  </si>
  <si>
    <t>Migration And Multilingualism</t>
  </si>
  <si>
    <t>Organisational Performance And Culture In Practice</t>
  </si>
  <si>
    <t>Philosophy Of Morality</t>
  </si>
  <si>
    <t>Photography And Evidence</t>
  </si>
  <si>
    <t>Practical Ethics</t>
  </si>
  <si>
    <t>Sociology Of Art And Culture</t>
  </si>
  <si>
    <t>Strategic Concepts For Business</t>
  </si>
  <si>
    <t>Television: Times, Trends And Technologies</t>
  </si>
  <si>
    <t>The Contemporary Film And Television Industries</t>
  </si>
  <si>
    <t>The Deep Past, History And Humanity</t>
  </si>
  <si>
    <t>The Making Of Underground Russia, 1825-1917</t>
  </si>
  <si>
    <t>Thinking Entrepreneurially</t>
  </si>
  <si>
    <t>Understanding Russia</t>
  </si>
  <si>
    <t>Understanding Work And Organisations</t>
  </si>
  <si>
    <t>Computational Social Sciences</t>
  </si>
  <si>
    <t>Environmental Diplomacy</t>
  </si>
  <si>
    <t>International Environment Law</t>
  </si>
  <si>
    <t>International Environmental Law</t>
  </si>
  <si>
    <t>International Geneva</t>
  </si>
  <si>
    <t>Politics Of Contemporary Africa</t>
  </si>
  <si>
    <t>Understanding Biological Complexity And Diversity</t>
  </si>
  <si>
    <t>Anthropology Of Religion</t>
  </si>
  <si>
    <t>Big Data, Policy &amp; Power</t>
  </si>
  <si>
    <t>Building And Managing Technology Based International New Ventures</t>
  </si>
  <si>
    <t>Data Analysis, Visualisation And Communication</t>
  </si>
  <si>
    <t>Digital Society: Digital Technology, Inequality And Culture</t>
  </si>
  <si>
    <t>Earth Science 1B</t>
  </si>
  <si>
    <t>Entrepreneurial Ventures: Management And Growth</t>
  </si>
  <si>
    <t>Environmental And Climate Justice</t>
  </si>
  <si>
    <t>Formal Logic</t>
  </si>
  <si>
    <t>How To Be More Rational: An Introduction To Logic And Systematic Reasoning</t>
  </si>
  <si>
    <t>Intercultural Understanding And Emotional Resilience In Times Of Uncertainty</t>
  </si>
  <si>
    <t>Introduction To Climate Change And Sustainability</t>
  </si>
  <si>
    <t>Introduction To Scottish Culture Semester 1</t>
  </si>
  <si>
    <t>Introduction To Scottish Culture Semester 2</t>
  </si>
  <si>
    <t>Japanese Language For International Mobility 1 (Sem 2)</t>
  </si>
  <si>
    <t>Law And Digital Creative Industries</t>
  </si>
  <si>
    <t>Nationalism, Democracy And Self-Determination Since The French Revolution</t>
  </si>
  <si>
    <t>Philosophy 1A: How Should I Think? Phil1010</t>
  </si>
  <si>
    <t>Radical Film And Television</t>
  </si>
  <si>
    <t>South Korean Cinema</t>
  </si>
  <si>
    <t>Spanish Language For International Mobility 1</t>
  </si>
  <si>
    <t>Spanish Language For International Mobility 1 (Sem 2)</t>
  </si>
  <si>
    <t>Sustainable Management</t>
  </si>
  <si>
    <t>Text/Image Cultures: Theory And Practice</t>
  </si>
  <si>
    <t>The Social Life Of Things: Material Culture And Everyday Life</t>
  </si>
  <si>
    <t>Branding &amp; Consumption</t>
  </si>
  <si>
    <t>Business Ethics And Sustainability</t>
  </si>
  <si>
    <t>Climate Change History</t>
  </si>
  <si>
    <t>Corporate Sustainability</t>
  </si>
  <si>
    <t>Cultural Perspectives On Gender And Families</t>
  </si>
  <si>
    <t>Economic Geography Of Europe</t>
  </si>
  <si>
    <t>Economic Geography Of The Nordic Countries</t>
  </si>
  <si>
    <t>Economic Geography: Economic Geography Of Asia</t>
  </si>
  <si>
    <t>Economic Geography: Economic Geography Of The Nordic Countries</t>
  </si>
  <si>
    <t>Economic Geography: Global Production Networks</t>
  </si>
  <si>
    <t>Economic Geography: Sustainability Transitions And The Circular Economy</t>
  </si>
  <si>
    <t>Economic Geography: The Geography Of Innovation</t>
  </si>
  <si>
    <t>Environmental Effects And Conflict In Long Run Economic Development</t>
  </si>
  <si>
    <t>Environmental Politics In Theory And Practice</t>
  </si>
  <si>
    <t>Event Management</t>
  </si>
  <si>
    <t>Growth And Welfare In A Historical Perspective</t>
  </si>
  <si>
    <t>Introduction To Swedish Language And Culture</t>
  </si>
  <si>
    <t>Logistics Information Systems</t>
  </si>
  <si>
    <t>Modern Scandinavian Economic History</t>
  </si>
  <si>
    <t>Project Management And Project Planning</t>
  </si>
  <si>
    <t>Regional Growth Lab</t>
  </si>
  <si>
    <t>Spanish, Oral Proficiency, Introductory Course</t>
  </si>
  <si>
    <t>Strategic Sustainability Assessment - Integrating Environment And Economics In Strategic Decision-Ma</t>
  </si>
  <si>
    <t>Swedish Environmental Politics In A Comparative Perspective</t>
  </si>
  <si>
    <t>The East And Central European Experience - Division Of The Roman Empire To Collapse Of Communism</t>
  </si>
  <si>
    <t>The Economic Geography Of The Nordic Countries</t>
  </si>
  <si>
    <t>The Great Divergence: Historical Patterns Of Modern Economic Growth</t>
  </si>
  <si>
    <t>The Modern Scandinavian Economic History</t>
  </si>
  <si>
    <t>Trade, Digitalization And Sustainability: Law And Policy</t>
  </si>
  <si>
    <t>Art And Architecture Of The Netherlands</t>
  </si>
  <si>
    <t>Dutch History</t>
  </si>
  <si>
    <t>Growth, Institutions And Business</t>
  </si>
  <si>
    <t>Imagining The Digital</t>
  </si>
  <si>
    <t>Religion, Media And Popular Culture</t>
  </si>
  <si>
    <t>Advanced Business Communication Skills</t>
  </si>
  <si>
    <t>Buddhism And Chinese Culture</t>
  </si>
  <si>
    <t>Buddhism In Today’S World</t>
  </si>
  <si>
    <t>Cantonese As A Foreign Language I</t>
  </si>
  <si>
    <t>China Business Environment</t>
  </si>
  <si>
    <t>Environmental Change And Socio-Political Conﬂicts</t>
  </si>
  <si>
    <t>Environmental Management</t>
  </si>
  <si>
    <t>Environmental Management: Impact Assessment</t>
  </si>
  <si>
    <t>Geog2147 Building Smart Cities With Gis #</t>
  </si>
  <si>
    <t>Globalizing China: Development Issues</t>
  </si>
  <si>
    <t>Healthy Food, Place, And Sustainability</t>
  </si>
  <si>
    <t>Persuasion And Behavioral Change</t>
  </si>
  <si>
    <t>Smartphones, K-Pop, And Kimchi: South Korea Beyond The Miracle</t>
  </si>
  <si>
    <t>Social Development: China, Asia, And The World</t>
  </si>
  <si>
    <t>Transport And Society</t>
  </si>
  <si>
    <t>Transport Geography</t>
  </si>
  <si>
    <t>Water Resources And Management</t>
  </si>
  <si>
    <t>Critical Thinking In Contemporary Society</t>
  </si>
  <si>
    <t>Basic Icelandic I</t>
  </si>
  <si>
    <t>Business And Intercultural Communication</t>
  </si>
  <si>
    <t>Communication And Human Interaction</t>
  </si>
  <si>
    <t>Diversity Management And Inclusion</t>
  </si>
  <si>
    <t>Environmental Anthropology</t>
  </si>
  <si>
    <t>Environmental Technology</t>
  </si>
  <si>
    <t>Future Cultures: Extreme Environments</t>
  </si>
  <si>
    <t>Game Studies: Video Games And Gaming Culture</t>
  </si>
  <si>
    <t>Icelandic Nature And Cultural Legacy</t>
  </si>
  <si>
    <t>Introduction To International Business</t>
  </si>
  <si>
    <t>Natural Hazards: Physical Processes</t>
  </si>
  <si>
    <t>Old Nordic Religion And Belief</t>
  </si>
  <si>
    <t>Sustainable Energy Options</t>
  </si>
  <si>
    <t>Sustainable Futures</t>
  </si>
  <si>
    <t>The Arctic Circle</t>
  </si>
  <si>
    <t>The Globalised Economy</t>
  </si>
  <si>
    <t>Urban Anthropology</t>
  </si>
  <si>
    <t>British Literature And Culture I</t>
  </si>
  <si>
    <t>Evaluating Policy Success And Failure</t>
  </si>
  <si>
    <t>Game Theory</t>
  </si>
  <si>
    <t>German</t>
  </si>
  <si>
    <t>German Through Films (B2)</t>
  </si>
  <si>
    <t>International Communication</t>
  </si>
  <si>
    <t>The Politics Of Policy Implementation</t>
  </si>
  <si>
    <t>Business Intelligence And Analytics</t>
  </si>
  <si>
    <t>Communication And Leadership</t>
  </si>
  <si>
    <t>Corporate Sustainability : The Environmental Perspective</t>
  </si>
  <si>
    <t>Corporate Sustainability: The Environmental Perspective</t>
  </si>
  <si>
    <t>Elementary French 1 - Gra/P</t>
  </si>
  <si>
    <t>Entrepreneurial Finance And The New Venture Funding Process</t>
  </si>
  <si>
    <t>French For Beginners - A0 - Gra/A</t>
  </si>
  <si>
    <t>French For Complete Beginners</t>
  </si>
  <si>
    <t>French For Complete Beginners - A0 - Gr 1/P</t>
  </si>
  <si>
    <t>Fundamentals Of Management Control</t>
  </si>
  <si>
    <t>How Technology Shapes The Workplace Of The Future (Epfl)</t>
  </si>
  <si>
    <t>Innovation For Happiness</t>
  </si>
  <si>
    <t>Innovation For Happiness: A Thriving Source Of Prosperity</t>
  </si>
  <si>
    <t>Lecture. Introduction To Medieval English</t>
  </si>
  <si>
    <t>Management For The Challenges Of The Socioecological Crisis</t>
  </si>
  <si>
    <t>Musical Theory And Creativity</t>
  </si>
  <si>
    <t>Practical Operations Management</t>
  </si>
  <si>
    <t>Prononciation - P</t>
  </si>
  <si>
    <t>Pronunciation - A</t>
  </si>
  <si>
    <t>Risk Savvy</t>
  </si>
  <si>
    <t>The Ethics And Law Of Artificial Intelligence</t>
  </si>
  <si>
    <t>Workshop. Introduction To Medieval English - 1</t>
  </si>
  <si>
    <t>Atmosphere And Ocean Climate Change Processes</t>
  </si>
  <si>
    <t>Beginners German 10 Credits Semester 2</t>
  </si>
  <si>
    <t>Beginners Italian 10 Credits Semester 1 10 Credits</t>
  </si>
  <si>
    <t>Beginners Italian 10 Credits Semester 2</t>
  </si>
  <si>
    <t>Beginners Korean</t>
  </si>
  <si>
    <t>Beginners Korean 10 Credits Semester 2</t>
  </si>
  <si>
    <t>Beginners Spanish</t>
  </si>
  <si>
    <t>Beginners Spanish 10 Credits Semester 2</t>
  </si>
  <si>
    <t>Behaviour In Organisations</t>
  </si>
  <si>
    <t>Business Analytics 1</t>
  </si>
  <si>
    <t>Climate Change: Science And Impacts</t>
  </si>
  <si>
    <t>Climate Of The Past</t>
  </si>
  <si>
    <t>Entrepreneurship In Theory And Practice (D)</t>
  </si>
  <si>
    <t>Ethics Of Artificial Intelligence</t>
  </si>
  <si>
    <t>Geog2046 The Making Of The Modern City</t>
  </si>
  <si>
    <t>German Beginners (A1)</t>
  </si>
  <si>
    <t>Global Business History</t>
  </si>
  <si>
    <t>Global Entrepreneurship</t>
  </si>
  <si>
    <t>Global Perspectives On Work And Employment</t>
  </si>
  <si>
    <t>How Science Works</t>
  </si>
  <si>
    <t>Idea1100 Science &amp; Society: An Ethical View</t>
  </si>
  <si>
    <t>Introduction To Cinema</t>
  </si>
  <si>
    <t>Introduction To Creating Sustainable Futures</t>
  </si>
  <si>
    <t>Introduction To Enterprise And Entrepreneurship</t>
  </si>
  <si>
    <t>Italian Beginners (A1)</t>
  </si>
  <si>
    <t>Japanese Beginners (A1)</t>
  </si>
  <si>
    <t>Korean Beginners (A1)</t>
  </si>
  <si>
    <t>Leadership Ethics</t>
  </si>
  <si>
    <t>Leadership In Organisations</t>
  </si>
  <si>
    <t>Leading And Managing Small Businesses</t>
  </si>
  <si>
    <t>Living With Technology</t>
  </si>
  <si>
    <t>Managing In The Digital Workplace</t>
  </si>
  <si>
    <t>Reimagining Politics: Gender, Race, And Popular Culture</t>
  </si>
  <si>
    <t>Sociology And The Climate Crisis</t>
  </si>
  <si>
    <t>Video Games: Politics, Society And Culture</t>
  </si>
  <si>
    <t>War And Media</t>
  </si>
  <si>
    <t>Women, Culture And Islam</t>
  </si>
  <si>
    <t>Beginners Korean 10 Credits Semester 1</t>
  </si>
  <si>
    <t>China Since 1979</t>
  </si>
  <si>
    <t>Creative Africas: Culture And The Arts In Modern Africa</t>
  </si>
  <si>
    <t>Mao Zedong And Modern China, 1949-Present</t>
  </si>
  <si>
    <t>Modern Japanese History</t>
  </si>
  <si>
    <t>The Making Of Modern Thailand</t>
  </si>
  <si>
    <t>American Film Studies: History And Theory</t>
  </si>
  <si>
    <t>Childhood And Youth In Society</t>
  </si>
  <si>
    <t>Crisis Of Nature: Issues In Environmental History</t>
  </si>
  <si>
    <t>Cultural Diversity In Global Perspective</t>
  </si>
  <si>
    <t>Digital Society: Your Place In A Networked World</t>
  </si>
  <si>
    <t>Entrepreneur: Innovator And Risk-Taker</t>
  </si>
  <si>
    <t>Fundamentals Of Technological Change</t>
  </si>
  <si>
    <t>Gender And Politics In Comparative Perspective</t>
  </si>
  <si>
    <t>Global Contexts Of Business And Management</t>
  </si>
  <si>
    <t>Information Visions: Past, Present And Future</t>
  </si>
  <si>
    <t>Innovation &amp; Markets</t>
  </si>
  <si>
    <t>Introduction To Comparative Politics</t>
  </si>
  <si>
    <t>Introduction To World Cinema</t>
  </si>
  <si>
    <t>Leap Bsl Part 1 Semester 2 (A1.1)</t>
  </si>
  <si>
    <t>Leap Introduction To French (A1.1)</t>
  </si>
  <si>
    <t>Leap Introduction To German</t>
  </si>
  <si>
    <t>Leap Introduction To Spanish</t>
  </si>
  <si>
    <t>People And Power In The Digital Age</t>
  </si>
  <si>
    <t>Science &amp; The Modern World</t>
  </si>
  <si>
    <t>The Crisis Of Nature: Issues In Environmental History</t>
  </si>
  <si>
    <t>The Nuclear Age: Global Nuclear Threats From Hiroshima To Today</t>
  </si>
  <si>
    <t>Work Psychology For Career Success</t>
  </si>
  <si>
    <t>Ai: Robot Overlord, Replacement Or Colleague?</t>
  </si>
  <si>
    <t>Applied Philosophy</t>
  </si>
  <si>
    <t>Climate Change And Society</t>
  </si>
  <si>
    <t>Communicating With Confidence</t>
  </si>
  <si>
    <t>Creating A Sustainable World: 21St Century Challenges And The Sustainable Development Goal</t>
  </si>
  <si>
    <t>Developing An Entrepreneurial Mindset</t>
  </si>
  <si>
    <t>Entrepreneurship &amp; Venturing</t>
  </si>
  <si>
    <t>Ethics</t>
  </si>
  <si>
    <t>Exploring Decision Making In Practice</t>
  </si>
  <si>
    <t>From Cholera To Covid-19: A Global History Of Epidemics</t>
  </si>
  <si>
    <t>From Sherlock Holmes To Csi: A History Of Forensic Science And Medicine</t>
  </si>
  <si>
    <t>In Frankenstein'S Footsteps: Science Fiction In Literature And Film</t>
  </si>
  <si>
    <t>Innovation And Markets</t>
  </si>
  <si>
    <t>Institutions And Governance</t>
  </si>
  <si>
    <t>Introduction To Business Anthropology: Consumers, Companies And Culture</t>
  </si>
  <si>
    <t>Introduction To Christianity</t>
  </si>
  <si>
    <t>Introduction To Philosophy Of Mind</t>
  </si>
  <si>
    <t>Key Concepts In International Disaster Management And Humanitarian Response</t>
  </si>
  <si>
    <t>Leadership And Success At Work</t>
  </si>
  <si>
    <t>Leap Introduction To Chinese</t>
  </si>
  <si>
    <t>Leap Introduction To Japanese</t>
  </si>
  <si>
    <t>Philosophy Of Religion</t>
  </si>
  <si>
    <t>Plato'S Dialogues</t>
  </si>
  <si>
    <t>Power And Value: Perspectives From Social Sciences</t>
  </si>
  <si>
    <t>Science, Technology And Democracy</t>
  </si>
  <si>
    <t>Allgemeiner Sprachkurs (Anfänger Ohne Vorkenntnisse)</t>
  </si>
  <si>
    <t>Allgemeiner Sprachkurs (Anfänger)</t>
  </si>
  <si>
    <t>Dress Codes</t>
  </si>
  <si>
    <t>Dress Codes - The Culture Of Clothing The Usa</t>
  </si>
  <si>
    <t>General German Language Course A1.1 (Language Course)</t>
  </si>
  <si>
    <t>General German Langugage Course</t>
  </si>
  <si>
    <t>General Language Course (Complete Beginner)</t>
  </si>
  <si>
    <t>Introduction To Linguistics, Course C (Lecture)</t>
  </si>
  <si>
    <t>Introduction To Literary Studies, Course A (Lecture)</t>
  </si>
  <si>
    <t>Introduction To Literary Studies, Course B (Lecture)</t>
  </si>
  <si>
    <t>Allgemeiner Sprachkurs (Anfänger Ohne Vorkenntnisse) (Language Course)</t>
  </si>
  <si>
    <t>Integrated Information Systems</t>
  </si>
  <si>
    <t>General Language Course</t>
  </si>
  <si>
    <t>German General Language Course (Complete Beginner)</t>
  </si>
  <si>
    <t>Hs Ausgewählte Themen Der Internationalen Beziehungen: Environmental Challenges In International Re</t>
  </si>
  <si>
    <t>Social Norms In Digital Communication</t>
  </si>
  <si>
    <t>American Culture In The Information Age</t>
  </si>
  <si>
    <t>Asian American History</t>
  </si>
  <si>
    <t>Black Culture In The United States</t>
  </si>
  <si>
    <t>Clas170 — Ancient Myths And Modern Lives</t>
  </si>
  <si>
    <t>Cultures Of Everyday Life In America</t>
  </si>
  <si>
    <t>Gender, Race And Computing</t>
  </si>
  <si>
    <t>Intensive Elementary Spanish</t>
  </si>
  <si>
    <t>Introduction American Studies</t>
  </si>
  <si>
    <t>Introduction To African American Studies</t>
  </si>
  <si>
    <t>Introduction To The History Of Technology</t>
  </si>
  <si>
    <t>Know Thyself: Wisdom Through Cognitive Science</t>
  </si>
  <si>
    <t>Leadership And Teamwork In Organizations</t>
  </si>
  <si>
    <t>Popular Culture In America</t>
  </si>
  <si>
    <t>Strategic Management Of Human Capital</t>
  </si>
  <si>
    <t>Why Good Managers Make Bad Decisions</t>
  </si>
  <si>
    <t>A History Of Violence</t>
  </si>
  <si>
    <t>Crime And Culture</t>
  </si>
  <si>
    <t>Crime, Criminology, And Critique</t>
  </si>
  <si>
    <t>Digital Technology And Social Change</t>
  </si>
  <si>
    <t>Ethical Theory</t>
  </si>
  <si>
    <t>Gender And Contemporary Culture</t>
  </si>
  <si>
    <t>Global Criminology</t>
  </si>
  <si>
    <t>Indigenous Australia</t>
  </si>
  <si>
    <t>Leadership And Team Dynamics</t>
  </si>
  <si>
    <t>Media, Identity And Everyday Life</t>
  </si>
  <si>
    <t>Organisation And Management</t>
  </si>
  <si>
    <t>Popular Culture: From K-Pop To Selfies</t>
  </si>
  <si>
    <t>Science And Society</t>
  </si>
  <si>
    <t>Sex, Gender And Culture: An Introduction</t>
  </si>
  <si>
    <t>Technology &amp; Contemporary Life</t>
  </si>
  <si>
    <t>The Environmental Screenscape</t>
  </si>
  <si>
    <t>Thinking Sex</t>
  </si>
  <si>
    <t>Ai, Ethics And The Law</t>
  </si>
  <si>
    <t>University of Melbourne, Faculty of Business and Economics</t>
  </si>
  <si>
    <t>Asian Century: Meaning And Impact</t>
  </si>
  <si>
    <t>China In Global History Since 1945</t>
  </si>
  <si>
    <t>Climate Science For Decision-Making</t>
  </si>
  <si>
    <t>Contemporary Korea</t>
  </si>
  <si>
    <t>Corruption In Asia</t>
  </si>
  <si>
    <t>Crime, Criminology And Critique</t>
  </si>
  <si>
    <t>Critical Thinking With Data</t>
  </si>
  <si>
    <t>Debating Science In Society</t>
  </si>
  <si>
    <t>Dictators And Democrats: The Modern World</t>
  </si>
  <si>
    <t>Digital Asia</t>
  </si>
  <si>
    <t>Food For A Healthy Planet</t>
  </si>
  <si>
    <t>Foundations Of Computing</t>
  </si>
  <si>
    <t>Global Cultures Of Japan And Korea</t>
  </si>
  <si>
    <t>Global Environmental Politics</t>
  </si>
  <si>
    <t>Human Behaviour And Environment</t>
  </si>
  <si>
    <t>Israel And Palestinians: Conflict And Peace</t>
  </si>
  <si>
    <t>Language, Society And Culture</t>
  </si>
  <si>
    <t>Logical Methods</t>
  </si>
  <si>
    <t>Myth, Art And Empire: Greece And Rome</t>
  </si>
  <si>
    <t>Order, Disorder, Crime And Deviance</t>
  </si>
  <si>
    <t>Past Climates: Icehouse To Greenhouse</t>
  </si>
  <si>
    <t>Popular Fiction</t>
  </si>
  <si>
    <t>Positive Leadership And Careers</t>
  </si>
  <si>
    <t>Principles Of Management (Mgmt10002)</t>
  </si>
  <si>
    <t>Science &amp; Society</t>
  </si>
  <si>
    <t>Sustainability: Hope For The Earth?</t>
  </si>
  <si>
    <t>The History Of Cool: Fashion &amp; Attitude</t>
  </si>
  <si>
    <t>Thinking Tools For Wicked Problems</t>
  </si>
  <si>
    <t>Total War: World War Ii</t>
  </si>
  <si>
    <t>Two Koreas In The World</t>
  </si>
  <si>
    <t>Young People, Crime And Justice</t>
  </si>
  <si>
    <t>Entrepeneurial Management</t>
  </si>
  <si>
    <t>Introduction To Complex Systems</t>
  </si>
  <si>
    <t>Law And Border</t>
  </si>
  <si>
    <t>Made In Detroit</t>
  </si>
  <si>
    <t>Social Media And The Changing Nature Of Business Communication</t>
  </si>
  <si>
    <t>The Politics And Culture Of The “Sixties”</t>
  </si>
  <si>
    <t>American Indian History: 1830 To The Present</t>
  </si>
  <si>
    <t>Critical Reasoning</t>
  </si>
  <si>
    <t>Digital Games And Society</t>
  </si>
  <si>
    <t>Digital Media And Culture</t>
  </si>
  <si>
    <t>Fren 1001: Beginning French I</t>
  </si>
  <si>
    <t>Global &amp; Transnational Cinemas</t>
  </si>
  <si>
    <t>Global History Of World War Ii</t>
  </si>
  <si>
    <t>Information Systems &amp; Digital Transformation</t>
  </si>
  <si>
    <t>Introduction To Entrepreneurship</t>
  </si>
  <si>
    <t>Medical Technology And Society</t>
  </si>
  <si>
    <t>Popular Music And Mass Culture</t>
  </si>
  <si>
    <t>Screen Cultures</t>
  </si>
  <si>
    <t>Social Impact Of Information Technology</t>
  </si>
  <si>
    <t>Studies In 20Th-Century Europe From The End Of World War Ii To The End Of The Cold War: 1945-91</t>
  </si>
  <si>
    <t>Introductory Korean B</t>
  </si>
  <si>
    <t>Peak Carbon: Climate Change &amp; Energy Policy</t>
  </si>
  <si>
    <t>Ai, Business And Society</t>
  </si>
  <si>
    <t>Beginning Japanese Ii</t>
  </si>
  <si>
    <t>Chinese Law And Society</t>
  </si>
  <si>
    <t>Comparative Capitalism</t>
  </si>
  <si>
    <t>Eesc 2300 Global Climate Change</t>
  </si>
  <si>
    <t>Elementary Modern Hebrew I</t>
  </si>
  <si>
    <t>Elementary Spanish I And Ii: Advanced Beginners</t>
  </si>
  <si>
    <t>Environmental &amp; Energy Economics And Policy</t>
  </si>
  <si>
    <t>Food And Cultures</t>
  </si>
  <si>
    <t>Formal Logic I</t>
  </si>
  <si>
    <t>Fren 0100 Elementary French I</t>
  </si>
  <si>
    <t>Game Theory For Business And Life</t>
  </si>
  <si>
    <t>Introduction To Asian American History</t>
  </si>
  <si>
    <t>Science And Technology In Modern East Asia</t>
  </si>
  <si>
    <t>Science, Technology And War</t>
  </si>
  <si>
    <t>Technology And Science</t>
  </si>
  <si>
    <t>Venture Capital And Entrepreneurial Management</t>
  </si>
  <si>
    <t>A (Dis) United Kingdom? Myth And Reality In British Politics</t>
  </si>
  <si>
    <t>Contemporary Education Issues, Problems And Policies</t>
  </si>
  <si>
    <t>Digital Technologies In Business</t>
  </si>
  <si>
    <t>Globalisation: Culture, Language And The Nation State</t>
  </si>
  <si>
    <t>Ideas That Shape The Contemporary World - Work, Change And Organisations</t>
  </si>
  <si>
    <t>Innovation, Technology And The Environment</t>
  </si>
  <si>
    <t>Mang1049 Ideas That Shape The Contemporary World - Work, Change And Organisations</t>
  </si>
  <si>
    <t>Sustainable And Responsible Innovation</t>
  </si>
  <si>
    <t>Applied Financial Modelling: Principles And Concepts</t>
  </si>
  <si>
    <t>Classical Mythology In Art And Literature</t>
  </si>
  <si>
    <t>Dance In Popular Culture</t>
  </si>
  <si>
    <t>Designing &amp; Leading Teams</t>
  </si>
  <si>
    <t>Ethics In Biology, Medicine, And Statistics</t>
  </si>
  <si>
    <t>Introduction To Music Technology</t>
  </si>
  <si>
    <t>Italian 1</t>
  </si>
  <si>
    <t>Italian I</t>
  </si>
  <si>
    <t>Law, Politics And Public Policy</t>
  </si>
  <si>
    <t>Mastering Decision Making</t>
  </si>
  <si>
    <t>Negotiation And Persuasion</t>
  </si>
  <si>
    <t>Qbio115: Ethics In Biology, Medicine, And Statistics</t>
  </si>
  <si>
    <t>Spreadsheet Modeling For Business Insights</t>
  </si>
  <si>
    <t>The Arts And Society In Latin America, Colonial To Contemporary</t>
  </si>
  <si>
    <t>The Business Of Digital Hollywood</t>
  </si>
  <si>
    <t>Transportation And Technology And The Future Of Mobility</t>
  </si>
  <si>
    <t>Transportation Technology And The Future Of Mobility</t>
  </si>
  <si>
    <t>African Perspectives On Climate Change, Environment And The Right To Development</t>
  </si>
  <si>
    <t>Ai Regulation And Society</t>
  </si>
  <si>
    <t>All Men Are Created Equal -- Histories Of Inequality In The United States</t>
  </si>
  <si>
    <t>All Men Are Created Equal: Histories Of Inequality In The United States</t>
  </si>
  <si>
    <t>Ambiguity And The Narration Of Missing Knowledge</t>
  </si>
  <si>
    <t>Be The Change - Discovering Consulting And Sustainability</t>
  </si>
  <si>
    <t>Behavioral Science And Technology</t>
  </si>
  <si>
    <t>Beyond Home Oeconomicus: Decision Making And Wellbeing In Economics</t>
  </si>
  <si>
    <t>Beyond Homo Oeconomicus: Decision Making And Wellbeing In Economics</t>
  </si>
  <si>
    <t>Business And Politics: A Risk Perspective</t>
  </si>
  <si>
    <t>Business Regulation And Advocacy</t>
  </si>
  <si>
    <t>Business-Government Relations - Issue Management In Practice</t>
  </si>
  <si>
    <t>China In Transition - The Perspectives Of Economy, Industry And Consumers</t>
  </si>
  <si>
    <t>China'S Hard And Soft Power - Chinese Narratives And Western Reactions</t>
  </si>
  <si>
    <t>China'S New Super Cities - A Cultural Journey</t>
  </si>
  <si>
    <t>China'S Transformation - A View From Media And Culture</t>
  </si>
  <si>
    <t>Chinese A1</t>
  </si>
  <si>
    <t>Citizenship - Exploring Belonging, Power And Deservingness In An Age Of Migration</t>
  </si>
  <si>
    <t>Co-Creative Leadership &amp; Transformation</t>
  </si>
  <si>
    <t>Comparative Political Economy</t>
  </si>
  <si>
    <t>Comparative Politics</t>
  </si>
  <si>
    <t>Contemporary Migration And Asylum At The Eastern Frontiers Of Europe</t>
  </si>
  <si>
    <t>Contemporary Political And Social Issues With New Technologies</t>
  </si>
  <si>
    <t>Corporate Responsibility In Sub-Saharan Africa - Health Care, Technology &amp; Human Rights</t>
  </si>
  <si>
    <t>Corruption And Criminality - The Italian Way</t>
  </si>
  <si>
    <t>Creative Storytelling</t>
  </si>
  <si>
    <t>Creativity And Clear Communication With Visual Variation</t>
  </si>
  <si>
    <t>Creativity And Entrepreneurship</t>
  </si>
  <si>
    <t>Creativity And Team Dynamics</t>
  </si>
  <si>
    <t>Creativity: 'What Can Business School Students Learn From The Opera?' - Managing Desires, Realizing</t>
  </si>
  <si>
    <t>Cultures Of Movement - (Im)Mobility, Affect And The Tango Laboratory</t>
  </si>
  <si>
    <t>Cultures: Flavours Of France - The Myths And Realities Of French Cuisine In Text And Image</t>
  </si>
  <si>
    <t>Cultures: Islam, Gender And Sexuality</t>
  </si>
  <si>
    <t>Cultures: North African Societies And Politics</t>
  </si>
  <si>
    <t>Dealing With Uncertainty In Dynamic Markets</t>
  </si>
  <si>
    <t>Decision Making Under Risk And Uncertainty</t>
  </si>
  <si>
    <t>Democracy And Secularism In India</t>
  </si>
  <si>
    <t>Democracy And Secularism In South Asia</t>
  </si>
  <si>
    <t>Design Thinking</t>
  </si>
  <si>
    <t>Digital Business Ethics: Managing The Ethical Challenges Of Modern Information Technologies</t>
  </si>
  <si>
    <t>Digital Games - Business, Culture, Ethics</t>
  </si>
  <si>
    <t>Digital Health Forum</t>
  </si>
  <si>
    <t>Digital Platforms: Foundations, Management, Governance And Regulation</t>
  </si>
  <si>
    <t>Digital Platforms: Why They Dominate, How They Work, And Whether They Need To Be Regulated</t>
  </si>
  <si>
    <t>Digital Wellbeing - Social Media &amp; Self-Esteem In The Digital Age</t>
  </si>
  <si>
    <t>Diplomacy And The Private Sector As Drivers Of Change In Kenya</t>
  </si>
  <si>
    <t>Disruption, Transformation And Power: Organizational And Sociological Perspectives</t>
  </si>
  <si>
    <t>Economic History</t>
  </si>
  <si>
    <t>Effective Data Communication - How To Talk About Data</t>
  </si>
  <si>
    <t>Emerging Trends In Information Technology</t>
  </si>
  <si>
    <t>Enabling Human Potential And Synergistic Collaboration</t>
  </si>
  <si>
    <t>Enterprise Modelling</t>
  </si>
  <si>
    <t>Ethics And International Affairs</t>
  </si>
  <si>
    <t>Ethics Of Soil, Farming, And Consumption</t>
  </si>
  <si>
    <t>Ethnographies Of (Im)Mobility - Exploring Migration, Borders And Inequali</t>
  </si>
  <si>
    <t>Ethnographies Of (Im)Mobility - Exploring Migration, Borders And Inequalit</t>
  </si>
  <si>
    <t>Ethnographies Of (Im)Mobility - Exploring Migration, Borders And Inequality In Eu</t>
  </si>
  <si>
    <t>Failed States And Nation Building</t>
  </si>
  <si>
    <t>Fixed Forms Are Never Fix - Routines In Communication</t>
  </si>
  <si>
    <t>Flavours Of France - The Myths And Realities Of French Cuisine In Text And</t>
  </si>
  <si>
    <t>Flavours Of France - The Myths And Realities Of French Cuisine In Text And Image</t>
  </si>
  <si>
    <t>Food Politics In The Asian Context</t>
  </si>
  <si>
    <t>Freier Bereich/Open Area: Cyberspace And Human Behavior</t>
  </si>
  <si>
    <t>Freier Bereich/Open Area: 'Get Rich Or Die Tryin'. The Culture(S) Of Capitalism</t>
  </si>
  <si>
    <t>Freier Bereich/Open Area: Unsettling The World - Unjust Past(S), Open Future(S)</t>
  </si>
  <si>
    <t>From Mtv To The Podcast - Intimacy Or Loneliness Via Media</t>
  </si>
  <si>
    <t>German A1</t>
  </si>
  <si>
    <t>German A1, Group 1</t>
  </si>
  <si>
    <t>German A1, Group 2</t>
  </si>
  <si>
    <t>German A2</t>
  </si>
  <si>
    <t>Geschichte/History: A Nation Of Immigrants? Immigration And Racism In American History</t>
  </si>
  <si>
    <t>Geschichte/History: Dark Continent - A History Of Europe, 1914-Present</t>
  </si>
  <si>
    <t>Geschichte/History: Dark Continent- A History Of Europe, 1914Present</t>
  </si>
  <si>
    <t>Geschichte/History: Energy Histories And Climate Futures</t>
  </si>
  <si>
    <t>Geschichte/History: History Of Youth, Youth Cultures And Youth Consumption In The 20Th Century</t>
  </si>
  <si>
    <t>Geschichte/History: Race And Race-Making In Comparative Perspective</t>
  </si>
  <si>
    <t>Geschichte/History: Understanding Brexit - The Uk, Europe, And The Rise Of Populism, 1945-2021</t>
  </si>
  <si>
    <t>Gesellschaft/Society: Disruption, Transformation And Power - Organizational And Sociological Perspec</t>
  </si>
  <si>
    <t>Gesellschaft/Society: Disruption, Transformation And Power: Organizational And Sociological Perspe</t>
  </si>
  <si>
    <t>Gesellschaft/Society: Drugs, Security And Democracy In Latin America</t>
  </si>
  <si>
    <t>Gesellschaft/Society: Films About Work - Making The Ordinary Glamorous</t>
  </si>
  <si>
    <t>Gesellschaft/Society: Gangs, Mafias And Warlords - Local Power In The Era Of Globalizatio</t>
  </si>
  <si>
    <t>Gesellschaft/Society: Gangs, Mafias And Warlords - Local Power In The Era Of Globalization</t>
  </si>
  <si>
    <t>Gesellschaft/Society: Global Beauty Cultures In The Digital Age</t>
  </si>
  <si>
    <t>Gesellschaft/Society: How Do I Make Myself? – Being And Order</t>
  </si>
  <si>
    <t>Gesellschaft/Society: How To Organize The Social Environment?</t>
  </si>
  <si>
    <t>Gesellschaft/Society: Human Crowds - Understanding Their Social Dynamics</t>
  </si>
  <si>
    <t>Gesellschaft/Society: Increasing Racial And Ethnic Equity In Switzerland</t>
  </si>
  <si>
    <t>Gesellschaft/Society: Introduction To Contemporary Indian Society</t>
  </si>
  <si>
    <t>Gesellschaft/Society: Islamism - Religious Ideology And Political Movements In Muslim Societies</t>
  </si>
  <si>
    <t>Gesellschaft/Society: Mining In Society</t>
  </si>
  <si>
    <t>Gesellschaft/Society: Navigating In Uncertain Environments - Challenges And Opportunities</t>
  </si>
  <si>
    <t>Gesellschaft/Society: Political Islam</t>
  </si>
  <si>
    <t>Gesellschaft/Society: Power, Politics, And Democracy - Who Runs The World?</t>
  </si>
  <si>
    <t>Gesellschaft/Society: Reconstitution Of Trade On Digital Platforms?</t>
  </si>
  <si>
    <t>Gesellschaft/Society: Technology, Enforcement And Morality: Drivers Of Illegal Markets In Latin Ame</t>
  </si>
  <si>
    <t>Gesellschaft/Society: Technology, Enforcement And Morality: Drivers Of Illegal Markets In Latin Amer</t>
  </si>
  <si>
    <t>Gesellschaft/Society: Transformative Experiences - Philosophical Reflections On Socio-Political Prog</t>
  </si>
  <si>
    <t>Gesellschaft/Society: Who Is An Expert? The Values Of Knowledge</t>
  </si>
  <si>
    <t>'Get Rich Or Die Tryin'. The Culture(S) Of Capitalism</t>
  </si>
  <si>
    <t>History: All Men Are Created Equal - Histories Of Inequality In The United States</t>
  </si>
  <si>
    <t>History: From Telegraph To Tiktok: Technology And Global History</t>
  </si>
  <si>
    <t>How Do We Remember? The Anthropology Of Memory And Forgetting</t>
  </si>
  <si>
    <t>Illegal Markets, Digital Payments And Regulation In Latin America</t>
  </si>
  <si>
    <t>Increasing Racial And Ethnic Equity In Switzerland</t>
  </si>
  <si>
    <t>India'S Technology, Culture And Politics</t>
  </si>
  <si>
    <t>International Diversity Management - What Works?</t>
  </si>
  <si>
    <t>International Management (Mgm)</t>
  </si>
  <si>
    <t>Introduction To Contemporary Indian Society</t>
  </si>
  <si>
    <t>Introduction To Robotics</t>
  </si>
  <si>
    <t>Is Technology A Cause Of Or A Solution To Climate Change?</t>
  </si>
  <si>
    <t>Islam In Europe - The Controversies Of Integration</t>
  </si>
  <si>
    <t>Islam Today - Muslims And Modernity</t>
  </si>
  <si>
    <t>Islam Today, Muslims And Modernity</t>
  </si>
  <si>
    <t>Islam, Gender And Sexuality</t>
  </si>
  <si>
    <t>It Management Ii</t>
  </si>
  <si>
    <t>Kreativität/Creativity: Creative Storytelling</t>
  </si>
  <si>
    <t>Leveraging Ai For Healthcare - The Role Of Ethics, Equity And Emotions</t>
  </si>
  <si>
    <t>Making And Communicating Strategic Decisions: Challenges And Opportunities For Global Firms</t>
  </si>
  <si>
    <t>Management In The Digital Economy</t>
  </si>
  <si>
    <t>Management Reporting Analytics And Visualisation</t>
  </si>
  <si>
    <t>Managing Collaborative Innovation For Net-Zero</t>
  </si>
  <si>
    <t>Managing Transformations: Strategic Change In An Era Of Grand Challenges</t>
  </si>
  <si>
    <t>Media: Data Cultures - Understanding Mediation From Social Media To Artificial Intelligence</t>
  </si>
  <si>
    <t>Media: From The Airwaves To The Metaverse - Media, Innovations, Myths, And Social Imagination</t>
  </si>
  <si>
    <t>Medien/Media: Automating Information Disorder - Social Media, Algorithms And Ai In The Age Of Disinf</t>
  </si>
  <si>
    <t>Medien/Media: Big Data, Artificial Intelligence And The Algorithmic Society</t>
  </si>
  <si>
    <t>Medien/Media: Contemporary Cinema - The Twenty-First Century On Screen</t>
  </si>
  <si>
    <t>Medien/Media: Data Cultures - Understanding Mediation From Social Media To Artificial Intelligence</t>
  </si>
  <si>
    <t>Medien/Media: Global Media, Transnational Networks And Communication</t>
  </si>
  <si>
    <t>Medien/Media: How Datafication, Surveillance And Ai Are Changing Media</t>
  </si>
  <si>
    <t>Medien/Media: How Datafication, Surveillance And Ai Are Changing Media And Society</t>
  </si>
  <si>
    <t>Medien/Media: Humanitarian Communication</t>
  </si>
  <si>
    <t>Medien/Media: Monstrous Mobility- Zombies In Popular Culture</t>
  </si>
  <si>
    <t>Medien/Media: New Media In China</t>
  </si>
  <si>
    <t>Medien/Media: Queer Digital Cultures</t>
  </si>
  <si>
    <t>Medien/Media: Screening Climate Change - Knowledge Mobilization Through Popular Media</t>
  </si>
  <si>
    <t>Medien/Media: The Impact Of Covid-19 On China'S Media And Society</t>
  </si>
  <si>
    <t>Mining In Society</t>
  </si>
  <si>
    <t>Mo Money, Mo Problems - An Adventure In The Arts And Theories Of Rich</t>
  </si>
  <si>
    <t>Mo Money, Mo Problems - An Adventure In The Arts And Theories Of Richness</t>
  </si>
  <si>
    <t>Mobile Sensing And Behavioral Metrics</t>
  </si>
  <si>
    <t>Moving Images Of Entrepreneurship</t>
  </si>
  <si>
    <t>Multilateralism And The Challenges To The Rules Based International Order</t>
  </si>
  <si>
    <t>Navigating In Uncertain Environments - Challenges And Opportunities</t>
  </si>
  <si>
    <t>Negotiating The Amazon - Nature, Constructed Environments, Trade, And Population</t>
  </si>
  <si>
    <t>New Leadership For Managers Of The Future</t>
  </si>
  <si>
    <t>New Media In China</t>
  </si>
  <si>
    <t>No Funny Business? Leadership Soft Skills For A Digital, Diverse, And Dispersed Age</t>
  </si>
  <si>
    <t>No Snake Oil, No Magic? An Introduction To Critical Data Studies</t>
  </si>
  <si>
    <t>North African Societies And Politics</t>
  </si>
  <si>
    <t>Organisational Design</t>
  </si>
  <si>
    <t>Organising Software</t>
  </si>
  <si>
    <t>Organizations And Changing Media Cultures - Exploring The Cultural Shift From Traditional Media To A</t>
  </si>
  <si>
    <t>Parenting - Cross Cultural Perspectives</t>
  </si>
  <si>
    <t>Parenting - Cross-Cultural Perspectives</t>
  </si>
  <si>
    <t>Philosophical Reflections On Socio-Political Progress And Regress</t>
  </si>
  <si>
    <t>Political Islam</t>
  </si>
  <si>
    <t>Pop Culture In China</t>
  </si>
  <si>
    <t>Portuguese B2</t>
  </si>
  <si>
    <t>Poverty Alleviation</t>
  </si>
  <si>
    <t>Predictive Technologies In Modern Science - From Climate Research To Economy</t>
  </si>
  <si>
    <t>Programming- Introduction Level</t>
  </si>
  <si>
    <t>Psychology Of Japanese Culture And Communication</t>
  </si>
  <si>
    <t>Putting Data Into Context - Knowledge Representation And Interactive Visualizations</t>
  </si>
  <si>
    <t>Quality Management For Superior Performance And Innovation</t>
  </si>
  <si>
    <t>Recht/Law: Violence, Crime And The Law - Britain, The Commonwealth And Beyond</t>
  </si>
  <si>
    <t>Responsibility And Technology In Corporate Culture</t>
  </si>
  <si>
    <t>Responsibility: Pathways Towards A Sustainable Food System</t>
  </si>
  <si>
    <t>Risk Management</t>
  </si>
  <si>
    <t>Role Taking And Collaboration In Work Groups</t>
  </si>
  <si>
    <t>Ruse Of The Robots? Work, Technology, And Automation In The United States</t>
  </si>
  <si>
    <t>Russian A1</t>
  </si>
  <si>
    <t>Screening Climate Change - Knowledge Mobilization Through Popular Media</t>
  </si>
  <si>
    <t>Silk Roads, Old And New: China, Europe, And Central Asia In Historical, Economic, Sociocultural, And</t>
  </si>
  <si>
    <t>Smart Cities And Urban Innovation</t>
  </si>
  <si>
    <t>Start-Up Creation In Practice</t>
  </si>
  <si>
    <t>Strategic Leadership And Effective Communication</t>
  </si>
  <si>
    <t>Technologie/Technologies: Digital Platforms And The Future Of Labor</t>
  </si>
  <si>
    <t>Technologien/Technologies: Afrocentric Perspectives On Human Rights And Justice In The Cybers</t>
  </si>
  <si>
    <t>Technologien/Technologies: Afrocentric Perspectives On Human Rights And Justice In The Cyberspace</t>
  </si>
  <si>
    <t>Technologien/Technologies: Algorithmic Management</t>
  </si>
  <si>
    <t>Technologien/Technologies: Big Data, Artificial Intelligence And The Algorithmic Society</t>
  </si>
  <si>
    <t>Technologien/Technologies: Climate And The City</t>
  </si>
  <si>
    <t>Technologien/Technologies: Contemporary Political And Social Issues With New Technologies</t>
  </si>
  <si>
    <t>Technologien/Technologies: Digital Games - Business, Culture, Ethics</t>
  </si>
  <si>
    <t>Technologien/Technologies: Figuring People (Out)</t>
  </si>
  <si>
    <t>Technologien/Technologies: From Zero To Hero - The Role Of Digital Technologies In Post-/Conflict Se</t>
  </si>
  <si>
    <t>Technologien/Technologies: Gender And Digital Technologies</t>
  </si>
  <si>
    <t>Technologien/Technologies: Governance Of Artificial Intelligence For Good</t>
  </si>
  <si>
    <t>Technologien/Technologies: Is Technology A Cause Of Or A Solution To Climate Change?</t>
  </si>
  <si>
    <t>Technologien/Technologies: Living In A Technological Culture</t>
  </si>
  <si>
    <t>Technologien/Technologies: Metaworlds</t>
  </si>
  <si>
    <t>Technologien/Technologies: No Snake Oil, No Magic? An Introduction To Critical Data Studies</t>
  </si>
  <si>
    <t>Technologien/Technologies: Predictive Technologies In Modern Science - From Climate Research To Econ</t>
  </si>
  <si>
    <t>Technologien/Technologies: Programmers, Hackers And Hacks - The People And Practices Behind Our Mac</t>
  </si>
  <si>
    <t>Technologien/Technologies: Queer Technology - Gender And Sexuality Today</t>
  </si>
  <si>
    <t>Technologien/Technologies: Sketching The Societal Blueprintethical Constructs In The Information Age</t>
  </si>
  <si>
    <t>Technologien/Technologies: Societal Responses To Generative Ai</t>
  </si>
  <si>
    <t>Technologien/Technologies: Technologies In And Of Health Care - Social Science Perspectives</t>
  </si>
  <si>
    <t>Technologien/Technologies: The Economic And Social Impact Of Artificial Intelligence</t>
  </si>
  <si>
    <t>Technologien/Technologies: Transformations Of Healthcare And Expertise In The Digital Age</t>
  </si>
  <si>
    <t>Technologien/Technologies: Who Wants To Live Forever? Introduction To Transhumanism</t>
  </si>
  <si>
    <t>Technologien/Technology: Ruse Of The Robots - Rethinking Automation Hype</t>
  </si>
  <si>
    <t>Technologien/Technology: Ruse Of The Robots? Rethinking Automation Hype</t>
  </si>
  <si>
    <t>Technologien/Technology: Ruse Of The Robots? Work, Technology, And Automation</t>
  </si>
  <si>
    <t>Technologies Programmers, Hackers And Hacks The People And Practices Behind Our Machine</t>
  </si>
  <si>
    <t>Technologies/Technologies: The Role Of Science In Society</t>
  </si>
  <si>
    <t>Technologies: Data Security And Privacy</t>
  </si>
  <si>
    <t>Technologies: Digital Business Ethics - Managing The Ethical Challenges Of Modern Information Techno</t>
  </si>
  <si>
    <t>Technologies: Energy Security In The 21St Century - Geopolitical Uncertainties And The Need For 'Cli</t>
  </si>
  <si>
    <t>Technologies: Gender And Digital Technologies</t>
  </si>
  <si>
    <t>Technologies: Privacy-Invasive Technologies - Cross-Disciplinary Perspectives</t>
  </si>
  <si>
    <t>Technologies: Who Wants To Live Forever? Introduction To Transhumanism</t>
  </si>
  <si>
    <t>Technology: Ruse Of The Robots - Rethinking Automation Hype</t>
  </si>
  <si>
    <t>The Controversies Of Integration</t>
  </si>
  <si>
    <t>The Economic And Social Impact Of Artificial Intelligence</t>
  </si>
  <si>
    <t>The Positive Psychology Of Creativity And Innovation Management</t>
  </si>
  <si>
    <t>Transformative Experiences -- Philosophical Reflections On Socio-Political Progress And Regress</t>
  </si>
  <si>
    <t>Transnational Practices And Diaspora-Making - Perspectives From The Global Eas</t>
  </si>
  <si>
    <t>Transnational Practices And Diaspora-Making - Perspectives From The Global East</t>
  </si>
  <si>
    <t>Trends And Challenges In The Management Of Information Security</t>
  </si>
  <si>
    <t>Uncertainty - Private Problems And Public Solutions</t>
  </si>
  <si>
    <t>Understanding Artificial Intelligence</t>
  </si>
  <si>
    <t>Understanding Mediation From Social Media To Artificial Intelligence</t>
  </si>
  <si>
    <t>Understanding The Racial Otherness</t>
  </si>
  <si>
    <t>Urbanization, Migration And Mobility In Southern Africa</t>
  </si>
  <si>
    <t>Vamos De Vinos! How Cultural Can Wine Experience Be?</t>
  </si>
  <si>
    <t>Venture Ideation</t>
  </si>
  <si>
    <t>Verantwortung/Responsibility: African Perspectives On Climate Change, Environment And The Right To D</t>
  </si>
  <si>
    <t>Verantwortung/Responsibility: Biodiversity, Business And People</t>
  </si>
  <si>
    <t>Verantwortung/Responsibility: Business And Human Rights - Ethical, Legal And Managerial Persp</t>
  </si>
  <si>
    <t>Verantwortung/Responsibility: Business And Human Rights - Ethical, Legal And Managerial Perspective</t>
  </si>
  <si>
    <t>Verantwortung/Responsibility: Climate Change And The Psychology Of Decision-Making</t>
  </si>
  <si>
    <t>Verantwortung/Responsibility: Corporate Responsibility In Sub-Saharan Africa - Health Care, Technolo</t>
  </si>
  <si>
    <t>Verantwortung/Responsibility: Corporations, Finance And The World</t>
  </si>
  <si>
    <t>Verantwortung/Responsibility: Finance And Biodiversity</t>
  </si>
  <si>
    <t>Verantwortung/Responsibility: Finding Leadership</t>
  </si>
  <si>
    <t>Verantwortung/Responsibility: Pathways Towards A Sustainable Food System</t>
  </si>
  <si>
    <t>Verantwortung/Responsibility: Social Acceptance Of Sustainability Innovations</t>
  </si>
  <si>
    <t>Verantwortung/Responsibility: Social Acceptance Of Sustainable Energy Infrastructures</t>
  </si>
  <si>
    <t>Verantwortung/Responsibility: The Global Environment. Critical Perspectives On Socio-Ecological Futu</t>
  </si>
  <si>
    <t>Verantwortung/Responsibility: The Power Of Games - How Simulation Games Can Foster Sustainabi</t>
  </si>
  <si>
    <t>Verantwortung/Responsibility: The Power Of Games - How Simulation Games Can Foster Sustainability Tr</t>
  </si>
  <si>
    <t>'What Can Business School Students Learn From The Opera?' - Managing Desires, Realizing Needs</t>
  </si>
  <si>
    <t>Who Wants To Live Forever? Introduction To Transhumanism.</t>
  </si>
  <si>
    <t>Business Data Project</t>
  </si>
  <si>
    <t>Communicating Culture: Concepts And Frameworks</t>
  </si>
  <si>
    <t>Cultures Of Race And Racism</t>
  </si>
  <si>
    <t>Current Issues In Digital Societies</t>
  </si>
  <si>
    <t>Current Sociology: Topics And Issues</t>
  </si>
  <si>
    <t>Dimensions Of Social Change</t>
  </si>
  <si>
    <t>Entrepreneurship In The Digital Domain</t>
  </si>
  <si>
    <t>Evolution Of An Integrated Europe</t>
  </si>
  <si>
    <t>Global Governance</t>
  </si>
  <si>
    <t>International Organisations</t>
  </si>
  <si>
    <t>Internet And Society</t>
  </si>
  <si>
    <t>Managerial Decision Making</t>
  </si>
  <si>
    <t>Managing Digital Innovation</t>
  </si>
  <si>
    <t>Politics Of Crisis</t>
  </si>
  <si>
    <t>Popular Culture In Mediated Societies</t>
  </si>
  <si>
    <t>Power And Ideas: Introduction To Political Idealogies</t>
  </si>
  <si>
    <t>Topics In International Business Management</t>
  </si>
  <si>
    <t>Visual Media And Cultures</t>
  </si>
  <si>
    <t>Youth, Culture And Media</t>
  </si>
  <si>
    <t>Atheism, Fundamentalism And New Religions</t>
  </si>
  <si>
    <t>Researching Digital Cultures</t>
  </si>
  <si>
    <t>The Past And Futures Of Digital Cultures</t>
  </si>
  <si>
    <t>A History Of The Present</t>
  </si>
  <si>
    <t>Above And Beyond: Superheroes In Fiction And Film</t>
  </si>
  <si>
    <t>Anthropology Of Food &amp; Nutrition</t>
  </si>
  <si>
    <t>Art Of Indigenous North America</t>
  </si>
  <si>
    <t>Asian Youth Cultures</t>
  </si>
  <si>
    <t>Cinema &amp; Modernity I</t>
  </si>
  <si>
    <t>Climate Crisis And Society</t>
  </si>
  <si>
    <t>Coding And Data Management For Business Analytics</t>
  </si>
  <si>
    <t>Communication, Technology, And Social Change</t>
  </si>
  <si>
    <t>Computational Reasoning</t>
  </si>
  <si>
    <t>Contemporary Communication Technologies</t>
  </si>
  <si>
    <t>Current Issues In Health</t>
  </si>
  <si>
    <t>Effective Communication And Strategic Writing</t>
  </si>
  <si>
    <t>Elementary Russian 1</t>
  </si>
  <si>
    <t>Foods That Changed The World</t>
  </si>
  <si>
    <t>Freb50H3: Introduction To French Literature I</t>
  </si>
  <si>
    <t>Functional French - Novice</t>
  </si>
  <si>
    <t>Functional French-Novice</t>
  </si>
  <si>
    <t>Global Asian Studies: Insights And Concepts</t>
  </si>
  <si>
    <t>Global Commodities: Nature, Culture, History</t>
  </si>
  <si>
    <t>Human-Machine Communication</t>
  </si>
  <si>
    <t>Introducing Global Asia And Its Histories</t>
  </si>
  <si>
    <t>Introduction To Contemporary Asian Studies</t>
  </si>
  <si>
    <t>Introduction To Contemporary Asian Studies (Cas200)</t>
  </si>
  <si>
    <t>Introduction To East Asian History</t>
  </si>
  <si>
    <t>Introduction To Financial Accounting</t>
  </si>
  <si>
    <t>Introduction To History And Philosophy Of Science And Technology</t>
  </si>
  <si>
    <t>Introduction To The History And Philosophy Of Science</t>
  </si>
  <si>
    <t>Introduction To The Modern Middle East</t>
  </si>
  <si>
    <t>Language And Society</t>
  </si>
  <si>
    <t>Organizational Governance And Design</t>
  </si>
  <si>
    <t>Pathways To Sustainability</t>
  </si>
  <si>
    <t>Pathways To Sustainability: An Interdisciplinary Approach</t>
  </si>
  <si>
    <t>Political Ecology: Nature, Society And Environmental Change</t>
  </si>
  <si>
    <t>Popular Literature And Mass Culture</t>
  </si>
  <si>
    <t>Premodern East Asia</t>
  </si>
  <si>
    <t>Principles Of Marketing</t>
  </si>
  <si>
    <t>Probability And Inductive Logic</t>
  </si>
  <si>
    <t>Revolutions In History</t>
  </si>
  <si>
    <t>Science And Values</t>
  </si>
  <si>
    <t>Social Issues</t>
  </si>
  <si>
    <t>Strategy And Technology</t>
  </si>
  <si>
    <t>Sub-Continental Histories: South Asia In The World</t>
  </si>
  <si>
    <t>Technological Entrepreneurship</t>
  </si>
  <si>
    <t>Technology In The Modern World</t>
  </si>
  <si>
    <t>The Future Of Ed Tech: Active Learning Classrooms And Artificial Intelligence</t>
  </si>
  <si>
    <t>Thinking And Reasoning</t>
  </si>
  <si>
    <t>Topics In Managerial Economics</t>
  </si>
  <si>
    <t>Wired Women: Gender, Cyberspace, And Digital Media</t>
  </si>
  <si>
    <t>World Cinema</t>
  </si>
  <si>
    <t>A Global History Of Drugs In Modern South Asia</t>
  </si>
  <si>
    <t>Abwl Marketing I</t>
  </si>
  <si>
    <t>Advances In Eservices (Ma)</t>
  </si>
  <si>
    <t>Approaching English Linguistics</t>
  </si>
  <si>
    <t>Comparative East Asian Religions</t>
  </si>
  <si>
    <t>Cultural Studies Research Methods In Chinese Studies</t>
  </si>
  <si>
    <t>Digital Humanities - Linked Data And Big Data In Digital Cultural Heritage</t>
  </si>
  <si>
    <t>Dynamics Of Dissent: Protests And Social Movements In Sionphone Socieities</t>
  </si>
  <si>
    <t>East Asian Hotspots: Economy, Politics And Society Of North Korea</t>
  </si>
  <si>
    <t>East European Studies - Civil Society In South-Eastern Europe</t>
  </si>
  <si>
    <t>East European Studies - Eastern Europe´S Great Transformations</t>
  </si>
  <si>
    <t>Eastern Europe Since The Financial And The Covid 19 Crises</t>
  </si>
  <si>
    <t>Feminist Economics</t>
  </si>
  <si>
    <t>Governance Of International Firms</t>
  </si>
  <si>
    <t>Intercultural Negotiation Patterns</t>
  </si>
  <si>
    <t>Knowledge And Technology Cultures</t>
  </si>
  <si>
    <t>Machines That Understand? Large Language Models And Artificial Intelligence</t>
  </si>
  <si>
    <t>Policy Research: Public Health, Fertility And Migration</t>
  </si>
  <si>
    <t>Public History - Introduction To Digital (Public) History</t>
  </si>
  <si>
    <t>Regional Security Organizations In East Asia, 1984-2022</t>
  </si>
  <si>
    <t>Regionalism, Institutions And Transnational Crimes In East Asia</t>
  </si>
  <si>
    <t>State Activity, Policy And Governance Analyses - Digital Democracy</t>
  </si>
  <si>
    <t>Strategy (Ba)</t>
  </si>
  <si>
    <t>Structures Of Modern Chinese In Theory And Practice</t>
  </si>
  <si>
    <t>Surveillance, Socialisation, And Social Control In China</t>
  </si>
  <si>
    <t>The History Of Colonialism In South Asia</t>
  </si>
  <si>
    <t>Ue Music Under Neoliberalism</t>
  </si>
  <si>
    <t>Ue Sound Studies In Ethnomusicology</t>
  </si>
  <si>
    <t>Uk Human Resource Management</t>
  </si>
  <si>
    <t>Uk Principles Of International Business (Ba)</t>
  </si>
  <si>
    <t>Uneven Development In Southeast Asia</t>
  </si>
  <si>
    <t>Vo Hip Hop: Politics, Culture, Aesthetics</t>
  </si>
  <si>
    <t>Accounting In Practice</t>
  </si>
  <si>
    <t>Applications Of Behavioural Economics</t>
  </si>
  <si>
    <t>Class And Capitalism In The Neoliberal World</t>
  </si>
  <si>
    <t>Climate Justice And The Transition To A Sustainable World</t>
  </si>
  <si>
    <t>Commercial Cultures In Global Capitalism</t>
  </si>
  <si>
    <t>Company Law</t>
  </si>
  <si>
    <t>Contemporary Britain In Historical Perspective</t>
  </si>
  <si>
    <t>Contention, Conflict, And Climate Change</t>
  </si>
  <si>
    <t>Crime &amp; Society</t>
  </si>
  <si>
    <t>Crime And Society</t>
  </si>
  <si>
    <t>Democracy And Authority</t>
  </si>
  <si>
    <t>Democracy: Authority And Resistance</t>
  </si>
  <si>
    <t>Equality And Diversity</t>
  </si>
  <si>
    <t>Gd212- Health &amp; Sustainable Development</t>
  </si>
  <si>
    <t>Health And Sustainable Development Term 2</t>
  </si>
  <si>
    <t>Introduction To French Language</t>
  </si>
  <si>
    <t>Introduction To Spanish Language</t>
  </si>
  <si>
    <t>Justice, Democracy &amp; Citizenship</t>
  </si>
  <si>
    <t>Managing People In A Complex World</t>
  </si>
  <si>
    <t>Mobility In The Digital Age</t>
  </si>
  <si>
    <t>Philosophy For The Real World: Knowledge, Ignorance And Bullshit</t>
  </si>
  <si>
    <t>Politics Of Artificial Intelligence</t>
  </si>
  <si>
    <t>Politics Of The U.S.A.</t>
  </si>
  <si>
    <t>Revolution</t>
  </si>
  <si>
    <t>Science In The Early Modern World</t>
  </si>
  <si>
    <t>Social Data Science</t>
  </si>
  <si>
    <t>Sociology Of Film, Film As Sociology</t>
  </si>
  <si>
    <t>States And Markets: An Introduction To Ipe</t>
  </si>
  <si>
    <t>Strategic Games: Thinking Rationally About Business, Policy And Real Life</t>
  </si>
  <si>
    <t>Sustainable Cities</t>
  </si>
  <si>
    <t>The Formation Of American Culture, 1876-1929</t>
  </si>
  <si>
    <t>The Formation Of American Culture, 1929 To The Present</t>
  </si>
  <si>
    <t>The French Revolution</t>
  </si>
  <si>
    <t>The Industrial Economy: Strategy</t>
  </si>
  <si>
    <t>The Politics Of Climate Change</t>
  </si>
  <si>
    <t>The World Economy: History &amp; Theory</t>
  </si>
  <si>
    <t>Work In The Digital Era</t>
  </si>
  <si>
    <t>Computational Social Science</t>
  </si>
  <si>
    <t>Corporate Entrepreneurship</t>
  </si>
  <si>
    <t>Digital Ventures: Leadership And Foundation</t>
  </si>
  <si>
    <t>Entrepreneurial Competencies</t>
  </si>
  <si>
    <t>Formal Methods And Functional Programming</t>
  </si>
  <si>
    <t>Lean Startup Academy – From Idea To Startup</t>
  </si>
  <si>
    <t>Philosophy And Real Politics: Methodologies In Political Philosophy</t>
  </si>
  <si>
    <t>Social Computing</t>
  </si>
  <si>
    <t>Text Analytics In The Digital Humanities</t>
  </si>
  <si>
    <t>Theories Of Truth</t>
  </si>
  <si>
    <t>Basic Swedish 1</t>
  </si>
  <si>
    <t>International Business And Marketing From A Swedish Perspective</t>
  </si>
  <si>
    <t>Media And Communication Studies: Communication And Organising</t>
  </si>
  <si>
    <t>Perspectives On Management And Control</t>
  </si>
  <si>
    <t>Sustainable Energy Transition</t>
  </si>
  <si>
    <t>Sweden'S Economic And Social Development In The 19Th And 20Th Centuries</t>
  </si>
  <si>
    <t>The Changing Geography Of Sweden: Patterns, Processes And Policies</t>
  </si>
  <si>
    <t>Art, Culture And Society</t>
  </si>
  <si>
    <t>Utrecht University, Faculty of Law, Economics and Governance</t>
  </si>
  <si>
    <t>Climate And Society</t>
  </si>
  <si>
    <t>Education And Information Communication Technology</t>
  </si>
  <si>
    <t>Macroeconomics 1: European Perspective</t>
  </si>
  <si>
    <t>The Ottoman Empire And The Creation Of The Modern Middle East</t>
  </si>
  <si>
    <t>Youth Culture In A Digital World</t>
  </si>
  <si>
    <t>Advanced Strategic Leadership</t>
  </si>
  <si>
    <t>Advanced Strategic Management</t>
  </si>
  <si>
    <t>Agile Leadership In The Digital Age</t>
  </si>
  <si>
    <t>Algorithmic Thinking And Programming</t>
  </si>
  <si>
    <t>Civil Society: Navigating Collaborations And Conflicts In The Pursuit Of The Common Good</t>
  </si>
  <si>
    <t>Economic History / Course V - Interactions Of Economy And Society</t>
  </si>
  <si>
    <t>Economy And Sustainability I: Concepts And Trends Of Natural Resource Use</t>
  </si>
  <si>
    <t>Economy And The Environment I</t>
  </si>
  <si>
    <t>Elective - Economy And Sustainability I: Concepts And Trends Of Natural Resource Use</t>
  </si>
  <si>
    <t>Eu And Us Climate Change Mitigation</t>
  </si>
  <si>
    <t>Fundamentals Of Strategic Management And Leadership</t>
  </si>
  <si>
    <t>German A1.1</t>
  </si>
  <si>
    <t>German A1.2</t>
  </si>
  <si>
    <t>Interactions Of Economy And Society</t>
  </si>
  <si>
    <t>Introduction To Climate Change Economics, Policy, And Justice</t>
  </si>
  <si>
    <t>Leading Globally</t>
  </si>
  <si>
    <t>Negotiation Management - How To Negotiate Sustainably And (Still) Ethically</t>
  </si>
  <si>
    <t>Pre-Semester German Course</t>
  </si>
  <si>
    <t>Strategic Leadership</t>
  </si>
  <si>
    <t>Sustainable Business: Managing For Tomorrow</t>
  </si>
  <si>
    <t>Sustainable Development Across Societies</t>
  </si>
  <si>
    <t>Sustainable Economics And Business Ii: Debating Inequality</t>
  </si>
  <si>
    <t>Sustainable Economics And Business Ii: Unsustainable Inequalities: Achieving Social And Climate Just</t>
  </si>
  <si>
    <t>Systems Of Governance And Sustainability In The International Context</t>
  </si>
  <si>
    <t>The Public Governance Of Artificial Intelligence</t>
  </si>
  <si>
    <t>Topics In Economic And Social History / Elective Subject Economic And Social History</t>
  </si>
  <si>
    <t>Asian Cinema</t>
  </si>
  <si>
    <t>Classical Ethics And Modern Leadership</t>
  </si>
  <si>
    <t>Exploring Balts: Archaeology Of The Baltic Region</t>
  </si>
  <si>
    <t>Foreign Language (German)</t>
  </si>
  <si>
    <t>History Of The Lithuanian Language</t>
  </si>
  <si>
    <t>Imagining The Future</t>
  </si>
  <si>
    <t>Lithuania And Lithuanians Today: Introduction To The Lithuanian Socio-Culture</t>
  </si>
  <si>
    <t>Lithuanian Language A1, I/Ii P.</t>
  </si>
  <si>
    <t>Media In Conflict</t>
  </si>
  <si>
    <t>Russian Language A1</t>
  </si>
  <si>
    <t>Technology, Ai, And Culture: Critical Introduction</t>
  </si>
  <si>
    <t>The History Of The Lithuanian Language</t>
  </si>
  <si>
    <t>Workshop: Teamwork</t>
  </si>
  <si>
    <t>Ai &amp; Society: Fixing Algorithmic Decision Making</t>
  </si>
  <si>
    <t>American Film</t>
  </si>
  <si>
    <t>Amsterdam: A Historical Introduction</t>
  </si>
  <si>
    <t>Arabic Philosophy</t>
  </si>
  <si>
    <t>Behaviour And Communication In Organizations</t>
  </si>
  <si>
    <t>Buddhism</t>
  </si>
  <si>
    <t>Challenges Of The 21St Century</t>
  </si>
  <si>
    <t>Christian Theology And Religion</t>
  </si>
  <si>
    <t>Communication Cultures</t>
  </si>
  <si>
    <t>Computational Intelligence</t>
  </si>
  <si>
    <t>Contemporary Social And Political Philosophy</t>
  </si>
  <si>
    <t>Continental Philosophy</t>
  </si>
  <si>
    <t>Core Themes In Anthropology</t>
  </si>
  <si>
    <t>Current Debates In Art And Culture</t>
  </si>
  <si>
    <t>Diversity 1</t>
  </si>
  <si>
    <t>Dutch Literature And Culture Of The Golden Age</t>
  </si>
  <si>
    <t>Dutch Politics And Qualitative Methods</t>
  </si>
  <si>
    <t>Environment And Development</t>
  </si>
  <si>
    <t>Foreign Language Teaching</t>
  </si>
  <si>
    <t>Global Religion</t>
  </si>
  <si>
    <t>History Of Islam After 1800</t>
  </si>
  <si>
    <t>History Of Science</t>
  </si>
  <si>
    <t>Identity, Diversity And Inclusion</t>
  </si>
  <si>
    <t>Imagining The Dutch: Themes In Dutch History</t>
  </si>
  <si>
    <t>Introduction To Digital Humanities And Social Analytics</t>
  </si>
  <si>
    <t>Introduction To Digital Innovation</t>
  </si>
  <si>
    <t>Language In Social Media</t>
  </si>
  <si>
    <t>Leadership: Mobilizing People</t>
  </si>
  <si>
    <t>Leading Organizational Change</t>
  </si>
  <si>
    <t>Logic And Modelling</t>
  </si>
  <si>
    <t>Logic And Sets</t>
  </si>
  <si>
    <t>Managing Negotiations: Getting To Yes</t>
  </si>
  <si>
    <t>Media Entertainment</t>
  </si>
  <si>
    <t>Media, Society And Politics</t>
  </si>
  <si>
    <t>Networks 1</t>
  </si>
  <si>
    <t>New Ways Of Working</t>
  </si>
  <si>
    <t>News And Journalism</t>
  </si>
  <si>
    <t>Organizing Sustainable Innovation</t>
  </si>
  <si>
    <t>Philosophy And Ethics</t>
  </si>
  <si>
    <t>Practical Theology</t>
  </si>
  <si>
    <t>Religions, Media And Popular Culture</t>
  </si>
  <si>
    <t>Risk And Health Communication</t>
  </si>
  <si>
    <t>Sex Work In The Times Of Anti-Trafficking: From A Global Perspective</t>
  </si>
  <si>
    <t>The Human Dimension Of Sustainable Development: From Ideal To Reality</t>
  </si>
  <si>
    <t>The Middle East In Modern History</t>
  </si>
  <si>
    <t>Urban Culture And Public Space</t>
  </si>
  <si>
    <t>World Heritage And Conflict</t>
  </si>
  <si>
    <t>World History 1800-Present</t>
  </si>
  <si>
    <t>A Review Of Classic American Movies (Cnjo)</t>
  </si>
  <si>
    <t>Business Simulation Game</t>
  </si>
  <si>
    <t>Capital Market</t>
  </si>
  <si>
    <t>Color Revolutions And Arab Spring</t>
  </si>
  <si>
    <t>Digital Transformation Of World Economy</t>
  </si>
  <si>
    <t>Global Cities</t>
  </si>
  <si>
    <t>International Cultural Relations</t>
  </si>
  <si>
    <t>International Development Aid</t>
  </si>
  <si>
    <t>International Leadership</t>
  </si>
  <si>
    <t>International Project Management</t>
  </si>
  <si>
    <t>Introduction To Poland</t>
  </si>
  <si>
    <t>Methods Of Decision Analysis</t>
  </si>
  <si>
    <t>Negotiation Techniques</t>
  </si>
  <si>
    <t>Poland In The European Union</t>
  </si>
  <si>
    <t>Polish For Foreigners - Beginning Polish</t>
  </si>
  <si>
    <t>Polish For Foreigners - Beginning Polish (Cnjo)</t>
  </si>
  <si>
    <t>Rationality And Moral Choice</t>
  </si>
  <si>
    <t>Strategic Business Leadership Skills</t>
  </si>
  <si>
    <t>Sustainable Developement</t>
  </si>
  <si>
    <t>Sustainable Development, Human Security And Good Governance</t>
  </si>
  <si>
    <t>Sustainable Innovation</t>
  </si>
  <si>
    <t>Sustainable Innovation (E-Learning)</t>
  </si>
  <si>
    <t>Training In Creativity And Creative Problem Solving</t>
  </si>
  <si>
    <t>World Economy</t>
  </si>
  <si>
    <t>Advanced Statistics 01</t>
  </si>
  <si>
    <t>Comprehensive Japanese 1 (Japanese Course For International Student)</t>
  </si>
  <si>
    <t>Corporate Finance 1</t>
  </si>
  <si>
    <t>Data Analytics For Business 1</t>
  </si>
  <si>
    <t>Explaining My Life'S Journey In Japanese 1 (Japanese Course For International Student)</t>
  </si>
  <si>
    <t>History Of Political Thought [E] 01</t>
  </si>
  <si>
    <t>Innovation For The New World Order: Winning Strategies For Asia?</t>
  </si>
  <si>
    <t>Intensive Studies 7 (American Studies 1)</t>
  </si>
  <si>
    <t>International Consumer Behavior 1</t>
  </si>
  <si>
    <t>International History I [E] 01</t>
  </si>
  <si>
    <t>Introduction To Business Analytics And Applications 1</t>
  </si>
  <si>
    <t>Japanese For 'Zero' Beginners (Japanese Course For International Student)</t>
  </si>
  <si>
    <t>Japanese Management</t>
  </si>
  <si>
    <t>Leadership In Asian Culture 1</t>
  </si>
  <si>
    <t>Leading Diverse Teams 1</t>
  </si>
  <si>
    <t>Nihongo 1(1) (Japanese Course For International Student)</t>
  </si>
  <si>
    <t>Organizational Behavior 1</t>
  </si>
  <si>
    <t>Python Programming For Digital Humanities 01</t>
  </si>
  <si>
    <t>Science And Religion</t>
  </si>
  <si>
    <t>Social Design &amp; Design Thinking For Urban Change 51</t>
  </si>
  <si>
    <t>Strategy, Policy, And Planning 1</t>
  </si>
  <si>
    <t>The Ethics Of Environment And Technology 01</t>
  </si>
  <si>
    <t>Urban Studies</t>
  </si>
  <si>
    <t>Vocabulary Building 5-6 (Japanese Course For International Student)</t>
  </si>
  <si>
    <t>Analytics And Modelling For Business Decisions</t>
  </si>
  <si>
    <t>Archaeology Of China: Food And People</t>
  </si>
  <si>
    <t>Economies As Cultural Systems</t>
  </si>
  <si>
    <t>Environmental Justice</t>
  </si>
  <si>
    <t>Leadership In Organizations</t>
  </si>
  <si>
    <t>Metropolitan Environment</t>
  </si>
  <si>
    <t>Small Business Initiative</t>
  </si>
  <si>
    <t>The Metropolitan Environment</t>
  </si>
  <si>
    <t>Technology And Humanity</t>
  </si>
  <si>
    <t>Securities Investment Management</t>
  </si>
  <si>
    <t>Anthropology Of Science And Technology (1)</t>
  </si>
  <si>
    <t>Beginning Korean Writing</t>
  </si>
  <si>
    <t>Computational Thinking And Sw Programming</t>
  </si>
  <si>
    <t>Everyday Computing And The Internet</t>
  </si>
  <si>
    <t>Intensive Korean Language (Level 1)</t>
  </si>
  <si>
    <t>Intensive Korean Language Level 3</t>
  </si>
  <si>
    <t>Korean</t>
  </si>
  <si>
    <t>Mathematical Logic</t>
  </si>
  <si>
    <t>Understanding Of Digital Media</t>
  </si>
  <si>
    <t>Critical Issues In Contemporary Art</t>
  </si>
  <si>
    <t>Modes Of Reasoning: Reasoning About Social Issues</t>
  </si>
  <si>
    <t>Sacred Space And Ritual Practices In Islam</t>
  </si>
  <si>
    <t>The Scene Of The Crime - Criminality And Modern Culture</t>
  </si>
  <si>
    <t>Conflict &amp; Negotiations</t>
  </si>
  <si>
    <t>Creating Global Capitalism</t>
  </si>
  <si>
    <t>History Of Capitalism, Structures, Agents, Artefacts</t>
  </si>
  <si>
    <t>Individuals And Groups In Organizations</t>
  </si>
  <si>
    <t>Leaders Heroes And Culture</t>
  </si>
  <si>
    <t>Leaders, Heroes And Culture</t>
  </si>
  <si>
    <t>Artificial Intelligence Basics</t>
  </si>
  <si>
    <t>Classical Discoveries In Life Science</t>
  </si>
  <si>
    <t>Educational Leadership And Management</t>
  </si>
  <si>
    <t>Ethics And Philosophy Of Artificial Intelligence</t>
  </si>
  <si>
    <t>Game Dynamics Theory And Experiment</t>
  </si>
  <si>
    <t>History And Sociology Of Technological Change</t>
  </si>
  <si>
    <t>International Relations And International Law</t>
  </si>
  <si>
    <t>Introduction To Astronomy</t>
  </si>
  <si>
    <t>Russian I</t>
  </si>
  <si>
    <t>Social Psychology Of New Media</t>
  </si>
  <si>
    <t>Social Science And Cultural Hegemony</t>
  </si>
  <si>
    <t>Technology And Organisation</t>
  </si>
  <si>
    <t>Technology And Organization</t>
  </si>
  <si>
    <t>Country Name</t>
  </si>
  <si>
    <t>Country Code</t>
  </si>
  <si>
    <t>Country Currency</t>
  </si>
  <si>
    <t>Albania</t>
  </si>
  <si>
    <t>ALL</t>
  </si>
  <si>
    <t>lek</t>
  </si>
  <si>
    <t>Algeria</t>
  </si>
  <si>
    <t>DZD</t>
  </si>
  <si>
    <t>dinar</t>
  </si>
  <si>
    <t>Angola</t>
  </si>
  <si>
    <t>AOA</t>
  </si>
  <si>
    <t>kwanza</t>
  </si>
  <si>
    <t>Argentina</t>
  </si>
  <si>
    <t>ARS</t>
  </si>
  <si>
    <t>peso</t>
  </si>
  <si>
    <t>Armenia</t>
  </si>
  <si>
    <t>AMD</t>
  </si>
  <si>
    <t>dram</t>
  </si>
  <si>
    <t>AUD</t>
  </si>
  <si>
    <t>dollar</t>
  </si>
  <si>
    <t>euro</t>
  </si>
  <si>
    <t>Azerbaijan</t>
  </si>
  <si>
    <t>AZN</t>
  </si>
  <si>
    <t>manat</t>
  </si>
  <si>
    <t>Bahrain</t>
  </si>
  <si>
    <t>BHD</t>
  </si>
  <si>
    <t>Bangladesh</t>
  </si>
  <si>
    <t>BDT</t>
  </si>
  <si>
    <t>taka</t>
  </si>
  <si>
    <t>Barbados</t>
  </si>
  <si>
    <t>BBD</t>
  </si>
  <si>
    <t>Belarus</t>
  </si>
  <si>
    <t>BYN</t>
  </si>
  <si>
    <t>rouble</t>
  </si>
  <si>
    <t>Bermuda</t>
  </si>
  <si>
    <t>BMD</t>
  </si>
  <si>
    <t>Bolivia</t>
  </si>
  <si>
    <t>BOB</t>
  </si>
  <si>
    <t>boliviano</t>
  </si>
  <si>
    <t>Bosnia and Herzegovina</t>
  </si>
  <si>
    <t>BAM</t>
  </si>
  <si>
    <t>konvertibilna marka</t>
  </si>
  <si>
    <t>Botswana</t>
  </si>
  <si>
    <t>BWP</t>
  </si>
  <si>
    <t>pula</t>
  </si>
  <si>
    <t>BRL</t>
  </si>
  <si>
    <t>real</t>
  </si>
  <si>
    <t>Bulgaria</t>
  </si>
  <si>
    <t>BGN</t>
  </si>
  <si>
    <t>lev</t>
  </si>
  <si>
    <t>Cabo Verde</t>
  </si>
  <si>
    <t>CVE</t>
  </si>
  <si>
    <t>escudo</t>
  </si>
  <si>
    <t>Cambodia</t>
  </si>
  <si>
    <t>KHR</t>
  </si>
  <si>
    <t>riel</t>
  </si>
  <si>
    <t>Cameroon, Republic of</t>
  </si>
  <si>
    <t>XAF</t>
  </si>
  <si>
    <t>CFA franc BEAC</t>
  </si>
  <si>
    <t>CAD</t>
  </si>
  <si>
    <t>Cayman Islands</t>
  </si>
  <si>
    <t>KYD</t>
  </si>
  <si>
    <t>Chad</t>
  </si>
  <si>
    <t>CLP</t>
  </si>
  <si>
    <t>CNY</t>
  </si>
  <si>
    <t>yuan</t>
  </si>
  <si>
    <t>Colombia</t>
  </si>
  <si>
    <t>COP</t>
  </si>
  <si>
    <t>Congo, Democratic Republic of the</t>
  </si>
  <si>
    <t>CDF</t>
  </si>
  <si>
    <t>franc</t>
  </si>
  <si>
    <t>Congo, Republic of</t>
  </si>
  <si>
    <t>Costa Rica</t>
  </si>
  <si>
    <t>CRC</t>
  </si>
  <si>
    <t>colon</t>
  </si>
  <si>
    <t>HRK</t>
  </si>
  <si>
    <t>kuna</t>
  </si>
  <si>
    <t>Cyprus</t>
  </si>
  <si>
    <t>CZK</t>
  </si>
  <si>
    <t>koruna</t>
  </si>
  <si>
    <t>DKK</t>
  </si>
  <si>
    <t>kroner</t>
  </si>
  <si>
    <t>Dominican Republic</t>
  </si>
  <si>
    <t>DOP</t>
  </si>
  <si>
    <t>USD</t>
  </si>
  <si>
    <t>Egypt</t>
  </si>
  <si>
    <t>EGP</t>
  </si>
  <si>
    <t>pound</t>
  </si>
  <si>
    <t>El Salvador</t>
  </si>
  <si>
    <t>Equatorial Guinea</t>
  </si>
  <si>
    <t>Estonia</t>
  </si>
  <si>
    <t>Ethiopia</t>
  </si>
  <si>
    <t>ETB</t>
  </si>
  <si>
    <t>birr</t>
  </si>
  <si>
    <t>Fiji</t>
  </si>
  <si>
    <t>FJD</t>
  </si>
  <si>
    <t>Gabon</t>
  </si>
  <si>
    <t>Georgia</t>
  </si>
  <si>
    <t>GEL</t>
  </si>
  <si>
    <t>lari</t>
  </si>
  <si>
    <t>Ghana</t>
  </si>
  <si>
    <t>GHS</t>
  </si>
  <si>
    <t>cedi</t>
  </si>
  <si>
    <t>Gibraltar</t>
  </si>
  <si>
    <t>GIP</t>
  </si>
  <si>
    <t>Greece</t>
  </si>
  <si>
    <t>Greenland</t>
  </si>
  <si>
    <t>Danish krone</t>
  </si>
  <si>
    <t>Guatemala</t>
  </si>
  <si>
    <t>GTQ</t>
  </si>
  <si>
    <t>quetzal</t>
  </si>
  <si>
    <t>Guernsey, Channel Islands</t>
  </si>
  <si>
    <t>GBP</t>
  </si>
  <si>
    <t>British pound sterling</t>
  </si>
  <si>
    <t>Guyana</t>
  </si>
  <si>
    <t>GYD</t>
  </si>
  <si>
    <t>Honduras</t>
  </si>
  <si>
    <t>HNL</t>
  </si>
  <si>
    <t>lempira</t>
  </si>
  <si>
    <t>HKD</t>
  </si>
  <si>
    <t>HUF</t>
  </si>
  <si>
    <t>forint</t>
  </si>
  <si>
    <t>ISK</t>
  </si>
  <si>
    <t>krona</t>
  </si>
  <si>
    <t>INR</t>
  </si>
  <si>
    <t>rupee</t>
  </si>
  <si>
    <t>IDR</t>
  </si>
  <si>
    <t>rupiah</t>
  </si>
  <si>
    <t>Iraq</t>
  </si>
  <si>
    <t>IQD</t>
  </si>
  <si>
    <t>Isle of Man</t>
  </si>
  <si>
    <t>IMP</t>
  </si>
  <si>
    <t>ILS</t>
  </si>
  <si>
    <t>shekel</t>
  </si>
  <si>
    <t>Ivory Coast (Cote d'Ivoire)</t>
  </si>
  <si>
    <t>XOF</t>
  </si>
  <si>
    <t>CFA franc BCEAO</t>
  </si>
  <si>
    <t>Jamaica</t>
  </si>
  <si>
    <t>JMD</t>
  </si>
  <si>
    <t>JPY</t>
  </si>
  <si>
    <t>yen</t>
  </si>
  <si>
    <t>Jersey, Channel Islands</t>
  </si>
  <si>
    <t>Jordan</t>
  </si>
  <si>
    <t>JOD</t>
  </si>
  <si>
    <t>KZT</t>
  </si>
  <si>
    <t>tenge</t>
  </si>
  <si>
    <t>Kenya</t>
  </si>
  <si>
    <t>KES</t>
  </si>
  <si>
    <t>shilling</t>
  </si>
  <si>
    <t>KRW</t>
  </si>
  <si>
    <t>won</t>
  </si>
  <si>
    <t>Kosovo</t>
  </si>
  <si>
    <t>Kuwait</t>
  </si>
  <si>
    <t>KWD</t>
  </si>
  <si>
    <t>Kyrgyzstan</t>
  </si>
  <si>
    <t>KGS</t>
  </si>
  <si>
    <t>som</t>
  </si>
  <si>
    <t>Lao PDR</t>
  </si>
  <si>
    <t>LAK</t>
  </si>
  <si>
    <t>kip</t>
  </si>
  <si>
    <t>Latvia</t>
  </si>
  <si>
    <t>Lebanon</t>
  </si>
  <si>
    <t>LBP or LL</t>
  </si>
  <si>
    <t>Libya</t>
  </si>
  <si>
    <t>LYD</t>
  </si>
  <si>
    <t>Liechtenstein</t>
  </si>
  <si>
    <t>CHF</t>
  </si>
  <si>
    <t>Luxembourg</t>
  </si>
  <si>
    <t>Macau SAR</t>
  </si>
  <si>
    <t>MOP</t>
  </si>
  <si>
    <t>pataca</t>
  </si>
  <si>
    <t>Madagascar</t>
  </si>
  <si>
    <t>MGA</t>
  </si>
  <si>
    <t>ariary</t>
  </si>
  <si>
    <t>Malawi</t>
  </si>
  <si>
    <t>MWK</t>
  </si>
  <si>
    <t>kwacha</t>
  </si>
  <si>
    <t>Malaysia</t>
  </si>
  <si>
    <t>MYR</t>
  </si>
  <si>
    <t>ringgit</t>
  </si>
  <si>
    <t>Maldives, Republic of</t>
  </si>
  <si>
    <t>MVR</t>
  </si>
  <si>
    <t>rufiyaa</t>
  </si>
  <si>
    <t>Malta</t>
  </si>
  <si>
    <t>Mauritania</t>
  </si>
  <si>
    <t>MRU</t>
  </si>
  <si>
    <t>ouguiya</t>
  </si>
  <si>
    <t>Mauritius</t>
  </si>
  <si>
    <t>MUR</t>
  </si>
  <si>
    <t>MXN</t>
  </si>
  <si>
    <t>Moldova</t>
  </si>
  <si>
    <t>MDL</t>
  </si>
  <si>
    <t>leu</t>
  </si>
  <si>
    <t>Mongolia</t>
  </si>
  <si>
    <t>MNT</t>
  </si>
  <si>
    <t>tugrik</t>
  </si>
  <si>
    <t>Montenegro</t>
  </si>
  <si>
    <t>MAD</t>
  </si>
  <si>
    <t>dirham</t>
  </si>
  <si>
    <t>Mozambique</t>
  </si>
  <si>
    <t>MZN</t>
  </si>
  <si>
    <t>metical</t>
  </si>
  <si>
    <t>Myanmar</t>
  </si>
  <si>
    <t>MMK</t>
  </si>
  <si>
    <t>kyat</t>
  </si>
  <si>
    <t>Namibia, Republic of</t>
  </si>
  <si>
    <t>NAD</t>
  </si>
  <si>
    <t>New Caledonia</t>
  </si>
  <si>
    <t>XPF</t>
  </si>
  <si>
    <t>CFP franc</t>
  </si>
  <si>
    <t>NZD</t>
  </si>
  <si>
    <t>Nicaragua</t>
  </si>
  <si>
    <t>NIO</t>
  </si>
  <si>
    <t>cordoba oro</t>
  </si>
  <si>
    <t>Nigeria</t>
  </si>
  <si>
    <t>NGN</t>
  </si>
  <si>
    <t>naira</t>
  </si>
  <si>
    <t>North Macedonia</t>
  </si>
  <si>
    <t>MKD</t>
  </si>
  <si>
    <t>denar</t>
  </si>
  <si>
    <t>NOK</t>
  </si>
  <si>
    <t>Oman</t>
  </si>
  <si>
    <t>OMR</t>
  </si>
  <si>
    <t>rial</t>
  </si>
  <si>
    <t>Pakistan</t>
  </si>
  <si>
    <t>PKR</t>
  </si>
  <si>
    <t>Palestinian territories</t>
  </si>
  <si>
    <t>ILS, USD, and JOD</t>
  </si>
  <si>
    <t>shekel, dollar, and dinar</t>
  </si>
  <si>
    <t>Panama</t>
  </si>
  <si>
    <t>PAB  and USD</t>
  </si>
  <si>
    <t>balboa  and dollar</t>
  </si>
  <si>
    <t>Papua New Guinea</t>
  </si>
  <si>
    <t>PGK</t>
  </si>
  <si>
    <t>kina</t>
  </si>
  <si>
    <t>Paraguay</t>
  </si>
  <si>
    <t>PYG</t>
  </si>
  <si>
    <t>guarani</t>
  </si>
  <si>
    <t>PEN</t>
  </si>
  <si>
    <t>nuevo sol</t>
  </si>
  <si>
    <t>PHP</t>
  </si>
  <si>
    <t>PLN</t>
  </si>
  <si>
    <t>zloty</t>
  </si>
  <si>
    <t>Puerto Rico</t>
  </si>
  <si>
    <t>Qatar</t>
  </si>
  <si>
    <t>QAR</t>
  </si>
  <si>
    <t>riyal</t>
  </si>
  <si>
    <t>Romania</t>
  </si>
  <si>
    <t>RON</t>
  </si>
  <si>
    <t>RUB</t>
  </si>
  <si>
    <t>ruble</t>
  </si>
  <si>
    <t>Rwanda</t>
  </si>
  <si>
    <t>RWF</t>
  </si>
  <si>
    <t>Saint Lucia</t>
  </si>
  <si>
    <t>XCD</t>
  </si>
  <si>
    <t>Saudi Arabia</t>
  </si>
  <si>
    <t>SAR</t>
  </si>
  <si>
    <t>Senegal</t>
  </si>
  <si>
    <t>Serbia</t>
  </si>
  <si>
    <t>RSD</t>
  </si>
  <si>
    <t>Singapore</t>
  </si>
  <si>
    <t>Slovak Republic</t>
  </si>
  <si>
    <t>Slovenia</t>
  </si>
  <si>
    <t>ZAR</t>
  </si>
  <si>
    <t>rand</t>
  </si>
  <si>
    <t>Sri Lanka</t>
  </si>
  <si>
    <t>LKR</t>
  </si>
  <si>
    <t>Swaziland</t>
  </si>
  <si>
    <t>SZL</t>
  </si>
  <si>
    <t>lilangeni</t>
  </si>
  <si>
    <t>SEK</t>
  </si>
  <si>
    <t>TWD</t>
  </si>
  <si>
    <t>Tajikistan</t>
  </si>
  <si>
    <t>TJS</t>
  </si>
  <si>
    <t>somoni</t>
  </si>
  <si>
    <t>Tanzania</t>
  </si>
  <si>
    <t>TZS</t>
  </si>
  <si>
    <t>THB</t>
  </si>
  <si>
    <t>baht</t>
  </si>
  <si>
    <t>Timor-Leste</t>
  </si>
  <si>
    <t>US dollar</t>
  </si>
  <si>
    <t>Trinidad And Tobago</t>
  </si>
  <si>
    <t>TTD</t>
  </si>
  <si>
    <t>Tunisia</t>
  </si>
  <si>
    <t>TND</t>
  </si>
  <si>
    <t>TRY</t>
  </si>
  <si>
    <t>lira</t>
  </si>
  <si>
    <t>Turkmenistan</t>
  </si>
  <si>
    <t>TMT</t>
  </si>
  <si>
    <t>Uganda</t>
  </si>
  <si>
    <t>UGX</t>
  </si>
  <si>
    <t>Ukraine</t>
  </si>
  <si>
    <t>UAH</t>
  </si>
  <si>
    <t>hryvnia</t>
  </si>
  <si>
    <t>United Arab Emirates</t>
  </si>
  <si>
    <t>AED</t>
  </si>
  <si>
    <t>sterling</t>
  </si>
  <si>
    <t>Uruguay</t>
  </si>
  <si>
    <t>UYU</t>
  </si>
  <si>
    <t>Uzbekistan, Republic of</t>
  </si>
  <si>
    <t>UZS</t>
  </si>
  <si>
    <t>soum</t>
  </si>
  <si>
    <t>Venezuela</t>
  </si>
  <si>
    <t>VEF</t>
  </si>
  <si>
    <t>bolivar</t>
  </si>
  <si>
    <t>Vietnam</t>
  </si>
  <si>
    <t>VND</t>
  </si>
  <si>
    <t>dong</t>
  </si>
  <si>
    <t>Zambia</t>
  </si>
  <si>
    <t>ZMW</t>
  </si>
  <si>
    <t>Zimbabwe</t>
  </si>
  <si>
    <t>ZWD</t>
  </si>
  <si>
    <t>Global Peace Index 2024 (Smaller more peacful)</t>
  </si>
  <si>
    <t>Safety Index</t>
  </si>
  <si>
    <t>Afghanistan</t>
  </si>
  <si>
    <t>Benin</t>
  </si>
  <si>
    <t>Bhutan</t>
  </si>
  <si>
    <t>Burkina Faso</t>
  </si>
  <si>
    <t>Burundi</t>
  </si>
  <si>
    <t>Cameroon</t>
  </si>
  <si>
    <t>Central African Republic</t>
  </si>
  <si>
    <t>Cuba</t>
  </si>
  <si>
    <t>Djibouti</t>
  </si>
  <si>
    <t>DR Congo</t>
  </si>
  <si>
    <t>Eritrea</t>
  </si>
  <si>
    <t>Eswatini</t>
  </si>
  <si>
    <t>Gambia</t>
  </si>
  <si>
    <t>Guinea</t>
  </si>
  <si>
    <t>Guinea-Bissau</t>
  </si>
  <si>
    <t>Haiti</t>
  </si>
  <si>
    <t>Iran</t>
  </si>
  <si>
    <t>Ivory Coast</t>
  </si>
  <si>
    <t>Laos</t>
  </si>
  <si>
    <t>Lesotho</t>
  </si>
  <si>
    <t>Liberia</t>
  </si>
  <si>
    <t>Mali</t>
  </si>
  <si>
    <t>Namibia</t>
  </si>
  <si>
    <t>Nepal</t>
  </si>
  <si>
    <t>Niger</t>
  </si>
  <si>
    <t>North Korea</t>
  </si>
  <si>
    <t>Palestine</t>
  </si>
  <si>
    <t>Republic of the Congo</t>
  </si>
  <si>
    <t>Sierra Leone</t>
  </si>
  <si>
    <t>Slovakia</t>
  </si>
  <si>
    <t>Somalia</t>
  </si>
  <si>
    <t>South Sudan</t>
  </si>
  <si>
    <t>Sudan</t>
  </si>
  <si>
    <t>Syria</t>
  </si>
  <si>
    <t>Togo</t>
  </si>
  <si>
    <t>Trinidad and Tobago</t>
  </si>
  <si>
    <t>Uzbekistan</t>
  </si>
  <si>
    <t>Yemen</t>
  </si>
  <si>
    <t>Techology, Science, Society Basket</t>
  </si>
  <si>
    <t>Cultures in the Modern World Basket</t>
  </si>
  <si>
    <t>Managing Basket</t>
  </si>
  <si>
    <t>Modes of Thinking Basket</t>
  </si>
  <si>
    <t>COR2221 - AI and Humanity</t>
  </si>
  <si>
    <t>COR-ACM2624 - Art History: Modern, Postmodern, and Contemporary</t>
  </si>
  <si>
    <t>COR-MGMT1302 - Business, Government and Society</t>
  </si>
  <si>
    <t>COR1701 - Critical Thinking in the Real World</t>
  </si>
  <si>
    <t>COR2201 - Technology and World Change</t>
  </si>
  <si>
    <t>COR2406 - French</t>
  </si>
  <si>
    <t>COR1301 - Leadership and Team Building</t>
  </si>
  <si>
    <t>COR1703 - Managing in a Volatile, Uncertain, Complex and Ambiguous Context</t>
  </si>
  <si>
    <t>COR2203 - Climate Change: Global and Local Solutions</t>
  </si>
  <si>
    <t>COR2407 - Italian</t>
  </si>
  <si>
    <t>COR1305 - Spreadsheet Modeling and Analytics</t>
  </si>
  <si>
    <t>COR-IS1704 - Computational Thinking and Programming</t>
  </si>
  <si>
    <t>COR2210 - Technological Innovations Enhancing Urban Sustainability</t>
  </si>
  <si>
    <t>COR2408 - Spanish</t>
  </si>
  <si>
    <t>COR1306 - Capital Markets in China</t>
  </si>
  <si>
    <t>COR2212 - Epidemics - Biomedicine and Global Health</t>
  </si>
  <si>
    <t>COR2410 - Italian for Business</t>
  </si>
  <si>
    <t>COR1307 - Accounting for Entrepreneurs</t>
  </si>
  <si>
    <t>COR2213 - Biotechnology in a Global Society</t>
  </si>
  <si>
    <t>COR2411 - Japanese for Business</t>
  </si>
  <si>
    <t>COR1314 - Sustainability Reporting</t>
  </si>
  <si>
    <t>COR2219 - Heated Debates: Climate Justice</t>
  </si>
  <si>
    <t>COR2412 - Korean for Business</t>
  </si>
  <si>
    <t>COR-COMM1304 - Management Communication</t>
  </si>
  <si>
    <t>COR2220 - Digital Law and Technological Innovations</t>
  </si>
  <si>
    <t>COR2414 - Thai for Business</t>
  </si>
  <si>
    <t>COR-COMM1312 - Communication Strategies in the Digital Age</t>
  </si>
  <si>
    <t>COR2222 - AI for Social Transformation</t>
  </si>
  <si>
    <t>COR2415 - Vietnamese</t>
  </si>
  <si>
    <t>COR-COMM1313 - Intercultural Communication</t>
  </si>
  <si>
    <t>COR2223 - Frontiers of Modern Computing: Present Essentials and Future Promises</t>
  </si>
  <si>
    <t>COR2601 - Urban Cultures</t>
  </si>
  <si>
    <t>COR-COMM1315 - Misinformation Management</t>
  </si>
  <si>
    <t>COR2228 - Ethnographies of Climate Change</t>
  </si>
  <si>
    <t>COR2603 - Singapore: Imagining The Next Fifty Years</t>
  </si>
  <si>
    <t>COR-MGMT1303 - Entrepreneurship and Business Creation</t>
  </si>
  <si>
    <t>COR2229 - Game Theory for Modern Challenges</t>
  </si>
  <si>
    <t>COR2618 - Food Cultures - Are We What, Where and How We Eat?</t>
  </si>
  <si>
    <t>COR-OBHR1308 - Transformative Leadership</t>
  </si>
  <si>
    <t>COR2230 - Self-respect in the Modern Digital Age</t>
  </si>
  <si>
    <t>COR2620 - Redefining the Third Age in Singapore</t>
  </si>
  <si>
    <t>COR-OBHR1309 - Negotiating in Management and Business</t>
  </si>
  <si>
    <t>COR-COMM2246 - Storytelling with AI</t>
  </si>
  <si>
    <t>COR2622 - Asia and World Literature: Beyond Orientalism</t>
  </si>
  <si>
    <t>COR-OBHR1310 - Working and Managing in a Digital World</t>
  </si>
  <si>
    <t>COR-CS2232 - Internet of Things: Innovations for Driving Business Growth</t>
  </si>
  <si>
    <t>COR2623 - Tocqueville's Democracy in America and Beyond</t>
  </si>
  <si>
    <t>COR-PPPM1311 - Collaborative Governance</t>
  </si>
  <si>
    <t>COR-GA2248 - Anthropocene Asia</t>
  </si>
  <si>
    <t>COR2626 - Imagining the Self: Literature, Ethnicity and Gender in Asia</t>
  </si>
  <si>
    <t>COR-INTS2240 - Climate Change: Past, Present and Future</t>
  </si>
  <si>
    <t>COR2627 - European Cultural History: From Antiquity to Brexit</t>
  </si>
  <si>
    <t>COR-LAW2215 - Digital Intelligence for Lawyers</t>
  </si>
  <si>
    <t>COR2639 - Sovereignties and Secularities: Political Theology in Postcolonial and Planetary Contexts</t>
  </si>
  <si>
    <t>COR-LAW2225 - Governing for Sustainable Futures</t>
  </si>
  <si>
    <t>COR-ACM2629 - Art &amp; History: Beginnings to Revolutions</t>
  </si>
  <si>
    <t>COR-LAW2235 - Sustainable Ocean Law and Governance</t>
  </si>
  <si>
    <t>COR-GA2634 - Exploring Asian Identities</t>
  </si>
  <si>
    <t>COR-LAW2237 - Introduction to Sustainability Law</t>
  </si>
  <si>
    <t>COR-GA2635 - Contemporary Asia: Power, Diversity &amp; Change</t>
  </si>
  <si>
    <t>COR-LAW2241 - Computational Thinking, Computational Law and Legal Technology</t>
  </si>
  <si>
    <t>COR-LAW2242 - Digital Media Governance: Law, Policy and Practice</t>
  </si>
  <si>
    <t>COR-GA2636 - Managing Diversity in Asia</t>
  </si>
  <si>
    <t>COR-LAW2243 - Legal Technology, Operations and Digital Justice</t>
  </si>
  <si>
    <t>COR-GA2641 - India in the World: Traditions and Transitions</t>
  </si>
  <si>
    <t>COR-LAW2244 - Medicine and the Law</t>
  </si>
  <si>
    <t>COR-JPAN2401 - Japanese</t>
  </si>
  <si>
    <t>COR-LAW2245 - Sustainability Law in Business Practice</t>
  </si>
  <si>
    <t>COR-KREA2402 - Korean</t>
  </si>
  <si>
    <t>COR-MGMT2207 - Innovations for Asia’s Smart Cities</t>
  </si>
  <si>
    <t>COR-LAW2610 - Constitutions, Cultures, and Context</t>
  </si>
  <si>
    <t>COR-MGMT2211 - Harnessing Robotics, UAVs, and Digital Innovation for Business</t>
  </si>
  <si>
    <t>COR-LAW2612 - Jurisprudence: Modern and Critical Theories of Law</t>
  </si>
  <si>
    <t>COR-MGMT2238 - Doing Business with Artificial Intelligence</t>
  </si>
  <si>
    <t>COR-LAW2630 - Introduction to Chinese History, Culture, Economy, Politics and Law</t>
  </si>
  <si>
    <t>COR-MGMT2239 - An Introduction to Artificial Intelligence: Implications for Work and Business Models</t>
  </si>
  <si>
    <t>COR-LAW2640 - EU-ASEAN Law and Relations</t>
  </si>
  <si>
    <t>COR-OBHR2247 - The Science and Practice of Mindfulness at Work</t>
  </si>
  <si>
    <t>COR-MAND2404 - Mandarin</t>
  </si>
  <si>
    <t>COR-PPPM2233 - From Numbers to Narratives: Evidence in Modern Policy-making</t>
  </si>
  <si>
    <t>COR-MLAY2405 - Bahasa Melayu</t>
  </si>
  <si>
    <t>COR-PSYC2231 - Cyberpsychology: Technology and The Human Mind</t>
  </si>
  <si>
    <t>COR-POSC2604 - Politics of South East Asia</t>
  </si>
  <si>
    <t>COR-SSOC2227 - Sustainability and Society</t>
  </si>
  <si>
    <t>COR-PSYC2638 - Subjective Well-Being</t>
  </si>
  <si>
    <t>COR-SSOC2234 - Sustainability Reasoning and Analysis</t>
  </si>
  <si>
    <t>COR-SOCG2637 - Deconstructing Singapore Society</t>
  </si>
  <si>
    <t>COR-THAI2403 - Thai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</si>
</sst>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_-&quot;$&quot;* #,##0.00_-;\-&quot;$&quot;* #,##0.00_-;_-&quot;$&quot;* &quot;-&quot;??_-;_-@_-"/>
    <numFmt numFmtId="165" formatCode="_-* #,##0.00_-;\-* #,##0.00_-;_-* &quot;-&quot;??_-;_-@_-"/>
    <numFmt numFmtId="166" formatCode="_-* #,##0_-;\-* #,##0_-;_-* &quot;-&quot;??_-;_-@_-"/>
    <numFmt numFmtId="167" formatCode="_-[$$-4809]* #,##0.00_-;\-[$$-4809]* #,##0.00_-;_-[$$-4809]* &quot;-&quot;??_-;_-@_-"/>
    <numFmt numFmtId="168" formatCode="0;\-0;&quot;NA&quot;"/>
  </numFmts>
  <fonts count="29">
    <font>
      <sz val="11"/>
      <color theme="1"/>
      <name val="Aptos Narrow"/>
      <family val="2"/>
      <scheme val="minor"/>
    </font>
    <font>
      <b/>
      <sz val="10"/>
      <color theme="0"/>
      <name val="Arial"/>
      <family val="2"/>
    </font>
    <font>
      <sz val="10"/>
      <name val="Aptos Narrow"/>
      <family val="2"/>
      <scheme val="minor"/>
    </font>
    <font>
      <sz val="10"/>
      <color theme="1"/>
      <name val="Aptos Narrow"/>
      <family val="2"/>
      <scheme val="minor"/>
    </font>
    <font>
      <sz val="10"/>
      <color rgb="FF000000"/>
      <name val="Aptos Narrow"/>
      <family val="2"/>
      <scheme val="minor"/>
    </font>
    <font>
      <b/>
      <sz val="10"/>
      <color rgb="FF009900"/>
      <name val="Aptos Narrow"/>
      <family val="2"/>
      <scheme val="minor"/>
    </font>
    <font>
      <sz val="10"/>
      <name val="Calibri"/>
      <family val="2"/>
    </font>
    <font>
      <strike/>
      <sz val="10"/>
      <color rgb="FFFF0000"/>
      <name val="Aptos Narrow"/>
      <family val="2"/>
      <scheme val="minor"/>
    </font>
    <font>
      <sz val="10"/>
      <color theme="1"/>
      <name val="Calibri"/>
      <family val="2"/>
    </font>
    <font>
      <sz val="10"/>
      <color rgb="FFFF0000"/>
      <name val="Aptos Narrow"/>
      <family val="2"/>
      <scheme val="minor"/>
    </font>
    <font>
      <sz val="10"/>
      <color rgb="FF4472C4"/>
      <name val="Aptos Narrow"/>
      <family val="2"/>
      <scheme val="minor"/>
    </font>
    <font>
      <u/>
      <sz val="11"/>
      <color theme="10"/>
      <name val="Aptos Narrow"/>
      <family val="2"/>
      <scheme val="minor"/>
    </font>
    <font>
      <sz val="10"/>
      <color rgb="FF000000"/>
      <name val="Calibri"/>
      <family val="2"/>
    </font>
    <font>
      <b/>
      <sz val="11"/>
      <color theme="1"/>
      <name val="Aptos Narrow"/>
      <family val="2"/>
      <scheme val="minor"/>
    </font>
    <font>
      <sz val="11"/>
      <color rgb="FF2D2D2D"/>
      <name val="Aptos Narrow"/>
      <family val="2"/>
      <scheme val="minor"/>
    </font>
    <font>
      <sz val="16"/>
      <color rgb="FF212529"/>
      <name val="Inherit"/>
    </font>
    <font>
      <sz val="11"/>
      <color rgb="FF000000"/>
      <name val="Calibri"/>
      <family val="2"/>
    </font>
    <font>
      <sz val="11"/>
      <color theme="1"/>
      <name val="Aptos Narrow"/>
      <family val="2"/>
      <scheme val="minor"/>
    </font>
    <font>
      <sz val="11"/>
      <color theme="0"/>
      <name val="Aptos Narrow"/>
      <family val="2"/>
      <scheme val="minor"/>
    </font>
    <font>
      <sz val="11"/>
      <color rgb="FFFF0000"/>
      <name val="Aptos Narrow"/>
      <family val="2"/>
      <scheme val="minor"/>
    </font>
    <font>
      <b/>
      <sz val="18"/>
      <color theme="1"/>
      <name val="Aptos"/>
      <family val="2"/>
    </font>
    <font>
      <sz val="8"/>
      <color rgb="FFB7CAD4"/>
      <name val="Consolas"/>
      <family val="3"/>
    </font>
    <font>
      <b/>
      <sz val="9"/>
      <color theme="0"/>
      <name val="Arial"/>
      <family val="2"/>
    </font>
    <font>
      <sz val="14"/>
      <color rgb="FF464646"/>
      <name val="Arial"/>
      <family val="2"/>
    </font>
    <font>
      <sz val="14"/>
      <color theme="1"/>
      <name val="Arial"/>
      <family val="2"/>
    </font>
    <font>
      <sz val="12"/>
      <color theme="1"/>
      <name val="Aptos Narrow"/>
      <family val="2"/>
      <scheme val="minor"/>
    </font>
    <font>
      <sz val="11"/>
      <color rgb="FF000000"/>
      <name val="Aptos Display"/>
      <family val="2"/>
    </font>
    <font>
      <b/>
      <sz val="11"/>
      <color theme="0"/>
      <name val="Aptos Narrow"/>
      <family val="2"/>
      <scheme val="minor"/>
    </font>
    <font>
      <b/>
      <sz val="20"/>
      <color theme="1"/>
      <name val="Aptos Display"/>
      <family val="2"/>
      <scheme val="major"/>
    </font>
  </fonts>
  <fills count="14">
    <fill>
      <patternFill patternType="none"/>
    </fill>
    <fill>
      <patternFill patternType="gray125"/>
    </fill>
    <fill>
      <patternFill patternType="solid">
        <fgColor rgb="FF00B0F0"/>
        <bgColor indexed="64"/>
      </patternFill>
    </fill>
    <fill>
      <patternFill patternType="solid">
        <fgColor theme="0"/>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rgb="FF00206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theme="4" tint="0.79998168889431442"/>
        <bgColor theme="4" tint="0.79998168889431442"/>
      </patternFill>
    </fill>
  </fills>
  <borders count="15">
    <border>
      <left/>
      <right/>
      <top/>
      <bottom/>
      <diagonal/>
    </border>
    <border>
      <left style="thin">
        <color auto="1"/>
      </left>
      <right style="thin">
        <color auto="1"/>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auto="1"/>
      </left>
      <right style="thin">
        <color auto="1"/>
      </right>
      <top style="thin">
        <color auto="1"/>
      </top>
      <bottom/>
      <diagonal/>
    </border>
    <border>
      <left/>
      <right/>
      <top style="thin">
        <color auto="1"/>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bottom style="thin">
        <color auto="1"/>
      </bottom>
      <diagonal/>
    </border>
    <border>
      <left/>
      <right/>
      <top/>
      <bottom style="thin">
        <color theme="4" tint="0.39997558519241921"/>
      </bottom>
      <diagonal/>
    </border>
  </borders>
  <cellStyleXfs count="5">
    <xf numFmtId="0" fontId="0" fillId="0" borderId="0"/>
    <xf numFmtId="0" fontId="11" fillId="0" borderId="0" applyNumberFormat="0" applyFill="0" applyBorder="0" applyAlignment="0" applyProtection="0"/>
    <xf numFmtId="165" fontId="17" fillId="0" borderId="0" applyFont="0" applyFill="0" applyBorder="0" applyAlignment="0" applyProtection="0"/>
    <xf numFmtId="44" fontId="17" fillId="0" borderId="0" applyFont="0" applyFill="0" applyBorder="0" applyAlignment="0" applyProtection="0"/>
    <xf numFmtId="9" fontId="17" fillId="0" borderId="0" applyFont="0" applyFill="0" applyBorder="0" applyAlignment="0" applyProtection="0"/>
  </cellStyleXfs>
  <cellXfs count="145">
    <xf numFmtId="0" fontId="0" fillId="0" borderId="0" xfId="0"/>
    <xf numFmtId="0" fontId="1" fillId="2"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3" fillId="0" borderId="1" xfId="0" applyFont="1" applyBorder="1" applyAlignment="1">
      <alignment horizontal="center" vertical="center" wrapText="1"/>
    </xf>
    <xf numFmtId="0" fontId="3" fillId="0" borderId="1" xfId="0" applyFont="1" applyBorder="1" applyAlignment="1">
      <alignment horizontal="left" vertical="center" wrapText="1"/>
    </xf>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6" fillId="0" borderId="1" xfId="0" applyFont="1" applyBorder="1" applyAlignment="1">
      <alignment horizontal="left" vertical="center" wrapText="1"/>
    </xf>
    <xf numFmtId="0" fontId="12" fillId="0" borderId="1" xfId="0" applyFont="1" applyBorder="1" applyAlignment="1">
      <alignment horizontal="left" vertical="center" wrapText="1"/>
    </xf>
    <xf numFmtId="0" fontId="0" fillId="0" borderId="0" xfId="0" applyAlignment="1">
      <alignment wrapText="1"/>
    </xf>
    <xf numFmtId="0" fontId="0" fillId="0" borderId="1" xfId="0" applyBorder="1"/>
    <xf numFmtId="0" fontId="13" fillId="0" borderId="0" xfId="0" applyFont="1" applyAlignment="1">
      <alignment horizontal="center"/>
    </xf>
    <xf numFmtId="0" fontId="0" fillId="0" borderId="0" xfId="0" applyAlignment="1">
      <alignment vertical="center" wrapText="1"/>
    </xf>
    <xf numFmtId="0" fontId="0" fillId="0" borderId="0" xfId="0" applyAlignment="1">
      <alignment vertical="center"/>
    </xf>
    <xf numFmtId="0" fontId="15" fillId="0" borderId="0" xfId="0" applyFont="1"/>
    <xf numFmtId="0" fontId="1" fillId="2" borderId="4" xfId="0" applyFont="1" applyFill="1" applyBorder="1" applyAlignment="1">
      <alignment horizontal="center" vertical="center" wrapText="1"/>
    </xf>
    <xf numFmtId="0" fontId="2" fillId="4" borderId="1" xfId="0" applyFont="1" applyFill="1" applyBorder="1" applyAlignment="1">
      <alignment horizontal="left" vertical="center" wrapText="1"/>
    </xf>
    <xf numFmtId="0" fontId="0" fillId="0" borderId="1" xfId="0" applyBorder="1" applyAlignment="1">
      <alignment horizontal="center" vertical="center"/>
    </xf>
    <xf numFmtId="0" fontId="0" fillId="0" borderId="6" xfId="0" applyBorder="1" applyAlignment="1">
      <alignment horizontal="center" vertical="center"/>
    </xf>
    <xf numFmtId="0" fontId="0" fillId="0" borderId="3" xfId="0"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3" fillId="0" borderId="4" xfId="0" applyFont="1" applyBorder="1" applyAlignment="1">
      <alignment horizontal="center" vertical="center" wrapText="1"/>
    </xf>
    <xf numFmtId="0" fontId="5" fillId="0" borderId="1" xfId="0" applyFont="1" applyBorder="1" applyAlignment="1">
      <alignment horizontal="center" vertical="center" wrapText="1"/>
    </xf>
    <xf numFmtId="0" fontId="2" fillId="0" borderId="1" xfId="0" applyFont="1" applyBorder="1" applyAlignment="1">
      <alignment horizontal="center" vertical="center"/>
    </xf>
    <xf numFmtId="0" fontId="3" fillId="0" borderId="0" xfId="0" applyFont="1" applyAlignment="1">
      <alignment horizontal="center" vertical="center" wrapText="1"/>
    </xf>
    <xf numFmtId="0" fontId="4" fillId="0" borderId="4" xfId="0" applyFont="1" applyBorder="1" applyAlignment="1">
      <alignment horizontal="center" vertical="center" wrapText="1"/>
    </xf>
    <xf numFmtId="0" fontId="10" fillId="0" borderId="1" xfId="0" applyFont="1" applyBorder="1" applyAlignment="1">
      <alignment horizontal="center" vertical="center" wrapText="1"/>
    </xf>
    <xf numFmtId="0" fontId="9" fillId="0" borderId="1" xfId="0" applyFont="1" applyBorder="1" applyAlignment="1">
      <alignment horizontal="center" vertical="center" wrapText="1"/>
    </xf>
    <xf numFmtId="0" fontId="6" fillId="0" borderId="1" xfId="0" applyFont="1" applyBorder="1" applyAlignment="1">
      <alignment horizontal="center" vertical="center" wrapText="1"/>
    </xf>
    <xf numFmtId="0" fontId="12" fillId="0" borderId="1" xfId="0" applyFont="1" applyBorder="1" applyAlignment="1">
      <alignment horizontal="center" vertical="center" wrapText="1"/>
    </xf>
    <xf numFmtId="0" fontId="8" fillId="0" borderId="1" xfId="0" applyFont="1" applyBorder="1" applyAlignment="1">
      <alignment horizontal="center" vertical="center" wrapText="1"/>
    </xf>
    <xf numFmtId="0" fontId="11" fillId="0" borderId="1" xfId="1" applyBorder="1" applyAlignment="1">
      <alignment horizontal="center" vertical="center" wrapText="1"/>
    </xf>
    <xf numFmtId="0" fontId="3" fillId="0" borderId="1" xfId="0" applyFont="1" applyBorder="1" applyAlignment="1">
      <alignment horizontal="center" vertical="center"/>
    </xf>
    <xf numFmtId="167" fontId="0" fillId="0" borderId="0" xfId="0" applyNumberFormat="1"/>
    <xf numFmtId="165" fontId="0" fillId="0" borderId="1" xfId="0" applyNumberFormat="1" applyBorder="1" applyAlignment="1">
      <alignment horizontal="center" vertical="center"/>
    </xf>
    <xf numFmtId="165" fontId="0" fillId="0" borderId="1" xfId="0" applyNumberFormat="1" applyBorder="1" applyAlignment="1">
      <alignment vertical="center"/>
    </xf>
    <xf numFmtId="0" fontId="20" fillId="0" borderId="0" xfId="0" applyFont="1"/>
    <xf numFmtId="9" fontId="0" fillId="0" borderId="0" xfId="4" applyFont="1"/>
    <xf numFmtId="0" fontId="21" fillId="0" borderId="0" xfId="0" applyFont="1"/>
    <xf numFmtId="2" fontId="3" fillId="0" borderId="1" xfId="0" applyNumberFormat="1" applyFont="1" applyBorder="1" applyAlignment="1">
      <alignment horizontal="center" vertical="center" wrapText="1"/>
    </xf>
    <xf numFmtId="2" fontId="4" fillId="0" borderId="1" xfId="0" applyNumberFormat="1" applyFont="1" applyBorder="1" applyAlignment="1">
      <alignment horizontal="center" vertical="center" wrapText="1"/>
    </xf>
    <xf numFmtId="2" fontId="2" fillId="0" borderId="1" xfId="0" applyNumberFormat="1" applyFont="1" applyBorder="1" applyAlignment="1">
      <alignment horizontal="center" vertical="center" wrapText="1"/>
    </xf>
    <xf numFmtId="2" fontId="7" fillId="0" borderId="1" xfId="0" applyNumberFormat="1" applyFont="1" applyBorder="1" applyAlignment="1">
      <alignment horizontal="center" vertical="center" wrapText="1"/>
    </xf>
    <xf numFmtId="2" fontId="3" fillId="3" borderId="1" xfId="0" applyNumberFormat="1" applyFont="1" applyFill="1" applyBorder="1" applyAlignment="1">
      <alignment horizontal="center" vertical="center" wrapText="1"/>
    </xf>
    <xf numFmtId="2" fontId="0" fillId="0" borderId="0" xfId="0" applyNumberFormat="1" applyAlignment="1">
      <alignment horizontal="center" vertical="center"/>
    </xf>
    <xf numFmtId="9" fontId="0" fillId="0" borderId="1" xfId="4" applyFont="1" applyBorder="1" applyAlignment="1">
      <alignment horizontal="left" vertical="center"/>
    </xf>
    <xf numFmtId="2" fontId="0" fillId="0" borderId="1" xfId="0" applyNumberFormat="1" applyBorder="1" applyAlignment="1">
      <alignment horizontal="center" vertical="center"/>
    </xf>
    <xf numFmtId="9" fontId="0" fillId="0" borderId="1" xfId="4" applyFont="1" applyBorder="1" applyAlignment="1">
      <alignment horizontal="center" vertical="center"/>
    </xf>
    <xf numFmtId="9" fontId="0" fillId="0" borderId="1" xfId="0" applyNumberFormat="1" applyBorder="1" applyAlignment="1">
      <alignment horizontal="center" vertical="center"/>
    </xf>
    <xf numFmtId="0" fontId="2" fillId="0" borderId="6" xfId="0" applyFont="1" applyBorder="1" applyAlignment="1">
      <alignment horizontal="left" vertical="center" wrapText="1"/>
    </xf>
    <xf numFmtId="9" fontId="0" fillId="0" borderId="6" xfId="4" applyFont="1" applyBorder="1" applyAlignment="1">
      <alignment horizontal="left" vertical="center"/>
    </xf>
    <xf numFmtId="2" fontId="0" fillId="0" borderId="6" xfId="0" applyNumberFormat="1" applyBorder="1" applyAlignment="1">
      <alignment horizontal="center" vertical="center"/>
    </xf>
    <xf numFmtId="0" fontId="0" fillId="0" borderId="6" xfId="0" applyBorder="1" applyAlignment="1">
      <alignment horizontal="center" vertical="center" wrapText="1"/>
    </xf>
    <xf numFmtId="9" fontId="0" fillId="0" borderId="6" xfId="4" applyFont="1" applyBorder="1" applyAlignment="1">
      <alignment horizontal="center" vertical="center"/>
    </xf>
    <xf numFmtId="9" fontId="0" fillId="0" borderId="6" xfId="0" applyNumberFormat="1" applyBorder="1" applyAlignment="1">
      <alignment horizontal="center" vertical="center"/>
    </xf>
    <xf numFmtId="10" fontId="0" fillId="0" borderId="6" xfId="4" applyNumberFormat="1" applyFont="1" applyBorder="1" applyAlignment="1">
      <alignment horizontal="center" vertical="center"/>
    </xf>
    <xf numFmtId="10" fontId="0" fillId="0" borderId="1" xfId="4" applyNumberFormat="1" applyFont="1" applyBorder="1" applyAlignment="1">
      <alignment horizontal="center" vertical="center"/>
    </xf>
    <xf numFmtId="10" fontId="0" fillId="0" borderId="0" xfId="4" applyNumberFormat="1" applyFont="1"/>
    <xf numFmtId="2" fontId="16" fillId="0" borderId="5" xfId="0" applyNumberFormat="1" applyFont="1" applyBorder="1" applyAlignment="1">
      <alignment horizontal="center" vertical="center"/>
    </xf>
    <xf numFmtId="2" fontId="16" fillId="0" borderId="2" xfId="0" applyNumberFormat="1" applyFont="1" applyBorder="1" applyAlignment="1">
      <alignment horizontal="center" vertical="center"/>
    </xf>
    <xf numFmtId="2" fontId="16" fillId="0" borderId="7" xfId="0" applyNumberFormat="1" applyFont="1" applyBorder="1" applyAlignment="1">
      <alignment horizontal="center" vertical="center"/>
    </xf>
    <xf numFmtId="2" fontId="16" fillId="0" borderId="8" xfId="0" applyNumberFormat="1" applyFont="1" applyBorder="1" applyAlignment="1">
      <alignment horizontal="center" vertical="center"/>
    </xf>
    <xf numFmtId="0" fontId="0" fillId="0" borderId="4" xfId="0" applyBorder="1" applyAlignment="1">
      <alignment horizontal="center" vertical="center"/>
    </xf>
    <xf numFmtId="2" fontId="16" fillId="0" borderId="1" xfId="0" applyNumberFormat="1" applyFont="1" applyBorder="1" applyAlignment="1">
      <alignment horizontal="center" vertical="center"/>
    </xf>
    <xf numFmtId="44" fontId="0" fillId="0" borderId="0" xfId="3" applyFont="1"/>
    <xf numFmtId="168" fontId="0" fillId="0" borderId="0" xfId="0" applyNumberFormat="1"/>
    <xf numFmtId="0" fontId="3" fillId="0" borderId="2" xfId="0" applyFont="1" applyBorder="1" applyAlignment="1">
      <alignment wrapText="1"/>
    </xf>
    <xf numFmtId="0" fontId="0" fillId="0" borderId="0" xfId="4" applyNumberFormat="1" applyFont="1"/>
    <xf numFmtId="0" fontId="22" fillId="2" borderId="1" xfId="0" applyFont="1" applyFill="1" applyBorder="1" applyAlignment="1">
      <alignment horizontal="center" vertical="center" wrapText="1"/>
    </xf>
    <xf numFmtId="0" fontId="0" fillId="6" borderId="1" xfId="0" applyFill="1" applyBorder="1" applyAlignment="1">
      <alignment horizontal="center" vertical="center" wrapText="1"/>
    </xf>
    <xf numFmtId="0" fontId="0" fillId="6" borderId="1" xfId="0" applyFill="1" applyBorder="1" applyAlignment="1">
      <alignment horizontal="center" vertical="center"/>
    </xf>
    <xf numFmtId="164" fontId="0" fillId="6" borderId="1" xfId="3" applyNumberFormat="1" applyFont="1" applyFill="1" applyBorder="1" applyAlignment="1">
      <alignment horizontal="center" vertical="center"/>
    </xf>
    <xf numFmtId="10" fontId="0" fillId="8" borderId="1" xfId="4" applyNumberFormat="1" applyFont="1" applyFill="1" applyBorder="1"/>
    <xf numFmtId="0" fontId="0" fillId="6" borderId="6" xfId="0" applyFill="1" applyBorder="1" applyAlignment="1">
      <alignment horizontal="center" vertical="center"/>
    </xf>
    <xf numFmtId="10" fontId="0" fillId="0" borderId="1" xfId="4" applyNumberFormat="1" applyFont="1" applyFill="1" applyBorder="1"/>
    <xf numFmtId="0" fontId="0" fillId="0" borderId="0" xfId="0" applyAlignment="1">
      <alignment horizontal="center"/>
    </xf>
    <xf numFmtId="0" fontId="0" fillId="6" borderId="3" xfId="0" applyFill="1" applyBorder="1" applyAlignment="1">
      <alignment horizontal="center" vertical="center"/>
    </xf>
    <xf numFmtId="0" fontId="0" fillId="0" borderId="1" xfId="0" applyBorder="1" applyAlignment="1">
      <alignment horizontal="center" vertical="center" wrapText="1"/>
    </xf>
    <xf numFmtId="0" fontId="18" fillId="9" borderId="1" xfId="0" applyFont="1" applyFill="1" applyBorder="1" applyAlignment="1">
      <alignment horizontal="center"/>
    </xf>
    <xf numFmtId="0" fontId="18" fillId="9" borderId="1" xfId="0" applyFont="1" applyFill="1" applyBorder="1" applyAlignment="1">
      <alignment horizontal="center" vertical="center" wrapText="1"/>
    </xf>
    <xf numFmtId="10" fontId="18" fillId="9" borderId="1" xfId="4" applyNumberFormat="1" applyFont="1" applyFill="1" applyBorder="1" applyAlignment="1">
      <alignment horizontal="center" vertical="center" wrapText="1"/>
    </xf>
    <xf numFmtId="0" fontId="18" fillId="9" borderId="1" xfId="0" applyFont="1" applyFill="1" applyBorder="1" applyAlignment="1">
      <alignment horizontal="center" vertical="center"/>
    </xf>
    <xf numFmtId="0" fontId="18" fillId="9" borderId="9" xfId="0" applyFont="1" applyFill="1" applyBorder="1" applyAlignment="1">
      <alignment horizontal="center"/>
    </xf>
    <xf numFmtId="0" fontId="1" fillId="0" borderId="0" xfId="0" applyFont="1" applyAlignment="1">
      <alignment horizontal="center" vertical="center" wrapText="1"/>
    </xf>
    <xf numFmtId="0" fontId="1" fillId="2" borderId="10" xfId="0" applyFont="1" applyFill="1" applyBorder="1" applyAlignment="1">
      <alignment horizontal="center" vertical="center" wrapText="1"/>
    </xf>
    <xf numFmtId="0" fontId="23" fillId="0" borderId="1" xfId="0" applyFont="1" applyBorder="1"/>
    <xf numFmtId="0" fontId="23" fillId="0" borderId="1" xfId="0" applyFont="1" applyBorder="1" applyAlignment="1">
      <alignment wrapText="1"/>
    </xf>
    <xf numFmtId="0" fontId="24" fillId="0" borderId="1" xfId="0" applyFont="1" applyBorder="1"/>
    <xf numFmtId="0" fontId="25" fillId="0" borderId="1" xfId="0" applyFont="1" applyBorder="1"/>
    <xf numFmtId="2" fontId="0" fillId="0" borderId="0" xfId="0" applyNumberFormat="1" applyAlignment="1">
      <alignment horizontal="center"/>
    </xf>
    <xf numFmtId="10" fontId="0" fillId="0" borderId="0" xfId="4" applyNumberFormat="1" applyFont="1" applyAlignment="1">
      <alignment horizontal="center"/>
    </xf>
    <xf numFmtId="0" fontId="0" fillId="0" borderId="0" xfId="0" applyAlignment="1">
      <alignment horizontal="left"/>
    </xf>
    <xf numFmtId="0" fontId="0" fillId="7" borderId="4" xfId="0" applyFill="1" applyBorder="1"/>
    <xf numFmtId="0" fontId="0" fillId="7" borderId="3" xfId="0" applyFill="1" applyBorder="1"/>
    <xf numFmtId="0" fontId="0" fillId="10" borderId="0" xfId="0" applyFill="1"/>
    <xf numFmtId="0" fontId="20" fillId="10" borderId="0" xfId="0" applyFont="1" applyFill="1"/>
    <xf numFmtId="0" fontId="13" fillId="0" borderId="0" xfId="0" applyFont="1"/>
    <xf numFmtId="166" fontId="0" fillId="0" borderId="1" xfId="2" applyNumberFormat="1" applyFont="1" applyFill="1" applyBorder="1" applyAlignment="1">
      <alignment horizontal="center" vertical="center"/>
    </xf>
    <xf numFmtId="166" fontId="0" fillId="0" borderId="0" xfId="2" applyNumberFormat="1" applyFont="1" applyFill="1" applyAlignment="1">
      <alignment horizontal="center" vertical="center"/>
    </xf>
    <xf numFmtId="166" fontId="0" fillId="0" borderId="0" xfId="2" applyNumberFormat="1" applyFont="1" applyFill="1" applyBorder="1" applyAlignment="1">
      <alignment horizontal="center" vertical="center"/>
    </xf>
    <xf numFmtId="166" fontId="14" fillId="0" borderId="0" xfId="2" applyNumberFormat="1" applyFont="1" applyFill="1" applyBorder="1" applyAlignment="1">
      <alignment horizontal="center" vertical="center"/>
    </xf>
    <xf numFmtId="166" fontId="19" fillId="0" borderId="1" xfId="2" applyNumberFormat="1" applyFont="1" applyFill="1" applyBorder="1" applyAlignment="1">
      <alignment horizontal="center" vertical="center"/>
    </xf>
    <xf numFmtId="0" fontId="0" fillId="2" borderId="0" xfId="0" applyFill="1"/>
    <xf numFmtId="0" fontId="13" fillId="0" borderId="1" xfId="0" applyFont="1" applyBorder="1" applyAlignment="1">
      <alignment horizontal="center" vertical="center" wrapText="1"/>
    </xf>
    <xf numFmtId="10" fontId="0" fillId="11" borderId="6" xfId="0" applyNumberFormat="1" applyFill="1" applyBorder="1" applyAlignment="1">
      <alignment horizontal="center" vertical="center"/>
    </xf>
    <xf numFmtId="10" fontId="0" fillId="11" borderId="1" xfId="4" applyNumberFormat="1" applyFont="1" applyFill="1" applyBorder="1" applyAlignment="1">
      <alignment horizontal="center" vertical="center"/>
    </xf>
    <xf numFmtId="10" fontId="0" fillId="11" borderId="1" xfId="4" applyNumberFormat="1" applyFont="1" applyFill="1" applyBorder="1"/>
    <xf numFmtId="0" fontId="18" fillId="9" borderId="11" xfId="0" applyFont="1" applyFill="1" applyBorder="1" applyAlignment="1">
      <alignment horizontal="center" vertical="center" wrapText="1"/>
    </xf>
    <xf numFmtId="0" fontId="0" fillId="0" borderId="1" xfId="0" applyBorder="1" applyAlignment="1">
      <alignment horizontal="center"/>
    </xf>
    <xf numFmtId="0" fontId="0" fillId="0" borderId="1" xfId="0" applyBorder="1" applyAlignment="1">
      <alignment horizontal="center" wrapText="1"/>
    </xf>
    <xf numFmtId="10" fontId="0" fillId="11" borderId="0" xfId="4" applyNumberFormat="1" applyFont="1" applyFill="1"/>
    <xf numFmtId="10" fontId="0" fillId="8" borderId="0" xfId="4" applyNumberFormat="1" applyFont="1" applyFill="1"/>
    <xf numFmtId="0" fontId="0" fillId="8" borderId="0" xfId="0" applyFill="1"/>
    <xf numFmtId="0" fontId="0" fillId="11" borderId="0" xfId="0" applyFill="1"/>
    <xf numFmtId="0" fontId="27" fillId="5" borderId="1" xfId="0" applyFont="1" applyFill="1" applyBorder="1" applyAlignment="1">
      <alignment horizontal="center" vertical="center" wrapText="1"/>
    </xf>
    <xf numFmtId="0" fontId="27" fillId="5" borderId="4" xfId="0" applyFont="1" applyFill="1" applyBorder="1" applyAlignment="1">
      <alignment horizontal="center" vertical="center" wrapText="1"/>
    </xf>
    <xf numFmtId="0" fontId="27" fillId="5" borderId="1" xfId="0" applyFont="1" applyFill="1" applyBorder="1" applyAlignment="1">
      <alignment horizontal="center" vertical="center"/>
    </xf>
    <xf numFmtId="0" fontId="27" fillId="5" borderId="1" xfId="0" applyFont="1" applyFill="1" applyBorder="1" applyAlignment="1">
      <alignment horizontal="center"/>
    </xf>
    <xf numFmtId="0" fontId="27" fillId="5" borderId="3" xfId="0" applyFont="1" applyFill="1" applyBorder="1" applyAlignment="1">
      <alignment horizontal="center" vertical="center"/>
    </xf>
    <xf numFmtId="0" fontId="28" fillId="10" borderId="0" xfId="0" applyFont="1" applyFill="1" applyAlignment="1">
      <alignment horizontal="center"/>
    </xf>
    <xf numFmtId="0" fontId="27" fillId="9" borderId="1" xfId="0" applyFont="1" applyFill="1" applyBorder="1" applyAlignment="1">
      <alignment horizontal="center" vertical="center"/>
    </xf>
    <xf numFmtId="0" fontId="27" fillId="9" borderId="1" xfId="0" applyFont="1" applyFill="1" applyBorder="1" applyAlignment="1">
      <alignment horizontal="center" vertical="center" wrapText="1"/>
    </xf>
    <xf numFmtId="0" fontId="27" fillId="9" borderId="11" xfId="0" applyFont="1" applyFill="1" applyBorder="1" applyAlignment="1">
      <alignment horizontal="center" vertical="center" wrapText="1"/>
    </xf>
    <xf numFmtId="0" fontId="0" fillId="12" borderId="0" xfId="0" applyFill="1"/>
    <xf numFmtId="0" fontId="2" fillId="0" borderId="3" xfId="0" applyFont="1" applyBorder="1" applyAlignment="1">
      <alignment horizontal="center" vertical="center" wrapText="1"/>
    </xf>
    <xf numFmtId="0" fontId="4" fillId="0" borderId="3" xfId="0" applyFont="1" applyBorder="1" applyAlignment="1">
      <alignment horizontal="center" vertical="center" wrapText="1"/>
    </xf>
    <xf numFmtId="165" fontId="0" fillId="0" borderId="4" xfId="0" applyNumberFormat="1" applyBorder="1" applyAlignment="1">
      <alignment vertical="center"/>
    </xf>
    <xf numFmtId="0" fontId="1" fillId="2" borderId="12"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1" fillId="2" borderId="13" xfId="0" applyFont="1" applyFill="1" applyBorder="1" applyAlignment="1">
      <alignment horizontal="center" vertical="center" wrapText="1"/>
    </xf>
    <xf numFmtId="166" fontId="1" fillId="2" borderId="6" xfId="2" applyNumberFormat="1" applyFont="1" applyFill="1" applyBorder="1" applyAlignment="1">
      <alignment horizontal="center" vertical="center" wrapText="1"/>
    </xf>
    <xf numFmtId="0" fontId="0" fillId="0" borderId="0" xfId="0" pivotButton="1"/>
    <xf numFmtId="0" fontId="13" fillId="13" borderId="14" xfId="0" applyFont="1" applyFill="1" applyBorder="1"/>
    <xf numFmtId="165" fontId="0" fillId="0" borderId="0" xfId="0" applyNumberFormat="1"/>
    <xf numFmtId="44" fontId="0" fillId="0" borderId="0" xfId="3" applyFont="1" applyAlignment="1">
      <alignment horizontal="center"/>
    </xf>
    <xf numFmtId="0" fontId="13" fillId="13" borderId="14" xfId="0" applyFont="1" applyFill="1" applyBorder="1" applyAlignment="1">
      <alignment horizontal="center" wrapText="1"/>
    </xf>
    <xf numFmtId="0" fontId="0" fillId="0" borderId="0" xfId="3" applyNumberFormat="1" applyFont="1" applyAlignment="1">
      <alignment horizontal="center"/>
    </xf>
    <xf numFmtId="10" fontId="25" fillId="0" borderId="1" xfId="0" applyNumberFormat="1" applyFont="1" applyBorder="1"/>
    <xf numFmtId="0" fontId="18" fillId="9" borderId="6" xfId="0" applyFont="1" applyFill="1" applyBorder="1" applyAlignment="1">
      <alignment horizontal="center" vertical="center" wrapText="1"/>
    </xf>
    <xf numFmtId="0" fontId="26" fillId="10" borderId="0" xfId="0" applyFont="1" applyFill="1" applyAlignment="1">
      <alignment horizontal="center" vertical="center"/>
    </xf>
    <xf numFmtId="168" fontId="0" fillId="11" borderId="0" xfId="0" applyNumberFormat="1" applyFill="1"/>
    <xf numFmtId="0" fontId="0" fillId="0" borderId="4" xfId="0" applyBorder="1" applyAlignment="1">
      <alignment horizontal="center" vertical="center"/>
    </xf>
    <xf numFmtId="0" fontId="0" fillId="0" borderId="3" xfId="0" applyBorder="1" applyAlignment="1">
      <alignment horizontal="center" vertical="center"/>
    </xf>
  </cellXfs>
  <cellStyles count="5">
    <cellStyle name="Comma" xfId="2" builtinId="3"/>
    <cellStyle name="Currency" xfId="3" builtinId="4"/>
    <cellStyle name="Hyperlink" xfId="1" builtinId="8"/>
    <cellStyle name="Normal" xfId="0" builtinId="0"/>
    <cellStyle name="Percent" xfId="4" builtinId="5"/>
  </cellStyles>
  <dxfs count="30">
    <dxf>
      <numFmt numFmtId="165" formatCode="_-* #,##0.00_-;\-* #,##0.00_-;_-* &quot;-&quot;??_-;_-@_-"/>
      <alignment horizontal="general" vertical="center" textRotation="0" wrapText="0" indent="0" justifyLastLine="0" shrinkToFit="0" readingOrder="0"/>
      <border diagonalUp="0" diagonalDown="0">
        <left style="thin">
          <color auto="1"/>
        </left>
        <right/>
        <top style="thin">
          <color auto="1"/>
        </top>
        <bottom style="thin">
          <color auto="1"/>
        </bottom>
        <vertical/>
        <horizontal/>
      </border>
    </dxf>
    <dxf>
      <numFmt numFmtId="165" formatCode="_-* #,##0.00_-;\-* #,##0.00_-;_-* &quot;-&quot;??_-;_-@_-"/>
      <alignment horizontal="general"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ptos Narrow"/>
        <family val="2"/>
        <scheme val="minor"/>
      </font>
      <numFmt numFmtId="166" formatCode="_-* #,##0_-;\-* #,##0_-;_-* &quot;-&quot;??_-;_-@_-"/>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_-* #,##0.00_-;\-* #,##0.00_-;_-* &quot;-&quot;??_-;_-@_-"/>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ptos Narrow"/>
        <family val="2"/>
        <scheme val="minor"/>
      </font>
      <numFmt numFmtId="166" formatCode="_-* #,##0_-;\-* #,##0_-;_-* &quot;-&quot;??_-;_-@_-"/>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0000"/>
        <name val="Calibri"/>
        <family val="2"/>
        <scheme val="none"/>
      </font>
      <numFmt numFmtId="2" formatCode="0.00"/>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none"/>
      </font>
      <numFmt numFmtId="2" formatCode="0.00"/>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none"/>
      </font>
      <numFmt numFmtId="2" formatCode="0.00"/>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none"/>
      </font>
      <numFmt numFmtId="2" formatCode="0.00"/>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ptos Narrow"/>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ptos Narrow"/>
        <family val="2"/>
        <scheme val="minor"/>
      </font>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theme="1"/>
        <name val="Aptos Narrow"/>
        <family val="2"/>
        <scheme val="minor"/>
      </font>
      <numFmt numFmtId="2" formatCode="0.0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Aptos Narrow"/>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Aptos Narrow"/>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Aptos Narrow"/>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Aptos Narrow"/>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Aptos Narrow"/>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Aptos Narrow"/>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Aptos Narrow"/>
        <family val="2"/>
        <scheme val="minor"/>
      </font>
      <alignment horizontal="center" vertical="center" textRotation="0" wrapText="1" indent="0" justifyLastLine="0" shrinkToFit="0" readingOrder="0"/>
      <border diagonalUp="0" diagonalDown="0">
        <left/>
        <right style="thin">
          <color auto="1"/>
        </right>
        <top style="thin">
          <color auto="1"/>
        </top>
        <bottom style="thin">
          <color auto="1"/>
        </bottom>
        <vertical/>
        <horizontal/>
      </border>
    </dxf>
    <dxf>
      <border outline="0">
        <bottom style="thin">
          <color auto="1"/>
        </bottom>
      </border>
    </dxf>
    <dxf>
      <border outline="0">
        <left style="thin">
          <color auto="1"/>
        </left>
        <right style="thin">
          <color auto="1"/>
        </right>
        <top style="thin">
          <color auto="1"/>
        </top>
      </border>
    </dxf>
    <dxf>
      <font>
        <b/>
        <i val="0"/>
        <strike val="0"/>
        <condense val="0"/>
        <extend val="0"/>
        <outline val="0"/>
        <shadow val="0"/>
        <u val="none"/>
        <vertAlign val="baseline"/>
        <sz val="10"/>
        <color theme="0"/>
        <name val="Arial"/>
        <family val="2"/>
        <scheme val="none"/>
      </font>
      <fill>
        <patternFill patternType="solid">
          <fgColor indexed="64"/>
          <bgColor rgb="FF00B0F0"/>
        </patternFill>
      </fill>
      <alignment horizontal="center" vertical="center" textRotation="0" wrapText="1" indent="0" justifyLastLine="0" shrinkToFit="0" readingOrder="0"/>
      <border diagonalUp="0" diagonalDown="0" outline="0">
        <left style="thin">
          <color auto="1"/>
        </left>
        <right style="thin">
          <color auto="1"/>
        </right>
        <top/>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eetMetadata" Target="metadata.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SupportingPropertyBagStructure" Target="richData/rdsupportingpropertybagstructure.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17/06/relationships/richStyles" Target="richData/rich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17/06/relationships/rdRichValueStructure" Target="richData/rdrichvaluestructure.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[GoExchange - MDA Project G4 Group 2 (Macro).xlsm]Stat Data!PivotTable2</c:name>
    <c:fmtId val="0"/>
  </c:pivotSource>
  <c:chart>
    <c:autoTitleDeleted val="1"/>
    <c:pivotFmts>
      <c:pivotFmt>
        <c:idx val="0"/>
      </c:pivotFmt>
      <c:pivotFmt>
        <c:idx val="1"/>
      </c:pivotFmt>
      <c:pivotFmt>
        <c:idx val="2"/>
      </c:pivotFmt>
      <c:pivotFmt>
        <c:idx val="3"/>
      </c:pivotFmt>
      <c:pivotFmt>
        <c:idx val="4"/>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hade val="45000"/>
                  <a:satMod val="103000"/>
                  <a:lumMod val="102000"/>
                  <a:tint val="94000"/>
                </a:schemeClr>
              </a:gs>
              <a:gs pos="50000">
                <a:schemeClr val="accent1">
                  <a:shade val="45000"/>
                  <a:satMod val="110000"/>
                  <a:lumMod val="100000"/>
                  <a:shade val="100000"/>
                </a:schemeClr>
              </a:gs>
              <a:gs pos="100000">
                <a:schemeClr val="accent1">
                  <a:shade val="45000"/>
                  <a:lumMod val="99000"/>
                  <a:satMod val="120000"/>
                  <a:shade val="78000"/>
                </a:schemeClr>
              </a:gs>
            </a:gsLst>
            <a:lin ang="5400000" scaled="0"/>
          </a:gradFill>
          <a:ln>
            <a:noFill/>
          </a:ln>
          <a:effectLst/>
        </c:spPr>
      </c:pivotFmt>
      <c:pivotFmt>
        <c:idx val="23"/>
        <c:spPr>
          <a:gradFill rotWithShape="1">
            <a:gsLst>
              <a:gs pos="0">
                <a:schemeClr val="accent1">
                  <a:shade val="61000"/>
                  <a:satMod val="103000"/>
                  <a:lumMod val="102000"/>
                  <a:tint val="94000"/>
                </a:schemeClr>
              </a:gs>
              <a:gs pos="50000">
                <a:schemeClr val="accent1">
                  <a:shade val="61000"/>
                  <a:satMod val="110000"/>
                  <a:lumMod val="100000"/>
                  <a:shade val="100000"/>
                </a:schemeClr>
              </a:gs>
              <a:gs pos="100000">
                <a:schemeClr val="accent1">
                  <a:shade val="61000"/>
                  <a:lumMod val="99000"/>
                  <a:satMod val="120000"/>
                  <a:shade val="78000"/>
                </a:schemeClr>
              </a:gs>
            </a:gsLst>
            <a:lin ang="5400000" scaled="0"/>
          </a:gradFill>
          <a:ln>
            <a:noFill/>
          </a:ln>
          <a:effectLst/>
        </c:spPr>
      </c:pivotFmt>
      <c:pivotFmt>
        <c:idx val="24"/>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c:spPr>
      </c:pivotFmt>
      <c:pivotFmt>
        <c:idx val="25"/>
        <c:spPr>
          <a:gradFill rotWithShape="1">
            <a:gsLst>
              <a:gs pos="0">
                <a:schemeClr val="accent1">
                  <a:shade val="92000"/>
                  <a:satMod val="103000"/>
                  <a:lumMod val="102000"/>
                  <a:tint val="94000"/>
                </a:schemeClr>
              </a:gs>
              <a:gs pos="50000">
                <a:schemeClr val="accent1">
                  <a:shade val="92000"/>
                  <a:satMod val="110000"/>
                  <a:lumMod val="100000"/>
                  <a:shade val="100000"/>
                </a:schemeClr>
              </a:gs>
              <a:gs pos="100000">
                <a:schemeClr val="accent1">
                  <a:shade val="92000"/>
                  <a:lumMod val="99000"/>
                  <a:satMod val="120000"/>
                  <a:shade val="78000"/>
                </a:schemeClr>
              </a:gs>
            </a:gsLst>
            <a:lin ang="5400000" scaled="0"/>
          </a:gradFill>
          <a:ln>
            <a:noFill/>
          </a:ln>
          <a:effectLst/>
        </c:spPr>
      </c:pivotFmt>
      <c:pivotFmt>
        <c:idx val="26"/>
        <c:spPr>
          <a:gradFill rotWithShape="1">
            <a:gsLst>
              <a:gs pos="0">
                <a:schemeClr val="accent1">
                  <a:tint val="93000"/>
                  <a:satMod val="103000"/>
                  <a:lumMod val="102000"/>
                  <a:tint val="94000"/>
                </a:schemeClr>
              </a:gs>
              <a:gs pos="50000">
                <a:schemeClr val="accent1">
                  <a:tint val="93000"/>
                  <a:satMod val="110000"/>
                  <a:lumMod val="100000"/>
                  <a:shade val="100000"/>
                </a:schemeClr>
              </a:gs>
              <a:gs pos="100000">
                <a:schemeClr val="accent1">
                  <a:tint val="93000"/>
                  <a:lumMod val="99000"/>
                  <a:satMod val="120000"/>
                  <a:shade val="78000"/>
                </a:schemeClr>
              </a:gs>
            </a:gsLst>
            <a:lin ang="5400000" scaled="0"/>
          </a:gradFill>
          <a:ln>
            <a:noFill/>
          </a:ln>
          <a:effectLst/>
        </c:spPr>
      </c:pivotFmt>
      <c:pivotFmt>
        <c:idx val="27"/>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c:spPr>
      </c:pivotFmt>
      <c:pivotFmt>
        <c:idx val="28"/>
        <c:spPr>
          <a:gradFill rotWithShape="1">
            <a:gsLst>
              <a:gs pos="0">
                <a:schemeClr val="accent1">
                  <a:tint val="62000"/>
                  <a:satMod val="103000"/>
                  <a:lumMod val="102000"/>
                  <a:tint val="94000"/>
                </a:schemeClr>
              </a:gs>
              <a:gs pos="50000">
                <a:schemeClr val="accent1">
                  <a:tint val="62000"/>
                  <a:satMod val="110000"/>
                  <a:lumMod val="100000"/>
                  <a:shade val="100000"/>
                </a:schemeClr>
              </a:gs>
              <a:gs pos="100000">
                <a:schemeClr val="accent1">
                  <a:tint val="62000"/>
                  <a:lumMod val="99000"/>
                  <a:satMod val="120000"/>
                  <a:shade val="78000"/>
                </a:schemeClr>
              </a:gs>
            </a:gsLst>
            <a:lin ang="5400000" scaled="0"/>
          </a:gradFill>
          <a:ln>
            <a:noFill/>
          </a:ln>
          <a:effectLst/>
        </c:spPr>
      </c:pivotFmt>
      <c:pivotFmt>
        <c:idx val="29"/>
        <c:spPr>
          <a:gradFill rotWithShape="1">
            <a:gsLst>
              <a:gs pos="0">
                <a:schemeClr val="accent1">
                  <a:tint val="46000"/>
                  <a:satMod val="103000"/>
                  <a:lumMod val="102000"/>
                  <a:tint val="94000"/>
                </a:schemeClr>
              </a:gs>
              <a:gs pos="50000">
                <a:schemeClr val="accent1">
                  <a:tint val="46000"/>
                  <a:satMod val="110000"/>
                  <a:lumMod val="100000"/>
                  <a:shade val="100000"/>
                </a:schemeClr>
              </a:gs>
              <a:gs pos="100000">
                <a:schemeClr val="accent1">
                  <a:tint val="46000"/>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hade val="45000"/>
                  <a:satMod val="103000"/>
                  <a:lumMod val="102000"/>
                  <a:tint val="94000"/>
                </a:schemeClr>
              </a:gs>
              <a:gs pos="50000">
                <a:schemeClr val="accent1">
                  <a:shade val="45000"/>
                  <a:satMod val="110000"/>
                  <a:lumMod val="100000"/>
                  <a:shade val="100000"/>
                </a:schemeClr>
              </a:gs>
              <a:gs pos="100000">
                <a:schemeClr val="accent1">
                  <a:shade val="45000"/>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hade val="58000"/>
                  <a:satMod val="103000"/>
                  <a:lumMod val="102000"/>
                  <a:tint val="94000"/>
                </a:schemeClr>
              </a:gs>
              <a:gs pos="50000">
                <a:schemeClr val="accent1">
                  <a:shade val="58000"/>
                  <a:satMod val="110000"/>
                  <a:lumMod val="100000"/>
                  <a:shade val="100000"/>
                </a:schemeClr>
              </a:gs>
              <a:gs pos="100000">
                <a:schemeClr val="accent1">
                  <a:shade val="58000"/>
                  <a:lumMod val="99000"/>
                  <a:satMod val="120000"/>
                  <a:shade val="78000"/>
                </a:schemeClr>
              </a:gs>
            </a:gsLst>
            <a:lin ang="5400000" scaled="0"/>
          </a:gradFill>
          <a:ln>
            <a:noFill/>
          </a:ln>
          <a:effectLst/>
        </c:spPr>
      </c:pivotFmt>
      <c:pivotFmt>
        <c:idx val="45"/>
        <c:spPr>
          <a:gradFill rotWithShape="1">
            <a:gsLst>
              <a:gs pos="0">
                <a:schemeClr val="accent1">
                  <a:shade val="86000"/>
                  <a:satMod val="103000"/>
                  <a:lumMod val="102000"/>
                  <a:tint val="94000"/>
                </a:schemeClr>
              </a:gs>
              <a:gs pos="50000">
                <a:schemeClr val="accent1">
                  <a:shade val="86000"/>
                  <a:satMod val="110000"/>
                  <a:lumMod val="100000"/>
                  <a:shade val="100000"/>
                </a:schemeClr>
              </a:gs>
              <a:gs pos="100000">
                <a:schemeClr val="accent1">
                  <a:shade val="86000"/>
                  <a:lumMod val="99000"/>
                  <a:satMod val="120000"/>
                  <a:shade val="78000"/>
                </a:schemeClr>
              </a:gs>
            </a:gsLst>
            <a:lin ang="5400000" scaled="0"/>
          </a:gradFill>
          <a:ln>
            <a:noFill/>
          </a:ln>
          <a:effectLst/>
        </c:spPr>
      </c:pivotFmt>
      <c:pivotFmt>
        <c:idx val="46"/>
        <c:spPr>
          <a:gradFill rotWithShape="1">
            <a:gsLst>
              <a:gs pos="0">
                <a:schemeClr val="accent1">
                  <a:tint val="86000"/>
                  <a:satMod val="103000"/>
                  <a:lumMod val="102000"/>
                  <a:tint val="94000"/>
                </a:schemeClr>
              </a:gs>
              <a:gs pos="50000">
                <a:schemeClr val="accent1">
                  <a:tint val="86000"/>
                  <a:satMod val="110000"/>
                  <a:lumMod val="100000"/>
                  <a:shade val="100000"/>
                </a:schemeClr>
              </a:gs>
              <a:gs pos="100000">
                <a:schemeClr val="accent1">
                  <a:tint val="86000"/>
                  <a:lumMod val="99000"/>
                  <a:satMod val="120000"/>
                  <a:shade val="78000"/>
                </a:schemeClr>
              </a:gs>
            </a:gsLst>
            <a:lin ang="5400000" scaled="0"/>
          </a:gradFill>
          <a:ln>
            <a:noFill/>
          </a:ln>
          <a:effectLst/>
        </c:spPr>
      </c:pivotFmt>
      <c:pivotFmt>
        <c:idx val="47"/>
        <c:spPr>
          <a:gradFill rotWithShape="1">
            <a:gsLst>
              <a:gs pos="0">
                <a:schemeClr val="accent1">
                  <a:tint val="58000"/>
                  <a:satMod val="103000"/>
                  <a:lumMod val="102000"/>
                  <a:tint val="94000"/>
                </a:schemeClr>
              </a:gs>
              <a:gs pos="50000">
                <a:schemeClr val="accent1">
                  <a:tint val="58000"/>
                  <a:satMod val="110000"/>
                  <a:lumMod val="100000"/>
                  <a:shade val="100000"/>
                </a:schemeClr>
              </a:gs>
              <a:gs pos="100000">
                <a:schemeClr val="accent1">
                  <a:tint val="58000"/>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hade val="45000"/>
                  <a:satMod val="103000"/>
                  <a:lumMod val="102000"/>
                  <a:tint val="94000"/>
                </a:schemeClr>
              </a:gs>
              <a:gs pos="50000">
                <a:schemeClr val="accent1">
                  <a:shade val="45000"/>
                  <a:satMod val="110000"/>
                  <a:lumMod val="100000"/>
                  <a:shade val="100000"/>
                </a:schemeClr>
              </a:gs>
              <a:gs pos="100000">
                <a:schemeClr val="accent1">
                  <a:shade val="45000"/>
                  <a:lumMod val="99000"/>
                  <a:satMod val="120000"/>
                  <a:shade val="78000"/>
                </a:schemeClr>
              </a:gs>
            </a:gsLst>
            <a:lin ang="5400000" scaled="0"/>
          </a:gradFill>
          <a:ln>
            <a:noFill/>
          </a:ln>
          <a:effectLst/>
        </c:spPr>
      </c:pivotFmt>
      <c:pivotFmt>
        <c:idx val="53"/>
        <c:spPr>
          <a:gradFill rotWithShape="1">
            <a:gsLst>
              <a:gs pos="0">
                <a:schemeClr val="accent1">
                  <a:shade val="61000"/>
                  <a:satMod val="103000"/>
                  <a:lumMod val="102000"/>
                  <a:tint val="94000"/>
                </a:schemeClr>
              </a:gs>
              <a:gs pos="50000">
                <a:schemeClr val="accent1">
                  <a:shade val="61000"/>
                  <a:satMod val="110000"/>
                  <a:lumMod val="100000"/>
                  <a:shade val="100000"/>
                </a:schemeClr>
              </a:gs>
              <a:gs pos="100000">
                <a:schemeClr val="accent1">
                  <a:shade val="61000"/>
                  <a:lumMod val="99000"/>
                  <a:satMod val="120000"/>
                  <a:shade val="78000"/>
                </a:schemeClr>
              </a:gs>
            </a:gsLst>
            <a:lin ang="5400000" scaled="0"/>
          </a:gradFill>
          <a:ln>
            <a:noFill/>
          </a:ln>
          <a:effectLst/>
        </c:spPr>
      </c:pivotFmt>
      <c:pivotFmt>
        <c:idx val="54"/>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c:spPr>
      </c:pivotFmt>
      <c:pivotFmt>
        <c:idx val="55"/>
        <c:spPr>
          <a:gradFill rotWithShape="1">
            <a:gsLst>
              <a:gs pos="0">
                <a:schemeClr val="accent1">
                  <a:shade val="92000"/>
                  <a:satMod val="103000"/>
                  <a:lumMod val="102000"/>
                  <a:tint val="94000"/>
                </a:schemeClr>
              </a:gs>
              <a:gs pos="50000">
                <a:schemeClr val="accent1">
                  <a:shade val="92000"/>
                  <a:satMod val="110000"/>
                  <a:lumMod val="100000"/>
                  <a:shade val="100000"/>
                </a:schemeClr>
              </a:gs>
              <a:gs pos="100000">
                <a:schemeClr val="accent1">
                  <a:shade val="92000"/>
                  <a:lumMod val="99000"/>
                  <a:satMod val="120000"/>
                  <a:shade val="78000"/>
                </a:schemeClr>
              </a:gs>
            </a:gsLst>
            <a:lin ang="5400000" scaled="0"/>
          </a:gradFill>
          <a:ln>
            <a:noFill/>
          </a:ln>
          <a:effectLst/>
        </c:spPr>
      </c:pivotFmt>
      <c:pivotFmt>
        <c:idx val="56"/>
        <c:spPr>
          <a:gradFill rotWithShape="1">
            <a:gsLst>
              <a:gs pos="0">
                <a:schemeClr val="accent1">
                  <a:tint val="93000"/>
                  <a:satMod val="103000"/>
                  <a:lumMod val="102000"/>
                  <a:tint val="94000"/>
                </a:schemeClr>
              </a:gs>
              <a:gs pos="50000">
                <a:schemeClr val="accent1">
                  <a:tint val="93000"/>
                  <a:satMod val="110000"/>
                  <a:lumMod val="100000"/>
                  <a:shade val="100000"/>
                </a:schemeClr>
              </a:gs>
              <a:gs pos="100000">
                <a:schemeClr val="accent1">
                  <a:tint val="93000"/>
                  <a:lumMod val="99000"/>
                  <a:satMod val="120000"/>
                  <a:shade val="78000"/>
                </a:schemeClr>
              </a:gs>
            </a:gsLst>
            <a:lin ang="5400000" scaled="0"/>
          </a:gradFill>
          <a:ln>
            <a:noFill/>
          </a:ln>
          <a:effectLst/>
        </c:spPr>
      </c:pivotFmt>
      <c:pivotFmt>
        <c:idx val="57"/>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c:spPr>
      </c:pivotFmt>
      <c:pivotFmt>
        <c:idx val="58"/>
        <c:spPr>
          <a:gradFill rotWithShape="1">
            <a:gsLst>
              <a:gs pos="0">
                <a:schemeClr val="accent1">
                  <a:tint val="62000"/>
                  <a:satMod val="103000"/>
                  <a:lumMod val="102000"/>
                  <a:tint val="94000"/>
                </a:schemeClr>
              </a:gs>
              <a:gs pos="50000">
                <a:schemeClr val="accent1">
                  <a:tint val="62000"/>
                  <a:satMod val="110000"/>
                  <a:lumMod val="100000"/>
                  <a:shade val="100000"/>
                </a:schemeClr>
              </a:gs>
              <a:gs pos="100000">
                <a:schemeClr val="accent1">
                  <a:tint val="62000"/>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hade val="45000"/>
                  <a:satMod val="103000"/>
                  <a:lumMod val="102000"/>
                  <a:tint val="94000"/>
                </a:schemeClr>
              </a:gs>
              <a:gs pos="50000">
                <a:schemeClr val="accent1">
                  <a:shade val="45000"/>
                  <a:satMod val="110000"/>
                  <a:lumMod val="100000"/>
                  <a:shade val="100000"/>
                </a:schemeClr>
              </a:gs>
              <a:gs pos="100000">
                <a:schemeClr val="accent1">
                  <a:shade val="45000"/>
                  <a:lumMod val="99000"/>
                  <a:satMod val="120000"/>
                  <a:shade val="78000"/>
                </a:schemeClr>
              </a:gs>
            </a:gsLst>
            <a:lin ang="5400000" scaled="0"/>
          </a:gradFill>
          <a:ln>
            <a:noFill/>
          </a:ln>
          <a:effectLst/>
        </c:spPr>
      </c:pivotFmt>
      <c:pivotFmt>
        <c:idx val="61"/>
        <c:spPr>
          <a:gradFill rotWithShape="1">
            <a:gsLst>
              <a:gs pos="0">
                <a:schemeClr val="accent1">
                  <a:shade val="61000"/>
                  <a:satMod val="103000"/>
                  <a:lumMod val="102000"/>
                  <a:tint val="94000"/>
                </a:schemeClr>
              </a:gs>
              <a:gs pos="50000">
                <a:schemeClr val="accent1">
                  <a:shade val="61000"/>
                  <a:satMod val="110000"/>
                  <a:lumMod val="100000"/>
                  <a:shade val="100000"/>
                </a:schemeClr>
              </a:gs>
              <a:gs pos="100000">
                <a:schemeClr val="accent1">
                  <a:shade val="61000"/>
                  <a:lumMod val="99000"/>
                  <a:satMod val="120000"/>
                  <a:shade val="78000"/>
                </a:schemeClr>
              </a:gs>
            </a:gsLst>
            <a:lin ang="5400000" scaled="0"/>
          </a:gradFill>
          <a:ln>
            <a:noFill/>
          </a:ln>
          <a:effectLst/>
        </c:spPr>
      </c:pivotFmt>
      <c:pivotFmt>
        <c:idx val="62"/>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c:spPr>
      </c:pivotFmt>
      <c:pivotFmt>
        <c:idx val="63"/>
        <c:spPr>
          <a:gradFill rotWithShape="1">
            <a:gsLst>
              <a:gs pos="0">
                <a:schemeClr val="accent1">
                  <a:shade val="92000"/>
                  <a:satMod val="103000"/>
                  <a:lumMod val="102000"/>
                  <a:tint val="94000"/>
                </a:schemeClr>
              </a:gs>
              <a:gs pos="50000">
                <a:schemeClr val="accent1">
                  <a:shade val="92000"/>
                  <a:satMod val="110000"/>
                  <a:lumMod val="100000"/>
                  <a:shade val="100000"/>
                </a:schemeClr>
              </a:gs>
              <a:gs pos="100000">
                <a:schemeClr val="accent1">
                  <a:shade val="92000"/>
                  <a:lumMod val="99000"/>
                  <a:satMod val="120000"/>
                  <a:shade val="78000"/>
                </a:schemeClr>
              </a:gs>
            </a:gsLst>
            <a:lin ang="5400000" scaled="0"/>
          </a:gradFill>
          <a:ln>
            <a:noFill/>
          </a:ln>
          <a:effectLst/>
        </c:spPr>
      </c:pivotFmt>
      <c:pivotFmt>
        <c:idx val="64"/>
        <c:spPr>
          <a:gradFill rotWithShape="1">
            <a:gsLst>
              <a:gs pos="0">
                <a:schemeClr val="accent1">
                  <a:tint val="93000"/>
                  <a:satMod val="103000"/>
                  <a:lumMod val="102000"/>
                  <a:tint val="94000"/>
                </a:schemeClr>
              </a:gs>
              <a:gs pos="50000">
                <a:schemeClr val="accent1">
                  <a:tint val="93000"/>
                  <a:satMod val="110000"/>
                  <a:lumMod val="100000"/>
                  <a:shade val="100000"/>
                </a:schemeClr>
              </a:gs>
              <a:gs pos="100000">
                <a:schemeClr val="accent1">
                  <a:tint val="93000"/>
                  <a:lumMod val="99000"/>
                  <a:satMod val="120000"/>
                  <a:shade val="78000"/>
                </a:schemeClr>
              </a:gs>
            </a:gsLst>
            <a:lin ang="5400000" scaled="0"/>
          </a:gradFill>
          <a:ln>
            <a:noFill/>
          </a:ln>
          <a:effectLst/>
        </c:spPr>
      </c:pivotFmt>
      <c:pivotFmt>
        <c:idx val="65"/>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c:spPr>
      </c:pivotFmt>
      <c:pivotFmt>
        <c:idx val="66"/>
        <c:spPr>
          <a:gradFill rotWithShape="1">
            <a:gsLst>
              <a:gs pos="0">
                <a:schemeClr val="accent1">
                  <a:tint val="62000"/>
                  <a:satMod val="103000"/>
                  <a:lumMod val="102000"/>
                  <a:tint val="94000"/>
                </a:schemeClr>
              </a:gs>
              <a:gs pos="50000">
                <a:schemeClr val="accent1">
                  <a:tint val="62000"/>
                  <a:satMod val="110000"/>
                  <a:lumMod val="100000"/>
                  <a:shade val="100000"/>
                </a:schemeClr>
              </a:gs>
              <a:gs pos="100000">
                <a:schemeClr val="accent1">
                  <a:tint val="62000"/>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hade val="45000"/>
                  <a:satMod val="103000"/>
                  <a:lumMod val="102000"/>
                  <a:tint val="94000"/>
                </a:schemeClr>
              </a:gs>
              <a:gs pos="50000">
                <a:schemeClr val="accent1">
                  <a:shade val="45000"/>
                  <a:satMod val="110000"/>
                  <a:lumMod val="100000"/>
                  <a:shade val="100000"/>
                </a:schemeClr>
              </a:gs>
              <a:gs pos="100000">
                <a:schemeClr val="accent1">
                  <a:shade val="45000"/>
                  <a:lumMod val="99000"/>
                  <a:satMod val="120000"/>
                  <a:shade val="78000"/>
                </a:schemeClr>
              </a:gs>
            </a:gsLst>
            <a:lin ang="5400000" scaled="0"/>
          </a:gradFill>
          <a:ln>
            <a:noFill/>
          </a:ln>
          <a:effectLst/>
        </c:spPr>
      </c:pivotFmt>
      <c:pivotFmt>
        <c:idx val="69"/>
        <c:spPr>
          <a:gradFill rotWithShape="1">
            <a:gsLst>
              <a:gs pos="0">
                <a:schemeClr val="accent1">
                  <a:shade val="61000"/>
                  <a:satMod val="103000"/>
                  <a:lumMod val="102000"/>
                  <a:tint val="94000"/>
                </a:schemeClr>
              </a:gs>
              <a:gs pos="50000">
                <a:schemeClr val="accent1">
                  <a:shade val="61000"/>
                  <a:satMod val="110000"/>
                  <a:lumMod val="100000"/>
                  <a:shade val="100000"/>
                </a:schemeClr>
              </a:gs>
              <a:gs pos="100000">
                <a:schemeClr val="accent1">
                  <a:shade val="61000"/>
                  <a:lumMod val="99000"/>
                  <a:satMod val="120000"/>
                  <a:shade val="78000"/>
                </a:schemeClr>
              </a:gs>
            </a:gsLst>
            <a:lin ang="5400000" scaled="0"/>
          </a:gradFill>
          <a:ln>
            <a:noFill/>
          </a:ln>
          <a:effectLst/>
        </c:spPr>
      </c:pivotFmt>
      <c:pivotFmt>
        <c:idx val="70"/>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c:spPr>
      </c:pivotFmt>
      <c:pivotFmt>
        <c:idx val="71"/>
        <c:spPr>
          <a:gradFill rotWithShape="1">
            <a:gsLst>
              <a:gs pos="0">
                <a:schemeClr val="accent1">
                  <a:shade val="92000"/>
                  <a:satMod val="103000"/>
                  <a:lumMod val="102000"/>
                  <a:tint val="94000"/>
                </a:schemeClr>
              </a:gs>
              <a:gs pos="50000">
                <a:schemeClr val="accent1">
                  <a:shade val="92000"/>
                  <a:satMod val="110000"/>
                  <a:lumMod val="100000"/>
                  <a:shade val="100000"/>
                </a:schemeClr>
              </a:gs>
              <a:gs pos="100000">
                <a:schemeClr val="accent1">
                  <a:shade val="92000"/>
                  <a:lumMod val="99000"/>
                  <a:satMod val="120000"/>
                  <a:shade val="78000"/>
                </a:schemeClr>
              </a:gs>
            </a:gsLst>
            <a:lin ang="5400000" scaled="0"/>
          </a:gradFill>
          <a:ln>
            <a:noFill/>
          </a:ln>
          <a:effectLst/>
        </c:spPr>
      </c:pivotFmt>
      <c:pivotFmt>
        <c:idx val="72"/>
        <c:spPr>
          <a:gradFill rotWithShape="1">
            <a:gsLst>
              <a:gs pos="0">
                <a:schemeClr val="accent1">
                  <a:tint val="93000"/>
                  <a:satMod val="103000"/>
                  <a:lumMod val="102000"/>
                  <a:tint val="94000"/>
                </a:schemeClr>
              </a:gs>
              <a:gs pos="50000">
                <a:schemeClr val="accent1">
                  <a:tint val="93000"/>
                  <a:satMod val="110000"/>
                  <a:lumMod val="100000"/>
                  <a:shade val="100000"/>
                </a:schemeClr>
              </a:gs>
              <a:gs pos="100000">
                <a:schemeClr val="accent1">
                  <a:tint val="93000"/>
                  <a:lumMod val="99000"/>
                  <a:satMod val="120000"/>
                  <a:shade val="78000"/>
                </a:schemeClr>
              </a:gs>
            </a:gsLst>
            <a:lin ang="5400000" scaled="0"/>
          </a:gradFill>
          <a:ln>
            <a:noFill/>
          </a:ln>
          <a:effectLst/>
        </c:spPr>
      </c:pivotFmt>
      <c:pivotFmt>
        <c:idx val="73"/>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c:spPr>
      </c:pivotFmt>
      <c:pivotFmt>
        <c:idx val="74"/>
        <c:spPr>
          <a:gradFill rotWithShape="1">
            <a:gsLst>
              <a:gs pos="0">
                <a:schemeClr val="accent1">
                  <a:tint val="62000"/>
                  <a:satMod val="103000"/>
                  <a:lumMod val="102000"/>
                  <a:tint val="94000"/>
                </a:schemeClr>
              </a:gs>
              <a:gs pos="50000">
                <a:schemeClr val="accent1">
                  <a:tint val="62000"/>
                  <a:satMod val="110000"/>
                  <a:lumMod val="100000"/>
                  <a:shade val="100000"/>
                </a:schemeClr>
              </a:gs>
              <a:gs pos="100000">
                <a:schemeClr val="accent1">
                  <a:tint val="62000"/>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hade val="45000"/>
                  <a:satMod val="103000"/>
                  <a:lumMod val="102000"/>
                  <a:tint val="94000"/>
                </a:schemeClr>
              </a:gs>
              <a:gs pos="50000">
                <a:schemeClr val="accent1">
                  <a:shade val="45000"/>
                  <a:satMod val="110000"/>
                  <a:lumMod val="100000"/>
                  <a:shade val="100000"/>
                </a:schemeClr>
              </a:gs>
              <a:gs pos="100000">
                <a:schemeClr val="accent1">
                  <a:shade val="45000"/>
                  <a:lumMod val="99000"/>
                  <a:satMod val="120000"/>
                  <a:shade val="78000"/>
                </a:schemeClr>
              </a:gs>
            </a:gsLst>
            <a:lin ang="5400000" scaled="0"/>
          </a:gradFill>
          <a:ln>
            <a:noFill/>
          </a:ln>
          <a:effectLst/>
        </c:spPr>
      </c:pivotFmt>
      <c:pivotFmt>
        <c:idx val="77"/>
        <c:spPr>
          <a:gradFill rotWithShape="1">
            <a:gsLst>
              <a:gs pos="0">
                <a:schemeClr val="accent1">
                  <a:shade val="61000"/>
                  <a:satMod val="103000"/>
                  <a:lumMod val="102000"/>
                  <a:tint val="94000"/>
                </a:schemeClr>
              </a:gs>
              <a:gs pos="50000">
                <a:schemeClr val="accent1">
                  <a:shade val="61000"/>
                  <a:satMod val="110000"/>
                  <a:lumMod val="100000"/>
                  <a:shade val="100000"/>
                </a:schemeClr>
              </a:gs>
              <a:gs pos="100000">
                <a:schemeClr val="accent1">
                  <a:shade val="61000"/>
                  <a:lumMod val="99000"/>
                  <a:satMod val="120000"/>
                  <a:shade val="78000"/>
                </a:schemeClr>
              </a:gs>
            </a:gsLst>
            <a:lin ang="5400000" scaled="0"/>
          </a:gradFill>
          <a:ln>
            <a:noFill/>
          </a:ln>
          <a:effectLst/>
        </c:spPr>
      </c:pivotFmt>
      <c:pivotFmt>
        <c:idx val="78"/>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c:spPr>
      </c:pivotFmt>
      <c:pivotFmt>
        <c:idx val="79"/>
        <c:spPr>
          <a:gradFill rotWithShape="1">
            <a:gsLst>
              <a:gs pos="0">
                <a:schemeClr val="accent1">
                  <a:shade val="92000"/>
                  <a:satMod val="103000"/>
                  <a:lumMod val="102000"/>
                  <a:tint val="94000"/>
                </a:schemeClr>
              </a:gs>
              <a:gs pos="50000">
                <a:schemeClr val="accent1">
                  <a:shade val="92000"/>
                  <a:satMod val="110000"/>
                  <a:lumMod val="100000"/>
                  <a:shade val="100000"/>
                </a:schemeClr>
              </a:gs>
              <a:gs pos="100000">
                <a:schemeClr val="accent1">
                  <a:shade val="92000"/>
                  <a:lumMod val="99000"/>
                  <a:satMod val="120000"/>
                  <a:shade val="78000"/>
                </a:schemeClr>
              </a:gs>
            </a:gsLst>
            <a:lin ang="5400000" scaled="0"/>
          </a:gradFill>
          <a:ln>
            <a:noFill/>
          </a:ln>
          <a:effectLst/>
        </c:spPr>
      </c:pivotFmt>
      <c:pivotFmt>
        <c:idx val="80"/>
        <c:spPr>
          <a:gradFill rotWithShape="1">
            <a:gsLst>
              <a:gs pos="0">
                <a:schemeClr val="accent1">
                  <a:tint val="93000"/>
                  <a:satMod val="103000"/>
                  <a:lumMod val="102000"/>
                  <a:tint val="94000"/>
                </a:schemeClr>
              </a:gs>
              <a:gs pos="50000">
                <a:schemeClr val="accent1">
                  <a:tint val="93000"/>
                  <a:satMod val="110000"/>
                  <a:lumMod val="100000"/>
                  <a:shade val="100000"/>
                </a:schemeClr>
              </a:gs>
              <a:gs pos="100000">
                <a:schemeClr val="accent1">
                  <a:tint val="93000"/>
                  <a:lumMod val="99000"/>
                  <a:satMod val="120000"/>
                  <a:shade val="78000"/>
                </a:schemeClr>
              </a:gs>
            </a:gsLst>
            <a:lin ang="5400000" scaled="0"/>
          </a:gradFill>
          <a:ln>
            <a:noFill/>
          </a:ln>
          <a:effectLst/>
        </c:spPr>
      </c:pivotFmt>
      <c:pivotFmt>
        <c:idx val="81"/>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c:spPr>
      </c:pivotFmt>
      <c:pivotFmt>
        <c:idx val="82"/>
        <c:spPr>
          <a:gradFill rotWithShape="1">
            <a:gsLst>
              <a:gs pos="0">
                <a:schemeClr val="accent1">
                  <a:tint val="62000"/>
                  <a:satMod val="103000"/>
                  <a:lumMod val="102000"/>
                  <a:tint val="94000"/>
                </a:schemeClr>
              </a:gs>
              <a:gs pos="50000">
                <a:schemeClr val="accent1">
                  <a:tint val="62000"/>
                  <a:satMod val="110000"/>
                  <a:lumMod val="100000"/>
                  <a:shade val="100000"/>
                </a:schemeClr>
              </a:gs>
              <a:gs pos="100000">
                <a:schemeClr val="accent1">
                  <a:tint val="62000"/>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hade val="45000"/>
                  <a:satMod val="103000"/>
                  <a:lumMod val="102000"/>
                  <a:tint val="94000"/>
                </a:schemeClr>
              </a:gs>
              <a:gs pos="50000">
                <a:schemeClr val="accent1">
                  <a:shade val="45000"/>
                  <a:satMod val="110000"/>
                  <a:lumMod val="100000"/>
                  <a:shade val="100000"/>
                </a:schemeClr>
              </a:gs>
              <a:gs pos="100000">
                <a:schemeClr val="accent1">
                  <a:shade val="45000"/>
                  <a:lumMod val="99000"/>
                  <a:satMod val="120000"/>
                  <a:shade val="78000"/>
                </a:schemeClr>
              </a:gs>
            </a:gsLst>
            <a:lin ang="5400000" scaled="0"/>
          </a:gradFill>
          <a:ln>
            <a:noFill/>
          </a:ln>
          <a:effectLst/>
        </c:spPr>
      </c:pivotFmt>
      <c:pivotFmt>
        <c:idx val="86"/>
        <c:spPr>
          <a:gradFill rotWithShape="1">
            <a:gsLst>
              <a:gs pos="0">
                <a:schemeClr val="accent1">
                  <a:shade val="61000"/>
                  <a:satMod val="103000"/>
                  <a:lumMod val="102000"/>
                  <a:tint val="94000"/>
                </a:schemeClr>
              </a:gs>
              <a:gs pos="50000">
                <a:schemeClr val="accent1">
                  <a:shade val="61000"/>
                  <a:satMod val="110000"/>
                  <a:lumMod val="100000"/>
                  <a:shade val="100000"/>
                </a:schemeClr>
              </a:gs>
              <a:gs pos="100000">
                <a:schemeClr val="accent1">
                  <a:shade val="61000"/>
                  <a:lumMod val="99000"/>
                  <a:satMod val="120000"/>
                  <a:shade val="78000"/>
                </a:schemeClr>
              </a:gs>
            </a:gsLst>
            <a:lin ang="5400000" scaled="0"/>
          </a:gradFill>
          <a:ln>
            <a:noFill/>
          </a:ln>
          <a:effectLst/>
        </c:spPr>
      </c:pivotFmt>
      <c:pivotFmt>
        <c:idx val="87"/>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c:spPr>
      </c:pivotFmt>
      <c:pivotFmt>
        <c:idx val="88"/>
        <c:spPr>
          <a:gradFill rotWithShape="1">
            <a:gsLst>
              <a:gs pos="0">
                <a:schemeClr val="accent1">
                  <a:shade val="92000"/>
                  <a:satMod val="103000"/>
                  <a:lumMod val="102000"/>
                  <a:tint val="94000"/>
                </a:schemeClr>
              </a:gs>
              <a:gs pos="50000">
                <a:schemeClr val="accent1">
                  <a:shade val="92000"/>
                  <a:satMod val="110000"/>
                  <a:lumMod val="100000"/>
                  <a:shade val="100000"/>
                </a:schemeClr>
              </a:gs>
              <a:gs pos="100000">
                <a:schemeClr val="accent1">
                  <a:shade val="92000"/>
                  <a:lumMod val="99000"/>
                  <a:satMod val="120000"/>
                  <a:shade val="78000"/>
                </a:schemeClr>
              </a:gs>
            </a:gsLst>
            <a:lin ang="5400000" scaled="0"/>
          </a:gradFill>
          <a:ln>
            <a:noFill/>
          </a:ln>
          <a:effectLst/>
        </c:spPr>
      </c:pivotFmt>
      <c:pivotFmt>
        <c:idx val="89"/>
        <c:spPr>
          <a:gradFill rotWithShape="1">
            <a:gsLst>
              <a:gs pos="0">
                <a:schemeClr val="accent1">
                  <a:tint val="93000"/>
                  <a:satMod val="103000"/>
                  <a:lumMod val="102000"/>
                  <a:tint val="94000"/>
                </a:schemeClr>
              </a:gs>
              <a:gs pos="50000">
                <a:schemeClr val="accent1">
                  <a:tint val="93000"/>
                  <a:satMod val="110000"/>
                  <a:lumMod val="100000"/>
                  <a:shade val="100000"/>
                </a:schemeClr>
              </a:gs>
              <a:gs pos="100000">
                <a:schemeClr val="accent1">
                  <a:tint val="93000"/>
                  <a:lumMod val="99000"/>
                  <a:satMod val="120000"/>
                  <a:shade val="78000"/>
                </a:schemeClr>
              </a:gs>
            </a:gsLst>
            <a:lin ang="5400000" scaled="0"/>
          </a:gradFill>
          <a:ln>
            <a:noFill/>
          </a:ln>
          <a:effectLst/>
        </c:spPr>
      </c:pivotFmt>
      <c:pivotFmt>
        <c:idx val="90"/>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c:spPr>
      </c:pivotFmt>
      <c:pivotFmt>
        <c:idx val="91"/>
        <c:spPr>
          <a:gradFill rotWithShape="1">
            <a:gsLst>
              <a:gs pos="0">
                <a:schemeClr val="accent1">
                  <a:tint val="62000"/>
                  <a:satMod val="103000"/>
                  <a:lumMod val="102000"/>
                  <a:tint val="94000"/>
                </a:schemeClr>
              </a:gs>
              <a:gs pos="50000">
                <a:schemeClr val="accent1">
                  <a:tint val="62000"/>
                  <a:satMod val="110000"/>
                  <a:lumMod val="100000"/>
                  <a:shade val="100000"/>
                </a:schemeClr>
              </a:gs>
              <a:gs pos="100000">
                <a:schemeClr val="accent1">
                  <a:tint val="62000"/>
                  <a:lumMod val="99000"/>
                  <a:satMod val="120000"/>
                  <a:shade val="78000"/>
                </a:schemeClr>
              </a:gs>
            </a:gsLst>
            <a:lin ang="5400000" scaled="0"/>
          </a:gradFill>
          <a:ln>
            <a:noFill/>
          </a:ln>
          <a:effectLst/>
        </c:spPr>
      </c:pivotFmt>
      <c:pivotFmt>
        <c:idx val="92"/>
        <c:spPr>
          <a:gradFill rotWithShape="1">
            <a:gsLst>
              <a:gs pos="0">
                <a:schemeClr val="accent1">
                  <a:tint val="46000"/>
                  <a:satMod val="103000"/>
                  <a:lumMod val="102000"/>
                  <a:tint val="94000"/>
                </a:schemeClr>
              </a:gs>
              <a:gs pos="50000">
                <a:schemeClr val="accent1">
                  <a:tint val="46000"/>
                  <a:satMod val="110000"/>
                  <a:lumMod val="100000"/>
                  <a:shade val="100000"/>
                </a:schemeClr>
              </a:gs>
              <a:gs pos="100000">
                <a:schemeClr val="accent1">
                  <a:tint val="46000"/>
                  <a:lumMod val="99000"/>
                  <a:satMod val="120000"/>
                  <a:shade val="78000"/>
                </a:schemeClr>
              </a:gs>
            </a:gsLst>
            <a:lin ang="5400000" scaled="0"/>
          </a:gradFill>
          <a:ln>
            <a:noFill/>
          </a:ln>
          <a:effectLst/>
        </c:spPr>
      </c:pivotFmt>
    </c:pivotFmts>
    <c:plotArea>
      <c:layout>
        <c:manualLayout>
          <c:layoutTarget val="inner"/>
          <c:xMode val="edge"/>
          <c:yMode val="edge"/>
          <c:x val="0.11288488871684753"/>
          <c:y val="6.0843806212897346E-2"/>
          <c:w val="0.73856111050838569"/>
          <c:h val="0.79687982237806387"/>
        </c:manualLayout>
      </c:layout>
      <c:doughnutChart>
        <c:varyColors val="1"/>
        <c:ser>
          <c:idx val="0"/>
          <c:order val="0"/>
          <c:tx>
            <c:strRef>
              <c:f>'Stat Data'!$B$6</c:f>
              <c:strCache>
                <c:ptCount val="1"/>
                <c:pt idx="0">
                  <c:v>Total</c:v>
                </c:pt>
              </c:strCache>
            </c:strRef>
          </c:tx>
          <c:dPt>
            <c:idx val="0"/>
            <c:bubble3D val="0"/>
            <c:spPr>
              <a:gradFill rotWithShape="1">
                <a:gsLst>
                  <a:gs pos="0">
                    <a:schemeClr val="accent1">
                      <a:shade val="61000"/>
                      <a:satMod val="103000"/>
                      <a:lumMod val="102000"/>
                      <a:tint val="94000"/>
                    </a:schemeClr>
                  </a:gs>
                  <a:gs pos="50000">
                    <a:schemeClr val="accent1">
                      <a:shade val="61000"/>
                      <a:satMod val="110000"/>
                      <a:lumMod val="100000"/>
                      <a:shade val="100000"/>
                    </a:schemeClr>
                  </a:gs>
                  <a:gs pos="100000">
                    <a:schemeClr val="accent1">
                      <a:shade val="61000"/>
                      <a:lumMod val="99000"/>
                      <a:satMod val="120000"/>
                      <a:shade val="78000"/>
                    </a:schemeClr>
                  </a:gs>
                </a:gsLst>
                <a:lin ang="5400000" scaled="0"/>
              </a:gradFill>
              <a:ln>
                <a:noFill/>
              </a:ln>
              <a:effectLst/>
            </c:spPr>
            <c:extLst>
              <c:ext xmlns:c16="http://schemas.microsoft.com/office/drawing/2014/chart" uri="{C3380CC4-5D6E-409C-BE32-E72D297353CC}">
                <c16:uniqueId val="{00000001-F2C9-4A2B-92FB-0D317D31B664}"/>
              </c:ext>
            </c:extLst>
          </c:dPt>
          <c:dPt>
            <c:idx val="1"/>
            <c:bubble3D val="0"/>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c:spPr>
            <c:extLst>
              <c:ext xmlns:c16="http://schemas.microsoft.com/office/drawing/2014/chart" uri="{C3380CC4-5D6E-409C-BE32-E72D297353CC}">
                <c16:uniqueId val="{00000003-F2C9-4A2B-92FB-0D317D31B664}"/>
              </c:ext>
            </c:extLst>
          </c:dPt>
          <c:dPt>
            <c:idx val="2"/>
            <c:bubble3D val="0"/>
            <c:spPr>
              <a:gradFill rotWithShape="1">
                <a:gsLst>
                  <a:gs pos="0">
                    <a:schemeClr val="accent1">
                      <a:shade val="92000"/>
                      <a:satMod val="103000"/>
                      <a:lumMod val="102000"/>
                      <a:tint val="94000"/>
                    </a:schemeClr>
                  </a:gs>
                  <a:gs pos="50000">
                    <a:schemeClr val="accent1">
                      <a:shade val="92000"/>
                      <a:satMod val="110000"/>
                      <a:lumMod val="100000"/>
                      <a:shade val="100000"/>
                    </a:schemeClr>
                  </a:gs>
                  <a:gs pos="100000">
                    <a:schemeClr val="accent1">
                      <a:shade val="92000"/>
                      <a:lumMod val="99000"/>
                      <a:satMod val="120000"/>
                      <a:shade val="78000"/>
                    </a:schemeClr>
                  </a:gs>
                </a:gsLst>
                <a:lin ang="5400000" scaled="0"/>
              </a:gradFill>
              <a:ln>
                <a:noFill/>
              </a:ln>
              <a:effectLst/>
            </c:spPr>
            <c:extLst>
              <c:ext xmlns:c16="http://schemas.microsoft.com/office/drawing/2014/chart" uri="{C3380CC4-5D6E-409C-BE32-E72D297353CC}">
                <c16:uniqueId val="{00000005-F2C9-4A2B-92FB-0D317D31B664}"/>
              </c:ext>
            </c:extLst>
          </c:dPt>
          <c:dPt>
            <c:idx val="3"/>
            <c:bubble3D val="0"/>
            <c:spPr>
              <a:gradFill rotWithShape="1">
                <a:gsLst>
                  <a:gs pos="0">
                    <a:schemeClr val="accent1">
                      <a:tint val="30000"/>
                      <a:satMod val="103000"/>
                      <a:lumMod val="102000"/>
                      <a:tint val="94000"/>
                    </a:schemeClr>
                  </a:gs>
                  <a:gs pos="50000">
                    <a:schemeClr val="accent1">
                      <a:tint val="30000"/>
                      <a:satMod val="110000"/>
                      <a:lumMod val="100000"/>
                      <a:shade val="100000"/>
                    </a:schemeClr>
                  </a:gs>
                  <a:gs pos="100000">
                    <a:schemeClr val="accent1">
                      <a:tint val="30000"/>
                      <a:lumMod val="99000"/>
                      <a:satMod val="120000"/>
                      <a:shade val="78000"/>
                    </a:schemeClr>
                  </a:gs>
                </a:gsLst>
                <a:lin ang="5400000" scaled="0"/>
              </a:gradFill>
              <a:ln>
                <a:noFill/>
              </a:ln>
              <a:effectLst/>
            </c:spPr>
            <c:extLst>
              <c:ext xmlns:c16="http://schemas.microsoft.com/office/drawing/2014/chart" uri="{C3380CC4-5D6E-409C-BE32-E72D297353CC}">
                <c16:uniqueId val="{00000007-F2C9-4A2B-92FB-0D317D31B664}"/>
              </c:ext>
            </c:extLst>
          </c:dPt>
          <c:dPt>
            <c:idx val="4"/>
            <c:bubble3D val="0"/>
            <c:spPr>
              <a:gradFill rotWithShape="1">
                <a:gsLst>
                  <a:gs pos="0">
                    <a:schemeClr val="accent1">
                      <a:tint val="95000"/>
                      <a:satMod val="103000"/>
                      <a:lumMod val="102000"/>
                      <a:tint val="94000"/>
                    </a:schemeClr>
                  </a:gs>
                  <a:gs pos="50000">
                    <a:schemeClr val="accent1">
                      <a:tint val="95000"/>
                      <a:satMod val="110000"/>
                      <a:lumMod val="100000"/>
                      <a:shade val="100000"/>
                    </a:schemeClr>
                  </a:gs>
                  <a:gs pos="100000">
                    <a:schemeClr val="accent1">
                      <a:tint val="95000"/>
                      <a:lumMod val="99000"/>
                      <a:satMod val="120000"/>
                      <a:shade val="78000"/>
                    </a:schemeClr>
                  </a:gs>
                </a:gsLst>
                <a:lin ang="5400000" scaled="0"/>
              </a:gradFill>
              <a:ln>
                <a:noFill/>
              </a:ln>
              <a:effectLst/>
            </c:spPr>
            <c:extLst>
              <c:ext xmlns:c16="http://schemas.microsoft.com/office/drawing/2014/chart" uri="{C3380CC4-5D6E-409C-BE32-E72D297353CC}">
                <c16:uniqueId val="{00000009-F2C9-4A2B-92FB-0D317D31B664}"/>
              </c:ext>
            </c:extLst>
          </c:dPt>
          <c:dPt>
            <c:idx val="5"/>
            <c:bubble3D val="0"/>
            <c:spPr>
              <a:gradFill rotWithShape="1">
                <a:gsLst>
                  <a:gs pos="0">
                    <a:schemeClr val="accent1">
                      <a:tint val="60000"/>
                      <a:satMod val="103000"/>
                      <a:lumMod val="102000"/>
                      <a:tint val="94000"/>
                    </a:schemeClr>
                  </a:gs>
                  <a:gs pos="50000">
                    <a:schemeClr val="accent1">
                      <a:tint val="60000"/>
                      <a:satMod val="110000"/>
                      <a:lumMod val="100000"/>
                      <a:shade val="100000"/>
                    </a:schemeClr>
                  </a:gs>
                  <a:gs pos="100000">
                    <a:schemeClr val="accent1">
                      <a:tint val="60000"/>
                      <a:lumMod val="99000"/>
                      <a:satMod val="120000"/>
                      <a:shade val="78000"/>
                    </a:schemeClr>
                  </a:gs>
                </a:gsLst>
                <a:lin ang="5400000" scaled="0"/>
              </a:gradFill>
              <a:ln>
                <a:noFill/>
              </a:ln>
              <a:effectLst/>
            </c:spPr>
            <c:extLst>
              <c:ext xmlns:c16="http://schemas.microsoft.com/office/drawing/2014/chart" uri="{C3380CC4-5D6E-409C-BE32-E72D297353CC}">
                <c16:uniqueId val="{0000000B-F2C9-4A2B-92FB-0D317D31B664}"/>
              </c:ext>
            </c:extLst>
          </c:dPt>
          <c:dPt>
            <c:idx val="6"/>
            <c:bubble3D val="0"/>
            <c:spPr>
              <a:gradFill rotWithShape="1">
                <a:gsLst>
                  <a:gs pos="0">
                    <a:schemeClr val="accent1">
                      <a:tint val="25000"/>
                      <a:satMod val="103000"/>
                      <a:lumMod val="102000"/>
                      <a:tint val="94000"/>
                    </a:schemeClr>
                  </a:gs>
                  <a:gs pos="50000">
                    <a:schemeClr val="accent1">
                      <a:tint val="25000"/>
                      <a:satMod val="110000"/>
                      <a:lumMod val="100000"/>
                      <a:shade val="100000"/>
                    </a:schemeClr>
                  </a:gs>
                  <a:gs pos="100000">
                    <a:schemeClr val="accent1">
                      <a:tint val="25000"/>
                      <a:lumMod val="99000"/>
                      <a:satMod val="120000"/>
                      <a:shade val="78000"/>
                    </a:schemeClr>
                  </a:gs>
                </a:gsLst>
                <a:lin ang="5400000" scaled="0"/>
              </a:gradFill>
              <a:ln>
                <a:noFill/>
              </a:ln>
              <a:effectLst/>
            </c:spPr>
            <c:extLst>
              <c:ext xmlns:c16="http://schemas.microsoft.com/office/drawing/2014/chart" uri="{C3380CC4-5D6E-409C-BE32-E72D297353CC}">
                <c16:uniqueId val="{0000000D-F2C9-4A2B-92FB-0D317D31B664}"/>
              </c:ext>
            </c:extLst>
          </c:dPt>
          <c:dPt>
            <c:idx val="7"/>
            <c:bubble3D val="0"/>
            <c:spPr>
              <a:gradFill rotWithShape="1">
                <a:gsLst>
                  <a:gs pos="0">
                    <a:schemeClr val="accent1">
                      <a:tint val="90000"/>
                      <a:satMod val="103000"/>
                      <a:lumMod val="102000"/>
                      <a:tint val="94000"/>
                    </a:schemeClr>
                  </a:gs>
                  <a:gs pos="50000">
                    <a:schemeClr val="accent1">
                      <a:tint val="90000"/>
                      <a:satMod val="110000"/>
                      <a:lumMod val="100000"/>
                      <a:shade val="100000"/>
                    </a:schemeClr>
                  </a:gs>
                  <a:gs pos="100000">
                    <a:schemeClr val="accent1">
                      <a:tint val="90000"/>
                      <a:lumMod val="99000"/>
                      <a:satMod val="120000"/>
                      <a:shade val="78000"/>
                    </a:schemeClr>
                  </a:gs>
                </a:gsLst>
                <a:lin ang="5400000" scaled="0"/>
              </a:gradFill>
              <a:ln>
                <a:noFill/>
              </a:ln>
              <a:effectLst/>
            </c:spPr>
            <c:extLst>
              <c:ext xmlns:c16="http://schemas.microsoft.com/office/drawing/2014/chart" uri="{C3380CC4-5D6E-409C-BE32-E72D297353CC}">
                <c16:uniqueId val="{0000000F-F2C9-4A2B-92FB-0D317D31B664}"/>
              </c:ext>
            </c:extLst>
          </c:dPt>
          <c:cat>
            <c:strRef>
              <c:f>'Stat Data'!$A$7:$A$10</c:f>
              <c:strCache>
                <c:ptCount val="3"/>
                <c:pt idx="0">
                  <c:v>Asia</c:v>
                </c:pt>
                <c:pt idx="1">
                  <c:v>Central Asia</c:v>
                </c:pt>
                <c:pt idx="2">
                  <c:v>Europe</c:v>
                </c:pt>
              </c:strCache>
            </c:strRef>
          </c:cat>
          <c:val>
            <c:numRef>
              <c:f>'Stat Data'!$B$7:$B$10</c:f>
              <c:numCache>
                <c:formatCode>General</c:formatCode>
                <c:ptCount val="3"/>
                <c:pt idx="0">
                  <c:v>87</c:v>
                </c:pt>
                <c:pt idx="1">
                  <c:v>1</c:v>
                </c:pt>
                <c:pt idx="2">
                  <c:v>115</c:v>
                </c:pt>
              </c:numCache>
            </c:numRef>
          </c:val>
          <c:extLst>
            <c:ext xmlns:c16="http://schemas.microsoft.com/office/drawing/2014/chart" uri="{C3380CC4-5D6E-409C-BE32-E72D297353CC}">
              <c16:uniqueId val="{00000008-9F4F-40B1-A02D-65616724FFA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9.1558744279948683E-3"/>
          <c:y val="0.85473779758656665"/>
          <c:w val="0.95848379803007844"/>
          <c:h val="0.11828635529256681"/>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Ex1.xml><?xml version="1.0" encoding="utf-8"?>
<cx:chartSpace xmlns:a="http://schemas.openxmlformats.org/drawingml/2006/main" xmlns:r="http://schemas.openxmlformats.org/officeDocument/2006/relationships" xmlns:cx="http://schemas.microsoft.com/office/drawing/2014/chartex">
  <cx:chart>
    <cx:plotArea>
      <cx:plotAreaRegion>
        <cx:plotSurface>
          <cx:spPr>
            <a:noFill/>
            <a:ln>
              <a:noFill/>
            </a:ln>
          </cx:spPr>
        </cx:plotSurface>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Surface>
          <cx:spPr>
            <a:noFill/>
          </cx:spPr>
        </cx:plotSurface>
      </cx:plotAreaRegion>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90595908-3FBC-460B-BF87-59097E792FD6}">
          <cx:tx>
            <cx:txData>
              <cx:f>_xlchart.v5.2</cx:f>
              <cx:v>Number</cx:v>
            </cx:txData>
          </cx:tx>
          <cx:dataId val="0"/>
          <cx:layoutPr>
            <cx:geography cultureLanguage="en-US" cultureRegion="SG" attribution="Powered by Bing">
              <cx:geoCache provider="{E9337A44-BEBE-4D9F-B70C-5C5E7DAFC167}">
                <cx:binary>5HtZb+W4tfVfadTzx2pSJEUySAe4lM7s47nGF8HlcomiZlEDxV9/t7u6Kt1OJ+mLBEiAzw82DiXq
UIvk2muvTf/50f/psXp6GH7wddW4Pz36n16Zcez+9OOP7tE81Q/udV08Dq1rv4yvH9v6x/bLl+Lx
6cfPw8NSNPmPESbsx0fzMIxP/tVf/gxPy5/ai/bxYSza5mZ6GtbbJzdVo/sH13730g+P7dSMz91z
eNJPr/5ncuNQPLz64akZi3G9X7unn1795p5XP/z48kl/860/VDCwcfoMfZl4zaXAAjPx6oeqbfJf
2gl7TRhWUlKOf/4h377z8qGGfn9gID8P4+Hz5+HJuR9++furjr8Z9a/aC9cmX186aZ9H+D/3P7/S
j78F9S9/ftEAL/mi5Ve4v0Tkn116CXtiiubfCDqNX3OuqCCKqa8/v8Ue09eCU8oU/S3o/3QYvw/5
L91eAP5L60u4k8v/PNz6qcqLqf728v/6Kuf4dQyrmcdSfMX7t4udvY5jEkku5de1jl/g/gfG8/vI
f+/4Avvv7S/R15v/PPrJ0AI9/BuXO+OvacwlYyL63eXOX8dc8IhE/NuMf+WYPzCQ34f9e8cXsH9v
fwn7/va/APbw9Gh+uH3qpk9V8fgNiX997TP1WjCqMCPk6+qGxf1roofJoZLgmMS/S/TJ87D+8Wr4
O5PwrePLSfjW/nISko//+UlIn5r6YSj/fehz/lpFcSwJj77CG/0GfflaKSJj9ZLp/8A4fh/17x1f
oP69/SXq6ek/j/ruaagfmvXfiDp5jRVRUsT49/ie4NdUYonFN8J/IW7+wHh+H/3vHV+g/739b9D/
L+D77fDQPD79+8Bn8es4YhKr6LdRNnrNuKTiewxW6tt3fqX7fz6O3wf9W78XmH9rfgn59r+A67dF
Uz00n7+9/79O8jF9HbFYCAizv0cz0TMLwY7gv3A8frHg/8B4/g72317kJfjf2v8G/cN/nm7+QEj7
PyZR/3+F2L+fZ33PNNOH8WHzc4r6q1TrH1/9eYFB2vyi6z/KdL8mwYfPP70iHLjme+L7/Ihf+n2l
lvNDVXzbbN9vf3pwIyTAryE8C8h0MeOQcZEItsby9HwFkQg2FY4kJpzQWBApX/3QtMNofnoFG+p5
n8UyjhnnEEigl2un50sQXAgTQH9KRqB3JebfHYHrtlrztvmOwy+ff2im+rotmtH99Aq0wKsfuq/3
PY8UwlQMI1MKxxT+CspiuP74cAu2A9xO/p8kaMyn0m2Z85jvW2tdk1YeF+N7usDIBl2gQTabolZB
JoXyZElRmff9SSk0qR2P+26+pb6LxLm2o7AHnGfj/MX0UetOYsnmjapFNx1cFZXuENmJNtu8jyt/
YDLvjCYBm2zb8aqZ3ooSuT7xNCxk34ehJSnxk1Hve1G0mdHZWjTLnewJLz/Lxcd9rqkXJk5xU9fu
szVlcVVTN3Spaaul+OxdNNpkiIdBHezKFnZliqHYBFOSJpmwZeKmMMEb7ZtQ2dRxQ7J7LBY17KZ2
8mmxovtxUY+tWs6zyOqUDuVNxtDFQAuaJRRVttOSs1Hu6mkkkUkwmD7uLFsl32I8fJxUR/KDZxnF
SRSXRgcs3rDCvGP9qI6hV67ZdNwHgNQGWe+mbJJrEjo6k02TC6eRial8y1qXDTqjyLNt1XVjflpU
2R+FLIx7y5BFYRc745JQ+Hl5G8ohVLmGNxiaQ+lbetUikV1MUgi3bUvkD1WL8lY3pKsPLoorl5h+
IPfOMeUTY+amTOSUyewQWqTaJOsZuaU1a1VCCt9Km5DW+E9W+sJv2yzzeOdXRvPrgPqMJlWu3KfI
keySZjaIm2EJJq+TfKgqXZdr9CHqp/WhdHK4WYqYaVuZ85LxOHUlRVIXso9vFZrfhGaMDmtB6FPl
iAk7a8LirO58bMy28RFlj8xPPE+YcaXdcbb66dxZb2uNRjW/L2IpO41XV+9KUw3VR1v4ft1lPcnG
1I5DxzbruPTZramtvPIjwZamZM5L8VRMvCJPZRCxvyvXsV8O6+DUcFn5GjeRnruKRnmCSTnW444G
QXuqW0dCSfdOtLYLWkS2xIcO+yJ6jEUm+jxBK17sBk9jbd51Iw/ig8ArLq7rgWfTU4GQHWMtqRmC
noe5beadkypr21iPvWRtGlU0P08hysSwxQNsys3aRMpuyta59pPKlik/8Nn34q7z4PG9oblzeNGF
LareaBlat+gx6kd37bAqqstRVqLqU4NxRfYZGSTZCCo51byYiJpJQoXNJUpmQ2sRHeJ2aU+ljeWu
5POwixbXXMpe1Unv6NnwOTS6nOx6N4ZcfOzKPj9llkTbXPD5Y9nELlFKlJ/qZfW66EuZ6xFPXUJC
WBIYmdqG0jR7VJb1zqqsqRKMRez0Wk5tk1jURUm2+HCKZll5LdamvJciaoW26wTLt5ymt+s0DSfg
OLuPxxAfG9uWaaaWL9ay/NJ32X01EHnbliE/4koA7m3eOxizimFGF9gPQ6ziq7rz9F5Wkah10Qxs
h4EJj4vkZaOnzC7bFc3rNic+foP5EG5Ut7pjhcbxYliHOVndEKe5kmg3VtT4RCo6v2M16+bN3FM1
60IBmW6XMOBdHy2FHh2VJyynyei5X5udLeW8D93afoiarkzmqGAbObNuK4xks2ZFhHRHM5mScV2S
scO1xpFDh6gq0Hma3TUZDeA1ObzNm6VNQh94MmdlHGs/xDKJIubvBe+mVNlxOvnBq021lIsOpMZJ
PK/n1SP/ic9o2XPeD7ej88Ue4UImjBGcoDny24iVWYIYIidWyPG4msW8z9dSJKhdRJrheNgKP2WH
ou7vSjFk2zi2pV5knO8C94POq8leFjVvLywahtsCdcVhLuL1Qz3gbNQxRei+N92niKthW/hlep9L
Md304+D1lLdUk36tAJFlF5XMnHBjo42ssUoyVM+H2FYPeZiLVhO4+XnJk3MearhFRkHz2BWp91O0
rTu3Jmxoyw1SVO1NFC+HyYvo7A1i7yMbxScm5+4wD0V3HLPqNEeDS0M8js8hi2/aYWr2zCmX9nxe
zlOc06OfeXbOW5PtKOLR3nft8LBm87AhjvaHuLNZ6qJ62qswfhIwhRteRNFtv8zbuq7MRZnbZk/i
lZ5YyOSHCsddqXGtxJaVqKgTlo1tAnkpvu6ayt4vkCZ9iIrCV7qSfb4bC94cWjHSa2LWNkF5JvFB
5nQies2X5i2r+E2LLEREhKNbxCRNkTP9NsbdmqKorm5mge/mgYs9rW38ccCEJHWx0G2BXZmsJZXH
hTX0nVoFT200rDrn/hFVE1BLQYcInjdmNktihWisq5XNSZdZeofLGOtI+nWA33i6HWHnbswyDBqo
SyZDQ6ZNn+U9LKAOncdcTrofcKA6H9rx0pDnKM4wb0yCbFYN2yZQcdPncX8Rld5+WUJO3cWEjS14
CYuATgWZtWinAvbjdl06YsZptxhb0Y7pWELYyd9PMh9Ifl0MyzR3uncui9HG5Mj2ldCKF+Ww2GSu
hqwKuZZGiGwKmkprKH6e8MHgOwyWo8P+sExxNiVzic10KWPk6idGRJw9RPG0lljLnI8fR0faQx96
DIu3UVtftWNS1uPHqq/XRKjF7q3jxbV0yCRxbKr7kjeV3KEiULzFgsblRs1Dvm2axdbJJOv2dkQw
C02ZkbNV8bgZBt7Fuqv9uuWjC/syTFW60DlPFtGtySrKSrPZTSYZJR0OpJjmA0JrcREMr982k69L
XXWifVyiDIQVb41JfNG2adY0Ykv76k3DY6ULhsSRFm2dDLy0ZyRy+9D1NX2Dpm5Bm3Hk03Yol/FY
LaFUSdcFCVtfre+cU+2+bst665fAn+y6siSOCrTLg3hYsg5UXC7IjZwrdZR1PN6KqQXagAfCsrGT
mA7KFgZpJkUD8ixi2pXxXeekTLm1s9J8RfIx8oXTalzEm57X77NsHe8a0DW5LowVNy6a6bZ/Ji2M
on7R3ZRV22pc+HjqWjeo1OdDdLewrO4h6FSN3QXa0PPUB/PRe3VHaiOvO1C/29hMSpPV2OveooVr
P7usS+usq3pNm8mm8RDXH/3M6nNh42gfWt6d6ZpPieB9sauMqPatmaNIi0FO97KI/UWRizExKERc
E8Tng7RTm9a8jyFghE9IGa7HmUSaN6x5P4q1SEQ2q07TsvVch6j1i24Kwtf96AppdF8pehMHid9P
tJ+DdqSbZmDQOX63yJ49hhq7NxAZ5yYZfagAwKm8NI0BDveUHGxsyb1ZZXTmaMnf1m1mP5XDmvs0
n1r/Zo5wvxe+fg7l9WI2zYqi85pX7mxij881qbNjCY9QCUMdvgh1iO8bMvYnttKi0sqVjKUkgI7p
+GreCEXyM3OFD9tA0Xg3kyXajXzguS6D9zIBrZG5j3k8F31aRi1bnnzdyFsY6bsBZa22bbaUNBm6
gkSfZN+P/Dz0bliv1gz7/F1fQj52ZScyS6l9LIPXCtNluid1W3RnhNos0oxK6lKTT64BRoMMhild
taWdj6ruIZ5Pg0f8TGYc3CavKS6Tuuo8ObJ8Ec1WzKqUeo5kme8ln6tNnLmgEamqxLsi2w+kPkja
Q0CGvCCxrn8H79Vt8mV2MGzYUQZBANSg17pDTZf+Ai1oPS0T/1RmpT+vgasb1zN7qktndF0rosdl
6XQ8caFrwXxSkQo0BUF5yjt7MnxdtDBVtx9NUR9ikccHzusPc1ndTNHcpxWDoC/W+UMWgULvYFen
vqzQDvEl3iN47y+wQeldDtSdsHGJPoyLN29Ir8qjWki2K0Qfn4FMY5DcnIQtorh4cHFfnXw20wfc
MTFeLrj1j97FIuzZgFYDqZJfyGFeIR1MSRUP9hJUfPyRQ30hHJeZ1Chhthr7KzJOtnpXF6t/ygmD
0Fd4LKt9TeK5P5gqg5E1nYj2/byIj1Ne1M2GskxlW1YXEz5gWnmTrorxw9LlgAcqWkhhQ026YYOX
dbZJVVqEQdjFbb/HVHZ0I0VbTJB7GVjCogZldpgsqIxj5Pnirla59v6B5SyLNmaassciHuiofd8u
q3YUQo+WnajlxdSswjyIsWbonBkp6hskZoBO5vmYqHKiQOc8Nv4YlGqRjgn2Jmm7IhMp8x3tNadT
Lm6qLCNVYhfX5TeEVyI7s3noeOrmzISkDsXCNwhe6mmOedNeSkj94kSWKPDtNAeX7UtbSZYGhGC2
kTDswrQAnyZRLCAOhL5q94EqWep6Wqc9stNbXrjqmDGmNnSdsm1hFb7qTFts+5CxfZTZ4RGH0Xyc
Zmq0CFX8Do02bLpAml2Gsm5nmwYCpohkpftIqEab2lef1jnLrW4orfYMV9FJ+kZtehy/rwY+w8rH
oj6awaFjvkR+w8s66BKVIrUNdMubvv00R3Xd6wpkwWNdzHGvo6hSm3qtq1aXbTXsER/Gz2sV2iNe
ePapAwcFOJB3VKUlDmy7kq7pNDgr/Zo0YzBhkzNIAi2m3Q7hsG5j8EGQxnlLdlEejTd1RrLTSvJ5
J5CKrlfchM3SBrIV+fhWtOu6FVVMNjgrh9PcOth5oYku5FpG57y0wmrXDfK9Kmq3CREeP9EWTacK
D2brIwHUUcroM+rG4WTAo7nN14gwjXu5bLNV2EYTiDZ64lNlE28an0SMQv4OG37L6xhACVgCwtkN
XQfIrD3NTgtbWQrpdXkQhrpxk5VMXYzjatOMZ/yuXfPyzZjn5aFxAEhag6Y58KxfdTtF5LCuvU2r
yWcns7RLGkWk3I/EGs3zsdt0czGecSVlts+yvvtgi7EsLSQEzaSusKua8TgixDkISZ77I+K0E1dd
bxTflWRgCnLiqlXj1a/t29/4WY9ttw5Fbn455PL941/O307O/HxA46/tz8dk/vrpqntq7sbh6Wk8
P3Qv73x2HL/f+teTHs8+3/djHy98w68Hbv6OqfgPL/4xx1FAsfrvG44vLOZnJ++5w1fLkcjXkqsI
zEYC5z8wOCHfLEdwHDE4fUyB5ycUqEao1f7iOHIoaXEOZ3WggMI5A3Pku+PIJBwnIVDOYpjymIGP
+X9xHCOoyv/GchQwolhJxp8NUfgyeOxvLUdYhhLFsWqSYmjlXdvYK+eD2seKvrENcod+Vb1eLbZ6
KLI2GSbx0Je01Wgd3g0N7pOip+WhQsqmg/yEWXlT9MUm93VSdsxdzB3kiGhkZxBdzSVn6iRq2ySl
X6yOG3EpJoM1d+0hOIhrM+107vypGty+MwSElNpYbkGhtOchb8+osdqa9qx4/TGu8WO7ZHs2Dl8c
Umfh6BF34tZE83ZiG1O9Neqp9adZvR0D3vMM6AyciOKCyDdlTy+dxavuGbgbzQpu5k51je4pf1Td
JxhdMudnHIPTkJGwqYv6elQ+xVG5kbYANfK2mpvDWvqNnLY0y0+Ou0SwNbHhLlTnqBj0WGaL5ugR
vKc3IQ6HRYVLCQLR9/UeqfsF+CSO+JUdPoSGJ12Fdbf2OtSzzs0x9+0ZJPkQFzsRf2IQOae3ed3t
AMsF7AlVnD29jMZjjwNkEE2rHX9CORikPXbpirKUIHc/5A/gh2qSJXl1l7UmqSK7J70H8o3SJs6u
F6BdbqJUDvhsWLcPOGe6hhh9bh2o7dI/2sHv6nmo9ex5uvrlQuDlykAO4Fezn4sCNOjWlw9tV1Jd
4jpZwVdsUAF8tSvy7mZtyF7NCMzZKzbaLsmXejyADW9vcvhak9OkpEc6Xw/RW6sK4Nc16Zbrajxa
8HKbed6uE250ZZQ5mKm9mEsSJSXKE54Nt3kFkptcZw3fGEHTahiuQY/eDbKEhJWvO0cbrjsLn9Ba
f/At2A8iXm/yVp7ojCstCqkbGbZ4DCrxmG27Bd86DuiGsnxP/TomEW8TFsgXgiGJHEUatfN5tW8x
uJj5XCVOQN41v+toTA4jGESWlym24N/0a/TGZV5TFeuljpJ6FXoNBzXOmo/NqWA9ZLOuvYrXM42n
L1b4S6eqtBl4Ksd2l02F5uWHuhvSeVpSJ+tTMTnNmtNq7oZ+SftoTCf+sE7VmyFX+9xmuprqlOP5
2tmu0628cOOUSEo24LAkjflsQBAyUr0bo+kuKxqwqGY9B5kiOlyOtt6wgt84ARZgVx0qhvYLXc5r
ix9VxT+YlcA6eK/C3qEuzcagVT0cWPt2bCHUNmnbNse8hd0sI7BlPNYeQn2N2fUaz3tZZjfZXH8x
OYdpGSFNYgshsL6nFFKryynM44OIhkc1tEfz82yM28ZgKHTMrfaI1To2/VGu9oNB2TslYXtANPvi
FH4iEQYPT85gmhEgiKzYmGBPEao205CnNq+vVTAb7OWNn1C/rXnoklDiZksWfwd26gfFy5DmfSmu
0EojjYI8mJaFZM3XNV0lyrfeVFdeqBas6OHNChtp8MAKuNrjBSz75kPoNgXn78vyulyKfZ9lDhjk
rhgfSbYGyMRCGjdB+858IrK/NGLV0TJPiZlCoctKgIhGCPgnY+Gqmri/BRJdUiLWC9LAnh5AimjZ
Vs8O9imqRH/XGnRRMMwOwOls169vJigPBBbN130u3mcENNncMvD5IJMNRbFho5u1rIZe48zdrQak
SbxGN7VrrqyP84OslgmUVhf22SDqTUtQvIWCDD2KCezxpSw+lpE7tVJtpja7kjOoY1ReyJat97zG
74ZqvS6tPVnBL0njkoydJpSHFOTJ02jQbVgyBi5r/DRkEeim0srUrdbs1RqxzVJJexxY7SGr9tfz
xNEHCqWCCiZcgr/Fo0m7dRr1PFjI8Ps4FStsI4ayiwws28ui772u59zpjlUXApTTPgMbVgKLNuPl
2LPiXNSQRZZq2sgCHDBM0XyIZNtq3NE3osvrgwV79CBHFd+hgU+pGKD6xBE+Z2uWvR+nxoFZ6ou3
w9gtW0iLuxtYGHbjxry4EHXhTzlTPM0da/dQt2mTRnb9pspRryEFD2m/xhnEQVsmPQlnMShQ7QNM
GoJtN5ldTlECfPbI8TJpYsG/mwpc3uUy6zfDNMhNbrr2QEJX6aj9DHWmO4LQnvao3a7RrStaepGx
MU+joZs2A1DV9SAK2C6zipvLgbJxS804fzJIjTpUbAVNKWiuQYpwINqouRSLDOkS5v7K0TBt1vge
cd8dvBVAjOs0JD7/Qp8DXh59ZA3GqZFRqhZaH8tu9LtKpgByp2vWZ3r1ZXkYRcM28RTq1Kzlh9Eb
vDVWQt1MmXdVXukV04vcQ/WRreKuKNfmzIQtH0fcgI+OFnvMSvCn2pqDv2B9l66kXjXrlQRkKrJb
+jbeAu4gBOLoU21tr1lOYMFCjrtFrbvmDM0bcOqyhHVo3PCuHrd1//w0OmENzm991TTRAyWV3/Eu
yrUzZl/38n6h0RXHckloy3vwLkEaiLeQLqldyFdwMawP4IaunyLbTcAOvjhJvmQJdnLdl3Fg+4lM
4Jf24NfvcACdFL7kY0FSqC/gBJLqd6FpPs9xflPyHm+MrIECoupMVvuGFu7g8vVsanITEFh7tNmD
a3cfDXVKGISSLDx6UX5sexBoqNsNAHtRVDtO5S4Gaxaqfhm78D5OSfuskvixcHynygFOBJfaQn24
rbNkceYYallo8Ml3VQapytqfWw7Oga+vcjUl1XLVO75vGnTZdt0uo/EGzWWhM5BqjpENKmFrMNJd
AvYgHe4Qs+rYVY340GZuPoU55HmiDKx/g2dyVSE0Ja5ebAArBDswVweFk4BZdhCYQNUqh8rF0Mw+
HU0LefoITnaxGfuA6zQsqtqw4Drw7tzM97kQTQJuQWETPhB17DsqTqCP409Qn4YSKc7a0zzEZWLy
Ee/aLpibmAgIiSZqq62ba5SikOFdnFdqG9XM63ke+Ya6iCQuQEBqVB9Os2HolhhldxMYovsJqtIX
89Daj2sR+tsW/llgA2YgyCNXhOyOQTln0STOhJZQqWRJ0/v5ikMieeg7jve28v27gfmg2QJuscZz
AfUo1DT7Duz9extWch4Un46OjfxLTQyckh+X8UZh9MCXBoJp1dvxUo6i1x4OGXBd9xhd2tqU20k2
xT2eFnyg8Op6hmz9Bg4rQHY+5/xQEdHtver7TYvmIQlZNALzGZrGi+fJQpb6OBQRRA3R03UL/EHp
nnZ076s4P86qeB85B4VtMmL+jlRRkYSZmNSJyV6r2Jc5xH5HJ+BoYbTtZPYmBv/swFATYFKnFooE
GeiTtVkSUjt0akrwYoJV9B21dfYezgNUR0qXpUnqOoBG7FbxEGaQwqgn+TM5OagNiHo6+wbZ94Oq
5MET7nOIm7UCaVl18+dQdWzvZ8QSZMaPPB4xECJFqUATO0etvC0gzeW+HXWeF+kQy20/ROmE0bHP
wV3lhYeyZg3mNc3BD3p2agb/lpU+XdblMvItg6U0ew9l/QDlpLkJiV1R0FOZfaRs2VZwthZc3uai
wORC/S83Z7IeOa5k6SfC/UiQIIktB58l1yxFbPhJERJAAJwBTk/fx29Vd2UvalHL7txlZqRSTidg
Zuf8xyQq4JqYo+fal2SuXwOz7ZTtUJQWXE/tC+rqKRiTwmsmmy/DYgom1C/ifD+NiL9bqriD8tJC
y1DjA3VGZL1rIEuzKuW4L1OlyjtD2zvYJkc+fuIdbCGUzV3BI/HW6gUeQ3kde0LR+XnjsYVRcFKJ
5qmmU51aokRWi/B9mz1auIni4cdDpmnyxZcI8jOTTRqtVXUCkdG9UHqzRJYtfNlM5TIWxTyNZgx9
4c09bpU/5J0aXjez8SettU0bAQ3PmuhUxzx3VSx2ZWnaaz+4Ne00XvxE6DL14rIrlg5yUhzuaMef
Vv93W7Es6Gx2s69Lr8lQUYq4hjEtw2wOSdEJe6ExHpJCQ8lplzqygGwADOGzn2atip5PO0uSk1Yy
9wZ11/vvnd/3f7k//XUjU0BBbJNLKDw7U+HV95lH4G7basAnxgPAMDDrs7e5KV+mVuRerF3u0I+i
bpD63FhxSnx6L8joTo3nHjo5+2kVs2QPId+m1Sj3HRlyNoawEVUkt7RsxqUwU11jYhmgQKNaxHd6
Ynq/UVEdWBUE796AK2KUUWRSX48RxFGP3RvbREU9mv4qg2oqfOjGMC9Ech4dxaHwS1rvqDBq13om
hJgdyBOpTPO6EMKLMPHlg6HQpawM4vfAuHUfecOwt2VXkXTZFv7eJ2J7iKZoelXRap5j5ujBY5Pd
uaG0VZYYzt4ps+ZOTr26Mw3hz42B99W3JqTpmPiwg9TcH32vqt9nKEMvwgCtXmJjvyb0Gye7OXLy
IumPO9f79pVPsbs63agTkYn5HQm9GHhy07QPm2FaU8Zrfs/nyH5YRstnPSjx5LsKhQnODfpdWlb1
iwvW4PcWhVLnCYCtJl1oX+YB75aDUzC9KW3iFzb0dJc0ernXrPPOm19hFovxokZx7T+XtCd5Ww3k
rgnFeqyHuL8vdcVoFkYdrn6YkNbLIb1GFxSB7byFIca3hA3Nu9Wom7Bv1mzyhvCZcyY/Fh4PQx7I
dXx3nFm6C7eFvkFCWI6DUIADat0WhKnjZkl1XEQ1WNhfA31afLJpDLSO5bRZNR7NhEKdjDyjwIbe
jArDoo8a8cDpJH9cOMFNGEWodVq2G6zOMoaLvbF+ymhJ/d0GA65KY9KtZ80FagSsjtO4TGW6tE3R
AAIp1NxcJN5aMGJHf1FZAPMj8Pwx1wtkidBGLzUZHlB3x3Se0C1Ak4SvFz57tcQco8vclJho/IXU
GVpOCRtt8//yeorSYChzCEBVNoHu+V5dZe8no45VWU9Fg0m9cMxPRUmSQnP9ASPH7GksdzOHuhvg
Do919ajYyFOZzGjD9K/mZpiRlX4MdX3fsR5wB/HESxJCSfUYSLOpGRz6CDpnXbNNZzNjvJQ/G9SS
MGbp5Lx3J8sjd6aYQ9+ldJymdKDbKfHKMgf7cVqaXqcV0Ke0NvOlpWY3AYVIOaawoKtzTKW3OfIx
iXWEfzhPB1jIPF8n+HWvim3paiA7QFFKQp23Tr54lYVKENzsWL0dvbg9sGHwUzf7AlOf393R7tvS
69ai82LwAY2qMWV3cebriGVwM8ADzJA04h5+UZJzfq76XUB7gzNU2XT0xLfym52q4+9uqeD11uRu
XOahiPsRbVYN7d+nI7puivlKq+6KyeqIR/mXBAlNA1eSQox2p8XyGdHoAZcc7ny71fi0f9epKbzu
oyTbmkXQTVQ5zVnTYjKw/W1IU1OCC0GzfbR5+PV9h+uSkDcrxmKsewymvDu7YXNncAT+rpdyD7Oe
F0MCK3LT9ZTrGnohK/HdwSEPk0tgdkKpX33kX4Xu/hDJ57xyqKGC6DUzBPxM3bThHlUoSQfT6GJo
a7eTEmpKv8IFqtu6P/Q4QlkNivFRbL4CIpDgaqnTzh9fYLhegOqhy9Tt2yD6nHfJJzyTKbNNU+19
T99N+sBd/OwsWVKqtzt/8OCEwOlQ/E6UXpC52upDr0CGdeXIijHooLvw9as03sXxMrrHnT0XohlB
2cC89YeWFw2nKoXomxkmLx4EoSISoQLuovASRn37vrXLjz9btttug6g3GFWIhN5rG5644DlEjU9T
Vd4lFNHFjQTMFhiPq2sifrfMwXLV4xDv57bLqVzPbVcWrnIUVYn9eFGDIhPzOyTdxjSOnzksy7dg
3uIiNJByZ2JnPAYzwwpXQ+rJLkmtWdiFQHp6DgA/ZaKfYTqN9n7QABYr8Vg3aPGDib6tmL2LfuP3
4OrwvJp68yDNgDkZw2ZXTxpvi3jVbWD2vHHROaIlGvhGHset3SUl3tJBLg++qdlLDZ2xSgKyE/W2
ZSF89n3b9vGOtquCNRWbFH198kik/tPP4oFu4Qm/yRtq4h0ZBY588slNA4EL9iSGGdTGUlRHVoUZ
3JkqW7rGKxhpH/qSQ2dkAAsSXe1paVwWNbYv1jA5c3RAfbOsv1GsfPT6VTFBEro47UNGpZ7KZ28d
HqbK765oDe58O56BEAf5NIdBnszqUXMwFmMpvv1J6mKKtj8RQCG4hCJ5XsyGY6/bR+houCSHxe2E
GdrHSPcavUfrTNrC496NeqOnjnXsshougIDS6jD6vNpVs4M2szZt1odBhsL1YKKyy6oueguc3s9r
YnMad90DCs++6T1+8LeEXS2rJPw7CKBMXf2ofk5Yj/sq+Dt127+rEr6Rcu1zvKI6M2ht8kb1ryxe
9AF2qUxXuwN/nNaK5tb1b0H0uwqhRYvFC67SHUXZ5jF9nKQpjPdJoMc9Jy27DTxJf/KHbUgxiYXP
K131PrHb9NKUY5tuyeKuqglI4bf6OJSbd8ekW4tKJb9c0qNRrIa3HroYhHZcvA70TBrMgGMNDPiu
XyU+6dJdlLfoHNThnDoq9Vl2Zd5414my5aRI26eDxtAVTwWdCBTTvvCiNizAKzapigKOlnc1aFSg
zrr+qHl59HxyN4sqneBZdPDOKWjMIKbZNMCsHogqGLOF2jAgQ399B6ENZmIE3RHWMcvGHryWHqf9
gDtXK79LyzDpM4rpP6gPg4VIAs5HjB+6t03K+padm3Z0eVm58NCEXEJBQNvV2nG8Q7lkaTKtqIOq
+5Gkz5dW90WVeBJWyaZ2EXVgao0k7ORpeBMli73daOs/VMRn3TcXSHbBUTv9AfDDO08uGk5az8e6
Ft1BeXUM83ybYB93JodrsaWzG/3vxDN2P1N3MbfHTmqckmDsT1NlbOGvazHRAM9y+OJ+qeDqlEuZ
NWy+zAlecljgJxg1w64G8AjgmopT7Y9/nInHF1VG37Jh+STCk4OUPMuG7CYnUZEEnzOnANCnjfV8
YAz1+NUn7FN3Pc80n4KXLplf8Bo8uDqq8i4Q3+h+6KXj9hTMETsvjJzFBLbKE5CC+TpXRRN0Ai1H
WXhGe7mvwlQ6Mh9FFzQZ3TBQtnVwp9XygKnhGgnxTtwKCSKs92wTat8reqpF1aRDj17A1PJC1XwK
62jOCIUvnqC1TaF8unRRAa4qVtS1Oulx5mmg7qQ7xfUh1i+NvrPdcMXYmic0vnnDEWp/BACyt7gX
66yJSQxerqV5jWkYGuIu6Ya70JPXKfQfHYG+KQdd2GGDuc34FRGqJd3mZdlx8w3imtV48VuvJVkL
Bixrq/EQePZhseqZ2RpQsZuv/tCfhrkFMEnXeweoreu9v2VU4aavKrbvKysyhT9wjZ2YUx3ZOttY
iHMWrLmJf3uD94NW+xCTpIFX5HZkTZ55ry4Yq662dH+bsAouCUCtFGRZV1DB5utKxHlYMdF18fZu
BQNJ14GHau5rYh65sCmkw6za+IkE66Gxoco3Pu6jhZ9mPvIcj7/K/LlJx359nBJQDKh5s/eKLAHa
O5mpet4DpAE9ZkRRD+MzvtYUjVKdlROapLHkDyAecYA5bmYwE6Ie9DVst7NbaR7j2xQCAlmzoWrE
pfxLpbjzG0zB1KMQhE17FIy/xyibqYULGQ9enoiH6CbS++TdsSoqvFVdp1ZtOahvCKSq3a6VjyM1
B22ZaxezIzSWD963jy1A4AwA2rFxcKXEvt9Ih9+V7GvGfwX4kQ7v9BxouJ7u7yRRn3svH9jORPec
1zsRyR0H2dqXfRb1cmcwNXYO597/Zai/ZHX0Ncvyt0Bti7q52JoC5v/LOtxFDbkDZH+CNZwlHjm4
Kb5WVXluy6RHKVYKLWCV1Z7nFwO0t+eoxcEPW5rksu8hx0VgJ0FsPHN4vC/9uLDnLl4BDQTCfwna
GWzByEQ5pRCw2jOG5VPYgEVhvERewGG+W0M25wHeYoX5A4p1OAJvsAQALjkKhBgOvZ988wZXow/7
Nm3oZnLTShTuCeiT6ocs0rUPcmIFtK+SrLkNQZ1rzLGvVc4nd9XVgI7KWzn6QDNi9iGP2g0nYsTj
oCT0dWRGiNGnQdZ7oj2bhtyeKU3kiYdk3i2JeNedvK6DPvqIOOSdWeICcl6cIr7hAHmZCc9nOdfQ
FF9V2/94HiTWNcbcqTb8D8jMn2PcgHnVWohejQn3JAi7M6H2oEKTt9P2VIMSTDCpPE5jqB6llXDS
OMFn6io0U5STSyfHXa3tdetpKleFHmfb2/WPLfurx56atjy4espYbTDHDfCETbujI92Ha/OUDF1K
Lcc893e0coe2/mATjZsFV9exUmrXuGmPeNOugvzWg3x0YbTjCoEHf0ibzstndlH+lMXt2TYI3oQv
kR6vAa5zIft78Or5YjGBBeDU8K2Fv3jQjIUD/JdZp+kbsZHIgggsbjrPZRlnoFanFNnPXRW9SLFm
egC3vO5KBjQxFDsxHNWUm+XCYrkPxR+OMdytDCmEGx4wwroBH2l+KAIDE3BxrjlgouojsssusH9k
uPOC7sOo4bNcyYM33zCDIBeTzDZw852ui8FejKYZQLZGmqzDuKlwDfd2p6KxsABSa4gyJvoFYBvX
xVTlaOiBXFWnmOHbjz0DOrgqX7q+dfDxoeRpwMBZ5Ix33BKM2ilIV+9JmVg8D2LsH5oaAmG39dNx
HAjfg+qgGQ2G6svjZbhvHN5o4nAPZcM4+wW8+lanPaQF+JCVl5x1UoY3mgAfdZXrXde58VQGzby3
E+uKtm7Ct6aiGN6WEVe9otAX+RDqYpHdNVSN/4vFOMGsWy2EXCN+xjAWR0/jilah1747304r+lW5
FINKuqfFlFGGrNTVCD9JdaUADaswWU9LjNyNouODRjvwsqCpz0Rj8sAfYeyxj56Xh7hun9VAXmNb
otHm5le5AitqPbhgBpdoS93j6IUJitUbnPN2365hm5ZzU6Y1xoSmIhniciKFVl2eKE9AgZbmD1XR
A8y7NzqFRyrlzwwC3I6IldnBQCbEJO+iJ5skJ15C5+0WduUxtF2vDK5ehdMyci6KDk5YV37glq9y
3TpoxEFeY36ZGGzBGMGTtPdwWmZ56OBqhLSdUxLYxxURNJil9cMw28PGg3thwmvP4t9AoJ6CmZxU
YC+bGfaKzSDfx1njq9zIAXDYg2mjGH2heF48daoD+xGiuqbrsKGCh5IdOkN20EvnlIfyuV+Ch9qT
eUKgUrdBkM0L/EfED6yv78qy9aASui+mfwbfESRnVrxR/giWBJJvoBcA0S7+sRJ6VjmjtInAAGPo
cqRTTLYuaE7NxFJJ5H0YuMfEWpgwGyIMi0aATSNyJbpvV8qvwGvRXkfVaVhosw8aciiBtqezXA4N
8fdB2O9ipGt4BBuoZC2cbXFWJX9DY3gf+EShQ6geFg9IrVzvQ9Bra8mQBqrriwpQTtsgwekbBDSC
253s13lUyryc1zVtRigkbY8PChL2o9vifSKnkx8uN4OxTLuG517bmX3HMLKU9vfa1VdVjqj9iXz2
ZESyvk/gU5ZPLtgy8Ie/m3A9htZdbaN2AlpFKbsfGhLEZih/qRC6msceYm9cDB718tD1+6RJggOS
R+vOArYrNkV5JrGTJJ1NiHyRyGwdPEz1iABKPWQYJj99WSepF5HfvltDyIz+j/JXnjUqOcEFF2mf
uAe5+NeSL/fUE1cyl3k02g9KxmszDTsSr08x/+JuVxnvHvZhl8VWFywKKgwwPDczyyxmH+1NB6Oq
bwZ71G/T3seZ9MD90wmthn9nYFiHIySWmh4VxLXFN0+re05ipOvoIWnqx6V+pprk1kY3HgCROuRb
hgxDKsa2Uh8FX8498gOIbABNXySDD9NU53gbTYE03VVhtRR8P6hW29bCVsJkC0UZza2H9NCu6+O9
ivmQ9RqTOzcISSoDLqeO/pKtvgADeWauKsjm1+AQpyD1oNbZEXQpUetOLtDNJ9S0zBf2w3TrycTh
XzHYU8T9J1hteaySO2gcJ4yrawpmNUPYo0/baGgzMdXxPujXPG7a/dqxveNjAm9o8BEAdHTfIK2b
VmTq8MrBkUQbBma1nRCV9P6GyqVJGLz2Xf1VxvV55dO3M/1fQsq950qRR8AKMuqGPzZRj4SF0KLc
8JQwdNtTdKy6GayVuHA1wpYCAO4UHL4fj9ipCOPvUSevw6LvR3+9KV41vR9MD1TTXuW8eVk9TCAa
EK7jLe5Rt7XnFiGrtF0M9CdlPtDkHr1++DROfsxjGewxOZ5BVb+tU//TwNhNKQQ8yN/kxcPR9iFA
7bf1e2OjAyuLW1LQBCGS6BPycQ8sKXRFJfsH1OITTdaHJJEZGoz9jdKIDXjXqp7zsJYrPqLe0gTf
KFvpRTX1FZJdjPydbFM+dxdSA2GSmrSZ9NefysHHGtCp2jlxufHg1JqxywURl2Hs4ryBYpYiorvC
2kC6KUYYI21Xckz6yUsjkDJ4lZdTJeo2m0IotwBU/F0X8avPuHcpNQIqeEb16xiZrKXka7MWZJR8
cSTe+xWo4nhSsgh0Is+VXPH4OrhkggYt3kf/3MB4yIZetJkdkNgscVZRHsi+A+OzH6IpzEpa/TDF
n9fQQZxWoHrLes/F9NtGLk/CS9PBglkHPGgkj/J4Gn43w3IJMSfIXReuZRp2QDQi9sZtlcM0ZVA5
xqlYJ1KlayM/yaBe2YIEW7NwikyDYV8B8X6iZsCd6n/OM+asuusQ8VIXQPAGboS4uVJfdqS/WmCQ
DE6qsiwjOAuginrccB8bBzYxGzRRAa0v5dIDbKgQtaYP+LrOhINJg6X0oEyY39KDHYUnYcBAmLJL
V3l14x2X94t9q2IV5jaKjop2J7ENh76fnhJjuqPX4WgxJKWZjQBLOEAxqw+skc+nKFg+mOqjew+E
cw5H9xlZxlTw+uwv072t4pee4hEGFOm9YRdCEUvnOkJakqDLEcGvsn0cCKC3jt/CBKUHZxJ+Vi2f
emjTkOTSUPJHH2SjFcu7iMxvBHOCvZ3V80j0nwnkYRl/B2gbRpi+M7KsDfp9avdk3nf6uLIO9AJc
WG3ubsdCtTsDjF6oV0fdjrunCnrAXOgwXxFNqzyYHJ1KNygiQKx3ywrNyNYVPTXMeadk1hcZAw1L
vOJVIhp9ZTfHvW4gOT/2MpIvVS/Lp8HDBwWU6p3oaqvvWDfboXYB+dax0YVB2Pp5Awf5E8gEFYba
na9Rieq5kreE5LzmlPkhrNfVvmuQWvcAaut9k3gI7G1OnVdik+O69cEukc14WdECXWqm5VfZyAEl
HXNrUA4A/uFp7urSAyUfJyyd4ZF+zJH4LDnYFqY+4x5eErXtCK/FwughMfKStu0uk9yGO4Nk/X0c
1N7RH6e3scFj9EqooEVAmre408joUOqCk28SAUNT/x3EkOHOveXpdpsf5ouLctn413aU7ysSXgcv
ehsrMKZ+1fS3IeohbijNSYP7LYDZ/tKriDw6DuEz+GzRWGRdFSOr692pTj/0mqXClQcCAeIAHYns
4TDXRR9uwaGa7ENfxU8A2aqnOepy7EIAP0Wb5TSAmc4Xg+hMbNx9G/kfVWXPLf2jnJdVEyYQODOI
n84W/rzSe72KdIFHVXrVR+Iho86RE774kQD/v6Uiemjj6QCTPO3R2MX+N5nhLUpyUI7ka9D/DtQX
0h3QkN9wbjPowRzw0PabVEgQOwK1T4wExMgIpCZZt88gLs/WA3vKojbKShju6Bbjk45FAaXkXqju
yBDWR5QT4CCt3geOrCymlx63isg3NRbhgrZJNcCzyEObYGLAxUerPKTHtq4f+jicdgnCLYHxyg8N
znEXtGisCaDH2ch82dp32eynrjq31fqobmLSopqymEkyHteRY8JdPCjO07Nx/FJOCU+F5U2+JdVy
pJsShYmHX0Mdf9oSEjAd9FfpkeQN2qDcBRtH599JnfHZ203NzQkAyaY7DSo0DOKcx0nh61vXMlRR
1iNomZklilNjZiQNJRIV225a/PcNeYnRAtNt2L5aBYBlxf9ybBWoILCQX7G/+NkqmbhTt/UQCdnO
SCXvJ7PuNYmQxqoQ0arUMqHToojLbUuZxrz8Kyk8QAvklfDprnfyEtvvavSA6iBzfQjZumVuMZ8o
ujg8M3i4dvlotrbANg642SjqMMuRceZtl049WrPa/xOrP0M3gkSn/G6OMQE4/A0DPHoL9zyabrBZ
543QXI1RuErmpKiCTt6DrcNOBFTGOo6hjbq2EFy8rFa0SDAH8Xc9dE3uQXHLhd+dAADcDZX3Bo9b
Zi40M+BrVq+FNmON3wJG7f88cPH/WpSCBliK9t9nKV4wTf5zecu///h/Jin+FfMIEj4y1TTxPaij
/ztJQTxsYfE9/9/rv267qCKGFS3/maXw/X/5AWf41yyMaYgu8v9kKaJ/+T7iDx7+inzEKfzof5Sl
iBDY+Mf2lpjyOGT4+XGIiBDHz7tFLf781/aWDrklFqufuNJhtG9mQy6IDoXrnXMtdi4M6Lu3T4R6
1/ugQV7wIsdFmWyuUOMJ9eufWNJFpwEcoAdRL+WbooH3W866e8U+GelBB3SwaT3W37RR4dGmiDjw
abhJWHmBeCIaAA/KJyql3+NuwGoId+0sKbds5NKiM0RYF5tLwrB9CEw4uANFsLsrVtIHv/x5DNc/
TbkO/rvvVCn3wzjBvhCI+S53ETSVI9/6Gt2M8qP+FetKWo41GuAvXwMCd67ofJLswlXPfT4hpbkU
U2wjNHVN2/lBEYMa4UiBS+KO0epPSKb1HA3kEjW+ehrDboAEJXABlo6EEdxUUd8hJYh0gYpbG+Z6
WsFCL3IcvghozH6XRBYzgdCtvrYsDPbzGFfVw+SHSopsxQYNU3C7BPW2mysQJ9fBjWg6GeT2IQNn
OHF0zxKG84r6VV7WqmtAjfaxezHYZ1NlnDYJ1mD0q4e5lbb1NP5tyxrJAxDS3SuDeHpfNQtWk+xG
WSH+tsErdY9xEACSEFU5ZRAWm5/QNuKMsQdDvxrCuehtlxg4fRp3VjfhakiTWvwNy5KvaRSz8RYr
D70KWwaMn+BWA9YHhUUNz4mmN6ZNcOg/Q9/CcJ0qDN8362IDF1ayzduvAGIvMPklAiRTBzirh3Jk
MraW4seV461Z1RZvwbCaElIsI9MCugojUdr2W/93nBIgTTNnMLVHq6owjT0ZOyzJGRF/G/uRvypz
C4K0K7CiRNUQulFmZqzY6PryYwSZV2XAkMJPMFJnYCdNt8eJxJ6MpnT6uZ9afDAojbrPZkByiAmy
2Nxz4NbvgLJHrDMx04gZgo3YKUIDZMajwM06m9cYFndpY7lmwSDqv0DBxymnG103WPQlbAeaDMIU
Nuqi+w3Zo++tSlScjU3VPtKqroKihTX9hXZoPgspuS5KDnYgD2pE84u1N83Hwqj9UkID/m8lqAuK
aAvK7MbVl+BKwnto6iqr4llBvIBJBCRbEnJbPhMhCxNPDiqW6mCbpFoCq5+0qCgACGjy57mqEHDy
sZ8Ek4luyJU2LMTGj0Whn4QmNR/VhsCSEQPGNuhK0t5QN0AjXQX0uAOfRGAjjfhWe4seO+BE/8KK
E2wsWCoNuDMQ4fBl1qAO4VjCLVZeC/p/jZEnPCQtIMCCi6VBELWCNp2DncCvagmNngMVoqePts5+
DVvC+wItiQJbxMthz5dJsgyfIWb7ZPYGmq0c8FBWllaiD7OWvFr4FySbp6r8hsHM+90aKDFcNkC+
4DT9ANMdb5b6cXNE3oWmI02uoFV+LzLUr9JwdP4d3nvkpLq6Rt5y5OD9uzXaQ8tBtmYaPPOJTSz9
b7wxi1d4WiftocGNAkNOlN0phrcH1mUR0SsW72B9wNYmS5SFrMEKmdpvyDmcSvY9Y2PGmCI2Gl1a
EGZAhjA1wdgcZQOp0TTDeIi32LYp+sfJ4ULFmpmGQ9TPWQkIRmLTFjlEbQAS8n9eu///DEsyJBz/
+wKPBULY1/ZU/fn8Z5m//Tf/UeVJQv+FXCP1saUZtzFnAer1f+5oS2IkJm/FPYhiP7llLP+rxuM/
iAGw+TGilAlDjzHidsSGNvavkCdBAkfN4/gjYfI/KfE+fs4/KjwD8UpZwDDKY9max/69iO6fFZ7U
m/PMyvVuxsgCI8ibLFLIBh4VdEisg6nXNu+lgYIEW6ogJJKwwEKgxrVqkZUbu1//eHYP/7EZ7p8b
43w8jP/rF4qxrg5dBw/DgFII8ngm//yFNsGjUE9JXKxLggUR/4u782pyW8my9S9CRyYS9pUkaMqo
jEoqlV4QsvDe49fPB+nMdBXFJkMzLzduR/eJE92nlQSQbu+91rcbRx1qi4JrKDHSUS2Kdr0VuWje
TA6eSfjPuW6Lhzyq56fzv8SSfLI3PwWwrUO6U2FbJeOvxNHtB9s+4VzV6h6xBOeGk2kUhfvikE+B
vNal+z2s03E91nio1g6XgN04AqUjd2yjTPaBUpi5vMfHk6+nWalPuq9Ry67HbDtHMHOoE267sG3T
DTlq97a1g3HbWJNY1bN4rMz2m683gVekfXdjUDe79essfFc0k7hyTUgejVLklIo6qu+bbtQe7bDI
3+lIPK7drmwpDpVU6lLwUz/VyOUtSzr/OgU0dWswJ9YIea6LoW12g0B/HWkZKnWQZxkkojU1oM/8
EIXlPZy+99jOAUxo87psUPQEdvDIjnM9uoHxMeVCtI1UNn5JpIHvPHyXpk67roT6ZrOrW7F4N4Tl
h6Fv7W3lSLXW8+iWDGH6yYnLep0S3j6A8yNkHnnBbiPNm1oE5GhlNXlDUze3c2XOGzX44zYJzeZD
Piz0ODfHYpIU5qpJpTq4E7CNaIT7QYUWopFM1J07FMY34qYI7fNodQSy37DFjOSgHE3ccSUbHgYZ
U7IqFKgDiurTjxzDB+kiQZK26CnRtRHpzDX4v9r4kg5VlF6ZtrzRZLigNly5Tob5xrKKfdNrC7jq
I0XmT5bN5yuDiugqbKyVZmVfMRUjlw9BXVhYXsKW0IncM3gssQ9aLLK4ietrhO7WfsIHsRmt9Jvr
+FSPpcm1txgO5TROiGzMFsWvaneU9okBJyNemeZwLWI3/KBH1JESo9WW86jd9LNch4X6Cuhs24xS
HELdzDZRi4sLW1D6ZLuRxale3YRpWO6R3H6Ps8DyyqE3CNU14GvaIDDqhj9kXO6LKf+UNIjC9Nhv
92WJmhgeXrvnLHmPp7fj+IHTogmMzbaTYbux79SMIJXMlVMdBCkHLxnLR7+riYcFoEJV1ACm0mka
MX747jZQlnFPjmHaT3PnfoBEzSetNOdmLgWZzKrxoysfZ8JdYSXjfaTaPFs7k11ey7qx7vM072/y
dqiXmVwPhlfaiWmuO70k59cRkpMRaIbwumA32US6M2zyvMS5pQMJjIRIHrTKAkiyzME5MTT7tqFQ
JL0B4axPOaGn+F70FqymiESixX2vRAVAnWtyx9WIoZ16YomS80EUcBb3dVFPxdaGQtZQzyvTeNU5
yd3gb0czSJaA/mDGGWJbGBttH0RrtCn+empTHwjNAGCRWy//aFheKWMwH6d4btfBXCC8r3QNCEpV
l2vkD1/QScovbHjJPakL+BQ+lqRDj4oiXAfJZH7ODF/7sdx1H1ynE09aH+S3ys9aSsawAr/DouFW
qCcVSVCXFEg9oS4WZXjbStII1Tjqe5u0vxc7ojj4fhRSQW3nHco2bF7mGEZ7x43n5yljYQ2jaD5M
keXuHLff67IZ9oDn7J9czPFBCoKwF1iD1XvSh+jy6z6zrgcYOuQ9Szm8c+M+3PWu7S5l3rLfQBij
GieKfDdWCkXBxESr9XpAm4NV5zFnhrGnMV3vs9FsP4ZJo6Wruaf9xRa3JWxQ0/aTjzM6fOcpVjJz
dqN0avy9TmjW5Y/ZqcjH5FMMPTIyjHjrus3E0G1seYq5mbI/leYtIkwXN0/eWmA4hHzy7fxGn3wD
NYef32OUI32LOt5ZGRTfP0367EUVwCBAY3X3bUhlt6Ymrw4xdXKCS4zZBmXuXVG6peLEwg8bQ3vx
oOhJVC8R1tfSjnYJVKeM2T4WW6rZ41XnqzlfDUUnn1Ifx9uq6hsECACxTILiehzvAzP4rEYfcWw9
OTP7RO7fYP1NPzhO70frRVqrCFbj+Ntkm++j2iXdNQ/OeJ+b9XjPlBnv7TZ0b4hnQxBlOXggr2lK
+URbFfmkRfxDrpNCt/Ebqms9G4YIYhQqQdK9D50agp9ws/cBhJT3uqXds94HBOB+ctsZ3ZSvcKjV
t4FJfjFqNOkF7LnrIU7TfZR1GR8xD76YMNR2Y90zwfs5e7SsHklepQzKfantUNxSh3IA+kOVuS+f
avLQL1BMVLfORle27yOtIsaWE7KNoic91hFP4HQqMP+TZzbKW4g01nPJPkRcCO3rtucVE+GnCyqG
4PSpQn/WbypsGo/8XbUbkOGsI1RWN2iUkweVowWyc6F3ZBVr6yHHDtKt0lYjlztWOX7WqpzvuMHb
1OSI2KWlKSTTiUofNe7iulMmH0zMn8HenIjqh35snzDO34xAIbZMQkGF1CFsxC7mualEpSP6oegR
7XQd8qg4uQ/ien7IexgJLqC2XWal8w18Ie1jU1L003Sx03DMsoJ980oOM3puYouXdK6czeQX6oWU
+7AWXezuC1+r2BzC/KnBffwSwMbBoSnKe6xe/btYw8uL1rvbsS27vFPWXeA41nbi2IhWur0ILoxf
pn/Z3eZA99i1Iuxslps8dlQjNoVAJk0dx7+eE6eFXZfg37E6QdYGrYGiWI/5xUNCOWCIsptqJR2j
fHEbhMuIBp4ILMsv1AmZh7jTVywG5wswV446LS7C+57cPApQg6I5wMx0Pw1h8MGSOcL1JNetB1VX
HfFSOmXP8TxKGHeIta9MItpN74PSnXubzOlktQ42mgbxOgdqWF+ZDVTjjWpU870dg2CTtJZX2XWy
BXrr39ezAUuzBIMhpcpxMqblrQBH8j1EQC2waLEGUYQxWcIcGWFDoIYMOZz3MccVygQobU4wib2e
VimWEzluprBPr8bILV9+bRBBFHU3sev6L3M6OJu0df13OL4yxQ1OsNL8JI8Ok9QwkDGzCg/QmLDQ
nhkiuJoHhTdQFKn+VLeZs2n6SH+ClGhEEXXlcnQhcDqqfe9Xafs96pHEwv0b2Gacdryfx66JPoTE
pmg34tA29r1msdZUkIWbzKmZ8GPrj7sGX0a4RceK+n05liu9oYLSN5VLFThwb9zCab4D+3HJ5RO1
y6cEza6/kkMBx8DFQFJslC0x8bhV6+drCvrxuM2CYLqvm9bZlI4cPrk6dmbkBP59mFmZu0gN3RuT
YPtFFXNziw6+b8ljGeP9r/+SmwYTMjYVf0VXjlhFG4byBQ4QNe2iM50IiCNO+zWOfvY3t+K2EKJo
/gaFMPlpqcQ4jCmcKOxSmXEgWTUG3jDK8V6QBntxkqn81AxQoleuHc/wodEs3AurL1+muRf3PTd/
VD4Vg0cwMdGYVYuvKeYcep/12XBdI6ijUiLYmIIJB8R7x+jwQMV18/v1k+9y7wyz+h2q/EMq/ydq
+s3d/lbgRjvFKXoqMv59jB56TR76zyij/wcBRYRPr8K1hY70Bon+vvv+JX8db//6538H3AqgkCNp
ykPPJJwN7sIk/x1v6/JfmElcUyiXgJsE5CskOrT0Rf22rGCEzpKw+r8DbvdfhsO/+HMI4pVDxPw3
Ebcp3obctoKYRB6ACFcyIOn/Iz4RcnusS631qcF0hAqx6ivbwb0Sx6K+QS8T2D8CdlNcoC3y37L+
DBtP0ycv8POMS7KKAOUi5IJ7K0Y3KTdVluGYXFPTCWd31xg4XdfLymj1d2rEuKxv/cgBAhOHJpLP
dWZaerNPsgr5RBENFPQ0v7Wa+LYrsO1soLwo/V08RhZ/dKdBRE9WcFMKO9lWFr7uXTA2jvU18MN4
SrYO4QG+rIE+bImNnLxWnKcNhzcaRhViuScWwks+ksUEm1G6otg5hbUcSjEozYBb20SecD0H44Af
RgNrBtRRCzC+4fbQ6w3mpwqibrp8yysNJ7r5Pc5NyqWFCd9iO00QvHEwhJjtt2RVsSPgJuH4r7oR
OE+R16Q0ijgv+9VsdAg97KKW7aZkhnCzdsr2tiqCuVpxp5tw6WWsZGrlRZGxcc1mRv5SKNyIX+Nu
Rm2KBr/Aa2uaZs5mhibX5LQiPEeoKk3U0USYC5vbGB3n0DZ4ln9OhZFT+Yt0iATXosk6aMADurXV
pKdUJsHZFM++hCuBABeWR+jnM7i/QBCooheu7ruqX4oErtG953OZ3QdqAq26rjSMlBMqqU7dQsjs
IuyLcw6yjuvtddwFDRXOLtcWv9w88PP0lAMQhLiA1pECjPhutraL+tSpKSokTOASMBsqG/ifU5tf
we2kGoieT/8eIPa01xV3CQeSI0qsVZ6ooLsyrUE8kytCZWcAMAxXkSnLFpLvnOHdD31yvvXgZuRN
l6iN4kHr8DLzYeRi6LYLE58In6e0MaO72PIzw95oTYt13EkU2ol0RuQ4bvJAQklaIzMJHZyOMHwR
UBlpXxF16Z1zB8A4MmPS5ZoasekV0ffBV+Gwsy22eEIiaY7qSzDAxvokSup0NtVTrQzitTsbvX7A
2DKreNcnAxZ/qOaFvurSGa71GJQKg30QqbvcHSvfI59cUCqJARJv5ggtIOeLmaPGjwAGr6fMLSkA
O0CZqeiQXe+k2Xw3uhor0Bw7E759YnrEkKoUhEzTYokkgcvBEM7jR2Ytr3GgLgNGdoqJXjVnaO/q
MOGP1kOd/zHu/dr1ip6cMkISxcUJfmfjwdXzd4PWZ8aGm2L7Oc8s8d72Z+PzLAb7Y1nVWQ3nSuU3
KagxuXfsNBhuujBE7d6UpA1WDXf4YRN21miwQmImW1qmKMjNWrdxjmatgvoiHBf9cSugbTiDVRwM
My3GVStGFDuZW39KTQTimBLCQa4R4POrcyzJwKlCq3+pDLYYKi9TOoCKMKbihrrBvLUHM3U+A1Rp
gXyQV/LHu5ZeFhCqyiBEXK8PEFFX6eg0+VVrRRYixSGeMHeS92vfF9KBNpIHLaJW8jBF5q6DMqcA
tNKteJHWJUUG1hIFk1zMHdzXwkeo/e3I7aAimRSzAMkadfjbuFrcBoQcSPUavfarjcJijRV4Ls1g
p7tNaEtmaSJEvzEGIevDyOvINgOX8oiuFbKyrsGUGe2BfFTV3E5d6GjXrNvQvhqMIkdHPLjViGKT
UNJaruy1swDO+pwsUGrh0/9GTTTsP49UKYoVEBaw9aCMMXHkTh/reMgo5Ue4lHVtnIZmFRp2Kb+S
U4bGechjLdAzzCOqFvEezLMVfKC8Zd6hasOw0IIn+DCI3k5vgiYgQtGtvq53JRRGYWWfdFAQ+Rqa
Wa4mbklynrDFWQHnhGNc60RFqMupsD3HTZJoNz05le4xjyxZHsKw8SnwsWDC95TnVM2BhH9+Myqa
IKxU4S5mboSSLlUgpYdIfyguPwZZg5qPrgPtgyMbk3QADSlIxWQUQHfuVOJtruIhe4dBBotHbgj9
C1YvBE6Z340ULUWYvWtMwyp4cTPC4cBdpqSITFSMLjFFtW4GK09vzYqqFgkFy2rJmagEbl+YJu96
JWcO08ZsI9yslAXv2iaFkldpKV4diqn+vV9EIa5x0m7ToTBqXM3CaqsfjWWVn+BeAfF03di+7XHx
3gacTcvUEAIbVoYuc4iEG+/nxMdNGA7NLA6RhSh7VXDu6tjX2FS2tlYg8Am71IKLEZf9FG7nqe2/
aNiSviOEdZJbrdZBMsddXlbAalzK7GTJpVyRhUKjidqWWikuaXE1TEVcY+zgACCIzBq/WjUoptDv
VzQIWbUuTrRVQHOBaOPYJKwjVWELd21z+OwgHCB/VVMW2vp5WaMZSeyWXbVPA0FVvYzgVel+cmXY
AXiZaaZQju8B+lnSkk7D/lyan4GAwTNfpYkNJMexZVuux0Kr5z24znZ+tCocxmtXKbXru8gqrphQ
MNIqZOfzuq4H670jqjLykI6F3y0/xU6pde10pad+TmxQU0PdqrLs63dd7tdXgfIf02pGu+RmA2VW
t3dIi2pT/iXrmvKJO7vleGNv+ZjhwArn6rYyA+ZYFORy+jBZ6M83JZhkVOWNrt8ZlkENu6liidkg
TMjMxbC2kFNqQfjATqIIP7ok2huGifKZr8wLzWKlf+pb3eg+UEt3u51mxbSPwFcRYmLujV7scruv
Ktxi9swe5JIE5jpQmZJSblaV2sMILpZwLJeWPqytljYe60G4M6n9SP8aVmPwnuxHgYwolOKbP4YY
laK06zhtiioDaMW7ftR7RZIbV7K9HHxh/WQNUnyvja4jixcGNt9VqPlbOjLdt7aJ6W/tNCl11dDO
7S/JuBjqucctZmFHqWvRmglfuJnyXxy6ZPAop+gHE2kAOEfkSfguIqO/DQNJMbuuS/GhzkkUIn2A
ibEiI8Q9USObF62GKpgCL++biO2YpGa2juVcfc1qwOPI3ML2iysLlNW1Cp8BuxbQiaxJ9+wpwVyX
lqAIowKDKKA8G5uWZc5940VtW7WbnBP2AA4m+9mbWNMbPB4/oUOIT/gGjHI39Qp3fyq6ZA2paqhW
BfR9/dBqvfgBf98iXWNW/kcRDc3P0HQL/7mqY4UZX8CzR6GQhPrLmOpZ/1RYVgKcKQi73N7BvJRi
o6XECmr9Klj5J157XeVauh79uyvSEgLQ7ETS8cMxdEt39SVEeKWrcXtcPEAcQUZAAc/4EmWaAqsT
zUNk0/aFidnX8m/HhB1B1IH+yDXop2ksWp9XY1JuNFFEIHS0ZZJdG6p0AGJqozf540xVgpd9/hmX
6tibZ2S8RT5EGY8BrePxTG2kHMFUR3QdPFict2vecefJGAJqsNj521Eie+ggNeMi6X+je3+3UT7x
ht/W7njDBnVTYSFZolaqgHu/fdo5qcjFSPAXY2EJ2EIt8gJ96Wn3P4XeE4Mstci3jwjlVuoEmvTS
gm671DJfvdK4LfNwZDNfab1hrcmnVOC0FGCiIOkLysV/PxagL+C6Onn5o0ZavoyboF6sIx2Xrk0b
aNlzNSBU72oyyavzYyET+/PBDAZyiHmVaYijIqwmq2FOSZsQ07D7WJOdc2/NBBUOyPfrrE0Hr+TW
vanGmEZRmXK+ao5teaFCwNiXAfvC4Bjw56v2C5KE6QpDKfaJ8z/yzy+MOs22raU9KUG7ooXa65ff
B4EqkoGXH6NG9SgMw/4mb7f9NcpfpVb+/1Q12Gd7zh31VPyFgOb/8E+GRZJhsWg7xzSUlJCdf2dY
xL9MUoEKT67NRdgx+Gr/SBpssWgdBIX931mUJcHT/CNpoAMhWxOFBUpmShcoJP4bff3PKjzXdO5o
VQqhI5ywwVDTGd5Q7nHLOaVQ+Lm5GXqgLol+CTQGYogg/OAWqj2cn4RkhV7vAIxls/J1VxpcPBFx
Hm2qsRmklLoAkwrbMb52XUbZN80sYzNkkiK9qQHCmGfQpbTVSJPb/8XgzP+lObVEp7CskFfbjzCC
ljKKDNGma9F1riXQFN1KbdAJFZsaBg2Bhp9dUb4cL6w9uRxQr3a+38+NLMI2dIeLtHm0+OAYanA7
VeiVKoIRrcnIm+pJ28VFObwbhxLrAjFlft0EVbibMtJPdD7TD3qRWOuONl3/CIf/43Z/JBuxf/8g
V9hSkDCmScvyg1+9C03WIgFgEnpoyvub1CjAX8Rmu2dKzlt/roqfmavXDgKXrgGglSRb3UzcBwcd
7c35r3IkG/n1UxCxmLojYOa7nKtvf8qMVjPDqQb+cdLiWxoWWO4a/5N7sGjhk66Qj2X3hd+CcHOB
hTkLpJYLV45YbwXnF9Qw0XJ9Q7FJuJsYEFZ+6eMtZ9/Rx7Md1xDSsOgKyeH19geOLr7ZCYOZRzeA
6NEQ/Yjzd6En1Y7p1XnY7NJmottZWudbSHykl4KieXfhLb3V+fx+SyDkJfuB4yy7xdsf4WihGfq+
E3uhUY93VVQa5Nzq9B1gaO1A6zh7MyEPtTAk1MlNQg+2iL4qef/FtgCGnv8tf24Y3BWUqRtLk0rH
NpabzKu5A+S+Q1ISJF7exPr3OjWSLczYdtfCftydH+roYF2m6euhzKOnLv2QJBbtnzza20AynkA8
XlWa739GVT/dd8Auf59f/3FhnHi25e2yV5PwdhGZvX22tnZJBCdtTAwu2zXs5W4XWA1coxpvxfln
W9b80bRiuXAQowoGpr8k11+/xtzMdA3BB9NqAHHTJgo69Uy12sBTyRXX/GInpPnOjylPPp/lLql7
NiKpjl5orE1aNMIk9qwszbYdLSDvYxo6ehlt8z4bWC22KIBgllArWNdVq3RMW0TQmN/sezKG+k5S
/cdgBP7uw9yP+PzP/8A/fx/bgL0chtyEuZAevRR2q7SKuiL1mqLFElqVDiahaMA3avgXhvpzbjlk
Atj+FMeBLqyjfadguxvqwog9eB9UkUtKgT4/7CmoEH/Oth1cuGKfejTDJpAQLiEhBM+33xt54NyY
1tIj0gDtkFeWCeidhmVWKVzv798iIkWDZ+O4pQjzdqguqdlLCzTR+FsggtXwgFRM8mIcRvtCmHR8
92WJOoIjhDhYom6n3/fbsRKDJLsIK5Zo4rJHZ4Y2XRU9sNmVC2iYdjnlhKWqC9Q7idznpjChxhU1
Jsx1Vkz2AU6Si0dsGj6ljQ4jQWtHyzMw5V2dfyV/rjYWGxYQS+cX6+xeb3+mPVARAweI9ruUxXZo
UXfQkTDdsr+pDWkrsW1zsgznBz31yS3By8F/IvjsRzslODxfFvAe0XQUQBXYLiETwg4K3yVKaV//
T4M5R0u7oqEiphlqJqHbGtcLzzANUzpHzaNzYeWcfCydD0VQTkbKPZpeaDcT6fMX4OZJQd+qIPC0
Hh+dUcEzOP9QJzasZZP891hHr3AAaVMjSkq8hNr8VVghywsUNFUZgLlxVNyhn7QLqNxOpz2XNNaZ
ETeOWUcmKQmvRJhUD9qY+5ti6Mob6lb2/fkfeGoXQa3MKWU5kFfFUUzb00Vi6kP6VvZcbfcKI4BX
to71vgvd4nmge9/+/Hgnrku8EDITinKswmN2NJELUbbWnMvEm83K/triQ/ox9fZCWBlb04L07Q6f
2j7M7/PBdOBHGN14CGUEoCZ1kxlQke6LL0M/W7i6I8NsLpwwp96Hy2awrBtH57Lydp0Ngct8C5Ho
mF07vJ/mQUMFXFTaRzbZ5Dq3puJCSHFiYXOJtS2dLdUR4vhW3w2tsgd7zLw4kOiVMsm5EQHifm5t
/q6NXaoJcZ+7D+e/wzLv3p7eDlkSBWeQ4gn/OZqXSSjlMGVt5iVMuiWz6nvVqBdbChbFnSkpFs06
3cKkCsZVQSvFC9PgxBJkeCKJX1saHcjfvmYdfnvWAMb0dCcPN5YrahgptCAB8TX+/SZG5Z05pySX
FE6Ut0OZVI8cujJyJNuFtmmKvrmO24Yed+XQBheW+6mPqQybY4SMlEPN/+1YQAesorMSvFt+Pa6c
HBdUkhomLDEddQkZ8V3Xwdk4/ylPvEuTuJfkmwn0kBTO20F70Lg+RtvAC+sufGx829/Aip2uIavV
2/NDLZ/laNZYgKYJ3hePoGUc7RaJYwZygOnsIXdSkM2pHfpk+TbmYvtJ4aNsorHNDrTg+Pn3A5vL
gNx3SKAeOxOZroPPfq5tdCsYP6UybD7loR7uFJefVdN1OvJVJ/mQlovZ6/zQJ3YEbgjCNhU3BYPm
JG9fb2oYtUFTR84IJBd3aRX8nJvI2nZTgHCxUIP398MxGikNdgPu8UevmCCbAMWX2gbcP0ZlOdnP
yTyXH6swTx+l7+sX3uypx4NwoS/WE46B4xClsqiZIQHXNuXYNjdIKCgTI5b1gn5pPpO1FwLBP2cQ
rQhZHoLBlu+5/JxXwRedVuBjdX3ozT6lYEJfOr0loF9m8vk7LazvE6qSeWhWF17rH23CBA5DZCPS
Jv1u6BQg3w4cZUk+dq4IvUZyjdkgGYTXRs5z3Nnx6D4UasxzbwxY1SvHAeu6RuU1JdelbY0HO+bq
t6Z6jgWe9p8Ukunw8z0tqOFuBhW7H23I0Hd0Q0RVYvkZOruioL5Kuj9HKT+iubifwAjSH0wCJ99E
Ab5Y3beAmfhaB9FBNgEWuxKPxYW5e+L6ATbWEoqNlu4N9Gt6+9TUieiUMoOfrFr0zrQXLT3sOAhA
xjHeJA4dgfoZvzndUdJNv9DLkDUgPUd1sdXTSq61JJuuF/KDp+lafWHjOpHF4bcx002dA4h98+jX
6RT5o8ENIxo+hlgwzFl/xOQm4PtLcy+oFwGboTlhm6Iq0ocBvSrWF7h7AIbPL7o/t1AXPxDLwEag
Rc3k6O6ZKTkZYWQGniUHex3QC3bdFnNwyHpaNZwf6tQnIWomn8ojL8n2owXeuC0g314GXgO7BWvf
pOorinz2JkLdImH6toBcmoVsVdHv4ZumheD6hxHJqEX73SuraisYKxncAwoyW9pEFdGFWfPnKUaS
l4yqTVkUl4t9tFQQQ2AVaYPQA9Whr4tKTwDORPVNaZaOpy+VQvqhXLoRnBx0eStclrG5q6NBg8bp
8Rz7gdeNrFDSZmW4T4QL/aue8+QTOFdSq7RpuPDll9377Ym2JLT/PezR7m5pYhjhN7PVxUN8SB0F
WaEGy3X+o596OIXKl5oR5+Yv8eLrXS+A8haWDZtPVCja5tJZdd0lQ+85PjbVGo2bN47iYuyxzNrj
Z0P6iK2fUiAr7Hh50ZU0lYURen3mYiWeoOyi5abFkqnNjy4VlK2zXPCTnIIsEHLkb4THl6b78t3+
/BGk6KmBcr0VRz8ijXA86S2pYwP1zGfDGIM9IMH60GbJ/JFP2z/b9RBemew0hxYhy6FIzeJmwGkM
AEjXb+00i36e/xp/3n2pT0qaVnLrxg15fMTi/3f02iZrxG289Jqxzq811x620ejYELHK9oaWctmu
jaBodCRmN+eHP5FNX+qj5HMVgB1F+vrtptyhDek1n/EbVBPbngh7m9Gf4catw2GNFG7Ev4TTZh3I
NP6K/FLdogy1681M+ZsMQ6kunMmndj8qt1w2qJwaJNXf/h7ptlVf1XXo0Rhs2su+A0UaOB9pNX9p
Zzn55hHB/spN4rE5mgyEeZmaxMg6SBJzP9WG8YKYlR60CF8QMGl0xRDdoPYylyHCoFF/Of/qT9w+
KBS5VBDdhXSxoDRer0OpAJPjjWZnM0j9TZX/Q+V59zTWQ7eHJxMfdCjE66Gm8+T5gU9tMybKHeJK
7DTEPW8HzuZwtOn6xsCiXNhjbnpNUxnjwsxaXt/xWqMc57B1U6hzjnUGVkHFCq0VLSwWsnwk6GIU
Nma9cQs7eFI1yK7zT3VqWzOXlUQqXUqO8rdPpc3NQkZjvDnSpytzrgWmTL+i1WpZQejxYyfdigzs
woUD6tSEtXiLyhJYmp3jt0mnjMIi4InRIbXmJtQmcYfb4ScegP/FdRVNOUuU0JGHXLTlrydMqMHW
Dbjv09BrHjbO7FtcUCe72/QUgp7dcOFuatJ5aLL64mI5+ZTLbZlEqHLM42M4smkLg1cuomMrYjv0
zIpWlXW4x8tvXNgBTk0cNHD/M9TRKZjn6Zj1XQY4cWlQ6Vg1beWVxBqELW7bIFK4MFFPTRzs1lSU
ST1RWT5aDmRYtAjIS+T5KSBl5LbObeljWumQEKyjhL71GQrS3fnZeup9MhRVEW6cTJ2jbbdKOOjq
kT5tRQPFMUBHsm0Ku1l1Pa0vzg91armznbKXKsOVzkIHeD1tEvr7uNyWqAmSX9vS/3veTgiRL4zy
q5pzvN5tLA7c1hbvujqanUkLtd/gFdJ5KqqvUND7W4rWlM60qCr3AENuehHXL9J2ykfbAFfjVmX7
E3xMt9MRUO65+0HE7ulRkmiSyhRtizaGygYPisAlp/+pT45RlSK9rQMtMo/ud/ac0XCLrnDejAsS
XS7k/bI2FUjUyFlji57BTlrq/fnv8Ev3c/SGUAXoi/QK25ZxHN1Oo13kSV1HXqa72Dr17lm10fxx
on3MWpuY4bKr0n0tQYk5c3voUepdqA+feG6q1OgFDIXagRLo26mAzD0NWuS/HirFDq/QOG+MsY72
rtKMjTTwgmLJHy+cc6ciKzI0Ouk1dAqQHJZf9SrMbmgEGYQ1QUZnlu2z8ANiqd4OYUfPeOCwMSQL
Si+jXUjbv9NkvnS5q6J4iyCWctn5j3Bi3fFbTFeRUmUvOw54OkPPRnq4oRW0ArE1ZDHd2X2gNkpN
l2Rgy4Q//txLv3GyYNQG9ePMfpdmboN3LvDIa0MIzTB6vyiMZtKrKK7s8iBMfmhhGl+VIQhoLsI6
iNfzT3vqe5MA5MtxtzMQjL5986NB57exK0KPgpNxnXeFOgxWFx1gXP+saP0Lf7bvtufHPLF9kxPj
uQnwdf0PeYYcCYuhKlKnkVGyg2PTH7Socw40DEj3XZmEH8+Pd+IahZ1JCJxTHI3OcS7FHg0f/T2d
jiKkC14A3WtrtfQ3gjn/raNz4E0yi0vl5hOziMOCFURSjNuzezSjAS2N8ZhTSOE0nmBQDeYuxSy8
VaOZPJx/vD9eJ4GK4MSnrm3ayBmPhqqosEE3gLMUa7BsicyanSgWoa+Bw1TzRXXhNPxztTJXFxzL
ohHFLHZ8b6Pbi55VKdDk0OhAPsvB9AKFCILuiRgIo0ROh1bYrtcIOnAWZR0+w4mHUQk2/kKR98Sj
U77WBeejAY/leK02g1n1oiVHVQi6TRu4VDya08KKd4o6255/zX8ckstT6ya8m6UYpDtHKyWu2LYC
euduMuH35L+sbLLWUwl098IGdHoghB7LQApl4tslmbXcZ2gUrSGM74ODL4Em5qmcLix8+cfKJ6Bh
gjI1YUnZpBjfDgM7oO0g1PgbrEDlzqydcmNOhn4TYnf9XDVUbLXE6g4urtKPKMXaOyMcjRdc2eY2
aHootpiPVnQ3goRKk1KA+IVW/Oj7urswvf9Yvcvv5A5E2XvBCR7vUOC0UnfprUiTnzG/0jUVfm2S
wH92fBwN69Ks6xd8fnizFhjx+U/+xyJehlaCSiMbNPGQ/vYVmVnVD7lDgaKwY3tfj671YWylcei0
pHk6P9SJj462kEsYeV+Het7RRx9nN7FoxLlUTqfgqsOLvCarHn38+1GoXv2q3dlLkPD2gWYf8kyu
YqaWrxcLYbC77sryUh3+xLNQVKLgAuyRJeMe3fNm2qvQW3nyYbhWkGOIf+gtZaaHv34Wmm0uImCE
URzWR88SuQFUehtsPO1wnH1eafEW41J9IdQ4MQWIpgiFUYlTdNaPRtE6OLT0vF1qVFF2CEJshHRG
SDd12ckL6/6PoUh8o1ZcqhoY2wi8334cqwQgQvqHFufTWHujoaLnJARvVIMU+Xb+3S1/1JuLB+pp
sntsnEQXlMiOhhoM4Ku47RiqjuUVzcUwESZmyB1cWuuGflx3tCd4yoZW35wf+MQzokQnpiGyZ1Eb
R2dVTd+TNkYEuRkSJ7pL8//i7Lx640aWKPyLCDCH1xlOkCzLWq/zC+G0zDnz19+vfV9EqjGEvNj1
i4Gt6WZ3dYVT58Dea1a9iyCY7u6cD4kpW3RRSPS5WYTy6+2sQjV0w1bzfAsBumPSDSj7QRnlvOm9
JJ1Pt9cl2VD6eTT6wOm5THBvPMVgQ7hrRSMqg1OBSlmduNObJgCrc1Da1vmOtn31GZad5AhNbZi9
1k3ZYDbI3lyCQjpF2zAyZQy2yjVERJvO/RYHlCeZ+Zq544BSXr9M2+LO4ao0+0W0yDwqUh3QC0ES
o8Ov03bT7FOPi96b/RK6MJ9EJiJfXvEZysDk623bsu9JEg7og7of+Yn4+2c5QmwNSuINtuAXJuZH
W9Y5GQP1FEOL9nB7LxwYGwpojPl8j9AC0M3aVADK1EDX3vPRI9OYqVyGe9ia2p0FCZe+uYTMZ4g8
D6CyAZXb2oo7aeGYA+5AkDQv7u1sDo/TbBSPILP0K4Ps9uuPCSMJLA1uXlDhWwSeBYIACiiGF/MY
jRgnapMT3XHlCm+ztfPOyJYGvh40HF3hl4i4dIz1SFV611coK993JTJCzEehhVQyMKwzqwr52fX2
8fgDZt9up0d8wGfjCSW+XG8nOp6kc/hV3+moAMFCVubLIZsz7cSIz/A+1+wR2vsMGtO5NlyIeXPk
rBUPPrIU4g2GcErjZMN6/fH275IcW+oIHlAl0gDamhs3NCiN0bJ+l4c9Kr6pPPGDH4bDfJndadlB
R0ls0fMX+07ZWMfmegus0gzmqUDrNP7DPweNJpJxcJ5ERq6fby9L4vD+IPyYjAA9qgvWyOe3sYFL
KYSPz/XhLc7PkdBgxYdrJaRRkOBFRjN8cvvln9bLy9+3LUsXybcEWwHeCV+7ttyXCH27M4tckk6D
eCqorxXgXoZEh3rvTL1oSVF2U4nA+XSkyExqrW1BbGhaeig0g3PAlLXZaneNyTxuivLxHeqcOTSs
Q3CpTUCXuoNkS+iZxevfMZdEWWAe8EoMcq1/A0QvEe1NDdIkCJkOwzKa9wyuab5VDOaX21sr+6jA
ZSjN/Zn+26ZT4eiNiDPDz8T8mvJuiGeEUugznwMzQbE9SSyyWRgjzATp39cHP0BnQbcyrMI12Y7F
0HMDWOY1rh/k1e98ccZLaGCZnsqyU+GSnR9ieQqrAIOAiQrn/+wdqU2vnsMehh+zQh57QU/3OqTl
DwaYvZ0v99IL0u/XRAEXdwtgcRMUjADx0BtKXD/JAQyWsVP41tiYByTo7IduHvYi4pcrwx6k68LV
EPBsUWq9XcIQJDREurH93QRudmW2+d0EPdHl9jmRGaKUYjN6Jyhi/oBXnm1hWUNQ1lWW7WsgX65q
iE8twGT4tbP3kEgtkXv9uewqFf/1xypmz0CgQbMBwGjI+8WWdQ3rfDqOBcoXr18UbxZJPvOZUNtv
7jpis8mMkiJiHQgm3NFeSIEzIqQTd8gjvd4UAal4EHiPKdusV8UIliiFVjZ0DhDppC3UiJOitMAW
dPv0alMMD5CN6QTDdL7ElX/2qSoFZlNtyWzfqpEjOvR9oF0rvSjfIRw4/rhtS3LeRZmN3r1YFhC0
ta0eXRS0nQob+SbnC1DZ6d0Qar2/ME5N79qwdrzzyygNNCjYPtYlupTW5mxkToEIqQYjOvQK8EGq
g3dKnCx+bYkJx8+n+j8Si5u1WZSXm8ZM1dmm/EB/EiIDgS5p2rsg6cor8D/aF7d38UVdZmNwsyzT
hLMMEB+XK4VCXzMV90SRoz4o3WI+Qq8dn1qvqHb2UgRH6+AJt8vzwigOY8kMQq4/HUogAYQL7GUP
Tctbz5uUU2fO2dWFUPOMPFJxrJfJuWPkyLzLi3n8dHvNspPDWCZ1D0IJFQqqtXnSwB6lJtP2lWkR
mmCpoLDp8nPOV72C8dV2YDTio71YrstcDoUDsmB765nLgZtnzFxAtbG+wh2rMCVdj9a9m7vlXj1P
agzOE8Baoqe+LRzWJKip0bK4qcho44zhdJehSnEFNpm8tsPN2eFOQBIGpleMs2720enHPFpq2x/V
uGPKiIEiAobWVzO3ec8DjvYi9Buvf+bEmI14eHh3KJCujTLsPbRuwg2p5za90h7qoNsP0dqcGu04
dIn6eu9J9keVhB4iZZltlGu6+GY9ZpFVl1fnwXagVrFM5Q7+rmgn331Z6hYbKgakKPlSndn6mMKo
s7GJOSi2qXjTcdD6DNWdYQnuTTr6j45TKx+nhsBIBaFxnbSmOyHhY15mMoydZcvcHYeHnwPMzSWo
WG8z+WoaDIPBsuHOpkmLOnDpRMZOdCTzPhZ3QiAcSVu8zc1Q4EUBGDFYsJqFrk9GlcLGbAwHs5iH
sx1Ygw8tpbPz9L6MOwWakYYwzRmCzy1swawR4rUCm1y+mvILnF0g0tEXPS8JXZpurkYfyoLhzovS
PWcrczwik3DA1IE/3LZ555y3sakNy7fcKH+XJgUcCcMcU7ehsTwgiEWVMd1x8LIPSYpKn5dcDdr9
jbOD+1HJW2O2fMBF4XnWER+HwljdmcCSeZ3nVjbvVgASO4ZvhBJfoULOorTDoRu8BcqZYQ/HIzNF
eR7sAIGGTkdvfTJHAxIuSOMtX+0MYF8q1ExRCMAfuuL4dPuheNkhZ7+YXybrxL+52hbDs0wI9bqd
avlQgPeqP00pGpmhFbhfUiMukrsZFsH/9M4q3s/A+1A7T53xKxxEr4ZMiN+h6wzXC1YAIoT1mqHw
6UtNo4JqGUxIDF3nwFjrLp9vL1f2LIsIkW4peGgi07WViJc6ZZDe9oeRsUJ42xfrLRN1UC2N3ahE
R7OO+h9TgabKMVmC9n6Ae28PUyTzCIQFYoKfeXoUFNe/gWcxq9Iltf3MQ1Sk6KblbDvD2PhArKpL
q2sIRcJol+/cEtnNBBlEMkoqA/B4s8FGYpVd6FINnyZEQRv6Skct8qBdcwYDYVXkCvZoA2QWAaEB
IFZ5PgF9rBdalJA+2jFqfQVkaE+tqqgwXOPGQyQwT13MhOfOEmWOQOCHGRqz8D1bFhhFGSCejzu+
7gTX0myG5ePoTcG322dIdjtd4WgoZDAh5mzcTZ2FpoMkn+0DXzQg4gzd05Dl0NSXqffhtinZDlKw
9ECnMyFE3LzeQQO2IGMY8eN2FDB4a8EcYFewcLkVUH2kJXZ7mOI12sZxzw2Kv3+W3cDwps0Mm0FY
X6fDG81FfQ7m4fxo90L4qa69o+mN6VnVWvdtXaXfXJiyT7YXoLOM0uPOK/YSKEsnBQiFmECFngag
2PrX2I3SFJ5NrrXURf0tBg8Ls15TQS0eK1b+uxyRdzwhWJQyYZVqucIpjvMHOCoET3yhVBMiA137
ajyL+FVocjFIQgiqmds9ao1ecydC+5lJxtPUUQrtGvthnkpnxzlLzvPK0uYCIaPJlEiDJZSXP1dN
ClH+otg7mYrkOGOECEV0g1nQ5rFBM3hRDdQR/YAu+dVsZqLNDIbMNoz3Ii6pKWCGEBox+EC2sP6e
CKSUQ9+rfM8CwuuUJst9ldYfFmOqdqIuycXBwdNZcUSmTpawtjRC6seAPAUBpzG7czbqzlkF6HZ1
3cI8GVaS7NiT+HTwN3Q48HN01rfsV32iuJUB0MAfHaZr4taBMl0r1GuUuDVkvWWafkSODIj9q/0D
jk5UVHnReLw3B0Qbvc6ZCqJpq1zcB/AsyC1rGrllugSPZmMtOzdS8nwK3iuKbxR0GMTbfMCknpsC
2VEyLy0ZKbGUy8lqelh3uBHF0S36/NKEs/t2jM32GHmwT9xer3Sbn9kXB+yZe0qGvqsWHKI/muZy
RWY8PUF25953DfB9A9T4ERGJPXosSTBNV5fxCaITug7bmMFV0R8zp8yBjbStrpHj6Me0VIET1F50
bYM2uzO0FPrhvtB37r9sucREhPG4Gh4A8ffPljsnVZM5uBWfWfDowksUHIw+No7xXDaPS9rX156R
M//2HssuKeEJ9TLan3zsjXsDv5EKTQXbT1zqguQKud9lRfKAI301WwmelAqJAOVQqiCbX68vn5vM
GGbKnosdMnCM6s1xhqznPNBE2NlKmUN4bmrj5WZoAQcLYmm/XNhKFybIKxoM6DJVJjqqBELn27v4
csxLoADYLFM8pxRBNx7ICSOlpXRHdhkgz1KPtnnvpdD6OnVAMSZYorw6qk3r9MdkHoY3paEw4JXO
cegPCeIKSmw2n9MQemAD8Me/xqg4X27/QsnjwrFSUQ0V9Rpni1F2DZQDoVxw/BDC1YcmD36OYV3v
lDIkh4lnhSf8TxGKkv36C5tq3VfO2Dt+MDLIh8xzcplS+LlRYN6bTX7JLECd9LmtTdkknrvJ6wOY
hNA0dNAyaxZH8xW7mH/qkdf+jmugRu+UWHPQ30jj9Ks9tmZ4RL8pVaCMtZGHcuguOKd86qH/rBS7
efVLKziH6AVRpuYB3DoSBx2JPgAU49uJ0t2jvTQdsybWTtFYuzvJ6suPS3bBi8RwkxA125bIlH5J
VTfJLH+ApfoRpmAUYzzYxm8foZeekSIzUYNI9kWgsglPFZu5rgUBBghIMvuM4FZ5RzRGWSfNppn5
xqr40I6j4es0HF4LIyJ9IoMj/KIzSydxc72ajokUGnmWH3S8BK0GqTlo+OmMvFL6aoeIKXpluH+y
NpKL9RkO6iAzkqy2fMeDbjiNEvW6BH2OZJjy6fZ+vrwtWCKjEMNJsLFuiycCgT1BtcJX85QOuHQv
eJVawtoJMbXbpl4+Lfz/iY+IGYhYXowOqGUJcDwLTN8JiuQatvFX/Fl3dqYkIeJPx0NWp3vzCi99
8Mqmuflm9axA4dFic4S721ddJLEA3NfHGG7hc5yO+c4aZZfg2Rq3x3OZvG6klYM9yOtOi6PX55AK
wM6tlq6KV1oU2sk7t1R0S+MsRhFYgPkHIffqwWyMliw8qOkyXRXbDS+3v5zUHqUaptiIa5mlWx/H
EQ7MAfYl04/UBEaAuXXPrg5dUZ1TwAytdq9uIL3kdCWpyRBjAr9e2+u7PIspk3JSUjc/q1YLz1Q0
T+8YJo+Out5D5KzY2UVvjGTn8ZCtVAxqEnPRAHuRmdhNm4xt4pm+lXbhtUkm8lClK8CNqs2dNitf
b2+spBTGkCodc55sPArJ0HqldTPoNZhyy0ccN7gDbVPeBxZyYkkyQkBlZf0JGWJoupdI+eEaxReN
UtKOr5EtGcyqGJGxBcnZJiLiJZ0bDXlEv0PZ7lRbiYNKAEoDdy18E3ezAkf17UXLXA6lb+IwGuok
CJs195U3RjS0Lb9vufmLy3B3Z1fzqQn2GG2lS2ODqQYJtqFtilRn0PrXFbUM+MOqkzrEBRMp8Hn1
9oQ4paaHO6dH0mrAGnm6S2FTt6C3WH9OQ2+msYQ1Bb8tkFnhoJ7z3E4opfb6Qffi6i5TQvuozaP5
Dl6z9pJ7EYKFdurtfFRhaF1U4YdQ/xIFIxV8lvBTz8J4HWxoR7PRIqIWosZuyB+dqvlDLfA9NePb
V+Z1lG7HrPw8i9quC2CKYHRzmLK0z9JQ7/m2TedRR25a/f1oGdldR5nkp9Eryi9rhlAhc2LzSXeC
/oIg5LBXlJOeMMANYhhO0FFvggQ7bo1pCdFARL6mv+ZlGn0Nsv7fMFu081+cZVFegCkNpu3t0BOz
qFQDAsKRvHON98Hcew+9qbR3aDobO3srWxRBvbihlBtplq8/aa3a4ayomNJnc76iDmUcnT5pUFDL
9l5qqSnhfcGIEqhvB+jDSjFbxAY4PWRhx4gZ6i9LmiZ+YA/xz9sbKA7i9qAK/AmxB7gXeH3Xq8oy
FNMWS0NfxPOa72hC8L6Y0d7wp8QRwKID2BU0qIAobfauWbRO62nJ+8kYNSe7b5yv7tQMD4qtv+/6
cN5ZlGT/YH8SQF5G0KjYbszp2TgNmmKafjZXjICltsMcSOB+V8p+3Ot+SW0x/wGeF5Mv+J/Mth3N
vIg5FoyAnLRSd+47y/xheEv68fankrzKvMekbyToApi4+VRdQfvQcYilsr4yTJSVjPAfWwtTEJr9
0hgQErsxqEVPuWead9w5/TLPYoLOFlVZPiO93PVBaa1Ur9qZmGBUneQ8Jmbzto0701dcpfuQpRnk
CU7SCs0OzbovkqE6MYKefr69BbLNFpeCUwRNEu3V9Y+YymB2m4louUOQRT3W6AfeJy4zJoAQqnbH
t8gOreBV/X91jzrp2hh9aX1Ug5xUJ0VCJ0zoLRxGa+zODePDqW8ttTLvZFfS9T0zKY7As2djiubB
7ebW8j1z6O5aDfGCTovcd4EW77FgSk8TI33QuDrkpltYpjGVCCHXpItTWVTxkXSrvkyMKJ2s1HUU
dA7t9GMwOc0nxR61nbBLZhvOAlc0iMSDvVkmHY6xrHEYfpnH2oPnQYsS6lp+9FCOOFHbHE99mH+P
wyrb+aSy/eXw8DTRZqW65m32d+nQkgWQ6heNo16cGCnoITPMSznNy+n1R1XoEuB9xBCyvfFBhQm9
yWJTjrbL7leBZvET4p7thbkXa2dRsnNqahTXCdWRfXjRAqO2DeFdafs5ztUf2sF8GqaGscVZFdQ6
zo/bC5MFWQBk6PMz2U3rdlvgmUAOJyiQ2r5bB9H3DLd3F9WJ9WYK9OKHR7H2w8xYnq+UzJvFymj9
k88h4l1l3O7AyiTlH8ZtcYei5C8Wv3EHsTfovd0QX7pkCwelUeaHqgS9vjTa16paKkrzdvymNpvw
rgjAdHpqrnLI7IoaZwohWJjRELWQm729Q5LgDxfJMAIzSGDrtnNoQWlZfTDyfKcKvCpgRBxfFaLn
bUjMMEzMpsE4uUe3LXnIV0Y33qrKYDkMqPGKUZ3hWDp6ewkAnu88A7KzJkA8aGLw9alorS9QHnhB
PI6x7ceV/ql3YuuydAjNWWryoAVq8c/tjRTXcROciBKTqIRjkPLO2tqs6CMTcprtq0GpoQMV6ocm
t8fHWBvya6hW0ylMRqSAI2p/Y5DHT7fNy7yFZXEAgAwx6rHFAluIVzvAZwBlxTBWBm0McUSjh0cr
jorL35gCBmEz7AFkaLOvC5RerSkwulUZTVeI04sTGX/9LtHMveBc+gkZKqHihHwWlcL1plpBWuVQ
jNLLHmMaOkWov0NbV/Ph5ct8uyr3oDrSXXxmb3MwYWus2hE2et9Dsf28MHxyJIVbTp7i7rVtpEuj
cy4Ilug4brMf153jqaWg54ftGCBw5mbTIakrRPqyoh7eWmb8aqZR2A0opjGIhxtiYkYs/tmDbaOQ
jhQiJX+GuZ1j3sf6oQ7sBdHd4NWz0xtTm+9Wtx56370L0mEZ7UOs9b3f1sWwU0WWXTkKTHTfqSJT
FdkcxLYdNJSTmAYzFK+FZxx9+UMaaN59pofqxYoIALPKC96U8VJ9172pXXZCIOkPEFhIUeeFeHRT
MWyDYG4jaNbRakbW45CkAC6MYfB+56WpoP3AfbeNQTkryHz7mhvvMQHIjit6GzTDeEph4dm8KaUJ
DTIBnu2TlyjjAdBXD61r5Br/onGaBDtPhXS1YtCI3RYQnc1HZXI0K6wAa3qrTQcnGPt3C0yaftRB
T2XHcQ4noxI+OJVmv12saa9XIwvE6BRQ6qZvRUFoY552oFb0Fu5c86I8Oahj8RVhauVfzQq6s47E
3SEdqu7Y5G274/Ck+YRg9afyRfIE/Hx9cyan7RHYBinkaf3yczCn7kwhvry65eBda/jSHpDSaw6i
1HGE0Mo8UE2p9roZ4jRvHxihZcCX5pvb27kgQ2mZi59pLlPDeldnAUSYYbCvXSLzS7Q8oXgVLBZM
l67XmiWQg6D9S89ebf8zs1Y7R1WVHKbM7E5UKvZG7qWr+vOQgI6kV7M9wkXmxkEHOLI1m+S4THSe
7GXeK73Ijq6IAKi1MddNMLhelBK2Xjr1JL61Hk6odHfN/LbJILQ8z9CexYe21cPqxEWHXpUUWQv9
3smmvwAz8jwDd6dJA+kPHB7rnwEHMBInGpW2QFvCLyovzWEYx+JeKZ3ML8PJQVSkr86qWxoHM8/K
q1H1wQ4UXvZ9n/+GrdNUkzpOW8Cb8UynWVmi5kFrc/2a9lp6UMHDX29HC7IPjIcSwteMKb0YVrb7
ybSdkJKxWZbjtbQ6/eqhR/DvbSsyT0ipAepepmyws7mhY0TVkoaj5Y9LFf8MutrMD26eDUhMDsGw
h2uRuSLXFLV4hmzgMdrsodY73VwsxK+KkTQMmaJzd1/FYxYd3chAc6nTYqYKCrtLwkMHX/RexVa6
WuIGeEhxBrAVrs+R2YxDprQNpQVrdM9V3s7XBcwS0wzTuJO3iI3beh2OpZgmIv4CUbY2lY4zUqP0
bvzFUvPwoKWdd3QQuvQ7sJynGApWP53zvREKqdU/nWGd/sqLQ1MXsBQhxEpWYmflHarNH0qGzi4q
nAxvlBGiwCLkpr7+CFGEoxAsUB/4v/VKS5Nk9E9xLCqn/m0TqstHbYi7KwOnuwJRskshAlrK7gYS
8FuNH2qb0xg6cIxlTVKey0pN345aGe5cPdkxFRkbWCjBIrtd0ZA1Zg9zMBSEpW78ZxVtMfoNXPOX
OS5Mn7HC+L6DbQ24UDbuDKbITiiuFow9/3HxNo+12Yd6ZDH35k99NNy1UaYfAnbjHp3aPfYRuSkm
GIiAYNXain95Wg1uDwIxH/a4/DQ73fd2CoYTvAjdTgAksUQ+iUQUVP28xFsn04wT+lEpeE+nj80j
VDHB/YCibXYw7d64vPo0QrNO95tBYIqHWxfThtowGWVCaDeHsd+ZmgIdqzu/jVKyy9umJC8CpsA4
cUTos21HcW2TeSgjoUYSlr3yO0Hc4WDoevStb2rU1ut8D6AqeYxpdwn/CbstYZU4ts/yEEcb0xjF
Z8vXSrdQ3o25on6oAi9DQmNsq/E+iavMPU9uYzK0uDjZQZnG+cvtNUsu4B8FJCrhoEPIwNa/wUUJ
uqpyKj+9aScfB69fTi1Tmr9vW5EdGAr7THdSWKGlsHnvm4XsFdZDghstQBKvG+Ofda+Uh4AwZCcX
kpliTIi6A7kyPmyzqVnptSgNTqbvelFzNdzafipQ6DzY6i6dm9QUL4JL15Au1raSNatUlyfmw3xn
qJZT6AXRXdozyd07YbwTrEg+k+hTeHDDcxFAT60/k203PdOkSAgNaHmfozhzLrFDVeP2Z5IcSIIx
XD8dLEH6s0njzN4FUiJeG1Lk7jRWpXuax5kUZ0rRHhnG/KentD/MILXueit4PcoQiAvyBlQ4GH0g
nFivsXGdLCiptMJz0lbvUEmCgNfrUT7Wxr24RbadEJCIzhZKWdoWlcRb1FnaQq8pbnTt6tZDf6oR
+tvZTrkVVH0B4AJu3lpB87qr6OiaBAZlcSVC0R9c5uiutz+a5BQKcLsg3APBSFa43rbUQ8Wa4Ubm
ndBWOyvxsJDsD+rbwUm+v94SczD4fF5rSPE3x6NQm7KDg4ZCfGuaj2ox69dpjuJjatPwvG1KdhIh
9IOlAEZ0YpCNqbxAodhpCSwLLdMORlgZBy1QoqsSOV8MJYvMA2oq6rXpp/gyWC3h7W37sk2FXZBx
S1yz6FSvN5WQizGsgmCdqWD1wkDnx9IsqWRGxjJ/um1Kdkqwgfwqc0MUEzf1UjUo0jyHQMA366YV
JPMzRBO1p2c7S5Jt6XM7+npJaaWPNWNxXO657b86nRHfLbNbM++YZOfaWbrLkFfWKVLK4DCN7Z6w
h3RHReoDYJky9Na3dEllj13LE7CMRfago1/xr6OivWEF2ofbGyqzhHqmiCoZRXlBXjctC02UWKcf
16fpFRlc733UkrTDmmvv7KkkPGc9kIYQWgokoPi2z17wyZuQbmxp/cE/kf3yelO9tzo1/R6Cb7iH
6yx/tCZj+IsLT4+Cdq5Hv8La9sNaUBNZAp2mPyepcYg6eiRDEXRXD+CBf3srhcvdJD3iuRGFFogf
OaKb9Rla1SwGc5N1N5HbpEHfXeKyzN5EhhOcm86qnqCKV/7z1HSvyiMJxmweO/pEYKwYRN6YbnS9
GpQootWZ6volh0j8WDhLeuCNME4QbDY7caZsqUIZnVvPqAazxuulKrHdzTaxOhh+3bob4Pk56FPQ
+IURtqLVqB/KrmhOcdT1p9ubLHMAzDrSFBGsbRDwri0PjCfUC1fPx1599KYpyg+qV9Q73ltmhtBW
lO6ov73g9qpzM4nzSrTh09z8XiKscKlg19wJVGQ3gghCcLLSrGBF68U0EXMlYQA72WLWT2WeWpeq
zZWLUykF4G2rOiaBUu5cCOnKeI44p4iqvhDW6iqj1c2YldEkzPxRZxZ9WLxft7+SbGE8RrC/QfJO
eW77lUol8mgswTGjq3RgyrE7QNnZHgnX20Oc5dWhL+N+x79IViYePwH+ZQz/BYEvzNdqqc4K0xBW
3w8HJ1GrN80UTzsgbbkZgS4mAwBguFlbHIVKrWSU712tVX5Xs5V91Cpnr7kutUITGRg47gQIw/po
RLlBjyJljt+pbOVqh8qcHOq+N3dOoOSdg8hbaPVRZANdtlmMmQ+lmvR05SwnMR8LTfkRwOULb71x
nwHQetc1wzd1QthBH9y9co3k6YHhkdaS4K2HmHCzRK0CI5EHoaBiC703RVvDLWum9nRotMl0dg6H
1Bh0vGLMizdo22itYatuzFh0ffLZe1KDzjnpVk73WO2rcjrdPv5SY+wmX4/BXSLA9ccb2jCcgVw6
fllXv3GO9b+ojqJ2sMR7aYDsmGjMCiC8AksgfGdrS2arFBAlBLQ38ro5w1AyLod5qea9FqeEN8/A
E8KjIWrhgn9hbSgbVUp5NR9LbeCvrGY9ehiqoj3FszNcs5JxPj8bF8Ov7RiFxWkI9acBhv5zTKk+
PDZjVjMbacPi7d/eaukBBlpMXQWNFyoM69+lQfmvLD0DPzpP67e0ifp7MuaqP9RTH5zZD9eDqAZm
ukNtqGl8tNO8qnfib9nnpuII6EYUdpl+X/+GMqmZfk8b0BckAm+Z9O8fksaezs2o78baEs8KLF+Q
CgjmZ8gh1ra02Ap6g/oGRdzIvSu7UrnMVt8cbY7cZ7gDp6Mexu1fnGdSdoFJI5J/wbyhJnbrKDkY
w7S150/6iHitp2X9t5yE5i/uKeVpCnIumm0gp9bra8A8Z/BI4xR02LkPgR44/6V6lheXvm5U83z7
9MiuD3S9zLcK5RywCWtrgxnOSRhyeiKw2ulT5lbwVpu1M//F1AYJJ9QM4Ik4IFuP0EMGo5BBMTK2
VO+cRnN/1pD9/Hd7NeLXbgJQ1M0YW4KJUJSjN6sJO9trggAfp1IafgOVvfYUMB14jGK9Lw7jFO9l
SbKDb1JmFPUHSjdb1iuUm0MPDCFcCF5jn40cVF2Sdv25L4L0L+4YTWS+OvQ6oj6w/lJVXwwaUhpg
OuxKvyvypfCHMAzOpRvtgZtkLuW5qc11NhrTKZvag+LNYFyhs2lb2FP3tUNLE37nyTuMi7acIrPp
DnniVDutE9mRBLsHMxrwQBzu5oKXXWLpFt0v32xN65+UAZRzPubdThQo+3LkYoRKVDL5hMLNPM/F
MnLoMQFqkc5hc52DGbF1EIsPkIuP59unUoZhA0pHmYoWm0hpN58uCUsg9HVo+60Kx+pRr8fgnUfz
drrSG+r/Uzra5MehDvHRU0hF+dFeQuRT0Nco64M929pXQP7TRS/q8dfYmUq58wNlO86YO/gARp3I
ojbfu2WuKdMM0Qow8+rjXAL7APf7Fzga5OUpo4F+Ejmisd7xMKoCN9UYpu8bLTg5Zvu9VGvlGmrL
37hQMSVJ8AgoiYr52hJR+WSNOmhJGImRs7DzBs6DTNWQJk1hiN4hCZCeJMp1mgbVFpnZxmHrQzFV
WiqI6Kw6+uZRKrwmmap/SIPM3qlWy94+wYBC9QBOAshW1wtTGbWIulwAZxguPelkvT7KM+0/U+M+
jc443St2pHy8fXrF/3PrU3mLmCUmoRDYtbVNbS4ik9EarmPTRQ+TVTkHvGtVHGqvVf2qHfZwclKD
BCTkTn9AI5v9DFBbcPNyguQONXUoQTTvR+0w6jO0BgoZpbHXMpJu6h8qZA6GsLteIJQ5ijer9NzC
rOseM6OzPmpK3p+HxchgQalj9djBgrcXUEov3TOzG6dgMevaoduEkx1V/djEWUVrrNob85NvJs8T
ABjaHNtOQG7Yih4JaoeCXIOk09JmimiQTh8ZdomHI+khhOi3T4zsQgj6bO1P2oZDWW9o2qTtAO6H
JmZk2o/tnBuncDSdt6nrxjuPomwTQYcyKECsRLd2YypU0RiZaEj5Vh+n0SFXQXYdYE/YTdVkh4TS
FsJLhLCMB20MzfSfCi1n4r0dSiQ/SrtbzoE21tVp0gu6HZnnnry+7r7c3krZS+yAiiWqAUJFkrre
yh6UT5iSXvkRwy2XxO2670uTgM6IYuONZSj22QZJcYRkvmES1vR2/I006XEIpQRVKSWTbRIOqZtd
kJuDcNfH3iKr0conK1qEFODYaY1vG739AfSQshzMfgSKOQKWHw9V75rF0R6suDkgltID3Fb1fOcF
l30SnlU8kwj5UJ1b7w0s2nznTMReZWY8APYOzyTQqe91apEcFqfWfCiDyp0tkVoF2ME/OEMQqGur
jOAPY98RYiaGKuqLpfE7SafkDeSOy2MZU4xj9nKPdlSGx8f9aoIGTxVTj5tzQF8KjSn49vwIONgZ
Brf22BZN9AQ1jHOMABZ/9QDwPRQ8e2hEqDZRQxB/dlu4uW4fSNmFE7NJHArwWOY2VNCdyB5UaED9
YoiCC5kD9HWqsZdPyq0wlw+/MMXV7RiUMmXgenuSentckjtDH7MHO7GUHT8lPOz2ZRNsN5whuukA
PtafckoUw2hEtuCNWUsNxrYvyZROlzHRl7uud8pDGUCLbyeVerm9ixIKLNE/Z8KKTAX83jaJdXoN
ltoqdbGa9k+6q6jHIMvnT3DFj/1JYRS8v6SpoVeHwXLHBwROUwjexAfPJ+vJrLVkD5MrO9ckTiTV
RDBU9TahRRnUcD60jkMUE8w/jEnVY5BgLuotegXt7X1pLw7K0br+F/eJhJAaKeVsev6bW4xUsGaE
i5BACPI+eVSqNvOTsFUe0zZpf0Ky0jtPahSaf7NekWPoKvUcoR65/vhEWbHVjqx3DALPepuZuXMZ
Et1u35uwsj3ZU4uOpFUbO8mN5D0G/Y/DApErpnfFyX+WdoCadKoqLFwfhcLyTVAEra8tef6rbZTP
zC7rO+Yk7wdKBySnaGdogjV4bW5Oy7SmHMU56w37KZubwJ+YOv1mB4UxH+fBM99AZ6N98AqhFL8o
e9zTsuVSqPkzhcAx33J4zlkTKnpmuqIxG1QHZYDT4JBSTv22NL0noit3+bVzt0RAurnW5OKAAwT3
mfXibjX5DBtL0zn+1FbRp7Ye9IszpuETozn2rzjt88Nsd1V5iC3lhzEbnQ9tv77jJiWuhd8AUgei
X6Df2953aycoL0wz9U+nWC5k7BAPMKx2DRYHoW6buTxG1Z38nDZ5suPVJNEXiRwdfkHswFTv5mD3
uWWDosb0nMfz+7qr3E+Mtbp32uK5/+1stTitL7YaYDX9DdG92aJncoMCSATziT94VfJIROD9dvSc
CQwv0lGcDRJNLwkM0ubRGUOlOsxqoernOOT3HQo1acsTOuIWbIttHuHqGr3a+xDyX8hJoJDAw7nt
I9tKH+V9GkPRGzhzhhxOlz9QSzZ2YhGZGYpnAh/Cv+gYrO9ZbZW5WsacOS2IotKf4xIoXZ0t2b+3
d1x2n9ht4F9gDUg4N9GH1ZdJ5xmQloEFS8Oj1if1B7XVg0NH3gLpS/j+tj3puph7gd4BdWv85Xpd
mpEWs+sSX8fuXHwBe6D+cux+D/kiXZVARYFEZk1bZuy2Kkx1dqB4ypdlfDTLhA4I9Nx+rTjdP3BZ
7F0RyVsHcYHJvaTgAYhic0VKlw5gkkyOXyEfmB3NjLLx2crsJDpGS5+Hl1ID2X4y1Tj6fHs/pZap
WpPaOuKPzWtnV641ey1phKukyYfZDMIPvBUcTL2yefdzjfphqcz+basyb0TXR/DK0BV8UTqspzIz
Y9wfo192PV1Cd5rjM5UC3p7EUOpzHBvR76iJvehYBPAd7DhDmUei/EWNCyQ5uLfNdtuLVsD/TfHc
bLWarpNahF+9IvXmgznVe9M2srNELQssEAhatBU2N6T1/sfZee04bnRb+IkIMIdbUpRa3ZOTx74h
PA7MoZjJpz9fzY8DjChCRNsG7IsxvFXFql07rLW2NRC/EVn1RZKfGbyZ+5G9iDdVHP1YSesPtnbv
g6L6RcWZqIk21OaBdY1p0unuunBfjTdrZLRP1aC+t5ZKXLwFMHs7iCMc6L5JMl5kAkgFtoSWqFDs
kiohI4WQHQPoNAlY8r27oN64en/Udla+MDjJOkAm71mVakFgK9hWrumtJ9ALl2lwiUqbyaBIUSqJ
EipW3F/jNfN+2Aw5CRgXdSj2svc1f7G6jZNtpIYROaM9oSyd+sFDGezcuqOLQC0nICDqmXR/GHSq
GXZqv1P0wTwL9BxPWj+tNoJNoB/tRDW+so3d5zirl3fMFug/PL5ee04SzS05AIkpgTz3t1tjKEvc
1XQjTskcr5faq6J3EMqay2Mre7cIOW95j11emW1O1C6Rmls0g04MRgDZXFZmoOa2eiJ868+vNwVL
gzIjfTYK5PKr/BKkairDm7yeWVyaNzJWWslMP6MOdkGUKj24P3t7B1ZBQh4ROr0bqFHaxGdV7gL1
zYr8zJQq5VzoznhwePf2ThKzfiI4gRLIX/HLguYsZzS2IWtt5fIPyLz4SW/XPygIH2FL9gyRSRJQ
6XLW8Hb4XqNqQ1MIYGtKSwctyo0pMCt0nvKYPP3VH4nZRbAU6N2RNm17XdWaZ8UoMY81ZNEXhPLz
UAePHkBh/A8OnPCOyIYtJGnZ6hyYem7CbQdUv6ZphFz9kJ9r6us/VmTlX/9WUF5zAcfRiaBXsPlS
8YiawATBlwDHaS5U95PQSVE76DLtqO67V9wi9ZP8HAliQSDn9lSQAiVanjXOqcjU+qLpQglSpk6G
yxgPfkWlOZhzR4SdOy5+tMTQ7EpNXJJ1rvxEHZZrV1nFAbRmx9/R+WK4qZQGpwu8eU4WtypavWL5
6pCKU08F7TTVGqGxbqeBNQ1HUrS79tAGoVlqQ5rexq082cxNE+A0kklRKl/qPIU5ChrfFiMynqKk
1Q8C2J0LAq2GMgNjzWFvb+dmDJ2BHOJIAKRMzfRPltXxdSISCKfSEwfInp9tnk12Qv3IlKVhTSbB
m83MpyICvceTpWj1aAd1z9a+U7S2Q52LJvvHLFfsf1O9a4eTgjuN/JWgGhUYtKwEPMJsHv3FIlc8
MUYFSvLUOc0nwmDNCZO1LVW/s7z1QzMBdgyaVR+/ZrAjKn+NC5jv8HiS1i8I45OgNJXqXVZIJRJV
HXrdj2Omh/xda7Nq+XGBvsU5IZ6PIeKKkXKeEO3HYm2Gf/S5LRS/b2zkzZalUkWgtn29BEYi8o/T
Wg/NBYk9Qw2zptOVk92W7ecs062/VlHbn5Iy9j61SdSupw4ZsqPOgrwdt7srG3kaaSrACP4pA4Zf
fKo5KMCHtRGcgqs33zuxMEgntfqLsKzq4jnodTYegW2fRRrPofrlsfe7P7jSOq8TIZAUYNk8UQOT
kKIml3e3i+K3s9f0nU8mar21rbEzgynR3b//g0UgRswGQ9WYF/h2vfnCudEcyMwuDvmdDRwkWGyj
/qA5SRN2Te8eeML7gIsSKzmKye38Cem7tVd7VqIvI72+nrFvaJsk/dnQ3T6omRlA8qwt5ww+1cG2
3l9PjNInQnkc2i94jVujXp7FpYHXO9mdXXzr11SnDDla7yIgxAdvsvTk2/MjB2xTc6SODAT01lSc
Dcq0RKSWCZcxKFMleh9nqnVQXtw7J79akb/il1OaLsacVjaF84ZR28+FqIY3SDoVAXOdUS420EX6
L5+NThS4Pgg4PJu3BiNXK5QJD0/y2vdhra9FAMJ8vhRZC/AT9us1Y0Dlq2MBPptEY0oUnOwU3RqF
1WlYUH3oTvVJ98k208gforH8MIlDlsreCUEiDLIFUqUUIjbJXC2GvlMsrv1gVqiYmKMI0Ji0fVRj
jtSO924AA5SlYAoKSzzVt6sis5CCGCC94p5RytVoeQGxQ/QV6fbmrb1Olm+75RHlfe/A/GSbUzCl
MbANq9JVGO2qs5UpKMLpMmtp+3EsXD1EQ0D0gTAqdAoee5bddUp1EV5FlLrcjSdV0fnoOxdkoRCp
fmUw7HiCwyjelAvsH4PBHBf0CurLfzFKSi6Ju5RJN9fP7N0UbSTwL12h1pD6+z8Gj7g7UZQ+UJZ8
CvJKO1rodm9hQ0uGDKEdDHDc9ubsID4DczHP15AibHXq8pip5lGVBE3ZzCe99NaDqtz2ifppj6AV
TgD1YGLX2wMU5Z2nLmO6hlPetx9lu+mS5dPwRx4t4hkQoXtpslj96Ik6CnRNoP3zeI/31suSeR2l
Es+dN3WaIal0e2a9TvKHk7XzxxS6uW+b07U0kumfx9b2Vkt9hzGZ+G9QxZvdbUhN14S+UhhHuslE
Z5E8Z02lVuemW8RnVWn6UNOW9vdomIs3/ezqfzy2v7taOsXwbuHIEcHf7jYTAZWx7cY1pEDhIklh
5Scz6Yu39qBpvrIMR9TNO3kR+XkRCkSnjBoezXn5g37x7RPTF8fIhEuZ95X2tE6r87dMyi7d0Guh
uZTTSWkUPRwWob6YWp58TgCvHUQFW3fIb+DuOMACkL8Fj7p5MGcaGh0feQ3NwltOE2CKILOyIsgg
K4WP93fXFCeJ/ACYFiX72+WuU1zqNf2SEM2U4Z2ZFOq5r9Tm6zhXR4THHVNcFy4p+SXN5i2sce1T
y+06xoCAb7Q/2UYJx2zKs5cyVw72b+v72D8qJihV8ZaALtpOkx3jTAHEEauhXtjJSVFXdAHnRfkR
E9a/y5CgNPzKLLuDqGBvfTZJOqEpf/Fs3m6l0UASqhhDFjqd6gQR6jR+RAP0KrLDcYR7pxRcEfcC
DAXkxO0Ko54lWpqyhqMnaR+zMy8UBjL7qaTn8fti5MVfq7s4iPRa+llbG1dFJAelxgNftLPRUidV
0nVBytyRNpgIMrhtr6hhn0/flNhUnq2KmTbZVC3nZB3pzcA+PWqy7uwz8assIiGQCDFF/vkvN3Qt
rUJXi1gLSU+0ixbHyjmx5vTTTOZ78J7teD+SKVoIoAWo/W65dWVF0V2zcy2MNOGGLv+4uBpi1Gmp
L6EwmuGN5yKdyICO6lQPc36QuN+vVApuQB9k0Ln0A5vLaSj1rCpWpYUtM09Ocxkn32OvaE9LvK7X
x37g3s9K2jNJl5w2Qd1i4/bSss1aZotoYQkoKXDKYngeVH19bhqv8Y22678+tne/s5rK4AKdAicH
eUdxrYVWiIB6OEMI81t1Gp86p//LGJr8g6XVzYvSedqzypf216YqTo+t72yslL0k2oSjT7l786rp
URHFtTlOIYrx1YuSJv+Wlog/OF2unh9b2lkn0QkqVSYJlWwh3B7WxR4Wd3FxRXOrz2HNSMFPiPIv
19iqKHgvffdSxwy8VPSsPpnZ5B2UK34SNX5NiOh94WsRbeGkAlzdwlEGQVO+q8YltHM9MS6GHeWq
T8anI2Zux8nbjmKEFzC+S//LbbRuOstuYBakap99LEidyvctQzozP9Fjrwl6K2XOj6SdLC89sXrz
MthlTw0LEav0WnRZ1PpCuFS6cmeILkU5Vc3Bp7t3OTQnaA7TwWJtdCtuN5TGuNDivub2R259MVt3
DrVGlZtH3aSImxRvGNX2P48/475VbqAuZRbvBh2VbYHWtYrVtBz0C3S76dIvw/zOW6r+33YmbS/H
KvnzsdGdUwrg2JVaoChsU5i4Xao9KZW3MGUhtIqo9xm0YVwdq5rDuXPtg2O6a8qhleYiR6hSubw1
BcrPaO3eUcO0a8xLAww6wAcrAfqS5cEH3PYN5YkkeiYnwQ7YnI0pBJjLqk5yNSxtNw+MNFsuduSm
vqq49nsv8pTQTtsX6vdt+PrtJJ4jugNid08LnZiutjRA/sIKvdOAiU7FRUschr1pVnxw7XbeZ24b
D7R8oujfbGczNHh0cDMZEQjsmivIut+X1WvPZUWvI1dn8dS3ffs8G0Dj/arNRADqsj9Y745L58aT
vQOMJy/awixTJ7bhU7YcH5XR19lQDs/pmCV/taDB3tQC0ZeDaGDHoFRXkQK/YINAyt8eIsONY90Q
YgkHc66/xHVGhTuOq2vKhLhQIQU9sHd/KSXFkYYSkQu90u0MjtymHkfTXQ1dO41flModQLIZEboM
id2d62Ievyydo395fIzuzy/Bjhyi5xD30LmUHv+X8MMcesNNarZ1AGsUyMIWg+mV6ltStdUL7JIf
VS2BZ5Zy0BC8v6L4ArpMbC6fk/Tz1q6RE9QtLS+mbnXex7zPadDmafGc5kVycEV3NvbG1OaKxvNg
ZnmNN/DcrATLhnplEVvue7U1pvMaNU2gGWt/EIHsrg+EkQptWwqNbVAhkFgMkTR8Ta02s+/gr8u/
HYv3ZEpK7+Bm3Jsin8TJSb04SM3b6Hlq7Njqu6UNB+K+YKFQ9HbVk09m4yiv9qtAIzgu4Lu5hmCW
bz8aShqp3bVry2vVFkGJYue57lzTd1JF+fT4XN5HGhKFga/hzkt9i81r0aRIJUJgw5SjD9dmGntf
cdryrM0gUBrOo79UDM1DQQcW/PL6AaxoEKkmWrZUfkDAQMu7Xeo0lGuN6GkXqmsqrn0129+S0TF8
ikXau1rvq4AgqXuqimb4yCO6nnsYlacRuEERxDMdjwPvsPeRQbhrMq6ViO6NN3IRfG4jlNPDslkn
lFtK9SvNEbpemns0rO3+vrga7yYpLU6Bkunm6NqjHZXGGlVhbBlVgMDl35PdeM/Z2HdhPRrrp2Tp
j5TW7t2QtElkKeNXGV/ebrdaOJEoCO7CXIliOR5a921lXN4ueTGcUjkhUCyLfva65GjS7L2bRxAD
+X2+Nhw3Gri3llfgjXFZ6XVYF4lF5Kpp1yZz54syMCNxJVD6+Phg7+0u6SW+npBBQlxv7RVZFdW9
ZtahVU5umKpOHiARlobu2plPWZv/RjXzqOW+t0aKirDMpVQmjvfWZk7QTsin1mFUz3qQOSIBZ5Rw
mdQ5C+LatV/t/Lg5v9jb+InJcjqvTrU6nM0m9XXROG/rpa8uqtvYB7HJ7tIocjG7gYeT3OB2abWS
d03UTXVoCnP0EQOliFA1yvsc1Qzfa7zXV/BYGukPYr0EIpCGbu0tdVck5Chs5ZzHT25e/zPmNdOJ
WyQr28HyDnZy7178RBUwIoK4eetxO91ujdwdqhABNOtbTMc/8Jw0PdXMBDt1QnPeWl2bB3lmlAev
ilzIbapFkw7tfhaD8ButhduFmhCeiwLiTphESfcekvryxi7H/KDKdAcwwM/+YgZEyK2ZuGmMRVus
KqStn6Ly3Mcnw2y7N24Uf4wYWfycOGUSJuCjgzaGnZVk7LY5DdMb5sv1hPWzecBV3DtR9IcI/eAS
Ibm/+cKt25Br9w7K8+syhSLrRbh2DDlXxTqd3aQ/qlnu2vMIEWBIy1Lp5gR3g82IU/g4Yau7+d+l
OjrfG12f1GBcujL3k7Qe/3rsgvYtkrTwgsvC4sYF2VnXk6bzaWfRmX5LbS8c0kicNXOJQaG7R7z2
nbcLtSFLltXQDyHNvf3G/WIC/bXNKtRKVz8xHNkN3NWrrk0j+oPztOddZZmUx4RmEUrIt6bcoZ5R
JHH5eG7ivTWnZTqJqnY+R105vUEHDJ+3DIDfHm/ojlUEuGhLobgqVZ02GzpSjHTm0ahD1HO7az2P
ylM59nFQE/AHQ21rQUa36sCovICbCyoFLdAv/Nmh2ipAZgBzs9UrRNhrzkhFw4ze5pX5tzUaw4nx
KtNzYunxzwE2L92kFQe3ZGfJKDpRcOI1IaPfqlx2yBKtk4GmmTZFQ1AJKAOTFyOUro/5F8dutSA1
9aMBkHccL15p5IhIuQ2pbXu30VVFZc02GvcERrixQzopUPx7MVo/iI3Na9wb0RKWjJR7X85Ahl+W
rI++e3WcNqfZVpSDt2e7B/LXSO+IzhQQQIA/t4dtMWl3lrnuytmTyzXrhiFcW5GFVt929NNQN43q
8oiRtfXLGCX2ZlIqlRsgAVsdEVRiFSvJi+jkJEn1jd2uflvaQ3r49nD9tAIACcQuJdQ7kJ4WedTA
xjJCCac03uiKYv5eel53iox4uDKyrDh3RmP5fZrWL9XoHjiorcOQ1qloyhqxKQUI5Mb/kpQaw2Ax
Mt70TvHQrG+Syng2YnV8biaK1Y9v7p4lIiLqNgARJBfm1tLc1saEOoV7ash6Jt+qKEn5rivE72q1
Vgdwjl1jYHEkhfonv2ljTHjWtK46yHZrzbvAjOw2mOiMZoGhr8uXxyvbOyeShPv/xjbvd+etw6IM
IMrbvmmAPLvtxQEmc/kPVmQ2SHOEsGjbUqjsxdCiUSJuIdWc9bSznhK3dz49trK7cQBC6FDzTnD+
bzfOmRrmroKbP6F3WH6MpvgreLjhvDCp92A9d6UuefSkSibYHhLQu1YUkheOnjUG3FVQqhREjeIP
YVZewCMyvDRtogUiQk0bedruYrSj+4FA6bXo9Z+/4SeeA2wTNdNNRDA1okzdDnw+wpHp86znmq9q
wr4ieL2ctFhZn5XenA5ezm1QgFGiL7geANhx6VsadW9nZqKmGc7MboZTqbbdFGQVnjSK9PaikNIe
fNQ9g4TQsrlI4RSphtuPCqMlSnPkn+hAR1CdBKxStls/uautPGvZ4SzSnUOENWBUKIISam1FGsa4
aLLB9BAT7rX6yWnK8TkxF/vsELUf7OWuKV4oqj+4FiZy3i6tisbCqybXPUX6VJ00o1F9QTn6LEwI
fq++GtRDpZC3pJgB1bw11c02WUAxsqpMTNekiX80kAE+ah2J0GNLO08CnGbUdZCVQjZoG+T0mTJq
zIRBR6At7I/LqLe/0Q9O4bFZ1RfSWPulitY4UOMpouY9xQfmd/wZk6a5lbRLUKPbgqr0MU7TSgPp
JJYo+2LkS/cyuflRJLdnhR47tQ9eV+qtG0+TMK/ImWf8mVdCaxam4v2u515z8BDsHX1gaNw36LwS
WXT70Rq7sq0WTZZT307l574tk2saZ2NgdoP7pNG2C17/6UCAyg4FdGr0O27tDQwddVaLpmvRjcOl
dO3mb2E1+gdU4PXEB/Scn+3Rrd5G9iB+q5wuPhrFcpfmSe8iRTIlzZXLd1dmTifPpsjrnWDeq/F5
stooiMRQ/ABWrn5tk6Y6Z1o8dae+sc2ZITddHzIA0ftMK7dELttLnW+pF48Hh2rvojqk1QwTkLnQ
nT5CRHOvr1YP4dfVOMOdWXzXiKyroBt4cFF3gkWuDphYpsbR59vCRs1YdTN0KbzTKpAcwMs13scl
GVzNt2JreNdknREOwpp/PP70uzsP1AmMs2z7g+a4/fb4WMPt4FqfijpJv2ZCT55QrmreQ1OPn9tO
zRffmHU5P71RYz9Wrepr2jPBHcT/uFLaVYf6h2qV0RF+Zmc/uGgUNMEG8fJsKxtFbBbDEAnv5LZa
7ffs29PaYTBZKHI2Wl+nfsuk1/Pj7dj54Phlpo7I4qas4NzuhtWIPM7p5J8gU65kCgai7JY1Mlx4
Xk+PTe34SwonIDtsZsdw/uVP+SWInSyQ6lrJ+zalShsyehvMg901cKrzPuhJEa52UX01RVmE5Yqg
5WPrO46MYwZ7Ej9GUrrtXtVx12e2l3gnwIrGU8tcd/LEKTlwLHvbyWBPND6kvgw5we0azdFejSjn
TYUx/2dlVfHXmDP4wujUIxLUjssEbCUhglIIlyDt1pJIRTxXJXs4gloLaoGGTY3EauCsnZzvLbKn
x/u3Zw9+PI83aSYs1M27qqaibFWj88Cp9CUU9fxL18Xiooi6CpqiOGoj/+zu/ZrNc0AYASu7f2j1
U3TarK8b45yP1HqnoYJomybpiC6z0wVC15vnpVPWp0S4o98yYtKXo3/9FOXct4XBsfWmzn4aLPtv
VPb0YLYpoDOPbzrYkL1PjftwuDt8AXoytx9AH8Clel7hQalMDY5zbH9sS7PwAS1G4eO9PzK12YuC
V7MrK0xNhVpeM80padgZ6QdLhz3+2NTONSHOJ9yFMkivd+uFkjgZsgnBj5Mw8/hirhXt3lWpD67J
zmEiP0I+EtUB9Lq2QhoxcN++YWgoUq8K37Va3dh34k4LG3OCs9S79r+Pl7UtG0t3A/bhZ7FNBQax
Sf7ouq6RbaNaFTF996vmUotyouKt0qTL94XS3zs0Fnq/WtPiYKU7n44IjRLfT3QOlKLNKantUvcm
i5XKMQYuEge+RyP9nRmL8qACtbtGqbiEQTk0UG76L/41WRbKpnocnUa0dv6BfIHeWqKolUBKWmTf
FyvW3zmtEl1b0bfnx/u7u0yGDEtaHAiTLdFFDrwxHKRBCPAz/ZtYwBgtrhUVvlePRySiPVv4PQm8
QAAZHO/tOuvMMRZ7tvEMbqn7TEd1n7M8f3ZXqE2vXxVFF5kF0k8mVLu1xHSGmTyziRBCS4USUuoB
ljiMZT0EST6my8ETtZdrA3iQw0IQ+pHCTbf2VCtlOLGbRKdprClVeqXV/27r2cAUMFf1lTWHzhPZ
39ZeFAxoKc2gqrrm4MDuOAB+g4RbQE+XRfjb35BEsQkJrGLNzNH5Dfln8VV07VH3difYobJPa5jC
3U9e360VHk6ltmuHot1YqlnolkkNq86Sat3ayURTyDorWqe9dlYqboCCCWeUcgYR51Z2UdXrPE9N
NTqtWmv9bqmT/SWb4i+vPjU3RjZf0cuSam00jMxGF0E34bLpdRKfSzFN/z42dacJ9b8FSX4t8u1I
H27cS96VUe4Yg/RrcfnX4PTFV13P1z81xU6fF2XOL2Iysm+xns0BwLomee7cti79XgUCP45LfXR8
5OI2zzYhAjUTyr8gwbetDWVKjMFcteg0JFp2oXA7nxmZJ8cwRcIvxJGGyt45kpJiZKeyP7/NV9xF
Gy0mDGBOj5Mo91uIRoNPcWwdr/TJ3A/zSI3qHcCJ7ihC2XFDwPYI2bkp1GvuesiVOXvwM5STG5nA
kVC+/5yKQjBCK1/M18caP7vjKIhLtMm23qcoTjFNRs/s9kKrgy4XKkXgVISTVqbXx0dq7wPKRvz/
m9rcfw1KvVt3k3JKqtI4FbM3nFEmHc+eMvRBRXp2YG9vG5kBKNElSGKAOrz1BJonoklYi3LS1GE+
CTQ+ILusy7tSG+xvj5e2l/rJahdNAjlX7g5aPjpJ3Gs6n2zx6uXP1UAc1DfU9s9BIE0867b+WWbs
aPoWiY9ehnNF6sT0hQootqOARPnRFKfHv2lvuyXOlRKcATt1O0vciHqlcBRVOXWOB3MLwuH4XjCs
za+QdbjC1h1eO6pdugxHQnlINEn1t/iOpWiEoi61Qh087wmiHcZtDWMTMg3r3epZ5X/whhQ60B2i
dkshafN90yGij6Bl7LlblU9ZOTBPxoX2kspx2I/3cu8oOZB7uJSAh+96nUTjeT5lOEO44tHXIqu/
g1vxzpoT/5dDC/QSTgTNN0KtjdvVvGwtU3tWTuusO9+XMfnYmu10SlP9iLMs/09bfwqoAgw9YCAg
p3LNvwR1i5PkzeJxPvJZ705NbnZ+pMxHO7d3CqkAw0hi49w7/Xiyy5UCD5fQtJf24nbT9BuowMhX
ij4/xzk86cdfandVlIJhXoAVdrbJuKI6wzJJccYhr9XT7GTi47Bk4NAfm7k/EOQwgAhAMsHhuiup
qCv6hJWSxaGV2PVvRQtuOGiqpf6YJ2vTHQROO8YImOA/8Rrxr+2ZmHt9ZgpnHYerVq6B0XveRWWC
XTA6+nQQ6cu48/ZQIErG9AUwGVLafYsRaVAZgHhhcqcmw/kBaS2+VM2kdj5jJIdrAnz3SRPWYPmr
ZXqzHxnLdHCr7z8gv0ByZqCu/CSz3R5LRp7oySQ8vPY8FS9zX2rPWYVo/uPvd38spRXJrJWUdppd
t1aMsV+6rC1iIDdxGWhKWv6OkGiRhYlolC+KVqX66bHF3Y9ISIr2sYSCbGtU0dIwlinvYypQrXfN
1jRCAkKYYUJr49VvOov7xdRmccMST7VntnHY1nlx6q2qf9NEZEx6bEefHq9q92vZSNZzaHQCiU39
gBEDupslQxx2s8scaq3rPquxd6Stu7d3NJSkr5f1kC2daRCmV9kJ4q512nqXxGr+ist4PKcO86Ef
r2fXEp4D8D1B5h3Woo2M1TDmKIammcZXW4vUT1WTlrWvpvX0H2wB8JdMXF5N3rDbM6i5aabOvaKc
hK0OpwQs3VO3dHNoA+h7dZcMQRWZb/KNUAHYCkCapdEki9InsgpSPq2xET+1mmDclDUfYWX2TgQP
Mljen7WJ7QAY1Z5irR70JISJ2od9N2tSv06cH3+nXStUtGWJH5z0ln1au33qOkmbhJFn94yRm8Tb
vHXXAyvyomy8oQSOUlimsiy5obdfaJy9ZKKnn4Y0+OM3PQN1zoYyOaEoy+ICDsn+8OpVQf2gfkXb
D/bFFpqbRWNlR4mdcARy+0mvsuFzMlRHnug+s5FsJKZZQJ6T0K1NedFUlFgYrZeGtRYZwdAaY2AD
E4Zinykf9CxOw5TQ+eBh2dnKG6MbRxHnpYjHxElDu61r4ATV+KHquuHapYaIfbeZ+wMK5M4JQU0Z
qgVPGR3o7dyOYdI72i549LLrjIBP6V2Rcjwad7RTWJFCe3JsB0J0HPnNEclqqTSB4naoIM6EbFiO
zrzTRmGNJwnsTNGvY1XFF+Sq0pfWMyG26PkUPj42O04Lvjd5h4PKqpxtentMvf+NxotzEJT1FKD2
Z5/dXoku6DZ7319vitQaP8zbDIJh8xmLjq4blIAsjNSyvTazkvqr1qxB17ruwRMti22byyfHdVHi
hFhKw1D++S/xKTw+vayTgoEZo7s8OzybHxlAkl96XtL3QpV1h7EuUra7RDDh8TJ3Tiu2wQPxN0OP
tl8VqVxHi60yD5VYsUNjnWsfPXktMAQPuN5MRxKge1/wV3vyyv6yVhFH5WKZ2IMj3AVuNtWBG5vt
iz4YxUFWvHP7KepI5AloRkI5/daUO5W9WhheFuprov45l/T1Z7PIPorUdCq/oAD4B5ldeXm8obsL
JDmkG4jXuePNDlx6K0NtIxQWcEn+u+IJjIj27IkhOVjgnin8p5QpotFMCnW7QLWTiYjw+HZTOp2i
OEu/6UorLi1iywem9vaSuAeiNTVxoFnSB/3y2eq2LNqOJmPIhAfkylxRn2OVUSjJMprv1ymvLzb8
hIOQa+9s/mpUrv8Xo05vGQqjQLgXjto8232sBU1a1M/1MKTP7ti/VveGmy4hPDKXgjMPW//Wnpmg
4pNHSRHCzXtblhPv+ZBcCL3sSwQtOag99yiG2NtX3ie66PLNIJO7NTnqi2oLb0oZ4J0yOwM4pM4Q
Vys6Qb22Er/GBV3S1n19ixVZZmg/4CfkrJ7trbdzNVY8fUnDvuqGcGwZ4aB4Tv+mH6y/X38dwF1K
OqBUaN5OiFayGihipKYhTHnrKUO2OkhnYwiaWun+w81D0B7sF4iQe9ilPkTt6IguDYs2jd9bcVVc
gY8vT8toHHX8759cckeQpMRjErZkbz7bkLm0wlcnC8GgVR9Au9ZvzF4cjfW9P//smkFJD/ycKWEW
t4cDSYkxGiRnymDeLfz/4Wy7A0z0Wv0hltQ4Pf5SMgi/fYXoE6ObTvpB3RnV7ltrnbZWCOEDvnaq
pLyItXDPTay8t4Zc+E4yTk+d1xfI5vXRxTDno77N/UUABEbtHWFAyavcFuGTYSoHbYYMlkeRhX7f
uDwzeaL+bHpDj5Cw6ABLeu3Hx0u+d6DIUOqUu4AkI3a17Y+7eeaYlet1IenPGOR5110YkawETJJ7
7fh32mzwP0iAsAekf6upNUdeMireWIbwIBkRmw0x4uFxV3m1r9tOdgAiv48osPaT/iFFAPDXm2/p
4cjsNkdSMzLE8wTa7LQi5xDoDlih0q0+lZFhXMGnPD3e0D274J3lDAB4b8zlurVbtdA3ex3wiZGV
zttRLbL3k80QpHhSPiel3l+qDGF6feEoPza88yUBXEm6C7pa9HA2hlO1XUc2tgjjtp2u2pivV90Z
hgzYdaEezWLZXaVLUQXuJOrsW9W33piFPXRzEXZQJWhVDFrnO12pnvNheZ+LSXypvHIJ8tE+grzt
LZM2yf/mpvBQbb6rOY86pXclDxtLJR4sR+MionW+Vq1aHhyhXVNwMeCC4L+4IrefkmGAeNG0kzvq
GrTBoItZShu/N0VTHVzDvf0EUwT3F3Qk8IKt5xGZV2RKXYS5Cz0S5mB3aZSxhhCsa99Go9Evi24N
J1ggRzPaSTfvHQ+PvuTAUiUjltpKFHfj1MV5NDOogElCo+GTe2ixPzVMkfO7RCvRZ4vUKAkiY15w
QpwGcRpiUZsnZc70U8wQrNk3+nW2fZEp4rNGLyJCttkQtT9Nk3ktAcwL9N1F0fgO5J1/W4X3N6wW
M/6xONCKAsebvdLvak8IWKpMJPEb0+kZQco0yylY0oWXRS+TFDtpMk9P8BeqhviyN/4Yi1yU13mM
3Omk94PRB0PDf4mhHFnZpASc7E9tkz+pVl52QdnE+veU5Kk99X2yvENGIs4uQzwof1iL5T1Vdpx3
vjanqXuJWXWoDykkub6eBz2gEpV0oSl9y8lj2uapUbIOPmTXaiCF2MKr2tVx6SNugg7i5CGT4ncI
hb3t0sT8N0NotQ0q5KD/caYly695WffvIzOezJNpLsYXp8wy9aoAnQHeMZLp+UtNufISLW7xeYw1
BA9nR01fVjfVzLOpK91fwKlyWfvri+ch6x3zpRFumviTbo9TEJnKeM0bQ2jv3MVW3+S2OhkvybzG
30gA9I/jmk5/VmVa/I4wdfsnoJkGGE1atAxp0ay3jIW0dGr5tf573SnlG4ZVmx+qKun+1hRQBIGa
FtXLUkQ8HGpLftFp6vKeZ6ZtLsMgkg+ZyJXYN7rS+9EAxlRPZp/aRTDqYylOo0Cc2ldRQUj8tWyV
v4RCCcQfo65dXjwkDJpAGVT9Q2+AI3pa16iYgr4YDCecDaei5M8ETSYWmDMQvw6NINdHMaf/piVd
9E5b8j49tY3Zf88SZZY419yJA3cei7eC5OQfPSP089MGNsDTCJTzhzpMSR6IejaMt/oQZ0zXigsE
Oi03r4aTltblb2PrRXWweOsIvDPumxPaA/V1NCrbZMRYBCG3WYfqazHGCGh1Ipr7IOoF3yIuBHPJ
AEmY/5hEZOCD4Ay3vj3E8292JPLoucTYX/BljDJgBASgIhJkQgBQNsuP/2PuvJrjVtI0/Vc6+h5n
4M3GdEcsUKgqeomi7A2CkigkvMkEkMCv36fUp2dEs+Keudqb7tAhWSgAmfm51yzIOF1U7eB/R0aL
0FVF2danTYOaYFqhjlSlTjB1b2TkGEEszWg049xXYi/pawdxmXnTD5s253dhRsv54mVVfTCNzb5T
QZPbidG1vuSZZCbpKMZpe1YuKjKlmxdrEvR1lKNxbxRyn4tZj7ulaaxiv5pz2yEtbFdNgpRZt77d
inLz03rJ/QZZr86/HOtlCmO6T+Z9vpgtE3WgtGeLY1fEvr6qvs0Dhpzx2jTGhXDm/CuKLus7T9k0
UtxSr1ZS08u/lJKhfwJTt3C/mUERBW/WCpW/nqb7vHODQUHZd3s9JFu2OWW701XXi/0K+lrwNqiz
kzafgbtMk485NKCY6LPbG5b7NrO1g9OHVCACYxUsS30221aPTp8hB6FiWCnefTMphF/6wK+7H8CD
gPGOCFqYaU9CfzNZ5WS2GHiIzE34Ell3niPwXMVFoMRynVfWNscgYJbLYKwMFynlDjjhYoxj+ckz
XCAV2mrbJRkDIzhDP2ec48kypUwCNpS8m7XrrIduzKcqXozNe8DcM79Cec8XDiLO1vomr8h7kmGR
7LGwX3ROjlo31X0EeWyM0Y2eyhuF4UU4xt0QCOu2Cqn/k80vi/f9ZBlRHLjFXOHnZ81gHVAQQreo
NxbAkFKrbify2nHicBVrcYicefroeXnmx0GVh/ZRbwZpG4E+EPtmLbS13zZUNPYruvb25YpeT/Mw
b1aevXNG0crbLuvcdxtQdAwcIld11x446eJKhWhifq+NzGovEDKIxHVg6tr+hHCdHV6Fc19ZO9pq
xm3fi77mQMhdHxCndOrE8bXtJO5alcVBgrR/iOpguvSWalHHweKM2Qc9WrHHKOgGcvliEgOSVEO3
Ja1f+rzEwpA4WPiLOjgiW8q9V/UoTTRZMD0IqzCdq8Vvmh+66LwNKo2vhqTK2sm+Kputft8bWmXn
fg6nedf7RXgbTKbVpAzPmnGP62D3w5+C1gdsJdb3mOzOdTKRARaXQhXa30d8H2e3TREWc+5q9fm5
6WdzGOt6MIpjbbjI6k8hyjxIK0l54biFl9+vau7K3dh627Zz67rvY1PJyr6VQ9GKNyzAoUp85dTG
kDQmy+06IP1CXL4IoJTUa21HB7+v/CEuR9dR8JPzILgFyGCYQ+LLqcHPWRWG3s0oviI2Jqtxlfua
mxmuepmDfjWLqVJNgl7F4sTFOPkX9Ejn5hjNWxDtC7NZOTYNPdE6yzDRc9MwHwr1vXC2/LNyvFIm
eTuEQdpNnvO+DsxlvCxzOyyA9+HR9A44t1/uWtfHEga54smBqxDaYto0skSR3EhJQkEIvZqDvjGg
FWCyHeWI7gkd/bCcWpg3dW2Z80cLFJNIy3qDe62ZL3rO3se0OtyP0l/qExDVH1MkWBHDkCoHTbFf
GmsdPpk5Qp5GLAAfVXtDGjPSXa2Lv/xBlWXVxy7Y+vKBTBGNU4Lztnwd8MwbDkyfF3XnG+a4JrIf
BKci0qDWbgnaDkS82CoCnbNOEVve6px9GU7BACxvHPu4A3u1xMEW9OaXqAjLLj7pUjmoiOs+ojkI
nTzh9GqXOA8d3Sca3wOZaCylgsS0K04AZWK7deqbqPUSygtSPOuciZtp9ps1FVO2iitb993FaNR1
uSvGob60ospojg0a3mZiLXX+dS55h8i5hVUNjh4IVFIWg01vpFZTFAP29NadmJpInyuXQy7e7HzZ
El1r+WlFuuRmbtcIdPQY6CyZ2mIy4wy+0pnOT6mNrArF4Tbb6uM0i2jCNsTPnbjUar1pZ+UZVJym
nScrR+qHaBmxYMI/p75B3ZwjtwERJXYWR0EVe5NrF28KU1HPWG7VNHGVqyLaQYeYvIEzTNluMrr2
1uwVftfVThlLa+/XrKaCrtAKq3eOs643Urejk1j00Iq4E752ETVX9ZzQaPZtFuM259c5tBjxXTal
0nXSzVkFPp1WXJt4dUgWbJVoaMZsiLDc15321ss+9KR7Jl3h2Me61YU+etJS/SE3MsV3B0vSrFhk
jE3k3w396g8Vec8kswhA+hDksVt6bXQ1uF2trvpSuBPfrYfGGtvBtrphvLqBMXwiRx36j8HQd9lN
1kQ5Z6BJ8r5gc+pVU38xL/ZG/9rWSh2tzG+uc7Aa+S4YKqHO3CyU+bjjf4ziYRR549HubuW8m5GO
bFPfqEbeSxmSknE4NG6cjxYTc8Q/ZBGvEYbhsZ6nsDvSjemNHRr7znKLYbL73uLTtsMGGCOPtWGP
Y9qwD/q9ba7hPf6NfRZbCqTmcZA5XgTUj4VMnYjU8WJxI3kXbPQ2UzdYAhgzbY7DQelJNd70qjbM
WPvBT2S+wnMm4IAQcVl7kpPIQJ37ShfCQHqQ0DLvrDErvnk6CFf2S+l9sZfMG5IliPK3kpzE3gG7
cI+Gb6I6ttZR7STUNELhLmJlNk5mrrxk/WUGM5yyd+KIqcSNdKJOH1rJz9pQuNWuAh/9Aw8UbCp7
hqO3hbvoz2ppyuuhdugNFxUc+cuqr13yjyHLPZqYyzQchSlziCMdDFQ7E9m8863KESnqY26dRv1s
vfcqEYyxctcBzYO5bm+w5IAvatTuGCWQFew3g4bNEMOqitSBumv4vm2quYimMOyPuqmXT6gBRlfl
GmGcM83g1ckeLP7Cn6NVHosq2MvKMW5at504goUTnk1Yjn6vMG1t34bLZN+wMJ2R0iE33gFwCPDl
aurqHIxD9t5tjEbGFfXEbVZlOQl9MXZ33JYrLgLR5lymCM0bbayRlbSGpa4iX5s2Ca/csgu/0+5H
aZLFcivZqo7l6nfOTjoeohyUbNtHnDHY8U40re6BMmDMzoZwqINYN7yfXdhl4025DmMQV1OZo47Q
zTxtk1h3YS62+a1184o4i+7iV7y37O9GlyP+uKqovNJqILKF02wWcT1z/KRsBfdTWQ+qTQdI8Fje
K8+rkyLqEHdfi3I6sOnUFlt5YZ2Fo31qHS1hjrCZU8sk0uZsJ46rpiCtnNm67ArWKPLaXtbEpay3
JqETm7XHaHHdFk0BFLJTzy6Nc+oJI9/73eh/E5MBsGebx6agiN7qigjTE0M2p43kNZnY1MZ5Kz1r
L4kAcOmZPDyotdOYCc4IHh0qr8q+qm0qqRWm0vFSsPm+H3c22CSH4jaH1SPsMY5Ww1/fOTK0yDcR
1bjobclnA3MzazSO29ZPqm2tD9uULTpui8Ypb6fZMr/hu+hPST4EVbtvPM3+H6mfS/Zv4Uvigm99
q4KoznedZ5HkV5nfWlTxHvCJjmalTpRf25iqumFUxRZEuSUWup3dpO5AFtMxmums+ssCGN1oXSg3
g/TvZzGNOiVs55LAXA9WbEXm4B660rOrtNVDOaeTF6BzUnQqSox2zlZeML2Voyj9roytcZzCxHdz
MV7rrO6vG3SwVIwmThReZZS7x7lunI+gsLIp7hbZSZxTIuddKcAz0+Iptp2oT7HBmWysSk1zJK23
S5phiZ6C6dZ3JfTOyRdued4OTBVjSN7uHcaLcj3Kvow+buSPl+WYW18we2jry61AZYyYug19srS1
89ZucUd/U7Z+f1+6Rt3uN7LaB70RjJOar/ijgzzDSbJuwdXSMGaKyRJVcVztbqqpbLdGJf0I8JpS
zfNIILxxu/LyYGOVFi5pS7v5X/pWz/l5LVvsGv0ldOcEYp3HmMz1mgARJy1Zq/h8E8d8WUfXU7us
AY0cGi03aLVWUwy3QL618ybb9oupu4em0uuchJ6OSKl05tENslzx9VSWEOE4tpc9Ne/8nWhgFagb
tgV6cvXEU/FDXey9QWMirtdl2zV5Z0QXrhL2DZhn613bR6ZIzHmdzphlCkqnICjftq63znFvo1kW
+4hEu3Ho1fK9lbnFV9sZ3QelVcRUOuu7g1YIjiXUbdTjLiWwxz6MhvMq3GYZqzZEPrPo+jrjULfW
BwJA2CXVOC1fnM40al7AlDPuVVV405yEJAFQieZb5y5qObhNJIcdzxT7Ez/37dts62wr1npzmtjo
EHk/ODUJQcwzHu97s2ynuJz9SccgMrq7IOzUpQdDoItblsPN2JX1xwLdtYdCeNmRdNZYkKNtShIQ
6Z9VyzZ8WmaYIXE/RHQKWmdo6JTjeMrMNlBGQ9ZYWeeqqIvi4DR2TldtpLkdY+Ko0cyKcs66chmX
4szHpbxPmAgNIu2USTlgNp19rZpgxd1HTPPIjbvWkYfR5nj1OG6f8hnzO6zrGL6VjTNUu3xdOpZ+
JEZNLqD6r3RdApOEJNe3JRl8i4cQUkRxufjmd4+hdh6LvqxDKEq1/NpAAfPjfhwpXPWow+txHDuE
Y5vSeucYpvUlqsViJVqN9jdVR93bklW/Jd5gz+fhmvdBYijSkDN/Qn6YrqTXnWNIF4WJUSp3L1aK
W8xdzWCJKyvUfhr02WKQpS3NygnVF5+Q66k/DpFVfZKlSf9Bmmvu7VXWL1/lLLrbqOzoXMrIl/bO
6z3/cyZ0zUOj47QxUnbMr4VbOZcL4LclMYWBJ9YWzPn3cOlICicKKA4D2zM/+47oaWblc07+tAzy
0kerzaBar7ZLG16sSOZoA41lR51/Z8nSPbOrufrUeihwpUJ6/gM518puNAb/nQyQIdwJc60+0rwt
v1q1t07Qv7r53oLWatNb2EiEfHznBTyMCWwXjuXd19UClx0rFekPwDY5JhBi8VmlmAbZad53FilU
1lDA9VLPhybDMxeJPs89DkGRm3FddSuNkXAyxK7KxtOxjWfuzVBbOqdh5oXftBjkwwwVTMZtGGLy
4ija5EmALNEtrNWgTlY5DN9MydGbsqy8h5Wz+QPg8O5D4UmbFkThkUZkRscpWtdDPyZBURlLujkW
VlFdUPKtq1GaIZ0I5nSIB0azsdORP5ziYdif9fPCUbBMTnETGTnClX6gll01IxOZzG5BJFqoih4s
RSYFjbP1zpqpwd+XWsf9oEogO9deRXWYELVVwPZQDXLpStQapVbkKM/MotD2m9YNWEPbjLtkIpbF
u2HgifCUM4kiPI70eSnxOt8V5w6dxjpVoqzPe0fP874xDRXFVmN6Opn8ubeSEBMMZhba9efYln5w
D+xipBeiZ4u8k++EZDzN5UNUWouT5Ew0UM2pRHVR44ZmXDklpf5udiKjj0Pl0LyJcs8F51A5Fqn5
HHZ0w2U5vFtmsyp2U+dqFasmmsQNXfv8i7KR5oY4U6k3qvEsBTei9W+atq/zs5pQf9t1YoajIKgA
Urjs3RRLaGsS+romZ22tzh0TvAKsg5JTWafDOjfvRhVQr046IKPPSD1GMDp+dNUhd414qFLLNQw+
mkURBOMttief4ObVHtCpynC2Km7kMvSxRcvxnd0uhjhGsiw/kxRRDBpZH6AeHtGZgdLZyHe+kRXu
cRRe96Hsy+4sb53ucxG62ftp1Yt/6iSjB6+YTYTJUlLgJJuU3nnQVv2cNPnAYCxCKLuLNflac9CN
F+qzjsbdZ+yR3Le5EVRFMhD8ozjnFKh35mJZEw7S2XSVOzpA9IpejBUjNULDrQ0947Om2rgRm6fu
hnmt3nRVT67Vhl14xwbjdfVhVl10S0axT6QO7VszMozirLJzB3yu6ttTmeHP/I4xX8icmctq1ag0
SOVSIrrUFOVMUrd6FJm7LJyB7eEL3JcJsyLv4OazjbdTW7kdwdLv3nKOtG+6ttYl8QEG1W7MPCt1
vKF1aGvN1hXZ3MymglHlhZdjT8v0cqSEQwoQJa+jt+j5rbdY65epnVRxHinJgZhP0j7KxhdBspwc
T5Iu88IHY/Csm5xDh83c56pK60BH79HXsWjLFm3wec0GkIZLpEKWWjYF7yo5tiXmEz7kvLYZ+yAu
ImRq4hAjNXEoFnuy9mZIe4A4N+SgLtu6yWjveXkVO2MwyVNWGx7qjm7eTpeDdTe5bv3eyyf3Ghfa
FUOtEcXspMv1egCb4DKLctqyRwTUiBDUioT4NKopk0fwsDlmOFH9bS0gRcTDBraUDn5gNvtwzGoz
9dvIu2nVxDYRumSQ4+eups9J6mnuZl/0bwNGYz9ce5hLhIdJiTjjabvGYd4ATqi33Ptau6r8in8d
eMcNfZxjjnVjddm1E4WnTTCgkvEDfU4nDoHtMQ9k8bZ1Tgw3rx27V5Cmz0EUgIFPIApmiwBcnzp3
Z+YwDih5M5KeXJKwSJj73pQWnpLCuytzqd//fhL9Ak6SC7r4NoQndU0kxx4PTmWt0BvAfQP/zHa9
djKpk0pyiOYSM63MquiuUWOcNbVcdsKYo/3UlK9pKv8ksz0Bc+CqBIMQwPpJb+0JQIXFrqD2iwZ0
dzZeMJ50/FMzybmWolzmHXrqJJUiRx07njdBKJKKQLCj7LJvUFOhY/v7p/IcMMOUFVQV/mV0COHm
Pn4oyra6Rgx4fMKtbi8p6bu7wWmKV6C3L8ys4W6jQHkikaAn/fTRr65kTrI1qZkjIcfocuEE8L2L
vN3E4a/eEPAfGP4uCB0S4qfLSjAhHeo8atOonqN4Ev1ywdTDfGUI/3w4jb9sFKJNACIHy8XT4v4F
Adc1vLhQN9yQHDkEmqB+6LZhvPMyHy7qhp/daAz63e9v7aWnyMDDs0D6njwITj//5aL0pxfAU2GT
bmJYki7UztGNumwvRde+Ait8cbOAuTuR0IFvPGMhGBihbUDo29QV+Yd+6uaDM88yYbLXXmLAkR1t
hBL3iF3KD52zjUld291rSqLP1yaL8pfv8GRt5raRO4uKuF+NcBCZVd1eCqO2/zrK4eTBjkozaAME
VJ6iNQOskFd6IynX8mMKgimPvYweudpm9yvTGVKDsprFZ5A1r2knv3QI8oRP0n04PqNA+/iVQovc
OJHKNm1rd7osggEk5SpGsAXI+CmDifLvl9CL10ODxwc9jbaKfUJ8/LKEih5ivlGPyM+a9ZrSuges
bVT+fvaYzk0nPd7fX+8FVirv0AN8AVwl4PA9veNfLghHMzdXr27TrKl7cVatXCnpbC+7XBe/vB61
o26lZF7XYmqDYfPCGNmpjM2PbXcO07xrvPNmquyPv/9eLy4tZM3Q80SF3P8JPvnla02t5xQZApMp
zsrVF2OCVW6g8Rz//iovPm3ctcFwA5+hPn9882LSimrQBlu20Q8oIqO7qayFUTUV3xW27a+hR184
lbB44aRF4YmO8VNovPCHwZspD1LcUKMze5rUnjmnRxsN5JeZKe/tFozd/Ffv8mR4gKwfYj0IKNtP
NUq3obJc8tY2lW2fPQReWX2AFrVe95bezlYXSu4rMev54fTzitCqsUECHviUNyoaHY3FKro08FSJ
Aq/n3rl1RC8t3IKkAOmdtDXLe10VfTwrAFPRgIr5/bt9ho06fQekUn0wtKAjnwKv1Ti7ZbkaLGwz
8NGx2sLzyj1x3WYa8G2d2/vQ7MOkHOrpr+rJcWWYOTxyRB74Ak9WFXM1R2WlRJQcu+3jpIY8BZki
435dMIWa3de0wZ+t4tP1oGzhR8859SxvIoSu+bo1HaY3dnkfCr+vdwEl1dcNodUhsbfxNTuNZ+uY
K57IxydvFFBdT3UWdBMxFQTrDbVqxogu8OXNLECrFPjvXIB1CK4BVASvHAnPouvpooDhA0SZQNs+
NeIuprkNUYLr0qkP2ziKNtiRjDJBC9av5Sgv3d8pfnOVE4Dhudq6YbuMTdq0CMx6iD2jGZojmmFW
GDubqQ6UDtWXlod7+P2a/bkxHmWf3CNawgDp2ahoBj1ZOt0MsgR8UJ8aMMduFSUt/bEIK/C6XBwU
0hCq/UDfr0yHPg8/gkpuaQPMWX4pgGcxo8ipgQQAj3dCWFkY1zYT0P/BaQJh6pQkMpd4Rv8l+XRm
4WddGvZdezRorKWgj/tDGNEHEts63/z+mby0uumtgrgnnzuF4cdndB4NqnGp+NN+GVaYS7XYa0O4
FwjWVQhfla8xY5+rmvAOiIYn3hu0Bv7v8QV7v2E02qg+zRaXFrSZbW9ILnJ9keFcdROs/qbScRXO
Z2XYwXVpts0b357HLG7GzX3bS6Dvf/2RI7HJ8U2kgn3wNBjOqh9m2WZ9iv1tk0ay64/0YESKKpe1
D4A/vHJ+v7DTLBQ4IgQxMKF3nqom0K9w2txceOSlUxynUX31Vj9PQ+Ry9r9/uc/CPPkczHgKLVTd
IAQ8Se02NxNubjM+KcmWZeybhfOATN5r6obPY8Fp/SDBxSt1T2XB41eaLxi2YPo1pFXbm3sgP6hK
O45xHm71EjsegI0hC5wzSobXpKme15MnsggQXU4SSGJofj6+NNbnURcszpA6jCYpoCtAGkEgdgox
qzntJ9c/U90ypbYgz3FV1N+IYZKfKJFec9t9/lZxRXSAtVuexU56Kq5dLdSRJgANJALC7GjoRf+I
4O28WZQ3TK+s2BevRV5JGU/zH3nHx3dNNRyCguZa4WCquNYOartWucV6Xav090vopUtBraTcQ4f2
JEr4+FLt5PXdFnpDaq7S3bHE6jM7a95X1lC+cjo/X6ynXYjuASLCqFU+PYkYmzhAXyNepa42GdMh
BiMqZN7nrzy9Z4QS1gxi8haPDxsw4sHjW4IzNizuVGIhNa4fpPLvDDgQu20uZer5GE9vDg2o4ARG
GIyhemVLvvQ8uUWaHycZHgLu44vLznRWsXGXi1FH+5FpzRnopOJYjVv/yqWeh9mfdoBYlrP/ySWe
3CfcA6sHLjOmQempfd2b/puVzCk1g6wHaEON5DF2i8ZXmh0v7smAGdq/r/uEDGD7gzArvFWBlHEm
LMOcnzVNaO3ttpf7FhvKHSqH41lTRhERRo3vNncM71vMql872V9YUhR6zFrJCemGPOXRbG6O2nDV
jnh/TH4CLt08b8o+eOU5v3gVMsMArWaft/rkOTcYIghq8zFdma3u6DSpi47e9pe/vBFP0gsn5igX
oufyeOGgPWoRGocxxaerPfTzKlLc6uxYt5Z+JUD5fNTjNAl2McUMhRsUMk7Xx5fqUMzLw8Fmgwz1
mIY1vpy5dNoHzX6KQ408zis78sULYvtscg82jOPTSv6lHBWhtsCGBCPDJmQcF+jUu7ryvoMsgH7g
VfUrL+yFPXg6N9EUQzsGiPOTsIgDs8D3pZMIJOROUrSeScOjNpOVh/rKZnhpbXhYt0I1JDCg/fv4
zoBOB7qOcMgYedpvrQXXr13kIzPwyit76Tok1JQMSLb44VO2CJ5wvaiqHOldFYZplKlrmCCveaW9
9Nx+OmOyowIYhqcv8ctrmqhljTxbxnQRETKxTAr2eTBtO69li/9+tb9wdmHfdfKpIKvgxp6cIdLy
1DzqHgc41zlZ/SKxlxUSvMtc6Cv05v1kKua/LAnJsodYRG/x1H0NnrqVYa8l+rlcZGo1FO3RuIzH
E7miX6X1Sqx74UlyDpjhyT6Z1OmpXoAFrbBdolamYYnVx1Jha1fCG06WkNnb75/kCyuDx4gsUHAS
J4BR+PilyRPnm9RJpjUGLm8YQQWxq7z5lXX+wg4molnkJHRMI++pn6ffovilN5d1XldrWopOHFsG
b/grMPOjjfw/yIBghNIKRk2Ww/ApBdXOpGPV66TSTkD5nkwdxENLBlg2Qv+r3/Af3/T/yh+6N/86
+OQ//5N/f+v6lbG4UE/++c+b/qF9p8aHB3V13//n6U//61cf/+E/r4pvYye7H+rpbz36Iz7/z+vv
7tX9o3+krSrU+nZ6GNfbB0nP8ecF+Kan3/x//eHfHn5+yt3aP/zj79+6qVWnT2O40P79zx+dff/H
3yHU/rKWTp//5w+v7xv+7rwbv98//4OHe6n+8Xcn+gNfc8RomebYpy4FWdby8PMn7h9oRdBJoMCm
3EZK5e9/a7tRCf7I+YNyB4/yk7Ay5+5JdFV20+lHdvQH/4GVaiM8xTvFGezfN/7oFf33K/tbOzVv
uqJVkr/+yYn/JYah53MSO+P6p2EInYYnIWXWBaNSG1lDcjvr6NnNdFmCDypTdxij4KgAXqtkyU2g
/hLFsL0RNLvaM9YRIQ1XXeRbsJxRqH1YGns4gwOv39qD+jx1xc4BGHTdohD73mgC5w5lg6hNcJBf
Dr1T6r3azO1So6QEWL9Xb/D7Ga6k1/jy3FkskPHAs/kWtuHDSYh6yv1zcBaKdlnlNL0bm76NTrFv
jvJqAuanpiT029O0M7Sy6qFmUt/dn1CSEmKgdGmrkuFBuSpMgIXpqjMb0XVVNv4YQtXPyaDXwJUg
KE14U87iBhfkY/5wwXw3TLeeTmwM5GeI8QGwQW2ODS5IXZ571/W4LGcARWyXxi3TOEtt7VXB5zaJ
0E4xpW1VWEonvVo2/7qQnbATU4+DfWgn7bu3mTH2LZhYM+ze5tlanEml3fx8ATMKE2sTtVqwuQTd
cgapLLpzJGzGJal4Tm6bOKUYLiAGzrFhGc3nodE6uAST0l4PA4zIKpfbfKPlUiUl7pzvQ7Oxyis3
KvV0XUcYZg2L4kBwgG5794wzRu6h0EN9Z/qYop37mzE5GaopJczBvZAjRWSMyg/IaNA32Uzlz2wf
7W9bZ++tMRfeGSaZmSyhKfu+cR5V8B7geeiozvYzog3fcoiTyDCAhQwuQK3in2eziFRSjn6t0ymc
2jDG02SuEs1F4SyEedntPVlO+56tazI+8rfmfgPzUSYjnO859oZ6dR7aWmwxs+0mT7ZltXBQAqVj
JEvVFF7cF17NJxrbN2WX47oD+WZ5EDpd87NevAKdM9AT5jt7rNf8QNjLPqhwzu9rd1s30CmRt8Ve
UUVu3JWiegcTxlOxB0japaIMOjPhuJ+6RJigRZKu76aL0NcQkYxpCm48t0cW/iQ1ciPzoN1glXlw
jiFDgskzBMqlGdjGH8TahlHGmoUX2Rp08Ci6jtzH7fqqTFvDDS4No7fRdx+C6Fg79QZkHKTdbbOh
mxkXOdDbeMUb66o6GUrE9Va3Z4BhimFvb6U7xnW3rXejN0IjKpZq+hoWvSp3vPDguwgkLAkgEOan
cVPreweCWJb0zoqmPTrolbvLSEdBMwxdU13a7Wx2VxN9p+jgdR3gMSWytr3Ix0oq6sBueIC0MWQp
/WWgTWowCwO7sFy1R9pW1pU75/IMjH59YRkQ4PcGrYdyB1503uC/rbN5mYcmcKhshDTIA/H7br+J
cbRT183A+8Lw9cJd60dGs5Nhf7Aqu/lgjB7jIGBtrLatipo7E1zlzp9C99o3W1klOBIU+wLCmrMr
C99EtUqIcUiwGZuCt1tP6rnXgdN/CMZcPkwgbZy9txn6UzE21W3Y0dL0mEBZR0Js0MSim3W+C/mg
YD8Egb7x8EA+zriTWTtrtTIN69bPyvHgZYwEwFxrWe0d+9LW4ExPpNqxUX64X2XdxBg7un+a4vyl
QPx/Da+PQvJvw/X/j4GYpO0//h3unsXh/z1JwHr3jyI3f/CvOGwFf8AQDywKQyAV5P//DsPRH6d+
JuoOKMGSYP20e/kzDLvRHwz9PBqxdGIxWj31qv4Mw65PhD5pdTlM2bEmNv9aGP6XBOwvcRhRQqpF
qD7U4HRdsON9nH6iZaZEyACbJHDOziG0gZNaU70En7JcBHsnGM4pjw6mc3B681hoV6Fy8yUA6p/M
dk1n3mrFXQTKcuWIEdX7pexSYxiSNdegfO5WW+AaKrxD5nSgV508sQrPTyJog7Tn9b4o7uTquDvL
VWezNadAe2IfwW7i2QkZNJ9NURjb1Sclve7Sib4CUj9fbRR6T4LTrh6rnSsxoM2rXQllE6/rc+3P
4MRs+6pt7cST4VvQwFDLPqK8CKBpTWqYo0OzlUltbjcAFLER3JyDndkwXiAtrYGRGuPVAlhw3Ixd
U5XnjKJBrS0QfEckva1+PxhEgbaJXZl9mlfjaFdKxLr8P8yd2W7j3Lpdn4gH5GJ/S1IS1dtyI9s3
hKtcZt93i3z6DJ0kQHKAAMldgH2xsVF//VsSuZr5zTnmuEkB8HTxV1315OEOGiNyDI1N6nzAIjIa
zN7651j9NI3mVfI+KaMIllzooc1tbepF7vWcQrpRfWuLkujM/Dbmxt8VXKqXu/lbvR4wcwXs9i6H
keFU9KpHfLf2FV0eyaaF9kSyVsMXRHsE7I5u9cGhh8Z8A9d4mJNKvtvYiXrn1XavdtvxOU2H6DQu
4lpeuyzR8aWX4y6vsONmdvLcZhbzWTVUdHvXCpLs8ish8/ZckCx4rxunfSVmP57VqH4fBuEp3fBV
uvVGnRnNDI1XqO2nMJrDgHu47sgJgBHoU5xd8UwUI2GWj0MMD2RXh0UtNjYDO0c55/16HAo5BY1s
4GTMB5OzZZAv+p58njc5bfrejTSRzGW5cnpB/siSW7UuL7ORtX/Wdpz/Oc09ogHUlMt3l7PbRM4T
7sunTsx+0T4jb3hKhHeN1koXl2dQlg257MaGgAtC7SRWVvvOeAVL1L9LsulLAdpAlgCU03rJtm2G
oXxQ2RPGWtuxOvsYcAhYTb5ZvSHAbGbtnK7Fs7CaoxUp2CiJFwyO4SeZe4k0Qn4lnvExDcvMfG7c
6L2u+UqXlmDJwSgIV+aFSoRgN9flHnc7NrpzY+0jphw6AS81MUKp1EEMab0T5ZsjpG/aP5yUON4c
c7u89uD8Pb2h1vFoCmoJp+korJqBYf8qEjDpxd81PsZL9iaaI3/0bBFZ2IjJCKzpay3/uP2zRUJD
T8ZA1rvRxU2tSS/OjwypPDnW/P/XliNlF3+0yOaM1UrfSEiG879j689aEhtdT9Yxrjwa60lypW/t
oj51a3ZfYueirmxMgoOI5evknbAKtr5jHwoKl09uunqt27y2Vvzc2HtdFns7mkSA9TYs+9qiyt5p
iZRwBaeAbfRwDYcETkkb2+nRdLInLe/Oejv+zmn6VXZjslmX7KPmqrBLEnXTTvrFFdngEc0nl5CZ
y19tbeOPtWmc57mgybmIqiFQWTc2la69JsY0HVbp9NdyBcTetRURCV3j1epk4mcKBTiV2z2J3nzp
9Jqg+HzO3W6XYZf5JRhkvhf2PGsEPHAIi+jV1HP+vOLxgxGZvuUxpsI+OcRqH06Jch5zNQDP6XV2
/7XSF+wPpQVJQWBh78IiGo7dorxEg5P5dvZplNQhxtWwkRwYtwTFRl/BZryh1mmmwcFIfIbucfsd
ydGL68omiimulf47YwOdM0t+jMaxJi5QNON0d3RChKS7kp85Isikm/CFvbVb3CXkZIQvw+l93e64
n5Sr+jWPuX0iuBj5CabdTdoPw8bOVXeHu8IieWaPXt4Dl+7baw7lI8hig3Qakh7BoPajFM5ronXq
LnOVnn1iVR9MA91368Lw+7VdNug+m7a9C7v9yOzC9KLooysP3OGcW5v+NH3B+1zYft5mZGSeRRZO
vBwN+SsrUOxrqh6MAfqCuxv0v3XnDzGvBkwMvQW5Ue9B4n5ZSBD4gqOQFp9D3gPf4TFsah5Z/Zs4
EeZGuFlwHAADevlcBNGi+mTwzsWcEjchT21ryU5dPnrWM2Ern+qaERQtY68vjXxnrrWNr7cmXeHM
N4bQm4zAtnDWU1Nmt8S0XmDjx0guRV0cm9K52E361Ut867hxTg4fb+oKb+peUnECes95DpjMQahr
sDrPjhF/lvStx3PlRykti/3JMF5a1tdWqFwE4i8j6wPiEZ4y5Lu4lniJ3StypufU+7479fEHQaMv
peelbg+Tbnsm4/2x7LxJszeUDAaJ3WEzjy/tNOzsWjmbsvhMbbm32jdAfh9Os2BWqRewA1wm5lhf
sPKQvXQiAmSNRTGKO9gXq4kT3+jAyEx0l6w0fXn9PJ2UOX8GvtLsjbUZMJfHa9jI1S/tSxXPOztx
fZSfC93qXj3xKy/uj7F027ilhNPpHKKtID6SotiNU3rEy7zH/kc6jWMGVgbfrKdpj2BH3KLIlqAx
8s9aqV+jufqDKnqUnU28gbtzmQm/5AnGwUVwv55exkrbJrnzIyRcUhEbP4Pl3gfNbfh4w8HgzUdb
F+uDtgKoQWjKMVKMiIYAHhW3cnzVXtlKPil0ZsEj2gRMNfOMufjQ4kXuZdvzLgpHeo7C3ankw6jT
aytxBbkuxWtKukWz2xCu+DD1Eqp29Ky1q7Zth2abtKScp5SpPynHdGewVCXDuoX4u81r18fheWws
uY3kbtQzBI7Gz6zxfbAe5RsUBiYNY801XaWnCk4maw0lSTvWdXUd0VQ0kXnqLNRda/PttItnVfmh
sqewyG0vMuZjWu04HdSjzk1RIbWZ9xFdFPZuLUmOy/RaEysaVeXfpHde41JRuaTPWtm+oJg8A326
CkveFCxQhO7LT92AcTBaLzkSjar+0uK8A/agLfph7o9a/E3noJ/o1X5WR+7Lc2i3xS4fkHp4bYhy
xdU5ac6T8xWJgzq9w8Pwo8rwUyyRzcFc7hV2WtzsYZ6FLgmJSqv8hYmh4r7rS+4783dfOhtuUluR
X1L+Qa5RPj8nv50RSBU3d8G1vJbhrCVsF+VX9jjgDWol7l1hkjo26U5nsDI7XL/lEgoSrQ/42lFb
C98mcKYq40s2O9Ym7UAvRtkv8E6S//kxNuZTWjs1SbPpkiV7BlRHWSzcI0v1ImUbpKPxtxvRsqUK
+CGrQ21Qtqoes+o2ISCZyhdNGrQmAVF0GisXHN/kn6ppwxlsjtdNio+h/CBSaw8Nx6vVVW5Nq35z
mJUOTnvT+rPoeAwS8Tymv7aaB6uWs9qqhz4RB2LsT0Be02AtiTNSScE6P763scb5Y9hEKVAtHVBv
Zc7bJnXfjanbpxydLgoTp9LvI402FBZOw0QLQNrKN/FUEgqzlhapicwIv0VGsGNL0IrYykE3z2Mp
meUU+q8VrW/M/SuPfgef3jObQJkehRauS8w+4qlGR/Km8tlsuj+MTofAlfwmlqyPaabcisr9ksvA
KF+5ik67Dku+n+sfs26DyOTiUCZGfSjUmXsA7SFm9jKub+ScPbfjC637vQ7XLlkJSdm1c1aL/kD4
9X0w1jB1l7uZzO+5Lc5Fqh3ZJ/yZ2rCsVo+trgapgAtR16FQhPTobTjKvhV+Y0wza7b0FMsut0hy
2yQB8SVy8fCQJMf2QU55oAlWi5l1p/mUWL1m/Rq6Sh5w0Xld+MqVGWWBhBf1FtVpqihy74eiIII+
vDklpROAc5LNnK27zGD8rcZm0GTDd59yC5hH9e+D/vtpVaz/udTUS1wS6JzSqdqlvd7706gRqFYI
OgfE59GpFBuUk6K0R2bNaRiLZdc2mh4CrzP3BQzodIhe0Lzip0IqlT/1XfPWrR0rblKXs31VFplf
5Qp0wtKwlBhTVQauiQqyqgZn6V2kET3VLCcgFUKnMdlvlr5mk1TKXZJIf1IEV71JFyhGgwQ1gfkE
mTEkh/oqFeVC57nLA+/wRDa1BEGikHWExEgKrFrD2uHaV08jjpxEuScO1wH6D6IvxXKfMlXpPGE+
YGQivy6ZvW7FnPf7Ih8cr8lrlgPDhkVUH0BC3exOV726bi4JIVcKvaqnDmaFP1U/aWaCAx0e6IOG
bBdJOz8rq2/NyrKnlPTHjwbeIXQKp/Ax8CL7cXRrdThMs50pOwdI6QmuWOUTEeZkkBKSSkf3ZA1s
ZF2sMKRVlQNeWNTpIgnwy9Y+JJbQrEi9S/E9iV7fEntpw9QQSjC3s+utPYFEe+r0PeefXaMx5WtI
NS0qTXP0qzv8SIiVnUZI7Tq0+T61u+dedYmr2X6CQK3l04+9tt5srKNndXEQtdovSdcToeerPWLz
e7wsYrR9AYicfk6F2x9RP4TNKrnKiorx2uCOOwz8bBFBOL8hkLiFOSZ8zVwetVb9V9OJj7nTbrD3
QggNp7ptN4NeoQWX/TFPf1vD+ezUMQTb9VulWQBe5F83oS/20beDxCjKv477Hs/au671L11hvJqy
TA7gWP4qtvVtdv1XXfaftjLeUp1PrxjiWiZdselW67vBgTdDjF3I3IaFHPa9aAK9bhGXfwizL0eK
SFIao4iMTRO5FrM3LRojc4JfGV8vB4lsXO+dasbbWkk5tS+E8J3mosBt8/r1WTQyCalgbzQc+LE6
1VBfhmttt0AKiqJA+OvPa9GDY8oq3TMX6AgOKmI8edQMv/dsIShvrxBy/DId/xDpJ4FOWxkLjQVl
Ych28EcOiPv3okpeiKRdiIpfGpEHJo54yFw/Uzoi0HbCT9CgPeAkIH/ZrqXFoW2ZN4ujBpj1d9zK
b0UzbQcMv+gZyzfjxQPxzelkO/FvyjFHi7Nj0cKXV6cfd7BaRhEZl354KsVafeBS3qqI2j5sNQ7t
mP8756PLaD6m5gUQW+Nm4FUIrxJ0y7SvNBue0iQKTUzx+mMjwWCyKRzyjrbxuKzGQSHWA2SyXdeb
PPnaodJ02BOjpxbjG5Mf4EGlvYukvZ0cLcCBTpdP7tmp7mP3YdFmpYK0EXYDSLoYfWjUxX3NYvy2
BvKG1nPNbrxuHvbJaHGUsr+NtA5Lpz+MKTvh0OxHHUkDPgnIpAeUdnGLU8wRdZki7Ulv9MvglD7x
0HfGc5NfK03Ljps52Dk5toZx34wnu14SjqJyP8HJ4NaaDcOdE9F4clvxFyewNyhroM0c/ZyEOYQ6
MaGZlpn0r95IbZ/oS3qBp8KGqOiJNXtA1eQz+CYgELNpzc8ZmeqHmvGit03Gf9GXj6ERB2iSiFJY
TnC5JqSms/5Pa5kbV/5k0ghwab4mqbxMuAbryhhYMef2EjP/anzT6JY3yGNzjiBVIjQxo+GIMS7q
MrIBd/GW3p86zJRevbURHDEY1n6m9i/Vwi+48pJshlmRntTldaqHzQR03Zz4BnWruRb88opb+nPd
nhM13TIVIiI/OFVAFaUVMFnhO1+LwJlbHxToJimS9wijrGMgy4yzaZ4AFCeXaWWIoXFF1rPloymc
fdcsxrYymFCYzWwcrL6+dWOensiqLo9U3HZmmLkrB3lYdTblXNqS5F+Wv7Zd0wUlKj5hZSCThIYd
GSAFYayXfx9GEhMOxFM2Llv7oVJUtsFNJJwpcGWUsyVxHG/VKMYMlUoe+2GKmZhlcX53BMJexl2A
9fpzXMhZw+XzzMEqd50JpJDp8HIZTbKAS5ku3woglt+8QuwcL22phNQE/9XFkO7ihnnWmJsw60lN
Togih6LpvFyxDlPxbmrcowH0xw1gOWc0X0b4Meogw5xx1m7S9700fnVyY16+KJvSTJ9lXW31bN1i
feZC5rbrORmbu6KrQEO728xL7E1tcuvVCQJCZP4OSbd7nFF0ayYPcEqyo0KinRQ2o4h+p3XFq6P/
1YfJ14pm4xrjza2mJShb/WyP84+YW3bRFmxjlx9TuyxCsUa3zGjPrdB2qkSaItgMH2Tg0S8e30tS
pLeuVM8lhNKtGpORVlo9vRfRZ5/JkxhubnlrrSqs124fRVZ8RZiyTGZJcBYpWALMQtLoa6Xrxe8B
PG0mNYPjUlyMXp7T6E+jvyyjofmTeUk7/WNpNp35IR6cB3ofgcg4U3ZJpeKv7EpUutDcV0XMlXvo
duP6geZxIHEYahoKiK1rB7tm9ys07gJa+zJFYJEgx30qajl6Vc7ohB56gmUWqVvnRpjfywbrawHp
wL7tbqxOpD4JfBthpT1m5ivjtgCW0nZgix3REqo4PRa1dnAsxB4yNpAUspDQkf+gAgkizz5hwX3M
rWcBFS/mafGGxblLBjm4ngB0EirgJl17oG1brxo+e+XaI0ovD4Ch2FhsPIspd5y/PavP4Ds+qhjW
CLKYGsv5ozK0X8WOfx9vlTU1PpW0O6VTP6hqgRtarbem4vPqxWGuoOTt0UEPFIDuIVnAxkr9bNpN
7j3n2ZGR+jyW9VeOm9mfpmgjmmLvDizH8/BSP5YK5ZXURVCvpj/zxUMqO0+TsWvVx+Ls7ir5V2rF
Vw+XbI0+LESJcdrOi/Mv44ajIH7mYxmU4B6sRWUaOh5yOWwJolbjJhcvifwnyu/C+ViKiYrJH5bs
o9tNGw2+rJV/9ukbioZaprsGqV0FioOmcOkLc9v3XBk07WK4ypaoBJJa1R/L+Lep2VW08txF0qtj
dQcg3YuWpfOS1giIX3FgM33M217EbHmrJHfbyrdccvkCGZOL5CsR+p649V6ZngoNBTm3xpAO6jBV
cq81rSezenH0b9irTBOTDZ2yt7LgQt8Zym4U0+AZXX7t0/wYcWfzODBsNKugtbQLqhWFulXGZwtW
XmnEP7XGLij75qlwRJC18bM5OYeVFa+t0n3hrAwmyqQ6dKq4N9oDbnFvJwwQSOvzu6an2yb+lcwS
AB124l7NVxzPcPTeQVbw5fa+wWj7iZG7epiNaq/IWz4xipC9tbPksKGR8gDx8qR2NYIwbCT9I12H
fdrMr4X4KuYFZot9m3pjly2VZ0moc9ExNj8NaA8Vbi1mLvbbaMI24vx8MvJ0R1Hn8UHwdcf6VUsB
ZihK2GY2pCPJLdEFtPGSZtFR6JZfScL+AteQSbNbjv1ACDZ96H3VU0u2flUiNsHbbLxWoBLwfJdn
K93EkJfFYUHsHaACJ9y9AWPMmT+pB2Y8WnfiHmVox7I5k2XxMsTJBN4NNTvrXokPFafjJNuAg3DS
TVW9F+u1sMqtqX4pbOHZqakPMrbDjPNDIl+NKTtTwlCoCxtIxLNzwDICyowx7YPJzCPzuBYaSh2m
6w9MiQAPxHMB9aWVdwfQWSx6byr6M/pyPT9k5/WimVwhZ32rVvETKaBNoem7TA8TI7107dnMmWDV
OXBHg2MSylrqAA8wxd5u4Y1wWIruLP9kkqqNikWjOpoFBIP3XgnrAaloq6cagLx/snrX+7uINinI
T62xb23JH9Xqc5QihwiqRyZrC60YQqLy3mnZZkgZdEwYS1tDEBfcLY0e1nPjOwUwqO7SYSWjw4dG
ik89e177YKkUD3kFPl9zqqqdk9LcgNVfZ2FJWaPE1nDhcUrtj7aS1rErKLHlE8kFQIIu4w/HBF9l
H4GYtkGMOZm0ZXmG3oUPxLXvlG3rm3odw5zrF8enTV6DbdceSXUt6DU8CvyIRQuOIytVe+PAVwkX
BhoZdFtvShyKq2Hp+2bC5lNoXqs6JUBRyDNDcWo0JNtiPPXrUIeV0lzxGXzPVv2lAxFZB4CuhtPe
MzBzB7zZHAq1vDkvbveZyw+cRb0HjfYvpTun7lFEOOZoPSOZv2bjEHpQnW2pXHNYwQ+J3F2WHSBb
lmNIP8s1UvnQy5da3NJ+8Q2lwd5bp2841a94hE6YG8qt7HeS+g1QaxxMEH1fc0YR7dqbmzJLN+XI
YK3hTy7fc7Up3fdFe2+zi05jAId0b1VaSpcib9GLbSROBJmetP7vrCv7tO72wnlAcG8ZOqxInyJ1
YC6DNX1ddrE5bDgqUNayT4r9MtII+CHmY2W+oHNfulLnBD6svgAZ5JkqMlTfDi9rgQ1DGfTPBzur
cD/B0p4aSw/chjlbG4Exax0WlHIPcfSsLvpPFUPEcodgRKl0hWy9JLJTfA7VBcUA8lzawEMwphMw
ulvWq6lfzWZYmn1+raIu/7TomN/mi3jiDRs2GZMSYug7B03CVT65afNS2cyB+vEzXzGY5PSUQRSL
ywSjkJX+i3rw04U4u1O8HlJZbYY8Dtsepp8rqzB2lCbIMp7nFiMnEB7ExcUOJ1txGS3nzHg75Q9o
rku1MslVVONS5K5zdEB4vk6r8U0pCNwfV9409CHCob+kIvdLFsH5gsXJ4AvN30Wg9KlQ3ihSPrtu
pn4PpmKF/To6B4saZXsdIK18L4zagQFrErEIkSUGWLq33eXcj4RsaFu1giqKJapg0j4rZnRbR+4f
o5m8uQBUCOWjcyRRo/JW9TGNsJr+XGrbyIWoaKfXOWl5tpR59spU/3aTNUVIjRcundK4tqxKYHSW
OXxg1li71DS6czV0eYTc9QimeNg5s6scynbUzI21xPkWRmMTGGUX4nW5x5Jfg2iH3BjdfZ6dUEnM
b+LJ2xznuYc3+z1WVy5hYtuTS8rFerWmds+MeIvbHQxtsm+Eehpc9UKtiAf5/wHtk/IAd8JrRjc5
ybxTg2JV1B0hquHJtpajVscQgosqjvdVbhZbFUBO401ZUdzF2BgY/dBJdn1viCSgMMseuSjpAhKW
Fb/ShgT+yO4T5EtAoK4aZEu2m0GC9I0+HBTdtDbMcfQjUBW56Zk7oNIO9JD4kZOa2+jBV+vV6mbq
orrVBL1BCkb2FZR+u4OyMmxyKxVvdt+cCSfpGy6btY+tsfO0htvN1KgyKGvECnIXw0uL7rJB09ee
5kJNYl8u1hDqK44rWELlimtCpMtzO7VMyQ1iZ9tGcDvGyul4JaS4PGr+4nPT8ksVgYzwi7jWP+fS
bn+nh8wbCyCHzYzWRC9A9wuJD8R1vI7/eAcfEVd9vK51ZxN979BXwKgfKRhqz8DQNbwM+PK39qrw
VzCPMSaPEYXcMMz8mbBmg6UtxFNn2e+Ti0gG8zvMMG9sMfTpnwzdGU3XzXgdxapsyDGzelSzFqiN
WuCFSt2POMc5SevW/OU44l9StcZA3cBsnlqAyt9AwOojOJv8H+dYCgCWlsO9quE5mZUQm31JVHZt
0dqsZOT0sVbhrBrVyVKQneoo5LcYWBulCZKw+zdMWnOF9MLdkYEku660/YYNCrVHmcAolbO6TxRO
Z2o/jxf8zebHVLlt7Wt97/6q9BPVnqEq004UHSlNDHubNKuBAHOn2TWJgvIbwQGzCYI7YKxG8NL/
sMLh7YOrdpsq2TNCWesgndevIarKrQo1+x+ktbQLeqQihrFTA+a5TKvsuR9jG1I2BzjC2C4/ssv9
bnJyjgel8N12Fp8a5G164CLxOXC12Te5WZ4hGLQ70ZkCviOO1DxtOFfVbDAi0DNN84e8NTwk8IgJ
KIhdi/daq09Z5iIQzomza1qZbgwH3g5qOiOVKG+sXaWeobcqzBKl4fw0JnU1zLTVLrDwt1zVunL/
FJ2i7bJVsTeUwpvnCF/wVuWUcECj5ij1wLb2kyLv9iQX3JnCeuo1SNpWMYEFtBrTOnad7l5w4drB
1Ax4YXQuFqC90CRkO7dcKqzpDzB9s9ulAKP87JEY6fSuUmkecNg/RazdtIFEMUc0+5HdZqDLHWwh
KKHUaHP5wKhPH/ozphCsi3W9xE8jEvCGq+b0lFuSzzc40IQzzZ631AslZ1NjHhzr2G95lbnN5WLY
5XpsQuJq1LsTRWu3bUugxkZZOF8w9WNKH/JypcgBf+JN4BkMbFv5UaNSIjQs0U8JiNkj2GoGZBlB
y2OnqhApIvcCusykIQASNNwzh58lNfdabz7JqC3ZNSst3URNDmTLtjQui7Wt3Y0i0p+QeNwOZ1FT
aBcrz0eFeoOo5JbQaH6OjWSjKE4GLVQT9Ql1AwU8M6cAGkngCIrKdWBkz3YTLzsJVeyodnBEa8jf
fmxbdujgK79FhUyfG24ZrbDLS8ZxEtvHHP2mTbfMXtTGzrmp0yfpNsuOtJev0TqzHUkq7sZoRSdu
hPAJi8Qfc24bh2w273NdtVdjqOSTENBkp0zoGz6W4LuOohAZaTjSAKF9PJZC0EzcpATV0m+zOvEj
8Ezc4lyYuwXipzdJehgso1P3hlEvr9ZoobvIUuNUiI0mRaF4VjsxQvFtgTNP3ZLOnqNOrhUkcwY0
N1MMswmKoXxLmCVQl2J4ZVHOxyhfhoMz9y1vRAxnDzv9P4NCB+bUzrCtG+a+vEOMVQA54s7msP+T
zclyRpL7U4/MzB8uUnedmCUPOYJMIdfqYj8ocBA4OeQPeWnsky5XQ7CFPMKzvltcvDO96+xtu0bz
d2zAXWp7aLltPzeVMZ4ZWxpbrZXLWV/6ZaMMBe9Y1pFoovrhJqPKOgtoxVcgJzJ8NEW+O3WG5tTA
ShwxKmDP1pmTwARP1YjzzpQ/yQECKdCi3BtEclvKTr8u/Lajx+FE3zBQssMike9p5hTPhPrH02TY
0b1WFhXNLf/QkBr8Uuk1ytplDf6v3LqTMW+1qWuCiFPjG20vH2QOnA3UbuTRGvDpuzPriU3/QmxJ
r7VgAiBND03YtdL0TZmLc5YZzP7pM9ty/GGSVCzMXAxGlSsj0qttahizSoQgZslHmc/Qq1qr87t8
/ULrQaKpZ/kninSVIgqJ+2K2QHQTfNvIplsnb2CWXjzeRgF6sCy4i6sR8+KyxphR0c9qz0UVcGAY
2DQ4iFR532yXcdqX6HlQujUuMWv0JcA6GSzYFrYhqLFRENdu/q1V/HRwDYaDXpLV8fL04cBo5dxg
9MJ1MgAt/VfFmnOifW7f4q4h7qrg5clg6xGl9lV1Vg88oHnoitn+U+J136mMJa/YOEBvN529K1ZI
K94MYvOiwr32uzoPo2GEm9/F0tqr88QYSOoxF2jypleeNm7nad8WuJ2i9DZgbeSI6VCklDUiDYdH
7pN/rXMv6HIMW7x1i+ekEz9L7Gj2FEC8SywaPEp5Ffk4IBzhY6OTotCeOkLC+0xEGZbPcaSlxO6z
e8MdAddXS4F4o8Xydy7b9GoUq+XXFqUaABzJwkcz3Hz8r8x0Ev4+chTmCjHacRpCUsYS/emhC7Ze
bY1cj2hv+FmGev3NC2oe3RX+58aOFWYF+vSYwcJyxINhXhVW8q1AhjpQCZXW2GPM5FkBvLhZY204
ziNC+ZwMWrjKqf8c4jUOYhcaJT0Jzc0d2/SMkgVoZAYPC3Lis+D+wJtYK2iGAzaP1zGS62+RZ+X5
QWnf1sXqlp4QdMD2pq36o4r3b60lUdQF4QIGBu7YAjhL0K3gZoOSpP4VdGQoM1piGrYkWLSVdoBd
5GJGktW57ZsqSDNw/LLG0NOl9g2+oP6wkWefiZO3xGi5uh5HZawpmrI2nZKsX/TqNK89+Kg9FU4M
XW05vINVx0MlSSEj0w32keQiFsX5WbdiRMMeO4K6dJeizfTdUInxKtWICTUsdPets8YmrK1i3k2l
1m6UeuyfdeWxMdAVxC5kl6ykw7riZnMqDEzr4lzWCtsV74xySnQNbBUlF+dEFzH7Z9wyaK8Q8xyG
QzD01/l5zQCl6pOlrlh8rKzypc0SkZuZdmcx+TMyV4Sr47iegcCwmWdl2VapzM7RkvGO0GjKuzCb
6/xtuYv77MTnImL4kRxd8ykqk/IQd27/00qD3Sk6tfm6Q9H2bGvgCNCBbba1x26+Ksc2Rq00qDBz
5dGc8B12A51EBqba8mhU6RAMHYUa3KhW2LKro8dw6MGThxxQzL9MJYxPdo5oh1uxSBmX2OZft1Wi
97GskpBiCZf5OUN66RWdqnCwz6zAbgD6BEVRUahOFMoXlMaXWhfGefquIgKSN1q1+IlqNcdWjmNU
oe91lOEWdbfuCxugKnVZQZUy9hRL8zlSLaBA0o2c8R2yexfoCf82gZZvLv/+0/T+/2T/f61L/vNf
o3X/m/f//y4hsPtXP0Ju/X/9q/4/DAcIsq//53CA96+I07H8X8MBj3/gv4cDrP/AyO9Qlge3geAY
Nv//HtET/2EaEEH+s9tOhVehk477H9kAU/sPE4gHyHGIGgALbdJ7/zMb4P4HPdugIHSVkQGBAuP/
JaL3XxO+j+gBoCGXRlTS+fZ/DROrFEoVbWmZXm6ymWOk4zI63v8be2fWI7cRZtlfxAa34PKa+1L7
KumFqFJJ3MlgBMkg+ev7UDOYtj2Y9sz7AIZhA7IrK5MZy/3uPXeo/Gsyqp58z7/VsK5vw99i7X9+
Ig2QGLoJOADX+XsUIW/T1hSRL9gP3VffKbFjoi5bxQuD1mc35owmB8nG4L3Hg/hpe+qpyOXnXHcr
VN87qEH8yjgjlz22i05/a72ZmzrG1j1hvH+pTufj+ceLhRMJUgW/b0D1n43F8O8vlrb7JEDyddlT
KXXx6goCLSUQOElwH2z4TBtOnVlx6qPefVHcPB/LvDyqTBluQcsrKacAXhEJvNFL8i3WKta7ielQ
4Lr6jkKM7yDB5QZPFO04Xuf9YD7xqHyPmRNNJcCU3csS3ad51O9pnjhow1oGWdjbj0M6vv5JHAk4
zLs2yU+uHbM2Myr8nNz+buKExr1nNbJSSrPznMbivlXgckT6d1mytoOC7LSAFd4od0pvjCzCnc25
eavC9ke9RMNuXCq0J1oOK+RNko4ZC/Nj148WUcKUoiaXVSlukIiH9fIMK5bugsHex1Z/B94qOiT0
nAATLUjQJaVV/tL4Dw7DCmDvXaYhYrD2NjctFMj8WUcKX2ndvGe9H5/DKPy2+PJZ4DFv2bO31Gky
OuLkfcQgVR7DblluQO7E58Ikb+C3xzUHyDFy4g2yYxZAqGVMYFQuD3bbaSxrBAbH7jWda/tpGaWB
MjU2e8caySKYyv1kHFrQJegd+fziE0V4AwzfLttyMRUELulpzIovk1v1QxUn+Y1o7MHZkeSCz8vl
f1MCuDgy4jpiB/Do1ulscRYxAtHGihP/SpwvxLK6ZM+di++cMgS17Zg/9Nw7NjmFJ0yjsR3Otv+a
lzUzljI+x4v7gfO83jmts2xndMUtsK5671TeA5KJ2g9kQXeNxviXZ4rWMIv50Vi2qL9yvRGVjC6z
asB4Mo/TtomS30WQpV/Icx967qkapOih2OZB1p+gQbWPVMIVVA+AscBhxfUxclqSoXQBpQ4ZOgUc
6gBI9mcTLvmHG1lvJqu8e4/Z1s2SOfroSov6RFye9CxU37pA28/ljNaZ2SE6TSoSvZNe6t+qgYOu
+8ckIYrMbJtQMtRK5F2MGfJHN7GtcvPOYEWnq1MuLM9WzmHImh3CNSqnpEMG91nheC99Hha8OaI+
1wr3k+za4i5JsNSWVSw+Q9IZWM9nsQXFrA5Aih9aUeFiFw3LDU3aqGZF+trZ0xN+yoIvaFodVD+T
UklOeYYVSwbK7JTTEx1SkqLTNDspVU/QfkzyVNHwdycGKY5u47d3lh0v32c3NN9pZPYfK0Kie6MI
YJLwzJKji5Nywx1U06d9VQHzx1rMhqzs7FMvl0V4Z8Lk2NPpyFnWGj4rTrGBg41RQv6w+6zlMjHf
5iZ8pQrzy/e0fxM3JjzqNhr2olwHEkQe+seR4t4tI4yDpyL/aAd4WY0Ju24DgFLvde7nu3KYuq9x
QtImnwnPP9Fv9by2Z2QNlvNcxpxhJX6w1BD4oQnnY3FreeeUkX8KVfBeeG7xypVNP2pvSO5a7aS3
LEHQNEft7Om/A8DoCGIIfdxyJUGpJ3YW/QBRWOBRVMOj7CQjgrypHlxwptsQcsA2CcSMRFviycsb
Z+smNH+YGida0fa/0dKcTT6HdHb70mZoHw6YNfv2WyezH3M98V4O/VM/284x08K/1mIMCX/Y931q
XkDcvU/CfqP/qQ64qsv0tqy67FT6aE9btxidJ+3Z00UAkTsTLtG7igXyFzUP+H75Ap+kk2Aw4biG
SNDImt6RsUidM5IqT+I45FcaDZN5F+KuOHmh5HutazD7DEe8k+01KAOFhaLRJSVRYdow5L3siHKy
C3Ry13Zy+B72it7IKhl8vIUZfmKyw739QpvBxDurmt++HOrT0iOO2IRxipswhTQfJljc8urL7Wd3
l3dRe/WlaU9TTPUXLV1J+CmctD14Vp7sxjjOINRUaEd176kL4hkVRFXQ75I2FbeRV8jHBGIEt7Nq
PqWTb51Trs10KQ7uzwXA1bQX0ZC86JD6OsoCR2fXztLcJd2UXfpFN49pMTiMAtTZieKixEUuvY0t
AEFYdrvshmxyD2ngcdWsRSh2dYwI3GcifmhVwuFX12tBq9lhOROYevFg0CoVHYAtFrcl2anfQFTG
B4WmEh8cWIAL35qDPVhc4t2CKYbrM1/B3gcjkuN8Fd8MSfbbIIi9tUrHeyoS/I9+DNurO/jcwDvk
1CstmKW8k0MgjxzI0edah2DEUo/1vSwS/9OacdwmnllOkz8+u12TXLI5HJh5e/5eogDtZUwZYp1W
d3qCShmEhiqiylxI9pT7AoHlQTM/OcAceKfTg0l7APWC3QAkx5w39jalpXDXTFFxSwN1yiR1DFgm
ZtPg24rtx9ZymRxMFt6yMoowodCdx2doTd9Fi04u7IUyp/gQ1919ppf8rjQ448YyuYnYgQhFUg0g
J4EuDn/6XAx09O0qVZlnbm3yYPXEtHfRuOi7JC6fQA8S71JuckMzg/fuce4gjNA09yLq/NM8MIAb
S0UYqjd4HHrLzhgKh9ENjV7OufSd5PcQEm2BNdFeLY0r0/GlYnxU/M515J1JgrbXzqnit1zzkLJk
g2XLCMdRV3WxCzlOT1xPMedHqY3YBmntNPfTkNKpnFXbinIxCjSzYoc1drr1gYFhPfyN9u7j0GuX
+FDV08MsdLO6e3TI+DW9VZmDm4tWx50OsH5ZNRQx/48oKgURPbhkd0YJRveDJb8t+ZScugW/t/ZN
QgVwom7ScSreKUpYDpoEJI0bY3ZV49Rj+oiH6RB1inqjyZLETvLkaspA/7KmVXA1lPfsaUYztyad
g6MnMvXkY/3rzZDRkpM+G+009KlGZrvA9qE9dDUjEhZEd6cF2ENbPkUsP/sh7bsdHRLFtXUs755Y
QrCNes+/8QM8j7Q19MdFhA+MdRjzTC1Ogaj8JfwuOYBStk9UjjE3xxayVtRuUspjtoBZ+AI6c7sb
PDNvDS3DJ4qUnTtnqvD+CAo4fSaJjQpfDBNXskdMv/3R/Wpa0140zsNA1N6bREd4TMdlVQRbpEn1
pdIePxCe5GQ0FF3Z1EEmWfEYMk2hNXUcHhlJ0SfqLREFN7Iq3saBzVN7acvq2HUUU6xmSJPeNHER
/Eo8RmV6Uu5bnqfxe9QzyxaUtlH3afD7yaIJHjI6MR4MsQ/49ClmlAV+FpkMM6DT5YW8ihhhoc2L
b/hhOTy6BLw8lChU40rRgJxyILSqgrW7fUic+sXXZBhdp6FNr6M9whvExbXm/Jmhx21Xwe0QULj6
0KpuPCybhUYHIz9UnQsHcxNtZWSe7fEgZIiBCZ9YDWV+TwkXVoqs+C0VbCZueV/lEHzUSf8yt/Jx
4S52i+nmJ8PyD9IQ2UsbZ7i3U5cRS/0iOWRf6jz7Bn+2D5DSySRQ0rNDnsu3K5Y2xLEhP43W6aHs
RnOmiaHbYn+UMCzEcMqhLB/qeQYPVbjlNuwmeb/Uy7Nqm+gAeKfYVHoiGZMy1sv9Bz7JVQlVt7Ky
5RNCPa7Zmh3UHySUjDb5opCMwiVNjmvkuDlHGEvLmbZvfAAUM7GB4ZbDRo1uj8u30fIl8MuMSm3K
AgXumBTThki78Yxror6FnlKfaduhWWygtcYjUcdhNHIf6MymPNTP/IPpqRhwl/6UrkOYQprogAgn
nswkv7Dj4Uyfe821KSS/U4ybSZCyMoGHzbK375zYN/RoENIK0/BHKC19mlQ+3ft1ztih6g9pES3X
hqgGHlFLZTczc5iGliZeigJTXVnE0kIHAw9rZBv4TEks/0Yqr37IcqAKTo8Doiiq/oI4OeAaK6v2
vdcW+fN8uSmnKcJt3b4Dyfi0u8XsvI4LzsZDON0QxRo/qTwC1MBg5NntU3gN+L14UCehcFJRLoT1
ovW3IF+G3Vz1q08QGwtJtHQ4DV18orPjNDeyJdViDwzN6sJIHj2umEvS/05LW+wBKLMc521Az0vP
MN4drXlHZ9D3Tv82wGjOYw0ig8T69N2YMb6fMjf+iXy0oHO1jAk5IW1iTT7ZQbc90BtdH3PhP+k6
6LeokI+qjD8Z7jxXfZZefEpCN/nCNbKfw+ccz/TJZaj1bWqC/NhxJZ/q4LWPI8j5grxu1c139rrS
hTGxl6wg1xbH4UBpt48924+5zdL0UrY3cU214EyxceGGjDbc9ksPS/1cpmuAvhE2HS/lPXJYsGNn
WXAnCcJB9ZBsFLCVqhviC6/pezC/gV1BNnTaey7r7pMKp3W2DyqlnuYn0eLUoEhWfweyzC2ZWmGm
VSXJz54pvw8g/cgHs7rbGNCrhfsSr2882GZ9myK+sBKfy87N+5ovHr/AXqXFRdZlfeABAgNSlMeY
sqTInqjIqooDuKxmGyZP8VyWt6ZJ2LJijBeBG7y2YXXy054PHYbXTb5wc11saOIR6+IyWv6z12bW
G2duhi9eMJ9Jqic/4SerLemO4QLld7fIUr+rcriEJXY02WbUlMe0SLbczymcM/JSBGj9W9+T9qte
wW0MT63bBX3jzFBcQ9ltBS1XdfZr8Wb5c/FUcVAFscH/LyH+34C+1tqB/7OEeFAfzU/E2F9//lcr
GGz98/9DQYQi4gNFjmFR/2GIeP+LL2KJ/0A3jNwYXAjYgcDxwCj+l4i4cjDBj4hVXfybiOj8ByQb
2PV+AGIEBmPw/yIi/h07J3wSHlFoezymuIJ9qGJ/V8nKTiTc4Nk+g6ybyhN0peXNL0V8aVStb5hG
2/a/gBb/t58ofM9d6Ziwnmzemn/ocja7X69bjT+o4ZZM5S4Fows5/DXErRQLopsvj3/5NP4n3Oyv
MLM/LP3/Yqjwe4EQihygi6il/BX+g1fZdgL7vl2uQ0RiwptinGkepMmt8Oh8Bvk/0cfHPQA2z77K
q/QbFHfUnTn1f+P3rT6NdHH+pJ43veOnZkf771/e34Xc9dXFGG6Ax6Mpe6EXrbLrX6iQXkuIvE+J
6VJShxxAkiOYYZ7ogHWPnNNmqSB9NaKlKO+//8H/KNfgJ9PpzTPk+O4Kugn/ydLNhyAsMmW1SB3C
Wk+EkXdMK+pY1iVosLEd2lRU5YGr7gc6XJ3rGpLrWC+15WyZEOG9n7shr54YJffWv3AXHdT1v8jN
f16dwCjnByh+Md8OhPS/vi/+RPsixk68Ekk7gS9B6n1QJAzYMcoi3yiMG+HJUhaxFhEojuzU+ra/
28jnWSqZaf8YiJo+1kNTWrcZYBNrNwcWWZF/eRP5Hv/thUL5CTzXdqlpgCIkwOT+gxBZQ3yKJ05L
WAsScc7ThB52xJZrCSnkFHLMbitunY4fq7csNf5n1xTMoXxKL++Zv1U3c4EfO+hxEG+cZtSPFsNC
wGxVSYI7Uh1DQeJK3zwKFLOdzDNn3ulROB+D4iqxLQwHrric2fq6lNJJnA5WvzwYQlTTI3w753NJ
OAqdJLWwCUeHQTXlw1K4OHq50nreYxHXi7v3FO23zaZuo8LduHnW4ifqUzWNh4ocRvFAKCqfjpDK
SCOQxPH1rmdxowR67KkpfA6VAJojkyn6JPtnU+aad5Y+D5XVH8aZ2+yxHyX6QtJbIeZ2J1yLYwqe
OQsbrzqrAS49tocmmc/cCMJkY7e9hTVNCchHQThaat/0ZvpIw4yU5cIlatgFmePnN3POGJEbSslE
ObD5Py5yxjY+2qPPZUbW7qPSVAZXPeaqLeeF/NZH7la3Dcg9e+OSg2YePlVrOV8ZpDjkaCEtN7by
eSuZWCcdpukJZEW7uESpwadiFZst2/5MA4FLNka2yOgTrAfO71wYuAym3UUmSK8HVN6sehl1r68R
XjhrYzCSzPcD0wrqfNuuenNgC0a7mDbzr2rGWrgRysu2tTNMdDbGS/jJiFdXiFjYNzYYLaeHwO9Z
pxe8yFdr7Kd6U1nZaniLNEuabCP7Z6QA2R5gQye3UQpmLJgl/jzIGsgf8JWJLbfxsl1IhYz7aU5p
pl2slGfQHewt2D/OV0kxZI8MS6OvvGV0i5mZWiPEIupEa8d5hHrcq0tSlBCXnELEE6V1I9IGkJUs
PtRZhPcobroHkU6cbTu3b94tVpbxhCoQPEt46NNZWFD+EHNT80jZZj5jA8KOsXFUnAvijGN77oSU
R6vsnYtXRR81Hd3MYmkZ/1h633K5fSXqoO2y+JoLITqS3SVLlfLmydmLoSEpVjcD5YbB1TDr/XIY
b2y6oddHL3fHnwKJ4xarlP0S9nj4th4TEV7DMvWn3igChwnadEpe9F2geu/oS0G5yR0uZRPsFqJ4
wAf7kd9/xu3NBx9Bc9FZR+TNasdDXGZwgRrh8+z6sncOU93j+tRRwTqOigDgJ1L5ps8T9x06V4Kt
vMS7ixBbqJMSYkBZZp84QCf/RYF88YJtKP6NfCLwn/DfU5q+BlVbCYRs43FFuTiKNNVcRuHObzzK
nhctn2lgnvHG9E3xXraABXIKg9K9wQPGMsPH7eJpL1N7b+OgINehWb9AJC6XENno2V8K8ZlPM7W+
E6njoOsIqg0NZK68b2/aNgisjbRFe5XCZVVpOzTCbduXRX/ADSDUoRp8TDedY/1qo1jdduG07Adu
ucwzWvIchkZYzMoAzn+3iGBb+sdLUmprbR4+Cgtfk0qj+AhGUex0rpYnpAliXEwfr8Ari+1UaCu7
nXtriAnKWuXWGdeJ19BzN9Yu1Clpco1wYrNz2XDEytjC0iX73nxbzYVkSmhLv3U1BDU9dIzrsecd
ixIFBPYUHu9R9O5jmS79jncGABgGxa0/tOIN/lGbb/OZnkc0LGs5xModUbldF4puV0R4Z9Ow3A7G
zy/z0M1Hu6tEf9OmlX/2GpsWx6x1JbdXytCyqhme2fmrzyjIvdvCUXSs1ohRj72zoLN5caRGpnNu
91RTwKdOyJ/D4+yR/dri7Q5wPMRReR37hvwSbJMHq6ElU9gGTlNkV6xlmSYZN+jlh5dq5hVN6weH
JQ7X3Ye6rOixHNraeqx50uU5x9/FJdV3rOQ88lWARKTph8RVDrRFlf6dDhEkYkOcY3Rts2MmxWCy
LIadpYW+TJV4GCNzxtD80iaRe1OO83yAQ3XEdQnFxPlZV4TZ7PiXduST05LMK93POU3v1WIO/pI/
5Fbvn0mQ4yz0FDmpSkfEqQdAUiJznisUnd4hzMr1ZwP2xlymuuOfSq/eEkLwqDA1zt7h2/y6WpMO
nSuCwxqFPo0kgpFxiIOx04VAFvLiV0IQa+9baQcKYC27D0z/OfrddB35EWCzeMIxSPM++pHXvbWF
SmzkSeuEFWjSB1tFGMmE1zf5Ra1ovS2+T3kdCgilG5rRJPMTl6wHwuVHQTYTVdDOb4O6HNBQLYoq
w9yoSm94Q5P0wxLTgGskiaxnmafpgfU5S895EVCOVDG4FqckSe3o1kSliPY4ovRLa7OouoV0eIdL
KCtg1ZKnpvOI7KDkEOXKQLDAFUzSS91omGVTL26wnuOc6fNJHzlqGPjck8i2Xm4mNOgCd3IUD7CQ
uD9O+3y0F7kNPDSaXdyNzGFx1YwnJ1LirmN4PxJS8fGRti0lqtt5CmcsaDiKnoCvMYgqLYQEuGO1
+N4Rlo3RVbNsu3T2gt5EtxVBT85Rr3xnu5uCyDPDRCsiLKxGMFHFXMuHhQXoUHh4v/ajTquvKO29
9T0K97NyYG9QMSFIe6AUvoSc7eNNz9jJ384eJVOkHCwfETNPQJXE5W9MbNZrN0igu2WVN2edpZSi
L36ptmUY6m2MG/V1CrzoW0aMabh0bSwbNPPcb8/kqhJ2DqT5Y8Y8+uQ3Y7ObxrU9OO/UfVuvTiF2
k+o+suLp+8DI7ckvhLowro6Y6tXNrSec95EBFZd7371tvSp9c2es8HgEeueH4Bp4pZE+PsHNcn4X
2gtf02EF3rfJ8JN3VnzvncRG8cx5Yvj1EpLUyrX6bV4J9R50LUPaYAUbQfUhatooXATttF+4y21L
DyOYRiCZN6WsaebAm+LvK9/yzGlIK+eHLFeMI7LQxenaEOWdEo9LabymOZDl6fneQ3tdWjxJs0eS
I6j1eBw6RhBGtlgWjMzfC0Zs5OWDiHgnTrFtKCc+ySH25gNM24HDlVOamzHwrnlajJc6IU2VLAF/
s/FHzvZQbKlqCvboI+fEK9KjHwFn27N2mbsWEIEBDPY0VAIXx5x649lMU7rvLBk9GNE7L2VGiK7u
ne5uDuX8MMsauRsFDwgTLuV94sDWW+zpbM1j+YOrabbVsSHAw65xpGDESvbQmABNeg3OMVkYsqEY
j9nRRPcFKSa5IcXj4G239KvHXf1UzH53qWPM5a5p0weatq5poe/DhfpTOTMH3nEBuKShdW7AUX6j
icp8iGRoXwcOO0c4xY9UWR85xMGIyVp99C2720ThWN3gj9FbaZM6zpzAxSfsDLcLiOydWABeS1MZ
/Iq1OFQqJkC1clTKrpYvnuGO3ka4tedmlqsfja71vHSOZpY3YSWdfYw4dReXYYPSWmdXN6wAr3UR
SGVv0vdeWSZnExDE9AYzX2eg2xeqyK0XjlzOTonGuo4mWzKii0byuTNA2THtDHczVvi3OQUFFXly
uRpGVzvqbj6pi685hwxUl8SYf+syH49l4v3qfNUCv6RMcJ8nfnJlmkcSMNMxsNDZvbfqmbxpppvb
urExFvtpHu6nzOM0PZNeXobSHADK9NdZhgHO4RmeVGhB2bGG+QpQS79kS/k7NpH+qk1c7hgEUdRE
QXi0CfO1/G0wyVGmRXWs7N7iuJ81kLKa9ga/4dec0IPK2bu5krYFB+UyL+pXW0+5GnxSzPOsO1rf
oSlam7ZaFXBSaTCxCgWZi5NHsnBTH4OCjxgbkV79RMPqLApXj9HUjc2hMh3GI9l08S2ciGXTDABA
KTfnOVjVOpAS8mfMyfBXqAiIDquqt/qXzrVOrFs6jMojBULRa0xVt9n2xMOvFnjAPcmMt2hJWXOF
qDdJ1eTbMXbVu9PS+ktbzaVvsQpvzKo8Ls7I1l915LCpB0pvrBXtwqnY3jMpxoMoAwcBP33mM6E5
yMu9XZIl+jDE5i1KsFHO81SdJ2iR2neWvWexSTttMzPHI7nHbBQu36qndqu0OgYEa2jpY3lZhdfG
5CxH5EE3DnvLS05Z0cniKHWOOF9woWu8n1VAV3U9mCevl2JmL4izd1IYD/j3wMu70S9qetwLnzbZ
ALaWc5znx1gO8151/d1cTebKWsDVzVg1piRgUSX99dvMddlLp/zGHQQshuaPWp2swnXcVfNxtHCN
2zHbe8rX+4T0lVCv6X6vQ0NtfcBQtS7C+JZmeE5Wq2AuCCAfQmaCsLXiT9z+z+5IUkOCA9gCjh1I
+1TtIXDnk8UXaMN0wiP3FhVfVEqad/NHv59WKT8yauPNEL6qogJ4bsIyfE5mKQ+YffF3B7W9Qmr+
cFuWb7kAsa/XcQL33WHGk5vWADMR2SkFC4ZzNAX4p+ph6HE0wcd4zroF74m/ji78P1OMKOXwYTPZ
SJhwVOuoo5v74sp/WN+HesigNHaDuAUYXsCmU8r/xoQDxsfYjvDExPxR4kZ7MI784/2eu5MtxAe2
DiYLQaSgvwWBDxrdlg9BYReXjsnLrXIb78Ffp0R2y/XCOLn9yIVSXJKopIKnGeQFrzEGm9TKnHOj
UMOtBkxnn6vpsc2Y+HV5zL/Wpt0wDfWe+3rChjv75ofyR+ezNn29sy2s80fREE6BbFnOpxhokbfR
KF5nEYSav3ETwKNn9pjDglcZLvYXjMBlHw/R/OXxhB8N3LgD7jnj/DHNXetkxalYgzxOFZegfZyU
HasCnlD4o38mloRA826jdO29hq5HQVrSCg6dSx+/t5jvcsYNtvg1WpoGhSHpuke9jk+9hZ9EzJnJ
ahJa82VSIUJoWaqfODLiU+k43rd2ndmmjfiy/kxx51hj6/LCF47tz9U66+0KbrSbwFseDQUO71nA
UTaT03CybTv7LNdpsmSciC4QcMxS/bGtbH0ZgaTeEB3gjNSX8iUC6/kIGrLZFzw0J+KsNoAMzBiT
LMZtM/TukXwVESjTPE6zzMiwMw1uXecn88cUPyVz8nI03x07rjw2LJtYQbuO1WmPHKE1LKliHNUy
X+aWJLIN4bvkVK9D+2kd35u2tK5pUJQkrdeJ/8Dov149AEFlYQfIiyK4eM1EoHVivgTZdPUSJFHF
8/7HYBCvXoN+VnPyJCtGMqfRiyHzLWoiyAcd/ldogmXfOaa4lWn7XHvJ1P7MaFCAujC64PpIFodM
6FpkjfuxrESyN6IDYjYp27k4g8KzCovEjciuTMbfkyKfsrcO9clsnEDan04sg/mQAOn4EXPwWjkC
XXwkxWHxFIaLi13f8R8xXyAvRcBnEI1832L+mZL7DPB2zkWZnzwVptkBBY/TcT1XQXQV3ZgY/J7l
HJ3iJgGR0CwILjfSTZHSWgve7sbphIuvz3GsXdFH3LIcU6VHdj6C562JhweW06b86HoDVkyTfAMl
yUMrvpFv0s5dBmYj+I0CV0rF6xjXgRnxcxZPQJn+kBy8miM3iTklnXs/IKPGwjLq4lBwavkaHTiY
LhcCDNAVIBq26uQaAtR862tVvXF76gBb2LX/Y1EgN455E4nlDhiXC1lC0AophPHvBqypXM8LAhY7
vEiQImdurbcpzAt9rtES4fD1iX7A2pI0l9AdaOJlsAqIxG/qm4YeJbA6Ef4ybGjV1BybKIO9ZY3p
YyaSkJDPgEbMo5VPKzZOVr/jAc115zgiEK+QC/rqSGiTNT1z3AqHIB7IlqOT03fEfI0h80U4pb1z
7Kmp+DxVgAyPMFmevI7eEXy3Ln++WTCgHDXWMnuz6G56GJeRr3eQBv74lOVu78JV0/zxkGNngxVF
Vy+J5PEkXmXPy0YaTRdUufTYZJcUnDEDRoWMB5aVw0QzQzUbLSewDy0RxoJxqjXdBoUOF4yd4fDO
wMOcxjKrxFNAth24jsCS61EhD5gm42v1LBovuuVUnt2mKQOIrUcSOSNOyehpq3kg7G3O6TMEVVxS
BRLSuLCQhCuJE1WmQEUf45p4CETKZdjBa8tBL3EC28UtfsbHxcv9tagygW3pgbhC1JCeeSBcafHO
NF2/qYOFNGFQAJ5jWWEYsWFvmV6KDL7ELl8CgI/BOLOBYLubgvPSmARjm0taEn+K/Mp85dTbgQv3
d6OS7EF7XvPVh+TPAtfgDxqlvve1DTbeZQRLFQPpKEAt9WQArlKGehJB4miQCMEUnVul0Gkz5ROl
Go3QN8SpcCFxrHpwXQ+vKfW9FUNaGC2zOy13RLkAaGF5jD021Fa8Cnu2q62KMQ4AHMrCjwXo38FC
KWeXnpoI/JAMx/o979fhcFTrMP89YlzOdk4WDuVJG58jP/ozsWFkGB3fpOy3R6gCeN/yKJmnA6/c
+xjpFemxkibE/NpZ5PthCnn6sBfhUKNE95tL0PslSr3+zlFlekRn4JGxCSJEu57zY3rqe7GU12Uu
6YNpJRb0XeulWORyH4/pplhqD0YXfMOHysLg+CC6sPagLzcV2ZhAuNXZcvMGYPXYYQsHu0U0LkSN
n7eZU8fXqdFI9YSJWdj6EodNNfcCklvv1Rc74JS4567Gww1tySdfLAb7Ry7WY2du1+bZ77PG22bt
wLfC5uLOd26orfOsR5Z6U4UcKZiiIwzmGTZeruDBHs+O5riaTAovJb0bdzrqY/ce1J3tIkg4HK3k
HNQVyEyfX0HxrRy3gbS4Brp/nnc7SrNfU1m4wd7nmndHb5/r7eTIlDPS8Ae2E43fP7QwnoZ+sIZz
E8iez+i50UcOwO/H7HbZhEfcq95cDp2SL2vpvUHSbFAcm4kGoDSsSWn203gf8fWDCd+AU3DmUpud
jhFXznZuGi7W2uIVhrVbBvusrcD8FGlSEEDzUvsOILP4TMbVFI0JnSxa2vPRZc5kZ8fQCBKP+cix
m58YE9/y/KRB6Z49TNNRy+kVJm59wwxzlrvY9314Sh2/2oBF8Wh6RawbSw84hNBLPVyn0sp44p2k
P9vkGcwRl4U3HW2xVOwYKmO6MjajX5Ekhqe3rbHdt5CGWBo3LFxVuB9odbpv4pg1j014gNHfTMmB
Cw4MIQyh5kb7S8Q9MezD5Vvg1+3POQyFxvTuu/NVcD+aHnXWpBxPCevRRkEGDct21Havpg+hNXV1
y5xjtopofPozxZprp67P9pITGmwYgn222sR3YxHhVdWTS+W2zR7J1DaW6XNZjK57WhfPfcCXjTxF
NsRvxBJJh9ZlBN8sRzc5R8QfQbvF6S8d4/7y2pQzXZsTY8hG5CJwMlH/JgThsZ0alIdXpcSjvG2p
fFYbQAfmJuncWB6kbmi9sSJE/h6VH3OedtkZsgCKA3Dk5iZx3Ca5llFc/yd757HcSJJF2R+aKPNw
Dw+xhRYkQc1MbsJIZmZorePr56CqZ7oS05k1zd2YzbYEAALh4r1377n2tw5gxXQbe+Su39Q27rOF
Bh/bkt7QV6xAGiXySJZjDEe1bxklUj+TGYtOyp9XhEKUDT9QVv+oCyNoGZ8ZyXOpKjEdB4y3/lc5
2zNsVjn66V41Zt2+CVgR87P0z7cD10T9iey896Du0KOoHiw/nuDBIdEvzdbrljbiGMiFg4rOzhH6
Pj329ZCyH5fvnvAxSKn9UHYJgHCHk+LdmsMIH+E41Fl3S1c+bu5wi8qnGUyMs24qEhzwcTQBGtFK
d/rUnXkAGcw1RKzimOSmvAfClmxqWoMvTprMHwHe5msw7Sblr9ZH4ubmF0sXuOeLprl3grnYlRP8
IY2Ufata290lXJdOlQTCIEtToM31Z+eKyxzvJEvRrZjKOg+WstuPJHMCHh8vcrYiDKtb5tjpd7Os
+x/NHIxEk7H7rOa0r+7RIsbecegy92iXmJMhoA1DtESR7JF65k8vjhijXYO5sZVeizg/nJ1XgpYg
6AkcmAZX35XT8ig4SVitYiPQ37Moc7EaY+W67qe43RMHIk4hYYoO8ChNaYsfHbxGWkAOiwrUWGwG
ekdZhTGYVknxXoZoDuEMw33cTEjUOYeq8E3NVrwz0pEOAHSXo60sRPGoN5a2aXiHKcQgHYyJcxN6
Zxrd1JKSiPfaJ5hl1JbBIMQ3txkxWQ9hZMBBDppcWIuAOLprd7ZGeOMtrpEWu7zpeAmkowgbvgNA
kDQOaD1ntgzQNrjEJkPvPr5qCUqHRk4bBWp2EuUeJuSh3vRe5SVrRFvhaabfGiyiEmt+pQP89JZZ
9gC74Sc9zDoNfzDLZrMzeyq2MBMiXtJSJnC3zkIcsH3YDovJSqw199r8MLSlalZVgtm5SjsolzzK
QPEifz95xJjErtuBHsIH1VVdTXbIHOzNImU4Zvov2qW5tZ80RMGlYxaFXs/xUL9Mg/nDjawYjXn/
5GgTEmBfJOuJjhbuIRdnL1GheG3wtNwX7aBXDto/aNoO477ab/ShHRFJ2LhBHsPJct+mdCiuTCQW
tzRTefDnoco3aOzFatRAyGIviHCp+ehelnw0uIAeQVtYRWHDLP3eGDaOXdrFystwNb0DczIODN5g
KNYlmOg4qrfhPJCxZfCGmKeIj1gMVMfLZNQPYnSzK5QkxYKJtUvmAZNE8OgtLtWUQv/W6kB1LUo9
FGjJSm9PgZw+M3HIVm0CuA+0ND4fIIegXi2iCo5x3hWvY9RziiEoL56G0nVuojmevnplJdce5Iez
GtV8yU1joKPbcqTCrqJhoRIRhZtuoJG1qLP0qA1O8imXdrAJBHCywSjBIMoexHLZpquzRGj5P8LB
nPipfei/4EybRWdB++Brd6aljhB8doFfHOKIplQj42CZulC1fq/u+Fmbg7TDPYczeiSOOWgfbXVW
M/1Nm1OzXxL8F7Lnxhj/z6ns+jj7Xf8xaMm8TWTOKUYfGP6DMudnkdSfb6vRkyD9EiY3N33xtnkX
jRrvPwPt3HAABKWT5a9Set5sqZlLcUCcjfsP72kKRGp/E9zwrvDbcJE7DnMd2G/eheCmbmyvzVKm
z21vnbuZcSGYQwk2rwUKorbehOPQPY4+qYVkJrt7xBBuvGPoT8XXJ4Qrr8PJFu9T2nhAGoxIULw6
zVi+aAmNYm8bdMzBB8HL0e+Mm7lDo+mPf2RJOpGP0LuoVDRQf3rQsdl+IIBkBNQBrTA5mT3ifTQZ
MHcxbQ1jWaWzuunNsoMfPDDLylqutXdoSk1kQKIr213YZRDI23iYpnUy+E61MkltRaNDYVS9Y986
K0gA0bKLsuholXnCfPSijglqFbfGXvhTYjBVGqpy6dj9vNcqh9Gh4pSlRa3wPowDZ1044uMKuVpt
lMHlklwXi7SsODBgXtH/8xt6cIR9rshpMvXejUQfrqYmn/Y2Ak4P/bM++x3qqjyYiV0xN6G+fkFn
WOWrUhfG9yx3I+4a5DcS7QCp5CsKWNApUdzjLLV8c/pIXRgBS6MeO/iz/diIddyPCAOqcLZXbUkn
mkKzgDlq0B0zliJWXbVPsxZ0ce0lNI49p66PsD04Ztx5gGMxujWClwCmcrIqS6+mHjOIm4BIhmCu
sJXK1rHdotgvcBLSFjATj+0b2Ywm8qWrD5aZCm8D5mTel94kxu2fa/L/+9j/IW1W2ugWf61CfX3L
3n8Oufvzf/hLhqrUHwAYXO1aWGs9zIis/eH7OW1Wyj/oC1It8Y8RgP6ZPPwvFarh/iHZBtgMzv+B
Nh2NPLT5K27WMN0/2KGkiW6R/ZGa6b/SoZpkev+0+2jbVegz2WNxspvcFpwLFV3LlKczLGjvNfxF
4h8oKSIQjhlKa0nVzOAgpJNE8FxtBz+a2hxf6BBlnrUYIjMYDKBczvCN9Ym9hshmRFgcmGIEmMUu
9V3nnXVWMWUAQW7SMEtYMTZ5ms8RVl9CfVgH4x6ohW2+Sm9M0ttMG2x4ZmxiDnCjSWCyBRy194yc
9B64UWF+HUQGNFgLOgUi+G74YpU5sxBArZO7cYM0qwgJRVCOOECepR2ggUdlr4LSE/VRpuQ/QFdB
YpFRPoLmuvOzJj/fi6DZZ7BB7cBdd5iZbQxBTp5s7fmMn1QV6XWzpM8nbe8afGH4CNetP4ZaNA9j
7Z5l/tH4pWrS8jB5ucsHa7qHmrjVTeQXX+m105Yh4g4QRbKSkzkcB75cDAAWiCrDqd4ccTaeY1Lb
++QN7aJqoLc+FqilRHcCuo8tTXKcO4SyLU0PIwkwGGuX90N3bJoE9IlQXzGl9ku/FO4xpw1yKzPh
r2NLvOd22hEaWnW7nLH2GgXQi+fM/RFOX38ILZH/CKE2H/yqxMxd92JZegRzQlRhHMtpBb3Vab/o
zEXo1k7UzoU/EGSYWlwBEYIMhdWeWpCu8jy7L6nRFoCzVMJkv4R/l+Dugzpal6Ko74xmnr2v4NKS
hmS+hv9lgbBRwuKoO8fjKs0fD/htKclGIEhR1UF/4lLJPTwOjhakiGFXJxnAaz0VtzkEt2DNFKYk
isVGVNAja4LR5mkEnFhaiImVeYVRQJZnFdjYPia2zV5Lcjl9m9rgmoUaCgzuvI4ziK5+Xa1zOkdn
9q11pgXmVm+skQK53n0Ukem4QcbaXTcxlEvyioe72cpxUU9k76mHMKxJX+x013/ta9+1dorKzT/M
pAfG1xBliujAD36OCEud91CEwtobyu+Sgy4FjahB1a8NcWUPhZ1rZxNM4xBs08CV5c7P5nJHDtyd
nGsmH2HZfp91q/eJti1Ka5TLcTmZt6CZQalP+c5TNlMILzezI1cWd4kqy2lWulA57r0hms48AUKf
ZkVH6QO3oTg3uc5w/nT0t9y74pl795+BGOlEngiBJra3p09WyluyD8g5iEzJESTxXFh9cK9keVMB
td9acfsdI5pc9lzuaA1W6gXyoVN8ady5QrDWJOASwKsnB0bIfv4OZYe5bJeeDY7OZKX2agQRXx1T
x24oxJyU4TOmrCH+6JnUeJjSnRujIOt+WQ+9lufJFHFf9IKwQ9vaekWPCEIXYt9HVMh90jflFRuU
ie+LHnFLy7GyvWUJXqfZm1roF2vMDkDBqQkI4BXv/ZQrcFdDX0dcP1BdfGMvKB0EmE7qrty2RswZ
41ixNzRPIkZnvRyytTGrvjkgSqtinolmBo6Wh/V7n/ZoVH2VQ5YFCU7mjQc0WC/OboBixYnhezuj
wuu2RuBQgbTsKP08W1+1OUJPFi/+4SkrrpE+d8zOgTjkQYpd3gLDtm3twVg6fUOohQq+WTEN/U6h
ZGoq64xhRO9ApxWShkhPBnbeBS1iYAOJOQPjSr/ngD6PGGuNjfQN5+jGrTq25AIdrCoyPtwuQuwI
PPIMZrIrQTITptNNbc6W2jhVozcOJt4kICfITKLpFZnjS2P0ehNlznQALVxsqgZAMSi7xTQX/N1A
FZa50t+G0Yiu+zZ1F+SmwEYyB+tlEGCD8imaD3YUYv/PerzpfTGSkaisPrmybWemi9A1uzQX372o
CO/Zb/0reJlMu/2RliGW0WxZ4/TYOnZm73VWtIu2tOfXuMXMbZBC9kofKiKwxPfjq5hu695CMn7n
1lZ+iMfshPX+x1hlDMQcZE4Hm8i2KxqB8wHqG4Mf4sXvE9Ae8BmKYctO6+6jpA8OYHv9J5IYg7Vm
G6y49VnDHjDjcMLwZp91kKR4LbkyvuET9b4qaBRrujjDbV/F8R1aFuQ2cIsdE9f7iDhql4jKuCrh
vS9KBBILNdh8iVARGz6JY1+NfXuMotS5cYbmMfczBBiq8qBRWbP+4Ybjvda5tY9L0W/r2L8Kp37V
+QiJWky6RSnf/pyQ282tkXXnWfq0yapcPEjmkD7MzGysjgFxg6iyRoSK03CUkZqxEdIRDFW7i+uu
2uiJ22nOPAIRpN60EjVnx8+2qa3pXk7s8RNJcbVVEVkmnD0tU5C9lDvPmAt5KYrf5TQQdhJGTnA9
+q7YcOqzW4Spf7BR6i4DdIHvltl1BwhZcqsZL65CTOjXZmrunCLTSLNBU9Ll/gj6s4B5mPd1FD6i
M7cQdsqTLgOgicXw2EVE8HKi25h2g3AmY7f7UfTFXYI502+g1rbqtalrmrfhoSlIVwg7UPMEtI9z
+BJUw6oHnhbVJCBIDA+0usCDR8F1jHubmKr4PnSqKy8eDgQEx2tR4wlVXfEsB70jSWepG4bcC13F
BwZXx7jypv2YlOh+I+qPrSzmJ/A859yyCXy6I25hTvC3jBtcAWKlJ5uTtyaySjXnrIDeXmnQwhMW
fh2uYY8k7EuWuA8T33tMvEov5z6avgB6C55duPfGUlnNhPQRgisCnz7GMYAwrFYbr4SNvZ+j3qBs
TEPFUKWx0zep5lOZ6xLvHUI1ZdeKDiFQhrY7R5WipQo/JHks+6o1UT9em0jbkK6cAcC9YiwcZlOy
wWlrslkn4hjCRHnBeT2tPAE5bMIBSMoak47I3rKCyo05ZQqXYkvyRdwRyjp3FPmFVXYH6RXz1zqX
YgMGwTs7GRpnYxWecWfk7C6LxhxQMVptnNlnAdn4hs7VJSMHOC8XyTk2aWeD2of1PtO5vQ6U7J2X
PrArb222fZyjrWyCWyHb9jQ30t61QaROXQ1SZVEFE27FYaoSexHC5t8P3jn3B6cI8ZDKnGFnT9ZN
iVVr1ScqQeOXVMs+OBubOn50mZl023LcQ42fWmsKY3Eqg1ZcS7qMC5gxtFmsvnsuuE3fDVNyV5cS
2jlQZ3STPLszt/0tPD4a9L2uryfd3UdgCyrt8mBwBSd2PjlxBRyvrK6C7K6CRK/GtEXbVGYPyLJ5
oFsT5nxcPzMWxpXpeVdEY4ZbVPPZGoiQQP8ODoRbCzxpyOFDI4ZTwIJGSCp2IlJ8+/78PbCNt9Qx
w0PoIFkPHRgntbFvUFe9aTcmfQbpzXoQxByMRYVXCqohyVLjkD/ys/Zfs7BrrozA+xitudr0VZns
ika/lEZT31ACqf3QacphO39A7MsRNjnAERIIIGurYHeFDdsyTpwtptKs2vDK1Zwny16XMalVvbqt
6T48QK9LDiokWpi46+vUnDSG6THY9yguFjqapkeQsfmL6Zc+tlUHh2xslquenL7NGKNv9IDprunq
fxs6dRcVY/klEwlxhZl4Va3pLu1BZHe+D2XezMbgw4uld1W4s/iiw3YbBgV3P7SfX2i+Q6TIA/d+
HvMHwXTxSxt134xRkDwB4d2rac4JklXifoiIVM2s9yJpigPMoe6+7YDd5LUfvJet47wXSnenOrSs
J49ZNfJAmCXcVHz9kA8sscAu2odOzOnxLH4hlKT3uh96Au1HMw+JnymardE6nGmyMba2rBwmZ1F3
SivQGIGN9ZbZSmWslZU+TpqP7abF+CDwwKdRJ7eitBCXCLdnJiiNr5hd8tcmqcJ1MbnwacYuPvXI
x5H3W9kpdSfxNcoyuRF2St/fzV96NUIVVT3hqm6xpTXhkK8XTIQF2PW+s5htlI5Ml5E/+8vCmUm8
YgC5nRuE/1UfjaREdigjF6lX+8eRfLxt2XbZnde1K5f+7hJsBUMfG+IQqGGySSCZRAeDMJEnUhh6
olFtvWWh3odYeQ+T0M1iKv27kD79qghbczXGONkGJ9THkYs88XjzusfRtRcO0JEuLr9EKE/usHE/
KpFVR/Cf12QEDsgwUGa61Jo71brJqTCUXpc1PgpDBd4bCcWsN3rc7hmTlJmBfSxnUz6YjQqvLI4O
OvGKkDyYg7Crpie/8JD3psMuLkIFpt/jjg8BaRFDkkAMSQtoJMsMcKj2IrTE/vTY98zr10lnovnu
cvKfTIx5u4mD5hvZ5smaq210W8ALu6dMp7r0Ha+BY1x9xMkoScRSJfp9NwyOFRqFq9w3xCGqmgbz
GSZ+D1QY+x3Yo7S05tuon/ojdufoqjOr+x6MHn4Xk9on0LQBjEzfJFUaXLtxAXaSIovz0QyXvoU2
a1KRt6sQrxInSrAP4otmEyelvs/P9x807nT4ZPkhHMwNqjLhZDLYr3xhKoB1trMfBs5UWVYCAFPz
HP+ZuBoG1KHtUFJ7l8VuSi0MclAsvaUere9VkH+JRcikK8T1xTAQBr05je/8XvqAk+FcKEdfGor+
LzzOe3g9aMLwim3izLK3Rt+XWPVnwgGskiS2jEZBzShgIhpgNPwY5ItHhIISTYGWY0xRoI3qYCUx
UXwKRauwY0gnrrv1tX9tSXEvzw1wRMER0hr3qYj6lSkKj/6bC2u4J7W1cgGHJEQRcwO883ztLUFg
AOStojf6JGB/mUdvwYFbR7MPd12OFATrwh4U7GufWUBpqrZpTr3wnkkXlcsZVQNc1zw9+p5fTkso
7OmQfoD3CHahbrtrt3HsnaRZ8Oo784BYHZozc6etMXlHTIjlg2HH0Ts2A7Q2alyjDEsemmC6Sm2n
ZF5qwJ5AvfhYOckjjaPmuUGFeuo4B1ZT16tv1AdvbmmgEM8/cibJb8NIgDJSMDrMKh7EroBLujRF
jqiJxudKydk9OGW5PiPSXkJRR1u82fZbbNr6CwovsTVkdZX2IenfgBuZHM4q4G6vamLIehPdv/Wq
CrM7zyAYaJ8D3iqfZaGKU9kArAO+La4i1MSORTpsoYoYh1hq/bDI6n20aeqQG9q7y87rASdPyCHm
jt5wECXjrjXURw9egQziDMasrAACICnOnkaA5OzbYX0bI8reU7LZjLFcY1V2yI4REumlZQbuIaWL
sja8CZgJnLSNnWkTwaUwVkBlNOfYBFHIM6unqqc1Yoyzhfd6IC7RstJDiQknqMSPeXTCjWcStFYI
1gOwFqN5KKf5W+xL8qMnJpcMBrFNGhlnpYvVbSxkDr1WE/qnFMQvUdUrF2DdUc6e2AbVfANJ8GqY
nBeuR1zKrYywxKLM9i0AoKvUVRiO85Txk9P6zituipyrYfhjREMPWIN+PWjI/KqNx3LtoNe9Kvjj
cArA2A/1cxoiskFAHS7KDBW513lkZUcq2yZNPr6lrTmClC7SnQYOtaqy+Us348NRU+cAaIgz3lpa
343Apx+e4RVJITyzepS/IiQjuy7Cxl4pyt8DnXj5APSp2OAqQ6gkznUdKs5x2bnUhOgo6m0VuRZ1
NXu8Q52xxnB/V5XYt4oa0LQj3Ww3+XO1J8HH2DNjxzkdyR90oFxKiPgBd8aM3AoziyCFnplqPp5l
g+aK7uYP2TOEzqFG7DLpgOcwY7woNemfmVff2sRh0GmR2DbtiBhkLKCHgfvTjYfwnBlpg5M3s2l3
7AcajQg48YyIoa0QfigNlzHv7nBNFqi3iTH2y5rsqywFoza63I7wUDEJVxMw/2ZEmKbTJw5o/LrG
NK/BnDn4rUqsMzZArDo0XjnxgAOWgzi6TlDsA0lCUhbr05Rn+zJ0Y1Kkx3JbQ7age+pwd2R/oLZv
EYkg583XbuJGu3iks2QJ19yqqhlXxPOScuijNQRq9FQEI24DOou0F+VrkNbvaWGfJH4SUsn08Ny2
XnN+thqShqJuSxOcAFyGrIltfWfclSzbIkxA+0G1KQ2npeMzkediD9VB+m105SuCG8mocG6TNKbz
GvTbhny2PbqAaYlGkg6iFb6NPVjyAzV7SwAW0SvoI6omLLYJ5q6e4Dx7fKjCXBOZ0iXdfOsHdOIB
vfiC3Nheoj1opKmnU6Pm+CpSSD6WNry2aZnEVQMtie3hrDJV8YKUkjBAzBLH+ZcRDScVtBgVbBA7
c78Mc1NUEAad9CU1h/IRIMhA9ZCXxrjv5HnWVUPpYRTrjdSELurckQmmanoOy5TYixVGPTT5Tlay
5TUipUoZpvihBDltfjda2nV3jo1Q+xDXhSQ3PWfkg8ZDjZgi215QcMeVgo1kej6USjUghzxUZkUA
CxdaMzzizVI9fHncQys2TXM+GLEt+xVgrZTx0MBaIjTFzsarzBYEsJETJk+kJkw/UJELgut7wfxr
bM6u2YjW8i2dfw8TZjTt7Dx4zOYuxlVuc03Lrv3OeUpNHytFSgMuGNL6Pg/0obLMd19i6k1Ss133
GYHDYnS+9a05P/MgDE/0b+OtLcZJngeA04vZ4JZNYlodGUauDcQkaa0leh8sG255DZZKBPmyiOBk
cy13K9wVaR8/k+5Qt3ey6XKeh3p0dkgmibAXfp/fRzSQYgCmeZo95PVQHgUNIRB7tC0bQj9fks4N
SPJBTnM9lDNjidDcScOslg0S3SWhrAbxTkPxPPb9C6Ehj1nl+G81fun7LjL0PSJZ0rLD6WqUXBFt
8hq/tlbM3aLVDxAtKAvYJEM2JZltcb/lt1kblvu/nLAdLfPnufGdvSpdvamQESAsDKcfyid/0JEQ
zBeqtPOlLvwvKYioddCSgKH6wEQwEer9YBKj7tXdWRbIjoHHRheNee2ONQIlPQ7mtxEdCFvIXOId
yOwpk7sM4YBccxWv9E51VkgeWeN7MbSwBgo7xmK0v1GYmTX8wrKq1XGUMQJIxuQgsizsdhQQksEP
JbJd0MTNLcnHXfRevPYiNgTGpH1TbBJUJvGi6Iouf0wsXY/01JKIU3VaA3XvxmnVVtM8V7sAam3D
tShwEKy51fDGKAgQnOS3wbvvhcto9uc1SqaXMSxuaU0fAryKCxkqB910Ue/MmU5tJmJ3nzNSomSH
CIyHWhyYUUTWIoxgJ1k4E7Z2busN8HGigtntFiReAwEkdsPrBeTTijsw5crXoK6JbgVzV/VjtpWD
BasrbeydQFh/qjXA+JKm5LIn+pY5QsxOgsaHBCY0xW6zKJtMHnNsm69zFjpfgt5HBAUhYW3OanhF
zBgeRlqkBS1CurKaucRVS5jNJug8d+dWY3DoQpV1G6RedcnvE+FRws4YrsswSMgd4pFBwmwx/HVC
kpiWMhcmAZjJveN6r3Pgmw8MBnDLmXukIWW30WM4/JiJoNmaNddy4afJkis4fk5pY8yEiuCQszxJ
ghzd8tRrlu5iduGulHSqNk7fKvrx1hTRw6fl8zI3HkCswKCNO3K9/YoJFSwxPWZSwO2rUjHO5mmK
V9xSAhqGsrhuUdW996V7agcKrhiJ6oYbOkxFgZPRjUIUlQF4CAS8N7ZXG9u6nbZuH91USbOrS9s7
mrbf4ZQWcXXCQhVcW0wHlgP2QZIqPMhpSGhMdAsNY58WcZ3BEf1oOP4N045zso3u7iqsdgtBE/Be
WfG1XUWbftaHiHFebSqeeTPMv1YGKPh8ct4AI8iVZTFlCr04uDen0N7RBQjvUmCCa6+35NYeEdnI
kA/tEXMwSS95L+d4j97iLS9B9U8eHUpkLAQYjxzSwV1WivGD/TZ76WtnYDVCGbTFdLLwbK8Cp4Xc
ZdAhWNW4ADFbCxNfKPE/D6DagDQSexPv5WCqnYrHYTXNiXykK/t9sIOnTAvGX6y7K51N486Bsr2a
3LkludK7sX0nuA1KfsMFQDuHi05X7/swc/fVyKypbji00woXi99DDStaZdx0pj7r88vsOBpn4Rc0
VBgKwEweUreoHvo+uY8yLrF+YfUbl9nmWbRoEiUs532AE3ZBdFuxzzvnJY8VZuTJxQIzDNl1ZkiK
QL/eptJq3hG2UbN2wY1z/lJr4LDE0GFXE5maVhG3uTIzvtS2VLve77i+xcVzmCCmS1xiC2NzeEMY
Py9dTOSMpMLYRerbMOdUeXYdtCXZyoENaFkzpMHh/JhDU1mqpL+2MXKtZ8Kj9irwN/yBtKPt+M9W
2U0uEnrH+bS2x8F4JZQetAKb1mFEC7wyQafl6NvC8LG3OMWOydD39Q1WQGTNC91AAcjo9vuvdd37
el0DkDWPSUtyRN+bFueuAgc5wI7bGqM6iqGk9PDIiFqiXrUPtp/J6InBR4g5D3+nvSOnHOMgFWFY
vfuOsI/k+xBj/d8rOP7vYgZO5ff8oa2/f2+v38r/B7IGLCBGv5ZoLMMof/s7J+z8n/8l0ADD9Idj
EzQgXSExYf+bE+aoPzRtCFziJElaEs/hvzFh/Cs2ajQYpACYlmuh6viXPgN5hglXyvFs19H/DSHs
Z1GYwcs6loNB5SzX+JvyrZ37zLVdj051PgwblScO6Nj2X0A5AiWC78V/QHP96tUvuGNITfx6xIV7
65/LVk66CFwdHPm/fbv/xatfMMaYdI2Z35vuKanns68lRlflW+Xuc69+Ic4LoDbYuvSsUwnB9axz
u0Za6vwDJu1XX8wZivW3rz1Er1EiLdYn3XhPgOCe0PM6/4Cs+tVrn//5316btrwdVZa0TsAY6JQW
0G/N1ee+kwvC2lyrgfAXZZ0MIR41I85Fko3NP7y4+XOmw7+fxQth4kBsdexAUjwxVUtewsTrDrVo
81ePK/0G67tep0VBvQnqAsXKFONXsePrz/1lF3Q2LDY2fjvHOtVFEy39WO/mXn587rUvJE+Z75WN
P/KDcGE+BR4IjkIA0P/Ui5sXC1gQ21zamFpOrcih/8zBKU9RO37uxS/WLzXF5BLTxKxzsj/Kan6y
U/X9cy99sXhbjmQAYLk8zQG/JJX9dTlI+bmdwbxYu/A0gynyw3O1WVob+MxiJ89jks999IvFK+wu
DRgMypM3yJ05BHdh7X7yC79YuyXlRpqXbnYLCatG4hFY5GR13l/Syv92O/4TFPi3nUErvPdcwtLb
aUg9ep/UcrfdhG3rk59e/rzzaFX1vdPX4S3qvJD44slZINF5+v23foEz/N/bg3mxRA1CljTQhADt
Ufwok8pDC5jpbQ9BeVqYRk6MPaFU322PPADCE4kMdlt7PcXZ+ED/qV8xCwOh9vsPc/49/o2c/Pdn
uVjSDud8OhptdfLNmDQZXMqS8IH9p15cXCzprp9ENDthhczNf/B72nGkKn/y0BQXSzqQOGvQzbkn
TSMH2UD5Pobm8XMf/GJN523dVkVJmRdJRzwhY15GY+L/w+//i69cXKzpbo5MBpBwsvPIBituzT7V
nq0Qr3zuw1+s6kqhFtHoHU9OwsgvzkA/2H2oHj/36hcL26siu+xGv8BNJxUNQGu41iOs8t+/+vkz
/ofHUVycy2oY+9n1Guc00CJc4SOOFkOX67NBKFz9/i1+9fVfrG3lox/DveqebOJ0fQv6jKc++9Ne
rGw1hH5dVpZ96mwv3CovKRn/kof0uU9+sVaLSclKmaM8VViybD+9qoLk9TMvjSns5w0vtx3AkCIu
TjKubACTMDteAO1Wn9qvpXexVl3G8YwBTOekTH/vGo9j66x//8H/8wMDnPjnD+4z46xEOjnoPBj7
+olnP0vwBEucEebT799Cnhfm//lQUtH8/B624ZbM1Rr3hIWQ2YdnNocqaB/QILTMBaIIBaYR5ASN
D0uSMH/MMXNYokWREipYZmIqSVFBRk3SEbiwgxmFDQciE6kwHJO7oGnehUZaS7r3fXcGzJwntmZp
tfu6yqR3GCP5/Ps/5D8/+dI7f4d/OzUF4pSatMD8RCjWtMwIgFjlIvevPvfqFxvDQJMLT9UsT1GH
9JQOZdLLu8+99MWugNc6DQOj8k6OMbwoe4S2ln/73Etf7AZpnmc5gksP7CIZ6VKUJwQBn6sagQL/
/IVnUw5NaeTFA+0cIXsiLf79pz6vm//0RF7sBH7nSrflRU+Ok4obvNbETAi81vy+Eh1VUb25YYmF
1TCt0+/f8Rfr7E83xN+eHYXXNguS0oF1aE5XFc1RYlFbvaTNrle/f4tfPJ6XbG84yL2uROydCh58
JsDptdOnn6qKpHuxTZh5QwosGoUT5rn4ERVW9aXzwVd+7pNfbBAZAzkSpTm1yEs9VLJ4LWX4D7/0
r773izWrpjqzUEG5p9pMoxtQbzXecEMeyd/s/+FYuQBY/687ICGEPz+mCd1vN5+VewbLOF+TSUNG
tiX5Ggw6HltI3ncOav5dRuaBu4Z+MxNd5xtrcHUE2wJ1vCXWqyLN0bEJPI7zj899qReLXgtlZEyF
9GlUAD4sK9madvnyude+WPVJZNu1VjF3AC/ZuSIPliUTpU/dv4Cw/Px15qB+lO+AQ++SWqLEFPEm
7L1/uCD9apFcrHwrKROgZcI8DQyBNhqx2CYq6nj9qe/FubgGzCbEHULPTcpNYjbKWngvvRv4n9vG
nYtbgML/aEg/kqeO5ss6mchSNNCnfe5rdy6WeE4gjgMhwj4FSdoSolg/pV7Vfe5wcy5WeBx0VlKD
yjj9T87ObDdunOvaV0SAkjjptAYPsaNyHGfoPhE6Q2ukJEqipqv/VvUP/Ij5ulwAjxOwaIqbw+ba
64nS6VloYFlQz+s3GZH+fL0to6YUYDDkJpZueShj+AGU5u797+kQBf5/aEsntKeJs7iF8f2phOPR
Qw/Exw9mZf5ZpKzfQ8Yno12AKtpnVsMxGi4m8nO7yZ9x1ugX4HrGfQAvmm+5WY3w/EpOVCtAAZdI
8/oU0rDLoYUO1Sf4hAjP7+QENs3WOAZXXZ8MB1+Fhj/w4hl4dt2J68DgTSWGv9Qpa2R5M8N2BG9t
wLS+/6kuBLZbTghVWk7gKVufCiLFR6XOOFI2+G1/55T8nyc/lAUO8I9m9Uk37DPAChDk6oNXv4UT
1ER0XKYjmsZB+BHeRiLgH/xadgK6Yqgp3ERQn2Ja/9jOgLSg8psmwglnvWk9jHLdToSgzK8PARYf
Ybrv128nnivVl7Rfw/q0wNwcvkIh/PqAt/ObJ8KJ6KFWVR1FKj2lS5ceSAlhDRigq2ffnfCUVgRr
UBTbKehkfAcULuqrSnXtJeL85d44tgo3OnNB4ZpB1Sll9DeEKeNxRon8M3ybWjzgw1F+gDz83u8r
ONE6d8HEUISuTqttsoc2hP/kEtWDZ+vONgzIFNBoXFenJsRtARbsL7Qcriza5y/5xihxJ1htRkF0
G5CggMpa3gMpCR+KRU5+S8G5RPrPpQBGQVW1zWl1Imk93GpYW4PNRq8My4UPzJ2Q3YY5wCuxTU+S
c7wkFyiv/8jtDNgajEeohkSnUOdjXF76RYNrPAEDKJQjwPngRASunNB/wPAyR8nluPeaRdyJ5Xg1
acdYWJ5GwA0PHTM3MJkM/E5b3AlllKxXMyxSYVID+dCOj6BoTSNfrkyjC69QsAN5/aVpzuB/0BIk
XYDBORYSTrsbvPFu9UBTYC+G8YOZ4hUHejjztH3Mfo9tgFOf38A5od7DCbhKWVCe9NmwG35y4AFc
YaZfig8nsitjqKHLWJ0yBZucnP1GAek3v147Ya1JbrI5GDbwaQ1BlR4KAqz2XLmZE9f5RhYWwJPi
pCDUQS0h5HlzeCXwLowJc6I6xKeDgjVNk5CyX6TG3RCG4J4XGuZENYyCpg572XKS8zScMXEJ6g6V
X4QxZyvGgg9HurYs8fado2AFj/swkF/57Nm8E8AqC4duxTsyTj75LUC6+w1FNF6T5Sxm+HMl7ba6
MgDWFCcKmgCky9EZZBwUxLN5J3xhNABGss6QT1tgKACj3s92gZLVr+9OeAZ9WeXZRpdTV/Gvo4DU
DQ45nmkv5gRol5MN+YFsQb2gGo5gB6CgEnKGg1/XnRjNIdZFQWMQQHpYsl8LCIRw0prUV6/WIydI
YwLBoxlAYKnz/jdKI0/xem3dOk+5N/b1s2Lmz/kSMhRJUGjMTnC1LZ7SfrZwsirqLxC6DS9+vXci
Na6FVUya8SRFVX5CbatAoalm3/xad0K1RwWFXrkcTjluine97tRH3CrVlSXs3Mpbw+NEap5NA5HU
DCeUFLB/BGzaDuVcdrdrllrogbPKXJn758F464ecuAUYjKeoW+tPZqQCnIle/gMpXvd1UWv2PDLT
AZ5lWXZlGz63+tavOWEcxxG8E1bQSUODav+Y7EnhedGInCCOSiG2nC7mRC3knJFSUMlx+C37fW0n
ioHLUmWmA5VUrXlsg88BCrP9WnYiGA6X0BoYppINXt77YV7gFIWSS6/GXR0Y7JvjCW436HbEMjCm
JJBjK9SUfq07McyatOZdBPknPML38HdESZCfJCkMndhtonghMw1JUsr2Dlr6JxQM+22C/z1s/ZG8
LyxMcVvkUxOUMOxQ37CLs9JzQJyoJbBnm1HXhKYtynlbKDAmbY9+g+0EKi3xbN3mlCQ58Dx7IDxg
MKIhPvZr3QnMOowK0VecJEULZXMJXACQG4tfgiF0QpNbAFZBKSBJ0KG0qWjNbYpSB8/P6UQmHJcL
GI8zFBOS+QtB2SX8Ka88N1xYrUInNMOsTKcVJ9XEqPZIGb8vdfOX13i7+i5hh0A0Cr2GbdRNMH5F
HY/feAROUE6BjfkEh+cEdaGP09bD39ZPlBYGTlBOCp4KYL2RJBzZpwkIaCVh5uE3IM52GlCUXE0D
ur1k5uNilyOQYf/6Ne1EJaq4xrUFYABPgyrba27/4kPgt3r/l2r+YzHhsYFnQYO2W0BsUT6yPLHQ
fvHrtxuTy0rqecD0g6Tu2cKPHXZBKH3za9yJScHh/4ACKkxAgzpETu8KVFr7Ne1EJBhXfRUCYZks
E+qz1hV3DTAmtxu/1p2grHRkQK2dMVHa5U5wckBO26/jrkJrqHpgWhlNk1GiOBZKFah6/K7prj4L
O1g48Bi9zqcGZc+fydJdOSleWKSoE5RzNQM4BqfZZIUz5+68CzMFVrvXYLvqLKAksGwDNpAws34J
ejjSsM12nsPtxCXMNue41ajP2UJLdoGNvgREXBM2nRt546RJne0yHrMmz4KtP1UbfAJLXgMNvz2j
booc/YbGic6hH4e4WzR+AJ59uyLkZpcLnK/8WnfCEwwNnEyYgOYuRyVp2QSopgHVyq9xJ0B5MQfw
+5HdqVQW9lJZX8P6c/bbNKkbn+osgIs29Jzb+pjHvbpnil57YHn7XhS40qwa5pgzKuTMKSgX+zcg
JuG+3Tp7BwNTDvNtCev998fo7fkTuCKtrpULcp0GukFUAOFEhEzuEbX+8YsQAjHm9yNO7KZTva10
WrvTMKjqCWhjWKkV5Y+m2PiVE+l51//fMAhctZbuKoJnIw4hD2MwNQkjoQ5bBnvsEk4jz6avycHE
XN2AcbkVXtMrcJVVBXwEJMje5z0xesFTXgE+ZP/z/RF7e7XDCyP+zj/220KWZlapaU7gfoR3FhDz
mxEmKV67eRA7MS1LTqJtS3HryJb4gfXbvSlXv2e2wDVo7pBcwlUbyNQGtcIfO5bS5y0oN6+XjMBV
V8GKOyVpvE1IdpQvDGwn2CTpK9P00qA7IZ1BWw7sCDiJWlZPpsyeJtH5SeMDV0o1N2NJG90PJw4H
hV1XdTe03P72miyuhmrsUYVrSj2caGZ/pjR8Curas2kncmFdlsGQox5OA8wGHlkIK3joy+yVNMmF
xUc5h+F2mACKJWo6NWoC6h2u4QBdUBjxqQnEa78wVecf/yOU2i6ANec5kd0p0qESEt4xg332G3kn
TIOAgJ+0mvVEA/mBpPIvK+wvv6adGCXYUTjIcSpBPTSY5jZ4FAMs7/waD1+PCTcGQLapyPHKDt8V
1lTPKPHxnDLOrjtCvjpNczpDfWKfqi39W45h5/ktnQhdwOnNyoXESW/GeBeEwycOKLbfoLg6qLHY
bGE7FAaDMdHt1rGBseqZG+c15K4OCoeFcgDZDn56MJyhan0Ei/HFr2knSBu4qy4NeLAn2WJtYWu0
i5Dp9FsUXREUSG9EGBP3pxzOnBl8g/Yt8nhelxwUVL6ehxHjOKKJrYHCyjwVyJWW+bXQvHCCckVQ
8MCwVVBiB4VT0O+uCYAZSsVfdoRVQQuXE8+v6kQpjxfwu1aCX5F4+ShHwAwtm/22aelEaROIGTUp
aXkSzQT6IXiNE/zGr5yYGIb4jROTdMIUhAAYWcUdnuCkiG4LovhO59xPzvA/Pukazm7lDMveU5hL
VD/irRtmT56VWtCqvZ42ugX/p2nHAg/08QvJQnjPwQvcK5hcaVPHuQpUSAv48hS3G09/biiE95st
wglUlOfU/Tap4hQ2+aeClzAmbP0emgNX3QTLYjyKyak4DTCb+RiD8PYXQGLkyk59YbYIJ1BjYIEI
ZRgVUZJnMNJ+jQ08DP1G/Pybf2zQcMypSFS0xamFUxV2OgrcZl0wv3l+xhP82foQdagiimgON0b6
TXH21dZD67c2utImK0aJ6nOTnaoV4vU5K+6YSTPPxp0ApQOK3icQn07NmRGvlgz2OW381W/MnY0U
2r2whH94dgLyFJgerifY54rKr+uumKnexnyY1ASTLzsVAHio+AiUuF8+JXDFTFKTdiV6QN6tjP8O
lYWrk37yGhZXykSyYavbskUe6GzBG/Uvsg48z6GuammaxDp1Q6ESUnLgT5Yxg/laU3oOuROgcGTR
VbC2Eumx+BtycHDhEV/8BsWJz84CMpiGmUwqDXfUGhyIXVH5jnj0OjyhGYgZnIPSpG3IcBfHAbwX
a79nWJiTv268Yw3EW/Alg6Huov6Go634dxHIMvstXNyJ0LajASzNSpasnVE3vWXB0Vbxv36j7kYo
nJzIDBhHgjfZL3LtHrZu8juhu5ok8MXwyjaLMMn6uNsBKVuC9ODVa1eSZAeAmCACm0HjZjBRgtE1
nGG132nRlSRtW5XSFm5kCZvVA2HnjSjyyuYh4/h6ppi4BL8iC2awMmh86reImps6G6Wf6g/Q29ft
r0apFtK4ERyyqsLbDGhQ9Tj4LeauJgk1WrTeDFirERkAA4i23wAa+U1D5sSnAeYG2uNwBE0iPC55
RneyUp5LInPi05RTNIGyMyazHu82S55teu34f+HA4sqRABnOugW55KRTUb6Du1gGVAB58ZvlTmzm
EYyM+7geE2Az4WQaf49z4vf4CIOt1zOlGKZx+X/2xCXT+1DUNyjj9jxquWqkOIAhYpXJIRkj9gXu
j0+AAfstKpFztq3mvu90mw4JL1kMAJKyMOEbwYb0GnKXcVcWVkAxqM7N57/A6ingPR57bp6RE50b
1J/zVPAhMRGsdbmq5d5sw2e/njvbZ6CmqkRCsU2WMA73yuYc5PTMM4QiJz4ZBxRAZ2WbpMDZAVly
COAS7NdxJzpLlY89D4oWWokQbr7gawq/hTxyNk4ba83HES0PMKO/0TBdhc1b5Nm4E5wwoWIGhrxN
ssSpftTVDBtAWwGndfQaFldrZGOb22kLz4jmNQUZE4Zt6y3KvTc/4U4Qnt84/rgPbWqga2TAgAbP
9GGyQ9IoeqWg98Kq6MqN8FwxTIDLN0kdlSBqBVBoyh2MKVq/ue5qjsIli2rCjU6mDu+RQFItzb8B
ldGz39A7cRrAjhpFMHOb8Hpqv5IOEO6JwFDSr3UnUCMNGE8eZDoBxfOl4uaXZeabX9NOlG6mlt3a
lTYx69/NQH8yJv2WXVdztA0Aw9YVWoYH/Z5vG0waqd9ZLnSiFE9llvVzYZOJwvG4YXRfZr3n2dnV
HJUCXozATY9JannzEzmR7QsuAn77s6s6UhnK5EOKaV4o1Pdn0fpZbNwvP+TqjsQIzIFKWZN0K2Ap
eqiXO+Tlr9XSXAhQV3oEcMAUUzBDkmarP/DNRocceDm/ldH1lVopGec6DLoEfvZA4ZTVJ/BHfr0/
w88h+EY68b8y8z8WLTKDqIu0GdrmkfoApm7083z9anfR3Hoeol0RUhdtqirY3CegKwJ8nk5zu50K
UFOuGdFcGn0nTFONytSh3/pEwcK123WYQ8eVsOjKGF1q3tlQV0C0hzmbu2QT2ameOrhH69JPDwcp
/Otdo7X5qoCjG5KyMB9DePEWQHi9/20v9dvZUZXm2pYbnPH5VL7EE1iLvPdbc10pEmC5G14XK+xx
JQHJsJpftCA/vLrtapHycpxMExYmASgY2pItul8G4/mc48qRNpttOeAmBrCPaPmk0hB4orLLrhy9
zofmN6LJ1SNJvo3w+iBdMjY0BlUb3OG/2yKHubUepd3z3tZ7oJ1qzyMHdTbWbQAnojDaJGQJGOzX
8Vh1VBDG9of3P8UFN53AlSn1wEpQlgJt1FXSyn+2wNDpoxrT5jverpX9ooWZVIW62Uw2t/C/g50M
fE1o93WmMoQbu2wjvS8CMnQfkOUumx2ScyB8gg9cYoUJom0/xiVKG1U1kZfUVFmd2J6+ALcRz/dA
1kv9UJAxsrdTA3P/rMiWcGdIJFu/vdK1sAKUp127BXTHXHa30HR/75drt/sLJX0BdZYNgPamKCed
SRqgI8WHJW6p+ouTAtcf1Y792UdsBXkAIOT5vrONqW8AeIeL3NwO0ZUz74XVnTqLC1C1c9qDTJnI
orfxcVR2oYdxK4C56ixRnooaV1NF2zYA+TIyidoAqwgaCS4CjPLen4Nvr2LUlVQZOMxbVYUmWWln
n4NammNus+HKCF1q3Tm0hyKArx8sjRNb5ual0Tq6KYitvM6P1DW8EnLeahiLDUm0pu2OotcCReB7
v4ERr3eOWaGcDZAtkxg8Z+4icB1rSbyOp3AAft32NoHEEY4rBr1OUagSTwDf1IOfGyCIN69bp4Lb
3DSLSUQJlFWY8XtJ2itD/vaUp65GyqajntIpNUm61XxPkeC5l4WEv5te0isz8r8z4/8u89SVSoV1
zSgc2LDs6lj/UzXDv5NOmzssliifBdPjL5iXpg+EpKASLTD1H0AGuLMxHW4CY/NPOgKnfaw7vCEu
pRzu8zRUH3LUpsNnHP90ZSAuzWwn9oUcAaKOZJVMUfFpiwBr4BO01H5zzzlaaBmTcpYIG7nUv/Ns
vYev/nevpl3FVRRNGqyIGjQ9Hh+tqB7gOvDLr2kn2CWBeTAH3SQJW2UeMTfiOwus2JVpcWHAXdsq
sQUtEmlYbIdy/kjlU8qJ1/WfunqrahFt2trYJLEJXqTNxYnIcvW6+1NXZ4XKxgWi1QzpogicunRV
zR5WEi9+I34eqz+uF6nNUS5cIWMUA+e2V7mqd1Zhnr/f+tvHLRCXX7ee82XsSZb1CbXIWgLhNn0s
V9p8GDivP2gWtV9xjLBeEnmqnO28ibsoAPnZJFle/dvXNbB86bLcvv+XXJo7TrAOWbWcCTptUqVg
zTblD/g9+C3lygnVrM2BOoXNdLKBVKbi9ibI57v3e31hrXWVV1kGn6WW97gY1QTcQwtMyUpa6Hgh
Ffbb5Fz5lZEqkP3SdQkLyAdc2m/7fvO6HlHXgyoCoKWLKca8kBP/WiEh8wk099Hvi7r6K8bbPK9q
zHx49RKgfZD5nlq/XCZ19Vd1XxXAOWAhA+gWjC1w0HYyUz/e/6oX5qKrwEKalBV5qltc1+UvloHO
t3S68DtvSSdk5zZLV1rh/iV6shxgBlLszMT97kO4YrxeEFDVQwx4rW0CVuHDhsp2lH3iuu43Lk6M
blTXdh7wINBu+XfAvH4M9eS3wP+PnxROcnG1THUiDBk/DG28x/N67zfPXdVV1qULULh1m6iIHWDz
/a1q6q9eQ+KKrra8xasRSKuJgFzsUNTZzxZooyur+4V56KquzDya1FYd1kTwjAGkzf4ettDzVuHK
riJ44ZO5wNLVjkN1FzLyBCb67JWww3H29TQc+jmNdUSbZLISJB3orw5FoTw/53m4/thSM5B+O16d
k6Rk/CHBPm2MvLKeXxpxJzg1L6d6WdYuifM8up1tBjyS6uQHv8niBGdBZpjXLXiACSrsEUVG7hvT
+W3OwolNQK3nqMzmJiHdoWaMo8A+Sj3nobOBslapQQnsE3RqftY5MGKABPq17SquhryH7U6M1GIZ
rTv48Oz7zPOI7sqt8mLaBOFYxu0gv/JwByCb3wndVVtVUEBOQTNhmgjg181eMhF7jodzp027OWu6
oqgTpdBmN6ZgYrErB6ELpxXXHgrcyioEwBxzJItxUpGlXf7tbWl287jNL15z3HWJihcJP7Be1hCi
jfWRqPK08Nn47Z2uRxTy6PEcAx+bNMiYEZbe23T2uyy6iqs+3xqwPrG3SQXwOEDM4Dz+en9ILg27
E5r9mKHYEYiJpMMd+R7sYhDskYy6Z3Lz7LwToGVL7WLmFAcWwMiOEB6yj2XX+dm0UFd11a49BXEv
bBOAum+Y7nMoR+rCb8V1dVfBSgIcz7MuAVYSnM9DA4ji+8N+YS13RVe2J1VGqiJPIAMC87YZPo9V
4bfauqorC+DghIqZLiFmtTtl5GkIiN/25iquinEqWQCe5Tnz9B3GRB+Lvvc7rbh6q6EKJeBpdZeo
2n61q3rmffHDb7SdnTOaVDS2fXt+IhqnXRx3yHTzKyOisLG/kW1y1VaAD86V7nSXmIB2exHl0bMM
aHmrxBgfFE9nGNRTsjeZufaM8Z8m4q2fdGKWT5suBqnaBBy99TsQcKjtzXUKdG0siwddAD+ipgCY
aDJuNci+cfUcb0D2iVZ238peLc+iGe0eCRZ7qoIU5OS6XF+oZuMhK+RzBBrXvq06cFXjuHocUc++
q6rOHsByVLdF14NuMs/qplzTv9tBk1u6LjTz22KYs1oobjNGaNMlER0Bia8ju+ub3nNDd2VgcVdk
fSEwEcYBNz66SZDOez9DG+rKwKYYGmcKY/dEZBn8PoGMWnlVHbymsCsEq8smA923apJ1DY5yDcsd
wNh+onjqysDadgKzoljqJNCwkyRcPcVR8duv4+eN548DsQQ4EUWOXCdZYL4LsHzXsPNzQKbReXX9
o+2JpjxYx1UnXIhPdRz/DNLAqyKWugowZXpdKYWgkWX2MyP6Rzgrv4OC6zW1ot4T8GSMdhlwcEnl
cUHqwe9u42rACjkG6TTIDE5TYXsf0rZ+DKZ4uBKcF9a6yAlOIckE/EirEwBo69t1Xuu7DWKBDmCi
fSUZORDWcCCcuZ9xH3VVYaRtqnzCK03ST+GUH61FoRzXAdYir8npisJsDg427ZoGq014G0nUyJCu
9ZOFAu34enauqxRjqnEVnIriCwH6+mDyzQ/bRV1N2Jp2TQhn5DJhFMzkqQQWuOB+1T00dGJ22/BA
QsO8Sgyy8Lu0CmvYc8tPfmPuBK1gUT/WGlmJlpjvxcLCXTw2nlmJ0NnpYXpMIuip2yQvpxTX+seN
dcuVyXL+bm9su64obIBYIwzzrIFyMF3ZgQ622KOawOwNoLH3DPjGhzZrPI9Drk6sAHEKzOFAQ5Zf
fM71PRPU70DuisQApxeQb446Weem2kWNmAHW0c/vf93zVfCNQXJFYsASNKuWIeR+a3wDVPGBl+qW
xvVfwXZNFXABskFdsVhT8CIaN4Y/YFR0Oc6i+NXwpngiNQovyZQHL9uciYcsUCPbVROtHiO4PADX
bSPzxFKJnnTBXKz7IM2Xn9MQ1Nd0wxe75sQ8rBMCSyHBS4pgG8xu6rBR11naPRYNPEf2OtItvelZ
WNx1uKfc5rKPHhmQit8b0K4/SFOtd2Su84+tlOIAVZzZv/9ZzsH11mdxbu5xmBV6MkQnm1z5oaY1
io0Gz9Srq1Ib6SZYybDF2yiOb/gc1vs1hlDVr+vOegGXT0HGdmjhozblqGOam0MK2zbP1p0Fw/Sh
iGzTIe0QoMp73DK7WwbPe0cQvt4BQPqNRijrcfWls9wJwCPgrxpdWY4ufVLnFtCkuV2FpDqJtnnf
1vTfNCR+ABD6n2jmj4NVEJdICmhkBepBYqo0rASJnV25MZ13kTfmoqtOo1PXE9E2eHvJgN/c8nDZ
N2ukHpZae76quSK1uoH1HmtFlehRqUM/6g/TWlybMpf678Q4vLgAG1wmjco9Nd8rOIfuKxNECGYj
/U6frlKtKCKc7ttSJ0bw4Us9F08RGRu/i7YrS6tg2aQpjIoTPNAGkL7FX7MR+hevaHUlaTPEAUvT
zOj5uXJCto+1Ik9+TTuhmi9s6lWqyUdkwcWupGW6k2r48X7jFzZ3Vw5Wa2Qfmh4fFQSzY1r3D2po
7tpIHQtUaYUi9zv8uJKvtetjTlOMfZWl3+Msfoyb0U+rSl2dF5DC4Qz01Lnt6Tej+V0W85f3R+fN
XV3ErsprmvBYyqGBQ0rJIKmcR11zTyGZuW0qG3/LmKo+v/9D53qs/1kb8EPnm8cfC08D12IgsOM6
iTMObkstwOQAJ7y5HTc63zerWSCZX9p+p1Ja4Y1/mLxk0PhlN6opJtQsMHpNEH4v6urvqvNyBkTT
zua7NBb2iBUyw0zqm0qjfLPp2T/vD9ibuwDado7q8Rqatt3Q9kbWT2U0Rrtubr3IA2j8/KN/fA0T
bEsBclmV4KHsIc14eVCFGG/8eu6EM7KU7YSnGpwarKb7yo7/4MXPKzOAnjs7r4IxWq97VSZFHkLa
J6ZxFxXdlQ3s0pg7O68Nyrxqs6zCG9/6cw76cb/NlW/PnTs2BLshCUYsROUY3kwj+TEWk5ehs4BB
wOvvyfPczGLB94ypYjBtar8PGffJOqNtJ3KnqZ272qxVki00uklTwfcw8CxuvSaLq94icRhEskTm
YR168hkm9R/aYNquLDoXvqcr4OqWYF01m6uErVt+18aqvkdW99oD5Zs7CwbGidBwa+ZwCJoqqcel
Yfusq+iNCKLya2tgP2WlWB8XG9XH9wfqzcMJfs0J2Tpuc4MzZpnklBVHLmDhGwieHdeq9cpz4iec
wI2kzLZJ2iqJDEwUl/oZBQx+q5mr4up4Ywe1TAWS6d3L0lc/VtvevT8wlz6yE7R1qefQzH2VDIvM
j9PQ2j3KRLIrw36pdSdq56Zogc3B/JwXK3YFiz/UFGJ7r667Qi6gT2PgK3C/Cln7EEuaI7K4l8ON
iF0JF0W6MOwAFEp4gWfomJY7arHF+/Xc2VTBkGsns+Cmjldu/qjCOt7RllzTWV04lbgiLhNUBkdu
XsEqONiRiX8b0+FAe/2ljMvZ8y9wonfNWY2ENauSDaVXfQFP9qr4y29wnFBFxUY4mi5GHJXNFxjj
NvupptdqQy5MSFfJxTkk4nE24gZkym4HLfCyS9PRK2+KSeNsr6keZB5OYZWkq9V7Q/uXoZY+x3y0
7QTq2ualKuFKkdg1b/dI3MT7kY9eN1u07gQqRMCNWEus9ZrR6PMc40UMuJ9rbNz/bvZvnF9dNVfM
myZHtkJDBNBNH5d5pc9yZPBfnLLmZhyJ3UHQG++LpoCNPc/IPmzK4kU0snjUG/FSOInYFX4FNSPL
YCEu1wE7gM76ZQ2Z36R1ZV8Ta8NwUBg/sU3fB3OjZ+m39ruarzlAwlnDiDApF3Nfz+VLVc/Xim4v
XCtcyVe/qGGcwr6E97zu9YPppPySRU1+aJsGxqS0zOEFJaKB72SThz8Wa1Ofmzw+hRPkKiJLOJSL
hlM6g7p6gNEzOJr/eq0grguXYRFsyeIIK4gI5S3yHex2bCfrt/S5PlzaxDUYNUuVEBLeTX3a7KbY
95jrSsLECE0IsxRn6GqKXqqwZYdwmKYrx8ULpyDhRLnIes65yHEVNkt8J/I1e4ohQP93qLFn7L0G
3xWHKTYs1LYT/oK+HnaNrZHhaxa/sXflYWBss571uBx1PP+tU5XMMF707LizKU8z3sCLfqjwlIzn
zaW7LSvhZQ4u4v+x42rVJvrC6qTPSHcMRXgTSOZ5yHIlYvO0dWGhcYTr1ZndHWZPptn8joeuNEza
qZ7nDKE08x6uNnCKKP8xFlIHv8ninJlbthY9K5FACVGpuR+EjdtdGcrMd744GzIXazBo1umkEOwz
LeYaqZPYy8EZH9XZkSUOQYUpcIPJuqDas5A0O56Za4/KF2KVO7Fa1soaez6Yh6idv8+3cbsjlQ73
vAqJX6rBFYlFY8jLtR7rhLLc7EaghmhwDYVxofuuRiwLIfLFS2CFHH9fN7uBV/3RVEvzqci76Yo2
9xyZb5wqXLVYTtMaMvweqX66dUe1VfPeNoHFWRoTaJbyu82MF5NEAMLs5AjWGSzrCGL3OKPytOZK
36uCed4dXf1YD1fautbIy0x1d9uW/4h+OXpFmCsfm7aK5GLmJUyYuD1OLOC3xKRf/Bp3wjfqZw6a
Cm7V6SjbvQgzdViCxadaHyPuxC5KCWajF6wNaRjqPZVjcyCR/e7Xcyd2G73WsUq3MlmY+Km7dYZr
V+zl04ueO6FLzThWWozIsqGQ/K5m6fiB1Y1fls3VavWQR7MGOPekG9J5N43xjzwa/L6nK9WChkrN
oaRlYtUY3y9gHBxWmi9+y42r1SrrXsqeQ2Yc8uXZhHN5BLnK6zlUxK5WS/Z06xXFrRHmS9mHXPT6
acjjwbPr51Xuj4zvCmJVN1A8nM1D+0uFy0OrruERzgvIG4uYK9aycytoGZWY5ibcRjy1xngJ3wKQ
2YCWHu6aNhBXztz/nZLe+iknXItt2SgRUFitdV3vRJGlu0pSdTcNo73nPUzOx2z5HXXxoPesJmyn
qRx2qDEf7jTwQI+9DMUNUFLhbdqXah9wmj9FwrLDaqn9FMNBCrYUaXAHG39x0460vEkt7kV7PsCK
/BCu23zM0jS6meOuPjbxlNJdYUZ2J+2Mou0RLtpHtq1fctLom75cWnYTLG237PF8npqdXWa4AmZ1
F75URQg67DISPR2g8CQfw3SDpx+ACkdKz7VTBcz+bvVYAno855tUO5Xz+r4QXdCAnWRE+p3ZQH8G
dwfPTAGS4V9VOKxPKBAO76XCQYdS2T3B8rW5slVdyDu44rZ8E+2qK2y1MG9IwnA7NH1z5Yh2noNv
fVVnKZvh8yJI0OMRaiqGG4GiPaDmannkZMruvVZLV+AWRkO/VAXmaKg2VHwY+q3txmv6oQtD8z9i
NslKiS+Fc7eU8X5bovZYzbrzKVITsStl0waGFgZXzUTDDXf3hbLQq1QFLbv3BbXBM2VFvneo1uhO
tytQYpidfrcRV8gGwrhqwUBFgm0amr2CAeRxVkN79PqgrpIt66eyi7oOMrmwbfaR5acBRfd+l7TQ
udtzImWJHDiOfiS7E3GT75Fv8TzRu0q2IKyROtUtDALW4SYqp0cIeLxE1viizomDTtCsc2iTkzVb
AfYkNPsSTxl7eX/Mg/My+0agutI1CLc5HoiRHSxYJh8inIt/I40XHRZo8XbbmtKvlR7W/djR9jbC
YnjTzDTK9yZYxX3ZzEuB/4n/dWWCXdh3XLmbCNJoYijwTTQh4ISHag1hX4oXwoMZz2/MoQGjzG9G
uOo3FelZ4AZQJipPH1ueP6mFBp5tq9dbcxzVc3jmFiRztlU4D2ncINuG+wWKa5HWIBVDcUcqUeoy
LDvU1DHIfha/t8Hg/Gn+OFXk3WJ5JmUBr52IwtE9w+akmd+RxVWfFfk8j7XEAtLGbbBPG4mN7v84
O5PltnVuC7/QZRVBouOUktxFcJz+JBNWzkkCNmDfgXz6u/yPYsSKqjDJIAMYArHRbHx7Lbteuw5d
msyuPJqApVNihh6PDHQbPxSlZbcbaJ8TYOFRpgPybecN9kmqtjVcAmpjnho5jCnKhbPh0DEzv7XD
Gl/Zny5sgf/r5G8DudJa6n1+vj4l8tuYQ0FUd02ALKYdr2wjF6LFRdYWPJMFSc4KyGTU2yFEmSxo
D92gakaypTrkbefFr/HElVbTlmR2Zwlysnw/L/hpaWHiK7/iwlbr8Gt/X8YutOFiaqJr+QD3ScQy
X5FtWkscrqrZLx/kAmpsxqN+MgPfhqcPPyU9206iCj79veeva1vxxJVRK3e+WlCT5SMZyXrAERHq
HvmyQN8IVjaAus14NyS9KdNd0C2FleKgggoCg3//85cGzon2CO4E9dwVWEpY9L3U1S0Wrisn+0tN
P8fFb/O/iTc5cY57uKHzO7HBfxD+el4uxhi15z/6W+Om73Gc7PFNmtFC/2yaPtn2ar77f1vAK5ui
q2WWr8u2ZQFOIu0WGvgm9hn/MFoUbKWl3Js9XRvW/mdENWaHbEXG91jEZdYdqj2c7ki301s2ZcFn
vVSIk8FkxyiLo4cNvBfQ/Emm8LLr/x2yKPRLSrg83Bp10RDMW/nIl/mjLBvIzlpDr2zJlz6jc5Kv
dcxynGbwzF8cCotKNcaia+nES207OQmxJXQtcSN6nNdoO9koWiDsp69E1uuNS5eDk2Toqp6iUpPV
9Y8N7zgZqo689nfpom84pthZQoDukQYdSbnUb6cwfOcTktKF2+aVguRqcQbayvo+w6qG5LN+8mvb
CXcWJcNeWlM8ZqLTh2QiB9Gvq9dMkS7eJiBlb/WcFI+LHr+PUbmksY6Xk1/PnYBnJihDLusChZFt
eaZZ9O84VMuVrfrSVHk+HP+2moSMrAKiNcUjFB9v5NQaaMD4Drlzfhc7zLG6bdcQD4tFmtBNpsHu
lTCUrhVkDHBrz2OeY52aD2ZrP9E58GzaCc0OgPdkCpI/QvtsP05TX56RVfWSx+DShdvkuPaBMMiR
5EkTP02WTf+aSlReG7Z08TZAXGxE6AM+ZvyDlvVTm/Tvvaahy7ZVVRM1nFo0bZrukMStPI6x9Btz
l22TqOVHupoHKinr7mDr286Ok19wumRb3LGohGJooBZUmh9IkBUp7brNbz10SbZchJXFAQw9NxM5
M6y4H8t5mbxOEtKF2KD1GmdssTkSndUp747J6KWhhHnoBGe1x9iK8yF/pLK/7dv1bqPrv34zxdk3
ad3HeonWHDrWmzhSPm2oMJfW69CM4taXK1Zb93sdEnS82nGBoQQXqaGgXlJhXLoQG90HJDQNPuec
r+F5pWV4kBHPvM6c0qXYygHV9+VSBmqoi+wWRrDbcQZ74zXsrhSZFlJMcK3JVKW7p6CZ3yw995zl
LsOW76hWhJ4PYqhqcA4yqFIJusFvkrtCZHbeI47i4vwx4NEdI62+62yS3/mNirN7yk7jVFh0xaPY
dnMqw0IeWLNdU/G8sH26/FoS13CVW9H6uL7dku9T9suv1050wmW3yAeCo2es7R3ns+qLa/W+F65d
0iXXukXUhJMAW2c10ncMKtlpFSX62LeVfLMu/Jeumkb1Wb48BvO8HOal93tXlS7WNuFUlINyyR9t
y3fIRO7LSdumPHoNmku1bbwhdhu5fmQYtDHfqrSatd+q47JqAcFX7qmEEkpYdIc42B9sHGrPjjup
a95os+qA6kc5FMeOzgfq51POUeX1crVM5lUgy0TQdMbLtGz2r3Heez19ShdXC3vIiQYV2q4Gfk6K
/lfbQE3C71s6YTuvPK+gDa4fo14XaRPa8m7FCd7vmOQSaeVaB7aiA1qf1iWFo/ypyebNs+tO7FYV
NzqaG/1Yl2OY5mXAD/MEm1K/gXE2V5hOw9PSYmD2of4MU7FPyZR7KR9isjhbq26TGvifwREPZQt3
NGs+5VQYv4X4DxCNNMNahwtmSxTjiTF4WMGNeY2Ji6G1OCBFXSixrVo8PmThHqWrnP2efqSrVMZ0
03OYiuhHEWzs0K0xDpH5wK7E/nNO6M+Ei3RRNNiVVNDvSAJVBiRL8WQ4pL009rhDvshz5J10FEQM
krUiUaAm2HSBDNfQiF898wEukSaDNuGTMfqxXVhz2OPiw0j6f/2+q3M5jWaC92sTJSrHQWYrlztJ
Er8gdbXKqlh3ZYvndyUg+YdiumS+m8RKvdJS0kXR6kIua5VviQpsZw71QMSxzza/7I5LoompoD0e
OvHKLsdTVtg3g2iujMrzrvDKZHQJtDqqIFTWrYECVdDc0LFd78ssnu4XPrF/cIsvb7w+rEujbcUq
5I6bmIL91/xQwjnuDuWAfvkSF0OTOpF10OEcnG11eJp66NwtTRBfGaL/vVS/NkbOjjrvQhdmRjQh
wVseUd/aPlRbyQ9rtXy364AVIoysgrxmka7Z/CTo8NY0YXbckmf79ES/z1fOb+1WLwe8nAK5aPcP
bczMoe9ZeDub/IuZjf7Aiv6OTMPbsYTSS8gAYjKx5GdC6hLwlfzs9yGcpWG1m8Y7yp6pHD8osj3c
l3n/0a9tZwvnURRJSQKptiLqj3mWP4F1uaba/dzIa1/BWRr20jSFnTdcdmh9lhYKWc3iZ2HMpYu6
tU0PQ5EwTlTWifNE5TPA6xe8rjXl1AR5UPMyUWaI1zE1Ngy6Q0fH2q8KS7qwW5Ks5ZBHJFFQYZ0O
65x8w4u833rssm4xmQcyi0UqqkPNj9NSrMWBNIG4csh+nnWvfFSXdyMDxWPhimWzqvRwyKCfcrey
uTyRSe9+i4MLvUW5jYph4okaeKhM3wCFlbXnOd6F3jZW7NtiUJQBTRdep6gRgoKKTTpN/fIHrldl
mXSQpMhsovaJ95CdM81NEzTSLxfsom8iymZDIben9GzfD0H4z0aZZ8edcF33BWvk3iGiou1YN6ew
y/22EpfkghNKnellSKBFo4+B3TYIe3nWCUhXp2zfIdkZdy2ildIbhmQuCh3ItdffC2/20sW4QEo0
1VKWmC7LXB5tMcubMdrHQ53Z7iFq8+qIH2a+I40eRqkZeHa/ii449SIxt6XBj1zgJXwlLl63I+HS
xb4yTsTMuzhTogvHh05WzUOyItmWFnuoT7U0tMddRg+fh3XI6gMw8nhJ2Qoa6hgRXjzgMbA4VrHo
5xSV59tDrffp5vl9t0jDvKhuSQUNeK+NxWXILASUYj3LRIU0eJOM8y1h5r1f085NHEeHQFCB2dTv
0admmGC7sgx+de1IG2LZ++2tJa8xaLsZExXP9H3Vrfc1vqtfv59X1N+aXngcDbSdELqZfMrq6PuS
RH6rgouP8TIa45Gg6THaHspM/gpK4dm0syrYKWeQHIqlillTHZiYIGwHBSW/IYleDkle9GO7GClV
wtfqmM1Aam1fXQmXC8cPlx2jcVbbFhlXZSUoobCqd1TMiyuT8PmjvbINuigYkkBkzodeqmaKm1MW
TfF5byz/CCMw4Xc2cwmwmsJVgj+PfKHpfzrqvvc997Kw4dLVPcvKGiquQ41zX97SQ9gOLF0s97vL
ugDYaHfAOGMllW6jTww14Yc57L56zRiX/4I+xwTpWCkUyCh+ys1+i/K28ejXuBOhCbwf4xAUqSJ7
Nt9mELdDySv98PfGn1eQV2aMS3/RJbIWuILEfZMvt2tdhikV2X40644vUJLkyr32eRl87e84AQsV
SpTV0lniqjAjlbDCai+HSj7pjpyH1V2YLKBXczhP/P1nXYgyl/KyQdLvW9UJ1Xfht6Qp33JC/DKA
LtYloaIU5cEgVIMHx5Tx+e3OKj/UwMG6/g9aFGBLYTmjBmY/dKP+Dk9hv3OUS3txkU9clxHidmyz
rzPPi09wAfbyteTSxb14RJPdVui43LLlCNG5Lz0TfmCodGmvvVyiLsvQeNXvMj0nFKTa36eJfH1W
ujJka0zzKIepsOrLmL6JS1o+FGW53Maw/ExN3Bc3FZmDmybU3ZV4uzAxXW0yUyQSd89ZqK2r2GMX
jORgAuFHpsEbE7/zt808flaXzvki1C4EcOT+WdzUBn57rgt47VU/A9sqORJfxhz1bMbTuFyT1bw0
Ls6eW7b5MHDRcQUW5mxsddsM2Y+/f+RLTTt5b1bkSwUdXK5iWSTHvUye2mfHa7/GncR3NY/9TmfO
kE3AIopbYf4BCJW+8k5y4cVNuDwWg1RJNFUtpguK09q0ydn4JU9Y/JjY8WtL+u3UVvt0whye094u
0xscbL3k1rhwea1ZhqOF3hpTqCDSx6mJqxsaGXrlHPT6hiBcYqvKptzKtReqaBgS+n2RFrX+JWys
BJ4wj5FZPvp8IeGKk81LG+ltF0yRLYtxkgvp2z1s42tXitc3UOECXCbKB1jUCq6SIYcCzMbLIzSq
cWPJhtC+2/FU5HcJEK5YGYpk94jJkClO6Pie8dEeLDPdlQ369SgRrnFloUlYlyXliuWJPA3QTbSh
300bUusvlyXABWRb9omppRkedBf/0PO1WoxL3XaC24QFKoNR/qzCcZtPLNri+5Gt3dFv7rjRjdia
UTXwPOR2PrS0pkcGZ2Cvxl2eawli3lc1xaisa5UibRjcx7XYPVt/3vJ+2wr00HTDQjBbBGlh7VtZ
covs9n9+XXcuu8VSoEi+TLDqBfBNbiOFVz+/2h3hAl1zshtd5VhRR16FabfPN0Od+y3XwiW6hn5C
0Xq7M6XHIDxmJkOBARyk/aaLS3Sx3rZbwS3GfC1+iYWvh06jDMdvzJ0TdJuhfsXwGnPRNOV4CCcQ
xTyjzK+0R7hYl0HmF4ujwbgv2/sQycF0otTvfAjXxJezcWuWoSVVw1QRBtn9NHQ/dugeX9lKLqwB
Lteld4aXJ7D4Kpm28T5bZHsD+Y9rVZkXWne5LhFVxRShch0JEvItpORs+/HKtfH167r4A+oaJ9Sx
yj1StKqid40Nm/tuyIY7bavSb1l30S6cRdYeptYU73JdAEE4kcJ+nnvdsqDY/fKrUpRUEVYHVMUE
sj+atTesjK9JjV8ad+faGw+7rMO1R+PFOqXQAX3gze51zxLi+W/+tjgGEZJpAcuf53oI14IVyXw4
qvrlvXDSftk6+KuMQBWbqVxCtKg2BxCpnh13dtKZMUwZ3jIFy52fQ1l+rSL2wWt9ceGuLNckHgx6
HVfy7W7L24Vc86K/9CmdbXTas7zp8iJSsWnZ0a59l/Zt4McRCBfeMlm+ipJ2kYJf21dSBMcxpL+8
xsRltyLbMNYX8FyZE7hzQFO3SVtN96Nf684uuizRDgK4pWoizZeEGcxyQG5eFxPh4lvdjALYBddb
hecAm1al1mkhqWfkuwAXk1MHxZCFKihgdynsd//dbf2P37A4wbn3Qg9jslLV1uJXNIS/ZM8++TXt
ROZQtDIpFk5UN8CRNIWEqPncULl4JY6FKyg2RJIPOLtE2OXCI2+q8GDy3I9rE66gWDutRZjpJlYs
Mz8onkWM8ZzlTnhqaIUSCntpFe70CWq/bxKSeJ7mXHYrWtYy0/1K1EQhGiEWg4S6lplXTle4+FbT
J0Wy0YGoypgD3SCMWfrJDQiX3WpBHFQx6dE0ZT8Tnb+voWLhNQtdcKuJ8BgHgD5SHKL9EK0Ifnaz
X3ZSuBJichiWIl63SJFyCk91K2+WJPdt3InMoE502Vc6VnnTfIr3GmKh5fTFb1Cc0Oxi6OEsEwop
29Ga1A78qUOq+ODXuLNtbq2F7oI0kRItb/6NqzD/oEn+069x52y790ZsZTtHagg2exev1bt2sn7P
RcJFtrIspKFeCFFbH2w38dgHR7n61YgIF9qi8Rb3JQTv1dQ1HxfRw4pn8rJc4+IPUCsc2kWHaHvU
LUtpG76pksnvqOJyWnlX1MixTEQtuhoOGk6T6U7AfXh9T1cgTO9ZXU4dLrWman9ZvSI6Wz8xYuHK
g0HkqeZ7GYWqKGt2K4J6OsQS1ZB+PXfiU4+60DnpQlXvzXEy0Tmg5b9+TTvhmUObposaE2Kl3VXO
5OelXr2KOITLTK1D1PeWZbuqLDxxD6gipJ+m2WYf/97zC5csl5uqJ5pJuoahmtcpr4+iHFrkSrM4
+KbzvrmSbbmgiytceAqg7GKaXYcqrguWHWjcmfcmrGEsubfmIKF+nFraQJ0MmxiJ4O4AL0obYIne
A739x7o8P3n9XJe0glVCHs9Jtqmu7G1/GAfI5KakIRIqw5ls/CTAhAtcdTbmYgyTXTVbYyEYsfJD
7X0ydlmrpsumbhwxJept/ZUAEjnQKr+y0TxfTv98iRQuatUsSbIJS3YlEpD2tIzM13zW0WkLa/Yw
D23J/KLRRa5CjIcuIrEjkcW2r6Jgw4FA5v/a08Dz9vLa73CCvduXvpBlsaskTpYTakzKn0Uv+X8B
KL57LtYcnz3sh1O77OTIGVSmqSABLLv2MvY7yMTOoqCjIR+hcxiqnf4QWC3TISw8r/8unaWJnVo8
pIQKymHsUMOqPS6q4UrH/wdEvDZ4zp69BkR0qL3e1TaGGnpjEMCw0Ic/T/nWHrNSFresQ+3eauvm
kNGdpCYpm0NFWvhoFUmV8jFr8QofjXkqhyA+QWkWz535Aqskmm/bbdmFcX3MmqE+/j2sn7/qax12
zuhgP5Nq3BARAYFjbVbetfjHb6K6AFey7VNeJO2uFrp9601hQDYyv4SFS1w1lMtVk2ZXsGD6vjzt
Vfmf14C4ol0TKhMGuY9YIpq6h64/R+4ynWGO6DfgLnJlwt2g/DffFYVC3Ru5dt2BDvM1i+MLn9OV
7Zqzpem6rNsVp1OUwuasOW1Re+1Z+1Lrz///W3qrmvqo7Xu0DufLLOV5H6YLq/y2a1e3K6yrLulp
vSsJN+tbGfCv/Syv6Vpf6nn0sufrUrfRaCqrbDzOpzEBYbGHm+dl1GWvuqLjz9oZaL3ReQpGZLnB
wXU9+s1IJ0TDYKiz0Br7DOmhsngzaS6158HRxa5MBNp+3OWq1gqPsY2BzCl8bvx67nJXAYoMttzw
TfWTZh/LkWxPfBwDv+XFBa9aJmkdBXJTTd6ak9lQj5rQya9mTrjoVVAa2jakX9RAyb8RGcpjWxA/
LVLhSm/pqgQb2VsUZdRLeRhXk92C69JXdqHX6RPhslc4LsVRk09WEV6JG5uZ2ByTIhRnU7HyOxPR
8GCFBrKQTJPvL3K27EzGawe1uFnZHPtHP6DWO9z8sjEudIVESdHTUc8KUMR8n8WE3DAUCl852F5Y
GlzuKqar4RlURlU0ENhMFkLcErxRe7buBO/akQ2cCB9V1dA7M30Ae+8FXgkXvBrjJJr2lo5qrLIf
YfGrgK2IX2S51BWtrVgy3MxUw/YbONgN6bSGv7xWMxe6CpYdpSzRNAKVfiMq26WAr4or/X5OcL9y
mHGxq60ZSoYSvVEl3TDcsG6bTiBL4rsY5t4PzZJF34VerlWtX5g3fxBXC8GlOMcPiXdJUlYnyzs7
juU3v2F6/qu/bbUmmTq7T/GAgp95vwffvqTwNvOjooSLXG281SjyqgcFl/CfaxYqhnppv447O23c
VGRsBe0VSnE+s8B+K5LA8/zhmkBO1ZIspMGUb8axVWXEu+PzsuMXqqETqi0L4iwIlkElLQrhWBim
iS385CoA7r78nk2Zz4NFVZXCWla+ETtQEhN0XqbmHDjny9bjsQqsnlao0ZV7CUXuGYUQdnrn80Vh
/fOycVB57Z7AN1111XQThLVJYf7j56kBnxenceQR+LjwXtlSBHdjmdS3mxn9YhQODC9bjwOiMx4V
vWqa6AMg7UNt7fe/j8qFzAxE3F+2bVFDhU/Z9yqORn6XWXHXrwu2jvaQxe1TQNhpSMRXrtf8wUy6
fEMbwE+bra+9Uby+y0PQ/OXf33KLlM9qeyWJ2TqUtBh6O/Yy+q/Jc3uGd54m6Wri9XvR56XnVHCC
G+bUcPqTSacaMo7nth26U9PQ4ePfh/T1FRXKli9/0YxxqyRuLyoExX1cgulLZ/yudRApfNl2uM4l
Gc3UqbH5bJE9SduxWa9sOxf67QJXomVRnzS0VbBgPQ5kQrnLtaTSpaadwN6s3aBnUWFIVvnhhuAf
r6F2pbOGTsitNCvaRUEEHOarlAbUrxIWqg0vx7qLxwAGN7ZTWOb6GwEp1FNMaHbw67oT0xVrs/8d
ztUsMpJ2uk4HFLB6Nv78HX7bdivo8c0mIK1aD1UTinTcGr/Ni7vCWWAVJpxP4lYNediceT8s56j1
K+JFsdzLftdRP+ayYLUaC3K/L9On2vrp8aF65mXTkNOuy0zsjSq5/IYyHZ32a/He71s6UVnxOgMN
srWKyujjEthzyXAG92rb5ataUK1hgTc/FVBemrTuSn2GkEDhtxS6jFViZxqaiBsl7dwfClNuBxtu
ntuii1flst2yJkoaRZPse1BkezpPo1/su3RVVEZ5kcvYYK6M5LTHwXisSPHkN+pOdLbZRFEU9jzq
Q3iHK8rnIY9v/970cxN/nu7x9PdyIhYxLUrCNqMAePN/WhmwI9vxCDHCM/dKufeF5dYlrKDvs8VZ
1mIlp8FHmFlAzTYJvO5rXDghGog4Ki3fjaJ2kcdADBqIaOMnKchdyiqs+Uw00Y2SzbIdRN0/7LDO
vRJKl0beCVM25dw2Qdsp6ESM7yYarUeRyf6NyVAe4PVxXdjq2bkShaJFq6Id4bSPU3ngfZufChvu
Xsgid6GrTi/7KqcSMcVbBQftu3nnVzIuF+aNa+6Yt+GOG3JVKxvVhYJ3a3YqbWyvjM2l1p39tKwm
22V27FQNpeOqy5I0YOtnv3F34lUWMTSEgrZWeVjv93pl8tx1NjvCBPzai8vrt3LuOjmuUBgJF5bV
igRd+CFYV1OkcbWOb4pSgjcOSn7a8ohfWSUuDVb8cpUIBx0B85KtGsVoTtNw3vvIT3mduxxWYGAn
jKw9tvC2FWldLg+EZJ53FZfDmopw6ZM1rtXU5lBqCJYq1X3gdStH6ePLUYHunSQNJFsUI782CXBv
KbhfHpa7KFY1LN0YrUWnqi1DpiiJqvtxXtiVnj9P8ldWfRfFmiIRj0XQGzWBVJEPNGJ5eQCAuMIK
QTD907DOT8uCu2jWAJ5s2brGQE82vBXT8qFb/HzQuItmraOMqrhdG1XV1Xckpv7pAkj1eIWwi2a1
K1jjrsV+nie56Q+Gl9vHatSoNCwhMOl3MHZFterZVBkhOO7YcV0O0uywi8uuKRhdiFnmxCw2dVSU
bJFRJKbJgfC5PnVy4FfG58L64wpr0SJgST2N2BqTvn+zrlkDt9oW9lB4NS+XA4lEd7vVhlxBNi5s
lq7SFhvbcN37pcHLJGlhTrBGoNlQeEhM8fPvH/zScDnBTDUjBlVu2G2CKpURPCYipv10G7jLbrVj
NsLEF42vLaXnmsy3PS+v6blcGBsX3mrWMbFT2CEMoLpySvL+R02n4qGKInPlY18YGxfhqhMBK5mR
1MpE62HM4BJAbf3Ra9xdgGtK1q0I6tGoheufedB9GoPe72zi8ltj2Y1DDxlUtTXbW178O+5+RQPc
tXeEUBHX2na1Gnb2OQnad3F1zVTlQmBRJ2xn+P/seltr1bN1es+BcH7pUVaq06piQ9oWfQPfUOnH
KXMX51rqJRvwXIm5wwpyy21fHJOM5n7rm0tzLbLZORLuWN/K8WcRjXcEKtF+5zeX4Vq4Lbt96wwy
1nlztHn8lldTc/KalC6XZRuDqjn4xikjInlMeCdOFdQoruy+F8LJxbHmAm4nUTIbxWz5GOPOkibD
9N2v58/T6rdcy5xTkoOQMaq1/L4deZ7qRHveh1waq2j2ULRZV6mVyjc2XB/qafa7+bv81bzNJc5T
pFRNn0MvrW9tSsbJ7ybhKl4FUULnSqylgl9QfQBKFBw02f2uoC5XhXScneadFGposs8V7om7ma40
fWEtcLGqYMqKbkR5ooJBeYhsdNFl97Qbpoc1bMmTDgICN25TXSlwuzQtnZxUgmrsJtvmQrVyTu7g
G6kPyGdmV+L1wi7lqmDlozacVXuh5ilrv63bNNzoiGwPE3wn/dZ7F41iWbnpwk6FaooM5TljuR9M
T+jRK7JcOGrKjISyrUbrbLtfWpufbM/HW7/GnbDdxtV2Y8016kWWtx2b77Jx93MS4i4cRbidMmpi
rUrglAejeZwG8FD2W+NdOKpC5WyziE2rNZn/qXJYiIr8g9+gPE/U39YyMZtZRMAKwXazT9k4PNZx
849f084um1HdTbIwaHqVd7Npv0Qm+M+v6ehlr2EqnS2j7rUq5hH6PHTHvZP7QVH8Dygqtn2XtUFw
FmY8rvV4v5Dui1+/nQNwFKwhcmhoOiPRp2jnXVoG8Fvzatwlonrs1QsvC60CpOxOFrQzJBcKP6yI
/4FEBcvcFlESnFnYPBXUqmyWficBl4fSDSoitI2Csyw68XbaWvFWz5nfpufiUNG86nrqcq3mNl7e
ypyupz6R1C/v6vJQWyBWsrVMg4ciz9XnBURoQ3LlnHFha3JxqLxA/NQxul7MRZCnSUD7tww6zg3k
/qPpdsaL9pEkwbXr+IV3WddqEDTtIsm8BueqDwp2sEFbHFvNp1/STPwGybbmZuv64LBTlvstyS4g
RQJ44hWiCM7bPre/AhlMR9yCMq/qQwhavVwliF2ItuOMH0S672OunwSU6/xizQnkPGtZDV1i7CX8
F+T122MRsejKJnjhO7h8FI1HHEWaQKtGQoip5l13s5OpejAGr0EmTua0Rln/A95qPRPMLjbFszlp
pmkMzo3FLJYl/ECrzq+ol7vcVE6TBbMXCUFiuxMkOp+6QV85u104TbnYVJZMcQkOMTnPy/apXsvH
vdz8zjkuJJUvaxE0qIdQNNtE2q3blyljfpPHFaUK1w3Scg32XBpuD7Hgv+pk8MMZuQtIRZEdCw6Z
q/PcjPdmy+o0IiT022Fci8CZQmiZ6TU7V1V9b0b6dUNtrFdAuYTUmIt4WnQcnMFM/iDd2t1GZPJT
CuEuIAXrwbofdpucp7D+lRMg4AOSgF6HM+YCUtRgbkfZgC2ggyyDNMs3Ec5+b8HsDz4q6fpiWJvk
vJXbVxjNvFu61et4xlw6ik5TkdmQZedih/brHi/ft4HpK0vv/3KUf2a/mYtHmZ5RrrGRnCG206iN
iOlmmeT8qMs5nB8KXCJue5TMp3DvzW6FZsETlrjmfoPvJXzzhnn9hySTfooITIxSCBrRw2SnRKbd
Uk0/KGpsPoo2rv4r+U51GuUVfzeXjdBpU3PkcXQSz78K8IH/xCEF2xT0lQHpuEYno6U5TDKcv+ey
22/wKoKC47Wu3+Y5CebUltMK11cchNMuSKY5zTFlVMvpDtPsKDpwLRvoKZlwTWme43F+HcQbgBfl
VyuDHJqrcmE30bpXZ10H5jaA2Og9X9cOXVoTP2iOuXBYR3P4QsQx/KarsUj3csRTvp/rHXPhsI2N
KL0YkuzMYOLSrrxN5wiLyN+D/PUnEeaSX51o8mp+7niHevpfAy579/A8/VmIWj/qqJ3u/v5nXt8W
mKuuNdpuYD3l2Zn04W0mzYcVR/orP+FS286ZouAG8jfLIM9ZiMeowGwnRns/0xjmsl6mlnwHMpGd
+Ryfi4x9ghCi10GVuahXtiA/Y5JRng2RWRoHHwJCrtX1vZ52gHb3y3OWbEUbIniSc1ahvH6KN31b
jzM5NOPu557MXOyL18s41z0s1ic+Nimnmyphruv3TV3sa90B51YBl2ckZe7JXpJDu5DSb3twBbai
BRy0qHZ5ntiyHZ+trw591fZeVycUjrwcet0WU5BDDP7cj9mPoiX/wQXz/d+j6PXbB3OxL7ZPEKgK
p+ycL7Q+FjpaTiKGeXcpYd2TNMF+v0OZ/8ofuxBWLgZmkJaxUEvPzrYrIyThmidWC69UMKqJX44R
isvpkBdYdbYpGQ99Yk96FX7IINQGXza+MDr+P2dn0uS2rUXhX8QqgABIYktJPYhy246nOBuWYyck
SAIcwenXv6OsbLyWVYVNFq4KmsJ4cfHdcxIjRnx4TpqHjnQvxZj7qe0JlwRDaUoIl2eM7mwSDpmD
pDqJSCfH3w/wjT53QTCh1wiqAYiKxjHKDwHtq1TuYee3qFwQbOxi2D7GQl54h7dKGIzM6c6rT36f
fj1gfspaFRVVV29teYmMhccL+aF47rdRug6KtlyHetPoFagZPyX9Uxv3XrcV4WJgXQH3uGCn8gKj
pzeo34VYiBje+3WIk2uLg8FYvly/OkL1NsnrQ5wEfiUAKLP6tbeTmu6mr3Z5aWFqU3bBmnJ4GnjO
E2d1YtoVLDdcXtZWvhhth2NJKuU5xZ3VqTY2QlOgiC+rMo+mYvOhSkrPpe+SX2NSlU2tiuiiVpUx
nT8nq2fY7xJfa6miNhJldGFLMaSGLo/hIP/ymiou8tXRkkL5vYou9fh54uZt3c5+m7irsKWho03i
SkWXRmG1yzB6Jty88/vqa+zx04rX2JlosnUwR5yCSzD/xer9g1/L1+3xp5bXnGpD6LWvg4hcaFAF
T+uAdJtf687CbDS8y4ZNRxfk8gRUB5b1UCf0TqD7X2r3lVuWy3VZ3azw7wD6BlVkLPfNWHJYq6h4
hkcMwnchf8ggLtMtWUVGhI6+YS3rp23E3lPmPVNpUZPlFLFJ4JkxQHFBgQPt7dqFJcUbdZMftqqn
fhuri4nl4YjLUshizOk6Q90iS8M49nONFy4mtnRGipJu0QWpg+8R0V8tZrbXCLqUmIHtd0RDKS6b
IctRkWF5YGK/l+y7cQi7lFhdVu1Ii0Jc+pl/EHVXpaB+vHIqwsXCVklhfBOF4qK0PCBW+y5XP894
4WJhgYUdtQi4uEhcRCHpMiPzUSeeB44LhklZIMoZoT4Babp/5gTaa5z5+eYKlwfbmxoi4TMoP8W7
AOIzfYu697vExI3iKuESYU3IhraZMVuuFFI6X00d4ggWQCnFWXEwRcLeFXk4fCQ5zEcP+SQHlcKA
Sj6abVoOdOo3z2nrHNosTli0yEZcVppez5DR651fuJRYVNhWVA3aJVG0QDaoJamp7mSNbi0G57jO
x34mgczDqwvdS7B3F1RWeYk0CJcOUwrphWGz/DKW7KK79kLzwrNp9/qrNhuZLmEXMgPQC2D4zKbq
HgN4o0v49Xb20+mETlbEGhZeOmWPLGoe6T773Uz/jwrrRDeC6AwveEg9KVFm5SruNH0jI/B/VBhX
eFCQ6Omo7QxsUrd/2Sj6416Hjd/F16XD+lCZZuJBeEEg/bzT8ey9Q7h0WFstFYFIVniZNPokIu+7
RnpOFWdRUgQCcp03emFJbtM4UBndiz+9zikXBCNCdV1H6YYtua+OsrRxCt0Q4/VSJ1wULGBdiHKk
kly6NfyxDT3eRdSdD78xWVwQLLQx32K77xdVyi3r9HWST3OVzpJ7RmEuDSaadS9tF+6XNup1KvP8
a1fJe/foG1lNV5trGAajiqTf8XrWzR8NL6r3zdKXX8WqiifeV4PnrcBFw3YkH7kU24rHAPkB9ZUA
XCe/nddFw/JQg4dcxHJJ5mZ7Coq2PcQ29qsDES4bRiQeMWiL1iWLj1My9g+NItxvZrps2BRvew3F
VvSK1UsaTPJtj3TenfD91tx0Fuze2HrYcYm8KGw2B01N8zSqpHicyzq8s1fe2OFdY0TU7luZGFQ+
Fy1YFqiGHYY2vHe7vvX9zokakKAJu40sl3iL4bpNO32Bqop6O+e88wsIXCIsL+seabFxubCy75/G
ADLWFTLZR69dzSXCIC7TQiIbvcOAI6RNGH5lsfWLj13FrL5pK1h9NSsqbSqIGsg4HWDbdGfm3BhW
lwirQtsP8AdaL0S08wOD1c4j0ahb9uuW63j/FBZoImnS1cl8iRJzHNTwdjHjne341odf//2npuee
ybzTdr6YYHuXNGVyCAs7+k12VysL6bpx4h0ZLs0UHK35Dl8Yr0d1ETorNeQimpt9HS9cUrh9mva0
zLXfA7JwkbC559MabsFw4UFbHHiRvA+q0s9HV7gehX3MdVKRdryU8lNNtMVVrfbsb5cJC+RMUHWB
ti1vv6pi/APVrX4r0wXCmrqr+6asRnAdgUoh59mzqfFbPC4RVmqG9JcoRtyKQUeUITkEUZ/4HRgu
EbatRhfDfP3wct4PXZufo4mFJ6+F6QJha91CFwSuPhe4mb2pSfxtk9UHv6adhbn3kEtdUSN4ySHv
klZseqek5/nvsl+2tzhGEz1crCb/5HP0kTSLF/IsXMYLmeOhXiY0nY/NS749kmn0u+K6fJcVedlJ
eFBfSmqLY9MpeoBnw73H6hv7oGs92MCxue/gj3sZ8Qr2hhkaPVxT+H4boQt5IUnXNqIIussm14+h
oW/Krv7oNU9cmosT+Dg3bdFdoi3aHxpNfgR77FfMIlyaa9+7vq5QuniZivXvEGCKne4GWzd63MW5
4lxKs2+qvazx8iYausO2rH5JbxfnqkRZQ9N/NRcLi8NMRnJ+JlT7aXoKF+jqwHtYDmbpgtBWHVAy
eeQrHAH9hpP9eh6zRikaIlF/MVBGPnW8tac46alfXt1FuvKlgSr5GvaXbZPPQlzYHN0JUa4Zildy
0y7RZWYeVnjDMBeZ18F06ucWZM9IbPs9hlvxezqXyVO8NHvnuaKcUDeuJSw96YR+4hE55bGVh3oc
vvkMAnchr1BoiARHcXOJh+B7b2KdJn2uvc4M7kJeOYpd6R5IfSmG9hOF67SS1CuY4y7kFRVk79XU
6ksQW/ZkR3Fs8l16Rf7cZbzEpmSYT5O+jAJM8hSgsjkhyHL6dbkT4mJ/TLrWVvoiNOmO7TygZBTS
/56tX/egn6PctSs1BLvNZS/ib7rdLrmFWuDvv/y/aPb/pz53OSfwR4lE5ay5oHfsU5R3pUl7M2xH
y7V+gbKXehA93d8NS2zfTNW4nTRt6bMwQYW9L57gB6YafbxuhjJdeJOPB0gx9lle2ZmexADqK+z1
ht6G1PWh4QgH2qqY38Bx1g/35y5DRSwMm3qF1cu2+MfM6WNvN69cA8LxX7u+DONqo3Bvu4x9nrYd
XDyF5X5PB9xFqDTf155WyCM1YQ4Hrv5tXnuaznOXoVIsmRn2si2bW/3UwAf333Jpyx+/nzSvH37c
hajkXi+zpdWeBWr+oUd5XELpx2Jwl56yPO8TtdV7VhIG2Sk6QtMK1Ul+lpPc5adIuwKS3vSeQaG+
P6yojHwcY+4n3cZdgCpa8iCR+bRlsV3DLOe6SqG6Yb2gDO4CVEj0JkmnhchWa/Znyip1aNS+eZ3d
3GWoKpnjYbmo4ywQ88cYiZe0lHngt4W5zFQMc6KuFEUEORIm0gXRXloVwk8bjrvU1KTx0tlHdsvA
fPcPy1jWD0vu563KXWpqEBBCG2PKskXEXwujHvjY+RUtcxeaqojFditqlrWQUt3kJ5O3fuedC0wh
VZ9EkUnCjEmsz7gc2AGpX6/LDHd5qZmNCAJg6pcFlc1yC/tfEnuC+9xVzqpMlBtcqcMM1a3bcZQx
P1bML43GXWIqSWLZlv0YZntPh8PaIguQQ7j2zmF6Y190qanEoNaazvmatbxs/tRhsoxP5U5K4pUN
4K5y1jqH8DSA91RW00Kl0G88N8k9hPLWtzs5qWKBecbeBNi1WtWlSzc+9WT+5HVeuLpZct44g1Zf
mPWs5A8mAJE+S9yA/Vp3gulkYTWE3KY1q6YtPNTh9JwHox8Sy11wyqg92m0Rh1l0aDbWpVEx+OHZ
8FL4NbbQlsViz2WYFSt/gngTvBv1vbeAG6PpglNy6+Ok7qMoa6z8uEz5A+rL7qmI3Wr7+rb0cziq
u7guzBJntGTvUN76QWyx3wnnOhN2zDRDZeSaDUHRFIehCq9682KDJL/XXHFlsiK6UTrAxSiDUBCM
s8SXyjZf/Jpmv3ZLu9bJmqg8yoA3vqBCY0mrtvrs17azOAMUa0K1p2FZXKLwNFGpJrXvNHRD3LgN
cFHfsd9G3ZDSBTKlV5Vbvw931ibcGZtoM92akWVe07Yc4+OA6NFvNF3ciTSmiFSOQw7pGFhCTG0E
N8tI+V11XdwJSpxA1uA+l4kQl6ACz0bv1LraJ6+ecYGnqgsZMy2ixDYYxjTukgeIM//h17azQosG
aunBaMPMrnNGp+Vp23e/AXVxp34X0Sa3OcwgKLo+BNziCTNZiF8ik7vEk5xWQLAUfd5tADzanFUf
k5gFnn3uLNF+lxDxjsyaNVPMHhKE06dar43f5uVKYNFRaWgi9Vs2lZSneGdfUkNQy+U3ps4yhaRi
BTNYtWY6WiqgHuHwZPA44Jczcp0KJx5PzVK2LCOkfLHLfN7m2PPLXZxJDqQNtyhYMjETeZblNj9F
dOVeKXvuql3pGb4w8JtbsmqHBdhUl82nmA/i6NXrLtJEJe+QS6oYzujkGOXkBMsxr1IP7iJN4xIr
rka9ZVUX9WmAvM4BljN+turcpZpwI4r6ccOHy6EPn2Wy6VMOpQi/heQSTawXsio4Op2IWj1TZYcs
1/s9HcVr1uyVlJQLNcXzUrIGt0NsAsX0QEnMfjQy0h/YZoc7P+C6E772J5wDlUxDE0BSnGZDbJK3
RaKGYxMN0WnVSYAzhPkBudwFnWQPs/J+iWkWt+VXHvfv8pz5BdUu5dQEczD2hlOgcDV5yxJm0mKK
Ir/Elws6zSHHlVFdW1/i90QGOrUD+dtrUbmE06BEB4GrZc3giFp/0k25vF1iBp3x3zefvD62LuMU
b5bE4LeXTAfd9qGjMLVJYWbanZo6DI4708M7NRSof9Blqf0CNBd32ibWbvXAsceJ+Q9g+d9iqfyO
FRd36qNyEZ3Bxm+W5GDb8e+i2z23Zhd2qmDU3cPIaEaWoCkPczcjnZ/4WX1wF3YScUOgrN/PWVhH
9hkeWPMJEWbvF/u5WliU885C1mXOpgE6ENe3IRjfea4tl3NiTYysABCYrBEtSxOK/xSr51RxQmIR
5t0a9BQfTpfguF7hkiHWfvJL3CWcKhID0CKFzXQBaZolmFNLlvX971fWjZufCzgNK5wwGrglZ7jG
V08qDvLUbn1y5xHuxp7sIk7r2KDupGuWbIbM2ccphABc2lR4WqVTCXm5qfJUH+Iu7xRMwZajOHHJ
1B5+ncSU5jNSzX59dD3UfrodjwDYamOiOZvVKFIIldRAW/s//Rq/DsxPjXetaADiLjN25cLAk1a+
We3ql9RzcacZa0nXS28zGa/NCYYjLTKS8Q+/D3fOW21bvO3PdsmGgo+PY7cmkLWAe4tf605sDI+A
JYpZv2R9UUQHss86JYkYPFt3Fmybwycdb2NztqvepvUYQdRGtvdUza/z4pVIxKWe7Ghl20C0PkO+
lj8Q7MiXgrfJ0xbltd8J4tJPwJXLZS6KMVsC9gI+/9+FRn7WhtylnwwtqqivMd3DrppOwpItRQWO
58uniz9NWk75lOdTFvCtfQk7Mz/Vk4jvBIE3tjOXf5KyJDik9iXbhq5N11B+qJT48PspGd8YVmel
livurlDytFnbUPG4BciTqyB4IKDev/TlsL2baI+n0d//sVs/xLnXXqODKJ+qOVs4ea70X3PhV5nD
XSAq4XUYCRIuWbts7WGb9jDdmW09v9tZtxCtZJouGABGmvlEtkkduWB+IvXchaJoPYdBL7HLk3Cr
MmNLiOHDOMjv210oarGMxuNco3VIpj+ofRwOfTL6XcddLErWsl4DouasT+gniEy+xDvxm/QuFIX1
ZE1doc/bUJtTZfJ3hgTbg9dEdKkobhSUrQibMoUi+kNBBnPozZ22b2yULhalha1BbUibwdpwPehu
aB7XaayPaqk8c3IuGyU4L1UxqSmrWEIeRiS6H1UjPFepK3dlCkPWfk+mLAHXcgmC/QudTXsHKb7V
O84Bu88MV9qYrBkyonX9BJm/5n1N+up5LMLo3h+5sc+4mFRsWwMTXjplYTU9Gcq/bHHpF1q6sld2
07y5GnxkLR1YOg3BkNZku9P46zdC5hJRCuLNBHbQ2B+VQH39MMvTslq4toJm/kCn0BzCriCHPkf9
oc9CYC4mhYqsEGrU85wN3RAebESaEyl2P6kA5pJS4SI2CqmQIavUeFlF8o5V5k467fV5xFxOSvGm
C8mEtHFkQv4cLD3Qdxt2xx5CQnfCkVt/4vrvPwWxJAHI0MR4E0jKcP2nJbI6LRarLh2MvBezvX78
MlcaKoEcVhtOuDTLvrLfbVWSkx1Ze6zURp+LaGRPYiONV1TOXIRKEsikJkM3Z5olX4puUelQoFTW
byY5C7sEaBqQVYx4OxX/oBz9jLqef/2ado7ftuLItE3XUwbITZsyMzd/92NH/cxWmMs31ZEqaSfj
JQubsHlb5CWMOefWqyCGuYCTqTolbD6OWbKmy27Uj6HJyXevjnH5phgeH7O2ckAGqf2iQ/V+aJPd
bzxdvolBzR9gwNZmVm1jOhbiua/DO0m7G/ucCzeV07UetBdtVuR0OrAyC4lR6dzVNK3F8lbF+f4g
Gr93YObCTrmJkP2FvlsGkE0dGC1FGiWN8opTmAs7SSI1ZJ43m1lWtH8hQUKeZgrRar8RdiJmtsm5
pQajMMKo+22+1fkjndfy+PvWX89kMJd2Wgm3cyCpzSa+sTZtl4QdYjjTFHhexWGj4zDwnE3OEuZi
TCAISMZsvmoBtjB/SsN8M4ff/44bO7WLPkWRDua63YeMRFv+QRmo/DedoQ9TApWOO39DvnpRYi4C
FbSBsXtSLJlcG3rYYtQsbaEJ3iyhrY61LIuHFsnhNFloCAVG3GL9es4FpODNTqY6GulZrHl32mFr
fQpWP2qEuYDUMM9hv+4zPQdFydJ8F0COPYs9oLn66/m5NByvfwKNN2VjUijwtSLxOxFcPCoaWNQx
iqZlBK2EZDI6nUB3/X42vR49MpeOMts+z20czpncF5z2DFrKWV/H6533tBuT1YWjNqWiIuYgj5u5
tHnaj215KUzMMr0m7E4geesnhL92fR2EHVk18uVrpP7Fc85BTRDN+H33/FcK9P+ZIOZSUqUeYLtd
jEMGdqSU6HiAxtv1LaGEIegJhXzdU17Uw/OyVfowFZ1+ILPOT6zV+p/ff8Ktn+dkuuK60XbBKGVC
Q8g0Sb5Fef/Nq2mXo6rDdZ3MNs5ZQFd4RP1RxX7CyuDIfh2Tqt/ha8gnRDG6fgctDjb7wYIomfi1
5UWAmDQSDxhCBO+RC/3GCz+TO/Z/8lOmzFH2NGAtEPVvFKNceEzqv/262omvzZzDdnnb+6sB+rdx
fR8Gk+cSdvGpplmMnZKSnrXUCOjWE9PyzgX2xtyLnBM5p2xtzFZg69EgD+JuOfDFfPHrEXfZynEv
eY62C6tAIY0GNQqRH/bBXK2owOKG1+xFnW17+8NUfXWKCN50/L7cWZEo+KgYbVWdWWO+Mi0yxYgf
I8hceopZEnR5LMm5tNsHyYNPsa3vBKI3AiAXnVJttBgzBeRcsN4+BTvCEt51yYu2RByhwrR/9Ooe
F6LCG51p9zgnZ6hmpnmdv0Dd+pNf084pOyLPX8HXi55zaf6pRnW0sJa9s9XfmOsuRFUF6yaiJSFn
1MD8Q+L4z23I76ko3Gr7+u8/3a6DvIsKU6BLCtO99DoUR3jiRie/TnEWKdY+5mGID+91904lPbw/
5egnH8RcfmqAJ3DV54Kc5TK8LZh9spufCjVzhaAgDyd1UqPpZFWHhIlvRUTuVVDd6nBnibYDnzs+
cnw2wzu0bL8HuIP5TRQXnapZlxQqYeQcJfVH03Sfk9bcCZdufLbLTaklhALUgM9mO32elXwcRuF3
uXKhqQF+WrHqrz1SfmuH7ZyY6E7q6NZHO4uSaBPODUV/hG19SqbDqtWD18x2eSmWV0GPsPq6k9Sf
Sb2nW+dXQ8ZcWCrcoBg6KHTHUBVvTVOnijV+l2SXlCo2WwoYgOlsJHOXJnrdj3s53jNZudXbzrG5
ozZjsXUVwjqy+FgGGzTf9s3z5uqSUWUZLowMKjxLm3+tZvk1qVe/494lo2zSLyubr6umz1/Mog6R
IX5T28WidFvKcV4wTXKLy+JUKCiG5fHRaw66XFQji3orUHScDapTT1DvZ0dbsXsX7Ruj6WJRDaoM
SKApFry0X+dmOK2d9RNNYi7+lCS7qtp6r0EbsiRlmv/dLatfYOjyT5UKozwoNAWSGqTTbB/3RXs2
fe2qn85KU625SuagykL4IfEqXcevfiPpnJNx2GqZr2gYdTTYYNuDtolfXOJyTwLamHCFt/t5FjNL
q2hYUSkJ9RG/D3fySWsQ1rmgsspmW72hVfO9j3o/Yosx56Cc+F7HKq9MhgUEWosApWUp5MEmv9F0
0Sf4XMxLTcYmm+tyf4oKpo/R7JsvctmntahHKca6zaqq+2tg3fchXvxE/ZlLPjVBrhu9mv0MK5Io
3cKZpKHifjGbCzvtfTuHVaz3s2bdkev8E2PlvZzFjT3FNfvrE00GoN0mC1j9Nd9R9j5q4XlHDp3V
ScYkadvWhmc7rWtzEEMVQ26/mv0MsZkLPOWzwmZFhybLA/FXAL2NilSeEb6r8LQ2ARloERu8JOfQ
fOzG9YEpea9UV2B/eiVT5Eo8LSMZIWQm22zruvbbUnPyx9Ba9aGYJXv02ghcoacEGqE82ZnJ9mX7
q6n0m1ARL9CMucTTEPYkpyhhzmSr1RvexeS5Fr29M93/6+JXOselneJJVOu6NCaDsrc+xqvuH1jL
t4ei2eghFHw+FH1L8pSqafq0R8n+uGAOf1uCZfoTbw7FnyHO9/wIM/b8sZ7L6Ns6IH8S0aE0j9Co
nA5w0KH5KSRiOBZqjB72UZijV6+7NBUrLTQB0e9nvGwdYdhXp8Nah36XCRem2pjaBF+gnZrYPa10
91hP90ow/zt9Xuv060z96SStdg7DCtq2mQqwBR8U4KcjlBlt/FQBk+kOE9xhxIFUPdTf4Pr1BL42
6A5BkK+HWRb8NNYcKUcxVcExbBJapSjpGD+yhpIsL2b1WBYzOdaQNXmMUaX+p+2T+AUF8ChSV1IO
x5xuGBh6jWoM4/TzYvPyQYRieDOEeF7WalyfoVbYZnnf33scubH3uY6HMZxMrOnGFsEDJ+/7eVrT
cJKx3/OmK3KVj6qu+hGDFekfwyIzYv3saZiLdKlpnidZoGWYx7xEy5+1JzXNXI0rCd8S3A9QnZRH
xRH1pl+TQPiR6syFudoaZpK5COqsX4cPsszhq5Xf2TFuDKRLctVxEDYoIiyzrlrqdEqG6hHuPX6F
+MxFuXS4xqZruibbg569WeN2hYCKp+sKc2kuYEpC5qVUWVTFLzCTA2rS+MWwLsuVk5XpBmJcGSDM
v/Ng+LRT7je5XZSrm2H/GiilMnT9uzhARjPWq58lLjzTft2KdKVaDh8jlRW4k6SbxttbV1R+CQiX
4QL2TuNAL8GZV8Ff9YSMD+pkPDdoV9+qmHSwFfsUnNmmvoRFm/HGj2xjLrmlmpLXRYur/DSM1ZvV
qOdes+id16nlsltjsDVRmcwl+OLxhRg9p9XY+b3Thi67ZfNV8Jh3RWbCcj3azkDDvdi9rjuhi2kx
U/AC/mV4SqUqP6EGcjtobbxyBaFLaRkGR7oA2dhMN8F6asM8SVEN9sGnz0OX09qnLtlXrKIzslbT
s0j2/aiH0O/9GoYRv66hrU2WxpY0OU87799ovPo8ES398DWYuf3aui43KE3DZuw88HU+tJVgqS3n
wCuTF7o0lmkHWi8QiDyPVNaHke7HtS/9uL7QlZrainikcbQl56Btk7Ti8V+im6aD35g6l+9xgFYQ
XICTswpY+ZIH7K8gmnrP2ejcvpOJNn1CoNQQldWHvGXLqRH7vVKv67z4//AvdGGspGwGSE/n0RlF
lfwh5qw8A8/qj23HZr9hdZmsvqNBvZYkOk+rpUfah9tHuQ7y8++7/r9L5Wu/wHnrZfveM1I28XmI
xzD+C4UO8YelkSQtd0XPE6xPDhGDaNzc5/U7bgbYM410+7CVfH4/wWj2xwRDiOaBC6h75k3DHkQ1
Ln/EYU7ecgSrDzD9Ip+olvXjHO3yYKEQ/Yz6A9hj7/Cm/f2PeD2QCV38CwLaAGfySJz5kv/ZB+0H
iujUr2lnQ6ABxvQabJyDhm7nPenXQxHJe6H0renjbAgmkVCS61dxhmKJRl1mH+2HMBroH1TNxuvk
Dl15qykUsL5arUA2odi+JjbZTnFT3subXafJa9PHSZW3BOaDBsZPZ4UX8T/qvlifK+xuxaG3cmQH
0g1QGop46CcgGbqKV6KcKZ/7WpwF090LdOnYm7GNIAzy++GObvwcZ7PA46ed270X50Um8ogSlu2x
ZEF9hIqMejAIU77//u/8l5J/pd9c+ovQvZ6qBe9DYWPp/KHlSTUcusHQY9IM+tBChTzdmGg/FBpS
pkc4Roaop6OtxQQZB7gVyOvLezgI/hzVFf+ixFp8rOtNvgdXNrYp72eG9agJsJB9wfMfHOivQe37
hDTl22oKikeoey0fG2jYPFszlGNKChNlSBt82itenNqyrR81CmqGJk3YTB/lZrbHngXmU8Pa4NI2
0bSkImZV2jZq/FKEsOS80zmvD4JLqBl4DDeqz/ezsQZKitSsp1ixO8nSGyPsEmpsmAfkLuroXGHT
eIQQQfUgNG9Puh66P0a1VXdeqP67sL42wtcP+CkzUG5j1RvZ4WiAPjF57vTSw/ADMEa6wDbpBIDK
fIFUQf8dxRHiVIflPzSseUr11qQKDyGPY7kld7CEGxvk/+FtY9FD/jamZ4xn/G8XJ/nDAMXkv38/
Xlfg6LVf6uxi1m5Q5bKUn0Uj5eeYTOuZVZG+8CpuT2NRtA9Ll2znmCeLV5IudJG3gcxbNNc9P1dI
AZ45uusIX7/cK6wPXStFWvZbuU+an3vJh7MyhqaDotIvgHVpt62NGNkEY2ezr8akQ4tTsViS8NPv
BwOlFjdOldjZxJB07RqFtOW5JVFZ8ENZQaN0OLSEBTxMJcQ2yB/7MkfjD4VcqjRptVcrSuvDagkg
aKOSUORDutfYk7oUlnCmit4VeOCam8MwUjuX8OaOEjwd7e240foQxKzhn6cW8pI8nVY85f1b2F4W
a4pUtt1fqqgWxXdU79dIj6wFzAto2u26Mi+hWprTsMnwsYCSd3AaSYsNa52tetKobE1OJYPK7pT3
wyOeki9hvVWwwzMwFZ47I8iB61IcIU8IPTha4oyRE8qwnvogEZcG2nnvqSI5P5JdlUtq87p8gGjv
v4UK9h/5VealsVOV9kROX/J4zV/aoom+arnat31pyEMZQ5l72XNd/buN29CmzRo1+dsBEg5/6iQh
wWOJsuTmbWxHTI90xLGkMclVFaQ1o/1bqerhOGpSpVAIwRhv9ZwcBys07lusvyiqSrgB911aR82H
rt75ReI3QLS4nNZDM9L8GAV1dagrq9/HwwqLwHDo44cOw/mOQOZkfpFNvraHXBjxFjrl+dsgj9VT
YzUNUgs96kO9Q5X2aa/XsPsA3hg+4aWWfwYVlNySuIjCI9PhJ14o8j3n4b/RVrfnrlLDZ1jcF22K
khiiDmCY6iMQZXHU3TgeBz7ZhyopRmAIKsiR0IyhmzXMY/e5G5sQPhRNCafNoZShfVrKPSRvZbCC
Mi/npV+eqiFf2ae+7fr4FLQG/7/dxHrNhXJTH+Y40k+9iugzBqDFV5oK9PhztxQQJ+kWZCCmVMHS
rvqcF8kC9auxllt5onnfVtMhME1iLjTB/5oy1c6HfSjIO6ULwg8Nqnoe8qLV8HO1C7fBcRqXtvgf
R1e2XSeuBb+ItQRCA68MZ7B9PCXtxHlhOYktCRAgBoH4+lu5b51OPBzQsHdV7arr0nZGP/X7Op0M
1vtDF5AcuNJxRjScGEXZz4bmDIVxX/adncYX0cqOnNjsBDn1WUL5qWF7NtXlaA/0pTmA3GF86kW0
yhtztdNvvXOcPA0yPhae1yiOSNHrvnUtfhPXRWcAWMnRF6YHnXHH037tTkmYt+mEIU5FP/zizfEc
1T2ySQx06ePPxId2QzrVQJPN5QlQc5+3o/f9Q5KQjj7sIEfMH3Oo2DzEZsY/tXgm7AVJKiTKA14G
O2nDen6i85TJy9bXkyx6UkPklI8ESS6Fn0Mmb3UvMvUuIP6cTpBywxtGDviC8rBDhCn8bU+X+gU5
BLCUgpqZbyftxtR8wmhqBp+EBsGrp5FiIZ7l6j2/G4axQdLYaA163lGtYFoXhJz651auqmqmqAax
6JTzIp+zbeM/Okrp+O4CIhdfZGoZbk0isT3TNR7p5ehTsX81iY48Jv4242AqvkfqSi28B8pYN42+
LlyPyyfNpobeJGna5b2dsl1eKGUm+k/ZdEQRM8xil1AFNDQtpNjG+g1f1a/Po2MHEflGI9k/GkHm
9QynRb5WqZ1J/70T6b7eRIx1DdtbG4nKJTyMP+DxtDJ0O53GOkZUQ3Ye2zVzt4OqRV+yprHuJzlk
Ym8hHWcVF35yZFU5gqIovwrM3Pd/p7r5NzAxYGzi3MQw47h0uw3qfoTsL75wnaF6hFB5747rnlm/
qaJlbDDlQvb03+m6xpH/0R98WE7j6kb6kOA0CqwazFA3d63BzNAPn3IOFxreZzzJ+36rU5VD0Anp
SIezwl53fKbmZcJwzVDVWT2zK4ZmWffe12EWdxrxjCczadaduw3/HkbYx1BXML2T7qVOEJPU5U3c
JsNFxD5stmS9J90FQ29m709HJmHrHTq8mMeIp2CkkHK6Wn7GRQRhfJwZs1y3Yd36T4F0TH5JBozn
5QZODSqfJz5N5Ti3Xfz3mHy0nm0MA7UmnybhQ841i0o1xyayBbGDWz+GROzkue/6tkd8NoZ1FbyO
YuIUoBIOKGPusoYc+REPuKAyZk39G9OkW/QqXByvdz2saPZzajshH+I29vJPMyRx/N8CW53+1HC6
1D9pPG3JzYrULa9pg0X65ZPIi6sGhehIPkZJnP5OSbJMF3qkEbmfe7/3OYOk3X0K733QOfUIpvwh
EjPHpwG+h/utXQjfHzZHUaDnnVey/ViXtc4eZdzN+n3HRvA6T8U21//JYOro1NRbwk+JCLt6MFDI
R4WjIWa6tElKYf8WbdG5nVbH7jcwqeYD+EXSOYzn+LiZy9okGXp9gsuE/EEaGzElfpBt2/Lf5phD
UaegI7Y86ZOJiCrhMWsfTILoaVMcsKDwfw/r5vaj6VmzfCyHiQRahNCE/+QgW/2dDlAqfK6doWEo
JxnxlZ24ocA0qmUZY/kAFzM7vSRNRGZ9sfBkk1uBecbFXVbtdqouY1ab8Gmhx8b1YJBiVleQH2fW
5LLjI9tzfljDOIx/MfmKaiQZI/+QSGfqvM/qVOC2resZfo98WiYWV+CmuZxLTXs2pGex+mV9nw2c
Y9h5gys/XDhDCrXWr2ZlbgkFXz0IWxtqTDrlMvTK85z3cSQ95lzMfq47OcztuYbwXcWl4ZmM+jtA
xCt9STwM7LaC7hl3H43t13HMaRtrczfofy5KRWrizh55JzfRYjjHjwcvpV96oYsMjBs5N32EPB84
ptGGXWF0GNqLiPrYfzEycnHeEhONZ42eWJbs4NNWzMI2KJh2M2tmTvEgatWBGPC8r3jjj3Du+NYm
71Gt+7naV5l+NYfo409hPW0v447QkCVJk6JbTP+cRDsjOW/jJj0jWlTJ+0wlZEeYGJN7uLAjpncS
rs4B9/Vm21M9RZ7819NWHRXPopo1Z5XsbfQQ5sjHf6RNyAW+YWlzlsh3bSo4TM/MF5lHUtzNaBIn
t2EPMMcpgBQlULS4rX5WVvWYXLbeOyj8abhG69RXalvhUjuucNnzmGM/Zyijpl8gKSGewkems7xO
bba5LNf9nolKUgn1TX7Amr+/bqgscWqYxqx5BhfGFwkdUO9yVFVb2p9DuyTJa3zwXUUnKojb7ywf
TPMSxTNs1FKEXKFcw9aN4RMhaJ/p3yqibrpII+5imQ5XncBRCSdsNrxvYwZDDDcfrSkbERJ5ZfE8
Sfzd3EdzHgFoMr/bUGPA4PA60neorDn9uUy4uZ4gNLPJaz0epL36RWIBcnDkANeXhi32jDxsh99E
tumxXvD+9vbl4AyZm7M1f0F84DJs6uOiEPH3JcSs1znffO/HZwrf6fVBjDo0TxRzN+wp7AAYvwUK
KegFWjlrdO47zeDC2tEQTogFmIfPLI4jdurUQuR7uop1+8ZWiI2/1cpO9Z8GvyvqnVaIQ/+qF4HY
bohWD82fDps1A2YDu24h+GSE97kmnYHAf04D9u80+z0ugBqakA8kFeoqgbGemn2A6gaGRaM5J60X
M86KvW2ear6qCBVlR5C0CGrdZBayhcpLiQBfxglyBgti7BR9Wwdnxq0COF6z8dJ1TXfOhMRVvYha
ZrqYsj6iKM4OJv7W8ByjruB+3Mgj9xsz12Q/2JAnsHM9HzZtvonGKoQTtwJ93GlohtTIfCMrsbdU
Tv2o87aR1j0mddsNcb5yBNDifo6mZMaLi1Rz3OCaqdehaMYQcvz/CAKfjun1ZcYFgeMPYs562nM1
m76kYdrHv6wO0Qs/UnTvFlZv9z3K9OXAiZZMBzCjNFLfsWrhwSlgrbhdZ4kiOsesVCCP8eIkCME6
Y5l64AikS1Ey+EGuFb5xd2kxTL9/12LMtv3msnh0z9tQB1F2a9eRFxQKhmBWsA2LOkWWcPG6ZqhW
Tv3EV/kyZaPezvMq6odULpiLzZg6o+RSLcYfSJvZM2TANH46UAbaakywroZqwhDt7K6eDWx0qKj/
YUw69tHNrI3zX/PWLOL3hnH/t40n8hPNKQ6zUxYszG59Uu9rOcLu8m9ATFBhQGedlhl+J3UxyVql
fYHDh/pQNRuGSNw5XYFkuKtCqLCr0OBnrSzTldrtux612pYSrODiVBmlh6Rwul+nZH1m2bwlzwhU
jd6N2yQkGwqdgSxo6E0r39AZw9NibUfk2CEFCfmoomiiiUewSQK8l7JSp/0Ct6olW256p+Rjptzp
EeHvUZPUZeLHKBa5baBG/+niNNrKiO792iKqe6v9ze1bg9CQpUYlu4JyIV1Szbuqx1/SjHKrWuwI
9irxIda7zImNdQVoh6Vs3BjWPJ3l0OU24v/i03o4syZod8fOfwyYEojPQf5LhSnEHk3RGw5Zyyf0
rlEbqkMjmmPLsynZU5a7EV4+Z95qpm9hnyi9bEjCXBH4DVsPnS/KAvKfD4Dv7BsSZtrpwcKaMclg
e7fiJq0JzcXUDrgegRHc8e5fcmYKM6BKbisre6poUk4t2d/NJqOzSJL0qV9DFJXRjj8DXqafDmPD
42lpXHPDWuH3qWwzECFLiIrFj/RqafDfm50P31bB2j2HgVeGdg1g2pLHYCxCTmBZM2TfeZruQNr7
8ZM2M90A70L24Kb9yHeV8Rfp0WKhJIHvWoy28Gxw0kIOdaSYUdva55lOOOH3+qB3ZrDTPXbXHBcD
4lwAtmbHtYW9Q8GXY0H1vfkLIwsKlH1C2HSQtoCSdzo3o1dlzI75MlNWn4Wqt7vG4ICSsR+K0Q7s
FscAbGI9NijYIM6SaT3B9P4glZinOIcJXVvIhG4FcveGs/fp+D77GYcWrLTKphZxBT8kjhKhFzmV
249pyVq0ZSkKpwUt99HNpNINzow1EUfRLkgHlwPiNAMF4IFA7Deq/YIlB/E1Doq6ioCfJHgGUX1a
WjKhYxqWa4j2PwiI5KgaFRo2K/D7mKHdi3ifazx/lcRzYdvF3SMVPkEXkK5fzvH4v7HD8ZGayL93
w7wVLp34MyLEmv8a2tRXBP7Vd410Pc4TN+c0crywTayqYCgcRGJuVQXlMsomnbnoglHatQyuQUmH
wIfl1xoamY81JLwNtArfMbkEQoVTdZIIzr20I4pAiL/2Iy1YZGu41KFtDtC/nKFg4vcJ8hHGnOFo
OKvBc2S8Urroaq9TaWGhxPbfqZtQAKO5TZ9dOxi0/2IfPyHgI5c5jcJrisnG86CEbyG7P/DQlGGl
ahypOurGP73f5P3K+fxN7WOClZ8YAPp8Y7nGYjg5puD93IzphTXKVjBsxkKfbH/pzBSOImTLdrKR
a3VOXK0/VWfNU5NR9XPYWp4nPrK2ojoe3rq+3sOptc3M7wwZ2pOxC1/LOO36b0yp8WVMO/ZRx6P5
QqZYhHgjjsIsk/K/Y4giesOcqX7yU19ft0RnUb7DWqHE5DVqgNCuw9mAiPhYcA66Cz8Ac5WNVvW5
YTVS99KxI7o4TB0udRYrXQ0kirZckLaJy3EYGMCt2YcJ0FGz9mWL66uqjzrE77PdcS/npgvkPk7F
sbwlbIHTfsZ8ZKoOfcxcoVtP03w+Mv1ID6FuNObtigBR0QFEsuEPIcG+c3DeNx7B3QzvDi0i2koP
PAH3ZFQtQk7f4OQFU8tpRZTHV22adiwIaqhH1SQ7h6xxQZy1aI/5WcUoMZejWe/CmiB1qo+lU49g
ZMb28UD5q6p2SdUTjCj7rDwUcmTx26O+KCSu+g/Od3GF1mw4JTyavuqFTAcwz62+g75Ui7xHrcoK
rI5GFR1BglaRQPj8RMWGbbT5f2FaImaYcu+maGOnZGdiyieRZXBCncVoMUvYUHftBG6/ylrq/hlj
jwYVpGUvOnEzv0XTIv8SYXpdcMQrocdDkO47GVOBVQwGgFQQZaBMEXirQ9XJsPxCjTf/QPRY/Tm4
ibI8lpFKCr6lKI312nsoknd0mUXwmV+xWWby0wzb+ohDIf6YnN4+J1BDz5vEAFtOSIs1GW3Hctu2
jN9tWuk/vFvYb5Rs4kdPrEBPpnof3Qc4cH/pGvVbnoxpaEqFOunRH7M+inSn2X2s5gSH+TInr+2C
6i0nWP86P3yn7hNUILpwTZ/Mp3qfj/6k5tQPVx4P9s7F/yAQgR+W5fgW/YK60wLU6JzuCgo1vviB
pOi0KxVbIXZNIHRnxbohB+9xYaSFOaYYMRT1PO8CJ5tMcf49H8daRz93VHV3bNqXqoXBGi8PsgNx
hf9Om1UQGSzf4AsIJ3eS7pIhaqVW2csBvu8CxAO9GQ5FUgMYkt3w4BZCXCH6EEEd6nBe6MHx5IdW
Y/Z0JPvwfYjhbFUeYqmnIkWizVQurp6PFdfBPrtvHU+PP8sCM7CdyDmtomD7V4oo7F/RYMV5mORi
7ldHUf4xl7bzJWzGvPHDUF8S9LMvG9wjP5uj7doLZF7HWkw7oL0TtxgdhCi/s+8dJLlPGADqH0eB
yZGqZoOeKmAW3Bc9ehB1p4DKrxd8RXaXQObSnzHmz5sy5dOA90SMU8UuyTRWnEPnWmgiNHoO6A6W
cplS+pJtAS8U31u7XOj+eCIW+tl8wGWBDA+648oa4A7Z32+q2T4Mm+cpd6EDn8FdKs8knRYAKCGg
CE/nDUpYb9pNAJxVutRIBT4qQ3c13Jmjw05twSEnVzw3xStGl+ZqMkjEtn6JyTXBo/uI1g3Qe4fC
5JZRqONPNRnncBVtO6TXPkvFz2kdfPssuEEM+NoePTYEbjburgAPdFtNAgDZ5Yh2z4t0tfK+1nvA
dAPiSQBrc+/jJ9ReYUGX4BddSL8Tgxau8VtZO/rv/k3qIcsualHtj9QQPb5kS6yjFxHiJBQo0If9
HM0jfMLbIOLn1ffNR7scaKSZCYAz4VnSgluJ0/hPpwUqEPjYzKqKlxFCYDJNdL2lJGULelpP9tI4
I57GJvK/p2U1cIlqh6xChwdgBeMlY4egI919MN/QUhxrk2CpB6/LnqMymNCYDSeZbfo8YeRP5K1h
0Z/DC3EDIiH5OVAXrv/CE5s/dJzIq5+URS801fZhJKt1z0JTcgUE+ay7jT7FCES8gzsZnuwQBsz3
TUktADb2VtNzP++QTfZmVe9j1oUmJzH1V8uXJi0Ss6vzkcBF/ecCU/yKuHlCgT9sD2PapOjSt713
JduZIudIxOMPN85JVqLqnQbop4d1PLvgW1zJKxqzfGwTWQ0AKrPcDjFCKnyqx1sSy2bJZ1SWNk+p
XV51D0cDnC6bPQ9xd/zVdM2OotNwNH0cEz8tVZZh5PSOORz9QHklqgtm+vmfKU6EYo0kDo4a+cJM
qsudH4OvkHCeNZeWE8kLoKPUnuA3ZLeyJ9xkxaYwTM7njYPzCDwMOTdAbPKYbDhRadpnj0xGexGl
0vzZadt69BiG+FNDpkEgmXBHzUOCOvGkz5o8ypDHgc4BRnC50oNdrkc/Blf2Q9Ay7zrk6JXWQUYF
G/GxvYqV8ifg1qxsOqoeZZ1inSRGvPElAV4l0ebm8Hao7ZuKFhgBt3vWodRrsv/HTqVNWzLQjf8+
CoQI+ZatyuVbTJcz7fuD5HamXbUzZt/rVS+nZFvR9OvZgmfx2fS6TkP4xcjKMN1tQSAU24SSu1qN
wUmQSGTcP2s4nH/vjqOFyVQ9tq9RixSmRycRaYJmfYOTxQBqIlSsjnago5DJjucBUb+0wMYTfT6P
MCzNQaWF10G5sJbA9HEPJCvwv3wZybhcierEh8p0238ddNyaHO0l0AIyDnhIPbJa7+uJNknR92kP
TWito+PZcVW352mIvEOFvGQP0Isvz/UKd7CK90bK0kA4tZS7yNqjmGqnXndMF/giYM7/O5i16XOM
RUBwRxM3F9bFzRn3PG4m5eydBS6GQRt0jf+YBa+fzIY1BTe20LF77TY93wUj+AhCDTjDZVWZ3auu
Cd2HA9hdqaE2P7eU+3fYkoa/AY3NHQB4rDoa9u+wJ8K8WoeBEXlqa5c+rWhtrthaZisDTV1X9BOG
ZtDddILCm4dG8/d4SBd+5nboxus/mXYoQA5sj30KXcA9CKw++xX2IwYbN6H6xoEx2c9xnMKf6dCJ
Om3Ex98bBXZMGRdfoVzg9+sW1wi5HNl83o/aoEIHGfO58AmrQMk9hoSDjgLEMHfoe2ukhTIO4M9j
ouC73LanpGZpaVna+gsKhCFvkqBRU7jlbzbss78h8bNPqp6r475NeXKVjk4Py2bZWROJAFzAcpoB
80WIUolY2f064EUDIIWX69WKGRccqjkz53ZPJ8AOgEsRUgix/hkS7+SvdiBVch+BnFlM4788ZlAM
jnrf5oMy9Vvo3C6wvGYxlCqaPA6ezS03Fu3my6YZimAGi3MGP/8ULItQZruNS++Gy7DI9tseaZCc
GFz6b8fVhst4PgwAzD0FEexkf1fbLH4NEYVPh45I5cdkqGICrqzBGYODjqIypFKLiiZE3R3j2p82
ih8fk0WfZjMA88taXDIWJE/eC6lPgIVHlW/CG1euQNZe2zZDJwarR1DvE6lvoxlQ8vp2Xz5807qy
nhjDrRJ1Nh9lcpxqAws7cFaqLgafJZdN9P5N7OvaFQvS2XNMPYjbZsV4oaHuU3A7hj+hAwPfDdKs
6Ds2AQSoFX2fO+NPi1XqBcoBWS5cbOU+su3HGs2hTEA5vzoRdU8WkR0FYM7hokUdvWG3Q7JIYBqf
Aw2Lz2s9kWqbASDgLlTnjq4tdpCp0ZZI5KAV1hrsS3v0KOECZg74pj/i2GEEkMkBrZtZHycLIZqs
UfcWMaitSzIDAyCTMreV9kkOSHRHy7nADXCf0ilHyhJ8f7OUlsG6Vw9VSJlQjPOwXbCLHer9ksYg
Y/s+hAc0G+G0Y0c8exaZS8M7du26QZ6WyB5nOF90D0vHsgpJ7n96jFMV+FIMBo1TbfJ1aBHKFQYT
yiHbs+e2YeRtM0NSgpgkTwB1u8fR2PgPFjstj1QPBaW+rst9IGA5VKLygWqS1/1RV3Xrmw+qgBlS
S9RlNrEuhTpmnOJR9AHJUw1A03zEgdszYkHlycvd/lsX6V+B8bdVVwcFPFg2CGp+0cIsJyDSoEXr
fS/pJNazWIKIclP73/CSAzTTrMfVDelfFNyfTm38FaOiCOnFaPvj3oCz2oDTfyeKiDNo36Q00Z5d
ZTZFj/PmPvg4jFXrNNgVVWdIsAS1hxakwW3ZiPQ7kIX5DNCqvSPIqT9B+OZwkYfmM0mX4QIckr90
0/J9Fp156whHGtuKGgBTMnMN/7G2vYd7p3yNOyPKYwIecYp4ZvNWT1mSD0OweVgEKes+/oOpqRnP
07PyyCYL/YoOXFQ9JkenAkqWPs825rdCQz2hcdlDPl+6FrImty/qeY/Me9LAJutDbz3dYYUpSM/T
SiHCrFj1oS09b8uKi7DlEfiYZxcaoh7sOic0OgWO8R6gUsuiDoYNYJn/4Y9s7y8o28L+DVBqM4Cs
ClOa/adnn/5hbRj0E9G7cNUQyzB9mUCPpc33rWVjqWftktuRwdL3QxpHhjs8boxMswRKAtDc06if
Enij04djsm2ZKm+TH4HGh7tL2tiCbqTLpt1rhrGmCdeej3FLks7F23/ZOmn3KaONu5D3o4knKFbx
F6g24Oi45XBAXnWxpo0Cphvi7Ne6dKihUyHVI+jPNq4m39f/n4hrqkQsy3e9rcbm2yynqKq9a0IB
UFegtEwXyJdxIyJEFTrGcUj0R3BtCs6rjlLePRpVuzc0lCNqpA7HjS1Md4Q3An/q6SUzctMnODfF
pMg6N94AqiSQM7R1O375qF7672PDQv8aw+F+KjKDi39H3MU2NbnBZm0ehnl0tshiWEii7wSNlea4
lvv+qV+WA09aHUBr8zYAsC66LZ5ANdAUkpm7LKNpeMDMYa1+LtEQ5BOqLWLewsaOMT9WZNy/md5h
MSUJqKe4omFL3kG8yvi5BciivjT87b5WAbExPNSgoDWlZ0Simx2AMFyHaY1pAaTpiJ5R+iyqmqWO
vmcbVgkMXtNWOwJhghFtjehmxhDgHK2mR6rYYoAbL8zDXbiQWq77t0WDnCnNDNVTlIsBYlPoOYdl
t6B9SU3Wr3gboeCrwOcNKXvYO43ImpnXkD7g3l+mCtm80fqzZVG/fWaAlGQCZ7hpR1p0ssKsdC8c
rnVgyrieDMi/eR/VD9pEYMThUUFldLWjnqUtmxFys7sugeSoBRkPd/1bFpiNL9D7TOE6T9Fsh1LM
VnaP8z7t2VnoRo7uiggjhbIIobLHr9SvVhUboZjYVP0Kpqm0Fjav/2lAW/RlRwbA6Mp9FiuvYdiA
CHAYg8YHe0RyRbaCtE6g0CApnpDPWQ3BwJhHkdof5pgKau/Rk6LbzfsEbmB/WWCMzSfquTkg/9ED
IIt7DJeqYTrtxgMDW4ni3c2BD+v+gMDqjx8zDiz21cQLATHJTbcZciEYRUwtagUBrRy4rRafvVwS
a2RcHTHve/ROeokWWHQecQS04WzxMlV3xXmCBg5Ra0Ny/CTKi7Gk8yJN+wqyIGzDoySJsKSEA4Y7
fvNY8f2jE6tuwXAH3v3egQis7mQoVfo0SrO7sZgTdribOkBgw/OYY7J1Bzxgz8e/+e3X8UDeHQh4
v7gCfKhCZwS/RILBxAYS/BzWgMkX8P5WVNh9nfSlXMJ0gzK6628xQ2s2nHCXColk25WhPwkU5wSe
tO3G39jMTXojS2Jc7ja6pae4WTR2f4tk1sLHs4QHxpJ9KU3Mh0f9sy/guTSTc4HAzMyq85iqo3ut
+Yzr+iCIUsJhwpsryC3LvrXSrPXTRjq/3KIR6tQ7mCUgwaueJ1tCN80qpJ0z1Cbeyb86a9os32nj
sEUVygqUjG6J3izO7KHC5+/Wytg+7jDDLWkVc3Ksj3UKQOeDqYOPv6D4Sv46uh8S0AIIVMDam0wf
GEhq9BygNui55hMEV/GQda9yNBlSrHZOOC99R5IJI+1p91NDZLM+ZWgvQgFiVLibHpCweQoU+7ca
M5DAOV33Y0wKhzh49rYNy0arLCb7nKN/OJ7CMGzHkHvMMBxF0wB/fY6gemEnUMxIImloYAEFye7u
XeLWvajrrtYX+JZpsJI6ICAGmwcThUOyvzoVbekPsnGyfxDEN8dlWNGQAxz14W1PYj+hOIYv4buP
s+G8bFCsUcXFNaMLYD8GbWmRtB0SbWRCsJUAZDTY6EYAwc6Q5FBkuMeOchigAsjZoQVs3LEAku91
y4ASjV3UwQW96Z7nVDr+NKPaRdGil3UHW9jYu7Y14rhyzFlf5+Hgf1i2E11BsEF+Jlz4bwpvFt56
mwswJbUcalBBptcJGgHxlwOb/13X2C2Xve23vsQsPpBBQVAKXgXY9/QOogT/kpo0AOS3vUS6ECP+
cWujpr1vWj2g2qB2/UjHjO6PZM/GX+Dy9r+2FrYtsrHWaT6saQpWT2FWIYJ6tdiy2sui8Y22uDgQ
HQKYEf+5ohIG1YSXpXJzRN1t7CSvemX9mUmxN/A73wBDkH8beUgysCFhnH7pbTkw9wM6HXeFH5UA
FJq0b8nsh88OROFfWPwOx7cjZe5XiCB9f2mQ/VPfT1MbwUT3f5ydx3LkyrJlvwhmUAExBTKRgsyk
FsUJrCS0ioAKfH2vfKPu6r59zWp2zKoOi2QCEe6+196ujTlMUhRyuQec3Ppd2KqGwmRx8vYqNJFc
cVswREnwHZXGswffgeFoq+QPJLkbZ3wb16toXbuJif6a90h2VWbKFCUmK514KSYIOKGdsGNnVeBU
XKjCTB8Y4OI3iuBdK/WHZUqZtc9BWSi2zHAKq10rdGMdjF4a9qfZpd3wzlvlLzcGnwHXMrDE8iFk
jC0jPrjG/63CvvpRWN1g8QxtU54QNNl7dzBkXNWFwpDihdXgx5th2UcApVLh72OwMKquf5o9e2C4
KUEVisfM7tzsmUGV98wItsp+eYqewpzK+bMjP/AJm+PaxpbH+YAraFKc/cZUG88ZZ9eTm66ZH/v+
LIK9t+YV2Kk/GG5xt9S9U39Ubt9yXGa5IY4LDZh/DANGRonvMR5JILyKaZeZC4hKowP8IyIbYHz8
ujT1y8CfrjJi54nLueS7baDVngR8Ih+cLBvs12ZluLsearvZnF2FeewxG0my37tQSTxXW7M0cc6i
VMazix0CrkQkn/vdQ66rPP2qRV2KewZCcxrEXp8GbsQQaRv2zuD54hJklMYPLGOSp6YrHBcRWg6c
S1MZqvMY6OW1V9vAwlthqzwKhwbVoUPiPDR6yk5+w0l/nPWkFhYCAvAhcHAO3fVaseQXfNSsXjpu
JaD21tX8eFnPoPJTbFPn7pewd/k25mWWu2Ur+Cm8gohPb0rbl3Bd/Fcz9MIPe+BJjtlfZhp/9Nrn
/Ldo09/26MivwJz9LllRsOYoT/s129cbo+PYoCzzftqcfUYeTSFJF8/B4oltPze5Gt5d3OVGUpOv
kf5qKTP8j60X85PM7PrOoNR5Vn0wwKBUks+rToVGY5gmPzINt1QMjn2teOqnuh3yR3doa/NhtuBQ
7+t0NO77BqKFm7PV155dyjZ0dllV12HM0VQgPzH9NHld74Vv5HjR63ETqOVW5ry2cHOnzhq97LFt
ZB4vdAlRTzM9R4vwwqNs4Tvn1hg+WWGjwqjO7Pyht4h/eRScivluK8fuG51JBgAwuFRdHUOc9lI1
tWTJFlt1arilqsxjM3BXDrHWDokmcVabMyrIt2+etroYbFlNN1zefqyVMrOnZi5l9xKwVLI8ybwe
brU/r0q0aYfxkp4d8bx6YwF7bQP4HXKq/2aM/FRvsC/MKl/oSMJuP0h7vrp2Ky5Znw6nkHoB0CI0
bOcZomV1dzRbSr1vtQ1e6S9eU78WfWq2+yJbIXYsNBgmgkuqsqtJ/P9DZZmtQGGoVJVkS9oEx7af
RXEPxFcyIJ6HMf2DpFCO34aw7rvXlD3FIqKQGvkEtkZdUgaybgIDPwaMHueJP1RjNxwkoHzORYTG
dAy7cV5ONWTvcznZlZ30dp/WO6RhnT1aW4rUnRvAmNcGMYyQk8aiN4+czjaX582YeOz7KhtHXBLc
fOKCwM0P0RY2oGLJW4VbWygvatNtHC4OmfDN0a22fENgGWE5mZFvB9UZTVLD+JyGhaMiKvFbzDGF
6nhV7F0+y4BYmLbrsqfQV915nG02vIaGBw1kaOgpidYi9oINm5cM/SvuJoPVkYNMHeeTikJ7sW+4
nXNyN7H9KXveotdlq4tLvdrDl8JykrFbnJVeMe36oi/jGHrwFVwdY4wQC/nXa9Mq7ybUoWXfDIY6
LSTt8W0Onf8o0lscqzE501XXffFDhl5/8NfRxJ80Oqt5BOEXMgmXzSfhbqNIjtvblOfMLDNljpPm
28Flqeb8OwiF8GN3Xqw2noqxPYEhyOehM9ycelO7OtyJjqsrBgNb8sd52qAQeBNHWjXf/AM60cTN
2NnVnn98cJEbBs+5cwajD0+qGWS9q6qGhW5pRQ/+k6d6+so2Pe7hvLAjuF7ayX1vNfT2bt3Yc2Jn
qqcgNNYHMcxBUmZlpeN5moilGi0Oq103mONh2FT3iwqr2s+iWu6FazUJrr1pt1Le3U8Zc80Oz8HX
EnYlD2RfEcaz9d3OVWPzaJVp3xzqQlcPSCPNMbfW5mEwCmfPWWajOa56TiS1UFSGW3gUfakf+S2P
056SsO6hSTxzjOlwoUudPkumDL3gqeeykXyArBt+MVf21LhhP+1AKggUXbMJWNWVIUR3V/mSseC2
cF8o5aKJdPLiii37Jnp3td9KaY2We1hwEdmfUpYFqfrlUt/byhQvdu4FHynkWxbjMUrnKDAQiX0M
lCqSTWn/XqGjtsgM5+WSi2451k4FBNNsCLStvI0NiAe/IyE8yPjdS+en01VelyCu4h1A3q6beG7J
Xj9lG/xEY9lZfzRTETqUBDapSWbm3vOJUQasMgWsqqyBbF3TvaZs3+X16l1jTATunIc11+OFL/IJ
tkW4Bmb47cWrwVniKpCVFaf5ZB43AW20z+rK6GIJL7eRDMRdEWwqO2WLsUY97dcRfFy9dJV0UmZK
3qyf/aBl0LCRDtdFlfQNfQWYhQun6DPevNlBDl/kfLvrt+5g2SIYDwhdet23XInmb9OcbmsIIJ2q
mMEEjOHiOPW2G+lz9QNzYWA1DpZB9Htjs5qFxGOLu2LD2NMdVrN1jd2AOpo/Iy6xu2cyQhqLCHFv
oLAszdAIz2mZpxLYp6Y7CiGOxJ0/Tiikmgv6yDEImDW2fUqDuXTzI/28+z3slYflyJ3zleXFbvbu
AbedTd8YHgWJUu7e3WRnXSk3p3RndSDyH2ZRGYwFTSPY+8tKtcxDGxwHngnqNgrsPBa0j8hiFjur
dpi6Jh01vtfJx61d8pRh3moNTL5VlkJ0wNa+UKnME/9vkWHJqLv2lahM3zgvPR3fXoXW8Oa63brj
QMleWZBAaUu4W0H5XWyhx5owJKk8gtPmIGCcyCluIgJcSWij6EKVn/d8xtZ3k8Zkn0+uEAlXJaxC
BjaE5lVRSUdyqSBPFg1he5kpWL2Y23RV96StD2ViAYHoR2salIVown6X5HYOs9gFWdIMIlFDMcR4
Sax8n22l5z0uK/7kqPf61XsIG+FvD4B8+XKCi7hF85u8VZeSV7U5z75Q7lFnfUHvZ66Lewi71Mp/
21gOyKwzCkYdOYLrEplVGnwLu8D1Hlkrq1xeaiO3cRp1dbbzcpO1adOaVl48cii0sexHbCbRAPs2
POmRu5ejP6uBsGISA802VlwgiBFTOkJzxtoBtr0Pp0EKIFqG2cYbf3d2T6tLsT6ZTnDfyK5LL5Z0
6nS/tGv27kxt/h17GONuNxeLv5NSC8a3oesG0ztqrNveNYuP6MOYEmwTnHWAy3YGlfQmHXQ0Y5my
mavCAOwq6HiGRUq92Zh2+qRRfmEe2sCff2d5Hya5t6n+ODr0CxGbQHXiQ31mqDPTdB26cWqSbdaB
fG63qTKAXoqMTQhp3st8P4dt9dNAxFfXNs8CtXfdUB8831h0tHR1bkTlzWVAvdxkiU6LAvOIabSx
t3rBLzgz93lI++I+73wU0CC36WyDpQA22bZRJ5JSYo1xyZj9K7otv3oj802m8EQOl1FWz056nLq+
Sa+OsZk3t+fYOgDlJrTYxSUkr/3WLap4aNvW12zF9cSr6Nm3SY9uBuW9LXBNXhaFOPE7q3x8Xlub
+y/yhnEh0KEhn10m2k1il2JDjjLW7cKDZFFJV8t2VEqkj/UGWvnS0LA/uly6MAT46napUOt2b5dF
5ScBMvcXxRa5bnbLKVpEcM7bhzmKUOIFlJDXgXZmRv1T4UaVvQkenG74psKh3UmUn99eZmpKFTLV
jsa85B/5otpX3maES5HaxwmV9+dQiO1lXYV3b7dq+6GLsk7I5SnvfdP3WBkB04D6AGBYyPInWQ59
G9e20JiuxXpvAOapeJLDiuqXyc8GQwOtaT/51wZnKDcEd6dltA3OxIoRuW+P/bew8AzktHp7B2Jc
HzbUxxP72/EONmlY7Evi1O+MtSuuVj3TGW+pwfTLH4hnoRWzfQjzbEoGy54PoCPjF1yZ8bDkBQo7
JOYdxtIh3GNoa3+BRpkxjhmm9WoxXoN8kc+d7tfvJEOv9xZmlcfVX88VD9KBWml4MeeBu8v05XQA
Ps/OwSzlqTNs6GqjosYkgsrcW2L+yVwCN47Ky3uoMFxg9mqxnSQU3wCHe5Jk1vB2MTZAOaw77U5b
JsyjvbT64nMKA5w03UeXAdUafCI/87no/rS1h5llHY3XFWroGU/9cl/N63RygUDuHaeUvyrtGCeG
fcuJL0VnQ1mdXwKvCu+z+Ub0qdSqIQktbJ6Suriee7njJAsYPFpthhhm6j2aKSokQLZgPLbC3IQl
2iQuelww2eT1z+QCrTMIWGAMEa1n82TbAI5iMdq9PRbLZzM3jFwZbuXhTs8yP6p8HWmLyU2PZUnT
Nztusev9xuZKNYFO2cSqyF0RTLjjrGYxOSMvOcEA+kN2UcYAiiDTro7NyvquKt84sSQhPafB6n9b
DddhKBeICxrI+EOXxgS0YZbvi+WjukyLfY/AspyMeZvuMMK0uzSUwT4jJPDcT0axM0r2fCOLEgYa
mGs0Uvne3IfWwaF5JQ9zTTBIfffha4/jFs5HmlnnezD0453aRPfE0JDpq6OotUlPi43en2vkFtPl
yCuMA2xshTXBDJMVEyahkun2c7NwmpWYwT+8sZU/Mhw0T0jjGJ4XhMreqOcDW8hGbkgeI+hjOe0Y
YNkq1q2/vfP8Aq0MXfCWom9VO3s2sz+6ao09QgA9K5r11eKdQ7ydUnOkKjXbi9KVsGLhuNZLZohh
RZo3m7POqp5GulztC12Yee4RPLlsiAQGYka1IfifRevM2cV7ruUYV8OUFRE7tLBIBwsVhL2pXWVP
QEBMVfTLaEx9kLiVrj8Cz2UKywhuTz8EK+fPqnyECWOqw6DAOOk+bI6dgwbIHjqMQ5zRbUTlX+3w
3E0/vdYrPvFnKEQPfyHsyq0ufZY3z6HSXvfUuLgI8rxvPlXLrtQo1CSGRPnoBjQ4+KJx1NUQRfZY
XfvKAeECLDvUoizPU5My9mbV+4oGuOpz0bvmHQ5teTDQXpo9tW/1ulIUwv/hcsOMYdQojGzaEnbv
fDRd9dUG3oDveJy4CCevJJmeoA6ESc+xY2sBrj6WWgLp5pONAo1re0dVMe88ZgrgQ1NzcEstvttA
eVeFl2RnBy03LR+rxy2y0ALlaBMxVXEV85St7yaQ2RQhjeG/81h7cxLmCkw+KDr03GiLZIGGwNeO
3uCf8UM6T93iyads2/RxsJpqRl3OJ6imwfrDGtjmjEXdhOdvDLjD0KUBA8oawt8Dk9Us0jfrX2w5
rES13am6kMIy+neIu6XAmk9reARR19BNsEVlRLHTptGCKe1IKRhchlyme4bB4CSyd+KGoPof+NoQ
kiHBxr2phvEtxYNpfRBlED6tlgbUyIZiqsvIcxY8gJhRpsRvRuvUSFAdLJ9ToucMz1c+NOkUz+bo
n4c6IxmuC7t2PVtkE1CajVZ7GNVqkdBq9tuj8Cjaq7Cf553v1dtH6uVp3ORkgx4qImG+ss5Tvykq
xFHTUiWbqM099pnu1d4C63VzZut33+FeEVOQci9tSH6LU2dfuZztHLzHdu/zph33JJKCGTPPEVVE
Bh//aLYQSRoWhnWGuFiYQ47G1xhixmPA7Fdvw9K4p2YsjO+MGNz2qHFA32EuI6i0aorTYg7yIjKj
BfIMu+G+MmaeDZbkXHPNzxYKalveKEZSJKXmeJjUEkZMv9Y/rleoPY4DwfdkiteF9PciQvJGl4Pe
fSGHKr2YwCvXzOnbA+O2Hj/SoJOR8YEbGdnc53si4LqXuRto1sqaUUxeOt1VF233oy2M9tEIPeMo
/GF7HaC/8H8yjNriMZz6Eq9LyaTS88LEnqr6adsWJ2HRs2D40IW/PfxJBBhs5g3GZlntSJIO6znH
8NGRQXFfpXp5vyExVxtl/8333fmzzqk+8FNtv6SlgMXHmd4hooGtz4zQdOzISZ0N+P+nm8kQ24vB
QxEPoTlfVtVgphnt7WduOs6zD2p9Sp2geSztbfrhSGdxMG94Vcdpj9QA6cuUlaivChGApk5hgbA4
CF1/ShN3TecrJB9Be0R7tWXsqpJhNnCEBxmVBd1bMOOZ3XPT6IdsnMp2r1iY9+KZXBMV/tYf6+SC
Fq0hQvTVxItVfi9SC53J0lDiIbOTPyak4d6VU739LkjbStToTsFDMFtwRaNRT/cyw3dxZnuP+a4U
Y6p9LswBBHDs/fKUZzAmHUPhbKx2qSphcIqSeLYDzuugeSFqJbT2SufdBVLYeLN7htBJ2LpDnnQ+
CnZcwTtmCWYi8avPU6876AGnTJQH3N8E8tiN+V5ZnmcdJMvH7FjXfAgEaszzJj2ovxZX9joZ6Vnp
eQ2HuOcaIDtNCyvVMQ3fMtxD2Wn24YUSOxXjpHIWeH7ySdODYpJO3MlwSuYBYDZrIsdRnAxfD/ZX
gyAfj3Vqzc9cgv74uixBlp+2zl7cJ9LDtjWqBoM3l2bOufP1/+DlKtUPoF9Bfd+kRk1gGYV0qa5C
DeXKwllgjISkDpDwVRZusDP6YTa6xBHesANCt1nkIn2z7/mrWacnc6dz31y+Aeff5EI6XQPLUd8F
xJoQEnNfkwHnvLfoSeEr2mzVcTLWlf7ocyawxaX3lAPT0A6LtTcb4uz0QW2afhdZthIX0lLsJWa6
M8BGhkD58/M6VrRBlQf80qSm269xKVwlL8hoQYDbpBEygyPzoe8ikbVyu+un0GmfNwl592B6JvB3
jN1wk49OQN8O5SxE+Gq2phyjdXan9Z5pm/4uuhAYJMInMyVdjs4ZRjIFZ6Og9oU3RxOYUHd0PWvZ
2cpAsG82Zb2EuOYv3hrgz2BAuDpYJDr/jWFk8KGbzTsgFg5nh+bhSa7OU26v5dFvmZxN0nfjwRfu
jwHx+yvDwXKeBtfda9dnLNBDVSG1a+sbdZ7B3UFqTYH18tFqLApJAW0oAgmOsoxesxdNRf1sl+kE
RhTWF533wStXRHhw+5Fbqqi4iO1AHQqsAp+kz3B6DIKyJ2oEEyWfMI6za6/rH9AGKy7lDZNRaWsj
f3v1YzsH+ePWGz5LBbo28Wr4dqXKWjBMTWt3B5ZkP+rN0BcmgRWI7s1vGLGSXH2TqQ8qlPci/+6o
Hjt4W6zJto56lzVe/74OJvy/O68fEDLyzbMNtJxatNZXODjLMXQWeBwKn+mVUD+FR76Qa4ycsvJs
dMtyve2Q/ewcnIUxDWWYOFWg74phqt/dul++KuKKZJzzVjho7PxTG1kG95svQRCtpnkfeeN2gi1o
rHauJv8Jl6r10yhYIIPb0n3d7KK5VKZfZlHTr9NHo+G+Met0B0GXfR/Qtx7VACwdaTw+nz27sZ6H
RUvof/rmxOU4oKvDIM7i2Tx/NY0u+2rzxaJqV5O7qyx2rdahY730ppqN/RqQnSgzAwNO6wwPVVFx
2GjSDb65a4n3pvC27GUI1HAGDN92c7t6v2zDZHLA6CyIuT/AtQflnBeEtYuybPvTcev1sfUhlE1s
Q/fSFrYFvz6mQCv4M54yiUEVP2S5nzxZErtiZ48h3+JV+Zv6g/cSx6VDDobUGFqxnQZwDGOW3Xk9
sWWRkxvrJ6MGeR0ZdTEGbqcdeRfl+4hh4i2bLW9Hgp5OvCxrMJhD2pqRDISU+9qwvWaHFVRdC/Jv
vCt+BHacMGhjLP9sL6P9VS6m6KANwIZ2WOelmWij22KrWq3XpkIPXHhO1sT0nX7+hoLqWUcbIKlP
CJcYPxnvfWK8g/l0sB0OEavYsGoJPw92Vdt5896kNSyv5tiL7JLfWpQ4LYdhp3TZbvGc9oyA2rzp
k9aBMD9Mm1wOhBIzhZ7I6LtBEmH45QWZkSdGuGDa6Gw933Rft9uOljkrcD/ST649kXlHt82DpDNB
Fc+pMWJ9BrN6JoYHC492egqA0C/m7Tx2rZOEiiZvLgyJPMaMiwZjnDiiJ+qqKSD5qBmb6iiXG0d5
i99IZFN7TL5Ct5pizrVpN6M/HHu1zD8Kjd9kFSOcFIqcY/FQh4zaBqI1WA0ws9zS6AZ4U6dcfkC0
EFtlMw+ioIA2usW6lkNsUZsBmfuVxsia5pLIE1laTGFb6MeGmsiYJVGgBAVtx6GfoYlplc58X3Cg
s76ZLEwszExJ+33qp/XJAyc+E5203Dk5vtg1h7ZU5sp9YNMg8IT1HUvK4YBgnNNwFT8BAheFB3Uc
3mbGm79qrqMfOVsk9o3tNA9yC4cPSfu7X/WiY8bM7aE1fdycVdkb7U7XmfFSirD/rRu72YPao0DO
huxi22cI72/BbZUBgyEXJ2w6IDca7a+GXJS3LfVRw8XoDZQlG+BzKkDJq9yS+zyYgb1S24B38j4V
myYRYwPrOlhVBY5eioNCIEm4j9JH5Wv9FnZui15Tlm+MY4PXqcFZBjpSNE0yK35/ACJIawVkwHNP
thpvOq6t3wvNS2IoF4IPp+7PTVQbhFrQ9bEPMElnaDFHBipHmWplVsZzORtnE+F5JxeTEhgWw2IH
ts0uYTaxy11gw9weTAeI64QsifnFXh2jYI7eoW6hNkhzN/ugbKfZks2RsNP6ySmYHpHtVcZ0AvhS
wh70cDUyqtuJEKvv02ZDT4WgIwVLZo/laJNNs6GGPHA56w92LchnYyDCAb8hzVtr9djKQqdcD2RH
hlZCW7Rlp6psRc6TLa0LE9kbHYJqcy+4997Jrhhl0k8qH9E8vebTXILtVmtu7u00l3b3BPAS3Iuw
GMv3rB8dcnKcMpZ15xyl4/b+N7dTW8O5g5EuLoquP24ernXaUBINFsHyhGrrpvW5BGb2d3lj2tvO
2UypjqIFi4TKswLGtLk5uqgWtXqt9VQ2yXgL8TmMw0ZWHil2fnbwzHbe6EG8unkj5X4uY1Vk8ga6
hWX2s17Sgie5HST6pE8SVvoya6JTzFjrvqAxcNqGHlqHa+OSzMTI9edclEPzZ2x8UBkUsqo+6dtX
Pw+BNo0j4wuj2WGTWJmMBoHEGjUSCiPvvdCz7C8iAHyfV89vRf8ctmbu5rHLHGI+1+6y+AcW6YYN
20X5jcQ516wX56Pl3xa0LL48kuHRPiNPhs+yt+bXcelXey99DcFGkbs2F2NspuWOQWT51LKp8GOb
PV3HbD5fisTxmiVNatKfjl3v9ndFWyFqMEtDxSTXxTqvvJpxXg3BezFKbFwuXeDPgpXd6dnpKNm/
laRsediNiKsFftX6u0YMGVh+s6jvOCjIJZwn+rY7IcPUP6DiiHQ/wH9fssoqvq84/F4cQ7sfIw0F
1AkMGc4EkRfueSKpREeSeBhyxWgfgxckuWV4KdMuhrBihttwGPVBeJcS2LEPygnLaIDXad0TXIhF
BmZrfO7QRBJ73MyrJunjgjovwKtAh8YDjsQwi2rml29QQSXXQJWl1CX58qdHdD4w8xBF3ExiOpWp
JaZoWQjKI7Gh+DV5zDtRyYLlO9JO+UJMw/IQMvavdoNg+sYP6/Y7bXfimFpO1UZo5f37RLrfYfZz
765JyWOpWez4Z+pRcQ6ZtSwc0waadsPXu4Zj4NuHehvV1YKWX/erB3pWhrYq93lKi4ZuXmIMD/FR
tGHjJAEsuTiDePF3OY06c0daqN/DmQB/RMFmlFBvDKgPztiK3TRgjCDkieKVV9shUqdvOKLCYcXs
MiK4/cg3DGgR8QTrQQ6+ieq86dNaIemhFWRML2ndI7Kj5++D3y9EVVRjuJymUPuJpH1LhCzbB3hC
gqzAxOpzV7KvCIV8udZNNZy9NM2vbVemAGmj8+Y3hlWdy7ohG2FC47sG4xAenDIkEMwQr5bZ6ZOb
ugJ5O63Cc0VlQhSTXo5+uSrvsR3SUF0Q+ylkyAkpfbvbDXolmy00cp8dOhuGpaFPH3HabReteDHH
KegSpayGqD3AH6KMmjO+b5f+rsWhkZPSdClQU1HAR8/6Ivyd2jgt8uZ3mt/8b/kqvzJ3rOPwlggV
t0Ptf6MPsPbIQNuOJA71wDRJQ6BZqZnFljFO1j5zSkaarLOq7hdQ3ENnE8doDkJ9riREmKeSy5Ra
cup3U2+Jo7tMsseeUY/BrvMrgzSj2ttjf/qoBW5uzxo+Gru3rhbJaWT/bMuhDTfxOhWm+skOcfko
PXKSeDe6F3fbnJc8J1qPa9NkVMduIb+IBoalB9+uSr7PGqwFoTKQAgC9+UkmiL5z1LrshUWrE/Ey
WZyq2rGZr5kpkXualJsrNOzsx0DYwbmZhxUVg2xRSr9gla+hvTYJ5RCjhr5a1I+ObK977d2CnMZF
vwiLLOJY9dxosz/OB1Vt/UmtbviyGa33QGqMeKGhN+7RFN07C9sPg3Q+6PZsjox3BwZB1YHIEd8k
4bOq71pcKFa8tr5f3Lt13X8fpLSOLuAYLWe2oiKR53XAuMrNryXOb9b6TtFWjMsxz8b0LmjTZRdw
6P0UhNq/Bl67MhJpif9w0At3LDYd47yZuZEXjX25LMOjzQYu7INpjWOKxPVvSgxYXAbcdpEAvD8g
MvD2pabf673LbCc7Bl01vPrSrt5MkgwiXJ9GYhs9nldFWMNOApX10azm4tQpbPVba6pnMkXFfWD9
D1G02AM+d4OTErDBpq8dzfZaBs4IoSkYmaUbnou8nAmlYhkKELabjndrCX7S9k54rskuepNM2WVk
I18/ZL1n3a+Tv3yqwfylN6f4tDwrf/bHvHrwvHzYZTa9n1lN9RGMx7sAG6iEPWce2dZB2h97BJED
Ehp1K4GFt3MLXRNSOPtKc1Lz9iN9NfGuJS4kMNSbbspLCafxzbS0+FjUZCTG6pYXxgukClhTvfcd
OOWsC2ZSDYkT+8XF6//0DFw3mif1gaGGhR9KTMs1N6T+PhlrdjdtY7knVcXCKNYx1BiOZBtXVJlN
Qbywe6pt8tp0ErLToiSRpCDM/kdZdnZ/X3JZ5Vj3FjEolgvhR6kjEvaaxY6k4Yv0auZVx/ygZlPS
9AyRXLhlTHZQg0hA28NxyOscBg1gNNF6vF3gc80jXdQmCD1K8xGXKd3zpq5oRFXNSWDTFTxwvxIF
EHVeDZB8gUVhnWuykceTUf2SEJ4EG2joswGP2f3+/wcM/4cs6b8X2o/ZArHmsx/aTu1rCH88EP7w
b1/67432aPVVVuTWGcb6l7KkH1GzWvt/++J/LTowhv/JJ5b22Z28L1opxvj/Zf3Af4gU9/5K+naM
rMKPR4AAqvsKFEnWsmkS7OLfClZpYgb/t5/glvf8vyWKw4R5BVm39tkwKifGZHRofWv+L8n3/+lj
/SvEm8CZxl90b595ML8Naj230vwvkev/6Us7/+f3TYNs+XXdWme83HhXD6oe/22Fle39tX7AsMDo
qkqKM+OlJ+VuXqTMpf/HJ+avtSSZkTKklZV9ztT0wJzhgxrjv6TD/6dfyV8R3TqF4IQf5qNcDFIl
shejwpnyT4/J3+vtvcUEarPxc3VN+sMd9ZfPMfOPX/uvNxQ5FCDP8SfGUaSLOZ11Kox/XNTyf+20
d/CP28hz5xzzz84pbIesrED+24cp/npJ8fkEpTDJbKFMx41ZJVCa/7ZhQ/z1XjZDT4JMIXrGGuQa
fjql/i+/7dsX+H8E64u/3klpdWZuln5/9oDEDKZ9LLymBB+TgqTrf1xKJP56O12fmTA4Jf+IVf1x
+uaB0ILdvz2Jf72dazUFpbLa/lyHwVclu0dg1D//9qX/fjcHZ6waZlRn6pkHk/a5m/9tNZb469Vc
h0mifBf6bLK1IVgfha7+bQvD30vtJ1JqiXTI9DljAejOtW6riMJs+bcH/O+99v7/ou7MluPGsiz7
K2nxjihcABcXKKvMB4dPdM7iIEovMFESMc8zvr4XqOhM0cUmO2T90mZllqWgRLgDuNM5e69dCr2i
RzEy7B3zEllXdYI0vPu9R2kdrZ5hgwmicbrhYA/9aSOCnV7E17/1KK2jkcmTnCtWyf6Qs88j6+xT
o9rfvONHI9MxIZW2oukPfpNUGxSBcqOqyfjNO340PKNegOVAZXgQU+xf1CNlA/I1ot9bNa2jcZlA
mamkiai+WYAWZWd/9335m5/8aGDGVJzqoQZtLUMkSq5WcC7LrOSdaWv5/q9MW9bR2Ky1rGQjP7fg
b1WLc4RSuR+K33ykR8PTcZswAa+ckcWkcBUFZ7VVfPmtF/E4414LGifpg7o6oPfCC5QmalUJyIO/
99uPlk4rGCWsfCIWmMCh2WjBXTzGw+8tQebR8CR2djZk0pUHX4jFN6s4SCQw337vox+NUEegeZtV
URyCfHYg+vQXNAuL39vVmkdjNAfWFgtqFQdca8kKhNFW4Mb/zV9+NES7tImyrmdxi/T0FgwVJ/i8
ey/rWj4nuL/ypptHYxSvqW5OseTGYOa/NbR4V1jdPXIH0I4loaRCaMXirFAnpZoPY0Hzp8nnM+m4
2bwFfBPc47xOTmJJy1L5jcs5c+lTcMhET9J8kyNSPLSm3RKNUXtocq79egg9YDLI3jRM8PWEeLpD
Di0nQx6qiRyKof+qRuo42KxX1F2cqyF3k8tUR2aNxHa8wDYWHRTUu1UYaidpZ91EtXsZE+fWDf3H
cQopEs4JAmCO2XPOZUuVa8Otk+fJtrX1YIP+z90mtbuU5MvrBB/cJg06gXEh7E8ESmaJloqQh+l0
HFWwnTljN3cklezNtB6KFf5T7RusckV8jOyRaoEN7y28AGIwdyVioDMs8wXVvhjidRhdupXvXwLu
3ehB03+KJwMrdmuvJ5KUNxiPToVTP8zoSk6sLr3U8r7Z0irRqI0U45fRZWdg66cZFZ5K90u1Fxrk
MMzf1OacaEGSc4KCQDP2KMW1ZkTwmaOUAyqQ4yS0Vlnon0VBh7K8OBVlekLRIL8ZHd/fSQ1Kv43f
5gLGIh7cCS1yD7rUMq56aV71jhy2HMAz3O1qxHbauqOX0wrc0HrrPDt2049xhP4zarWdQMt2lUDi
AxZ5UbrwnrMivpvTzPHYneXTlkb8HrDSbalNA5UpvN7sN9du6iTTGhD8lYVd0EO9DpWtHqc9gBMy
N5LQOQMfOyCHms40TOGYdKUnAt/3HJ5+pZlS0QO3x50PAnlvmwI3VK62CEWbe8q56KZ6utGEk3QC
cyU9hlug2RFGayiBHgQmfWsPNHU9EACYZm2jPnXMRo2oCKwKFDx6gtYkNaKspvbMd9uLgpdxoWhv
HBee6M6p2WUB/Bqkl/XTnvre2RDkd0M77UTidPmmoM9lW66dfmiQFJ1NUj+PQeZuGrDmXqhcvJUC
xm8PEPsUG2brtZV+J5CubXVw/bxoMe0O6WTJgaafs1MYgGwHJIEV7Ej22NE3XwQoDje07J5cZATr
TAGOUNT/Tjq8m+uKDvMqsJ2M6J0ZgHmnf5+t+bptyWi7cgPVkLfQ1EDQxHhGr30CPJ8zhGltG8j9
VmIazyeCCYE2TdWMkZs2JY3etjcPwZjKB6vrsGvXjn4DP8c+k0NBrxnIdvZxAEvFTbAGj86zO91A
2TqX1JSMO7/oSGQpThLT1s8i2NMU3Bp92xnuVaXFNLqG+Az24Bre2oltIkByx37bLKIYfLhiU8l6
1VlJzCOYpp0TBYC8AKsAduGd9hYPIma98ToBWbbNhujQJuYp7Y1HFfTOhYgNMHNtzcie5nJ+mKM0
hd8SRXJHRonhFQPp8n0VHjLdtJ+IYZlg4cDiJg7HxeliSxXN26qPzDNpILBYG92obwHLn8vINZw1
IQkoaOdebZB/+do6n8plZ/U5DEnfAceUehJhxXfh51oMWKq6jyI92Ysmpz2LMf2sn/37NLIXI+vc
Z5cWZbetkRUHxEKMDSjhbrfUEAsLeTPunhWAL6YZ39pjh/qCk1vcuxqHOLw1xCcjUKjWGmRFxMro
/Plzr19KiDybcZg0BEPlosJUtaZtHGx7dyG2zo3T1GrtJDVQLxXUPIsQF/AU6flZM6WXKAD9c/Jl
LjWm8DKnAGuaGi4SxH6EHg2wEJkOBFkHn4Rd7vOk3vOCaZcB3sKtr0Lo7D59mBFBaVFnyJhkBe4P
RzLD2a/mb2WOgjNpzOQGpamB7HkIHqgNgm6zx0jz6rzTzvUCjbY3dC1KhtQtuq8asp0a/lde3fp1
9x2JrXYKpRNV98SzpDfVHQINeObEI11XrZo/sKuYt4hoynmNWQF1KW3Ir71Vc6DubdILNaxyeoZX
cbLSz2JqJwKA+wSbb2ls3BkVTujWOdkS9VU7YBlOWnIvTasNUMTVI4/GKmyXEAP3MzXdYK+3VfQx
1c22OPSa1U9ei1b4LB56V3mm236qGxTrJpEHhz4bEP4mjTPRI7PbLx2oJC932xkBmSVvASegZWux
StPUz9aAmPC+QlPHpwYsSwgHLhAAur2LrGY3J0Vw1qfDSS9FfYBYEEKBqKyrROnZ2rQp3WuuftKQ
1rUxJdh7b8qCK4q+RKnNVjegFYvNcGuTTtQXrq1ONfINqs+KDCUvGetgJ0sFeNCtb/swFR91nikK
5AxfKOCcwipleQdlbu7WDp1jc+3EhnpIe5f2ZaXrzkWVzXvI8dPekqgUR4JqdlVMXwZ4ffIlSEJU
NhBpc9rS5hMAIOdDUdOSbtPom6nT/0T/K4qHbsr107J3g4e+brNNBYlgnTIjQ8QpQhWv2NSkXhh1
LQa1CEJPnIr+UuvQa3R+BkdPtY5JH8+4xUsqTgJ0zU8TEWV3qiqnSy3O6JPnMsO7YI1i4xrYZc2s
pZ8HlvQybvv5ytJnTh70GpnRAuCuKYKfbdmkKiZvB6UZDXNjrLxMT2vWrMLENeIK3DxZmTenQTgC
1iNCrrsesGffFjQqzvBa5XfYOrtNK83gHgF9yQ6hK4d2S37ZtEfZNRaHRJBXpgszlOTiNfRCuzBn
EorTYjWUnJ612cJqZoUacg93E/kVqR/2ZK6HwjofQHojdcBAlQzpndX4A6Eq/jXNLE1gs6zTncFS
ysYOqpbZcQU0YIgLo+rOZyfmoXrNr6Yg5sllSvsRUPtfX8f/Dr4XVz92m82//oc/fy2QEGEAa4/+
+K/bIuP//mf5N//+Oy//xb9234uLL9n35vgvvfg3/N6/rrv+0n558YdNTtt9uu6+19OH702Xts+/
n0+4/M3/2x/+4/vzb7mdyu///AMHUN4uvy2IivyPv3508u2ffxg6x9L/+vn3//XD5Qv8848rPkNb
/OND9LX45V99/9K0//xDs+WfyJewfNqGKfmfpeg3fP/xI/UnPj6bragydEUAANciDaMN//mHcP7k
r0rLUehEpWUvictN0T3/SP3pOGisXIQUumGbtvrjf3++F0/oP0/sH3mXXRVR3jZ8oZcHZClt3mll
2aYJk8Rx1PFBOY/6gDevyTYF7clNOXcD9iu0HysD4NwKeyJqeUdXh8lQN47e3QAYyDelGYeHdOnJ
gamM9ihFKjwfjrPqY805I3XscQLhdQgXW2STV6eiW5CGcCsuA0PomAYwkv903//6Xj9/j+Vw+Z/T
D8IwaTsGGCIicQ2qVseVp6GkX+aLKIPTjrxNA8DB2ImuZKY3nlZBAupi+INvX3M5Fb68pmNyMWQt
Uhhsw46OpIHU8CFOebDx4XMj+EufyOj77OpAct++0PEzcuTLCx2drDt3nCPHTwNcl+nnGja/52Tu
7d+/Bt8GfufydkGx58v+1NhpOxNKexsFG63UHMy8DUkgLazst68ilrrL0T3DdS5cR+fdtdVxgd1e
oqEQaGhsOTt3HaTpaZG5H322b25Xsw50d3UjNgoy6TaexXVG8fPtT7A8lF8+gHQtkjuFMpV+VLux
i164gDK1tZsUZynJBXQsEWomfSvWPZD4dw79Yvl9v1wP8YtwbdMyjOOsX+yaJjx4QJYAFhDhV9Ej
PJJi1QR4n/1UXWJDBAEgrWvZxU+9Xd28/XWlvpz/jz4AO1vpCIa40NVxPLyZ48vjdEJuoUt9Q1YX
mAaMjWXHBKSW83Viy2sw5fkug2uG4D59tMz4yYzSs9Ig3w8tKsayKXLJQUKOCA3Auuowd+FDvc5U
dkZ+2sUcJ096Y11AEE7WxZSaq2lhABRdhS0JjdQho2B2lQhRroQhvvUp6r8aXzaqC/MabQ79/Dm6
QZrxOfHt28axrotaXjvQztdELxHMgZzIlvEjYZi4see6WS9XGwj9Xi0fw3Ftmuy5uh0KUhXKUVxb
XfBIEQo3Yqd/cqbYXfXLj2RiyBvdB5cP/71eIYyp93YzGizCXCpt8tKzJiNhy63P1yS4gENu+NVl
n51FsXEdk7by45sZcNymvppOLdwNi2o22VCeGDH9V8l5lDQPaH35Vgh65vOcVKSBo80aHyG7T2lf
oDDPcPTanzTV5B+RGvnrqaXuArjbROkQxp5MepNv1Lis5UWMeC97tFN1AVn2gky7Yk/01XyeJpjo
sfff2r5NxzclzMkpsXUq3Hj4CwOywqO8X7PyXAiZmyhd2RqOGmfjWZnXZZIR8mXeG5FhrLExPfhA
eDYZHNaVwKl/tzxXX+HEbBUA7pG87s71N2mshIezsPFkAXevBxuxscIaHgiadG9cbvLzbRyx5uAI
r5x1SOD7nQpMY6MX3IQJkN02F7m7m0KdPXakLtwwdRGXcBSsJpv0lDB6JB0x9lBgllsdq8UqcAdS
h7SQJFw8HHtAh9eobeRp4fAqILInR5DbwJ5z3tYJV4pndzr3A8ISqC/A+k4qw/Mz/uiDit9UVfrk
DOWDEaqT58+eBirf6bk6yTM4EMU4fxl6kmh97bYau3IbxgxXfeZLcqx8sqlpbZMAWlhAPim6Jcz1
XYShDk5FtU/69JoGebFzCoSLkcnnTlwOnCRXPsxxrq85PSZrUCOgItKhWQs2mYQhR8EW89q0yxuG
oMrbh1nyAmgyetI4uu6KqX5oR5Wg1LeJPNVAmaiMh5nDiPQaNyq91BXXBGahg+v5ZFpc8a/9/GwZ
NHrPL4Y/WsIs5j8vwx2uWr2C6BKuOM807DN9fvWiTZ2y5EkSa7ZK5+wRx/oFpoFzwx8uK929XVDn
1F2b5BzKS7KZmbd3kQ8ZrcMCNPswqejYO9DX7QvSqocN+enApAHBi8m8TmMGkmEHj6bLjZkKzKyp
Xz9IozhDJPRAQgv/VUUfOW1isUWe66EPKz3DhfoZRzYODxVOKyvxI08iyF5rav7aY13xRse51QGt
r/1Mu9UN3u7lvyAafGqb9BGYVQ5BTN02odA2y+TbtgpZY1M/xJlxTcI5g9ZgcOBVMBe6TrES2Cah
n41ea6A+whPGIcZiysC9MR7KiFzxMSuddWZr5moOkMAJZREG03azD9+Xx6kaHo1s+JAEzyAGovSG
Z8BhiJbpo2xtvkEWopolHHerVRVJF3jOvhJLd5JY4HrckhHfxPUDFZTH3uweOGc/pKSzsNUqQKTh
l1iFCHmhKPC5Cyd84lxHNN0yTvET3GapPu+6GAh0MHWuB5us2JdOz6gIcNZrPS+J02NbnxJeLogn
bpKWW6eYkg+9Faf3PZyqxENzQDAjGSw6ke3Peu0NJ1/t1teN6zTJzBVLpv+licm6ROfvEOm2TI0I
rs9MVWhImzOJa7sZqg2nruFStDzLOejGK8RdfJJBEE7hmjCW8sDFjM6r7VdtMwGRhAwfRLWzTmvt
yzQGIdapzAAhWIBCxvSHo6V4sCMY7ivXQe5loR/dimA20BNG/vJCT/Vpr2ivIcyCOInNjn44yWH8
S9FpewSp1FftbtpRD+NDTD0zfWaSMAsWex673msR3ZKRDAj/Y52GFAeIdCavQH4B/QqZQGTQnt3G
WRuhqT+MliVPm7Eqt36ll5/I4Bx3SO+mcw1AlVzrcfjYBFryARbGF4HVJ8IPuDy/mOyYFSmK2sYY
hLHph8r6VpZJsSBzeryMDJY+pU6HdhlOwmSQiioGZ6uqXn8YYsCmI8vzMjmBlibongUbjWLMSlU/
PC+LbCevp6HG+9vEKMHh68LdIsULEydweEcSXsR7SGH9IS6ZMEzEv2sDP9upJVrNa5qBSl0bfS5y
ZvDnOSKhoKgj1b3R8vgxSEsyhIIQjHxhRFum+GVNSW/xdpC3a6sAfbtzO84d6d9FhCrYuCrN7pzg
h69WSHavSk4TCI2rmWiSVbNYG4s8cwlX0Ckg425dGUxxW/A0S/hiauOJxq5vJhnFfHCIZ5zxOaj4
Tr0udKpPDLoTI+lv4qaH4JHq3bod5XhlDKwhzbCIiEqmdXaUDw6GsrVh6IQyjIxH6JDzZwi6HBHD
RyTzjLA6eioD/jb6RAbtssF43i7kon6Y7OQRrTfVr6jhSO8Qlvb2Tm3pvb3cp7mgqUxqpjanQqWW
fdxPG3CTnDBUmpR58HRoG9AqtwNXYtKMnwasn0RaUeM3dDN657r2L1tymwRLS5fUbXS25scbxJGo
hY5uurZWqr8MwYi3bXgw6cXAnFKrUuQ4DXIYuDqGePYj5zacWKGqhxgKuUogWWbEfexmy2TLRmCN
Xlebhbob1/NNgCFrBTCZykTTnPit/lU6LRBpX/vIafdGlvVpJZxyW43yENKNFE33LTbSvQgU9Q9e
6z71n8qaYPUwiw52ULFNS/vxQmptcsgmxnLuM3GbykbIyt59iBg0yzsnY+vCzJl1AMBqG3DfM1Ze
BJcOvkKA+qyb0jLZNaYuQ3JoZm9wKBRn6O3hRszmptOMd7qivxxQbd3A+sZ+RVETU4qz/s+PtygV
DtTI0dY2DZZNn2Zs0oR9QogYkDlmTxbWp7dfKPXLG8UlARqC3jKAl4EdfnlJA+A/IU3pUsXmTvFw
rBOXktc1Ik+A2s38qXPUSYV01MtSawcO82LZTtK7cFaZ2xteS6DTCqhf5C17Jn1gC7Q8ZXQStDGT
xzFkKc2YQ/rcOZmift3ECv6KkT5VZf2AKz1ZdzPnmti8Hh3mebch6CyKSnZBLPvGgoDpW+vasNg6
LttNbWbnkLEJb6hGroAIJpsmZQ4IAQ2wa+PQ8ryno5PqerPh3DoNQ0RjfUJ8p+3FwNNucnlRzvxN
DlIPYyyaW7y1WG0I8szXGPJIsELoffixMnLmQirLhgpby2aE2AMLuKldzxhKJlZiFCDnsCq4LqFY
bOwaRNbJY0da8XrZbplR9ZDYGMDZPPuHgLbm5+fH9/+6mHYefa2Lhu3McTXtRQHu/6OSm9B5j//P
JTd2LF/aCDXFj/rdUqR7/hc/ym3C/ZO502AGNWGh8v/8u9omzD8th+oQx3BpChItmAb/KrZZ9p+U
2PipouSm2LIzNv8qtlnGnxaFOeUKm1KcWH70N4ptL+s4VOuYXXV+0VLwE7STjgZkJ62q60hB9nJj
5KRh4xR0kLhuf7ofVz+WjJ9LYc9qhf+sJD8uY1M+5hZQYnHsIzVDOhhmX/iE66pIdB9sxNr3lQ2x
YBWBLvvQUR5nMge3TeZzSwL8qgd9RxocCdoYXGalfwwbeDSrieVSp4FY26Q7GalGf9PObkOYMtlp
Iu2FwA3e4sIdsAsQ9MKpniP/GBcbbBXOwPQttE8Zx/CbIY3i+z5Jxm43DaqKcbu17k0EbEpn9ZaE
U6R5fApmbaGONQm8hc50u/eWuRfL6/NNYUfo4o7ThWVRr3s5GU5+kkvi8mJv9olQ4VhCP/bGyu8C
ybv279fxldvvvnOho7s/hwlJJw0XqoLuI9EJF1XqrGwTphvkcoG53xnHQ1un73y/l+sL75Plsl7w
glPpYVPtHK0vQRR1PQGqPvayLPfo+QybgIYC2BbULLg1y5UBPuadCuhROe/HVQ3KhTi4KES7x3LC
Srctn7jmhQ3OYaNw+2jDpiEHA5gZgLEzWkCNspPtAO9sHVYtvaIJM1nKQPnRe3jRenjx1h/dd0NI
k/qlyRNmILv68TamnRIHl+KorRrZ4fXo6X2cS3OZwSNz5OQbFRyFV1NjuRdOEAwjZe40O6+iWEZ7
SuButtXbTj8TUrQkmPk1NtJi8D9YbNuvta5wp0NZox31IGXDQre0SZvgB3UTuxd6fZXXOqCeOAyn
vRfWhbwfNUjOK2IG7CXhScnHZZbRt3om0MubtWVPGI7jCest2SMUEmTWoLSYyPEuJDBj4FX6SL2o
ofms64QXvf2Wvqxd8+C4W3QeDNOh4AuCYNkU/rTbZIcSzEA1MHaXTleuACndT742PWK4nN55M8Uv
rybXAm3hOAJ2nXT1o2tlLYTMgJLrqrNhEJT4atBrNF17ZmpldBW3QFlHZXPuoE1yoSVauWzYajYO
eNo5HOP5RqHenUkzLA6TDi+gMON4TcoU25O378rL4vCPu+KwSjgkBLoUa5ef/3RXHEVi/VQQ7YRk
YtjZcCFQS2kUalqth3XVG036XkH8lZtjGdKicWHoNj1e8+UluxC8cgtWyasYXx9kqpzvvpHl/eeJ
1Gv21rEGdKLSwxRSOphnIBcZ/VOTeLQH0D3ISXrNn06qOQKAAWyA4MBBZv1dpIwOs2vUN8bu7Xt0
tIgtb47lOgsrl6YRU85RAX2e+jb2LZ4mA+NDZTY2uCWZM9Dfvswr94Wuik3lHKI/7a6jl2bqAdwC
XWRmsazpsu0owbiTcVNpc3uVLhDmsiTW6+1ripfF+ufnz5hwmM44EDnGsUBfBsrUjA6YKTkSaBiJ
BZ7jnXQrtGBx0ZWfLCRW82poKGhSVhrBw6FRaFlPkLncvv1ZXrnNUun0Y9h60ArUj15Fi8oEmwks
rDP55Cu7NedtQMDHe6/fq5eheeVKdic6r9jL1y+TqUVvDXd9Mvf6SYo2dJMkA/lGoenj4ybU3voM
VSk9Ia/H/dxnNZSKJAu/UniILgrEX4sjn9JqoELjb6lrfzwM2hWucnj6HE6PFtKp6PBvmxwXqzRs
1xLm0gk7m+DvX8UW9KIgkLAtZB17eQNKUCRFRXbUKohFe6WKAah6aZgf336aL49iz9+FwW0waHSG
jHU8ypWD8XYeuc00/TP0TU2yi+byaunEkWeUWNl+9omPwNTmvyPdfmVZZLup0wDSXd1kqn/5/Ygj
7ZeegbZCc8nBDsQfxRReN+06XhjhWjsW56SyaA9qGoYI/UHwnqZevLLW2JZpSEgjNJv5HC8/AumQ
Oi2jZa0ZIhOrdp6ua4oHqyix4w8g6dN9WbfBrunM/sRS1ASIl+z2gK4ATRDOexDpMJ3LYPJZY5v5
PbPZK3M+A2xZD/XlrGwdvWadKCL25E7gaaoWl4ltd9dBU8ilqD73Z04qynr7918GlsFlXmPX9ssq
M+ZjhMJTBB7TbLaqsmY+tQYNslvgpsiAzGYdmcrE2w1M5u0rvzKp2mgoWdsEBDxml5dPwg06PZOF
GXhmV7ELq01eSMS6HI2tmqotqVcbQtX9d6ayV67KC+iwVCj2pfK4sjUaQd2nONi9SgfzQnU/+EQm
RkVOmjl0VJBRXkfe2M/Z7u1v+9yz/ukgtCxVjoXYnNHN6Y6D38uvW491NnQ2qZjRhA2Sl65o9jBM
DcHSnlcoyQvcDIGtl+Sysws7lF1s9gcTAdoTojFNW0EInIM9VVf9CU5EHOwzOHMC5hNUF6+TQVyu
I9KLHqMM7fse9DOZfBJ+X0aUiVVR3yjwMG9FSkuChG+EixQem24vrE5OJ42Roe4Fl93kXsmvx6Gt
InxbDUSVUzoY7rSupGPfGZCFO8/QDHWBbNeadkbdoBTq8tgGRqm6fFpBxQsJYBkTxEmwAiS0xmxo
zt++nc96huPbiUzFdhjM1LDcoyXJhLdCJtDMOHaN9tQPhkXWC5yZ3WwR7rog77w4S/R1hGztbDF0
nRLgpF8QIwyeO6mKE4J5y5M4NF3SP3TjsjcHDphvf8hX1jPmcKqntmBwwU17+chRoAdN3ocEoQa2
eSXIMdmoYSESv32ZV2bVRSvDZMb9ULzbLy9juUicefzsvsKyXPcZyIq1MVCgXDkt+USOT/SrcDgz
ERDmjB58aP2dXfWrX9TlvCeki8TfWX7+01YVyT4kmQlbvR1r4kEYU7MgNYJ3DGiv7d05S0lGrmUw
Y8mjL8oJLiNWBK+3KqVN1APieaEjbIYJktF97iCfThmREYWlGztJNsTWqcboyqAffFKCf4MSPdX5
fVgwb8f6TFKhCCGHTWj53rkhvy6xDHWLigdFGiYZ/eiGTIQkRTRveDtzxUpBAOkmL/X4I9HbwcU8
oUVG9vZxbHX7nRV2kWn9VLlfFneLjfCye+fKmFqPtvDw/Fy3CBuNZONK7lMjkJd5jxmAfGu5d2ct
WMHZsp8o95jgk4LmAGlhuKiLrljLPIT+9Pa7+eubwceBv85atuzRnz/uT2/GRGqtoRM8sjI16P0Z
ZHSPLKnunauIV+43r75cpljbRgW13JWfLmP31pjTlYLLZHfZuhqDZl1BBYK4U/XGLhP5fIUJov00
Q9gogU0DDwjKbFo3kV5YW/S0+cYSOur4mr464O8ivTbUrHZ5BR5dkJP1+PZt+XUXYpn28/nToP3F
wH35eYcEu1DbUh8YhuLRYikAhKBrrRfJMWnfuTm/rnhU29EO8k4Ytqm7R/cmyKwCcSz3ZvZj5xKK
Wxp5YObvqkm376KC2j8xlPY7X/DV9xD5m04MA3OL+mWfRQwL1gud99BFBGv51ZYIEKZnI8Gck05Q
bjfIS4Snca5KvASR6cpsSOpGEIy+J5J2+U7P47VbzjGaSic1BkbH0fpLmv3YDRypVmOBPyCo6JzT
ox5qZK7R6L+zq3rthbQo/iCyohDEpHw0DM3QpjjgctNhNpofumEEwQ/yi3RxstZCN9mTLIMchBaI
O9Bkxl5DnnIeIzFOnRZcgiHHFFqZFe2UPYfjg5sGZeOldtjGGIByN9q2M0mJ4FTtUOzffjlfGUzW
8qZw3HENl6/x8uXMtECoBBYKZR8xXPdxHO9BCdIYTft6V9RWigxjyRiXBoKNty/961LGXEGt47le
zo07unQsZsAuVIA5x5mN7lGZnu/bOGvp5GlIm65bN23OEB1K+V2HCw2SW8T1+u3PIF6ZsyjJm9Rl
qV66rDUvv/8kE38se8GHQPtzO1SxXBdLxF89yjscDc2+nx0ODIjwN92s9Q9lWkUNLf0pBuOMrDmW
wM72fhnq72x6XnkwSPcs6mTuUr4/dqbHk0NXOgjYMadKfOqGNra3TWGI86jXmnmXtrqbbH13MgFG
u3Oe3b19Y165LzzSpWptIWfgzHB0XzQMeaR4cDLEz7Ti3cjX4xS8dyB5ZZzaBsdThwYINpjj6YqA
val1CiYO7ANBiamDSLTCiFW20gp7fGedfuUr2TQkJRUHhdzt2GodF32idykbl9qkqgF+EHuLRXL5
e3Pwq9dBaaqbus7i7B5NB4lKIthHy5DKiVcL867fJHgg3ik7i1eGj21IFMAUDREeHx9uEEnj0euW
Oc61OcqX83Afdn1jnkC4az6DJw8N4BoG8QspaapzIGIS6rXgmzF0XY0RK/3idEB8oHappwwvFIh8
uLMevwwnUo++wismpac3f/u9YmfAgkhtwBSmsXyrnxZvaopyCSPRkPYRwhu1BFxNemm9M6v9erS2
qBFSLeR5w9w/Zkek5I8IcnW1lZZ30LGYSneRAbTJxN5xxga2eWcJMH6t39HH0xWPgcYXGuajNb4K
E61hF6xBsKJ2Wo6V9pEA6gqwYtPtgnok8Agd4Bma+4R0C3j8bQI4E2SwueTQR/NJtzSEZeJkCEOd
YFs5RGC5nI5PCs08s9w2b1BENvU7u+zXXlVCkxbhuq67HLFePg1jLkZREnyxQoZVcSCtoz0a1Gnz
9585vVEWF/pEytSXTctPzzxsge7KlFNtMTfyUM+wL5Wo3xPivzaXSEFvgUWf0X28kmE3jSyCGmnD
FL67rkcbqRqRsfE6hSD9nnbltYuRX7EIHOjt2cdNPXycpCATYoFqNAvPInQyoMYoJVlF4L6zy3/t
GTHElekwobAiHD0jPG0V6Q68WjMSFuhedXOStpl1/fYzemXjiNcDZbrFwXJpzbx8Rkk4qboHj4qo
GGwBe/x6W8ywC/Lmw9jk67iPqr/9VtCZYbgQ5cW0rB8L8gmdrBFnccAjIqpEYziWlxL54ztv+K8P
CrS56UiDVNvltHo03wiRi2SCS+r1nZ5udU2h1ctmoTYCvNp7ZR/u0csyBdeicMqszzzAGejlPcTo
UUNT41oc2/DPLtE4QdXM78xtr1RDKOCZvBDosiQnzuUr/zSckomIp8LPA8/vG+1rnSLCtgyrPK9m
WSETt/LPRP/GF0MWVqcynrp9rKDmQOmq1qLuviK5d29G7EjnljHH940OvP+dnd0rN902XJrwi/OA
wuvRzg45nkl+LC9TgwxyoS7TTVHt4NJ+9Y1Pf/fFpThgGDZ+JjbgzvHMa0mfEoigINLoCl56Tndv
0oiYzE2yY1jw6uCGoJpWvvMVX9k4vrzu0Xd0W79Dds7rqwUUL2VtfonLMt3yUea1cjJ5m9IH3cXW
DOJqaomS65MvWeICSCf7u9j2AOxApQ7v4Tu4w7++hTaHY2xJPPVF9/Hy9chskJKTO0ce8RNVeQ1I
UtPuyENJ00MdQL+/mfPeSAlfD8ST0zAKkT76drxWdRuX17Lsc8S7taZf5HaZym0cdhXHATNwbmjt
2daeB5+qXRQExj0I+4lMBzXWdKf7gGQQv3TlBpsL0WHYNoRBzl8RIhkuQfN5Dq58dsyNCwS7d+cZ
nWo7Y4FRDgFKS6i0iJFQJiZngcHWv6f4wj9QC+cIOw9Dd01NKjZQptb5V9zcUXPadrKM2L+UwFv8
0YTtyqecSKwaeL3PUkWFkxV2adYiF82HFQqQ6aNJ7Fq4cWvInR4phlApELOVp9QKcckYLmFyJDsn
w9cRczFFNYQlNf/QlWfKTwK5zmKqTCtNueG9UiWhkk1Xzfj/fVfcV/WQO6dyKN2GUIOOXlakE/tD
4F6xMHY7IR7xXuePLtXIBdUd6tY24Z7Ma+I/AYAnmmbdulBY2LL0dbARzqDAAyBcJ36A/XG4KXLD
/KSq3PrWNGVqrEfZW4fA70lfSmXf7/Iy19aj0EsE8HpUs9doFCAXv2nnr5XZlR/t1l5ZuPsB0+TS
XIVRVVz3BltUjFcmVhByVRUMi3wJTifvuAUCgWLAXQnhOyR20+vhZBSWwy5ySDHwiA8CZxzWUfoh
G+LxoUGT8TBO2bVZdWQUR3YtiNTJ6u9VY4ivQB6Kj76rzVdzGkPHnuJWfnOGkQwJvF9BcWXpeQkL
xDLLeG1mYUgADnlXwqusaRrXDcwGctiDoL0VPVEgRIM14p5ChzkfYhk65uZ/MXcmS3IjWZb9lfqA
RgrmYdkAbPTBfHY6NxA6nYRinlQxfX0dRFW3JMkQsmJX24ykA2YGVTx9795z8c+ORlwhD2xpcFV4
/E23nEBiLJMgJEs6EtgComCPtXuv9zhbw8zwtVeZLf5XcMb2GtakizyCpmbUvcwDQ0c9mWyXQDnS
FQaDLng41Jr+TIRLdYOmvhRRZc44C4resKqzIi+G58xPpcEv1qduODpu8rhMCPoIWkuN68nd2HH5
rMvbkbTP9yInLrS0Pfle9EuTn7zJyE8dKHPwI7PLw2kYRJmCnDVwdgMbCOm9LmlYWLNxRQhX7+0c
V5kgkqymxXVtzLq7I9spz3cu0o8G6kaC1nkJMPqGtszIpp5g+H6x5xUddFXZ6ErWhWSkSB8Dgiyq
VhxmbUaIHnir8+iMWipp77pEPihfDWlsg8QtD8gq54/a0vLPXTegTl9bXfX4iGpaHjS12peShNIm
hqVBqInGaPJdgd5NMf5nvYogxvkruFvLdg8zs58qbKcAkMHswoG/yvSuBdUfGCtMdgzW2yJcrNei
ByAfVng6rrhfE2WTWY7fC8OrnwzFATNUpgNbxJPDdLaY7XrxapI/HOZTlX1rAlSaoadrySe3Tpvr
evFzwminJPisN/X4yW4AeUNOoLkd0smaPJz4WlewfnXDifRAVRcNrrIdkdopnwgUWj+prSWhehdD
CdiWhhROaRI4JuQqX/RusmBdCGe4rIazjABlHfPNG0Vyl7FlK0TJmXrg8L/eB0uKeKdGF7KE2Cms
5YAmAVJPYi32eO58O8OwsfQGNlfMS5eaxNCvcjDESLjBClYYdKwbp5k23a995rx3yEUv+tRApceS
pb9PRIN4MYkNhU4XnEy8CF0+UvI+K76r3tFfl1w3BdXXkN4j3UK5rmXOQPhygJKedF5fx53erIBq
TYYwD5Nv0UI05nHOozwbPMjmq+xju7PVTalk4saOPXbTVaKpasaFkJVPqTV1/oGOlv0EtVWmodsV
+YPud+KdUxoN8ySx/S8mLXvo+Uo+2uYI4J2UC7i8gKaTHCn+KF910iP+2oCqLWelu+09lygoKPXA
8X1LS743IEheJfqI4tG11vITO3fgX+s2p2NwRG3zVbpJIY6eAs8fjlt8VMjyffZRaFd70AKrEfpj
Nj72OmO4HWdURijdolLtSoMs5NH9EQYM8C0BjEEZmDyWJlDVsC3n8TpL5HRtyUTcaF2ifxmMLZ2L
FLDlYylmsvrylg7zKXDyrI6gFbtraAci+FwQj0DWUDn1V6T/LuWZxMcuKoKcIBHMQSYxIz3vLRz9
A2Efi5uwc0B1uzCwTggC84ibJfOJhO5Q0JbMEQ+xl8a5CRY7blYm2mGhgU8nG9EkZmbJvOALF0hw
0bjFIPbCh1K+83pLPBMy0JsHgBmHPgepW1qpOKcTC444RsaYRZJX+K38rDWZlpMQEDc8gssRL6l2
O7iBENHg2OnX1V6wqaz2ZN4aSW8Y8JpxARElwehfE/X0FUOoBTaDvXLLtw+2MSbkCx+BNVnoUeb3
+My81ian2k6U/+7iz3gp3Tbor4O0WXfEo+EN17tKfFrX0W4j5drzHPeVrd+bmOg2Z9RkiYOUFgNJ
NofUPdmOZ37OrGAVoeby4giZU3h3s2EwfJ31hL+n1WQfhU0Cob1vgbfHwNObS7rYm0afPBH9QFjH
lB6VMQafuhQSDZ6IYTiT9+qywXT9fMPWrPckRGdrcgvslbgMU1ZBXP0lGBqc2r7MU0NkXhW0aPOQ
gZNfbbY6yNYCHLyPywZUD35DZPP7ztYy3FxQHoCdDz7ZXwm/3IfTexP0G5PIQYh73mPgr/kIhSov
7dDquuoLNWFpInUIIDmNow2Q3XAmCzNTWaEMpObTopQsAZguILKMEMM8O2+iArON3SA3b91BBdAr
pHxoEyFu3bVLL0IY3nLGHmg/mQu+BsoBY37o6x7m/zzmdoGnCw1jlC/D8pniz2/DFrdrHieo9gHa
GFkxhm03LzrBLONwny6l+VZgpmHTAvZDJpByvdtyEHUUAA9hki10uO1d8D2H3P1FmYwz9XUhHNEm
YiKLDN6hCfkGab03s0kf95a1GEcIYhOBaIQpFYfezMy9x1y6e3BJWsljR5pj+sD6wJ06y5Tcg4Z1
SLRJqvlv01KI8tzmeV1elbZNYLOfqSW/8sgJRKgCOKyPB1HmxalwdPtG1VVjwATrlAN+iaZZaCIv
6IkI7JKO111VQBNxiDiKO9XV8mDCA4C9ZNZZe579vKBO0PMe+12ig98KRmJYIHUQ8x1oan7GepYT
qG0G865nlFBiadVsSMpEfD3jpCr0yMafaVCzFBVp2zJIsU9uiPlYjQGA3iKHJJYEjf7iwKh+cpq5
Ms84E8W5mT1jxY/akuNRBAtlNo/KHfY3Siwr8fNjYFhTDopMTTc1jTImVDMyghDJhqrjaR0zSFOz
V6odvmRvk6B1AZKZbJ1B9fgeXBhIS1O4OJp3XZAVUe28EpYDNncLdyd1laJ8EVqQRtM0BA8GtGUC
gpYx+RhHSerLOpdE//SlY9ZHUzlomOvNYDgS8cq9UazclPWi3xJGvG4XR8QQi8k3v/L2nF9YTA7J
O8jD7xtrgm0m2+quNYRITq2Z9G96G9QXdNlFsqv0qYMENhZoFsxqK6tbY5yjFCjhrlcpA3RGAcO1
bSs5Rk6rL9V1vyqN3GY9IQiHKM726LlNjj98oigIdahj674cFm/Y925VmHGDKM1hhSkMSXaRGiom
YiFX2MbqOerpw7mkw6kSOqE9ifUFjXx366Bat45iXaDWQ74rqvtiEkW78/UyGePUGDvygY2uqkIk
DPZydKyFf/9/0hXTMey5lAea4iqkSOyiVI5aFzFsGcw/9Dj/ZspHU4O8i81JgK7lZ6BAUZbBMpqI
xYrFaVEgyw8lbM55i0Ap5RskoAy+Q8t50t+HXvVnoY/DuWzn5JvrzuKf93VAZumezbxxk4T+1K9a
kHbVGFRT5pmmOLRaMXzDEpZEODShKf2+xfBrN5mjvm9sKjKEUXQyfzxRO1ZCdW1JPnhH7K0YA5yY
Qz58rzXTCZl4m19+f72/0a05Lj4Kl0nuXxLdnxqmVod8AR5WGtkuE2JdjjXhItoayNAv549EVNOT
69RsgUbVPRea3166Bdifcswx7JI1J90oCVoQhdo8H4rVY679+zv8tVvIDaJhp6GLEgXCxI/fCBJN
nfDUFrlyyl3OkJzWMJjxKOLn1O5ki9xC1QSh/f6qW6/up/4aHQaEXHrAZRmp/3hV3Z6MWSXIufK+
w7UZBPJK93r7WyHzILaSrsYtNVUu/QyfpsIESuv319+eqR+vzwLYtKqe7lgBQ4wfr2+mQVL4Ndfv
13w5N8XkH7F+Dm+DWX+hMk7u5opmAdiyf2yxgLhDn9RiSsZMm7HgjxeGYBZYzeRgsdAmBRaOk6al
J91upfUpCGMuPzELz//wbf/61KN/RYDDZBZ1qhH81ODSeiMo1xX9ppXm1hkTC4eFlVqocTJxzX8o
/9A9/Zunns0FPgvTaIQSdF1+/JSanikMzeghB61p9o3My11qJ6SOkyyq8V5zEyP2Zpu3JVHQk80Z
peOYg55TPAR6VxPgq3SigBUTPjsLRDSZNpXx7x+Bv/lSeBWyC6I9off/s7BvykcfcP1MAsVI+O1U
0CbXm2sycvd6Z3z8/lq/Pu5IsO3tYd/EhPrPM4YJcFoFkhIFFCb066DxMBsSFBK4O0t40C5lYKev
aiWd7GAJpsGh7vu1/4cu/a9GG3o6eEAYYxpo73Ha/PiroK1z3HRTlBBXJatzY64uuQ5ESz1WRj8R
dtYZn8nHXcu45tVjA9owKa7wV/gfmkZ05B9+gL/puwJ9Qu2k+1g7NoXlj/eTWRAH/7ItjDk2865c
bYTqFBntWvj3lWhocsPnO6RN51Oar0tcKqvbdyoZj32ej28j/cCdaock/v2v9euTsd0Xgyc0ULha
fhZa9+YcWIvkySCAqQQOgqLByxa8UKkPvnTt/qQ3/HUzQtfKtAHXCBpXRqo/fg/4QvSOB5F5eT35
rwQCuUy05VBQQWzHgnShws4LshUtxzf/BKDa/viPOyGfkI2IeQdbIuO2Hy/uqjy32mRB30r656Hv
2ols5tL7w7P3N18pTx6LAGMMJLJfhHWuC4lpUxoKjo1PBTrqu95cyUau1+GE52r5kwvn17kFbxXG
YCwUZMoMcn78WAWtCg0KZhqprk8vILz8uM5rL7IlTpzfPy5/cykQUIBCKCgweP6M2x4rszekjftG
lGqNV0kk2YxYJly7ZP7TxvrrRsIVeFiocZlM88F+/FjkGJIqKQjQwmtcXbmqbl8x85QtE8XavxFj
Ok9hgtnougo0/Tit5ndzzJoYTaUetZIustrw1zZ5S2Gn4GHStUn2rrIJRSwKbzqX6F7/cM9/+/WY
lofiF50pQ9Yfb3kkCrNMU1ZTq9yJblgi/auOvWifwVw5/f6n+HVLYSbNjx2gKWQNU07+dDFMcgWZ
EiJiRq2TsakAacay6eaPXPT1gEdtBB7hoj465zMocxyNmSCzzRSF3PVr321YNFRgscUMw7xvcbkH
x9/f41+6iB9WHGoJUHPBNthBnPjzHNOS+pAAWBHRylRweU2zOTWiqbOwsJe0r2ci3ohXPLgGYbYH
OZvB8kxI6YBEuPCSePYcHQIzmbeoPNjj913bNVj92o52tV82qMcZBWm3aSnNfg9eVk5hB7rLDE1c
SW1I2VVP58qx+htVZeStSaLld0Oqi/mkKeAs8bwFW98OjCrMP6yUn0CBqFzp9W1SGpzTW/X982aT
JBVn1iah7LLUepi0jtyyUveLzzQgrAYEtKryHU1EoAAF3FXASZlt7vMyKIudwIsPz3VtyO5S1to7
YIMd4qVLxg6PFqL3r56X00IkKHZtIlfy24fUX+pzXhFzFeqjvZS7fM7EwHwxE4+//1V/2Ub5ZBws
QCTgiACF8VNB2aVJWVBxikjTOe4FPaDQtl/+hMX/tbBCO8ApyXIonqkjfw6t4qvyiU6SKEFVQlhX
BdbvMNTLQBhzZff4gXxtfV76pKbhndXVsSe4REWZahtAW8w46dQ5W4jgLPFi0+9IwBz4hHn8QdH0
67eB9Q2F7AZUDIjc3f77v821XRrexsxgL/IITz2kalhDnWPe7p9+56x0NkIfc9e2lH56ddEZIcu6
2lpJAl6MhihSj8Y1z9o/PLa/bLqo9E0PbzR7GNAN96cdTON/NweQXBFQBxE7mWvA9llnYMLkzx7y
dHavxm1mFA0wy849qBln//tP+kuFwB3wfWLK3viUv4h7JuJZrW7D7dhmo+3Jom5CD8PZNfPadKSR
J+edrRmg3hgX3v3+0r+8ubk0SF6DkxKSWKbyP/6UM8N3pWeA9tKpA3GC9+SGSWPywK5j3M9JUf3h
ZPY3j852FvU2FxWAgw1a+u+PToKLDz0tLRfZFvppLu2PBZf9H35R79erbLZtzkKbQ3OryX+6Cudh
WS7k3GZu5bzCfsZfLgKbnn5P3SB2+VCkBWNK8g1RjKp63K0YSJcWRdhEhwk1RmONlyYbNvS0UcrQ
JjH7ylN2o45jXZevqErm90QTQJXbZqDLPpjT+oCOzbwtPU96e9hCngpn8rThNHGnn+eWMGLiMovR
jlfWlMvi0aYEw9NQ0XNzvEZdmqWFslAii2TqX2vaY4YWMPnml1Y3HvHNuCm089kKdoxnE7y8yITL
mABOGH7SruS6o/0M9Tgo0tTe86qHJY0Ey301E9zVcd+25j2nkql5amgCgUoyiaCMmIrIbofuGsqh
HObSIDpRgkRmug2RDlmWEYu0deY4F6IZ+UZVYx5ksQbUFKvVXDQt8WQ8LjCR44HFcp8iuMLFMJfJ
U67145ehdVsEBBgahreWMfTJ8VqJoFOI9b9Ts/4REOV/Rju5tN/qR9l/+yZvvrQ/c1H+F1KGN+3Q
/0dMbBDjHyDDEaST/kv5H//3e599/VL/x8O3Vr2X2dd/R6Bsf+G/CCim9y/8GAi2/zK+UaOwfP6L
N2zY/9ocS6iJ6WHgqN1Ozf8PN2z8SwfISsmBVQ4e3qYN/G8Cigm+mG4HxgnW9FaTu/+EgILacOsf
/HsJxQ1Y7Mib/pd2Hnv/j8tXQQnqwF8csEFUbIBycgZLO0qQ2jtNQ9hi9/pnd7DaAw1j9dledXwl
kysvrR80r4Y3zpeeHHDw15pX79PECF4KO3u3uqZPGICPQ+yOmYuE30OCkEzsClmvO988i16RUzHR
++svzsTrxJoq35fCNOIFgVQf9p7fvIq5ktlpsev2pKt2fkmdVl53jlU82BNli2ssOJ4JQ+df58ST
r12fX5p2dZ+Z1SwvlEJeJNXwYS8Gf3GgKXoanNw7tgQu3EyuwP5q8G/1Za53AdgTGupDTEkpAW8R
pZk58K9A+d169Bxit7TMU97qOqklw0eVQs2iLpCXRlZelBte86oRd3ornLQ+KKGNp4rZ4q0Ct/Cd
Tf99rDRx2v6lNvEX9cJynjDbfpDevFyNbVBepz63TFazvMyz5nzvtMw7ZljVjoy0SFvgC1w9q7j0
PmB3Bot8DFF77rEVfE9/3aW/TMVFNzvvltTGD4Br716xDnHaWgboVBDMTIPdY60HBnWxdL7bud68
BspGzyHMSV6UUelHhzCli0O86InMmTmG7w/U03O+86tCPjB6PgQgxUGGQ2cYh3Kxi2eLQDqshkLf
u3Kc9lnFx063G5cm94vwKtkB2y0uSEZqJoo8cberS94qKajukQ1Kv1KKBNNocUt4Cb0o9SO903lH
KjCDT84hE31MYX5Uir85FRajWtfRclQf249HlAjyG0KMD9uXmwvfPa5zBQ6yXRLne+6V710NrXW1
pg9SwN/7QTMjE4TAaftaa0t6jFL4yDXBDrEF2hWKJMAWjYt6bep+9/2l/84UNztZ5LEfy0V4x9wa
Pqw5cW9tp1huGQbbn01aQJHwx9tCOtMdYxm0XwPqCv6vL3qi3xllwobOuwT5uZ8xl1BTVz725Cfs
cjF5Fy3riitQJ7hdxikQZDUYPtm4Rh8DCiRmQi4+XmDL5zSq62iSg2aE9zM1ewNUB7bxybntKl3t
dCYLVy79y5uC8O4Y7ET/lhXzFDESzk5QGEWETG6MhYemLNRAJ3ysVe8cSYifkxgSWIIYwLc+LFxh
IpRL05JWq2Szq5LeiS20yjcy3bQSjS+/5ZNT0ocLUrxkM5mmds94ji7hcJl44P2G0ACS7JmbVavl
HDy7cO87fbJeW+VPD7ntNTtCagQdeWsRX9KRhbCuLpExpWMcAUJOD0vq5bc89eoVDamxqxm/wWNU
3Rg3nZ4yYzdaglwmfW9UGXKzoYHQlxpuR8AEw3Zt6ZIHOoSCR0sGd9ResEbzwkHb1pk3BXLA25TU
iXBKTCu2i1HSIyehaWHbEIj9QAqmMhiPQtcnRk3ASw+ZteYYWHP3VrrKuiASnR71JhEo05UORNhL
Ge1UZR5CnnRvJogJ7xWX3TNtdk6qar4qzx0eDLZKxoIjlL2yclAGgj/CXwAYLk0IiOqGJ0QtJAFO
BfIfWtrWjllLxx3W/d4aWRJY3JyYia590kyRMFSopjNdxhfICc2dQFF3SypK9lzoSX+mtrHf0cXh
8ixM+KgaAkgjrLqN2DcQwLwLUt86Ga3xPOB0eEXF6Lyq1j1bq0MPUU7iycvqZudq0ueB07p4Narl
mK0TfaYJRPnZrofkxTE1dH2FXI6JbOSdcoU69oQOkq1ROSA6oAdHU94WV9LItRu395IHnbIGHVk7
dlEPkCB03Ak9z5Br675Va5ZFrZ+VYDiTbzD/GTBppEUxd48XFzq1GrLgqLSWCbrP2pe8fvJkr88S
rK3o3dchr82TIWtgz/1cHFHnebtB6f0t37/C1TSUdAiqnLS4rMYi6xPvTk1OLIoB+bDR0zvaLBrz
IuLRe8ee32bLy67EmjisahXsKGn10AF/ia7LLJmxd1OotowXvTF7D/pG+gXcJp+pRzGYmZ2M8Wl/
KmBdWeHcNxpLZW4K8urW6malp0NXyTRPCm1b3GeyCvu6pmc5oazYddUcEFkhjqndsrwTORKtAr0T
PliIgZI+jOZclfNMKTqU44kA9uBIavgsWaJOc1VWlcUQd+lvGNPxczCen3XIpJZxJeagv1pMUUEV
600eKMPpHoTeiiNFyRRV+rxES5BMp14f3dd+1KudNvnTV21JfWqA9mkg1/jUN231PLTB+kI7z78C
EqtvS8K6RUlusgmD8D5Lo+4Y/6YupSj5UBDOs4GB7ao5pxm89XWygBYiemrcmWZSxhzW61hR6u7o
a5a3SV2l4HWH7lBxIzst8NlbdVracD3MUz9652HtrLM7JsHFdAK5m7sUC8L2puJ9l59MYef3Wpo+
lEott6kzBVeZXIsPNRlksyYOifVN/ZRUkKJGw5yi1jKrb6mx1DcuKtNwABoWJjlJOr1am7uqHB4r
Ih1R/7qJt6+KZPpmISHeQGJLjuvbGoZjQNghoe9QPfTKzZOQJ9U7u1wwTNH+XQLOYx+5TwzMYPvi
xXTnN+K47St9QdmHXkbV+8DJqvtycJvrJWVTcxum3QwxJx7HrHlgVgRPrgckDh0lSy605e5nFPgH
sxXgQ+zuPvMacOyJxtPeS/Po8Pf3jlbdkWleQwSox8d6Gqq4yAErMTq9tMJ5KRZvvtN0pus9fesw
6VIUMgGqP164yGOrG9bqEqXo8cLBt8+T12NlbomH9frubkBLFGWV+SRgO8L+fqeCXeKEJtG+CZzP
AVqeq1IiR21hzW9SOyc0SpDdrVfScvKMfY96Ztc4sw5JVHNC6hsNjaEcXpJJeFfsNPXOmCxj3ygY
LXVbjO/rODefi3wTZCV+1l9Wx6DxRrbPBTWqhWJ2Dh6yNggOQzMpfENi/d4H/blHIfNoOENy6cxM
u6XbO+7sziSkJbXI++p4z7kMLg955zc7J+v6I52CfjdqpbUTk7Xs88W19i2q169W5te7UnhLt1us
2SHKfXh2ebndVBhd2zBZDO1km0DJwrrRzIlVYzp0RfEcLITtPPtz5X5djJkMHArfyPEGsRuQlcZL
ooYDChiSyXxv3mPclXt/9L2IVPiK5uV8FoEjy1CxpM+WI2/EOlmYOUoXKYrunFHuVIemqW5KmwlY
17sSWc1Q32qENccQc91nS1avjIqmHXL0bic9Wzu5kMEOjjMjTxdLtWOUYG8u6R51MENWFzHl3DX5
3grQd/NymMngobmodWxxaeMAgq81YunsyojGRdoRKEUWmhizq7FjHtvZkzr6hvQP7ZJnB83u9I9F
FJgBBkSe+mAtKHSdBNWmWq8cs1zvyB38Uhdd9zV1qypCuP15CICHwp/K70khrA/Ia+zrZrGphkHx
t464aCu1mzGLKcyHWn9cdOMiXcEw2Ey7qFGLf+DFIIFyeOa4GwNt+EqWh/2G/VF+TcQSnOp25Ona
RPqnmgmSgWV7adnHC826kUUCU5Hpj2/G1qimq8Bv+pNnl9YdK7Y9GavtwPyHohJ2hsw+6d5QXDu6
aG6TMZFJtCzO/DRKrfuSgZqOW7MR4AjYUtRgGJHRjPlNVU7rle9XaxL2bebGbUaTNlSj0T04dl/f
M4rQ3mAW9XqELiM5oE4fmx1vFa+gn1Uvd2PaaQ+KJYpqubGSd6cpkiM14fDiJPhfKJHW5aRlg43t
vXYuWeDKfZI73QECHZFmTJflHALAJSIyaPWjx7R14m0ku/tRBLUXWm4yw0OvR3UCjtS+W27lffCi
WE9ONo5mTH6luHNHcz3IhidPGL46lN3kvUxzji5XCIAV+tgYN7B1qhMem/wO+E6LrH5ElobU0cpv
ROHcGFovYtcb1rOour90lJu+KjdFPHNUetAMGRto+bd5ix+KtvpS5G0aV8MwXvlzne087HXR7Aao
CscsCSE/fJqHbIkmzXiG7OwD2x4/ev6nXUqMGc/vwibNe/paJYW9mzVOJ9XaDrvO87/INl93XT+q
Y9qL8dpO9fJ6TOWXQlXot8CY7+eRajzVKNYTHtqPUaIATKvxwVtbMhc7zjBSf1nwkmHhKM6pcqfd
qCowu6RS7oNKNagGnZuZFM7NfTS9F25f3JZisb8TjmLcT2maXQdmnsWq9ijKFmJhZkuvjpQ/9169
fF4YwoQW0UE3M+s1XnM17ZYpcc9IJ1Kys6S2K/AkxZnqrudqcBDPkLDRp3aDRkisty0N/uPijcZL
4tAUc73FjXINlLRjyuuxWD7YOwuk98I/Vp69R0dd7EBF7EsteEn66okhx2MlHWR0kLSQQC9PdVPH
ej/oYT1Oz3Pl+dGQ5fZbi7qLhJncu7OWpH7G90pcnWe9rGp8S6q1vlOOJzgHGklkshRu2pYBYKc+
stYBhFYZ73OFT4BwhDFWfk251bsqmqq83GN3QA6oNRWG0HY4NdS7+27NGce7J08wv0AcUXyCfBqN
xIBc6CBY8Zz170TxvddbLZVp1hMUmYFwCCYmVLZnmoBdNDvFZ62o6aEazmMyad/nmmdwbS6NPr81
UzPu3Xm6g+KEScIbluuE2KazK/1kz0gKZ5fRwjgWfHww9KEytFdjBOtFBXg9KZ+uHoMotpsu36Fw
M2+svB133WqTSZZSTUq9dc4aUsJja7flwce/RlmKSFWHFZHnc7IjDH7ZtW7anlYTR5AgExM7SPN1
brylQFKH3DV3EDkGvORi8kbnJy31/Ct/HYPPOM+HePSdFPx1eu50k9N+YH3VeXOdSUgIURztmYLd
FKQlbsSF8ZBTC0e0gcAxkYc5EZ5LbCKIpKRZzX2CxpKfpr7K3eBzY4+Pa4/QBATsTZYFV4jIv0+O
+mql7r7uCgSYDkpcaopMOsF1UydXWcN7k07OrQiSQ0kbSLPyK3xF7Gx6Ve3mwW/25JC9QLa90oL8
ecja6QYCoIYwN/cjw2y+u0W+V7354Wgr+XO+iAuDk5x0iltF5huRP/hoGPCMO2kYr50eoK0PYNOY
HY1m56plBsa5Gw1v4yPRS9BBEq6AsF5zH0dekphSeJem2luxpfP1QWEfmBF/YqIQV5rhE7bl3qbu
1IdaDq5XU80hsb1LozkpnWG0uhYzpriUZQXVYpqjzs8kR/r1Ow/4yr9ZsBA0+iGp5pc2dTALIf09
aEF9xgG7mUDLZ52M9arU8l2V2TGvbZKCg+tWlfPZ1NW3TdAZ8n28lbU9oA4YrCdTS14rS1vv21x/
a4ae7WoaPhlad984xrfKrl67IHifFpjntn89VpxcLMVpPPielsbJb6m7zc2jk1ayjGZbPKxKfkFM
Ml1NK1Y60Vpq75bDKZVu/6klfgsHs1FcJOMPakU9ufYIrd05muXFZSoKCs2BHnrpmiH6+eDIG4+U
wwFHko1HBL8qGnYiH0pHO4xtdZ4H69A39rmqU051mnvs0vWjXuc54nagTWz5qUn3xpf5KGtxbKrm
tvaJKhbluFdWyWtVncgRcEk31OgIFH2J4kR0+7Ju3EuttIikGfShk/FIEkC6cXL2etaS16jr7b7J
gij12oeC2hx0Fe45l2NT6d3JMjk0QYUq2MXKBYqZUwWemUqEgdufZ5G9lCtYlUWQ7KDSL25u8RLR
Laq+6UCzKXnG8llGqEf2yWRWSNK99kgdf6+t2g3r4cBfeXDX/GJm/bDDDXhrJ/lJbl7CxScfOB0e
xpYXZdJckSCgRUGn4iZfn9sVNPsiCNJKC7oZgy3uK95bQP2WFxOtM6LZi433Lkkt/VAWgujTIjiJ
tCAqNFNHFy/Tk0U2ZqS76s1NyFOcOHGMRMBHLq6GY8tWdpjNNAnbwePpxeHWHpoWwPEKFPBL35uc
wYs8iKSnkUekFWb7MLTjM01C4zCUmnEWaalDDNTtQ1EPwNiSOh9eVq1mfqFEQwMjqDUOPz7xUO1m
zxOaXG8a3/RPqtHlfsyUR8Oh8wB7ZfWM/s5j0zQd44waNPhWAts5JeT5YnQb5nfZ1EEoQQyd7WAY
b6hUa0wndvm6Bml/GkgnOUuPzjA9gnmLIJir+tHrhfiaDJXxRovNPpa1Mu+YYA7P/ZCrkPwE1F4y
1zmWy+RcesVyThs7VgBBtltqXqhMvMhrOP4YHce9gUI1Xhr5bTU0ZPT0K/ejV/MFL+myT3yX9BXl
1ds+MTwwHduaRphxLlIY/R6D0YgXu18vTI2Sm4XJ7c4sA3EnOk7KNuOtT4WC4ZDp7kialuhesFHV
xOqUxH0CLcCK1si9KHkrWZM0z3o/affQY7h7oansYBpALkIMhcNb/p/snUmT20iaRP/LnAdt2ALL
lQB3MpnMTZm6wJRKJXYgsAPx6+exe2ysJPWobO5z6eq2LokkCAYi/HN/3iZR6PSzl69a06vZSpvF
BnO5ftCHftoWrUuQp1sQHLpWcqJs3iq/QXWQEJ1XlBymTHFF9Oia0g/9qTECt5ybXSeaYjNiyNsR
CbSv3qJ+gPuKznykaA/sadxEdclOQ6cFZ2VgMd9X6dQfeKJ0x6rwsKO7A8YaUjjGq5NN45lDR4Vv
oUo2C+7HkJJpZBIrzh8Sf1kek7qO967bFB/D0LsPRMxeLSHoaSHYdC45DIZkDexVxMaYTnnz6rQR
If5hqUPHiPlxE18JW97Qtyj1lkcpwCMxlytXSF3zlm3M8KbQDY4OECBg8WW7s5tWC4aedAqVD92x
jbXimdAf52GDFVtWTnJK6kI/DTz/TmQ27BB4AB3P+bLP/OxWxiYwa1Eyvc/b1gsI0GuXRM++TnbL
btVJH5XFsaWUzaUv9PgkGUbz26meUrs3H0ZyKWjNVZ2shr7E2F1wYNiQJ+zDCCf6SthZtS9KPwWi
ofITwPicZa4vdi6UxxDIqVHSYl6Ne/7a+rvKx+EY1TXNDvXA1DS+fbFtha0nboeRuQrX4ZYEiCPH
OE+dVGRSpseYSfl6IDzH0xzeeLaUYl+5ZQaAEeR8TLlxSAQkphaInse0JC9hz2N8oDfZ+DaDnuCp
Czk6vq0qZu/I8zzzqhwqp8DwYnddcTE2EbH1LT3Q7cGzeNzEsxAXJs1Pg1yWh95Kk1Ud6/O+hozP
brmmH7aIrj2lGRux4M8qQWwdmq6vab6uy3WWkntsGPtuvZu4mqG2BTdORaCyJH3gzu0/qoJstgOh
clVkzEwY2LhhiiVtQ8bjMRrk+NjXDl1bDG+CIpmqL4TShrXjzO5hoJie4AMRM9yvMqQtqghHy2y2
aC2MTRxN3BkNClMbZc0VqLZzjmZBqqleznWX5+iIjnXOKqs8mXh47HZKNj22nT0OzWYrdRcBhTMX
fGAi08wND/x+zfvRmIbLmOPFM2VPFlJM+a43qNQV8fA2OOCyptzxTlFlV7s0H4DcLvP72OrRrRaw
rVAmVXyELqHf9WM+fsRZR5FTCQjisIxUECa23h5qCmTOjKKyDRvUDRrXehybfmPag8F+u1KhSbIL
d2nvbSiwEutqkliGokjfzqgQR0RLnaZkO91kIv8xpqV17DP8UdYscYHqmfGuz9hzW2HNjL47O6iE
QfbeQZ+VeuJtPNXMh1FiwnEmvAs9a8OGeGW1aqkRPRvJ4J3RYNzn0QLKFUfSDKek69aSWVAQo7W3
ssiDpmy7p3zKYFb3jRZUDmHHOvPawwLDO+PnMxT7TBTfGDYW26bQp/PIvx1YeqGtM801d12uiycI
wd6qL4poUzvilJSA83k+Dwr+aJOvxpim6sjBEmC7Gin8bHTsFVxKPeD55Fxv3m7sBrKL2UH3S/o4
5kW3rUsxEdj20y11eWRmVS2rq5vbTKJIWj4bI1Mzo/PV7hZz+K73g7yjpn76oQ1MMg1tdP3VXDAU
i5gYnhepmi2mAo5haCr3KqXEHS+KhvKLbzEzKmvv1Mp6NdRNXu2K8sUjWYnuahcvDicf7GPoz7xN
/35JmXLN1lgcSoyoofLH8Xlsxo80LeO7smMvg67vTC9y1OY7mWYEwlX3QXPebYrLXzI4JO7NwSU6
VDuj/ar4id/rCzRlEuHtq12k/r2l2VSJEfkaInyWWcnWnDDXl2aK8c01zvhWTsvUYPmYhAgGm4QN
+EjseebAe4sT73NmU4TemvLOvbIiCW/I/oBjZH4hot+FGRvCr3OSaV/k2Pc7Iuz9YXC88U2f/fJq
9DieVrFtO3eW9D6nipJHAAa2+1Z6Rnd2/dG+uJJyXCMf4hQ1mYuJKYr1zUXmaJlCntu4r7+MOleP
4dwnzOpxT21ixHGTASc0RrZifQLOaCHXBqthNj5sek8YzcwZS12cvTeeP10bq5r2FfH1daLZ+rYx
FybKtHKHxHv8+7ydon2cJtDVSkLin7cG6Cwsl5EY7uyzvSJFRyKugs9QKBSNhFvH9Ji6C3cookAa
HKxboGldsIxcIlp1slAvO/50VsW7POmb+wSg6WX07WhvuOipA2vy3tJb+7Ux23zNL48rqyxJe+Pt
8/ojc25lUA5bUWlCI3Fxe281mbyQEi8mxBi7mGmAzE/CRaiSMvu2eB/7KQuZCVHU4CZlIIvxQ9Tc
LH5Z8PbzsYZD27vyUGPvDzL6QnexW1oXFlX/vhK8F92NiGuabVu/E7OyCFk5ZSO1Ky/TH03RspbH
qe69GBZ3X83QelgRR3f77e2q4FaO76OOtSuUJf9/Oloou5iWqByfPGZy1nujbqG/Gh4gpSi5Tgn4
ZKT2Dq0Pd43V4FVTM2Su+jYr163iHSO+YamwsebpI0LaDfyKLB5ajm9Ub4zZW/GQ6jImAltULjVL
kf25lCOdHEyrk+aU93060bNygzlEkCnbO3+W2Q9V9eW8ERkUi0shWi2cvNo1jtmSKpuGR00kD2bh
mhcZ6ZAiQQgY+IXY5I7rripEx9NEFZyXWRdstVFqmF8iVJTosSWhMYSaFz9kKZ5InpuN7tRhSXcl
F3VpP7CRSSay/IIobBxK1d4NWZIbK7Pr2le9jDn9onwXL4pTD0/TTmlfylhN7pfKsbNyk+NLmNjr
jvmxqE12GzBoHW5Ev3dowXMz/3Ui/tqeGdM8D6TwQjVpkfxWwgZWd/gbhbeda284eGnd83zrI914
SYkcQ5vIK73Zm74RL+FUZG0g+FqeVc2yuzIGBU0YSPSrLjrxbRRjf6dNo2btALeZpK6gJNgENOLC
XaVjnaBDNNWVshE9YNZkRIxgYxbSncsddYyx6YQG59M49DzGnuFN09v4Rb/rGu2odCeiNZLa0Q3g
l2bFCDKjNzCu0+1SlN494jZrhFg6iq2TqWfezD7DO9i2nIsvUxfN+dYGNlAGNO8CoZgYfxTDFumj
YiBa983JbJoWsTJzACkG+Wx2LZM7A8dZMmapFdKsqk2ruqR2ja3ZMJ4T3kbP/teuohNaidcHInGc
HxGgA+T7qeYgV6D9xoHu+sV7QdSaSKJpNh8JjUvWxcxr8veOmchPAQPvojW6DYyIF3vwF4czsuUq
xSQMgu4Dlr1ZP2alteRHpqfSQemR6UXadky4btL88VDxrjluRbAhKr1n45pFCqEeCu/VHk03TGBs
TCurdmMvKGNLK9adycKsr+j3wmfqKhd7D2CAaV82fknesyL+zd8lNd/fdDOjjs+59om/tsyrXTGl
1Oh6gR9FS6hFRrm31NJvcOk7FxSRbku1b3Uy6Ojc9JhxYA8nW5XI/oldssVF67MfHE9wsM9dNNAX
tqzZ2jkJe4vihT3aWaEbtFaObEzT6d425jbUhOcHAB9oiWrm6srVhLLQLa9avXghFZ1Xtx5h5hZI
6GxB+kAbrO/MI9n+1v0XykCqk81APFkSe5M52tehVoLZunGluqP5aAcWC8nSSXSp3FJWhHEh42SC
en2cEUHCcXKik3Ssx7JtyyC1vb2N2zjMBSckAo/oErW5yt0lSBSqR1KHc+1S06uzo2r6YEFKIxK7
GmJoB2xVNkoO/tvi0uxWGJT+KpvTNd+f9aQED9nS8Z5UbDd4VVDU69hDGWUZYz61dnEvrvW48r54
llVVQWNwIgTaYmChpgCkpuaza/MFNkbJililqEBtraq7NG3TL5IRCHKS7KjKbKrmSYyiPCdL/Fw2
bA7dRb74KLSYNH0xaYRLcq7vSmaLKO+8yPWKBD3SkShEEcAJ5tVQHKD/BCqvxdqujfke0WA8QC5q
7tn+pMAOxDq5lQ4Lo8BNOl1FWYYyE/e2kjsU4z0Alnrd2JmNh127RxxrAxqrffa/7TWKLNYBKOHU
RNHIgOt7mYKi9R+qgmlu500bCkAAhCzuCbhaGmiJcRl09FwfPNQmh1IfVMpEbrPzd5V17gYERfWo
EyFYyZv3c4oW8NwuaSiU4OMw6/m2yjDRkVMBzO30bB2bDuCRR783PEQYbmG8QGMY4ji7b3wkz6Tt
6UyV2bUsnGPcGEkQm8s+NgqYwil8xDT7YttlOPVNvEMGRNGKJKwrP/NQ+IyhfmFWOn0z0xoRrZct
CmX6RZNJfqys/CvG+eRhhkkw11WLUVVoa5ysjM0mvds6MJgsf9zIRpn7xRPOyqx5OunRQ2tM81pv
8mnX2aPayswafvhu9GHkCYoU9KCwKRkMFpZ8IUti76dOeHe4EhHhVFKciorCMQaOMrS6eF9o1rwh
H2CGpmDCSIxHfbAypQjBuCscLNMnGlJ14tVuCIuJ8sgmddYOoOCIB9UwJ7cq4wKlI/7GOeo16iDo
DgY2FGFPz0IYDWI50BL6cwCy0dN+sVMGzr29fPNmDs1WBTnEyuwfFon4mLWruniGutG6khoWRe6s
ow5jyTjPxkp52Te31KleAUewSmj6WVmCQKbJ/i7ACP/I2Oij0Fo2FfPsITJmfegu6pyYNDXKxX3W
bHfmgY+NEA8OowhYhG91brpb22KKsUAtT1ONKmz7azZ2QDtbjePDZ16ZJ5rTvnsDVhXHpAmnY5UG
aV61T9nAUMkwUhAG2tqArTBQ2tgb2mEpnXvT51vvTK/YLzU4lSWJrrCq3zMwC05Gwy6bo8a3Q2S2
I07iO9vqx3DJtHszllT29gsGGqt8d+kfxcV97iBLvsqx/pL35XpJWzaKE+P2Rsei3EbR9zEjnzQW
y1MrTOaRy0Prechannsw2vYugbZJPymdUm7+lYNwSJL0U+8zA9QSso3t++upRX7zcm2TRtOBOnvB
Zsvyt5Yt2KE79SWD9rDBnbIcjDKukTPjaN1lHm3A8jUjTxakVm7bKz2zQRPY82ludd7j6G+cCZdM
55oxxcQm7WQcSsphni6mk14cAQUn9vZJZqehJkuaQenPHeyRs9b4DqIFvbdM/HWtZXeiyBCo3fa5
pqmVZFgY5fKbxeYvb7Ru1XfV904Y25EYEQnEeWTeUyWXqDcptMxeyKFtrVjiIuyvvl4fO6O6uOm0
U54fopbsrLS/y2rpHDu9y20gJwRAjLGCoAC/liLYg11i1Ksrxv+YZUO3RcKo6voZjM3WquzoCkin
XNeLtlGdfeiH/Ec2mnd53Rw54hgrottZmGnOCD6Eu75I0P/pOeJ4PL8btG8FNXL2OrJq8dXKcQ6N
SZIGEZ6GFQ4kCCdZ7XK8Np3bvM7ctBqhOcTW6cEfYms/TgbauNFjdwTUgGlodEUVNqZ9cobeuOts
nlsmd0AESTsapiUweiGSNJxaQrUbFw+pYqDTGHV9NEt+aH5i44XRb6l+L632RhJdWkw2l6nIOfFg
EPFz3lgB6yWUPGLUKB4Kkb94bPfp3iLD43EC0SqbRznHOYfV01bNqW3sAEsV77G90WCMBAY5kGI0
1GTYM78cL3Zr2YHFUfp+GIqV1VUTk72c2vdBNKeq9LxTkTVdkOTTNbWjrWIUzlkib0M9H+wtEo53
GLoq307dfOyt9i41xAuPtiNVDu7KbNkrpYVuY2I1nF1e99wEk11ee2uy7puxFAGXfwy8PDplsbFu
hnTH4YTRJMpQHslt0rTTapbviNPMGrLeCPTaA4pCuW0q2n3v0v7Rt6hAMe3n1r7uixeeRPjVZnBy
9bMsiHHOw4RqAxCMLogo8j5sr4HHPji9Oayxyogfk22l58yvshPTSf8Myg2jXNpY2WpkTxhGo7A/
HIt9XNqUn8BUpgDnCcCfitro0O28K8Qv5Kglj0J8uX7IQ8e7mxiZnUqvLoP/7BYnFqaV0cFUj4YM
9Czv+Yf61z+gKzX8r3/a9v8/wPAft5DB/x5g2P5oy2/V8te8wu0P/Hdjq/gHmFYdaiQPeUHfGyGm
f+UVxD/gmzh0ZrnEDm0DsM//5BUEf8gB0sIcy+ZBzK7xf/IKtvsPRrkgDCySdkTLTPF/ySuQe/hr
WEE3dAYuwNcpYQPGS/Pdz2EFhQrA4R8tOFqi2/Cucyr07t6ObsKMzbH7TFZ0/m7MVbf/yyW6/1cg
4q99lr/Exm6vzFWhp0IQF7oBXH9+ZXfqsMrFrH1dV5a3o5KuvzdOj0cxtuQyMPpw/H4/eH3+g4xR
+bcB/1vI+l/v6lapS1D5n8QJWrFuBVU3iPrPr9/bneToldUBDL9aXyn4VswUcTxvaw5Iz/1iFD9s
c6nMUMuVEaS9NOpt3zFt+/N1+CXDdnsfzm3X5dvAbixoDz+/DzlJuEdQvYMcn9345EUcgGgLwNTb
WybXYazF/DexOXIwv3504q4eIRpb0HZk/RJjw+pZNM1CuiPLlDjqWNhfbWuYDkMy48f688f7/Qaz
XNMUhHJwS6IC/HKDdTNbgoG1J+hVcTvSd/g/QCfdKJA956BtOyPr0FXb6e9/fuF/9yEJCnF9BQgX
mhx/vq5dhenGlAbiTRW1zh0aYZQdrFkrsBPEeIH//Gr/5mPyO+b3A9n6VsLyyyWVQ295S07MMp8d
ccQRk6/j0dCZ0meEJAx/n98u9Z9f83bpfrmDAWUQurRh59MK/csdPCt9IEFDKlzqQn8XRs2Xl7Fe
/M3L/P5D5ZAkQOh7RHp1+7e7ZWHYNDPrDyAziWNXEgmBWzUA02JXPhr5RlsU7crFVFV/s0T8/hXC
umftREHhbRNo+vkrrCy21CaCTzBhYtJXWo4FgBGW+sA4xazzz1fzV+4UNwpfHC9DIpi11/t1QXA1
I68a06zxM9kZ49/S4exOF9SWXf/QrWfp2DmSRoJxK6MPYVlN9Md7ARZfbd3g/dNvI0ByDX9+W79f
A6qdWSURDDmk0JPx8zXIPT2ue+zcwZA0FhucqGRg2nOyR3xL/L9Zi/7di9GWwOmXJ4JLmO7nF1OL
bidzXLAmykkc+0ZPtyK+zU07e5Jvf/5gv9+9t4cbbdU0znBX/UpDcFjtMm6kOpjSgbNHRsCF8ayM
/3tT8r/2Jv9+++LJY7bjGwbfKgCGnz9THxlznQJjDaAmj+ds4QgL5lmg7jec6Bzhx991bS6fykgj
cvvnz/j72u4a3L63XnYWWvsWYvxrXrivurifJZ8xcU2ebkOqlhVgG1hWjpmZ+XnAsvp3wJZ/c11d
3Au3vhvASr/9aBqmvU7F2IwEmsJ8Do/7hZX3b0PKvPOf1h66HaEo8dRibTD5rz9/sgGaQQauVayq
1tDYYuJEiKDIHnIqXDE2efIRMpx3+fPlNKzfXpW0N4XvgHXN26vervdfovs1EyFKp+ch8LBu+Ec0
JW9HkPCmXCXK29H7tMTbMfeKaV0xegcrWjjxB+eUatfpI41tme7m1i4Hoa/+5qv+le6h375oaiew
ulIe+Pt+xqpzH16QtqCSyxoitJ5h70OKoS8MJw0lLW527LFb3EdlDMU3U9W+yzCYpqnKf6SuTw5L
zKKp1+hJ6d/9rn/7EbggD+DAmOZtjaMz4OcLN84pkopVKkyXmfeFMEL5VWEkQN5ZivSqMljT55SC
e4BTpN85uKkW2PSiTHdVsUH8QnzlRkx0R5cqzdE8uG5EOaLdDrANugKXZwi5miUZBdWBKpkN8JgH
f0Jq42uk5nRh6vVBzRNhsNHMR0V+y+shZlclYwXJ3JI5lly6DhLDrJMjnb0fY2lUM0xXJ8s2c93A
15amx79nLqZPjkXPi0MMbzrdxLffVqtnZOYkB/Z25Q/9w9wa6b1uRcDryjTHSDDNxXeXfESgT1NZ
BAQFErh3XBNEaW2c7+tcacMqmS3vaCLWglWWI7svGrG8/C1zsvkOEYmO5j/f0b9+L6zq7ON9Enw6
5DP+8+fvhVEzqBwawAPtDo8dvfZWsbaZ8P5dmd3tafHzbwdeFH+/eSNEgNgSdPn8/FLZPLS93ya4
UO3USb5ppga61piXugtMnWnOSrXI2WNlpEiPmew5UFr3UYrjJCLA0q26vrVOzhyLO9DWcOVjcLz3
qgNLmScna6Y4hOw1XdnThADMMy16UHmpqKbhh5esk1L1AfVR6IdTaa4g+zD5mfr0qzJHqGsMEmTQ
TeiNtZyKdTpL/dtEoqmeG4ZRbR63Ky/Kp8fUHiu0Q2/xVrSM6CgEEhZhtxiKaWjTXG9LYsrULrJ3
UeTKexRVD7dVCrJBerXTbrNeR8HuESLqVTxE1oH1gHFKZaOyRa5bqaBI80lfR5PnXifZinMOe93M
GYVsiCDrGNJ9rZFbLZfONklos4ckQ9+bMRjqi0WmFV+xpb7xpRuB3TnCDJtkxpegUSME050nT7sB
8T0+sZ748LoHgC8Sb97Qk8EwRkmuo+ddLGujcTBo+mgOB71UuA1E0V0jfZEPje3mj7T+lD/sbmA+
5idN5xL9ER3FrRKkCejCywCXEbNn4TFQ0LvO/2yl0db81DTxGjG4RoYylEddkDXjg7I6NOzWnYd7
PY0alIWx2FNGk56qJsIv3VsbPAzeprVm68jFp7NhsdtA2loGoH/o4Oobom/XcdXY/Q4w1I8kWr5q
GcOIVT9M/mvLHfWQgLzCpjVg7agZqKEqGdZbrzfGboIxvKoKQo/VBC5Wx7cxKvODto0Kk5HnwQ5S
GgR5SK5MhNuClvgYfOYZ6TU7lgQ+HyTg9XalhtgBIJvdNGOqIT/nxUW3QVB0zO1I/pcIQCS/u4nz
mGZMezE2T8t2nMnSksYqVLGCcvIiCYnG2yg2zY3MJLznjKBnpoOQ0GKqfuJUfW8nkqyDuJWBjKla
ydwaHtxC9usi95tt5JcqDzlL1dT04KMm1MaviVWLGXg+cAUzMABr8I3gTH0PibeK8giiaNq6T0ac
PSVm1JMxiNoCb4duJTfJp9uavhTZWvVL8aWbewyxdS6oAanimMeIZuMmLurhvlQaZtR5Am5s2OpM
MGI+cMym6b1N30YLOH+dtY/o+T2+G1I1g7UBbf7SZuIl45SKmQDUaKtV+2WO5vXEcxxzps/YOpmg
N2tlvimawRBr3O7iw8x81QSUTqKbdlY1X4CJjNhXE4yz1GvgLxOTWqcFgziVz+16ZL55HWdDu5ht
cl/Dzw0iE7PgKJLnigHCnnK2R9kQjRmWJv1IRodAS13cCqme/BQjKmVj3Kbim5zVtxy1/Jabycev
7HY+GPSpYNbG93Zu7NdsUVTrcWbaz8rM6QwpH2Y/vmhLjQAP9/oL49SLmMlk5nH6ZqgPzCiI0/5H
AvozUN5yWPT4zCJFsym1asD+t40yGhwkTcW4xH6LY/9mqzYvYHxT/PByk1Xq2XJ7rNT6fIyd+Uz0
mLJrp34mxmJtxZJ/DosIpWe++UK+60n6zFyODKdT46ceGgIN8fwNeNhAhkEu39nfPcyWevL0XN9o
HfqHaeDmFVJWoPjAuWcdLkbusSKJcIQYD03ELJhmtuZUM7Nose4QAZqhlNZZHCaOcSnshW+IiF+Q
ZPGJ7Sej1aJG5pEOHi/07DtmSaRuS0L2YDYsXkEXh9mBlG16E2MQiglWSaUFTWxhDDfwebkNM//e
kviIe2unMW5aVVb2FE/Olq2OYoMggLPwOxmQY/FqxY+mxW8Io+UlJ2js91PJTjj94SUJyetCCUyj
iNndKjPER87Gg2loqc0ffSH6V0Ho9RDxOzvZNeQXu8o3BrXS4TRr/k6T4yXvDA3OgDk/2lrbB0ZZ
PZP/PCq3bdetfztkEIULTNGg7SqYzR6DaWRbv0GuU8RKkLntdWGWx9HoXqs8OnQt1vR0Jraj2cO6
p1MVq4rrB0T6rDBu02QtR6+DmVM8I60jutqGzhdTuk+NIo9WdcMz4vGGvMKVRlJmmZY1rwoxXfPM
+x47C1YR6LsnrRHkFrTke2fGkKFNVsSqcpeVSwg2qLROhL6Zx2cKFb4TxT5QAucd/J7o8VxUn552
cw3XZfrJ8TAJ7CLSaRWok48+UtWxZQa2AVhSPNq3vIOKGr4UM8HhLAHs6bKCBD0YxDrifKNyfcuu
eSsnkzmxY/4wS19x13HyH7olPaclw7VWLg+JYe+MaXwsK3nCQPdQdXP2ilPpmsYpvHLCm7gnve/G
UhA/TTA/qbE1EZcWykLSCHdy067JU7erpE/vFKvzQ9uMD7rA7+lP89ZxlsCu5zOweVxd0n4mcXeO
PFIkXhPfZ3lyaDRxUvN4hXTAQjeMd0C373JXPkVqZMeJXrLLp/GTYjHGLnI50bXLulFVpxHo92qK
kxrMu/7pdL5c+FJM60hkjmYgczrmdecwbTchWtDx7XXxtinJ/bLLcPfMJ69Wxd2/MbiQZJz5wsv+
zY1xhwGM3WJ2s6khqZL8Du8FZmqdSa5fVc9+X35HWklWdttBOM3NeghJf4PmF8qmwMFd7ppuYdDl
q7WFlYAFXNCYrr5GI7luxj88xOkTYp+ixSdsqvrZnsEqmoUIak8N1wlPYYB0UdL0RN9EQpaBmBjl
Bq3qtTAhikc/CxM9P12DxN8mXkI7xMK/06cPuenzJBeTHrSE/jCfuBTnVh9QtSBC24m/8Siu9OwK
77SNt6obrQtVOUgyU/TkVM3JuY3qItOpb50D3+LJOI6xP1/yKB92IsY8R3y7CbVF+wLJNj0X5eIG
g4zuyNJGawOBoSjzvV48RS71phP+/lGSHTaoZ0nO+P7WutfyNK6oXp8i/C0NofuwB+AwFs1HOibf
HTclmcS1TRz1JHQ8uAuNFPtJ4FfuypY/UaJVMYcywjzBbgqpbCsT4rKYnzaiNe89g7tMf2yEHW3m
hmm8pb1EnNqmbCACZd+z09joPiYCm7YfFI0P+mAOXVpjYdK27a3VRBtyHxSOtsGMTiLBu0dVftbL
6COr7I3ANYFytLaHdF3X7uMkyovqRLFSZf6GeR/H2/Rce2R/Bp6wXU2XxWjbG8zc+cbyinv002Iz
D4RSzdKagsYqHDQwrDTGwNfhCyoyiH3cZdnEht3pVhXVV3Czp50/cxekFbVJYlwoCWkfsdOvW02T
Gw89bSVg6YI6qF/03nNW7qyfCk1/MGOcliVykzNrR4xU2brQ8/5AhVHBLXWbixbxUYNFBp9ZcYF6
rcLMTj4tRe1ZR/kC/KO3RDj7y/1CwYHyqhOJn/FurOrv+MK0ANhHdmKWRwWM3n7xyube9aaKDmkn
2QmTDIUOyd+lUqs1tXRHqlF7xvFtPMWe/+4MErnI3Y968+A52hOIxX9Svwim2p+pSyJPqlsjjut+
1X0SnKlDEHZyG4P5usLWbFaByUOALfb4htb9jbyBu4paV66dynsCl2ESsDU3dVWo7axmmgpK6ymP
vcckwUEDK+UKb+rqxnN9p+ORDFStvtqTdmh7SX7AGSAdWi4+j5F9QxfRAxDLey1PiwDDGuQax92z
SdsuGc5Cf26pXEhEAc3TvaTRiFWhdpoN45Zr3WTveTs4GF0T4EsF+61+LmbYmc0nQLdr2cFZmNGR
qFKVL51ulrgg5QetBFdD+vZeUivzTKKXLMXUi6CI4gWnRofte1IXbLp9qJnxuMExe8vfLaTUyM1+
y8rhZBbynPIAOzRKi0KLU0/I8yrVV2iB+Zn7Th3ndHzrq8IJsJ+wzrEdAbNmnrBc11FIOLTaRUn9
XaN49ND3uObcJL00fUSlUHqYRqJdssz8rWSyD0bT1dYUsuQBvqdpZXiJGdQkDFe6CVwtIxodZi2m
ST8rXxrV7VxvZjljZcG05EI41KpTIYhkoXuEaqiecUn9UKLx7nWcWWe6f6Cnu425Kcn8U9GNcaOA
8nq2RorD82ifTOaWwZD2Nla8sFNoW790+QV5U7QlE3mfeZBMuuUlHvsXOotuw9ZbJqbdspqFeu9T
yjZbp7rvrvVANZYpm5OlorWPU4Xuggriwo2mkpfJw+C7T8z/7UCo9r7RxetCx5I/WLuh1I1963GZ
NM8DN0rMmEDaM21+zwyk9SPAhOuEy5SJ/UM54JHLVfqmM6bGLVauYAacxqKeg7ozD63wDwrwo9eQ
/dBbjiWcYHhUb5J+Zo2q3Y09tFv8Mmt0jH2BWY4HCwQDT9SmEThetZzMVhCWHf09JbJXw6b6cXRx
v+o4pn0qPaxyeikxZ4ZkGdezwaF2zqnUmYzPXs633640VonuOpRyuNJfFVjl61UbmTpn1hqHMGdU
bJIYpafJ2WhTS0VXDjuEFKboH309Soqg0TVm3NpMjIQAZ4bDamUZusIQwgb6wUlbHtOQh4puh7s8
OTedll9nGNyfXc3UnBAkXLUVBS7WnVm0NWpW2tvaIZrRfAKQCuYHSo540cZy3ml6Mt31lhP3W2N2
iYhGmbyAE9ejgDoZrdjAKjPvI6lFPKyNMXL2tVUU6x6PoBfyk/Ka8L/YO7MduZWzyz4RD4LBIUig
8V/kXJU1D1JJN0RVqcR5Ck5BvlE/R79YL57jtiXZLbfvuoEGDBm2UMqsTDL4DXuvLbqJxI3BfqrH
ZLCvBq9XT37TJ3dAU+LdEM+3i4yewmC+J5pavJmVKdMGr5x3DUk2bw5utAlDFoFcMruEfo4HE60E
3mtYdv0XwwfEFYY+I4xqn443Ge89WQ4H4lTgTNEsZMl1ZMVPBtXJUvG+jSkeIprnYhmQFoX3DIKr
LZFCA+F+3q1JCkYfhL9dS2PhUoyjDpxBkuW3Sdbs6wziQVaLLbkOwW5u3bdWB2pfSnA1BUtizvYa
GD5RhgSVWVy7W0/zlNFTfLk4WbyvfIOFu9LncRg/52lXb7pWDE9ayS9V0HxSCnORwCjKxCZRbyiM
0GLXkY1+B8BrGvZU+ir5DKkAr5ANH+dUcpaQTON9KrBpPpZN/CJLbliujZpoE34n16qdnSp6wphG
COx4piuISuMC2TWOWwRyyainHeKtk+rGC8tpH1IIUz2M3l1iZHRmvf5W51l9jDHxPCaNVY5XA3br
V/qyGMSZDu6KBnWnSYPiIW4kk90Un+jcWx67hOmBAeUOcM9lMvmgNcau3lo6no/14HOeZZi0UHxn
V2QIeY/c4K+dNncp1fxtFeqs3gD7y/dZZaxnGmEmruCH58e51wsySg2rjwfrU1PS4xGOkN0pNcxw
ucLP4DisS+J172IHPSLfw7kmFW6fKHBBxJFyIVC0dfuuC8RzUdPRD0me7KekL5/DhQGCn5beox3H
/Aq+nZAP5gQXpm/DnYEWddcsYfIeBMp/R0w6fhoKshuL3v3U2iI4o4svbjOivYnCNNl1EUQjpQRb
9E2KCzJrjdmEM5AeuA5b03geIWYddnqbJX5n3jPVXfO1sEGb9Ctr5mKnveZ+auvptUmYPnHHHAAz
kSmTu8mZ9Ui11y0qMTJJhougLspTOkbNqW688dkxc5Rtdei/SLsHzk8RvaWUsg9uWBLbpJDY5GGZ
74mC34OrsTduO8sTAsRgO5oZzTHckp2Yl0dIimsQvAM4SuCg5AbMN6kXjhuF322jg+4Fx8z3zKkO
M7kb+4JacVsMUu7TxIFFUM9ddpzH1q8fYy1Ka4dsS18TS8LEynFG8UxqLM8FgEIkxIbZF4YkgGvw
PRsSVzz7LFMjjmEgmZ8R4LSyBu5mh0q68PziYsyjatd7Iiw2JH+N6PGa7jQ3ntqZcrI1x3th4dTz
sxtd+s1lGruroD2ZibTwHRJTkOU/KpF711U2XFmlLHc+wV1foHgnX6ou88zG7qaZlZsSrxDG9QEY
uPMRhIiPe0wfI9LYVL+SV5q4V1kXuXv26GiGM93Z7+BM2Ax4ss12dYRtdsO9gw3LoEHngpw9chJm
akHKRTMjsz40yzAyQApUD2yiM66l7muRVjiKQQ+V3mnW5Ghv0YTTRNH7DGDisvB1EeNMNGWzJCji
SStvoks7SXV9AfwlqZhSM9u9tHv8Cx99P43cvf2A2RNUUqW/Zvyb0wvxbDwLEKk68VtIPJYh5av3
04upHLp4D/Kq+NSV/Z9bCZjW+4GUYmuTyaAReD6o3rbQGBmk2AMkqJZEO++CZwUKSTCRcfooStd/
i8vYv2tp+OOT+nOdoNu8yy4oT2eXgqLqTvDqmuC+AJsyYp4elXOICFCYTmAu+8+1X3BRVbnP/2FG
42T9Zkafvw5ClJVdJtLMepvMgwO+u5PGNZdo+Yryxmldc1fMQwbBbhDEOo0jQTTaSyL6K+aOzLN1
OQvCD0uxLUsR1B+9tDr3FqeTi3fTK12PVZkn4l0bT5Y5aFMP7YmxPLYgk/jC2rO8BMLFk8ti0gNQ
M790CCAM9hlT1Z225I52+4iE937G3LzhgfhWKnV05HQMp+bBoD1/qTPGz6H9bmH+K+vuVufNYdTw
fDd9w3ET2oAiGDHfL4xbd0GX2Ge+7S8JVW0yDh9BL8jiU9PypStS4GRMI2egFRRBzO7ouJg3QGWh
8+nN5COoZeCyNvHJwa0bRav5VSekw2HAt1gbxZ19oIuHPDw6CzQZ/S0Ng9NoTV9taAs3uOrEJg/N
IYb4c8uPIDJGPfLkhIP3SdhNdho88xb0hAFmyaJOsN9gzix/yjtbqS5r3usmyxUeFWIQCTDTzuq+
z0dijI8YAmr/fiqKQGH2GTkNjPbnI6LuAJRSMxtuEb8tnSsMftVbjDWPeMYsJXS37SbcUrhnWbce
7Elm0wktPg09oExNbASSa5yXylkF/kguB6Y7RQioKpjdq5QcYoTHTeCF2wT6UbUneMKH/JVaXYHA
VVblgQsm6GAgjjhSVNlZ3m00jEBEZZ1aCm43EoOowvdzTSKe8M9TI5z6gq83XU72KOUCn6fnfeMU
RzaGWoUtLGqOeDrUbS/zeypmEz9hDCucNbCNo8AfLf6cOYWAUwhsNTun6QSycXw32g2j/mAqPD2H
xHMbwemCZHhT67x2rkp7mZ1HwjO0fQ57rytOIi2W6RSUBM5hA/jzmBiDbCi/jliO0zukrVmJZJi1
zk5MQ0eOhNPEqH1DvxTWNVgwmaIOdQiijGCknkFpeUwzdXsbu5oOS65EAg+P0DtBQN0t1/DSH/To
AP9xECpMnwY4k3tHG9KhQyvpThhtkCAXjDfuctHoEzqyad35fGr7DpxJ1HQhRke2lzF1582C1phs
O/87EbifeaTSZFGAn1vtzLcc3v05df1zNQbFCVm0f0SusCo/8HNU8MmOpSSnMlkS+ALQUmFchtRG
lTtdJKAPNnpdvs+GvdbWg6v5DTKOdWBnHr1Ea+7eOlZLXsouTaYDTNUJ5BpFR3ZiBE1tOep+vqo0
OdCVn65A2c5pz4VyGAQlhR/elGY2J5kGJHAOIdBY4j2ifVTnOCG5lqncy67qnta1ymEIeUgbncNf
rZygem+tfN4PcIbjKM/fyJaY70HDy/uxS6f0OKHw3SpriS8WIR4HiRHH8mBSIc+AFdIWCsdo0cH9
asMOb/QgL1OOiPbS0JAd5VB8FLGV7fIwah+llnQ1DORcfpN5Qc5b668hX9ojMIv+a56iOBYFsuYe
K/cWRCfkcFFbfKZz2lDNAnt6WjTQiqVz0svKjsydolO9U1x321A6n13sKOmWTa18A8KnWJypXu7Y
cMzPOYvWT0nu1Pckg744E4OdyS6DfWnGCCMM1OV9Hsx3pcbSDS0fbbSsmutAa8WwvkfKHw4TzALG
2Sizi5ztZJfjhA2xUgd+Dl5mKPoj+Z71lT1V3Q0hacNGMaGk+/Zw2yfradcmn2w4p2fcfG96JWoi
K7xQaWSuZqzAO54Y/U3YA1BAXtSwYdLNq0pxaEHakDMp09U6I82csT6wTSTx2msjuBTKcd8GK4mH
LRid1obaWXKF5ZM/v5JtkmG3iyzglH2W3oUs7l4SUrReIB/xmHDEvcW/dO1glr4dHDZDFBjVcinY
HIe7mZXZzUQpcuisasTW23b31ZJ0d5YeLiFBMzey/Qn+cYiMcONpwp82dua5yTbHgP0laReM5HPQ
7h3YBcjgY3HSCh3AhtxdkgHsIcuPZSaKvY9Qh7xQEk6+JpGPwx42abTp2WuzggWNunWDASFXY5gT
JxBYwK6cl4SZIeF0kjFJCc5yajzBdH+KbW6VINhJJ1CPjsC0P6PePLKQDFnqJZE8JoWkZ1cWnJZ4
qnCQuqK9JkFFv6k5c26yfPwYBPQPeqXlgp6GDK46AgDilJa4IAPUXLQ+haiXh97ZTpllRYvwjm47
pdamXyL33kjCWpuukSGC8Xa+xlDtPVTxROWBTx/aTRXcMMAJNjkY4hGkIP1begC/gSlUmAc0IdbT
7Ff9vWYrRvma1geuf+QRGLMPbZE6nzubHLaNiDznIva4EjcGL9xDBNZnF9SYvkI9gkcl8eM0ZIoJ
XYoSHbvDJbfsRV4lyxfUdEy1Y2aPIvP1veVGHS66eqKj7bL8kXxrGzOrjG8I7x15NsuEOY4vb6UB
fE56G/qZssyOg2enO1GjLUCOl6ysHbTwcSdPebo4cJDy4Q4bXkGZUURc/0n44UwRUPG8+iiyatrq
dhhex0yqm7Z2227TDChQVTfwOuz0WHYbRP6ogoIJJB49cHG5hm0GhY2J3fYObmudTAThg5SyhWmp
dyklXnogts02rOcvncSFipDkuSzzd69HZlJb0E7+RB1W4qr2wtalXEAvGEnsmKKFrIUwqOwPVrnW
N4T57aoZByFzFXOV043DLjDJA6Pw6mxE8TBSOY9BCcKwhtPFzJl1JKCBkMxVwcXqzbTMcQkl6dzp
Nj3AF4jP6Dx6vgjOxHAKeQATqbMtxuVxIbl7l3OI7kcu4i12BaRUItzHg/ukRPYGNBHiR2DHOxaC
e2ov+7m38xOj9uyyDOevTWd3+4DP5sOqeR6lzpQCNXLm5yVoILI2cEFYF3TLDOsLz8eltZTh56iM
SgaWak75CTvjrCTTMNsFEY3BAMUu2WCQsMD60FbX42Q9mQ76gMTEco55PG90AlIPB0TCEN50t10b
MFBShd6yJk7OWAurbYJQ8yYoGmbojJ1nNxBHZoo0IbRd2ypwUP6FuEqztmyeUmEhV+JQ3Vcgow81
T8GDu8hsP1ul2jXMXq7hXjMLxty/qVK729qdCs99pXkKerH3ICI1Xy3z0D57EU1syaTyxfKti3m2
Lut5IKtozMjTY4q9Fb3+mg4erNjBC89+VqaXoIHtE8ib7jkKXPusWxFc1XHbfmN4LM6p1cZn265I
dHfSAb1yJm5ReFnRnvOMrQNrMpY+GI69PluhhYgIw2CtGWucL8Y4+X4uqvAgpeWR/pF7/d3Kj7gJ
UtYWMY3/U2M1wR1xJpzsNrMwGS9mATJa1A9CNq8BhpyrruBxeOjmsT6ppvb3qTvD7DNz/xb2bPkL
RNUbmjuOZ8i8vqH1up4Zcz/EU8JmeCmxUG5HRr2X1siocS0Z2QBhrI9aGz+XUObIzMS+VFMBWi3i
N6g0AqxsYrJ5gOTRXfrGhFDh5jkgAxPOMUvu+uvMSWNO3NXho67zghg8AASw1zu8rT1p16fZkOpL
fHe/n5GrQVec+z3aBO42rDv6c6QpMZl9BKHejZh2ug2TO3E22nIvY2YqcusMrXp2Yym+JwHk515T
k41z4ornxvO7+8l1recqHeS1rpS+XPrlM1jb8trQYt07macvy8ivH6xyBmDWAPW58FU7aMbocoGd
zXJs51QjnT2Mz2tG+8XeozHEBsYYv74o/BXd6ZM+zfw61qStWH2st77fi2Fbe031Tjp2gscai9cz
XuT8u5NHITsVi2dBAN572/fk8Wy6EBIchuFahNiI0+xJNjP0cVRxmPLTuvWogaEs9R1J1hxo1GyF
t6ABo2+ckPwCD+76RTFPWBBy+kyY83mo76yEbuGJEBePhRDKuG1kOcEtLAew9O5ia/uTi6aC4inz
48ugIiaXjtx3TrJi0CCaMu03uEhZeUAu8taE28bGoYZR7AN/4sheVCHTwjJ7KZ3KfnO6qb3sw4Xz
wXMMWwxnuWrwpG/iYqyuAVtEn7FoviXQbtjIs/vOPc6xKU2vSIszNw4e4INqrKlhNbh2yW79zQ2m
i1400aYNs2uAWF9SLnKmiSaV27RO8JilXrBvjZvT2DQNkFxUV9Wth2Iq3iNC49Sj2j7ZkdWC+kmZ
LA1ORhiyjOqjHZctFri5rPmdfGvFrQUuXi71zhgvPei2OnaeN+2Toequi2yEyVMQtU1nwLjQIVZR
2KhbMu2Fh2TW5YWkadg6JngPFfyWCTHlEdhU/zmz7PhizSkDL9ODUmYcBaiIDDWiqrW1mVsT3/F5
oyNCj3fOTWbQnq5YzTW355Bjmd9YC1+SlfTgdthiWOdQLOXTWNN77vwSRi9/WV0vrr3cBSHcH5ZL
sbXA4Sfn/qTYHlNBMfRiP0oCAglPXHzB3qR9dtHFFTU6fyf2HYc0C+SyFUzMkKjQkMSn0XegqXpi
Gvdk7SQHxn/WsK0m9wEURH7AZ8B+SLmIsIz3dXQ8z+Lhv1590lMnOqz+BZvhdLKdpqBwCGD+V53V
vDiDx0K1qV31oj0LraDSc3ndR152ngSG/w1FX8TOi345HgQErlHc8WlzOHc1vlgihJeLlAHsv5Hu
y9Wf8INIGsklKh1fCLxapGeiAefvf5Qr10Pvjrr+m5x+CfRstgQHg/BgMI+ox6VE4Mxau044hhfz
FPSvLOsVi+C+0xhkQrrg0xRFBVesqRC4chqaOxKSCBiIMwOvdekdkvCaok+sD4zELGdygNbTX/rh
/8jY91SX/OfXsCFk+O9IKHQKJ+e//s/Ci44f9c1r+dH9+k/9X5hbRGPxg573n4KLbtL4Q6evP/r+
/vyJvxn/3D98hfcgpHSiA5ACjfxfxj/JX+AvCUObBhSz0GpF+V9BRc4fJMYhcCfXDF8gMMZ/GP/w
/THSZAy7RpViYJP/ifHP//XqdARq8JWPxOvZAlX9LxJ+BdjE5Wm6KQCiNOY4CwNsw8GQEF4shZiD
m0YxoQCkjH76euhVz6imL3R3QahckCMX8Sufka+vn9SAQhE03hRPt2HtJTFtOzstiB4Ddc1lg3AL
BqUrpcRaYmQunJ0N9o6KjzlMeuDcZ/agZjdD9QKRyr92qw5ByhxTgSC4jOgVAr+bzT60kwAKtWUj
yfHJqiVLoKA22Awd9CjXS6yvi5X6HrrGSdAmemq+dmFagLRPHeADpURyVfkle8q6dJGusXomRDiH
j9ecXKvnMejmE0LCLIINvXWmjCphprbhgM3UhGYyxYSzJoZQD/lMdVn5tLk/n9wKIEKocnnjJqAz
9n1cxLeIb8JXeN3eSx33wbcmWpU23ewN6SbRq/BsHgbbf4kkL/k5ttveI2R6MiVwygIc6gTPbMR4
LiO1G/COwigBiFQ/Epji97ulWSbJbHQJu61qVICYa0wixvPeEHyqSW2xH9FTDcu1l+nhikxrtssM
rgporAQXcZjDnaSI7iJRXMgMl+Wq+MrP0kfjvqm7ybygXwyGQwv0d0KOa6roU51ko3uYGHWV6PIT
Fpex364O6bRr3/Rc1Wyf2kC9J/hPkq2Qs/tpKr3+i0hZme3tIu+PA9tpOBFNFbx3EBL1LpvSqTvq
hUUwa9dVYVgFXilQd8f6nPEAQBbgI5w8aNQT85bMJEaXgh0OxoShdBBl2Lyto9ehMdnQ43Wnvras
b8lowccxFANnO+qSB6tPu+/YYJ/7NG5QB3e4U7fMbZqG0WpA+slUV7TdPeu+orANC5lF8zD1FyY9
sjZoEHIXHsIGBYv3ALMgk8iMB6JuUyLpm83IWIzocDnBCupJZ38xle+ILRzi6l32Vqq3gdPDiFx8
b7lvCx9GnaGNLQ/SqYMK2tjIRNoJhf5IZBm9R1MJsgDz1BsxtKyDu7iGAjAoiNE7IDhezp/p9BWD
J49+Qauhj2j0h2YDfRlZ4ID08tVFbX3LIxQXPiQkszCJJmBoJ3TkEayxUk83iUyz+lKi62eFR/W5
CnY7WPsCHZYge3axl5cij6N39k2uOjZElVZnLxhixvCktXaPVSzdBFrPml8wMu69YyQjH6K5ya9s
a+mjXaKJ5Whb6PWHOPVNiXwMjETmxf597/fhS61UsTotbERcdeH0NZqMorxti1rkm7KQkcstp6hk
wz6IP2SHKpfhTxswoQHDJbc0gfSYHqH18RZiX/E8JTHiRmYIC9JLpEpfhmz9fsIiSyE99PjDdv48
ceiZFMjTpmBpXWwSJ2g5nuy4vQ6DrHwWklfbRyqbPy3z5CS3NKo0O7bvD/mDNgBFMTVYPl1MwNIH
OWU7HX3pI+KktzIU9Bkrmu3AnCFGQlOU3FCtjxKtSsH0scxnbAFIHHPVZt2jNzu3YsKxa8hIEgec
agAjYtwo/HbUZvXOcmvMNGSppNcEbTnuBqYBQQCo95sIjJUT+QdkNOMXS6j6S0nsxoAFAznsxiKB
Y12NELG0KYaAdKFiiAkjIATAv6Wsnd66oNfnxsSM1OLQq+ANz41pdp3vOg9csMbez4S4hEgP3GTa
p3PrFwAQcA/uALquqUkOXC/YFYODzMAPyCNQivr9NkpEcqHBYy6bRar4AYLBSOmP2+FQSaZUbuvy
FQQzvT5wlbYrryMIivW5J+ipRJCUxewxePoM66YHGlpANG+496Oy+poGLRfFkMam2rK2Vg9dZEUL
82w/QarU86TjsjbplzQVaH01mRXBDmdg+uS61FQbeFX1JVEyzC8oorxsSwZQ1G84TQUYYlEMIHla
6TFMtMo+5iYtyGcqoJJB5Mtk+SntErayqhceKCL+YM5jRPOJuVlobWH+r8raFBjJtqhK70vSJwDD
iprRqSZjPNmDXEgaphbK/WbCFK0wT/nsS+BFvqgu3KnzpukT1j1uaMa42v429WV1M0AGz9HhLurC
Y+A6Hqn18++ZkcWNh9n4GZnc8oWttH5PLM5CSGm1/80G8MAMuRbik6kz8kCcTtffXUZ4CNsUKUb2
snxN6TiuyZFp6cWi2qFVbDONQIfBHxG9AIEe6PLszz5OB+Y5CofbZuKnXyI0i4yHaUIf8tRavudW
zyIWBVhK3pfbH5FWog1MgGneutivZuwTaHxo4BlLM/pKyHbok9G+8LARThDPcp+jkZuG1JlhGh1u
lNFHdkda8TbXkSJmPnJJbnGzuBnoHTXaWmJ9xHVStIimEbMEG9M2EEW8ArHIfewQckQ8As3GTdf3
5KxbcQAoY2MIcVnVAPmYOq95CFiNH0QINZwnkDXmbllKz6Cr9achuIpDe8yvfKa1tKYcoFH15Bdp
n++mIHO5BugxmXnmlhbTJiTzwr4gZKcQ93pug3XzoMHSI4YKqx0gWsb7dRsU56pPgJaqJbPfVRBP
0zd7nmMU+0VUgPes0V0h6sbUtiN4MHLWn5xxJM2J8xbDu54AqM4lIdpYwqN+h580IhLSYGm66IZ5
SD776H1drCVdlT1hRqxqhEqZyE5ROsWoBX1OeXtbejMfTNhLFMAJCvjo6+C6nbMXUxW6p3qoA2Rb
Y1iMBIGwICengC2hN4oPtLe8eQv/oziiO7CmZYcNhND6jReUbnAVphiVv5OJIPKbjgNCH3qnDPR1
mse1viYtJYOPHuY2kMGS2sJMO9QsojgkUzOoc5xnyBYAfdXxlRzdIn7D7qnDHfI1FKGGhTXcIYbH
zl6CvWRZHg0ucvrSxGhyB+ZP+AFz8K6saOhnt4jqAusIF70Xl1GDSANMONfuiflZ6x9aseTFlsu0
drYOQkobFSX7nGPcrqEtXMieeQ7GrAo2GFOmFFG/bFv1JZxs+8VElpHHEvLNd0Gwn3+s8syfOSXy
WW7KCMATHl8u5h0uy4GUoXZUwFILDamazzwftoxqGcT6Omv724yDpzgnmRw+LAro68BE6isJJEId
bIAC6cHWXSePTjCG836q0kpuF0iLC8MgP/bA5ap0JdOM9U3DaMJh6GWLhrWUF+Mr4BdjuWQ59gzt
SSoUAY1q3zgT0uHgjR3rdIkCG1GXM40BwtBhNasGhVPvXcqOlmqNjQ3Pd9muTOZAYDEA1LyzQ6Qb
Gz8HPrln/9WSQInmHea5rVC5pvPIoooCwdVMdA33WxR6nHoNz81nN0yZ6XGrtk81CMPkMMwKhSpy
KhfSN1Ztf98wZX5o9Jx8r6QPN6IY/QGTm3Hnc99EGF9YpaJgrQluIVdCdxj5utafwo0OIe2hEIn5
iLUSyWfLbiCFDn68jlkcnWGm8IZ8nU/kIrlzBh1DI1qpqZS3jLfO7lS0wGXxrtVbeJpZdYLRBiac
sJKFSc4w5NV1y+J+FUEHrTznDP4LPjxy0UifUSPB57U9kR0p+BbQ9vr5CtJbUNuTpVcVOzG0ZAv2
rmbqmDUzkvYYj6PaTeRVroFN4fQ+4temiu6S+iNu0oKwuqhCDNwUjTtrhBoWzcXM/H/ZLczv6mXb
1gpn29ZBwqDx1Y39sLqtiAC1xwNtR8iwTXmx9KJNZRzmx/CZwWSVbTeGzz4P0eiQ49QSD4km2/Me
MCzWsG0zNnykOGzQ7j9TemaIv/EgkNH8/4FBBKasfBmce7+bHDz8j/9OT1xXP40O1h/5a3QA/ifA
qKs4qrC6u/YaAf7X6IC/kbai1CQxAZM5YIy/jw4sKf4gNFyB1KWzRxim6Oj/FnJsSfsPZlC+h0GB
hGQc9M5/Mjxw1tnAPyZbEBsIihWub4eOK4gTkr+YiSVAVx9RmN5ViFGtG4XWB06cYRq3Q0niq4Mz
M6bcuGzuWKmOIeVfJGdrOtsayikLGX9hV0tY1XK0xppnLmalkOwIlsFEEbakZl0q20ITLnvYtbRG
0/IAYWkN6cZV09AEJPKu0gpK80CMVkH1PgMHsUulv8VuFjpc4oPzEHXgrnaOC8doS0AllOYUHcjJ
jSdn2I5O89INfv0eA2N/cytdf/vzK/2Ppmb/ryV1+1xp/3vQ1e6jKl91/uNVu/7A30FXtueFPpuD
UP3t8vvrog3+EAoVY+i6aL2YiAZc6H+bd3nqD+VJ/k5KBUyC//r7Neu5f/DPSa5/tjF/3QT/9d9+
wn50v/zvH3FT66z1H1cs1IMAZx4NMdeq8l1l8xZ+msXiTTQZIasgSRlchC1ZDlHfkDJInXv64TO5
++sf/fGlYHP9+lKBzWANIo9tO8zwfn6pPFXR4qJ5xWuCFIeXkweQ6vmVUWN1lWCZOE66LJ6zRhPd
h4fp31Bz/mR2/fKrMnGG2OMD0Q341H9+fZaptG0xfvsU5mtyZ8sk2EsTpMEBQQfZCVZajpD025lm
Yc32VWTPxPajckb1HmcqupNuqGGAFrMokbR5NMcsd1R7iHKWswe5ZGV1VHY2fW8n6qUd2Rxtsm3B
tqIKLMh/yMZaTgy52uo7JiS6y1JmiqTOqU2euH4CgjbdNnrD9zZ+HkdPPgtUH9fhCLGRGqdInn//
fdj2z8fVn19+oFzGqiRx8I34vwziZ1J1tD9nJOamq1VsEK58rUaPXQWC2jWNA/PzZ8FE4JWAUMJ+
VGAzPmpI4yHgb3FaEp0nUpuyJPJQjBSxv+uYI713tsH6ip6vjLYemWcKNXvsZVjaoBVzlsGoJI2l
f4JMOSU7KIjFG7mz5LhYY6DNKeib+sVQQoLD9aP5wSNVgcwYEpeGjfGtrNiFge7fs2E2T12uOtJi
+S2mG5tS/2Y0XSsvO5eY0dskQt9yECUCvgvBFp3eP0N+tTry/GFnfEY8+3wK/XmjNSa+XVKmuP7D
vOpfRSHwAFX+bNf0EJDSrpegVtau65zgK51hkJ+Ie56aPWJ6ezkAI1VqZzPxUbtqGfpHnyDv+M6p
aEe3AGCSV6VBUCAflJ45TsogJvW1YizWQSYn8QvrHvUf3cEa4JsCRU50KnLoBinLssVdPB+H3ipk
3JCdNLhA9o1ooXAQD3A1WlFIwGsUdS1DB794SH2a6D38JaQ3cognmsOAeJ1TaptQvvMLg+ICjegL
2jEMuvd5FKjpOoqtkDC5NGjSQ5qNdnEgPAGSeC4qWVxEDi4PxDR5J/e4usLqNrOzhdKqzGS/85hP
IfzObH0r/Qosg1OoKdxOXlf5G9aEOCqGxU3Sg9s7CvuM6YA3Z3QcpDzjLmZYlocOtR6Iy2kX5pnG
7DigPMCPYdIDQ3e2U7+/+P/VYcSDH0uA44O48jiufzz3EHrP+SiGHvuLCo8+hiDmO117m0OlQYI1
9QYzP4v+EeYHaimamt+//kqW+eUwCl3lCrIVwM6otSb58fV724rTIoCK36w0h574sbPsBgQQxJoe
a0zkV79/PftfHPRsVNi3MP7kyeGtDKEflm5+m9h1w1J5O7H1hGTos+43+FIQjgevA/X7KZKLi7Le
ZNhcRnFRMDp4q6e8ng9mxnNCyVKwLLVAXZA7p/7NUnDd7fzygVAyYbn2AMUL6Tq/IF+o7Bq7b6my
EetUd3U4e0eWyO5+EjkRwbFJgX/HJjlVpMcRiWykvXV60gcwt/VHV6Ns+/0Htj4Nfv6CeFYLoGce
OydIlL88GHGkVID7BoFbluEh8LMpDplz0y39/nX+xSHsUR+4PI9AiwUsm3/+YmzSACcBPGRLNtl4
RzxXhx2F+SoBOW6nPixTo5Wjz0fqKTTTL0jSKY9q10+Y0drDlM27XM/TC3kthBYPPpqZHZrM4lha
XVTuWHt63b95z/988Xo2pXKopMMnQxHy81sOPOWpMVrf8rg0b7ZTd8fIROUhVVXymC7Wv2NB/grp
AQNK1i1cRunB2+ee+eVuBdlcDzGFPhiDAttN5KILSDXzqG0QLw6IG2I0j6XNdikL8/wTNBnH30zY
4A6//7J+viioW6hchGNDDLI9AdXql7s2gWFlNzbSBjcgpbjA7rFBLDM//f5V/pmZxcvYLEA9EdDt
UKP9/Pk6vs2TMU/arVWTLD23ZcF4qi19nFrF/D4wmz2wCF+eS/JNrqK4wpZvRJXBKcn8HGJBWubl
ESwjmo3eyOvfv7ufT871M3BDQdnIXpIVKeaXn99cE2SycyPeHPPG6KL1Amtv8Gow7hmf4yHP9gFB
GzsiGpIzmInu8T9/ddYRAOt8n4bJ/aWITLUk2GjwQSIzoIzJVqlR46zTVgYUSD8Wwjyu81FO5c5u
xLDXapm+/v4d/Fw0/fX7s5KFaOFwcMM2+/n3ZwOdUORxDYzEvUAOayI8bT0+rzvg2bBDsiI9ybkb
979/2V8OyPV12WaS4obJhcOCO+zn13Xa2pfYgSF8ZE6d7vGPYmWLW0qjkXi6a2o1tbe62r71wP94
28okk8GsmebFDm3R0hx84SVm9/t39fNJ8Oeb+p/sncly3Eq2ZX/lWc2RBnc4umEFomXfiY0mMFIS
0fc9vv4tKN+rEoMqRt1hmZXl5GZaXiIQAbgfP2fvtW12LzZSl+g4ZLQfPxTPCCE1BmKV2WcqS+sJ
V5s+do8qVfN5H9bO09fX+7QS8C04FIi2/buI59T+8YJGD9upKDimdqkrPEYAGjHjxGcnEJw2iQDe
otVOiy/SdjZDFYyHXtbaP9tLf9+1wzmGlQiYoM3w5OOHGFyMaGZVg7rBkLsP0si/NAjy8GAA5Q9d
ihWaMcNb1wh7qzCPQJ6wA2gXAYCKSbhnUGuSQ1yr/NXsTefECyI+v5+W0JFRoJSAWclK+PHDpUVA
HVung4cjV0AnaAs6/cNUM5U3oT/8iMyYQEd0ufN1LEnIW410Msm8Cid03eRpgN4iM37SloCZLqat
GnbfEU3jZyTSjA4/beQo9xqdcHV07dg6TjxSSv9Yqvz+eoUAR4LUg5kdMqGPd9BhG28mmEJegxkq
qAznFiJuQ1gLgyhGrFTqC1WKbnLbUyZemV0Gjz1bm7G2c8IEZzZsvOS8qCGQkTNrMBZFXsUmigvd
IiIvba0f2ERaEMshZtl1GcQL6ywR4bMVmi5oh4YivcRkTd+7nm9U4BKHSjiizcbkb4gtCAk5wdjA
Zm1CjKK47t7N0IUWrI11zDceRugOTCLYvKwBvUEoB+QiLfSrcNMOjjwMiF7H9Zy1/QjCX/rrOmeY
hHR4Kl9QsevXWimcJTrRYsTZ5lz8POkdhIXwqkEN6q0fXdMRIt2rKYU86EVJk4jKvMSc4zKmoa1d
mveE86BC7oYKLVetlt+Y9C9CKJi+9DnHg8yodyh424Z0urGFBlAArKJId96dCuPlyhmt6tES8ArR
BeosHeCBEY2ZqOt+ST+0M9KNMnNGZaVhBSFLaqOCJacv7bv2YWT6/Jz6UfPLCQysBqOZ5ebabOr4
Vyg4aBx4uRikGAhpzdVUj8MbxWEEq4y660FXjJ221uym9Z7lBZ1+rPtJsI0d6SN9K8R0TZKD+NU5
I94zEYZXHMF744GbcR974FccNIiev+w0gXyhLmQI+D4qCuTuowRGnGmdy1CtzZLEk6PeJhvLLnIU
2njh09VQznwy9p8Kk0BpRM8kn7jTWoqJH7TVwwQ4kN/V1Rpfp7ubLTvH8FKSSjqKnLGUD3b1kNep
Dapj6lL+HqfFnxNT30fls2qv+sH0DyBVADpoA8N3L2EOU3uVqZFrjZEnfnQQSr/GfesqkkF0/YXJ
rfjJYWWq4JdlM/HTdvCMgblliKaPYjxM6WQaKCtz46HWkuqlQOhzC7/AvdVSxreYeg0k6hCvQIKC
DwZEhPJ9pEMxjyQyzrAOtdKY7AP3Zf9gjsBwG+YDCiISV4wzM3Esf8fJiB5Bzdpbb2RpBv15oHoO
oZrVOHLHuDEItj3nrYZg3ARERd8mJN1NZkSgOtSL8RA7YWmu0kkzuI3O0aMzw0oIsYh6ku8g8QDJ
YxsJOfwira1erSxB6Wnafjl49B3kDJ6qwIXbk2D0rtIxfHUKg5xtc5w7cMNR4vSbTO8KXIQ9jS6+
yY5YuaQJOudsqi1QcFWSaId+kqHmJWHK4L+lmnjzNTWjBZ0r3MLceTleoasJxA5JKOVdZ+hYi+ty
jHX4OgJnfj8bdAhWbDVxs1Ml4OcV9T3O2IQ0nWbdASPMd1HDc7JKtAYqUioLlwe7LeQzbQEcn07k
G1cJDyuTJ721sr3EZNmu6zYmdQorC5FLCln+g9stw3Y7SNyrgt/IIfAx0FHV8HKX/IJRe1FpBYEU
8AyYDlexIl2+JkPtOYgc5jmVCeyQE1tsPQ4NscVrq2XSwgjej5+ZZ5DDSoJypx0SQJzfAY9ANiG/
VPwYrba81foK536nTba10yKYmBs5+YCzZnaXDU0e+w5sJGM0zcl5laANuC8S1TNjTtd/zsx8RjSZ
dsv3Oi6vneE2DxPcVD73XDr5RgAnw50RBWyRje1oLwLxS8k4KsHX7YemcROIaM62VRya7V4aQl62
gSqdjTXz1WxMArLxG/U4OqKyV3fMc0aTSBKnmdewMRmny6Qb7suJ7YXpj2imDTL9DvWONIFGBXOf
Qb8U8Ol6p2UIx33r54ZezTcgYdN7nZkvrK/U8FHBtbVJsyglg23vxm3UegiLjHHjmGTUGG3e4z8e
LXFVFjE5QvSagr2YlycfM3nw0xQqgEGIx/MMclPirrO0FupSTIrDG/wrF4e+D+lz67QW5VyTKs66
STPfaoPMf+kgJJ74C+q9AbcByQhPzouT4ZWEZZFE0TryUVWwx0XkBk6OKtZ6aAUIUELdiIiRq6M7
EbnWfA49R647A/34tSOJvSNdzKAhqdeudTf61fQIcQHSDs2D8Wkhp5RnU8PDsoekOSUo8QGgeA4q
EmfdlFOa7kfcanR9lCrIeBqG+Z2VU1y5sU+foCK1CtdYHwJtm2OjrVddqVuHbhhtwEh15Rek4xD2
0m2HpkhKlEtIz+R1N6huuAhDq7kB3cdIYhZ4j70mTpvMwwfPCBIsW/Y9Z7Y7sHjrtLrwBSZUgT3T
k2kXVbgKLkWVM1oVcRGb6yBSgHQMubD9ptB0Rs/pS59UVb3rW0+VqCa9iSi+M94cy1hnrtXfkvLV
bUUSWY8Y/rS7Ge9Ti+4zS6CDMIlERYOIx4uNrut22pxs0qHQLlBOldFe+UkVe019F/kWtKWqDzJv
rprLzM2bX1malk+iGm7qHoUQNc0ZJgikZSfK449dlKV04pS8lH20YplpGUcH5WoUZZaO1khcu94A
hDXiXTllrrvu6K781O3qXsFvQeAgkvpA50f/UZpqfAB3Sku313MMBSc+kW5Qrf3vRsrvjwTElRO8
4UDf5hN+rObakHI+Txg+uy6L2lmv18sDNBTGq+VYtEfdktn3OkWu84iXJ4i8sk7APoohih8zHeiz
h/S+v3XzAif5ECx+Qt4Dy4EvSnf0Gkln+MuUVpitCVHsYX+hhZ04hsl+Wi7JfNjWtPDnwGQOl004
4GuVTOfJZEUu/1ZhfBFnTNmqwYtMW4NKQK276gUc0lXfT/59lwmwpoAggwefp+W1gZRrrNugM95p
peovKSF2AIjcinF8kvugXPQBTt+agUvGzczTSNj8QLW+J8dSROdWkFnf0ogYai/0jfolZKh4b4iE
+J0s7ytmh8T47VInkJRHCOCrDbbPTDs3MPnNazPozBk6ZkJ09Ag8M2riysJaxla6GtiOzbUyFGGo
KFitC51h6Henr2ccflOcbuqiBphpN+7i0wxMKIeYFPoEbHge+2tzilpyB9F8bs08y9Qq0wvgHoiV
nzq3xvXWMT9ngtjSOPXyxk2/k2oZ8CqaBWFw0uzFzrGb5B0RDpzhtEMU21Jz8SbPRhmuDK5NQGmc
4CZN8clcu4g0yhW9m/SCHcBpvEovSxKCkhBFP2dNxEHjaAqP2FMAmoMbkpn39cP5+ahkMg1Cf0Hb
Tdqfeo5doblR6hdgqUSTbgLB/tnGROq1pa2d05zNN5JU9HUSxzp051ae6Cb95fBs0EHQOTkz6FPM
nj+0ZAWCZnILtMaryZa/mkMilrSpVmur6/StZUXxiZbm586FaXBa52xoG+ChjoMxwMM6Q9Kwg+Vj
FTw75UQItujGrcOe+A36zkDx4ae3X3/HYllyPr7/vPnMlkxd6siexNF5lAFHjVTMAujsRuVF6o5g
Zhu9P5tck75mTf2LITVea6iXmP3hP3c1x/JCt6yvvv4kf7l95eCaX0wHFoD+o9aBlgMsivyQD1LE
Gm1doubdYej3vTIncGzEPulToh++vqjxl2eM5i6qBRokIIKOBw2J6sF+5eQiExROQjBPA1bdvmZJ
HjALt9sWJBzMP9rw0NXQ1JvogsLpNWylb3iEbEU5onZZw9dtZzL6sB0T05V2CBRlbqUeHgFqYDU4
Q7tNSqG96EZDFSbL9GFGcLwOyJXzuhm8QFK4xqVr9oVY57gWcpSLNYxdsyF/lqmSg9pgyhTmaAAY
ZFIyhh0REk++tQ6YhjU7VysaRkuEQqwGPRr9TYE5xzjxRi6/wdHDgmyCTcxGN8UredT5jLM+1Cle
B6+rc/+JFkMCpw99/3jiOsvfOb4ODUREITT5dXp5H189jSu3cel35BcRr7yidqJqJShj0xXFra/Q
N+Frxd6zkjWI368fic+v/RKG4BBihTvB+pREMZMAbFpjyARQhmLnmiP59AogdgkR7UyL3eFEQ+Uv
11NoCRTtWiV1gkU+3quO1WpWNTJBP3DnK3Y9si2HfPSvUXiOEfyZCdv817f4+WdkqOWiwjEY5xBS
s7wUfwyb7K7gfy9bBsuWAaandRiv8zzbp1JgPr9cNAlsRhHskWgXfvfC/riO6IqmqRULuI3664Z3
nhS/gONFIGrtucs4T5uUfQfaeP3GwPB98/Vtfm5UcWCjFUlPllqFU8jH29Rh8wFjQlHQj62z7TrD
vRFdubCu9eL560v95Uc06bMyFGDDkqSmHF0K5G7KCs2d2vN0H3Z4K1dFYBOL4VJhm2HSPP7zCyJo
Wn48Ji8oTj5eMG01nOAFoZZOQuqlQ7N/73NWfahsa7pAWBifuJ5c6sCPryShMtixdIaUyyTs6JUs
8slqLJ1nps4o4b2kyslQzrJsyXF07J1ohDvvgEFMD6VlEneZEh36qCUxAmbTrvTYAx0Qkj5r9t0V
hBmG9XYcgOMHIdPdxVhtCKQvAQGj/nZB6AyAj0716P/yOJqQWxCAUVMAKDv6zrIOA81k0MZA/Did
1cRDXWdZxKmzMnXkzYhPz8YBNSo6ZOOQynE2T7x3n7c4FjWFosNceuT0yj/+aAGNm44oTp4SjEho
fTNjN5KN8N76icVhNcDloCMx+PpJ+cvLzkoqddNAH2LK4zW7dO2payAGYGHjoZyZxpwZYTyfGDv9
7Sqohxg88q4vrfejWyvsVmAAawmPtOfbmmLJQ/ZQngj1Wv7K0UNoYXkwMdMy/GXL/niVmhqw0xsf
1FftFFsxZSROxmQNgC1dzp/YXb7+7v6ygtiUBybiRTRePDUfr5eZpW4OtcM5V+Ym+CYteipwN2yF
wrtz4lriLycx2zWWoCDqMfRXR8sVa4ZNeyJDLi+N7zRlMbk0Fe1kjh2HqGzBdgjNvqGTSuu5rSYy
JkIJoDibtgmx9AF9tRS7ztdfwF8GOogwLFY2DnfokEz58Rvo59qtomTsvDbQ/GuI2uUeT07x2ArS
Dj1LH6wNjh6sb2UcxS884PnKlF136pi6XOboh2ekw3iNugP9i320SeYteV4RwnTP7SplL1Js+Q1X
ibzH5E2MCARV7cVOIsdf6cU4/oLmCMk5jUKBkS0FxlIkWPM2X383f3mbHUbAYhn4Sb6io6+mQYqe
2UaDZEPzX3MVTAejsUAT9eO8QYuf7wY0Cie+iM+F0aINYehCJ4wZmzo6kzip5qQjXitUznN8CPwg
XQuFwYUua+XZ7HObOe71C7B6zY9/fLdEelIyGJxQ+ARHrx4BR1odu+RHDEWi34RMQ681iY0tGKxg
P5l1+8YptXj9+qLy83eMJhDhsIn0gj38eFnBWhIs3SaWFauoHViLnWyvqNki/F7UDhj0k7abvbBy
GX341L3dJtaJRbioZN4+2aOMOTJDDcPppYey3tKscxR6qw7+HH3iIaYxWIorZGLTbZc46lfYmizN
hvDpzwTmaG7nSmXwCajmSc4ZIjmyrzfTJdE/zYka4vNigyCBggVXEQ58toePr5oGZ6/ExQKlquvN
Xa0SQpWk02C9i4rD19/rp0v9PlWjLSR0Cpn2omz9swAkpzOLQyD8Xibbh7ki0NKvF3h/GJr/9IGl
QqGrtEyaGUA4xy9J5EAUEQMdL3rjBDqLyj/ktH2A8RJdMTbChyRfNneGzJvt1/f4WabBw+qg+GYE
DFKIz/DxJtkYDJMslNlzrVS/z0WIT3yis1w7VrGfp9m6SXMUe9rMUIyRBK6ruCluRVjh1GsDm+zL
qrlqimX5+PqTfdorLT4ZXWje4UUovIjh//z2dTczCm4dw/Zo+Zeh01nnZpAYZ19fRf4+un9YNDm9
IF9e9MM4tnR1tHuZSSezqpCjNxZo9LaRwAPttXaZyo3NoPO5tdPiGQzToqIyR2Lc/Rw72y43imDg
zGWNhEUy8IMcF7Inr+o2BEYHPPutiAtclsRG5s6lpCmRb4YE9J2mVf115jSY3syIZLMV1V8FkkTG
MNZTzj6FJyrNCvEMVpJ8bpwetachO2Z2QxMqJKMmq+qt6Dvn0o3xkDDdpl+80hPSflaTiiDGNUPN
wTuZG/qGUdK9NEIg05RZjfqIjh5OSKujH7kewhJ4eZiG+nkdQhY9A+JLZ3uouwY8EYfO5oCBr7dW
Fi7b6QChxWf4xVqvrUtk9s2+Y8Bo32XOhG92Dngg3o1qML+51dj/NB2Cw/chNgFMybZRogussf6s
WH9KY8uhnNFTjYY4X2d9374BwpDfmck02Cy1AGMtxBA63GafVTfAVH1a8PinESfbWvDLtINpmd9X
Ea13q1I/okrJBR9edS/g0NQ7o1vgbqNE3anVSYnDtCCtw8tgJ10yShHxGe4BMOsWWikUN3hs7hmh
mQCoOMGiLJhSsFQ9ehR49BaES2SdDSc/O7IsbT0OBkSqRpX1fW5CB4Z4j1B4bfYtstOhzefHvMz1
b04TVi+MRQljmnkWMJ5ajNVWiEIrf901QwmLchx+kFww6hvI0dN3uG+RXFVVmX3TusoyN2HSOhrp
A4lR4VK3XAzRWHR9NGsg51YDgtxwb88iSXadBIYNy1Sv9/RFnHSbVKXQ1yrWq5YZGWcJyGwhk/0q
mUYCM51WvquorRvPp0uBY4K9USPaSQPCMOmiXuW5CS/SHWRxiYYOWCx2SSaHMNAwZIcZvubVmBVa
eahg6wUb9GYD2S5x16m1H+a6Wgk/sEmoSIfxrWRsalwQfuVu9c5q1Kab6oqkCG3x+mPfrp9rFrmb
wgrJnk/DqrtEH5Q/xWElHzrG3AWgMjyB6w5ndrAaZO3eAWINH2J3dC1voBv7hsWvfGvmfiCsAVnw
c0apBsSqEjM6d7SgaGqiYXJXlVOZ5tphdgc7DIPxmoxLfPRZrMlvhsnssq7n6gdnm+6QJYaBrT2b
ejiNYef+oJImd7LBw7LN1bzk65iKL6ZvWlTd9WA71TZkrMpPPGmgH3OKcyTkGO1g2WB2ZbidVe5P
kyiI53Sm8Y1T1lBIQqQoz8XUur8mGFIsBVbY8z43VpisC6gKHb7jPGROq6xSWxsImEBMOWYPUDFA
XH2eUntecbLB7FxrBTo6zgSBPLFFfV6Ol7HHYj2yULVAKfm4HGOOzdJooMhXQdWvk1bhb9DK+dR2
9Kl0o6OEY8SlqYQmE4nYx8u0vl+4jP+YtmIdxpvL4/IdPzPhA77mnPEsNTcS5uR5qcqJeKyiemFo
zzODa89L9UXDNctqP04oTyQ6lh0j2ZcSasS3gp/hZKzw5y+FfVMK3CcOs6FP/YWGlmLPmBQLYqjs
fBvI3P4GiZzRRYxY6ZwJGgkWtjWOd6w7/l3FnPaQV0l0O+Q4GaHAIdAgNk/UTwxE4lPBkH+pXzi/
6xjNlgRKtvmP3yUlaJrj4Rg8mcXGW8uM2wMo37wURXiiAv18AOJno95FZgxwZpFufbwUcoQi1fxm
8ELmpmvpo7Gn6HTiXzR8QILCfoedP5GXF2TBZRiNxXnPqPSfnnv5EHTE6U9TyQjEYx8/BNGsBnsm
orEsk9pumHygntX4Ypituuo7yIFflw6fjtnL5Tj2MnIRPLHH9zwCaS0dmzZvH/bGVaBn2duo5uSA
dwAnkhv5J96N5ezwsVAhhZb6xeWMRwrwsUwxYZPR4NJgPdKKCnVUVmLYzvLpMtdDkBaub4OTmp27
hpnUpnZ8tr6vb/jTMYMb5mxLoSSly/d7VCoWTjAN84j3SS/sYh11RMkQc2G/mnH8q4+z4XkMlfn0
9TU/P8Nck6qM1oKSyFSOyn1dS8GyNmDCfHI+maVF5QEEootyNLBPrHDmX35QISTbu8nZzZYLH+rP
itN3Jy1UjF89mhngDiJUICNBksp6GQA7d+d22DcvtB3SYAfOiAY0mKDoYvZ9tnbebHVXQs99irRY
3rdagLwGg8jc7XqzFN8sTRArNkbmFW4l/1ZHr5itChO+/NooavoB2lzqb3NuqMizEOvtUrqI3/LS
DV99XQbInDgmnw997l7OEWTxrVSkOFDwxNmN48dTv7LGJgduKSrijUwXpnqcEqG8qeo4f51s4Pqb
TDPKN7OhvmXsOijOawqpSUsWC3QZDTKFN+hgAHe2EfTvtNUxLstmBrLeDm4dXPZIYarbPgudzJvm
GJysY6Be8Sq8f6e6Bn/7KXjKLE61kh/j+FTCVKW1TKPiQDSmLxnI2Isx4+60fkDThFQiP/Fo/+V6
rBn0bDnnMV/7PQD7owfvGG5Evg50P8SJ4CgnRfiUE9ll5gERTtc82PqpJfMvT7aBi4UWFn8dQ8vR
aoXNyiT3dAZ+WM7z1ciGtgpKwheRnDSvJCgl27BoxBrNanxRx5CbBEdqPEbWc+nq0x4BmLPpY3Bb
sQaf9MTa9tcPx0YvOPzyvThHfQytGhw3VxyKKjFGTwZkh1Xc9jYNLMuaTxyz/7KsIF/l3UbwwQT5
2CjQEkoZaobNtVxoHFFVVRdlN+uQC0NIjFUR7nyiL07coPzbL85B22CcSZ1hH6czd0UcRprJHfYh
OAyvmizLPyeqIVTbUskejHbjB9EWhKl8CisNt6Prl/pKtCgK12EU9dMFb+RC+orpZ62Ic0x+lA7p
q8w44+oJrVN7b9KBg1bRqGrczlnlXPM3lb2hLddtejNOql1ZxsU7GlvGnx0sVefEkvZZb7/UJ1I4
uLSUZfBTflzSel7c0afB5zlWVz9GNKS29KazflUK8PawdzPsc4bmBT0SsDA1aBADfFE4Yazmoq7c
ev/1cv65YFo+D052vO9K14+9J7UofRcVMnKnvEygaDiMnlZMxYITx/rFRH+0WS4GLGofBlpYk+2j
t6vGLuqWzQB4LJiiPeCMAmgsitPbCWCmgNGIGpLBXhy+zjSA2rWwxqFa0FfBazzSuAZLY4SHCKJW
uVKFld3p1Bb2WQUWEt0aL2bldfY03tI4Gp9IV9cJjIsGSOOqCbUI2Xrog61ifnpO/OasPC23ip8c
fMWvRI42Z3HdzO9w3MYX9uSGN0mKJndlaW3jbx0oI4IC0q+exFyifk9sBGEegiLrPfWrlID1sAoW
SGkMQ/Pr3+d3+/xDkYE8jikrezz9fIWx++MDE7S2EwMANz1kwaIgFhgbqwZZaUAcM/dI+GzxRG9O
3jmaSb4DStMxOyszRz1Gpm/cJj3JYreUHo3aQkspSKfxx+w1nzAuAxG06VO4fPpuYzeVW9zbdkzY
GztqVP/b3vCP/Pn/d8jK/9dc/Mtw4f/s4r8qaDD9qvP/uHyFXpm//sehSV/zn82ftv7lL/w3xtL6
FxJ1l4Ld4Vn83eL8t62flwZYJQ1Q3lRWD7aC/2XrB0VhosEx6MDqFEvGHxhLof5FBcX5DUM+E0S6
xP+ERPFxY+Axp6ONXc7B1m3xUKqjTYhI5LwYfXNkmlMba3qh3+2kUl6c6/aqyrEthTWyyj++rZt/
P+l/+vs/LlDLNdHVWBxjmD2y/S1f1Z81YNk4dg6geLiZ+67fIkydaZtk2Ykt7+i89PsyBjHLDEZY
ntxP9Q2RM+kAqay/qUUINwDQ9xzGZATOSrKfgzsMyQu+TIbkAAH53iJdeff1fR45NvkEkM6W8aAt
UFrinj8qrAun76hOp/rGKdp+r8rE3Q4EexGH2g+e1ZjJGcFCxABRjmDb6+VBS5JiZRRuuk8E8Zam
VU/nXWiQHoOH7Tzoy+DNsE4CD5aH6Y+FfPmcVP6s4nDT+EE4yH78QQhzwA9IXuENDaFwa+UxIcB5
wPEOCNt+Zk2i9T83ynON6gqHDQ28uXzBTQEoXM0/QUKGP3LZkseg1xX47nS8DP3Y3afS7rbtYBi7
MnCQBgBD3iu9uyHuYngWyI/gCrvE7TJfRxOv59+teLw/8RN8FAsst4aTgCkGyyz/jMzy460xk9Sm
3lDpjekmpAHlxJPbsxld6Iz1PbcmWKJT9XCl/AyyNNiobe6mp7xvn79eB+EI0pPlVEcZevSOFY01
mLDykpsBaeB5mpq4hGS+MQarAz2IvJG92rDq8NTj9+neMV2yemDv4scDD3L0s7a626AhzoKbwYbu
PTviibSlJb2c7EAaw+4+asN7G8ozEEHcAVqN5+frr3+hj3x8sjhXModH1Mc6x6H6qDYi5Jx0XYuw
TjvG+2sHGgGO1WzfAcYdNg5h5Dsx3asgvm7kRKeffmtDPbAVHclIBXXpOU3ZcOv06XSb1M6eCL2d
BK4NqVA8M071WrXCuemeEAB+WqDQl7AgU9wg0KAdtyyaf5xUaLyVhKJL97qOXPt+MsFtY6nxT5TH
R4JHnk3+OhrLZQnHGsh4/+Nl5FgUQAWc+ZrE2MMYdNpuFDykDkaRbtHSiLYeX41SvUWdzbIFfiLr
nFMn8qNq5Pen4NKIo/h9mAUdT+C0pA7zvpjldU4QzpXf+Ze2kfrPfes6N61fKihkRiIu6G8pC3tV
/2aalRWuO4yTPDjMMl5M8zJE8g70izRLMHxk8V6ZQ/Zdl+TC7sO2WrYSVX+fu9r49fUD9nmJtVAB
LWcammK84fZyBPnjpwoK5kHEI+nXYWZe1FoUEBLIoxVTq09eLSaShPvOjS+ZoBWXNjp/AIHECB3s
HtTTVoWJpJEciu/mYDWXjm7T3+2NKbjMfX0+9T5+PA4t37Q0UNtwCGNrx5p7tO9JJlYkO/XttRFn
1R1SKkiPlW83XpAQcq8FBGr0OfFiQES/IYFmjJwJzDdLKyJG4Yk0NEH1gLwki9trzTbohBMB2P/7
nf3/Vd3/QFb8x9P1iUZ+D04+/I//+V5HP17/LOV+/2v/ruUMSEz0YBEe4ODUMZXzE/5XLWf9a1ks
QOXwJC5drf/iM2lS/kuw9jJ0Rt2ss6Hxlv83VExZ/3I5GpsU8yitORL8IyK5QCj9YbldnLDUmBSa
ywiBTt6xNAIvIxtNL+UqskQm0eMOFSKYtLE5YNlthz9QsYr0GnO2i9CA4YiUpxrtcOUHZlNeGbh1
1IWVdVWGk41AQw9f9aRB/k7D+UoxeHJuh8pwAVyYcxv4d4lSdX8BUCCFRsZUr97PeMp3yQK1OZND
KVrIEzmEsXVkqaG/t8icpCc35XgLPZvTTrcOEBA1rylMokGu0kwirFpDiAxu866ZR0zE9WR91xFX
lK7HbieDXRKPyPRXc+VP47XhGrj9SL9Tfr8BC5W03wa7tGw6Zspl3uxMc3qdYTGrd0leOfG9TqZL
cgecuczeAH3at2aQW/qt2bFMn2EnbOB8jwWJd1IA39lmfQnfKu3r3nmAtViYDTZEp0jWlHB5+pYF
LcmGrQNfTa1li2XpEFtR7172RVvLtdHPtj1dIjQnZnvdZhT8JoDSeQiuBDMnUuu5PdKPzNYlIGIY
GfP9MpzQrdJV25NT9Mr0JanWLvgkGLNqFvRHiCrKl9imkByYW6xJcf09hMTUXEWW5mgrwyoH7ZCV
Row9t2vabo/4dW5+cTCnubWisRspnfnaYGhynSIqSoN1arW5saCExgj3bmsRy76PA36Sd5KTLHMd
5bPQtn4hCn62KlMLNxTZlRtcEz2BgNnDNUrPCmAnaM+Q3NoKucwhxjKBRxwoU9pc4/IojKuewL/5
GVNtGxmkLUfd6B9gf4vmuxpF4z/PMhyrx6odiuKGgftmgJ66m5vogbGIOk8GI3nEA9YeAuI8Vm1i
P6vJKn+KAvoPeaP9M7YgdHgkPf9+cG9DymmSYsdgDTJlgOcEALKm2CFTkV1gTG9i9l/jyQiU371U
MkmHc1PW7YqtIRp0GFU6yZ1OV6rOWdtdn5sI3UHLP6QjVQ2w+bjYxv083/paW275UTXAUSFAY2bB
iwXOcBF6UOXzcUYBxNVzo9h6IQVVxAc8DXSkyZUmHP4KK3qt3wy4nQNipUk+rde6FUU4dUSppu4i
msAx7yINIegb1Zbf+htzTEx5BRG2mK9TiS/uyQYJ+5KkE3m+SoPdXJBmYew4S/ToABr/hf+r3MVl
Bz+qVbICQhDwn0s3DWvrjMTuwvV0ve7bOyaOtOhWIYaslCj5IuHFbZNCac805Jr+bbGJDT8d1bjO
QbcyzdxrZTpEl9VUFvK91vUEQaQGW/fMwlIeb0Jwnh1hXAaxe9d1g4F0j5Yju8N/BJ50KawEj16V
GN5MHrCn0IjqG723SRRTdp8lXsek90XrGa2v48RgAww7lo6r0uedEbYFmXx2+VJXA+agESpU4uxt
MjftLaNPDYJoBovTtduCZpxT0HVxEQcw+9Tii2QiLgGHLvEH5/7cZvO+FQWpuwGKCUQUHFvkRg5F
9ozgD4r/VLvJuWbU/U0xZQSOGfGiXTBLRfA4fb38GfXE/MunJjkXVkQgVBcNPwtSdjcB9qY7uvrP
s29OYBUZeB0ibhouPkPX7SDJEcoSzdpQdvRAWirWTz6I5qxmWy8OdhWJ3Uyq1yayGFNDX2ial9GF
Xr2KMi36EfiD9pSrPrhu+Ztgj5tok04GSDRUCjtclcau8jtCKWWaPQSMkW7xvhvyjOLjHakbwnA/
ytW2YkDyQoZ18Y20Bgc2N0ra914KfG41x9uVNoFoq+eIjKLMacUDoGhyA+GlBe86vK5nO5U4TcYO
YTOR4NambjNAlJCGbEZLjvmoLPDXuxksGlP6dITzW8jkAsyvHa576VfXoUtoqjX4TrIRkPaBUjTG
+Kur+29tzbl3ZTOceVa5Xj2wAsh6JZTm15ss05JDh6nhJ1Ys9wpDP7YUDrAERcnpksQN/zuBakjx
0qIlc7ZL637lyCG+tquYIGUVIvzP3OR7U3YCgC9TbNy+3NQqD3RVr4M8AE07Egfikdkoyn0prfpp
YLMP1uUorWpn90rdIYi0WBXt8JneSX8Z9OCTdV+oByts6hco19hFOSRtsbdGd6Uymk2Vjvq+t7Wz
yYE7EBrlg56M1dWgwDFcT42W7Ot44mhYZsMyLzMB+KJM5L+3+0gC/iFooK723ZTrZ8agm99qEb2p
qszPxBhcgFI3AfQPZvsoylLx1Ovq0lbddTI56QPjkHk9YS/CPzOHa04ieBMi/wLvOU6frq1vuxSi
rzsvpYBRyuwl8hubzD5Lu4O5Swp5XhTXsBbCtUy04MWN+npXZXa/qXRTe09nqS/W0rgjVkgr1H9S
dya7kWNpln6VQq+bgcuZBLoXTdImSaZZLsk3hCbnTN7LmXz6/izSo9JdEZWesahFIYEEIjxcJjMj
L//hnPPdzKCiiwOgtZm9D58CVugx2Woiz+CzD9+SLL/yYRjUSsXPsW5cE4ja3VlKaWiLW+tRaSSJ
YF6+BFd/bHU1HFDwY0bRmkp8iwt0yG2bnlttJ0JdWekXTROAJFjlzHVlHfyE6IgVIpo60a8qZLEh
Z49oQsLMkNRByIrvZ7grW55874YZZzhuXApvWQ07MuaaczkRzVGTNx2NXWnLgzRa7AFKMlcfsv6q
7qyZMQ00ZA5U/6JayRepqsT+QhmkOV9V047J+0xEIIIT1AK3RSlM2GYlijQIBURBx3ncP+JeEgR8
AIBUEbKurorI6xukjNwEzTyjEqq1fZVQldzqAAjdZ3JtxlcWhQ4K1CVd9lk+1BHuVRGRCoLResiW
Ladc9VHwzL9E2/cIrCt/rtqU87khaiNzSe0b4i5R5ywZM2wbvh6NImOpPdspB8wApqN2hTqWZMQD
ws3k1vV7SARYVS8quXhATkYN/bdm2rvGNAeSrEl33CLBH77MEBe0A8E3HNuDnrhOOIAX7LcuDKa3
OdVOodRj1vRXlhWrXdJK9WbPtbFpMuAPqz6VX0fEoQDZhDMi1xnRZcHM9rd553abfLFIQJDyinga
5NS0t8Tkpk0SaapciGnUreoCECi/T0JqZTOtF3ZMys+2knV9QVLzHGD4rXeNMWLgAjZG/6XT5ZMO
ohmk4BqlYsnAgRo4MHm283oCUo/mdGHGSLckOwbmDkkxvfsI3O6IEcFtX9jF06KNFvnmaX8Lghyc
S+KuajsieXz02q7fj2NRb+ehIQ7TFXtYAWUEmdA7siiqjo0zdVumAeU7WZnmbgCYsk8L0D3KR0to
NGZ11Y4ijWzAYVGXdNkt8g4UcqmmbwGeVA8MI9ezk9/jMXUlxmEIPuBkxK7J1/HDsBVszNL9aLga
dqTTM/2yYa7AnqNDLsZb6oSOp2lmVaFSvs14UnnXBiCaQ766ybEl+o7Kbk542Ir4WDTdR1YSpBNy
A/gRBn912/Jtmmdd51RRNwzVo4WRiphxUe5gb6avxIs4+1NUBmE0hl48dHYN2LsD0NBMg/UVgEx5
3+UVTCJaEXLQtVlzd/0sqU/Jc0+vLBST6CJzJqQxmecFLGc8fwXdGzABZIzkGOXGtxrX+qFcKTCC
bhbuZnIrow2JlCVNmShRnv7FVA4bQ07OQRYrVUPd1hQNmmEdWrNq8w3RknoXqKSNtTPPW4GnoD0Y
dl0fGw9olQufi1OSn+4lJwxKbFhPmtHa32wUjK+GGqZj5veUizjpvqLVNkjvgdQTtrkAW9Z3tXxh
2F+d6XUHT2CNmcctqyU2iRnLSGmtGm+q0k3TaHLWhJqOkANjQlpTze1OF4gyKngot2z07cte6Fzb
Xb3YEP2aEUUcmAIEnIM68Urq7MwxVtEGkKm5Es3WZbfP2nQojoq0/HCAqhfq8+RCotIY/IHmLfCE
G6fwTjddLyxcZuLYcG2fwKoGrHR30Q00msqkFeSKnS79wS3u53Xi2IKbGsvz2c7dfao881ZprM9V
U1j52diS50tcpNU9TBJtUTCx/AuXzlps1nt6SrQpkUrz44CWvTXqBjqDVpSEZZQi3S9pbW6oYexr
k/SLnUos5802JmEGJUl/1x7n8MFaihzpwpq8EvHqdQd2n4aLi7VpN5MF1xAqi8OhVWQNkEI/x2UP
d7ddz+0GyBbBQtm4RXlSPGu5RxVYOu19Mnfcig2FY5C6tviGB7QCnxLnB41T7hFnffY65nqGszUf
n9oGxOEAtR6sRIt90XRIxGWDpF0N65BceRzxFtTaxn8kePxUwk4EIi40CFdac2L85K69yW1E8FQP
prjMzMK99BtretGpKTeLcqy3sWmyJqxzG9ZymcftVcmheGhJwrlAyFTf1ygJngFiUE9Lq8e6P8te
3kpEDFtVl+X5InrxFVlnt8G/7xxE38LQ5fkTv1vYeSK9iqc7z2ynG7GWVhHAXFt6UovshHvTzjZD
L6xdsw48tPA3PEBCYiSATmRv9e7waBUedgapy6+2GMQBXUfxttRufqEyzzvru2ZCxbhYmIFr+4w8
hnWBYGg9proeH9p+XO6WWMs/HDLLQ/BLw7lquBwH0cdvRL0QJmZ36aVTzcWtzsHIwycbAIbQMt2k
BosShYD9BaOefwMFNN4aM1ReZoYH2xHDRelUyVnt2/CnPD6CsK5LdedZVfy171V1NGRL1z0N2QVJ
aDzMtbRYLm2uZEIK9mVcA7bvAJ/NYVbZ5lck/NW5o3XyAtCGvlFmc9etVC4BKKpm65t55mw5wxeP
hJ0FGDuhVmd6MpTQszO7paxtyy/W2k1mmKw8pN26bCK3ojHkDK/0Gz8xuke0hJ2Dc22ZqOKHpMAC
jm+AvzE5/k2SOI3kYStXFx92SofNCIXKOsn4wnEr7ckdMuqgR6LgR247jy+KuNinYe6mB4lG1w6t
Ge3ZJlG690WvVwuYWz77h36wpX++rCrLX1dSbv09RFaXIAXEuQfLKlBWMNusmN+r/B1zugt+tpuu
x9qCwzUq75vw8vG5y1BqnhMdMORXjW4zVPKo9kXQlwtSzbZ47ex2nu/zseDmnY2sDgo1JY9+vDj7
bra6O6Yf8U5ls6OF4GSEfTBtVbhkzyTLfppb8KuisjMN06wJu9pIFgxf+dLWZ5ptwbOblD9d1EMt
8s3KGK4AimaaWz8mDukEbH13EqF2MWToaVOmlOShS0UVTi7y5ALA+IezLkxCGmFs0HHjfWMrRUQm
Peo6bVrQGtZBOtPIbeEZywXTnR6IdKJgPvLIRIdsI6gPEHUDuhBSPcytlQE/QRAaZX5ClkaVVW9D
r9tnXUqY/+A6d1k8jBESXO1NdGTsrJBpw2o157sUtfYFVaoZMaSC0FYZ4lLD1Hajl2u9M1ioBV5b
u6SWWfMdQvTikndKN6ZVxTMGkxaUYLKAR+3QkQeIOIvLxQOxUbWr3PBsxQ7BKi7ZrPayHFUPASPw
mTWS9ZNn2dZu2vzWabAeZV0NQCNd8IqH9F3ltaNlRRfiJrDFUXdjxoOFXi0mBcFsumcDmHdx25Y+
+UBK9Ut5zsgjgaeZGYyv8UPZQ0ARoZl3reya5FqL5UDzxpU1wbU2CpwdH1a1DvXrkFQ5pFW7VX0Z
9V4rs6B11Np8AV7leDCDihQdrxcXc/zU24OH13BUTqztjGpEQh5JmvdkV+ZuYV93dOTWARZZ0ROr
PtHN9CSaxecpqS/rhmwxXjXtbfcCcJH3bcr73P86e11MvBviwHHZNB2ruYsxrtxr2gcrfyj8ySHL
j8iB7mA1Xu5t06GJvWNMcxvfINCIm21J6zAd1omDcrsCxauiLKns95qGmSBrj/1qw+JpDTKzrvCF
6S7t7YxxEVFitNhGrENPc/nzke22eZNWuSz3uT5qw4bX7rcOKy8d2vjYw1xJe/wQFY+aWzW5IxHj
BRaOneBuso8YA/v1vC2KxdrbAJHSPUOiyj0vG0sfdia+YrTT67Dq8a3m2bx4h5nbizzeaLJjXLiM
h8QnAOOaZHnofaZH1tmOnHahAcIlhHvfd4amXcO/9KvdSg1jBs7SGQRgWRiKLkox16cFXbOIBwcl
AsdunQ/wqdrcmpDc0Cpe++vM64KBZlr7vzt38dRJtxmACVkuICTVVMjWi5/q8ow8HX8ln8lHvu/F
XXMBxwfqdpWOWIocgwYr1CZyj3DLVc51N1fTRYwRgtwsgwGg4vakQyn3qxXvnElrKZJ6YljJ0Kp2
CJnYJRY+tQdCyNes65PN2Ir4gVkGInfRuoeBESJuBUM/d5a1PbAng19n0MoXo61tcPS9Ob2Rhd4w
PCWNj1UhM9SRIax7b8NwuhpLSoxgBMY1Ecklpqu5r99VPD/MXtXzWt5Tu1RzkK/+WSa7MwNsRzA6
BeN7f2w2VF7Q61OUPUqwsVoLIycsgbEWtqLHdqXqAFeNy0ORETP1GuAoa602CpjfLp07be+OLf2w
RRlW935QFNOuQ1yy6T1VhdJepy2+2SXQ/X7YMB3Xr+1OxeFoJCYRbqNM44ONISNBDUXUvGdzgC8o
STZerWcvnZnCup85ZYsCUzssbZTa4ri2a75PS/dcG7tkTxBttbG0dNkqo7ztPPslcwg7CSqO+JvE
i/XdKBJU3VCMDukijfu+cOQ3jF/pZUdjRigeaVXX5erx7FI255dshqM+DOoZt10fio7geep8yFGS
l/s6IYvbp3ZNVBf31HmSqfkb8XNNUNsdN7aTFUDgpO68AuS8GNe5/FKOffI4Ss2B9yfdNzPO3VdR
Zcwt+WCf3I66Y+zS7A7aWBbosz5e6nq5oAAnG5+hWb2pzJF50zj6oQdAeSsaz9oKCVGMgPJ81+tK
cIgpMv0Ww09utcGR+87JPqyidg6ZWq4IHgXgPboPep3KSC80jmqV4SQbxhF4U/zNGqf8oKcVnjfb
Q3jBhFwZ1fsiTdTNvgWKerUfB4c0cKC5+oll7cE+V/H56Lby2q3mF8p6LaxLMqpOMxqE0UVynXmL
Fzk6M9nIdYcbarDXips2QELI02fOr4FW4xKD5rDV17R+wrRPwkxp6f1GZlLdwZWfIKLmc0kC2nKj
D2tM4zaIzQo3/FCRxR1BXcWpGgs9WspMD2uzuMtTjKwxysc2irllSVDs5MtYiNu1N0HmLQ9LUeyd
Wmfl0SONI37mPK8csAQi2auC6yo3p2ekHOsxG5azeB7XDfKLOLBSiaxSr/vzcW6bY0VWzZluM/OZ
qG0PytDofWQ6B3oGWcJf6+QyIw0nUZ7+ofyecg4Ky2kO7OHdU85wcM32LWvZYSkmXWeuchWMnmYP
aVOFRu+XW4G5lz2AvxvZrEXJqM/ReDLWGJ3zxBk6Pg9yOrNK9s1ZQQqwOeTkiwz4xlkR5N2+95uz
hUAzsAiyZMRYmTWTWB2Ua2+M5hV8o8KKUrO3K7ooqz6je6vTSOd+mXZl7GTnZhw7l6bDZSvXbN77
ZrVE61g+SpHzTG1j/UGUeMiY0ZB62/v1mZtWVCkV2iIwFw9t4jxhrSOULOsRRpk1x7erP1bk+4d8
WaeuLcfNnJULI7Gs8zIszc6jXupvDciSqKgc2jTLqZCycn9joLIvrHrQ3tH0k756AqLKyUUWkDYP
suArnQd2XqHOMC9Q0JPPHGimzFlU8ghNjtpvHjqi4SGwrjheQcM61fPIEnHTaguhsmNF9E3Oxo3m
MbdvzK6bdn12OsjNhMgqfIfJO80otYYBA4x0sDLlHJRcx00izyYGwEHs1RdDEasveithDCZMr/N4
5qb0VL3Hy53wjMDHtxGJ7eyHBF9BRrSPl/a9RQaqWMC+T9nFUDnDGRNCznD873NddjdLntvnfIf1
B+S3mCFDTZMisvTBGobuYsrL4j5tKDZAi9EHhEY9vZ0GxN8AP7pRA4PtwVhwJQ/0UsxNWB+R/5hO
4UqsHW9X1ybr2Equ2ANC2q8zc+SD5sNr54FXdu2mn2dxHP1GbR12h1Glz6+pofkrXr42zjfxOGVm
BGqRTFCjtpwGsIhhns152z/GDFLPGxJVwozU1RuW2zW0tcylOGeQFoqMCEkCD7QXxheUz1qxo9nR
jwYk64cVT8TWXGsuV5W9e4ShRoykblA93/QnpuSpRoSCthZrlKs1iXRLMMcuLFixedpjPJuKmupD
GRhCvbeM6JWgYhsRb0BPqoQ6CVNpoKwyN0NDkuPcLgnzYMdOQ5tFGvVsZVyNrF4Z/1jddswGZkKz
CRuzcRyWzK2ctiSJcvrkhJpu5bIs25SEqn1N/mnY+Xr5Maz1WY79gcG7WM6zTteuOKmd3bLwUKZM
xbnoxeIeniv+ToyDv4gqQRbwgzrKRnnpIkzEaYR6Gk+E+0kIrKqEkBfibILCQB6Ixb84ge8oy38F
zfgkaNI9UyAK0PHZWgSa4cH+WSUTT/ZUYIbJw9asLSR6DukB54u9Yl79QTHxF9LOT1I33oaDU08n
w1FH9gjT8NMLecuUy6rONibLVHfTjG6fByxX4uexoWqMfD7UlQLNT+/1xLHHX0lsTp/YP6XV3un1
8bHjD8JZ5EBs+SSpmpTnxw1Um01WQ7Y4JQ7SkNkZugUrdc1662muL5+QT+TjUZAMfY2SkRmDpew4
Yp+upWBLpfDRWw7d9wCCvyWsuW9oCKv/c/o7b40kFyxJ+98hXP/8p39PUb37aC5fqo/u84/66SfD
9/r+253ELj/9w6YmgXa5GT7a5fajY/P6Bwrs9F/+u3/4Hx+//5T7RX783//11gx1f/ppjBt+4vKh
ovvhIvqT7Oah5SB9WX5S3Jz+xj8UN5ptAj+zuZZ49rJesp3/lNxotvcbtw8ZUMjWeBFxktb8Ibsx
xW/ilE9C5IBLUIl9Mrn+Ibsxrd/4Ox5qru8/1Pk7Cuqfb2KHOShsNYG8F90NEtPPl3zj9Gz/Js3Y
rFUtntkPddthTdR9L+a0/YVy+ufb6/trcRObvGOCFPzT7/KD2m2BPGpmbMo3DHO7qKAEuB4N19ua
hTXsKLaGO9ZVQwjdb/2HKozrMPlo/uLG/vkE+f7KvCZWMbSRf4oE8mZTVaORmWCfUaJgqmMWWP0q
8O4vP0pODsxQLkFRn+MoKmsg17nhRTJoB503B3U8Hnl6/HB5/cVb+aS7/P5efniZT4cUKa3dIn1e
ZmJlcTnUicfwqNXupaWRhi3jbtg1s2uhTGYHGthl8Zity006M8z917/JJ+H1H7+JhQAUaSwH1knP
9cP3OZX6hJmX7xMPTWhGXdgctTDbjaG9oyUiBDmk7g6NoA3Zg0WIr0IvrF7JDj4zA/fwKyfTX37H
KLr++G1Of/7Db1PXApWWVpqbcUqaCAv/hTbP1i8upM/f8e+qWviGPl/wyYL+SVuLnmya4oGpvkM2
/FZj33Apsw7bPqqr/b/+eD+/H/L+sFbgtQIFgsD2d+PWD++HFXtCqkwOYoF6n0wGg2+0791fXE6m
96e3hIXylA3ENWtjo/A/6bvFQAeIwXPdFO2c04WwDFkhuA0LD5YU3vnOGoc0BVVoWq+mMflrYDhg
3L72PAeNIiBEoR8PBIHghAVgjkdp9k4Rr0S+MuQuRsXWgxmEsK7sUkNFlJlSBxTuI9sNhNXpNj2l
4XbnLVnBXR6QEwOqupZOcwMXi42XtSysAhsGryeYcWl4xwpAAdNj4uHZjDXLpZe6N5VvX+TGSqJu
Sa+aBdABXIqkZNa3U43AIZq8YXlwJ4qrsB2VhUrP0vpyn53+f4fRDD05AjKZ35lGLcO6nRTibE+p
xmcfXftfYjXE8dVgDhhvBwaORpAuDE0D8py1/K1iHC2CgWr/GdwF8Ia0lKLAPWfTf2pkQnzxqHqb
KPUR6LUJmem73oIDEbKuS7otzW9qhKJqrR32KabBc54y8JE6vEWT4UQagA42MU+TFh2ZXtYfZhZp
wz5ZNe1YAnSHlN703jt5zFK/8k9ZxiEclt4IEAuTwJ6W7K439iC0Y2bpntpNXsdwcHJK790X+Wx6
O9efvfNEIzQw8kmZjLek3CuxKea+fDFz04YxVI3rsq2zmXT7ouxY08kWkVtFOpcWyjjRr43WyOLA
cRbvWmFGvsY84d60euG82twjRDCUfXnrj6k+BlPq96h/0ENlISP0dYxMbem+pbPZDpFtZ6cR1Ewq
YiCtdLpHkcnOe3EmkgSr1PW8INUViLBRGuUbz08GYZM+qufMqvuKfQS5H1VCZD+TYmG9abg0LxOr
0mjuDVBCQQoExt1IN0kQKvZJ+WzBkNWDwQTuQAiZJ78VWFeOKs7itySR3XVarasKpmxOaH7cYbya
Flk/LiUYBhy5SXKVmSfWp1sX3k3nOzo9Xd2NwJsybbwjoka9Tx0Dh8MST/OJV621VlA6Wvq4qjnO
o0p0ZNN62USgjKW35SUhMT0qBsIgLgZzBD9ArvB4Ywxm2QaNCQPSTEwiTS2ahrvWYIoRJYboHryy
8A8tgiWGfqXrEIMihM1zQYCNygi9LcjfHcXNklYDipK8JaE6S9C3BiycTaIoudDhrbTZSn9LRDjO
ekZz1pCZxAUVuvlO5TyK88avxFGzvPWrIU0F47I3vKtJgYniw+yJ7hzcknWdDxs4EAMOafjgEnZB
PHJfoshvvjWz5rz06xJngd828Lz49POrOpbLA5dU+c7gD0TLRJbAzF2WS/jrHJSXaDr5mHIr1m/h
wWQ6ilK+hlD5Czc14AjnGNsk+2JGMfunZfSqo+yXHv0nV8xtBZxmDNeirT5qZn5IwnKz4LolEnfg
wxGS51atYFdaKq/O4RmsRGpaeWnvC4ObO7AbqYqIBRVDRatgP75Z2glvGQtrVEJZX6IT0deF/Hcj
lc1XcyJknavUHq9nPbUYT3ie+hBCYyaHX45MIgjJ84U91KV9kRWqR4JHKtqydTN3LbYMFXyYgPYJ
cMlugOURvFLSizTJjXAjyY8ugmxolo7wJElUkNEgnT6LO9kybLRBNgWxM7P1tFbVrhd6q7lfUOEO
0OOTbLxLO0sAMoOlnLJ/GxkHKQxg5SZt8nY9wgkar1ctRYetLyxxabq7K/LYc2Z6eufO+yqOW+pF
MJ7MkeJB5XuxLOTKm205m3urcU9fmOhr1NGOJbuTdcfjavZT/24E0lOxU9Ggn9Sipld12innGGwd
jZkerf+4Y8LIhtDqzXgKkwUpbjAlRtpvkDHQUFdq5QmEJFwIemSnZkOHFkBuvcJF11cQbaX2Re9N
91Zhu8HSES5067CDAeIX4yE7Xw0+58gpl5k88jEtPfppmDWRuc729WxMrQylO7O5TkXBGm2tcZtH
Ookz/rayG0M7x9xjo8LNm3GNFE3hERqofKDATKyNl47jpdAFSsikyEtvw3qI2WaDvV9s8O8O7PEh
VaRh0jNTDR2RE1tgF43XbhpCTeuwESn2cBgbxMk5hS6miAen+WjPyNxpsScweZoT84Ghu2KvmTLb
P9nTZcxOOR7tJuTOIcaP/Ll4PAxZZmokPWumCOwBycZpRJ4fOVZPcVutdNAesOxAJ7re6a7M0JKN
sX1X5oXFtCI2aorGhaB+e5A+2sA5tW1+hEE+74XnjROm9MIto7bK0eZUPM/ZUq911+9cNG/dWamT
dhadjh0ZCN4b1unaxSjP+7xaCsN56vtasiRJgblxkiH6QkhmmRfK7FKOwczti20bF9Y/sHZ/q439
93rUq/Gj7Yf2A5+s7P5jO9TvLz294f+AlpXl2w+l5p9a1uPL0Gb9S5395BP5/S9971ox9mITwW9I
5B8GRMz4fxhFNN3FDkzveWJyIx75nQ35vWs13N9+t6qSlIdrj1Lyn00rrl+Sc/nXlHLfOd9/dOzf
W55/BfP+uTK2XepidgIea3AHbyBt9c+VvuEweUac/DVDqh+U7hwHAyPEXzSrP5fF31+E7py0Vu5S
LGY/vwjsepIWZ7YxbA339cLiqcs07UxING0/fPp/0dH95dvxTx5L42Ri8z4ZHRMbAJi/+M/6UnLA
6ZM/3vZLjUnj776MoVsmIaskSTp8c59eZpjsMesa+2kSSidMTlTD/WyXwvrF53ZqF/45wzp9brwM
meiMFYi7cj9zEIwMTqGnzKeVvW+Qs1B+xD0bB/Fg6JGfaj3yygWoJKCYg7mU8hdv8ucRwz9endw+
gVvp9/yI07f6Q9NUcBUSxyOeTDC+kalXJLWg5TIjy6b6cwi6jYAl5ZeLlqlfdMOf+vI/XpoLBce7
S/rwp9YQiRNKOn19UkbS5w9zZUGlE2Ond1tCmAmXE7BFaH8Q+L/0zDGNyJlxkG4b2+gZNXpykr+4
rv58BRMFxTONwCKmT9i+fv4snCWT8DCNpyFPrQ0j6XslqW+LotL/9guR+HaamTo4+llVfbofJ7gz
i5uaTyAeoMQPttoAi8UvMifJ4V9fw1jVPl9ehEcTHeDZrI8Y0H6Ge9TUCVzA6SV6E4hTZFmmfUS8
EjeO18jqLmMqDwYQnSOa8WWMz1w/WXoCGiuPWD4aDTNgiXUScfYTZiH0evlrDHstI8XJMV+qqc8B
TWFdJTOzVnUcOetcNBtqJHDZaC6A1RgtZoBQE0npnJvqlDTgxaNPQblWaR8A+dDJa/SseYO5JmVZ
QH6qEQC+SegELdZAQa1Ykew0EoK7c4wf6xFxNC4ZrPaAtYDQIYhQg3zxKmTexw5bTX2DpCF9hH2z
umEJw6jZG3niU5vnOTGAlObjlWTjp7aYwZk7rY7PJEgj0/UOBGJFHJhh9XIjl5jI9GpaEYGKsmre
kTnl9qYUeTkeYsto75dxEqQ4ylYrUShWmruXWdIdYESmIlw1h5At1doS1vnaZPskSYiQBgq1zGTV
zMt47wo0qecrPHm8tUU2fgXVl763KOe8IEZSUFCIYHmJX/TWE8kr0aDx7YoAoSd8zSFhciaOnKUc
SSsaH+wO/1KqzlRvAPq6s7w8NUWEEMPUbhqUEQhSUVAA6FlR1LZqLa5jKLCUkyHmltIvUZnFlFna
ZpGyHbEQooPvtEtttbW2fZayyXLzhl2h9Kq9mOyquyUAQB8oxHOC6pwTV7Lp553fKhTdvTnQZp1X
OhkrYqtb+ciwISjYfNoeWBENJ+8YVAu0Xu++osdkcM5mHQOF2CZuxpcfajpY2jbS9IIFLPAbI3HV
YzyO5mAFmeUOEMJK1eDlOozS8fwUKSwWW8xay1qQscxw4NvamgOltSEc5YdkVNPAXQDFrYfl2jbY
KcHmM6VJpKGT4/omCLQS1IkPHZmeDar8mMQ2O2jgnUvoSbxUFlRZItXBxzaIT6lXorpMfZZJ5+MY
OwKVRdZ+mxb054Fttt7xFLsoD41eeY8mpgA4dpZTfuRlYyTf5NwO1mW3lCvwRBVL98pAXH/Vn1g0
u3kwtPQLPhED6KFXC2OHvq9ar9FijSd9kJ1czTKhSyXFJn+e0aW6OwQsHgI9pCAUkoFB4/yYGroc
dumKLf2id+KUnTrpRQwTbFL1grxO9PwcAYJ6ctBVq6BaO1Y5mEJ1Lex1vzZ2Gu4V+ZoAT0WFRAu9
IodjMM6NNIsZUf2YDMnTFOcjEhS/jrWHZepH815fR2Y/WT/o5dZbMEE+QWOwzfvFqUT67hMi77x1
mTJHDwvoQpAu5Tbk1UcF4B4LHvIyzT+SsuoUDjTO3O/ZdvZVaYaj6HELgZJrR5RZKzhbSC1t6k73
i9kQrhpgsV/JsWY4yDSzS1a+yzQ54Yxy53rxZFlvsNsNKPWmsbzpbKeYUAcITh26RYUkBkG/2GTE
TwG9GaRxMZEkloaSGcON7qTz9dDmOZrUtkPE1Jc4A3hQxnbKczvTvw2KD3TbZTn8OMYZp85aus4S
CV1n6YSrJz1WnCxwdPWhyBgQdjxts2quih1ypvgmMcv5Szcr9MJzbXO7ZBpCCj4ih8dQB7zRDfAo
jPeEwNoPjbaqOgKIivsJV2A7bUesqM7WIE/YoQUdsNDEbAaOeB6z5w5wvMYxn8/XupXaZug3DL/D
grRW+GbYOkTg1XZ1NRGeiuJlyewvNarMrx4FPxbUQoufBWnKb0MpRqqgqckDNzVgtlrrhJ2vy7qv
jibEUSrm5xF5b2TKDuiI080Ew/654etrGTHnrgxTs9PsAHeq/9X266yIyAqoz1Fj9k6Y1FP32E1d
+rx4dsVWe5ITz49avaJy1ubQyabmIOe6yXapY0yXNcDB6lBoxIxsvbnyxig31+zVdiv7ZlRL+YAx
0XzJK43F9OgtdREyW8ruYHR2X1MyqR6Y8E1vnFD4Fpsh8+EY9hPT1txlShTK0cO/tYj1lNWd4o5N
Zg/9HC8zMGuazDiSooU1nwEfIPmvH1C0GFZNg9m36Aiko2wBPG4tC7SxMZZa3nSMm2/1i35XcnMw
rXN7gjDyumJcxrhhQXeQMyNC4lBMlwL18PlKcbpcL7ZlfBuyor/oEGLflXwDNOU8WGticAejPHLr
xJdYPwwV4WyO1xDnLY47U1NuFXlem2LJ5CnpMxj25jezlhgBLKCWoLbWInlbcrdGMuan5sTmW+Ms
NByrZ4G82M1l2aFjC8Q6ydd2srvTmGbke2E7WL043smByAYeVqUJDWMMDOXW3WZF4CWjZJVTvOO/
bktiTAl23RQVAVZpYY9OWKE4zTEhxsUTt0yt76a4NlImJF1F5nfZT0XosjS4RbI/fw/F/e/oauVH
fde3Hx89be3/gF6WZum/jrL6f2XyQYbVj8tX/vvvwVX6b4T2kThLeA6gCxrP/+xhvd9OlSNdKoZ7
57Tz4I++97Am7e2JO8//6PtI3WFF/33xqnu/sTuktzkF2J7oGX8ruYq+66dK1iW0iLwFnaBlZBQW
9Sw9+4+tCrt1svWAyDSTppLivhWdZR1HYuRJr8SjxhMvi0CC6ExzhRnXKt/BtSrmk8Oa2aIfSH/S
SC0y/EU8V8uUmP2AAEUOJECOnZlUT8TCowXf+BbjTRUIZP9V+5Kngy5uXHpbzKLVsGST8dUmfHes
n1PUz9B8iY5h0BSsqZ1aD26GEOL/s3cmy3Ej2bb9lztHGXo4phGBiGCQFEmRFClNYGodjaPv8fVv
IdPypoisTL3E+JqVWQ1KBUEIHIf7OXuvfVjGB+Oj1bCkHhDrOv0B34zTB2L2PYS/xF5dY7emCZUY
qo+OU6HPj9NiS15M5PKdC/4g3pOvkeFo4/iAtbjoo2/SEgroL6mDkOwZeJQ32I51VjY47YioUElp
B1RyWnz2BGG+OMmMvr2dck1T2t62c6dKPtoIHkf6aVE9u2fP7Nzkg12Yld4EqvcG41Erp1GcmtS2
5G0FRvJJ4bVozkx9Uv++YvugB8RLj5j5mM/ox6Ht3PyciSXmOCbZ+Yj+hntRNHI7PkIlH7GKL3d2
6ApgoczHpvI8lj4iHaGyGeFhwfIBFMhezLUoNvoTYzz8otrYam52FGSNwwxr67SpjV1TIWzoggwy
jJwvmER78AhJS7/+opx4vOLTjtyzNo36S0pq+wCLAItQUMVZ1LFNR687R9XRUq6c1IF2slE3F2nS
syYoT7JuP06l7sn7rOZ/O4bAi4gpxnnCwoh0hsBwQcM7e6fDTpe7tqzN4ZhpPoJ4+qFpmXFk4WtC
s7eng5/3Wc/s1tQIdWVAIspzZjBS35uuXqXH1B09olqWGR06u8rvD1jhq+GCUaR5VzmiwUrcjTbG
Pa4znjF5OuLByPx5CpRShAyEkjHhvukhg+wRuROG6ZtT/swkyX2QTpF8hD0G+TKCAfcMhGM090nq
lTSpleA7I4sWhmBd304RsgkA/CSw7XwcWskOa4jbHWYWf39nqDT/0Io+sq/0qJQ/vMhN8tNkeLB5
a6gL+g1hqjgEVDKOS8Jwg+HPFRPPNgqXaNmmcLU7F7CygwdsQAuqkeOSX8hojl7HpBzMoI0zvP8e
qLpuT1wbEwqHDUB41LOx+ZrOpG3v554oa17XTLs3SqfN99Kks77DPOs3xzHRDITcRul+MvyMk0jl
Sl8ndmPAZSs1ayLCVIRVv3MSh9/Mk3HHPieLODKReW5zX5EHIWK2Dfdzw9/52o+Z9gPGduvurMQg
qJipNlEDUTYMaulBI02uGxS/x0rmyXu/yLruwPmzsG4I/4k+Mv4hYNyv5pYBP99WGVhl53/WRs9D
PplHIHy0mhUTfWxRnxw9D4vAw6D+wSnAdexTZoDxnmqdr3P8mJ8TQWsEUzzMQF6pmucrh0CPMPJc
0nheho25bTCew1HoogU0x6Q7zR3q4Z3ul634HIk+8y8aine6KYVeGPyXTa0NKCFU4z7B6Ej0O3LU
G/WAnM9Bo4dsLCcw1+/ZbyF3Vl34eeiHfoRTEbYakvbYklH0jT3qCAeZm4AY2JQkNhx8FwWic4e1
PUUb65AIZZ05HZjpS6MikZ+xXFY2Y+a2qR9H4kwZGIR9GF97c1ekn6IUNx4WbIxsqIwja+mT94la
lly7Rzh3RX2yerNe4CcTWHbMIltSXKZpuJBsni7eqrqJyc4l7MKOgzC3Ne9CGz4sP3A8ce0TAIMI
WABqYZzWJoZSSEsMnqbXbHAsGgYhThZQtH46sNsLhQ0U24RM++It3vvzsvRmYdAJLU7kLukx333L
NEqrJqkEZA4i215zcZSZo3WMarIqglgw9tonJV6ogzVk0LTA8xTlVZvn4nObxCZiV9wUj33vzByl
jM5+sEO3G+6nMTM+RzOSygNbrhQ/Xj/2BhI7w4xemXDrzXFCUwFa2hzUvIs0vYsOUecM6p3AeTec
kIV39hMhCbUAh+FiNRnsQT66Zmc8Kd0gNDMRUyMgN4wQS/gbvGTvCdzxCBMtuagmPMwc4UictoKE
LA+2AYMKA7w5sA3MnbKiIAtyE2q7Sh9K24ywVNTz8NwXTlQf/dGuYkJsFMcqPDEUGIELcRiYHeYE
LKfI3jGh1mSOHQwnrKyrUBU+UN+o1kvUnCj1P4a1ysU56TVHO8mK6tmrWFX1qZnIHN2NbQorAs9r
yDnbtWdSO8oMG04Xaj4yg1yxS49gTL+PVEzct4Nu4KjbkGQx6fHp2Fd5LeU5jwAOXHlpYTwxvTTs
g1FplntrNDYNBraswjpZlpp/ZKIjSdkJa+MT73Hc7EQT4zABtBfJu66HN72LvSxMLv5QlbcDPoFn
DWJMelQ8R7xYvdAd/D10KGirwQ1ugiiyedaIu5R/mbNaIEmvCpxecUJANTbpCOu2XBrTWM1NZPu7
JNLru9xtbX3vZjbwCE5h/WPiJkuSZmVz8hQJh4lYUwNQT9sl1j7vSrQ8SS29e5X0oNtKFB/psRpl
/zRljaTDm8f5Y5/U7ifQQnWIQpwD7r5NllzqaGYYvfcQR4RkkNKHX3Y3bhSk7AHfE3eXtjtlwjwI
LFGPX2YzzMVy8LQejLHsrEtX5qIIDHZVbtCbGPiv2VeN9Z2fQbGtDxAmDeCMfjVCPKKX0qRYU4yQ
UC0AK9nwPBIGBFWKw9LXudAY0ulxI5/oSEzGNRb7OH/XgmnqvqLaGn4w3eYn7aMFRaIUks6D6lCa
7jobuhIJPrbl7yHLO2eU/U55arK6RT4P+ZL8UZkZilTXKdXOZIbHHuTBgp0f/Ti3uDOww/THhnwM
b+c2OdFCrVY1hzCmJ04N1+neIi0VEQu4Hm+XFarEXZQNXbUvhCs/G1mvFwcySur6LOtC865a304/
luZMxDWIFa98b2ZTWz8uAz3M3iDrf2DTn4n1zgl72MVDN+mXdBCxOpaZmXv7iF4tc9K4wPk0+Y1K
LjGGSP9znI+YkVtrMor7mSG9GTB3qZ1XrBeNujeFnnSPTsLumcPekNW0mrUAiQ1bAexCjDWLsTu5
nH6nhtrVCFZHbsLJPYkx3fe4vJqbkMbBD6k5mIYAGHjRyZwM7LszNqN5p1VF+66sdTrFlcKZvtMS
D0eXIcap5kRZ8EcGvMftJbJq02KHDijqXDeuzSBYRji8mkohNJld1B0qTR/YXUHl86TVMeCUodCv
LN4suAjNNJUIO0wb+AIn2v3IeDncE0FYLsNyds/7pivF5zKMkG+DYF1SnyQIDDZXGagmPnDDrdf3
9V0HwUPuwtDoP7NroYkcR5FycGTa1ScPFe+TR3NU3zOplw/oms2R820IqxLI2twc6A3OH1kRyQDq
/UjPgA+CsMSuzpc4s3iuRwsBxWs8oHZhYQKjxt5qoOXRWXrywxrtvjyVfdaQVZDY9YcRRBcRmXEB
SStSOM6OQtbxj8hnp3DsoK8BpVgwcGeazyUqeQY2X6C6MvwQNJIBG8l8eiyyAm29Sjo0J2BYOQDJ
QUdOQ2c6JshFVs1O90hx38laFdk+itz5LLMedY5LR0mdUkjAMd+QtH6dCjMnJc0saFlpNQ7qfUcw
GZPeUf+ehKHqd0XsdXWQqIRtqq31CDRUsQRa0QRB0/Pb8fT/zun/wxjwH87puSzUm2M6f/z3Y7pp
c+BG6sg0dzmQI/D/45huGP9BUsog0QGCyZ9ZwLN/6KPt/5ChuVD5IdLajIMdDs9/6KM5p+uwCnV0
FhzX+Z+sf6OPdt9O0cAgocL2CRziHnViXPzVFK2IYEPZtnf00GTop1rNPtk9WdnFnToJS+n3nJCc
R3KZ+TQn44w0T/MdbW8iS/omNZcYwhzKzedqYkC365p0fAVZNNwt4sFPbcxR92AO0fBSJx7g6qZN
oPm2hFxdKzBGGWETbPZ2RlZrX3sciPWOhrJP5EiW50A1NYSqCJkYo+5V2vmPiTMCW/FYI0fES8XU
Bz157dYpHIT0X3RQDt5uZmf2hHtOh3oAveuHTHWJJEdm4xQYqhuYDTUq/jBNSVWw8sb8DV5cJk8e
Zxlv72uOUxwKjm069JCuSw706cfkQNdC2HsmswUms7LCKRPnRvvBHmI5XkqcMlnQNATNQSYpoMLv
vHEY5C30VnXydACu42Ggn00QF1L0hBwSAID5j59euV+O2fkhHRP5PT0fgvxgmC5y+5/7LUNZziYR
DlcQu727VPeGF+aGfvmL8ff6dUHjwLBVkBICLNUioOrt3+KrvO1gjt0NgAKsA/CoKjvXRddEZ3K7
4vj+n/9NiIG53p/jdmiZYDQt3kr+wiXH11pN9em0pmEYd1/oNcHjgXWrXnMAAJ+JpmlIZ6TlHl2g
GJtVAJrBzDmx47GivUSHPYjIyrku5GjhY2qj4WNSC5utNz9a1XynNSGM4lXKyc9PpTLk/Zh2RQeX
qoXKI9opFNd8o9uB3QQfnUUUzLsnR7+2dlZlKc4jABMuVj0iDArxgyU79pjlrW8gAri3INW9CHuK
gQH0rTUcZtsTwTxL29grrRr9Q0eHaUlFjQ3xFA5MHnaqhskTzN5ssf8VZX1AmogdhzNWXZ5VbQ3T
hfA9UvY0tP3G0cFL8E1HLvo68W4BgKoFdvF8svvoDBsRh9xc076pYkcTJ8dRzvdWRM5lcEqCCIYU
UdguwUvGqCZgPkYY28GsOND1sAnNKcn3CU2hu5ruMlbF2RwbTh5z9iWtZtSCsqIXAMLH1XpGbeXo
nXzoD/djzrjyAgSPtrQ18wjYCqfpl1b2Mj/yzYnFfja9FLqGQxbQHjAEDJcQdNtnI0INue9SxksA
n2qseJCTwuyopjQ3388zbcu9UEyOeBxF966xssa5cdsM6q7eD+GlcUKwpzgCUv+6Jh4NJaBvdy8R
LArySWoPHSUShNG74Dick71D9d/MAx/wq6TWuqeahpQEGIE768iuxnqZ2QcvM91Om/ZmItw2iLIG
s2RqZ9HyrxJpTXZeNbSXVhM8CjLRx8dShnjMI1laMcrQVrd3QCPEeGJyEdO86JMQ3qao6NbHmOWI
jspTD1aFIhs9shDnXkUt2edLFz4uTwkYZ7YEeaQz3xgqPQ86I8FCDbzT+JDSUPqOgDRloiM6Jvca
8FyqcXarSynr7Ko2tQ75uGhK98DSBzkRQ9iNAARHEmOtq30zO+/MhL3DpYzrxCDIKEkvyHU5s5DZ
5LxYYh6fF63wJdMH7MRjO3wntaN7IX7LMw+eXYNe4jQXFwcJ+BM4LPrLxa5u2/Qmzb6+dwUsuz1H
3hxSaD4lyC07ulMHACjirjVm+6vLM35RoJWda1H6ZLOhL0nFHicgMKFZ1pG2c6oOjTwQFX4NhfaG
mOu4YMRVm/nwOEHm6I6lRYtoZ6cTVE3kvjn4k27AkiGmOIVv74krwHHVD8UCgxu4IPvkAHyhfp6F
RjhpbqELMJiYfne6gYPTYLnNlTMamjxBBq5R7/M9/M6vmMJVmSSYSZ9DSxmIqS+gpU/MAcFnWck5
mUsQiByZMPkXkxrx0bmES9K8KMQXYXbqVpum0bjuZkgWCDDdu0GX5fdoLso60Cr4lAe9Vkqjtmqk
impQxDugoUifI8jct145jz+6jEWPBnYWvpYZWlMU2VEsDhLiFT+rMZiPvt2U76dy4o9RRJbcmWRH
TgekMt6dBE4AQ0UOtXdUrafht5tK+TWXdvliwdaJdi3z/QU4RUA7/k6LtpjTE5aMwjWLz43FOfBI
X8p/j1FXR+fhxXD86DahsFaTrVcHsNzVc8jnkcjR1A6BtoBD27n4Acn485VOuJTqxQ2CByiOX/Mx
ZyutVQiSdyGvK38GxbEgJBNzhN6MTDajaqzqs68yHS6FlLNdnBgcp+Z8HZpIEfZR1y6tdAzz/aXq
DIdWNn0rHNtLtsuO5cFDaZv5RNCoadboHNblgzkhlNhbLAP9QeRmfDd7zgBmrtDk7ZjEEuW877if
Uqln4qyRWvg9ZpbuMFCPpuea+ZfLYUnLCdkUdXxu86bJwfqmSX6AZmcKcnEbq3znTz1YeA6iC+gN
pp5xUqkkTIuekltytmIvQLJEChNvCGPa7l0k9A9D0xrf4UaJb07m8FTbSUZ3lmNqr2OfIOohkyv+
kcjJQhLiqqq7DCltAnpoFXaoSjQZJSQgucAfiLofuYmS7SChzZJTltn0vuyJtie5PuZYBcquGjAt
cVzlu34O52YH4JgRpKFc2wSF4YagqH2f1T+e5vyJjrL2lYaw/dGf2/aO45/3UtS1/jUPQ2LdfNqK
7HqsWUzUKX2Xg2oMtPJGrfcOwBudaT0SsBzeB57nF9BImr13fenEB0bkwOk5bDE7p02Iuiq2betL
5DJ8B489DWzhJrPaVZre3oUsvzSVVcsey44SW792ssL5IPU2fmx532vcFk76UENZSWE46iEucF8N
B9gZCDe0eNSAL3BI/FjK3uGsxKC4ONCeg7JpZ2V2cUaqa0fzhzE9H8H0fkgavOLjBIByH6dRe28w
f6Xl6hrqK0CAEsop26QfVd/lr2kvw28i1eHNuokUrwye+fGNXNPdpceOQMr0CvebigB4gCooJ3tn
+S1QRZWO7tNcK1wD9GA/4rDB9Y/UmF6SnjZkreKIxXhkypmWD90CAGux8NnL9EwcXrM8RG1cs2of
mW/5HjoTBRVKQWRmHl/saGzTkycstfiRGeTg8RFrzHcjVfapYIjz1cE2tHTgtLDfee4cyUOSWZgB
MpV6/U0pPFXzTR+i+r4RfkLTfSbftSSMkCHJzPiAxMmOzhwAlHQ/EjMLnC3sCCX3U9HP+yYk84jm
sUhB9TmVYs5UxtBeHeQp3slrldYCMm3K8mWCUGPvRwxH/fsRmkoPV2vIHx3NCs13g4bS4lxrc8sb
ibpwrDltFHMIhrh37JaMktKtHeNLHlayh4sMgMrJQZI7dEbARTDq7k4paL2pQniEZxSvfclY6iUF
6KYulVNmE7zARkgSf3OJIxvBNHF/AzovkLpfYocu4HmSqNP2RRGGzo2CUALkNc9MjxYzW5wwu9eI
Tinh3LCNMKGyO07EKZ8mCQGkGbtWzdq7Kja1+wmoT3ojOsKk5X4khz76BqRQaccstxPvnswHx/2G
nZd/jwjzOLbBBbMyXumih6e4M6Ix1cl5HXK4OKYvivhYhmaNEL8a+Vc4YEM4yjDgm7xT43VV/IyI
LHIUPn+RdB9mwraLZ5rvmXlUTaqHT12SIX/cpYgx3CNbEZMemN8kxO469DvNhziyMPJCDHBq9308
c/hA6BmROhsxKvL4iiLD4lM3pnMawd0K3aJ5nhCf+wy9IldnfUT85AV0/uzmljhBAn9yTBzDbeNV
XlsAoRWpBzgaiq9AqVdX+l1X2fSzMrD9w0NZ9qH5aDalcG+zWhIsMllT/wEoO2uakYb06tMpY3sj
hjkDyYbM/gX14/SjYWSY7XXgHsvYDLjNGcbT8Nogs1oY3X5/XaEiFbh/woHtiVXzNcwZ5z1p7K3x
tyb67AYxznzi0pzWlDeJ6zXwSjhe6PuC2cMpMxCm7ksxmK/RbJbVoW462zhXpGjCrypmp4QlHvnm
xRgqNIYVTUFmSBYPn/crBCFetl7DodWe5hipylh0d2C1iDhvGYOkeHDYkh+ASNvlJbEyCeLDZ7SH
7oovL+1tH1RV3tTvdSeL5/PUOJkZ2CEqxR3OlvZ+RI1NevV10mfS5tPthfxDtB4DFGR4tsFVGGUW
OFtbvR+YAH81E9/6NnPula+aXsWvqqzlgyzyMN3JoqeL7FoNhoy5H4dvpt6bCQo3mwWbrDePblru
d2Alo4KZL9AaypRX+3vNKwG2WRvjs6jnmZlVLfBZlPqkOHkLpx6v+sjrnkcoDh8cvoIMZ5BK0TTv
Y9eje9UMD6IosE4CrUJZFzUWQccap13ao0w37gxIYuKg+1I+6TVMkpntEt0tvhDElCelpY5VRKop
WDk5f5k9gLTMrSIQskUT0kdAkRDbV6aTiK+kfZDc5sZjeEigrE87t04zzmW+pfNRSjLapKlloK37
7ZD7f02z/1k05P/QNavlQijI3zTOlv/Ln2wBF+8+XbPf+QFLevPvcR6aZxHAJhC+/BHNRn/sj96Z
afyHXhqmBkPXvcX0z//tj96Z4/yHcw49N4wfeJJID/o3vbO3CheN3ZNH6w4J+tseiF1BlEMZpgKp
upfZn76E3YefHsQvezl/XnnV7VAOGxm748oGr34So1Kpxe8t2v9PVMCfl15FbeGRbwnhtFhTfO9e
t7R7ZSAx3HTb65i6svNAEadhGuiDNd+i+CeseFLuYdvVF8n8T56HkKQLOnYLdL6H3OXsZfyrrNe/
+SEXCsXPV2acnpCTbqTBPOb9Zc717qDSyX/cdt8r24AZ1nyhvQK/GyeufQyq8uBq9su2i6+MIESG
eYPtjmnQZal7Jmr586CnIth28VUrcWZkauP9U4HV0J+R801cy/O2S6M/+/mRO/k4ilZvVaD8k0+y
TLytctbpTfxs8HTZMgSwt8130Ku7ryBfWd+33faqMEOBhCChJR50k3XFXhvL9q+ivv7uJVwVplcN
FUb1XAWJ6MbrIumM21Bo/yoz7X+r3lq1a53WsztEoSkIxK9VKUmfd7bV/LI4//xDhngbRmYG/JA4
StxSoFXRmBxsetxra0/cN2mD0TYNoNjdhWYvz0456r9/d//tSmit6pI9JuldRqkCjuXq61wjV2kS
07/aduurwrQhNI8FQQSB8zqXKMo3PpFVSYZ0/yeE7ioY0O9A0K+IYpmNbfVurYoyJyQIFTBviRyT
Uy3ZC2f9uPXOzbcvSp8abVkh/Q96T2I+GeNwD6yi2vi4V4WJeiScJR7GQPiKBYXMJnhe9caHvirN
OcuIDWpmFSBFy7AOoA6cvLbdduvmqjbR93QZWU58H5Kbpnsqyl8lQPNg/xyd/G/N/4a1+el7aaNp
T2YaV0Fs9rfkfSY7BE6/cAP+zWK1iI5/rnrXmiPdn+0kELZ1VaRZ9jkqgG9vKp2177VyRdOMg5VA
kXPTT7VLrhiz+DrfVvfs/d7c+5zpcQVQGOJeEx/noeA8z7HktO3eV/WpCthw5NEkAcic4hA6eXru
3XbjN2KdSZ3A5oPNmxFAQu8bbdTe7L9tu+9VdTKhroiBb5OAc+vi67G/gfLfVj7mqjbzlqgVxIRx
gN74kI3lp8hIho3XXpWmETqoPqwqCQzEr8xTmnPmZb9y2/7NW26sKrPtsXnUNTeeDvKSLZHwQAMe
Nj1wY/XdJC2SlhHSbkIFaFNZ+TMc8Pttl14VJ3RFz0erngS116JfgvoNPsHbVj1r3zMN9MiuGy6e
0VBzHMSEG+96VZZjYzd1xvcsmNSwj0wWb9ej4bLtkazKskmKetLdiNekouHcRDpOYX963nbx1WdT
hQBl0i5LAjdRtgJt60/OR68YinLb7m2NyPK8oi2jVhHSNreQi1+i2tr4a65Kc/I0wv0srlxo06WV
wCmyZn7a9lhWpVk6UdL13hwFJJl90bTuJlwkqJuura8qkxYWKISI/lhvjS6G1vHZdqR5s+3iq9LE
gwJRxO/iQBrRba61nHv0odn2VdZXxembrabbWBs4DX6v5RUS6203vdrNAvhWVS+5bjjoe92n59Wl
214/fVWZeas4UhoppkAmuIna+WLjxkpflaWJDCKZKhXBfiMT0MqJR5mgomx7IquyDMuU226dKAAy
hYFUa3DRZfW2DZBuvt1EMMvxrRirM4Dtjz5z4CjSt20H9VVJgv9NEmnZEW/f4tgoDZ92gVFsfLdX
Rcn8CN0H8pcglCXhstGD2RbmpgfurDVBbU22ZqdRlKP8zEc5BYbBFGXLj+n4q5pUIjaGDnVNoCuz
CIRsP+DlFZtqx1lr34YecTCWjSggsQpP8MmEv7XttldV2TnIreeJ14TMij20xWHXMSLetAgii3r7
Di6AkhaMP5khotJ3SUZykvS1YdN7+BcdWZKMWjJpZhTAl0CZOshkX47xr1jA/31rhaDr7b07fY89
gpSxoNCHdyodvldwFzY+dPPttUleCkFfsBTWmrB3vm0H6dyEGx/6qjxtKYa+wooUuJWZHBCuMdzO
qmhTeTreakFsfVe2bdZSQmXYkYODUtgafLnxwayK36yZKusTD0Zo5X4u793yddNrvkhYfz4O1pmY
Wym9KLBiTDUJaJ+HfhBi49VXta8NZpmkTAuDcGI+jepcik2bcFgrb+9bFkM+pBVXTqrkMNVnIum2
PWqxKvx6CvGV+Fw5W6ajkfVl7OiPbXvaq7r3PGZmJCji6xhqZAzLgLsbs19Qz/+mMH+z8/7UNSjJ
hVOM2ShMLGkoQvpD74uNXwixqvrFa5hFWsXFW+KST1m/aVP1F4+xB8a17Uk+C9piuimVup37YNuz
XpW7XqN/Ez4FCV7UkLtm0/bBEatKzO0BqWxTszcRxNoaLRkR0WHTHXurWvSrNhdR1FOLs3vJhltr
iq+3XXlVh0QV68No8zGroiR5DxDimSCvdOPKtyrFkYF+6iEh40Hbj0BYwD1uWz68VSkyUPZaJLVR
YE9PsgvyaNtL563K0FA2gB1ckoFhG18nYKgzit1tJb7OHMikShud4IqgKLQ6mM0iPIhO2/YJW/Os
rcyzpqLKubgk6NITpXETOegVN977qmSU7+IB9bk8EZeCPKTx1GLq3Xjvq8IpZauLijDowEnr6mUO
ISQdLa9zxm3v+GLT+PlLJslF1xJZsndQyUNq/Oa5PG8qn78g6HsvIr2VNzzLDEKXppzAQnhe2y6+
Kp+icnsPqAm/aXYCin43jeW2D8Ia9z4BRca+QfmgYT6n+VyddGtMjttue1VDaZYC7bFYB6fWLKHC
Shz1hO4QhrjtuaxH0uBMvGokPeLYdmP34CC5PyMfH+833f4anoj4zvIcOwc30xH5nfSteAWP3217
8uuxdJ0h80s75R5Jdk3OGv7q+75q2217nzXNzssyv4W77h6LFOJuDgb2djAdbWMdrTaytY6CH1fx
sge3Z2S33bekMu33mx67u9pGdOVcQmiHUmRjAvaAtY7bNAa/xVj8XP5duOT4Lt8KM/JBHiHUd8FA
b3sX3dXC6CHZB9XPxdVQnKP4FuTHadsDWa2K+BxaWsh8LlD63ysBB8MFVbhtQ+GslkRvmg2cwp0X
YBHpbzpdz28qZnjbNljOalPhguVNs3Z2j9ioJfQAO7+ahsrZePXVsphCEOMj3bpH2ZcZjLt2vgpb
OW177M5qZ+F5ZTsCzeILFA7khnlyCoBtjBvvfb02ajAT4L65x9RvunMtZ+M40l7Z9iF1VgVKbIHm
Q+hyj6Irs3e+Q1yjmpJ2472vKjR3whgKo0RFmsIoc6xGnbTI+NXrvjzfv042nbXwKmeDkTsaSxd4
6uSrN4/zfYItAeZflRxRHLrbFmBnVbBuGo0tbBkHIXNtXLNr0ndYUMKNdbUq2mKCOgF1kH+F7+YP
lQ1SIVV+um2xsVdvj5ZrVqV7fJqypBNIa4lmvdVbR9v49Vi/Pk1IgIbG5QmhKaCBCeNAxMM2kZpj
r14fz5iEcGO+2qhlHyptzG6Aug3bzl5/kQgROOInUE2PaZzFF6txxnOoY5vetBTbq3fG0QH+5JK6
cuyxenKwJP6IsF5vvPrqnYl7GcOC4MGMbYdxRPeKc8eub9tHe60S8vXG8oqlajMxtcdxKFwifWd3
22q5VgplcH2yaAido+y66DQKZWPb1dOrTc99LRXC9+UnNZbiY5tgxm96qw0aO9v4Qq61QjGAxaiL
NO7dqcZDqw/ZNbiKbaI1TLtvDx0EyFZN4mW8M05vntkWLP7IKd22x7ZWpTrOlduITqeY4qa7ixwJ
jsAyim0r/VozBLxXIHQa3GM95O8rQr4vHeGF245Mlvn2wQDoyhd6jXvU2+Jb2pT+ldUm/y6A6A99
DMaGtxeXGUZSnRDyY6cc3JFWCnNVI55h2/u4qlQItvEMMMw9TrkefSIf0TqB0Yw3jeSwsb2999RO
aktllns0WqGdstD2LtpkYRXbdPNr6VAekVuZ2A1ng6qb9uHCeII/n20r1bV4KHSJHSd+0jmaSabj
iJncvSCPc9sys1YPAZcDE2NSqnD4tMcQoenBKAWolW2PZlWrwuvssbd4JWtG29cJOUF7uGf9tl2Z
uapVDJctcVJUUxXjldThJh41gePon+99ucf/sm9ay4dEYsYY60z32EVNs/iWm+vUGfurtKjEtk2N
uarYkejaOSxZymzDnF5LQ68f/Myf4l88/b/7F6xqFkegx2Sef0GN2f9dHS5ZIjLn5a+8cvzF37E8
6//2lFaVG5Wu4KVxnSOGdvcKlr985TM+fP3n3+Bvrr7WFOXk7xr8Bx+p6OIz+T54s2CcbXv8a1VR
5gEoA4bsELUlktNY29kRska47UtirE5TpuTG+ew5sG6gLo1d6J3QBahtHeC1skg5oD2ajlcnsgmW
wZsYL0hzc1tlGau6dSJdq4BsO8fJjQgIzsEMWCl88W2/6vJr/zQ1gesSuc3imoNenZ2LGDAXnq95
22bbsN5ePVp8LBBKvePksFaiVhSgQqGlbbv3VckabQi9JGHXp7dZ+W0sG/d6gE70tO3qq4qF2Bf2
Rsmur7VMMzC1wT/Xbext27Eaq1rt9YqS1thtJ22PBRWGVf29lIW5TQHorHVGo+eCTp64PhQrk6C8
2fNOIYSajWvN4lH6+b0ZtTLFaUi9IsdoX4TexDezKvpfrPdLXf6XlWytNUJFi3dueSsbK+3lXjEj
2/t+4d9lFlHTYdrMu45hotxWBPqqHdIzoUjAenhHi4HtocFk/64YjOR+04u0ViFxaJvB49Iokqqq
dmZiE6BgMNvfdvVVAbvjQJBYySYZqO/wzFed7Ktsth+3XX1VwA4vzGSP7Kcafeivmfu1x7lut8kD
AeW8fYmA9NTpSBb60UUhYxAyVuArZw2ywm2TrrUkyWAsriRLz7EidP5DJ0L7R+2LjU10fVXDNhKt
sgdZdES+7wfCLF9jR02bPoj2WpOU5tbQ947HxftxfOwhr97ZjVS/KLDl7fhrgQH2evvkCT8wU08D
N98AHb3vNag1XqaKTZ9bwobeXh0AJZDBvPGOfjsU4VUIp+ixpQq0Te88uKi319ewjpW6mflHp4Yw
H+KuO2qEl216aey1Oimp7A4ca+Efmyax3gGT1m98ktRet1QUHPO3907qncijSPhH0eDW0zrPf5ZE
yW9q/MFIf3v1RsdvaXSWf/SISbwqSZIk/3LsN61ktr+qV/DBM0Ra1z+Gc4qyyrGyr5G0iu/bnszq
gzthaPD7zuS5u9r0AbVZm0G+ldn7bZdfVavrgZaIvck/aqlZtQdiEtx074f+tKk7R8rU20cPXbkZ
I1GEx4m5w22REkim67W17ZUXq4J1rG5ogR2FR+UY46nSh/BQOEm7bbFZy4mK/0fbmfXWraPp+q80
+p4FUrOA7r6QtEbPTuzEuSGc2NFAaqBIkZR+fb9r12l0bZ8q7AMD59JxbK+1JFIfv+F52jgfwffK
Yfo2BPA6cMUnI/PPffIfW4paaGokRqH5pdgor5xpwjN6U8znlusf+uR/iGB7iXm4WgCJ2UwIvBPo
GG+htgRw81O3zce2orbheQ9tJN+rkdIdCUn32g+9+fm53/5hvc4hCMNLMJB969CrmACSs49Bk/nc
Lv/RYJD6HPqsSJN9k/fsKQlHWYGdpt8+99o/rNdtEiFF5E32vIdgCjA6fnCGsE9e1g/LtR9Ab9e5
5PtaSwmU+yru01CEvz712j/2Gq3gJftLJWkvQxncNIyorzj/y/Jzv/3DYt1o05tkWcneKuu/B74W
Z57S7VNZqCj98HSN0m4KxDLx/bBtwd5N3S0IH+Phcy/9w6OV944pPTq+T2My7cDuBlRma5rP7WIf
O4+4TYaJCEv2kY2nHQYKuoML5s/1HoFt8OcdOOCQf8dbTPZmkPV2UnJSX0KeTJ/cgz/2NtW9QTmw
DsmepSJENwnoRKwMlpZ+bkF9bG/qUqgnQY0BRYeCGY38NP8WRm37uQWVfliuAipjrxtsNQugLFcN
+KGnqPZ/dWK7fMb/JKBMPyxXPKeDFA4l7MLrIk8BhvGeReL6vzpuXm6/f/LrP3Y3TROOgfCckX0G
8HwNVLKnB4zQLXuhGqj0kjFJt88t3o/dTuhkzmQfebJfNWiNYx0GmF4a9Sd/+4fFC5g2lS208KAU
+fBM4QEpZiQAPhf+fWx5atGolQOgXx80AFDRmYLS9zQi6zJ/LrD/g8X7D8/aJh9X4zOqDlCt8T3q
Qe7YTfqTu0PyYf0aEoCnmY76MIpaVstqwZiGx3D7/amt7WPzTbTETcswOX9Ic3j+DCBmVQ8PxOe2
tovh9x8TIl2zkqQNeiCqF0SXsAG4gwIH/pO3zYfFy4Hn5iSM+SFeB1Aag44k75Gd609lo6Lkw+ql
mGhotDA1XOqEDtU0oOaeiBkK7k999B87caxWYI5lYHCkU0QLG9jl2kyi/txd+bETZwvztI0omF96
MRGpJllPIJU0/efmrsG1/vOlFQuc8gJOiaMT8QxWFq4qMGfb526cj7040O8klIs6Pk4dkCJoTpge
BMiVn8pNR3H859c+isXhvvTk2CoA6lw8vMvU6ZfPXdYPC3bObOf6tp9ONozkj5h109sEafhfRN7J
H/2C/2TXj8M/v3ixUBjqgmU6NasJ66sYqSjOgNwLARu9XoNmgWWr63VHr6ZsTKMb8AKBCg5YuPJ3
FwAXjurf0F1opFSPEzQ+DdmIuSFROtihJGINgQ1PSNP9VINbe4C5qYdfiax9EpyBAYNlqQw3ntN9
19pQ/CQ+nDB0Bv2NYy/p5Uc8AshWbY8J5APyPPC87W/SJu2gHaqzqX5ZhkUtUPON2s9fqIJQairF
agwg/XgTvP5JAsdqYLkAwO/eCJQzbit9vvj6ia+Ng0ooulDFS4hjZn43wmvqr3vjt2QuNbOZqVjU
C/44WRAwbmD1yjZSdWhI7R5TtQiIFWAhoT6tQFSN52c5z7I5YORgANUtW7K4qA3EUWNlqZQ93n+z
bOq0zVGOmQFKGvU9mGQ43Gbgtam2dHOUmOsxtwHMUs75LHuDPJ6p27SJFf3eG2kDWlnWtzh9QVCU
pXMJw15d480awHSXk8XvVKrSKovYz03SuFGFy1TXTiDieQ4mKxqiwZgs8gCh4ozUDrfTruaOj7fd
Opj4Ya7BnlRVFhMSxIW8cFLXXZ3hUXTX6UF0tzlsH/KY42wCRVbKAVnfG81w7twyqC0eOt/DBFXh
AT9uhyZeY32jl1AqCZsJmhi+bOCuGlkaCLRrVcR+q6djQ1lMXvrQrCCltmidS5sC5iaYx5ADgZwS
akKgQfVSoWkvnF2JeT/A5K9WaHuRVoMAB3RKiHDTuDsAWSVrQJQ3OClRaRky0NrKi0x9erWhdu5p
aYOseVIATdoZ2AHAdNoygmoJJAYS1mFzSpYRcNdWB7L7bShYmd0eXepbAAhqAhWnKpPGdv7Yebwr
dlh7roHk7YBeYBQkzxR/dzfk6AXDmnDjkv2mugb9t2g7xTH4qLJlIN8BqVxiyBibLdx+AeC/kreI
prCqYYjCqLLpprzfhZNTfrgaVnFZYKkyjdphWH3MfdUMo839FdjKIZv3MHgkZtgRCGlCWsZL2PCh
SgGddu8B8g3LY9bXa6srMxqelAL80MTPY7rrtMkUrNwUtzlEV635xTQ+ozfV6QAy3m0ADPQ80AHg
REzI6+AxUyimQi4NysxDnyTt2TFB7/Mgl9Hb6CwYouCHbb8CmOuqMFpTMIVYvX2NBHP1W30RZx/q
NG9SkI9D3yh+4+VoxLUzAg4ryI8jnov6+9LgphI3EdzRQXsGKse3snQin5tvGrtDBI9V59O2qQKe
uPEsgbu1qkK/X92pKpJr4r5BXaq3d2BB6/lJQ98GCqIBzHKD3CWMzPbQMI7HcSXxZGBDCcGfABgd
uwfxCl4t1DCnvUWTwBwcU2qBzzpgjjLRHHZB7tVvzIZNkHzCN5ZAKr0aUF8yaHrXLAAedek69dIO
Bq0Re49gTuYl8ETCjoUG/RAI8o1ECk4auoKf9R0E/TV/vLCqk5dwJaYO4ODt5wivDZqu6Lc0cziC
rqkz9d1DCsJ6QA6jabnltAv8qwPJFJrnbqVTe5A8tjPwVmoChgp48aZv2d7VSYoeBLHOQHBfC8so
3IoygoHbVnPGQzQpyIBo9t0vEKPu0kgk0e+F4BAmT3qs81HuU4Eqwp7RQM+3ynbLMBai9Xbbx6iy
pF8aYB/oT1zWxfEi81kM2DkeDS6/XwYD8+POjmh4wc+kg3c/O2hxatzNnadsBk998MEFuzpBxQNc
0ZTUd0kDx2kFoddGT7SNDJ4XaWLBZCTK8bdVwK/4IFLplruRq/iCe8zq6JfMop5hwBCayfoJD/ql
E4XMRF/botH94E6ZigAvR9N2Bqp2geITCuyliewQuDJd5FI/wXs5miOdAw0AqHTRQEoVt41wO2m8
Aup6cp7ah0Vhn7nRXSMv1B8KDR587VRUNcQYGZD348ge0iaCi3KQaxtA1ARTlfxG+JJs4wNi+w4l
jDnOk266WgHtTneO6clfoYwIIU8RBINeDuhJZiA2c+TGZFb0dFz7n7H0F0r8kDcOyclGzdEEv18D
3BCseAQc6A4aF2zZkDpEryCbSYjfNtsZBtR+n85TUgwBfsc3naW5vusBnYWjqqEA8GeHgdk5oztW
M9JeBeNA9XrnMivgS8j1CqzwTbhtuFaFYkYCaj2ZlXJajQHpu74aElzcoVTT5XBdmC0k0wN8dRrE
VgxmAs282xySfAMMs3E9ZHdSufqFkzFGSOBnE/h3hve+ceChg86+Rc7l6Hjzmg0OuG4/mGMUZC4s
a0K5g85pNS57pAvDYAIotBAUFCgL4Uj/u+WbXdV+Qlkqf8IOSIO2sFGbkz0NkmVJDnMyWQEPw9AE
609QbqcZnHABL1On0s19HeSm7U1E19HQ0ijRxgD14xJRCw4r1uPWPHmncYOUgTYpm8swDk07lqsP
ev+MXb0jP5Z0TQMovoIeTRA1eKnNewcpxvx1zhY4xw/RGDYZK5VMVH4dU5XVSblAmQdRQcvgZD+u
g29pXuWWDZMF1Bq706MjqcWWHEUqGu7DxCXLiefeJA8bZOW2BhAFWuKuDIypQdCGOA88WwLhFVpI
EJIurhRNPWJmKQWNVn7JhxGP8gJyt9j8IN7Z+n3qeKShuaQQXgHrjVJ/95KLCRiagjjZhd+Yzbuw
KRTMV8D1cjgFCEDzDQBVbKe3YRJYbysCwriwEuLJqzixQAGj8hvmX9oNWGfYlaKAKSRhE9UOSH9l
CX5fskErfM4iHnfPclvi4VcatFOwFtEQeqaAVp1Z8quNQZeFYaMFHflbvdZ8rjHqC8R6A9sDlHOn
Xjcdb4soROv0s5aqBWC+tbSBJkolxuDW4pB61QeQj8c0KFswQTvsgzYmDMMLAMwsiKBmHIuh75YT
PzXNAp8AAljPrhFzRNlzKLE37qeNXRhlwwb+HMxKoRB7rwI3iyLSfchfoIIe9QNeSoxNji+y11eO
jjq4h+YtI0WOtj9WpP2wjGBAC8Nk2QHsxx9HYKrnE/NSQi8R4fog4LZj/mTSxs+YeNT1+sK3dBZL
sTYk7A0Qz3SMbsiGNfFAV1gJw2JS0OOC5l0nsWyxxYKBjre/Ajof46lhh35ASBK1kdiFua7Tdy2A
XpsA2o1z/P++Q/X2GF8Yvd+2lafp2XfZGH+vGfYTeNvwgT0IKNfsXTP2ob316JppzuizSjHLh+Oz
y85A3c/mN5u2we4oHJdQxtqFNeOR27BbvosJTI8vIToem0frICYbwfOf2fosWi3UEfXYxrEC4uF0
fAYVnqxvUHOzAabE2foE3nAUCd1XkUOiyQtbuyk+rQoi0vTY17BXPTZtQ5a+YHxa4ncY2bsYz1ew
2J8dNhF8PsjItTA8UA/+NLusZ6Wu/NbL7ZWiM/BhxVErvk4XMmO62Sz0HqxlTFaE7dzmT23bgpEM
LUg0x7D25EK8BEBXdXdAhsfBfu6wDl9rrbAmSxHzPMboEctDDGiy6N3ykeQPK/ADHocnR2h8HCgo
QCcUoTPzdZSBaX6u+Zzh7WOrF+td6gYJZ4WSqxluarJ2gKLXjRu+hx5hZDFNSUpP3VRP6nqmjQ8P
Fi5x8TWOpwZYexjhgv4op2hU2AV0+Lyg1Wu6W7i14qA7Q4gqLB0yAmi/qoN3IY1bDnjyKSCt0Z3H
CjwWU9yVrAt0RY3t6PUcLTx/hgdTRtizs3iqoETOpic/RMhH4lPesAj0lhqMjC0Q8toHoh206cUi
+NDtbKyIqCxUN+kjqbUPzrOtoxRSDCclBs18Lm8hZxQQHfQbdp+vPl99XI7DvIx42tRcF1sC0v4V
pa5JHgEJ7OHa5UMqTb3LWLZEj0jDxXrfeSuwE0KQGXb7COYGeph0n6U7Omlb6woTyvClggIBxDiC
z9Seof5kya7XS13vuxAr9AyRcQL8NwDYOOymLVPX3Ap6IZ0uYyuu2j6CAK/AlRTmRKGJz6oA5115
a9HZpU8LON85xqwgZoO1Aa8QXuahbpNbH2dZeN1TlESqOCHdhBeLGacU8PNso1d8TsT4q076TH9f
UqYYrIKIonGAwxxOcldPWsy7WZvZXicuSKZTxBWM7gFbLD210cz8NcZTgbeAW8BE+Q8xwsSyz9rN
Dl8FVjGoDt3G1GEOcai5S6yOJoRWWZc2FhmjIO9v4AcOtlub4IO+aOKIp0F3itc6IluFXsEWMltO
1jQH0jNISPgXaYh/kdn+OLMT94oRmPPqk8cTEWiYflRosUHd+MfnkigfUnsq4FhXdm5O0lN1hfI6
vRXD+Lnpgij+kNkLerOkiJO2Uzw2MGRopr7C48UfPvXaPw6ppvE2qyEc3UklLTsHjey+XSLmvyh0
/QE2/Cf5n49TqrVjc73CgnOSUNRM3Q5mcsAgWTTzE/zbM+azQIqsK5MEBLf92qNJkgLY/d7mAmet
bqzjW/imtEHCFKHX5stoyqE8JdG8hngQZZixq6Klz/Af9BTV/BCoMYfiW0yQBUiJBtobkqcDrN22
ZQ1ua42aGIUy4q8wsf+irPF/DcqmiBXrzrsT3ArK7e2cG3/UnLnfIzVMVAKElr+qBf+L+/jj2KxX
IiRWr/pkAdUjZ9mOcMVVYcugDc3HDWkYSGe3KIZwZSMQZDfoLlkL9N8xuCQJhAFrgSeG0zsWGzLv
veQaZps+DOCxspyIchowFrbsIiNIviAhAKeuvm0DefEnGDMtmQGKWetpvkM3oltuQYppcHjQTabO
l+a1kVQpFzhVA1UP9XO8g9W2S6tgblaHHRP7TnAQSR34A0SSzH3tR43aRiET2ze+4JKD9oXTLM7v
6wE6IoZEjNpq3ZQU3sqLxQ9Io11fE6/tOcogT7jtIU4FbEw47SB8+WNJ/P+A4tt3qCTm93+7eZ30
v0Gb8Aa75Tj8x+VP/Rrh/2zrxvzXn7/Uf/+6fh+rV/P6py92uMPN+rC8z+vju4ah/r/+4+9E4cv/
/H/95r9dwPZm/bpO7//5779GHIUvvw2u1wF0+z++dXr7z3+/9ID/azx+MRrtXj/Q8fET/8crmf8t
REEzgyISFr44pUju/h2Oz/K/5TA64oiZIt5H4h7f+R82Pkv/lkLfh5ayiCaUIgj/XzZ+kPwtBzCf
5vihFHR9VBn+563f/303waf2L+HKDJJIpJf/d9uJE8gZ85RFQRwmLMbLvHz/H6pdLjM1ndFaXMTz
5pGPCGeNHHAjUoTTkoFWFyUCj+yUx2F2R1Y6JnmRxxhZukdRvm0rxBQrq0aG6A9TOjSnNxBhwGme
167mewtrIKTkfSCXa+CNRH6mRuM0nXnsWE/o3Uhgot3m+lu7MK+PCbYKfpO7Wr5StyEBizoQywuY
ZrPXMOzhy27y5Z77LHpNcRLaCY4jQJuO6Nd3CUI10YgXpBNg6Yp5/zPPHaxYHu4t2HG6W4jj2u8c
yXWcwAyFTT0Pv5EhlsgzymEHX4C8n2U7lCljZhdRjyAuQsK7COeuuYdJjLfQjOVw/qwJISWuGvAQ
FOa9YllI9DXwk7qbe+jwKqnG+gHZ7eyqz9v4sCWbv02RLYTOrTOy6BYNywrQYLdwL2lbZsonb1Tp
lzyoL6nUAVsIQvJ7XTskiVOkhfdjtA27lXfQaKHy5g8QgPUWh2POzjQGXAcDpGN2p1Pe/mQDhekw
lV/jaWhOQ+Prr3k9QaNMcMo94tia7fC0yZ5wMsPPzSgs7OKM/56z6aWfhShXKA9h2O2Ws2ZJVLrV
2yJs8vhEIFM6wJ0o0GPj9sSNqP9FTkMhWEM4RiSpmmSI9yMMv1dmamEvD3uCWTatn4RBINVwdtOO
4qkNYwFnVjbnVeDbGqKbmV9BuwSf1cht/zbbpq0IFKdHFva+LQggLjeJIx7hdzKPZdqlsmjw2uCM
YYiotbb+rFNcLY+UQ1SMU96cFj7jpBcF5Eue2Ab5k4uKPOrEbhqS8ZA3zQbfyKJK6KBjnJ8Cg6yV
XdEZBs2TbXP8PX2b1NDDIZHbFl50SJpO7KRDzO1nNrwZZtQgEpGv17lKbmPEB1e0AZIXeSVSNnoO
DkYG9Q0P3PR1wPDgLR9N97ZFW2KKFWMUJ2kAa/Og/+x41KjnZJD0cRvUVKo8a35p3aOAsIXdYRjG
GGZs2t2qBMkyIN9gTvTtfRtm+qShNSpR7lFnJKjb/dz31+hZnODPwak9ypaOQl0Jr0sXCAjaRTDh
IvSpKrIAA7VdvC67ZF4HrKlGf43ijGFC0AUHAA4VvOnrU9CCbRZh40AwOzYrUrXDeeljdrXBrVcN
AfuBwcvuZPqwfuRd7iCyjqB8HqdEVE5O/g6TOgCTIPNeUWLjUub0sG20vzMkHtA21IU3nJH8TtfD
djsQVZcwuOmrraWwgEGtjoR2HYUlBILuhFNde6XggEZfiv7OZlbvRiUykL7X4eK8NmUaJs91kCX+
qq5zWZcu70y297j055oS5JBytU4nBNJfYZ/COSlvYNiDRMd/N9uIMkW77voVNJKiabn8kflAlrzD
j5l5mHHveFOOW4215RGycBrfZY2HIlI0rhrmAN0aSPogWzHP3QmHCFUlvJbfkCMKz8qx6Ep4BA9M
i/A8Qv9O0/kNCemfSDal92qFZ6gncVtqFLBAsUJm6Nn3HZ7wc47NMS9xUY/EDXWNGEMQt/zU4H3a
ywKLzVihjDBm8EkNTVTpOmbHHOfKVxFhckDiDFKqLkpucOyUtOrQRwjeWavYY6rzFHkHfGrIVwub
sustrrHfBCEyMUWNwk/z4HUNyCWrZV2EjkG8buHhHpcbf5GXjnQ6BvN0gjrrjmzIdiMf1R1h9GIH
Bl+RaNdn6NvOigVlgr9xTVu7y3n6M7pYkqJmP6UR5kJoUEKLd6Syua2RrSvtKL+Y0Hh4fbdylKqi
qFrhuwfN6L5HzpWq8SgTX2Tp+itqv1COnS2LX9TGSlQB92y2h9EGN1kw7wFYh44URZy+hRY8u5o6
XfSRvLJ9eMX9eBhhQuDbfNgadUL2BllsVAHnoEhnwBRtjjAq3GOm4Q4eq92A2kieN9gwbFCSCKVD
A3sjTKwTTMX6jLKaKlgInZIg/DHsPLaD4Cjw6IFA6toBNk6i9R4hZeFhHP2KLS1nSAtYXuC5FYHJ
F7QNNKICx+10SdaHsHchTrro6gp6zNg72DltNtypMLxGKukLyDz7Wc6HmXRzpXoaHGMqo1sp4+YN
DSbbdm6FYw8MdPZTQ4SuLjW4J+Rs5nwnmHjCwFIDWa3DtpeGDA0oyWpKi+1zP7u23yMXRXZGTLBM
1mm8i03+OxhUf7B9TsttYNdDVP+aEmwiyejgNUWxqLTQpZ1yVBe478wNb6guoYEGNEE1/C7x41Cp
NESpNBzPQLYNpW/MsoMrGTq8LjpjI0Qe0qkApUft4NhEamNsjvWU343pvJaLWZpKkGyEXLiediNP
1c5ll7Vr7BvfxhvW+lOaieXnNoRYEZchmi04chA69nU0fokph6Ku1yXClVdgdZDhmC3OAn+0Rydh
iV1zD0Tv3nXklnm63cg0XZEXdA8otpzzeAhLP2D7kL7+1llbV96m52XFoYnrB1qH18oF2BZRlEWy
FSUYEHa+uX5sK8QN7ogs9nCjhjV9dejEP8tcDQducLQo8ty3+/Di23PoNnppUDKfEmzb6CYGDC3t
cwQ/FipSmDCC66RHbB+rVnxvFkpeXLrd4NmBtOECx1jBxzx6b/GSkoEGJ6MWVCPD1pVDDDJemkQ/
gN3MdjVS9rvYUQnWaSqHg2uyF4bxlJKk/IuTeYAyKva7JKQRlLwWHuNx1qjVoGnpHi4EFIMXgwwN
HkXttH1DacSVUD7fCaAZJ2Ryf5hNY9cDaQ3X/tq6rTtLPZ+QaXxhbbtH5QVnrkzvG6+QdtXhQ7z1
wW3fISWztFHRB4wcSAc+YB6Q33py0U29uUck2B+XGIdW9CLi/p2uDPgQZBkr3+Tid4du6BLHuaTi
oYEDrd0Onc3Ho7A2rRoEpijnrQnCODSrG0XXJ90qlMIkQq9pJahrs/AlY/3vmKMxWSEFe8Rg41WC
iiXOY+pbgoRlWdsROtsutcXC+3mfoC24rWwE/Rqa9ebpZuJenjfpWXUpYQQBgiZkm18xFOILeKy3
E0ArvkqtKolljyiX3XVdHELtpth6PTepvtdpOu+FadgOMTAc2pwkB5GJ8a0O4JwsGYXXFDjT3JXJ
zOvXWKNzwGYSXJW27nVYDGS9RjuCeRjxiRV5GylaInn0HEAvXsSo3FTdhgzJSiy+XnBoJEcm8n5E
/S8SR65jUpllTKddi2tKC+CqUZFBfWQtVd83NVLeKoFTeRjDB6hT5Y+I1PiDwZbd8U7MNyaGrFE5
z2/rBMAXg/JPeOzRYoWSnUyGGxSw1A/qHfjRiHJPIsVcSCcx3QzhHm60gMcFYoHsmsAmD28w/No3
KREhir6T2iPURiY87b53vbEtkn4bO2gbsSvN6ui7XhVCHCmTojWx2iMrqXdZ095vDdTWUIX+xIGd
HUXn/XAPfiudKqCvMvsMgDPpDpPhKTZtkrjzBmCgP1DbjbfzuqxXC0NWAB5Zv6K8U+oRjQWHDi0V
7M3Hmz6SHHbFG2YYxKH9mD1ygMPdMW/lCgvJ4ucnaPKwYGIzsFebq+ZZhiiNlUT6+HpKG9SUisga
2AnTup7fQiKSpHCC4OKvDFmmHSThHbonlx7EnHEchwGMGzaTA7bxllSkhZcX+mCYqYs1i9DOsVkD
wSqK2pQbFNmiju4DSGdj2PmQ1EPOCu7ZR9nAd1WioOHJo9cdnOURyyOBeXNIdhcsdlSGdr7WJD1v
C4pA34WfWHTE1HVLyjnmaVwtzaB/eD9lYMH1fTtXwnZ1c0rx2AnubQTWLNLH6CJZcHzCiaxQSBov
uy1h2YQFW0OwyEUc/4zQmv5VBWS2pyTBTvNF2R4KURwt8ZhOVSLc9bAuqi7ydBXK4jE721cUbQZy
qepE7UPT5/10DsH9GNHOE2bz0baSoTJpW39GWWVarhwqTqhc9HhfIYvgaVtR+wprA5TVAKJi2I3t
O3oNa4ArmPgpoTOtkDi2D5yY+JStQ3Lf9BkkksuGSX+RkLJLdVaiwxu5GDLmeZV50tz7wMqvbZ1V
Mm1K3JYnNO5slWi2pOiIphWG0J4GSe7C3u4DwZITD3V6VHBVh50e7/DYmIp8wPm1b+bvncymXbIo
9Jn0uHtEvuxTJDQfl7Y1YxmNOTI5tv8+jtkr1zo7Rol9hlNClT1J52qJRnYfcNV8ATTnC8oXHozy
/gnw1XHXc1MKrs55X+dlt7h700aVmyaUVyS5YpguwcsNv+qAlV2EviKm5bNLpmm/tjCYbbliJcpd
D6i4vcx9fsa5gJdZHtCCTOMhEObdjMnOj+szSse3bu2+8WWNokIt3iBj0D3jUr8Y1dzDRYMDHlGv
crxH9v8UD+ZXR8djn6zX29bHR9vpl6TDBfB5CfhYFTVpaRPUZVBqOXWYKYbanTwHA31Umu4by+4W
VCghkh7O4Pq+0xxl9gltE7doqvgCxSf0rrS/ryP3KDZ1wxTEd9qSGYxle+O5vuJpcG88QTsXNb/z
AKkQJc6C+/U6DBtEoRbh++h3LQkQGCv7sI3y+5pnP3Aed8dQ8FOiwrVME5yJsAzBTDtcHoJDe+zV
745fiq0c2Dc8ysIQbQzLHpuvLR1NfkizXTWL9IXKbQW5c7QnvDtsOGDUMvtpVnwe8XrKgvBlzSG8
ta59WRsNbZ9rT+vGX2TW/YrAMLpidPiBjMcJTe9FjU2y6td62wVj/+zrgO6WyB4Wmr4S6BAr+Fib
Yk5aZGJRiSyQJIaw1+EDM7doXLVwbQbbq4lwO7ZDh9eNipvDqNFp8aj0KopCebKF1ajxkoOL7lgP
L4wi07ziqFpkmXybW7IfTUOLEBs6SiPdlZf0OkvRtIfiY0GgVh+KnqFiTsNHl3ZPg4gfdGcPKo7n
hxYq9jLN8ClnySnN21OA6DbbINLFv4spAtTAyC8T0UfTQlCaDqjvB18oQnfq69tO+GePHpUnufQ7
2fIqRTElzMVTSG2FdohzgzrNOJFDu83HdEuO86zkRQdb+BSmSKeHAw3clTX8OPP1nC0Gp3nxJANa
omMeLNn6NOTDlyCbNJI08szmtmLobrjOKTubiR3QLXMKNXkC+nQop6V995EG4Vxt4YFG5szXYVcH
+SOaN/URUwQjnOqJQk9itFNMxAUWfinX+R4tjtmdTdQdMicnJGm+d7p94wgMNzyiq8wIftuG0XKN
gWUGnf34gvxxeJVPwXCkQVrNDXaMzg6sQsu2q7qZ5PewNE+F7QaIValOdjhHPXvPwjIKMTrfOi+q
kJv+AQLWAAmC6aqd8fidjVwLuLLvMCD6JdFql3VotEv0Tdbyr/F/s3fmynUjW7p+lY7jowKZmBJG
OwD2wJkiRYmUg6AkCvM84+n7A6U+RbKqxSjjRlzjGLIoEnsDicy1/mllJFlMrnszRDFIBZ4Xb6l1
H8kAyIZLfrThO+A6p2ttnkLZM9w625l4745AOroH47qTpnXbr6xbkyFs8CBBozVnK8LJfbaAIAF0
fMDvgq+IfX0Gk9zSl+gMNcDz8WhBpmMSdPZyKkKvr6yvqxnfd5p76mT4bhbFi5I4wjez8tJIDb/V
3ZMmYrvKut5DknXqbNN/C9S1KEVT5aKwzI/mrGsXWnvZVs15MTWZN5GOkm0zvk2hgsx1UUWH38sE
8VitPDJIFNVEH6Qho47bqA7cJvrcVQYrtjt0HNkVPSMhpNfs1x7TlIPJSgOn3zB6x9AupJXdoC/a
56WNhu0mr52TtlF3uoTrW4sbyQ033fZkkHRrJTW6oCSV2d52hsHTVx10sDJcxsBbJr35Ou1pwStq
iOZRxesOjcbHdqIVT3LC+ATTHzxLY753pzfHsZJPZaEdV7H+UG3i5wMGk7S1c97pcLtANXj9PH5M
nPEiEnz0rqGCzu2bGCjfU6nadSXTtzW9b7zEab6PTcmY++lLlsYXOcaqXsyBna+f2zp/EC5zzcOa
YqW2gWLKClZzulaRsSut/mwpm4uJmsNBNVBX5qd5DXsvE8nntMiuRuQ95tCdlY15CV/iXFibgskK
ATHajDlvThjtbMb5LK15hWz9kijW2RPShdjS895vewFpl32qK8VMUkrxoXoAQYPkLA7hkOReFkbG
SRhO57rbMffZBtyVGo7ZeZB3UVgFfRExZ54/49nZfJGug+OpMrlVevGgMtMNEsYddlMHaZTohZ8Z
1mlvlWIvZESeVFM85gL62Ro7j3jbQZ2IOAVMFeaDOVNQMulx2ucmoHaZ0AouY92e1iR2kYFdxj6A
3teBRxAk7uQcJrs7Ug8+ZJ2m+yJud3behAElae2PnfuhSPO7Mhzc6Z7BOAi3TxNzcVdiDPIclpy/
mlShHcyd0/Awj0hRtVy/hZQikGCnqXpeSK92iCQw/GEbEL9fVUFIh6yZqr6fNBHedLFajD3CnaQ6
wxWQxSgdU/NuRYFKdxHalrMzJ1t8LOo8LnxGMJAi78qqfmip1fM9k7+GjpYL8WDlhNO4z7Le+oFC
07mp1nG6aXSFdgkBy8x7TvXkeJ2q2SOiHObyfK21tdvZUVs/TEYkIOHaRUO8AyLCSVdM2eWaTtpN
M1n1PdY4Z/LbnLBJXy7xcu+G3Uif3cVLss8isHg/jdkn/MRUyZ2ct+neXdgZtdcbk2P70Vyu4ZHI
Nx6jO6clK6I2rbY5lPHqdCepWyFb4bEbmEGzbgDCR8JxmJeq+ELoRf9hYnz2lZizKPZLQc3701vy
/4Jwq5/K2759euph3F7zav9f0myb2+3/ptl2zfDYV23ymP/XYUjKp8eXDN32qz/5NiH+MIVgsr3D
0GnlGFsMyU++zfqD/kLaEHG6gYhUChQIv/g2g0nU/G9+5EhXKLTqf9Jt/D0bsZPrCuZUG0KQtfaG
Xvsd3fYcFfgn2cbnMSzdlrZkxJvLNd9ahFD/d+C4iz+Woe7utDZsjIMyVupVhMLlveVi5Ajq2TUu
6kVnqPk8NOV8KErRtxd5HTlTUNhkWnvSmtBRz44VOzu6keyeHIou8cF15twbXG34llS69mg1wIJn
ph6jKlwNNHDBKi1t2FKf1Ue9XFCiM/TGBNBJ4vYqNDPgH0sqeO2wXIedlos63sNPzCfIVGR5PjjE
lsJAFdN7Y2w2s/CrG2PaPDbDNXQUh6aUbxQckbnOVm0pz3HD6VRPquFeCFgSGJ34PE81cUjd1KLv
K6ro84t19IsS/a9yKK4rtpPuv//1mv/kkXBlVzdsZcPE8oQ31cIL/jMWg2nwvbwl2jSgdt1fojd8
L5392Z//8vsJfVt0GDRciRBKf6tQITN5aZkt5HcDXAVZxA1+ChIIrQ+6JpbMOLFQ+4xnDDhqsg/a
qI8fUq3EyIeXZxiQk094YZJgHuqsKryFJA2U7GvUnptal7heli5F5+G5MLCW5HKs98Vi9s7mhBhM
L546s/dNq3HuhDtu53rbg6mvhF2bvjlbIy7EfuqJgIqMAYhqMW8zDuLvSw2PGegx04G2xsnJb4ZJ
zA+YFOLLLI7lj7aa7SSoI31ZT4nR0B8NAk8zhgMubLhSLGHQVKpkGOvS1F/dtcuf6nKsVx9y22gY
2BiZaaAtzDEizX/V04vZNlyavaqYKp9ev4x2DQDbQ5ZOJuLlTrVPyh7BqedsVZKhQSFFWJV2sIFO
lNPbMtzT1o9mk3cLVaNeXbsMjVqQ1lcjqppainvZjWGIfAo9JKjZWD0Vg1znIyLE+XYtAeYPRe3K
xu8SGszASkXiBpFeh9lZhoVl9qc1x0fkKPSSnAoVhfKKjn3GkPKVAXf54kuYtO4dy5zYDGB/rh2l
syvhFBK2hKqH+X/rd9VwhwJWfq9UXJ1aTat9GOfeqj0EzDM02+itTd3AU+rVwxRnM4p78lygEwOq
19rLRfxrKPh/zqB/ocN4sXlsUpJfOpDLxwKJyF30iGzl5cnz/As/jx7D+kPX6a10ZupaaDa2vf3n
0SPdPyzHwMlum6aJcIO979fJY/6B3kJn3KfhcCDwoHn0Hc60+L//pXHy0NgL17WEzqQpg6jif3Ly
PO9jL1aR0DngTDxcfA5lSA7A1/vcRHx4x/l4g31oLU/ahGRSoMIhnrw4mrWLJWpvG5sW0deqPGxR
t1rywqK7YGfMq/gBtBJJbmFPOoOKhZ0kh16SzOrHy9bZaY6LGSdP8Rh5XUGV5QHKdSgEkJbe6zkm
g5NJpQvVM3AEPh2X7nGEupl3sqGZwIcXF4+LXUSzF3EWNOfbmx+HByPWe3bKTKxj+MFdV9tBrY0u
twOzknEJ+ZbZsjUPMbGiwFZV3jfL7bREcX6GhQ58fQSFnz1rWvioE6IEG3otTW5bM7LbTWy7ZP5I
BFWKaFAyDoqtZY4OUQJM5WM6wqqXFKK4nwbNMbxoLPXBj6AoFJtcmP7QB2neIwpsLjOMclgjJHZG
b0yI5/P7jhxMT67Ym3y9qtpmr5sS5H0BYLXQoDvQElKf0hLRa60f3aUox0Nop9m31JlbLWjrNUq8
KexzsR8n3fhipLK5q4cugj+Jqnav1rBxmBEjpYCdqdNDrpvcDzDe2j1LE+HIQ5srkTwMMsy+wW3k
cZCvePI+JxMA3YPUtfohnfMsCxhoKGWwxGN+wlwIlLlzX1ify6RfHx3UM5qnxTRWfo6XafGZazzP
vlbnNSQ/zWw4MaYiQE6Pvj8rjOy8dQS8ala1mfAaB3GarzbF4a5Zcbxs/FcbtKz6jc6boVALc1nP
HdVLM2iIUsiOhjGbczBicgm9MhYzc+u7zpjY5FWoYbIw0IS4oiRgkdUlCEcosorWuNTsMKjdEfbN
RjXsekaz6EDjswUCW5QUgN6WhOzuRGmAyaVLFz8JAlg0j+x+kBFKAyipiWoq9dWEph8Fk5VNHn5F
ddlKSbc4uYTyB7NIewaPGmn2VdSluJ5B8IpDPmvJd9X1k/RGpusku7GzaZ8LR95MPS2PERibl63e
ZQlvQOerASdiw7y0rAkflgzFwo+oaHKsO3KyYVKjJGJ1sMnPWeXjybCVX/GGZxdanqlvkRpgDwYd
cOkQs9yYOyvG5Qo2yLB3EYoa60Lr2Q58/L3jfasM+8KtClEf9LWeon0pysSCXdTG3i8ZxK4TPr0k
p7JQ8/fFTp0I0La35KfISVJxQCcQ58eSOUrWCbj+cjDqtP8a9rHzMV6TqffXrsg/4E8fJ0+zMTzs
KsZ5Zme9ozGlldZyPspaAry0g5ukJG/Ol2pO7GzPfJ30aOZZCwei8ChOVCoOEJJ0f2xzJy7dsFkX
aCDVdOjSpH3by2R60McYbY/euMOya5GQf5r0zMGLJZ3C9EkE2w0Y8VuaZLRWfq3H9XlVpk1zU004
fzzDTm1rl6qyfrCYSUsd1YzGQ1za6eemoH73i3w2Ej/LgEA8BYh+PdmSdcfB6wQ5Rpco6Fwru4vc
0AwvsXw0pdfCgJ62VaIAfvHEYpfGFGz6uZZki08JXWQH0ffLj7oySCc5twZnIKGYoJ8Kziwsp+JG
jx2KGcq76RHDSnXlkHldBozsWx2/X2ldgfyG4iIl8Qm3Dfoi82CUzXIV9Rn5YeGgTw2kfWmYAC0t
wxRDS4EVhmXCIPLSjNPuA02Are1acIHBW1UIZJEKJbpAm7oiPVK+8neKPmvHL3Nr5bXXjWpmqzfD
ZPrqKjrbvd3H87eGff5+67++YkkVN3YZqz15MXq+I25i7a4rqzZLbNsGMQiVVoWlj1vI/WbpU2kF
lbNm06kiLg8HTYTojuWfYi9jlnk9wDhaSL7cMXR3oEXcjnlOsRjxkWx7l2bD+qV3Cl4JXI5y9Yco
R1Ig7bWD7KSzG3aY2rVoLzszjoIwh0DxJstFRFIKrT9b8YkLKDx9+lQjP1Z4mjt1amy3gDHZbbV6
tiu6X/Os/1Mp/WvLHP+/u3XvqUxeaWi3//6rTPqDvFRB0qNrKNc21aZH/Vkm6YhebeAi13GRyiI3
2/IafxVKQv5huDYmZhSxiGYdm+CRX4WSTQ2FQ5cSmUZdOJbzzzr05wzmP+skam3HNB1dWgyxxYCG
Kf11nURFEI7wwkgNYmtODqPVKrNE2tOIco+NkjBJXLqNP8YE92eemEyldmM4VU+cGaDUyKznb9hg
EcPReKEWNOq2GnxrJs8VUAtKgn0hLfNgKhug4WZtpLVrleKw5IWaNVwsSnzsZ8u+jI1W26ZIRkR2
1blqUP7NLbTMREtYEgNhInbkwrXj6xN/8rjG4VKBAeT4BR2LKUZnlVUlM/06k0VPwAdkfJ3iAALR
YgoDKJ0dZbrvaLECE3b0+DMpBtngd25hq1OOPaqVGtwOQHmzjMLyjXs64zbnBOTDY/Y3lzOYYiLd
Kknh4gvkwD+wsKc3A9pCm651Mjt/aOSAfkLMabxvDLP5aJYCJUeDv+EOA3iCrMKaEUNx9jFUHn9z
dytds9b8JSKI3jPrTgs9q66mx6RpEWeheSVvcGbOUQmzvObA22YnfkBitAMaqSEySD1M8+YQawU2
9TnFlcstGGZ1RYmVmr6wQoWSBLPjsO9qp/nqZtLBc5V1OB7bjEADqpuh/tQ3BoFj8yD02s9NjFI7
ax2ry9KUqWKSL75NNF2jtvrRpErpO/kSLjvZdgj4pdrkmIZmCtJB59D5kjbDdJGkcnhCmifzM6tN
m/4KGUqKSkq2+cBjwD574jK6qT8OY4HIxlgnen6AIrZhS5kLyhyMxksgBo7zQ0kB8WMJtVkeZu7o
PQqK3oI8i4svlWVNbJ8uXI+C62mc+W6auyz3mGJhbHV7n0b+mjh9xoyVLkz9YgSfxTw/FtfWDPSz
iys3fWCxd3jpM8s2cTiPk+U5XW98qZbaeUylJazDvBrNNZ0rM4RkbwPPpK5Ce4JsDdS8QbtSBEUy
2ueKHLQ80LF+9V4us5zIC2WugLJNVjl+pz3rCwfHCK+iAh4FeISZanOvPJvu4JselsWdlU7D7TAa
BJYuKoscryKspvBy8je+p7ioPqcTSjRftkigvZBI0K+6GLTLJhpD3cfyP2eeMY6z9F0cvffjKo17
TIOIUfJGU/qFVs/GsRdJ+APpeXxmjnn0nfNV3vRMM33sKSohggim/NprpfEjyev2QQ5jc9olrXkX
hnb5gOu2wz5JRBiuxjaOln1lMYJ417rlfMr8Gg01JmK3AvhMjxYV9KOTsy55Hyd0i1Xy4FQ2WXqo
dRCtJNQ1sHyRjjynYhYzYoOpwJbl6Kld+2FHLe+pbQAVNFYzjL4QSb1AIqNhBAppfHAowwlSS+TX
SVuSMjAhFY2DWtjx1ypW472hkv4Ovia6janJCgx5+A55KsvwRLIGj7oXTXcZFZO85umWLB3RnxRx
3X5tU6svEG6b7VctbfhSbZLCzDudgQO8nTTN9fGcW0/RYvRlEFMVgVSAaIL+Yy/60htVf9bDa2VB
nJlwLjQzocMHJpNinwkrI4AFcutjoveIQW2tM8Lzcm6x0HSQ5m4g0pRUGLasmZunUVRdqX42inWP
rL/NdwMa7ziCEnGS5LqkF0ZMVmVXnW4ngJoAQyj8qJ6+6qZyth617swA31vW7tcoKi5chPz2OaJX
6CWzpoSbbNJObhJGBYu9tYixPtgVkNyJ0azsjkVVC2OXLo1sUp+yLZt3JjBeEyCGUvt2lOjNQ3yN
d1TelcvHSoXd3Cl8DXpgOyo+0ZJNQdR0oxsf6kSpmFkhSys+14xFWb4hMZAPRtPq9U7m7G5H1zQB
taoa5Vemis7xq16jwMninMExtY1oOkPXQElJGtKCIEw2hme5Y/8YRbosd6vVGLjGpxBnPOd3rMN3
Z/VdgnXlSxSm4SdcTOE1S52XJZQI4iZniS85con+wBqCQljGo/VzRMp/SqR/0cb9rka6fVq+xU95
/tS9ApS2X/pZKVlUNhRJCoBa2uZWKv1vpWTyE92QCthasAaAy/9dKGmQGejNXJAoQZmF/OaFd0jo
/J7p4LgBTtrMSP8IUtpCtf4slJQUytIFBTKwOTCY8xY4R5vVytCVIZCzSY5gpVqPDCMj6BdkOy/u
zLsY/a9LOZCIFPJ8I/GmJmMec1GQPoGuFoAlcBh/g/CDzJV/ehXYAAaUgJRJ/FdvpxU0VYNyrNmC
hJRRBHaLbqPUIvWPMke370KqAn8ciMNC3vA2lHXQ+Q5h3kY+92k9FqFBW9J3yf733+VNGft8Gapp
Qk8sF5+YMN4QKhjOoIhyeGTlLN+b4bxh08Am7g3p4KcIPqLVgRZG8rTkNKRhQBxyQMBDUOktvTWg
cnUta/2CKTq3v/9kW47c62XjoigUps6IGWU/V/Iv+ZY+7uDwdQwTaSFCv+mLWxysCMQURgpW0hKE
XfLePJrnBfL2olT2Lt5NwSWtNwsITnvq2eEiH4JNncx0pic4DzoyQ5B0WqqoAyQI007BNZyM2Cd8
IM7LMrbng23gomJsJLoqws7egfa3l/HtzQAaBtenh7F4X988pXaSi9t3WLpz5LtLULnLHg+5xLCL
gjL3M1ksgTF3xpVb18l1lxon9gxmsSZu9RklzobGGdO5ItTgsDqIdEPl4KZ0OrSIUOroOhontB8G
4mLPlCnXG0IJ5zLQ6LeR+iXmDjpSFn5rkOn4j18m7I6MOWFrYPww5OnrNmqynZ5OSEfH4GBJNgjH
PjQo8ILfL6a/vX9KSlySwqYNBHN/uZjWzFiY82bEPqk96y6v7DlYo8IOQFqg/7PUeWcj+uue5zIN
Xm6v8Ibwbxvvy+uZZtLUzmzxVsW5g/N2BIgqFjtYlum9QMBtSb5ZspYCcLINtn42DOP1pdp8yfS6
EaiHbASMIPtIz1NO8d/fwOdRZG8uQxQhQW/S0XlUb83tYqj7OMUU5G+JJ5cJBPIVYGwLTKnMQ187
+l4XibEfBifzc3At1N6CeBR7og+9GMNdPDrTSZ3d9qjgPRIMCxSz7uwnRLAdqX+/0GEnQYX2aG+K
EEmikt2ZVc76jjwbIg8iHG8SjPxEuWH+zh7Iyfn2Dtr2djQZ9maj3ZCGlw+LvKCKifVz7Pe5kfmJ
A+oq1ywPyE6Q/gBdQ/82XGQZxPnvb+rfPLoNxwDI1w36zrfjCGVr2F0ETQo5YsRHt8Eiow1p9c7a
/5uNlKPXwiJjWpDnb0cqTggW21KGKI7hkTizFmyhsxEiBHOZ2DYtMPdsau9c9O/uKRH5MF28bQK8
5fU9ra1eHzkiY7+I8V+uc5qda67KbglFbI5tgmxrMJZ8r5wyOfnHN5WzmTIDvzSvw9v804x3ZEWL
hwVyWIYN7p+9zmmGd96Hv3nBXY5G9XxQUEi9ecFVb+IKdnQ2ZEt32H/lfHSwjAQ1MMI7y/MtI4fI
wRAsERdukDVCw/H6XqJOogjpaxOIU3ypkzyIB0RzGp6EiTA6rFXdbeT0HSPm2PuXtiS8HdeOYyt5
KBOVH+rGGE6wKbowA2X6D2/3zw/nANYZrjDYHV5/ONDtRhmCDwf3EH+Y0GVfABrr77wpzxPzXm4/
by+zrbcX6ovKRpex9roJ0+MuO7EMwo/HGjpnXdavmR7GJ50Vdud6NS4fmxwkpxqsIkiGePiQzAvO
2Db8NoM1ekliGietCx9EsOkDR4baOWqKPpCYRWiRk+ICnMBkSEordmJwn36/OP9ykFNXUwvLba/m
1Wfi1+vvwca85G0DINcDByo3ab7Pdu5+4sVN9CBxhq89YDw1j8wQbVZOChvZCQYWDwu1FuHS+UPd
a7i/TV5edO5wqrssKxyaetIlb8mY0HRvqSyBY9ntzdnPIPEGX5iQjfCSSW4G0iQb0RqiTVi4Eq/2
+y/4VoTAYjUlGg6ISVuyZ78NtW9WQvOdjmSxZhAYtZNqeuBr5bs5id1Tqg7iNQw1YpHU2x2d0XST
WImX4GrYMYDALzoUqr//RG+P/q2TkUxTck02eSqoN+djJ5vIxePqUPNU86fcMn5oDewZeXJIQkmg
fOdymz7s1WmyXc/c8GAd/pyYzDdvK9wIvT0vswcw6s+jOMeuM/jDnGn+MBTtIaOo9NYOSVWrmmxX
ZYXpGe78zmv5LIR6/cLwSrDpU8Oy+6I3eL3QAL/aratAeiyLegf1FX3sB7v3KbmHc5w5K+jsal3I
vKvOyMKD0XSb1u/xJ+3qudsG5aTisZYF20ddZKdJ24DJaab7kXjMZ+DiyZDuO7HMbzdVWlEkPaZ8
FrHoQPWvP7NARlCj6oW8bZkj5ZbatzwiEHELAHrnKf3tlQBXaG7RWJFs8fpKfdPU7dhMMNZa+QO3
ZHOorRKHIuMF37nSdp9fPQdBdAbtouS4YGE8p/m82LiW2lyE1QLq4KW2jl9OSLIg+wBhXDAnGGr/
4VoX6ENsxfLbKmnYkddfS6zx0LhTRSXTrfJgxluiQW4eqnqnyBF452J//WZM73YQitDbC5sswtcX
c+tmVhkzB/3QXok5IwKv3QliPnFhY8/IVL6eiThL3zkJnrvrVzeUF4xXjJ4YFR5175tFMpur3oOu
or0uuwDj3MexmC+w3qBK3/QM02nmmIc0Rqo9vhcb9ZdVw+skDQ45vjFL520wfL5Yw+JOa+wbhHLs
jLAOsaaqjMp7eu9J/uXmcilILgt+iy1VPO8yL5ZNigy+cSRVTB6VMiAKCdXzXDu7EpojICxvhndq
+vcqja1qeX1vHUKxXG4wZhnrL6PERtkWVjgQUZrQlB0IOkmDVJQRyQRTxBwCiafbJVfDqK9wAZnn
TRv2VyIa3JM2yu5+v5T/uo9KPgsSWKmDGTkEJ71eXioZwU55hv6M5SqQTjd3EAGD7tnDBNESOvWh
Dkf9iinqqDOQ4ZSz1+vDO7Mj/nqeKVhqNHWmMByW+dshD6heTb3LC+ROVNfXbCX1hS3rirnB9hoY
bvQdO0F4iLHDBzKdxZUdMlOhn8QSgB5Y3+bCODzfmP8Aof/inXqxRv6iqrt+bB+j4XF5CYM+/8pP
GJSZ5H9IYDLUa7wwts2//8VBNVv+YRORtFVc/ASan4X/7xAlF/gUTQp9368f/psy1qTzBy0hBPS/
aeh/oq17vX3QfVG/g9Qa7JjIcKy3Y1uWrFJodiISPaP8lujGwbONwvDrMHLeOXT+/ko2BDk7pA2w
9/rdMcfMFtqWYpM5y3JZD7p1Pa2Zuas2IdWLZ3D9c3N4KYv+u0sx2QpohTuIlfMNfiNNc+hlz5fS
Y3Ed5/TImrBu2BneGST3uoz7efMMA0zlGUnmHr7+SqCkTGLK3HSXzbLL/W4mJ5VIWUH2am95Vhpl
n3//xV7vwL8uuOXagidTxr6dMYdV2UzMNMl2VklugVupL+mUtheaMjCd4UDxLCS87x1u6nks059b
MJdVJl3zZkrQ6RPoEF5/z7DoGs3tiKwyyeu+1piG80SAebhLsjI+GsxKvB3nerokd9TZGX1XHxPi
/E/nenQuQ2ewAqvdAivrrPjsioSEzaidTkcHedIaR8o3i9Y6x07YnrjI+o4Cd9ttOpLJgOkp8bqu
y0N/JYxKbJxVf1aPuTolkyN7yKVV7BwZu4CNDbkzfpvVfaCPLRK5hTiDexzr+KiMzHkY8WsfYkPr
TTRxnXalRlN9C/XQ/GLy6Mi6XUGAiJCaI68f+uXcCYv+0any7zH+cF83nEtoufQske7oN3XmCrKh
eoTZ1D7enFikMRfGfKaY3nBUAjN/1ifaZ2HG6tJCLr8TxYgGCX9k4uNjmj8xaaA7JOTKXWWTkl5e
28mJSbQgSSjFo141hH8Qm4KSbeyiT7pdiccWDdAtMaYWIRYzkfxesSzfdMZ2EjAzqXy/WgSwamao
Ii8vxjHQbFpfkhRqbnAu0+HKSnWqZbuZ8689FIwf9nZzHudWlaLrJ308K7T2fsy77EaY+fTRiUmM
UktqBVJbyUoBrfmKdRYTeUJYYEccqREgYtfOZwleqyU6wQeTGkgfJVMsJC7ro2bUg+YxbpFsIKC1
9NxGVXkcizxEwEtUuFwbtE6t250yoTK7SqEVrnuMYSfC6deR4B4jOwLsaxi6ixyba7VYUP7EAdE0
zaGf4BU4rceuv10KC39fQUa78HCFOac9bouHCGAAP70KUSCOue2vyMuRJejGKZhG+SijDn0WuVby
2xiKYUD+2Q3HKVSUpHHf2nD9rToS+5GmXtO1y24YIgGyXY0HvUquks5ZtyERw/eeLeC0YCBI4+n2
1KHFNFpx0+u4mwZd784A7u0TW+fmrjBb+6RbN3luNsUjlsqp82tJ9hxJyw1iXLz8DBgED5BjvMMJ
E6PAGcY1yEf0ImORcLhviSzuLKxPPeMSYDkwH6KhJMi2qsPPqie4VsjUvtfMQj9VDE/6ZOnjqrym
yb8sGiG2DRbcQ7qqp16U5b4vE+de4AoLLJusQdIzoptytGzyIk33LiwyyZQCWx26SI9O3T4uL3Te
vtlfmFVxZ6yxfjUYdXgJha8YkEC++20cWmQGMJ7ue0Jo4tVslam/Lk525uLD/6BZXXevjNrpP5h9
3eQ7jY/RfdNis4530Amo+fqSmL79VI6k3DkrPkB8uXEbVjdt1jHSLQKra45qtufiw6jLNA6aQWv0
76WLWXCPTGIIDyUmXDJqLAW+gGunqi5ivcMXZ3Ruepdl9CletOT6d6jrgcHn+hQxoISUzU2ATIL3
BUcK93tFd0FcwtKbX9ZGs/tgJtgDcUeGvgUWIjOnUzupHWKEInUN4390UhTsh1yaKEVal9D+YHUX
LT2WFh/2ESoLZcBYMZnBImXbIR1YmhfggvS1+WIW02lskZZ3WrrL+LksdFzvsAbzYzECoqI46qzG
byT6rEFPtfUwkGPyaSJR2aG3iPsfRd0tt2IpYuNjmqGm8cvC1lDmMLMiPmk1LTODwimYEhCTf9OD
dxj5TRtFhH4l4V0SZgjKa0JzcAFoaDR6cuWJuFsiMvtakvkw2TC+cxwhoVoUtXhjptNIoYkKBxYc
XqxPBjKcwS/S9IcZL6s/oroFznDr3Gc5zfzHWpEYolX9IbKM05ZIJ+aIuPqZNtjsF9yPE23UnlLL
GZHPazUZLMxF0PNtyEllSeSYaNJY/LcZy2vL1p+wUh51rncQZKswnMP9iEvzCoH6EckNGikTacy+
aLpDHdmnaKSYSFMOpVeGjGmW5vIJjbBfrjEKZDCvpsW+NJ3ZsXZS1M5ZPhMeMTX3FoMnDnO4fLMa
8WgQuZT25oGQrnNh13dKj8c7zqFDs9hH3Y7yE7ttmZ7QoNYYJhSp5OeBb6Feq8rqsHnXvNFeP2UL
rw0xq1FQO+tjnrTnVZZdcEoeerf9QV7qoTLMK3LGAnLkb6sm/1AabunRH+GjNQ4MkBu+DOwN5G2E
XWA65AyMKy7vsjMvceb9iM3pY9L2V45gkbjlh1oOl7Uj210Vu59bTdZM1F0IPOjDYh913QdVs47G
9egQbUyI1IEk1tFf0/jbrLtkAKDScZ+GGuFtY235IvmnqsYNnVsjW2ae4nZGWx6Ghi+a8tyy5ofE
do4Q+MhYYM4q9t1MQJcwdaTvH9uRT7yK85iA8sJsT9uYSGwSOKk365X/0ey7dtqRkXjVd1PhYUe8
jCosAoUxXACcyFvTaXdoHw8M7fxYIADxbeSvF40KjwXpldzx4mgNYr/UgKpo2h5CRmT6qZ2fThOp
mODOnhSsYdLUpT8RsxQQaWsehhmvGD4SmxiIyfbF1B7SirBdCIzFk24LRA2xjgHzUDWorlIiDphI
1XwWalR+bZjt1ZA418ZoDshXZqM6Zw4B2RLE1O9JVT81E7Q/aRP36NGIWrEoDXU0kHarRYcsL/fk
s5zoqzqzuphUkex7aejNTWxGu8WJGWMg5SmRX7xRmDgSO7llDsbZ/1B3JsuNa1mW/ZcaJ8LQN4Oa
kAB7UiLVawJzucvRdxcXuAC+vhYzIitfvMqKsBjkICdv8NzcJVFozt1n77XnLrEecnyTd7d/sOML
8MMTx/Bi1H5h6RvvDgDWJv8NX983VdkMKM5d8WtQoWc8/9jeFZQnaXhX9OX2kum0cJRlM90bkS+o
a3I1kcS86rIN9gEQ/17L+cj6+Rh4ebxxS33fLZW+TVopb6MY4k3TgEeGILoLFlP9MLUpPRPWuXPG
1CPg7x1gn2FtA0c6F5qz73yt2WVq4ZDeT+HkaZ8W7/qdMcCeAtl/Hhf3SttLsYNOOMHCzPOPQie5
orUX6HP9e8oJibYrUtYDlsU5Vre6oo9HDtm7DNx+I6b0fXb5ioovsJ786dqP2WtjqFvl28dAQQUj
4Z1yccdb2qZMnELaWXkB1UmuVMwF6RPgpIthjXuraq9wlg9D1p+I9E+4LV0xhQFr+S0ZwbOx3EkM
evVZdsnRtcWumdRD0wGJnAfzZDvTczsbv9G8d57V3QgGvUJ7umFyu9CJfMJI9wgmZ9yMZFYNGM6E
/wdrnc3TTwL97GY1qBP+PpBi1yvwKp190rhdAWRi0uuLc5MmlzIv8g3dWZdmNL6sidKWAe+vJJqU
zTyCiPx8GnZ3A25I/4DtPeQFxTO0C5mF8SD6sljrXhUa6aKdXL1+lov+VRuuTvvMGKbaxAa0bFgV
M7IceovCFcEPnviIP/M0zSuXZhLcwgPwVT4X3kvLqaPzYsHYGPZC8CxsMCRnFKHcvE5eDP5w5duD
sZPQotaT8DHqtmxTZTt4KxggL1pv7OsGjpAuFo/mmhFnqbLhFgrzl+7zSywAFQYaewSj0H62pa1v
nGRwD7mldB6K/UvZ2E81zXNAAchGmaqmU8d0YNAIS2RX4vDL2sGqsyJ9hP+sye8IuvHnmDTxmojn
eXCVdsiUFi3c2lwqAV0+NcECGrH6fHlaJgjArSV0+oh4OfVyoS5GBcZGjuWbI8eZf1J9zJVxrkre
N55r8Nm2FVshszd29kKwTMKugqDpfdFjtp177TiL5kdc+3M0mfEDjykw6ny8ZVLKDTjSYAU9ddnk
qZtshN+yxUjGJ7iZvFxad8/Pz4/i1hcq2r7LqT/6LJ5400z4KzrCIJhkA6hlRXqcApv5LWcL4FQ9
LTvI7McY++mmQczaL+XQ07ZjNPUOP3S9bQBf6WGttzkza9KFBgu7ldXM39UytOG9RGlVWxTnzTQ6
YPHruq2MB9jF5pC30Jf06XUp5+nQJwhOSZAU1G6IS9/npMtmUT0tQ2WtYCPUoUpj81QVkoMIDTzD
q16DPSkq5mO96tUXfFI/WZsVbLnKavwnEkhMAESO1vd7kasuSZI1GkvzbUzpctLazHkdEyf47SVQ
RqWy2LW6Vd6GUOpbrA+0vkd+H+B8HmkRSYnd/wARM+2EbZ0XK043CpzDpZzN7DsfaKNAT+vdT80N
WJXYENXWBmP1mj4JAGZ9F+xrP6XVKO31eQ8GGjZfPpn+dqlrDk2JUZmnFKbkQWJEWNuKXrx7Mu0x
JgwM9ZkwkSga+SRl7zxYHm1Eogg+msWqETt1+zsuDYPimUxyvHFJeCcF12gTyOYkeApubdkUpxaW
yBMg3DzSrcGhWF2jl8cspw2c2C5sNRh4AF/Hhxq0xus89ku8ttOBQ9Tc9pCCR+/YZ0Y/sIPv42sb
JBVI+0ZbW2Rn6AHthreMRpxjrRnGFXGAwqggtYqzuVTZs0b1BCQhnQDPvbKk2HDFej9tyhiilhfo
28RV+NvzBhHRQml+QQYoT3qxtOvBndtjWomsWAknZ7YI8rSHz5RgFF453PsHeiKTrZmMkMbsWJ4d
ooQQkfTvoe+8TaIHMrRB0z/n02Q9dIHRPakF49HcK8azytin9y6oYvR/jQJgbcKD5NAvAb9o/Oph
qrfNfHSSZbgJp7qrGpSJddSamF0dQjg1MggkiaYSbrCUqcl8LHWu2/mkVyRi/d91P1t+E/kOl8Oj
R2J8Hs663WWGCjuX7SV5QqlDcAG1Dbkw6uYiF1TExW4VTaVXNihemnHu4dHZj27hG2/SJvIO7I+a
ICqOmuRGrPDEjoOHa6X6vZ4mWJ5M8NPY3zv/rZ4di8MWSw47xlvII6aJXL57BtH0znwV5sYwyu7U
+mYauZnPRmIa9aiZMRw4fsmmuqvi7VCx8zECV+3GAbYuBuVIWHO35t8IG9XWRBNrnOoGoQN2ijJE
J/RP4F988gjxI2uqO1sQZzSntgkY7d3Lm+emWCmPX1fRjlt+VEh2NrkyjvxP8zip+y/Y30O1c1ej
7KJcquSc99OH7S/fJNTz1UyOYDVaUouoobQOaRtvbbHcfACKBUbfQ9LeiZ1NMp6mZJYkQg1nM2Gw
johgDQdZZDQdSV9th3Ip6c+2ywOliaBqZ8t6jwP358T9vE10xwxtnQappnSHKAP0FjW1/RybDMEz
BTBDBq+BxyNYZrzfeJgoPcT2Xftrx9HGs6i8dhPjY95Dbbpz72IocvUyaReoXRDKjc0k70UJ7VyQ
zlq+qB3kygPNtK7YzW5mo+PGms2hwobiXh3bPop74ASSxonvx6EhKDBDwXXUrZqgacLW1/dL1ngn
bmWWt8KDF1qQ/DKL1H4QbXuZ6InA5adLYLFTcGDZRsIfESuH5QTGiuKMRO0HUX7RceoCNpJF5PrG
GLElIiIydzbGbxiqiY5xNFP9j2xe6k3qgzoiFUgNdpxk+3Txu4euGW45pInQE8nrqEMP8GZVRKKb
PyfZ2atWx1NVmU2w4373dsnkkinpAt7Wo856ERkCqJf1Tlq428QEIddEWmEIE/lH6pwvHUptyKkS
4GEL/tAppmVt9QXmgdJx5o2J8RNG6LyuQEOsEr2IV6IjMOElWnzkoPZDN4vfwq2Pqc+jWVHLdMmn
2T9nQfzgOyXHCWGOH2TC830wp6BGmtH6TbcAy8HOGOoXSEfk+Krk2ko9O9ENxkNtsQJAc3m6w2qi
fxg8mLGL6VRT15135hGfg+T1YaH1SBm8CAZozl65nvLMjGbhOXu9dwaqbozpfUFejXrXn0/o4NUD
jSIzB528/tIgOF2Jhzl0DwIa/IC4CejdN+I7aBF6RjstUWdKW62Q8OP9UKXVwdRnb6MLqd+C1iHy
MwvKD5NK01/8buBlqRGkzegIe6przTpyFgc6LLzuLdEStTa0rjvnqg72WhyAtKOkCGEzb4Fgm3kA
cL2t/PiiuRPe3q57nYcC8GpcWOsRLyhhB+jGponlMlHlDzMj0s7rguut6l4X27oYSas/JE1P+twL
mMq8rs7JxVuqzMJiDrxXM9fKMFvMZDsFQjuQnLvjPMoKEaJ5KailshboyXEDNhFEoc2wSF+Bim0y
3pNF2N5Z3rkc8l0vFjuSKicPkDdEsMyRERQ0KNPNyJViMyj3xicpqmZnSQPRmVLIFffTo0t7wyr1
K39zL/giSZoW68Bv3Ue8YdXFFtZF0FFFW5Q362GQ6e5ea7IXouwvhg+0r69TDvKNw/w3d3BfCYy2
E5cElQBAA1kNWtJ97TSLjjcCsjrpjoVToirqfQDU2J7aDw9Ibx5bj9bsf1bT+MUo5TDi3hmCypcP
qT39stsFvrjdVwD2PY4dff+VJiqEaj3vu0zjkNfpcm8I5Txyz4nz0hTyJHjF76qcXCx+rHmXdskU
ua1VbJLM0/THwmyKw6yys5PNb1Y3/yACM3BiU/NTvej9zVYIHJ1MEqgjonIjU5oP7QDfleo3RQuM
wvVgZ+o4mIPa0FIRvOGpmt4cq+UcZfnauRkYnsvMXnkt0MzEpze3tKcnd/RfMQgcG6MoN2VFMWnh
8IYTibsSU/dRuzNlnbHatjQh3MneDA0hgu5pxtHy2c28R4tUDzlP7UZveCJWFhGBDatiubnk+OnO
9DZOjhSS6c3ZX0Yi7KSPLScnHS6y7KpEHyKAh4K/1Dhci/nQ7eFb7rHCXrwseA+EfsyVs25tc7sk
+SHpbAB41fOEmWZTZhQ1ZMNuaHheBtm119jtp+2LqIe1aIAtaz446CoakEOCajwkfRaWqbtRsfEt
WRD0Bs3Obv9Ya4vzyR4/FMoIS4gQnC760Ow0IAgi6pt5eaNoYUfTFiscygbGOWoZ1EvYpqLj7q2D
I6vgTRWPao3qsJk0qpK8/tEPrE3gVK9ttYRpJj7mhNA/aoy6H22W5JBgoq+clnSSvqG4XH6MlbsR
hfnkdvAnBdURFi6lwxy4L5TerXENR1DLuIqWMCi6zQxMZ5Wn915Nbe2avN88nMPI7zD2f1VW212m
Kuh3ymxC3hoHZar2nbjWoXLElijWHvoSZ7942ickG2ncWJl2wYhQjydJdSgHU67V2DrVUu0RDMCq
9+uR77RImo8WmFSS51RKZBAQ2ke2oe+exmPQhy3OXXmqnPpW9whIgS6RViD2wtHZeI3BVsDgl0FU
wHNPd4986o5rNI9Hy2rhXOTpGsxb5NGvQINifeKjPAdO/CylYMr4aSnzhIkfEnPxaCv72OVDEfZl
/+zG5eNMyolXPf8I6jOHncAcN7S+neC1smjKKsC13RlLBkB5l02YGRKXGsMJquqqVtY1wQqzXoLP
GVdZyc2X8PJAH9V2E2E7y1ruZQPTqRD9GYIczwv/rA3tsey7sHS4lzH+1zHH/jtsHFh9DuhEDYLC
2OralsnJGvNP1Q+Pc1LjXjPlwaRCIMWMekNYnxkDypB+Exm5jnseBsgimnYXMKGuUu8yXakPQdam
3gQIcv7IC/9auvIsGCkhmCMggOkf+OkLIKuFE8jjWKe3LmuHlfDGY1v2UTogxJZK3+Kq27QArqcK
jGiv4OUjO5Foq062VcGYTdRtdOantIRwmpvHbNBH0Pq9igaLxhqJCy+MtZaAfWMNG5npuyyNOXty
XXG2jdzc/rT8mBR8MXw09vAqbB6dgKmhFvfe0TbJLSel+KWrgbfL8HuCACZUvrebIJzq7GNMvSsb
oxfTIWFazsNnaY3HpfCDPbuIZ5unVstukB3nWQaUKo4z2NVgE+fu4xzkOzgePC5Z9oBXSkMB/tIz
xE05iAqmCmgKz6ZjB0XZKaA0Bg6BOe0BH1a/au5Ujj6xnyDE9etYQLVKyjM05O+8sVZTZ27bSXsI
3PRHQA4O+nm2j20OfvejXMOPrrTmgbNJaOnF0SHmSXvrrXBBK2OdWadOf8CFc+H999lkgb2GJ/eC
4xT8mimZnzzY+WwF1/QSPtABehLmUGxjbXljg70CXELXz/AAQXrhXBGDu1307MlIOIdj/Z4uy8JW
TvlNwqQxmsPTklXPRY6TMCWsFxU6MHUAkIJjlx0bexAHAUycYj4puqLpX10uLcSenY8Bk6NoRy00
zdXbZLL9S8kzZIepyHiZ73tBPUlR6A1fzivPlAGFBTZJiKFG8PFFnW4V4+y7ls90bQsvWI4ZJmUw
pA5oaIqZuk3TkTk3BPkkU/PdDYtklshdWewKWaZP1RLnXwUFwY8lrZ9I5sHcUQ1CCzF4avM2zpnz
aHkpLWoz3TGkmwr9exzBlqw0A79qF8RZvk7ipd10egpve4rFLs6wRwPySgYgQx0YIZso76PRDS3J
2MAHISLNwtzxb38NZWyu46oW147t4Q7nkvdkZcFC17jjP7TV6F80MNUNEA9OzBTAL2EPpD9KRTk9
Ih1aFB6n+qdCSd41qgwgA5Vxu3E7HccXa7gyypKgY8sjq03sZerW8ZuJZsabCPsPQ5XJO6zuk+xH
0AEESvtlCF18TGu26hbzOJAcN5fT0Rkma8M6wWSwi4ObE5eU6WE3mqOS4YJKGc20NgYqCQ/2UZ3t
0czO/uy4/I6own4t6xh0LSf3w+go/weBCt7PJioo8XwbxPJAoNcupxd9kHAKrOQ7KXgLNPNM6luS
b8UMSjdLb9YDAGPORCrrf5F1/vSkQ+gc9SCiNbN7Hipbh9He9OMpgDIDUXoonoSDsNrCl64Zw9Nw
EWAz6Neq1wWrFL1C+Yl5ULKUREB1vOWLPo8GhFQQqP0E1nfb9vDopb54G8/v2iMklpobiEcb5F3Y
bsalQXPfTMhut0BfKDSUzhZjwpXVkHVLq4U5mE69PiIVaYQT+LhoZNp+m/pp2RPjQCfrabgNmWHH
COQagno2j5FEQg2hLspwtBAbuiz2z3HjaZe5SRt35Y0T9Q33NkXeoGP5YM6KlRklJkdbTIp3h4rv
bxMcFyvVJsMl6+8kVAdydUwjx1VvvM9OmN0G/affJIVLD1axBFCvHJpl9IYX+0CxwEUfvSbjCuhZ
NhVAYg6DUwRPgSyoAIaj0P9ajFgX62QQ1abzKE/3W73iuAZFJRwWOthHFSwM/YxvHPGxOy52LyRj
Qc4ynUw5DxoL+eRMha19oHFdHuyipf6jgbCP0JG2xbipoKbsBhagIgySnK4z3xT2s9Em8FydyQKc
EugoADJZqEipBg3o7qzNTIxyvkwFsIeZLqV3UCgV/RlZGgaOSlF0pHPOWNTxb2rupY17L3S0HJWS
9vAFHHBjrv5tqXHstKD1KHMm28C1TOo45nkdc5SAKWa8B27upu+w0ECtTymbrdBzJ93a/xutF53R
sYqMkhGDFesN6mDZjclOv7id18vtv0F5ynvXQqho84B9VprxtdYz1/i0zsn7vyYxRJy/Gif/Ozx5
/2PrDe9G239AchkEVY3ZH71597/wN5aLDswF8MqdSniPzN67A9V3L//3/wJ5h08ZwinVvmTLnHuO
5j+MeaBc+H/8sYEH9B5C5s/+xnLRbHCrRDQJNeuYgVGRvH/FmIeIhqvqP11XDqEavjHmKhK9fDXj
z8HhXAyZplvt64yb/tp3TlQFoO4LvDaHie6EdC7tA9sqnqJQFzr1YfnbijHUMqcNdlnGvKfReppo
CM19NmMzURszmxk/+QvUQPnaTS5P7TwhJFSHpjp2Mj4B3MIAOCXGm5UcLPNmaD9K6e5MGUeWwAIx
DKPGFu0XE3YI/h+fUo0c5fRfGhv0YamKfS1sQmqG6NZNjiIlimqV0kjo+TmW7DgkSvQdi/tLnkF+
wJhX+FaTh0OcU9DBiqZLMAJZAYrUwGYDsZnFiZtfJl/cnOWWWZm2al3AD5SJJaM6kGGkKDRlkg3W
ztiZK4MkAygoiSukt1a6QahFAJNK6auLRbfT5LAVZsUmp9ymjn7semgB4+fo8cSBn7/QqX5vAkx+
NZVPH0J+Vva5oeULsY/VwErwUGCgoZ9tAezej3z//RDlHNgwJIepooiA1GaqaSDJKM/CEqibc6Tk
b61JQ7/6PaRWZC90d4kXP/iVWi7dVXdK+xLcRtu4wK2gPAnC4raP5Rpq1Bl+ycsy4WmwDEjbk+4n
nPb4VGrchXa2sob0O4UhZRuUuDgKsoKXv+bgtJgwVnWd73yahFfG3DLCmF531jOAFlmeHLTqZNo/
KOx6d13QPvQVfSzVVx5MIZhyFTR0HhWYyVsJ7sQwv+JhqUH0ZcMR/m1/GZZmZdXO60CsE3r2OnD5
JTti1TnVmge9/twpno5J/GqACjIyx4xS582l2ajp1aUCH4ak4PWH2VkeAwBh28w/1g37EY2JLwFd
WibOcbInZo2utM7s1SNcTxsOY+FkTBHsIrSEgaqI4buL4ZYujThMbh3pTbu3uEjhgfw2cjry/Gpr
B9UaWPqGxQzkIBsiu0apDgFyzhO8Zt0yh/zOW7vlKIKlByMhHTWah5OFpQB84WQLmm6tIVHI2t95
A+OYUuuckmGjJC0BVZJFY6j8PFyK6wB8iGliXtEJj2g+b7XWj0w7e4i9PPLu77fRuBK5XOv+E0rK
SidCvU7w2Wj9GTDnHs4Y+RuHGjr4Xx5LyNFe51YIim2DSapvnqneTPXXOJ04R0+IcmXU2HHwaAR9
vSdGD8N9WbMxxn5qkLeF9j98TszObn0dnHZvpiRtaj1ifmipcxEVubV5N+nqNkzO1liaB7s11hh/
VpadiZVWDzAL9Jtq3vD5HQxcunnp0GcyoopV/UafLrkEp88Y5nAr9fkUeeo3Z4pMfzeVgakx7q4K
vQd9SNK8pTamBg5lL51b0UMYh4rA6W64GlTT63q14cA62epp6PL90l8bbv5sZIBw8/qUTxVnwJlm
0AdzTKKM7paBED61eewMii8QhWygOeTH2DfNrI0Emz8ObHvwVau20B7xirqp+RshG0UqXQ3j8xRn
7xgT25W/sPMxvmq4657iErGoJKTAb56+ZEuDa1xEhEWzlWP464567th8qZRcddzmLXWKc8eYv3zH
2u+6aFYjnM7WuY0uBZr5Nc9jHhGX0cmC42IZ75BIuLRrBI7kC2wyckX/0rgOpXCeHtFtgKAhV0t+
oG92PXWUsIs5Pfi2ehQCex+XSyUhJ0Oz9GjcyHejbW/KWY0hOewJkZ4HIDsvIl0reU/RFVfJ6c7/
gYmD0BefcMq+w9AxwUCRTHS0xq6J+eZx9K61rohxio2/PbEcFl87LdOTDjhAbvXB9q+21T73MgvT
RHy0VJikibYrDPpCG8iUFH93PONprVxOviHuUb70IpxMXqSzgIjssvKrd9JHjeM2inD36FXB58hd
m9WShaJ9hxrqHz3vGkGB4CeRhZx8bGCckoKxe0y2+PeSlWtD+JFNytTnXE0GypqQyswPlh1FXlww
/M6fQa6z8Tb2uJXPIKfD1hHupqWp9NI0LX7SRuXoO8OmI7LJVtEYIqDbBTa//taxXUZEp39N6l65
Z0FjUTLUj87JatPpzRVZv2XjLF6s2lhbtFatdeg+30y85puh97hUJra9o9uDMGzM4l3UFJPa9Dth
hpzCpI5DGZc2VM0+3mJsGlb8gBu7GeE9+z+r1kiOGm7UPYw43EqoCDEi5XAo0TtfcDFKtOWFVanP
k6jJHEoVJHTRdPTfUpA4WQpMMwmyV3zNa8fg5R946ko/MHckFpzJeIm1OAocPclXTeLVK994DWY+
O2Hf+szFgiSWRyyial8uZkgd3RtwnRg8GZ3AbLLoI21/2zrQQa/R6y+jaz1EzlhncHbJu2IuQGTi
wlqApuoJ91NqoKzEVFgNx9lOdxMHXCkQdJbpZyYLNNjMsTdmhofUcfd4CfeG9LOwr/kFewMwpzrD
/QBs3HKwh7iyzDaoZiFM2ze9Vu94Ad9aQKRYZzg61OM+rbrHqsXr1PRvwlOEXkQauiaHJdNAv03q
btdw4gP7RHnRFtfu/fXCpgoxxnU6la5tTdtVeNggbvJhZprc3bHYuHGOcnL935UfiGPZcmrTG1m/
tjGC7zzHE4J0bxHG1XqqNctg5r0qM0tuOWTJq8T7HFZ05zzQxBgv2JZTWqN0DBLPtQ2pFwt/8una
XUptey2EsW5TG09eD1yX4DTAPCo4Ss42PLTbDG6+087e2h1a8xH7IgNRlvfnWhXeVtizffVFkXES
AuX6Greune5dabdXKq8bRD8r5+U/j1a2AxWATqLqLT1SiLBmmbCq6hZgEACVMI9R5tPQPqPB1+M3
oQJY/H1RHYqO+whfjeYduav7h4KUwIc935cpfSVP0AKngUdY73zWetqAGfWX7IsCAXoGO214b7gY
onGQuHlT6HfJZghakGuC9+vBH2V5sgcbFlReyD3PRCeCVTdviiWFBi/pB4YtOG8rrViO0kqSK45K
vBfGXEOIvZse7Z8ieC48dUR+WF6Hupj3bMoo/SqojWxS1zrRWqCetD5ly8x3f3HhmYaK7UsYYITB
CNK712ZhSxj0U3PlW4n3WT7dvDIew4qgc0anAZZNI9jnAb4fpxpsYHP4tH4OtJ5uS8Pbt7FThpjy
4kdexjSqpFYf5neWQar0Y9Fa7IUx1XzV+OZfU69pTo6SLrdebhKg9vl69TInVFKxayHDF1FKnL6A
AFOnrO22gdGGhPqjgg0ZKyxQ/5bjdwf4gSLUHEiupXibDS3eBtjMuSU1YtrsE6C/f3rt0hwQGbJI
1M78rC1F86MyA+cV5GAcNU2hdj3KOduItA9Zgscbc/bdF68O0ntBtrkL3BjbIJt+XBpoRPvZ19JN
UCTXIDccnPVDfLZFNxwbhOebXbrUNsQ4e+WbGjPaVq5L13+kyXPXLCrS47E4F2m7V3nWMMIZ3i52
1D5O4vRBxgHVSmp8zvyYyIPoB+7RID3Zk/0MJU2tF0R1LVYcgGIfhdUBrTxm2XdH3+m6zgiik/A4
mWDwRcNW5D6QMBvuvIIPtzVEf8pwCC1l9jPJ8FG0uOONwXvNR91Zi0luxtx5jOkCP+B5P+XF75Lf
ZTiXGa3QvXxk+YuTN8/qkGawIsqT5c3RzLfamRht8yQ/ypTVq0lqIBmDW4lVicfgcQ7uvW2WuoJQ
eMPK/igtenZlP3A6oL4gMWpzG3T9yzzaH8393GJySEm84mCYnVhl1HC7rirOaCkcQ4KaA1NgT1OY
elwoLpF1egOeeJgyFFNRQ3858n41Dc5GaOZrglJ0rjLb3Etc0fmjF/QtjkC7x12ddqGVxgQwaKqM
FPsXKuTmmnpAnM57XrLE3pG01Yabvj8X5TBcChIQW5iOObDrrim4M6p7cxBOmUR4A8JdSdMHzkdo
TG6KwtzBKIwqmdEwzo7VPM2LbEw+k178GtUEL7BsG5DWXN+hEk361cuOT9tKDyg5fX/CRJetFsSt
YdUosWtpGRk2rNyd7Oj2E6uJHfvG5V1DfYs6bdy6s/Gd01knhs6jtLCRq9ZwPzgU36vaph9JU1JW
pyXB/t91hP8ObeV/WJPNnaHz/1dU1lQJCNo6/yip3P/GXyUVw/0LdBMIJ94dnwRlgPjaXyUV/y9I
LfekI6cbwFkAX/6vpGJYf4FUSy7/nqkl7niH/PxNUTH+4jqAdBFbaPFEcwHA8S+0CPx9KJC4u2Wa
DqQZwwHRq9vG/c//kF5uit6IUcnDUR+wOMY98oWlxogwxfxPIst/Hwv8j6/EF+LTuMc4/5R0lIbK
/Zijb1njwOKGd+72dz2DGe7pX2SvzOKf5B3v8fL/VIr++gVdMCyuR6YffMCf4ufLEKvUDvIwTYuM
1rvJQD2Q0/x79jnSEH9kq+ZiikALFYH2+ocL4J9mLf/2tR2gGmCRWcH9ma0RKyPjRQvrVc/0Muxb
W8xb20DnZmAqkn+GRfqvfom+S4IUIoPlGAHy2x9/iVMaS2wVmKIMlg1vGlJShnDjtz7a99CNj//4
Z/uvPlcYhvxo5N5R2e4K3R8uGRoDUoX5ORQgWLYgyGgZLrx3G9vIHoGeM36bW/gq+M8//rp/H/P8
98+UGdezHcd1YQb9mX83uhjoCurCR5e+nYUyMKeQLjkG62fMemE931eJ//pXhB1AYjaA7Oc6f/pc
Mbf1wqdqloY7xRwhfZuRxh2PTmumT0z3S2gm6p/l2F37HsT9uwsXliMkEIR//uv/P3l6z3IaeyrM
zSi1nq4dKOw54oOpmD15kvxSnhmf0waf0s6LTeqRDZm6e5bB+jPt0HiZoLrwviTaMN+oxqM2huWh
9W2QHwS6axETajMxLjiOi7twR//uifdwUqwLDF9firh8gCXItB+1AEv/liSoUb3A9KcQ1K8VjtS+
B2+LaRL3ydqdYiq556GeH2zMOrdU4psOfT9HXeGKIIkgSmbdMmnbg2Y25COLnMXBSs88S61KmzbU
aIJvjymg8Ab87FnTsv1n49cc/YTNFpslQVASIcRx0gwXacDguW7mnPX23Nq4WpiKWZWzJBkLToi1
C+F4VNUvVLrpPRda5m6BWBUopTZj7Yg3bKOY0OqwTV3yXykeWRZFNUtCy7qfswa6Y7FCzegsu9YE
xhHWfl2++ugB+UYrveUTn1OGAZJ1lrVSeWsxrPR5g9qglQ4r2ab4TBhUGBpsri3qI2vjhZZzu94G
DNZ0VmhuXW5yv+ysqDdHh4tZT+TFmSeThoHet8m9uBIJc5RzJP0g/2U1BkvZDkowuDVkzYPr5GO8
wwg22q8Wsm+OxJFgpsJ2glVtoQFg/qAImdOTmkeHNY2V9mxYZNN71cUpEroCAPsacxPlE9atV2Ke
DGgrXhVxzGqoTdorsrWOB79D3WKljQueQs5itIvuXSsS5W1k6qTphdJJLW7vqlhXqEs9Sbt7KMhp
ihUeMzvfpLLKnLDM2J2zOJ1cxWOwZjkfzrr0ixsTTJYeKl3N9jlNR5j9PRH/ho4Wp9A8ioYJ4CQn
o2od7T0lLYyAoE+apKAhhWje0KEAsmX+oD27nKmjFWZ5Uh2eCZSmcex+IW92KsP/VugJy3FXjkgD
xJFt92JQg5D81AetMZ5srDvWBpB7hnrSduwAQ4eaZYU90WTV2GK9wIzlCDv+4P4SCMqDbibh7ElR
oD81/4e9M9mRHLmy6K8I2rNA0ozTlj7FPM8bIjMjg8aZZpz59X0YVeqWGugGtNdKgLIiMjLcnfbs
vnvPDb6gXHJTz/uiiHaLs058HFlzp1j3ETh3KYbypyrQ/RrbqcCbI7K0h+zry+UNF8X0RGRkC020
FdoTFxTQyFlSW49pOE1vrciwM0gO6Z2zdsohRDm2XRyWRXJdBsZ/FwgPp2oFtLyjm5wrN+lKBCQs
SPLGbkkxxwSY1OZoNFYfV37jq6s0xGRKuc/iPCpSFM+VKJdfljM7PyJTlO+Cp8gv7UYz+TZ+pv7A
1qK8wzVl/zQdGn2xJO2PiYJ3KrxLA9h8DqGcxyXXJUy/RCzvfRI9OAACT/xKN+Jd7CY1+ZNBtRrR
LeL3WTWBfsqcnhLJkipdN066ooD5rryNzR56P4K+pGgm9dAwdnK0l+pDZ8JbKKClnNKuz0dZ5+/O
MKGn2UFAudksUFq0n68Q9pskI4ski3RX1JX3TtM1qB09QAOIK3xx1g5gSfvS2h71N37P/7D5Vwmx
i6ytXjBasSmYnNLSe64hbRpTJoItJk1XpF3i5OSR0DIoNQ3dghcuqlynOyyJaC6w9fS8OER/nyyv
XsM9VXsUHZts9N5aGgFsggIBXmGD/MSbXUfBQ59RUAk0W7NU1VJWH93IuvlgU5haHWXeMPT7gbL6
gyewmMRVV1fNZQKiuroOIxhe8WQpNGnjpAs8t4q1se0G6UNXYFHdkj/qPAzaVt1mWA8nqokiBaOJ
rysj7FD1sty1ZjDZuXAGykoxJ7lrvMo5mC4k9TL+qcPA4x8RfZpk34wtvg+uU1jyXV1m14LW4uSJ
NJC1Htn+lcQkcuDkj1y0uLHU2icQZKzNrYhlX6R7mU+GxYH2Z3wZypP9YSqxu5EZsen4+I0IkkbP
aRtgHsNxUkzHVa1ReQqwK6A85eWK47+dS/XpyG40V0aHJK8CuJbLuQMoCiuToJfvrmhh8F3yzA3w
aEPXDjmnWUOcFYXVtb+QpUAc8lyzDgmjIAuiyKJ7AGGureQ1/651fesGulJi8izpwnEi0XgeijwZ
3Nsx8NLugOXVMSSRAzNyA8N4fKFsGgqO2oqyoaM+QOj0p1+73Pp4EEjy792wcLMfJ3j3+2HsKlr2
sil7bEJ7FWctjz5s8aP7nJKn+1KtUg+ouBl9OwaJm6yY9dmxuzsjZUMUcHEaypnzWaEROYu/ffJk
1pERMGlAYZ3PX3UsPI+1aBSm5rIJvcqOHafCadhRUDjtxkTPoG8SSqzYRMng14ixQwOtj7qTk/WW
d5iR3d+7qZQvmV8DpLQmE/7qFhZSMbKv/jkpjvJDEXVaxDJ10uostSEtHqe5Tl58ehNwEzcp3cVH
ZKX5DSQq5lfHt4pLkQ/h9nqDMj7fqny624Wo4AWnf4a5jW1oCDGRLe9VhL1ivaZOy3EexazCFyDu
7ELDNgjXQwdosSOpzM6W3WHOfmvysql5HD1bhucrcBfsbmTrx1gXTlBdjAFVCNdN7XRePGivr14z
OqL8Nx7eQ8GJjHswdtokNLtpjoLPFJrNG5J49MPrfesmnZyaV7L3nRtRy/It0YW/QKXIWjAKRkDE
U57fCOoWG9YgpPB7Ha9FFRq6HgDC7xoOJlz7Vo9qUtiO155hZUZhpOsnmWISYduv1SKPsut8CKu7
tBnTD5BwCwUTVJDE48jwg8alrA/YBu51V1JYxYCnsCuSdmpq1nb++inXqiM3zarkWtdDNu0KqQLr
6Hv9XO2sKg3N62QNvXXscMP4P+dwiepTYLExA6zBi3Pqh5WWLcvvdI8ZBWj8xWyFPDgZMHRyJJ/c
pUdgIRhBOgLR3iWqlN+Q3VXhcAUlZFSXdjbzmIklbCVxqAYYDBhlGSV2KeJFtyMCwq0odif4/GTn
MvkmeVYlyDQ9izlRyK5kMgjq7jDBNyF1RgbjQsK6FTtsh+1P4ttovmngLgyk0XK9LmNoDibhKGLS
qYoIC9YCTxy0H4/hfM4yB0b2IBZr36Iz+5+Tn7H0RJWXhn6PQKTJVy6a0ZxcaASI0ZnK8tcqEm0B
JoRfX/gryvyclBVvsRdo5s1Pi1Uz/xwXO07sfrdjYk+yfzTp1plZd32QUdDOWm2cy+wGutT83um6
elgVvEMQilVmGuAhURXtgERzdeonejpndo7gnlEq4SV06qbOivzD90X96jmBCWg2FoOPIW/k1A7H
NPsgOMSqL5GlgvuNHQIvQBh++WtT3keW0xbHqDHmXbsLQSU0TRtQnyRQdbW6+XKrSJwvrEi8FLgi
RWVgTvCmv3edpCXKdUa9HLJhKfrTaJqalXkEe4AhonN/rFm+vpZ+6NZsfwPa0XTOHtqpNa6gyvam
a6X1VmJQ6PDHoCL9GElteTEvvU0XR5M3h75M1jtSGDZZu87YrBUadACchZSOdYlj/VS4Rs/Hto5I
9Uxbntniap+ywC3KH0M3RNiPgQbInaiWUVsnznJ1TiQEt5zrcEVh5NKwQpzMVM9rnU36EDExBli0
B9IZ0F1o24ukW90l9oynC4u8eGv6anptF12/yjIpbpjIKAZiEE2xZeW4x4Mhyo8ic4orT/Tlkx8R
8o4dOXnLLp9NSZq2pecoJh2bfvC4Eu0hEqN6w+1e9VtSPrjILJp64s5N/FcWu919B331CRQTh2QQ
2H22i9KZqrVlWNxLr6o9dWyNw+JN5ZAr2iRSBWt6rluXuZplsPd1AoSDntiBFKwbSnlKOMjv2S1n
zU5KTsYK2tNGRMYvGtfI4cQsGZ2e+mngGhAxUN/YWz/hEcoJl7halP2V6xNu4oOdz3+BNv+jC/6d
Bs//TxdUPz7/RRPkv/5TE3TFHzjzozD0PHQ3rFFoKH9qggh/0Ck2kCCWKixTfMlfLiu+hjjVP1HT
UCP+kgSDPyRUNIREUgk8FXBp/TuSIF/6rwKEu/1YPFX5puD1oXhtf/5PCg8h50FyIFwMVqEpHyF2
VU2o4ypqz8OEpXBYuMSqqKXtq+JJRI26zxIWT2sYAYIYOB23K9caPUVO6skz3+8g/2WVWApK2wCF
X27tfQ9usK4Ttvc8io45b+4kZvCyMDnbRZW1xw62knlWDnDcXWplrHDZJeToB2mbemws+tJf6OLz
B+rrvdxMXXfuTYVd4Q3horOlC1gkZzgVt9v9VqnXSq7kKmzqO5W15gRMBmskcZZTlwmBi9oC0MyG
0Y8HWS97v9B8xituxTd0d9b2Dcexw2HNT2Vf1QwybzRHbSNl2Tv+GwKB+pH27bq35h4bra1r9w7Z
tztEi+FRDGvEW/emTJ4HnvToclUSGEYR8i+O9Sr4FvuCg1g8TEO1mhu8A431Zoyf8PwjJv6QVzVl
yTt+0JZwd90PmswwWhvY+iStxG1tVKgebAu2AiSOxKnbT/hb+W+tLZt9XTiStETiZYPwmKoIr4ln
GVm/tyn8qCPoFVAjYp4+2Q07BM0K0/xUOli+ehA8euVeh8B5MG3p30oIQWdd0uYKIl5SZceu84br
kKrQ/BaqOeBHq3PdW91liXW2Qo5RVJHWzvIc0tP3O+cR3d6Xia+4OKf9hAHfZZP+pEkjXnBPCPY2
y7YzGwbyPbNdcTZR0BN7/bJABicTSyzVVeJxmaqO7AiXvmo+ZlmwJTvKFkAbTWAYeKLrSKsoyQmX
oIfQqV67HXFGVc4VRuZUQc1nOxdNtCzhYUgbOFyuXrDVitBgiYjWNsJLZFuiX/t9UDPJ3NZpRQZ3
8GQZHGbZuOFln06K2IEU83IOVCvoDvSZ+dblkPmAeOfED++o7/KHC4DqubpgHtIJCk6P0btTQ2+O
9DoM5RmxA12fd83kvfiTBj3LfmbfAP+DVBFxRlY4C8aD3frt1VJV6saq8BjRReQ38RCZ6mYQKZrI
nKzWdcIy2hzHUiyPi8FffKCi15zRPTWSsGmX29xH13CLhUhuyGXifmIaDnYznvJiX9HX9eJA2D1z
FSVX3Hf5SBy6pbJOchxAhksk1kcyrIzJit3eeatdeT+7QfsjrVP/PeGtZeglsSBtdeVEPGpBHSWx
Vae4v9eyEe05+Ci2zGFWKNa1wHvSOOPGb12RJOpf/cRTT1vq9iYs+E2b0UXtYvntqq7Sz/3AgnT+
VO6cA0WKE0ZQmk6J5dGovpDdTCbdj794KjAmHZhMNRwLcuPsnOEJsQLk/RnDVY5K9oumnkPnJGzd
z/jGaDdeP1zH7Sb3UnXS7h+jLh+dXc+q1UcoTQG8rIcECbapzrnuIJZ+tWZit4voVSRYjvZdxah9
Zc91zs47bptwNPWhjsCyZvFc4pmpLrkHaQe1AM5cRbLEQSY7mtrYGplGTPLYRgRPScgG/PJjjDjF
U5JiLnGuxdR50/RSkepH+JChCRw39qBIEScCIL7lTVuZ6h17DOSWLqhH9UwgpccaX7sUOvyQUdrV
L1GPLPq+lrIpnkK3nLDCOkNjriOAfOZ62/pkh6hQxiH+Ow31cGfUPExgevPGxH0xVfvaOBhqEqIE
P7g+sda0Cx2c4fKnUUKk0MMbUC+KFzf2otmKJ377e0Xp6IUYS+sxXOp5VyvahjfoRHH0Z54LC96n
ghG60NfUWJmLsPDDB1WDv1vg3NBrusWeGGsH6xQNdn0WzFP3Lgii7SrDUIUCQ1RjnHAAZMNIFbDd
1c4J1at8UYsX0KMKtggnvx0dXIK3e9GncFNUIM/rvrRuB58symTc4oyqNx8lOQ3PbUISrNrpF/4Y
F5bS/UTDWoXCtLdxdZzhn2uuIh7nFsGkdXkqjKdmbC5ef8AUIfYJFD/A9C79fW7dBSam4C86SmHy
E9Of80z46QEiMuGbtBouQH1++dJynoJWEDzJQyx4uF7EOfec+oVqb7+6XPhdnxIR/OydQpsPlfIk
vhi+pc2kFF1z3WbN7BwoReEF94Oge5nRXnNYKxy279mfEmldNzV8I6+SyTXTqoSDm3X5D5YsrvXm
z0ORkpEt6pAwV24lez4g7l5MvGXw+bsB/Pc0m8BRZl19PwdLe8qMXS5A+4Gr+HRrEwGppaNjGlbq
hThFkuEqs9PwuszWrt47Bc9SXS39KXe7ZadN78ToDHgUNPG7O+xwcj2Ib0mYQsM8Ovc1IKDisC6h
OFoVUrDl4CReo1GfStGGH96wknsFfZMjplr5PRTO4CrJC/+hB2jh7boiSjevZj3/LC2adDJRoFXO
FgL0gNXqmBDtbSlOWwpc4KHt74ZE9T9G3+a1P6sVx0yc4ytbf3XfAnfyLXYvFQv5U5Jly6UofcAs
recFcZ5mcKMCS30tq0yXU7fWhg+96oeh+nP39Z8R+u+O+//O0Ofmh/7nGfr7P/9ziJbhH/73ujNk
zeqDo2dR+ecQLcI/gojiBoZof1u8sy/9a4gWwR/bi+qH//jD/9mrbwEHjyhKGEGX4MMSiH9niAY+
/L+GaIC0nssFVYaEH7bQwr8O0UE/kERj5sJ5bWXrzqCVnKU14HzQ3D3rugzVpUm6iE5oDb6znc2k
zjyy1uo5iKaRCWTmHXgfOJoh22Y022gjtWmRHV2BQ7prgB7ZXde3N5BVuKHy+UvTkz2xnTtGOlP+
hSJdGlxQqCwU8NXOCP0xaDAqD8nGktiR94nKi7wuLPnCYAdSNq6JINF44VdOeFKlct7tmcQfF/rB
Xo+9sbZruz+VyfWQDrTKm8idNJ4XCrZjUAk2676iy+9C+FmsvzIoB3HE07Y8pIjMy7OqNp5CMq+r
H9tRhfncoA2nXJcndBhuNvqAf2JoTsj9vS9341i0+tobAlnc676d5bObSHginPA9IVCfzgoLHqYr
p+nCwzSF36dlgUwnR00eYBgwEu2nIUiDE95O5ykTJcWzJF1Zj7tFMdxYAIn0IRkKwHQMcuxdDIbq
W1J9z8TxWf2Yos5/hO083tJSOS77eijYIBW9EQTOA6v5hDVjEUWW9Mfma+s3O9honrfH4epmuDab
sdqHfjC2O8y/jjp22vc8fhmAJUggrJSFn1IlV+tAa6N+5s5VriAbmuh6LCu3Oy/youjBXlhD+oWj
aHCf+pam+aPo2e3TmlMm80GHbJaIa3TZwNo0YKwKkmi8nlIhi6PXYzzgeUs8me0FNApCbBV/taxT
5rsSAWZTfbs2PwewkT4bcH/rrqU9pjqkwgU2DLc9DHaW1SUPKuht8p6IVOMhxPb3mRSB7R6wUtYM
QY3o1RX1qvUDllHajQMtkt8ojMtLtRDrPegBb+IZdz1gOqaawX9JVNfuIL0KHo8ewvfUtq0zURqb
iHAd+uYisoI5OEF44i1GNWsEiHCc2cHWRchfUAkzHQmwqXVfB2RzzsPZ0hzzScsEPYCf4y2mx8gA
TS3Jek9+cC3mttV7VtvVsmNXtHnel5zicpbabLWBaZWkfTl44zXR+p1IXzjswXiShPMI6FdxTtdr
f5qDPoSTJVMcdR3Nm8H1wm2epjfU4+qcxGr7A12QtZAgdvcVZkOe7j2wLS054y559fsFY344i/YZ
TRBNNPFah6ji2E83eW6iBK9WifrYLZzX0klD7z4zSYEEr3r2aG2YLwkO+zQUcbXJe3AgRgztsP3V
PuESB51obGAJFZ3fPdpWafLDlBgZ4fTlTXYc3X5FtmJ4aK+nYepGtNAk4wbQWqBUc7+Rz1HOAvxA
mJzEcGfoGsHyCv38aDqLyNQwAeED7kMluzLe1MV6lv1dnQ39z8Kpok90KpYQtk0IVvNW6PntFki+
LVU4DSuO1X0tcj9x47QgUUhJdbu8+5kOEAnZ1POmVr4PWYpRaz/5CZiNfI0SnoX0utI3W+ZEjtm4
D8Dw+Je1XOByh5mzwlF/LK3Jhg+S8xNgDGyBZs2qX28yXLv5LmMCFlxOCxu4A2pbvfdcRWhxkb6p
zqqG4HUMYjT8JUsKDHeabRi4sWQsWe8BaMJh2HZswJc0Aqkw8vS4YZoOeN2ECwMWfQ9uqPLdnwzH
bLGZT8Rb0GzFP+E6uJfLBOwbB5/uHmQSWKBSeOgssNCXqtmLikchwQnXdQ91EjoPuFP9fYa68tDZ
HWCBVLCkYt9ToAh6bpAwpUtnPSMexj1nsUvQpIhMISmVdSDgW8oqefNcyH0x6XcCX24hKJ2TokH7
LHvJe47iJOvcDVex0xmpWzdXtzUn1dYZ6DsJ+r7I1HO7ZOI8QBJWqMY3IgNCy8sFgLO37wsvnW5V
kO9T4qox8eHiYfblZZlrtm9h/VDKLrtdqgDvhHXZGPXIXXg7EdzLfmnvuK+t3P5Qcf1wvBOLd6ht
feEXHvDpCVQOdJGlb87A9rYtoQJnT4OGxrvdXEhjn6t0ZbnLCo2URPfCGYc4WiYPQR3mz8UyvbTp
nB1sfgifrsLCDMMnl6kT0LkX28OilKkAIDb5sjTxb50kOZHr/TmtwL17i6afceEVSdz2DCwtH1mn
uF41bM+is07Zmv9s/AIfMhgNFikX2u3k79aZQatKdd0HoXUxC9iH+4Hg65tkAbXZP2H7jR05hkk9
ab6DUyRUrzPf0mqc5DaW9gWPOJmxYdBnCtBOMaHRGuHvKoQKjj2ecg3FIlXqknKGciIY7BPya0WK
L9yDFu7O4T21TO7ZuhY+54qydrNn/wiCFRBg0NAc1TUa3k15Sbf8RT9WWKpHljTdcgvJ5R701RX0
esp8JuMVn4PxSOtW+SW1i/N9UHOicG8t9nyju8ki3jRkw1M1EvV1qsU6k0v+DH6mvuZlH+MwaPyr
pCAmr3gWncIaXJwFd/q2sOW9qiMInNiSvFMEWtmtreDMksWz3kjm3KWX26zE4lPkw6UrkyciiRGR
lOI6obrssRtHHWL7cO6dwQUd5Il7IB2s88Op/vBcw99d6fAusThOVt9eUMk4qivX3GChMUTYogwL
ulfX/eMIyO2L7VpzJcPGORWjQgQbbP+6t+bm1jbdp5un4lyDYWwWYCo4Koqq5KPXRQib+nfXOLed
m0MnqdnXn9kAoR+5TpZxMdvltqDHtIVScpcj6qd8qErCNhpqeYvNntMVe00cZhNb6qjAeKyewLK+
2m1v3ZMmIzfhgyUmkviaDCOgiCn9VZb9hy0wTMY+frxHK7WbJ/AI4Al0IT6RJZ9zu1qfSxIBZMYk
88uKr4sUVDxB2QWzP53ECMQVlFhxlrbio2SUYC0mPxF4d9gnWSLYsLFIgj8GecmpBxp+7y3hEDt5
ctVyRz+fe/BKKmBmzZqrQk/eTbnW1c4V8zWrcD7N7LfyU1AIQdYAiFZB9Cfi7GrqGlCWhTmxpCog
nlyaBJ2gvBv81P30wG0n00rTvfrKBmu8t7icPbkey6+0104ynCs8++4uAySCdODXLTi/RpLryxvb
G5oDD1SXu2en6HFP7KW179By8NS7zjBiOg97wpxfOm3WueIpyBZtPyUaEXALLHQPpnd9+8KtDFt5
8I9jVH4lGsNcEBeJwfUSMCqsLe0wdl7XN9qEKqqO5RSMAccrVoKGvbkByX1o+sUBMMtMIOrixlut
QWCW0llFhBhINPm70q0cdLUwJPp3z1Kn11AuYOy8e1WVBtNhqpijxIW/rCPOclWpxpFPwJsdt70L
/YpygytMKQQc7gAOlmF3NxYRZag/wFmmutp3yZh82VhLMIg0iAEZhDR/+pApZCetgILt3Nl3gH2P
kgJcsBj+Qx7BDq9s7D5Hv8VoBLF9pCj1xli5JZ7zOmzf8Ce39mGr7rBf20xJ66+q0v/cav8uWej8
34bxh9/t8JNoxd+ar7/16vffdigwzT/fcrcv/8s9ziUXD7OD0ZuDzhabB/WvTZHzByZqqr8FFtHN
acwF9B+33D9wO3Mj5uYpCcnDn/zvVZHl/UEK33UijKVBSLAl+nduuSwj/+WWG9rhFvwP6HjlW/rc
0P6Xf9y1sOrmBuCKv8x7kTZLeg0qQogrJDLY5yNXRjJ6awdcGRKGmi9mUmhvSuJz2fnCbfQuGqxQ
0oYwLTmfzmFgplg9ENY1RwxeGRCjEQ/vpnqk0cJjplty3RyKbskot2e0o3armmFVuhOIRFGo5IuB
wDYQJQdJNJgtSTyoYLjuBfg8nJYCv82ABiBOgWzgjMi5D9w4D1ZIcjOD4YvOgqg6x6PjLK9hYPRy
4XA2mv1oNRi3dObIM5eCEdjj3rxhkXKLCdRdTfIhCXhQOw1Ui7G1rehOWVezVZFkwDnjmSmVRHjt
ZdeRtZD79F0cV/FKbIp5kCfxzypwgw8bLdfezTjdKHQ2YfTCzj170zAdliMGmP6Gc7blAhGVzldD
5JG4bWAaAKCy8c+neeqJeGVNeccTBByraN0m3AlYIdlhpWiASofJ6e04a+CPMS+G7RPJLmP4J2WL
3HMDt0CZ9sX6iP0IAbyuveS4Tl7THCbDP2YPQ9UC4jVnQ0g3wmDQoUX/0WVcWOPIr4M7dlbmph78
7f7brcBI5oHaB/z2UwHp3G6xEmQEzH+YyJiHxk8z4nigfJudKSdu2MDRIZ8JkoYnex1TuRucDEHS
wWICOb+OjHM0dqCrk6t5oMU69PP8YTYj4bG1wuwJ9d0eu/NlsAhRdkNOtww984U6pAO9E3vM6w1J
nMiQqXJbwJu4LrvCcI+wPIPeQLzzRGpOLpBo+pXQu5fZ/VVRRkN/hRHEqo7cT9p57+BsC/e0h9b6
oisQUnUZWPnPcMm5Oil+Dr0f6LTHGuD42jlohyHjLM2FzvfVLNNwV2uxNgdwKKQSKiHs4WrJgeqy
1BcMNfTRIFLSfDibM6uaWNIFY1448diOlAixItCp9QSlB1htitsDAhU5ofzCFJP1mnFJJfqcBR6U
Bx+NksiccIKHbNDd8OxB/SPx0PbL9F5lOW1piqtn9kQB8JRfF3XSXXCHHKvLLOvd8Sady2i6NT3r
DALAADaO7YqLk/drIZK33sUj88XPbTUoLFno7Ckjsbxjh9qCVbtxm/bem6hpAaMKOvqo0Nazw8xt
aGCYSPvs3MnDlkx3o4Z1j3VRlzeeqYLwFnw66oOqZ0tciDUFUgaEzXZOcAS8r8ADjYd+QFD5YONt
AygBSUawMqjK5qhHHyo2NreKnC1u95ywdKmaXbhWRMDSTZKjk25oqxt3TnlyJanTu59NXs90HYHj
7++oY/JQi2dcOUcPC3J66GH3UDdilw1Oza60+/PG6n3ANfX2p65oiox6B4klk+1Kl59NDJHNDVOI
CrYNXEnnLWa69qykWsbbubyP2HcSDAvh5rUTXT6dp+UuGByT7IvMqcA9MBg65B/lbLDewI98lCzK
6rjN5OztOxCuLzLC+bXj1eeL6qALL5K5pvCTFTe1AG5gvvSSeF9LMZOWhM7cvEJS4G+vOsH/Yalx
U4bsxAaLxNYUnrGkJZHnm82fEtbncaPQy3klpI4OOgnL8ijZbt+6Xs9Sli1pcKPG1ebCT0zurAKK
aHh+51i/mynIfpPZC26Khd8rw8/QvCqKjr6gSNnJWSel+WIP6X2xEK4jJqUG5CjePMmHVZXNa+h0
oUtovGs+k8bl7VNSk2V4GNksmIekNeQhVi9j27Yu79Fkc/GACcXMz+eXe3w+p7QHZd7aYiYQQxie
u4M9ybjMPIyuhnDCcFwBcr2gFyiNvTwrnlpy9MWJa/pknY8mm5sdB4bVchXkJu/ZXiGss9RtPBFw
i3WsfAdItrnCJUWEoq/nYd3J72iFsqvxGfVU/M4mWdh7PxqWh/E7kJF8hzPSLaehFDdRVBDCG+l3
kINsUHJNGEl8moHKHiye/pLj6e0JgPTflhyET2pnmm+nzrdpx/k28KgubG6Gb1sPOGDxxPYPs8/4
p/Hn2wQk6wo/0Lc1aMA0dQ85HsNQ/20eCr6NRDXW6WDvzELUl/rbbFTOtvukvy1I/rcdad2cScm3
San2Iwgvw7d5ybaq9al1su4+LGf/Nf+2OYnN8ZQmGeanZPNBFd+WKG3m9MPlWc7r/W2aaiftLzvg
B5ip/M1XtTKM0rWgQ2IWm++q3xxY07cZS2y+LL05tNrNq1WXlkvacTNw4e+ouExsti4f4C3HjSbA
caCTZ9QHd3OBOd+GMPFtDjOIpd2+2DxjJs8b/GNktm10CDnicKfMRIOuHlt3SQ/tWnnOvvBz16dh
SASfONgb+zhP/ng/4lB8anOvxi5n+cUW8mxz9MFwCm8ZAmilsDsFTYicPcdbG67oeaUNKWxHlWBw
M8wN2mM1Z+ahd5PmZzGEghgLsVYOZkIokHdHTVazrZok530VwGbpncx5lVNtfoGS21xeRmZ3vsSI
ckqJdVQ7RD8S2kLaP910yZ7LLMq25Eqm8XbMWbtptqsrTlSDNzdNKfjNdtwM9q1L9iNOiLN/hJkd
/VzZWjyhHXk0ws7ipYlKQJ9yLptPL3CxEVclHEu23LNg5cc31kc/2oowSuPJV81zeGsUSrcX2Xec
s8bYBpJa6HbV3t0Ojl3ujN2vjFWl4krSgIa06xZoX5mzsTmTocR7iPJfNjG2uPnRysrW3QkQe3S3
yXy80y6EjwMWu/S35w3pclEuo3qvU3wzsYUcPe5aJikGwWWBn+D1Pvu4wQ7Vr27c1g3KWPKunyjx
iem3Zj8ckeopjquYwzx2Rgke107LLj9gXwLns3IYcYPDFxHPU4ub3yG9Byi+TeRZUpIipnnPnY6l
5iO7s7fjNLZrr513q19P75lX+pdD7pJzImAI28GsSx6ezKQlHaVBk8/Q5EeosSJJ4fd7pnTRA7y2
vLZSepSPjmymBxnVQXlYiiK5w7GvMBTVawoxsMGkyxRC7yHPiix9s6xUfBkb6u7etvPtugvMjU9D
auGDlNZ0WzMWwKwr+uU6ahfDkmdBSCKXIXDPLEoLRM9xJZjUtRk+BlUtuEOxOtQ/spKl0bkcBDo8
VXghxHoWXh9tMsuXvMkh/dgqr0vWoU09APgT4YEamKbcXCXFRBdIx3beOPPyO8fIcVPlw5DsSj9b
Hhqv7H6JkswETejziGLacXzISAB7WaIsKLahmTk1A12h47kd8gZIlV/dIUVnv0JJssMJgYbHHTOD
3CO/bHN2auftYcZQQhAj09JFf4zMfVoB+IPqqTEGDewIiVoJ7d+nOMnfkdVGhi7bV582pvpoj611
fXYgNzyvXQphCeMDjiebPgtWbolpWaHj3jkwRHEIRZj3cSqUmyRPbQOtLRl8ho+8CkpySiFsC842
6DwHz8MInGJrb/Ds2vQgcz0pbiiA8GnTs5UGpeUrNkCEGhjoKcOSv9rZY0FBv+H4RqUeqsKSO+2v
id4xgMG40NMYEaNZD4YDjl4/a8B/3ukwVLtlbqsaourCEy30bOu1kRD7Hzr6lH4aoMwfyzqld0BF
i/Xe87uK4r11IuWokoZXlIjWwLjOVuh+iQgKEOGqwSApG573Do99cmWypkZaHlBQOg+DGUub2Vj8
alcz7EPk53sQNrjWJ9LmtKFNU/4rAwn+m2YIMOJRNPspVQXpfNVbdBzxxpyozUkWMV33of9f7J3J
ctxKmqVfJa32SAMcgwNt1bWICARnirNIbmCchBlwzA48fX3gzaoUKRXV2bs267uQ2dVARAAOH/7/
nO9QJfLsvLvOvDl9SSss+RtU6tOdRxvxu7ay5lmMmjJ6xup8Vw+taPA+9fl1B5Rw2QYVS8XGbsb8
e0avlQpkxtDZDmxUL50qEOeztP2HMvc0lXAwc+6B6P3xQSJQnDYaNGq8W4wY8iZBH/X3hnBjgqOV
nTxTD0IgZqSDiyxvXpljIx6WpxIy8jPRDNlz1wX9PRQWqlWFYfn5dqARdGq1yKtoeLTVVenn6pHj
DQb8ygcX6bZOdx9kWSFwaRL0N9wPI+YwlgGOb5vILXGbkVqY3+akkd+aVW08m8GIF8zvUvd+IQSG
FkQsGPaz9vFKxqSYXOFAROpYsd05m6ey/LFMWn+nFLk8S42sPuRE370NCaCXPQOrPKbGizujKUZM
BX4Wtckm7lbQ19SZ433RBPUjLnRXYrzqQUvRxxx8iniQc8kpKegP4EmJ4nDJK++2F7TlzukgeTB7
VBH4xwPYg243T2xFqR4ncWimhvXKOYwQvMWOnewyWVJDbuGwuusEVo57iLvsB8vU4zeqyY85eorC
OtdJNZdsGPr6uwOOFWiFFQVx2Jl2/NLlI4Ych7r+NzbFQpwPsIVAXw3AcENCaerl2pk4TW0CCosF
s0/fMkLE3ImdYNqGMJYuvLiJBwiT1U1aADw6cO/RioLZpENNvJ/fsFEMiQ6sozNIFjRW0JU6/hUC
2m79SzoxH7To4ZGALhsMC+NfX+D7wDpTQwpcllh8T12dXsTKR/zEzUOWevpeR/r/FbV/o2f6VUnt
+imt+r/Blu27vz1Vr387fxvT7ueS2vu//6umZnji767jitWb7wceu4r/plyuf8ROwyJ7eiVNWpak
3vaPqpqFzNoi1hjigu8gz0Zl/V8CbP7IDAAbmC5ASipx5r9UVRMfpSMuyhEc7uxW6Bvj70DQ/VE6
kqmUNR3W6i4zoC3Sk82vbPLvZgghsbigEQinEV/OsVunVhxiF8dtlXUM9s0kaVjgCOzZAQAheKmH
JIVJZ+V36Yx7i32DO5+L3oKdAgwfiXPplggYtHr041E/U4H0OCwmbEGl6bRvcNCG3U+P5TdkhJUF
+pO7/f3LQbSwXNt0JLdXrl/+J3E5mVT0UCe45DGFlqfAFdYPjfnoNCPKZI0wsy0blKN1ZFAXvYZW
SIpFgPPxfmnGIwdFfb/911+Zb1/xSF70/3qhTI8UOOn/49v/s1TYdZD/zyXp3VtZv7RPPUXpP1en
+Ul/vUm2BfnVJb3cpq/iI0j+Z3Va/N0KAtwKnIjhlXjBP40M7t+pPFN4RupCzhv6LHRb/zAyGKv9
AUcE+Sb0q/8qd/8LcBNLBOi5fhptvoVrxXa4+vqfoELER/95tI00JQ1j9Q2SHTihboxnuHzdkM6q
/gF/h1JWx0pUcbAui4a23WRFO7MV4kHBssuxLK6BV+y8WRpd084jtoJecoQ4m9eMvn0Bw61clvQA
b4a8oOPbPHlkIl8nuWGYoZ2zsiG/oDxALZfeJhwhNGuEOSnzCE0IvERcuQ0vr0X9AmQnTJgdepf0
lM4NHkKSeMcYkYoG6uFUKAioJhe0n+M6DmubWurWi2KE1/aoF2MPAKNNjoZpRHQxYAJEpOIt3ktC
1NoDN733T+rcyxGvsjd/jVqZQ3mq6+SM6Fxa6X3uFXjeFtke1zZaJqRZHjKb1qf6GFYzWwHaww2p
uHZavTC7LsMh/aKU4wdBSxZCNE7w6Ngjg/0KxWE2D0b1ODjL7O10Z4kDs0d5QvWeDK2WkjsrsdvD
IEMXM2/6PkDDBG2y+d5QPVAhkFmgrxbbbX6lj7tW4HD2IcVw55lcrYWan+g5EKC0CKb7qRKcFSCQ
YI4FtFY8+qt3eTeKluvIYnR+zCSsfUMvs1bQcie+0oWxOIcUQdQPafgG59o8HfVRoxY08EZkpsse
pVJc0TBY7aqO4xACCtjTFeT+GVDfK5EN14i+8SFAPTSpBuTuIxIJtkNQ2/w7d4TfcCDqjP1p1HUv
ueN78D4l7pcFy9ib3cbj3YjozGdkRMvqGffEZVI7zqscxsYCurcKjEgn5ODRuiPpxIOy5yzEdkL5
SwyDT9TYyEJ2mfRR03FsqhwjOionn1rZlmDNtD/LKVVaIBdjjjRl3Zg+dRHyf+knKvtgLF3jkVLx
fG5iDViiA0tVCQygVhFcQGgI5WQ7RnRFQR1Ywxk7zRR72LAAGXYKaiwbQobwQI4AQhFqs/vv/Eso
4o1OeBKI208bXJ1kcOumdKNzjikNyDvT4Vc/aOjeVJzK7H0xuvl0RLcgd0zUZpR3H2eBpiAMgHjR
Wc0ZjCcLurHx1ExwGR1FCLDNvSIkZuATY+kPg6KqJUg2onyO0cqN3TYbPdvfEqVJsYeAktw8M4iH
E/eYd3HAkFdFGTTC44RauPWXCdAyivrbEeExGc30O6PHQkBzvRsaT0znZjJ76mTIjcy9r8iRKE5Y
vvIFLdaA5fwZxabKropVe7/XATPQlVlyXN0mE6jXA1PraSI6dljjQHJ4jjuQ7BKMYBQYBjPB4BOG
B65jMq+dhnMBxeGMIIeKbfi3jIfIZSw5ZCmmB9t9QOK0xCE6PuKMKjiVzyU8zWRHUwt9f0xphk5W
NhV3mJm8CXJwqyGwrZ2NpS1n/5TMnYlWV091u5wKi6wkDKtvzohVmZjXHCcJZiLHQTRDGN83XPG+
RZChcvp9GyX28DSjVbwG+yZ7XOZ+lu7oDqj0DIWqQwLJ2JTdlVl5nPmL2ncu5VT7+R4nznjpaSEK
nnvCpORSECFSs3fRZqMlnX7EYun3Ihp5m9MioyiT2jxShKMTR98Irtw13dOsvHazNL1K81YQtUIR
BHMQIp92247xaCUblOTRnsane0lvsHtZUn+ASZQoik2ZiQ3d1dNzHoPVIsRuaksMZFkK/5DSHviB
WHeErNu5J7odm8YWz72X8knYwEsjBL9adChsUjp6+NdynG9D1UcAdFJulsHRmzJuZOExczh5fmMM
dM5BOjio7vPGKc8SQXNkZ3jJIrfUxiQJOUNBbonvBuSub1QTzD+EQhxygDeeHHlca9rfjn5RUo0h
bU4djKNZHOcqW8EniGGi87zq81uOyVUbak8w6QaRiW4u9yTFBtS4KfJ6wza3cZKS/duM9kMhZ8Gf
eZZ6cLzMc8OJjFJ6hR5BOldUH9SpuwAW3cIJ8DQPUFRrU3ZJEA7yOt9ZDYXs0ILswhlfpBM1t0xe
0wQhSIqTrzWfEUiQn6cwTH7UnE3lKiVeKEf30Fgai4F36Nlj2W4idE/mxrWGEpML+URg8wbOZS1r
DmI2aWm5daxRTRtOyfWB3eD/28hs/ah5gap4i6YwnfeOG0sGR0VA2MZ1BX7khBCLMcwjuyjCsfTn
y6Qk6roBoZqFCSQiaJR9TSkudQwzPvYBlyPvLTsFp9DWbrdNkkHeajsZ1FbMEnmUjQEs2TJy7cPa
6AKWZ818Rkl7mMowyWAShYlRm5TWzV5unCyoQEuLtPO2Pd1g75CCBmrTVJljtSsXaDsUmTt21xS/
5QH6LF/u+kz5NwSQ8fyQVQao5kwYtkWWZs8FK3O1nRYCg7dltNQXCF2iaEv5x74d1ULmWz4VcEdV
Zj5mcAmJs+TUAFKEu/HMjsaFti57/VBggntGIi8TVmQxcYvpL67D2DZuMDwl90veBK9UHicaDWwP
UJ3ZMR/CbWaAvnTCTZbNxD/KvJbPkxcYNU/NluSPDRYi8ArS9Eq2Df60MO51iU8Ppl0VlvRI3Guf
d2bamRUpyhsDCXhC46rpSuKdMdQhA7aMN1hEXr1XRNY5+7g31NEC9QY/EcpXjxhvK7gfg6z+BsEZ
jLoPrZXZHUPlN0FtcdVcGxCbsIUNF5FE2XOgQVWnWw0uAfBAFFeYf9KiNLd5zNzU9nXUhHZSDzbI
B6ukRzsCaAsdZfPXo3TxqcrUA5D0tFFr1qeGrEY4SAJVCC+vOoSpwgYNhsC8EIq2RNU5pYv5YWzt
cjxwx3H5YbeSDhHiR1+H1Fei8rQDiKDXsbeceq2tXikAGN/zSMQ38UxkClSxKXhW1HtBqoiCIGFT
RsNuYWA+RNpAcDQthn0K8BGpbj9T9t/wm+nhqLvlyW4H392IwnDI2Yps5IuLj1aJLa2p7gYL9tBm
Fp08L/DwDdtUM5lsp4LuK4XwNjuxddOLsEmb6JgsXGhUDX10jJdL+jrFAJg3S9qV111bNI/BqLPX
uNco1swRKPZGj3b62EzEHVKoaavbgeLMG6codZFNadTTbTWDG+KI8uNmmoYntq8Rz8+a2hdW5fay
Vp6m315bcmT/o7K7FH38D9HOy3VA9snhhPWHT4wa63GkyXRFOYVAbTqpEJrmBGmN0wEa40bHwTOF
q/j7LAuQQQPI560euupZLS2iP0S2wWlv44DYRElEpCG7Syp/jJQzTbcVNkKS4d/P7AnNL76wBVqE
iaxkbW/6pxymiUKZEVGtqnFjQpZaSvXsNc3Ubul3Ytvq20HdxIaeEKtqKONVrP2LFu89fHHRDg3U
pSW4nqvCTbeyW8DUMOWjDvFzulgqNg2WnoJGbMXEHW+NhbhjtB/dCJjLKdw2pMNifBf5SH2p8dIi
D2XZIqTFDOxO+3ZW/ZsSXfvoGFkHi22iXxROCe3UjSN643uky+kF4JN5kzFj0Orve4MQNDb5tzME
DkrFSzbU+6D3FrSjkc1moaiDGHF8Z0TbqNdElbpuD2AmV5imNxFZN/WhwrNFePaE22QLX4MAH9KV
++Cwz1oimlHL2iDIJPvpLRRyEtOh2SlyLmbHL4HBK+MmIshhTdx01DH/JEJxQ/olTsAETAfxQFDL
rNyP7ZBS3eyc6SKqMN8FCxzoxigmtpfe6H33QABZGxvTJ7E0Izv27diXSmyQx7C4r2jWN61H4kWj
if3uTvitw5Z1DlhZDM/OngBPEYGO7ZnFR/Wj+QiGlRPgCJEGdZ9R4s72I6T+CLO5aJhOmpAtukAX
Vp66D61v2PF2GCh2krIBEaYXSCrlEvR+SE0wuUvKuPH3cjGSBbMxPrYdJzBn2VYQX94Wk8I1H8ky
s60CthLveV0G7EABrOcICQGeWfpINX50ExZdy1GvJq54Ba/gMZ0rwrAgPcLNKrxkTw5lOe9A+nCw
7ERJI9ToC/TLvlm2ybZ2exTvXl4BSXYG5pp956LSJhAg1jwaqPUIxl2AEAfEVrbWxrJIAMwyB8e1
6/WaUweFbhRcjgGPtxDL0J4bbt9hxkOBfSaB7ol9FvsEdDXaiMDhukxlu36YJU29kbSK/VCBNdjK
0SICKvci5MQYyVPvurCpeu9s4rKNjZwIbj6s7ZplCu90rzZT7Y0ZWLM8SinJ16smwS696qhH/Yic
BKZ1FuLIYUE3UYuxF1+iAEIyK4u9cW1dVQdsZroburPke0aeSQ6UXSgicJ3cUt6uUIpZlkR09zxY
ShuecDwZVyBgiELuWvpMxFQPeXA2zPWst7gw+Gr5FASvWWsoeL5yPQ9bplDRXnHaKMia87r5OI+A
2hwWTj/eErCGc1V5iqSoOsAUfywSM4hvzaDpzVCl+dRsvLko2MAicm03c0EbnX4zdLTN0s1+s5O6
dWgFxyxD9HTSoD5oAKMl+9YbCXwpRj9j22kXjF/nXSwCFagwdhwJm2g3uhHVgXYY8TKPSYFYq7Qo
/R9jicZN2ZVFjhilkVlyJGQSk0rMwlyfRxOmisPFJ1H6TJTYHQ9Z/9OY93sVuwQI+/oj9S6Cgf+D
IKZv1j/t34Uy/rtoBjQLeGi22ROtcUAp4hX7qlJ75ZlVeU5Ha6m2JOMVRGQmYFM3VlEuoKzexTrq
XbjDB8zrfd7GrY1LcxX39IPbtyj+wA7s4lX/kwGPsg7kurzvIAoF9jHKKfY+/VKTGTdwVi/ODUmi
/E4vDfIi+AHoPgJ3ppgZv0uQoNsiR4KujbZkFIz+yw7VHdJzqHruHo+NtHZGYEb1gWNGkRx2ASo3
akgCEfB+tIduOpp0Ladvs5rN8RzD9VCeWMwR4Hdqcv1uItmQwtqvWXAPaPQZj/RNlkVeIWyLklMU
SaiziInu9H6cmeJnNbbvoSvkFk8Cd+neJvAguhn+EnxV/pCxHA8NqpyGI27LMZ3KSciAQi2maWzh
ip4hzZ3m/bui7C912bvSjDO8ynZN6fXJocgcZYVALdfE+mIBfN0lKew6pNUBKYAK6oQvy7I5VrC3
aHcLv9a7mVtc7n3q76Tp2t3cs6IC4z7o59iew6UZJnXg2SWnTB8UF9Wod12dsGSAmZpIZQuyv+XP
CACQnoW0gxWJao321FGal0N3xAI/MNLctvWuGttJsqtBVmj7bAQ85Sopb6y9O6Xo/8a/tIDvukD4
6mgE7UDbp5CzhnmH7gIVITlISC5G2lBX2SoznKrYpY9NzCfRYu9KxPZdlYh/GYUiWbndOWFt8sLU
NIg381gMjz7l8YNFd6izxLvaEfc/yseKT0xK/SqIjJOaKW2qnPk6tUxCN6Ml0w6O9qLhyayiSs+s
A7CZk4XWkvJjNUNUNthqtjk2lW36rs100qW4oDxAg9JFPXNE6Y22L4opD9wRvM0HX2s8PAZe7PMU
/sC8Nzjo3qctotBgrGbkpe9a0Yju1CMYt/x5fteSNpmPbT9615gWYzoeWw44pE0uuM/MlqsiNX9X
p5KNQF/SadEa7vBaBI+FgdEcRarHbsV617gaGToDYiVJuuPlRwUbyFURO76rY9t3pey8imZxPI9o
Yb0WIRk7eM1WNB+nAVt6FudDdsbLtPLa51FjcysUFpLiIK3bjo1UbXJyRoRWJchrPYPUCTJYFfC8
7CAaLASQPaMEtih7nPgGNQBbi4vWArd23hlWMBrxjtRDnG2rs7Hfm95AyPHGgNKnrkE+QE9zKSh5
oYtHfHoZ/EWsJAY0azHJga0JLd2NoIRCCxm0Wd1YNSmoxM5rj/wG+LCAlBHnwKOp59aM0Ko6A+nL
OA6Ecow9nDNKncmYwPZHNWYMrABB4R0W0o5gaje1p445C45L6OCJoUoBxst1QaBaro+jq5eL9TQW
czBeFbFZ+odOErkOD9uL5VWVm7N+I+wyYofaFgOnypMJVWd9QGHA5AhTNnRQ2OMGfcJ0kavJH16S
IMF4Z6qWk11rS3O0SCixkLlRp8NABK92EvgGYOCVc/McZe0cPeKCyIebPIKOQl6HGXFKADnoURgj
ArfrM2JHKzzT8GiKpLtx44XUskUIP3kVqTGR1oHSUnvXUgVsvrGypTjCnD5IBTVMdFXfYoZGfcWC
FOGAKHHtqR3LZA+3r2iOMwAmt21i6exgJPSMlA0fhZQJY4BKmMQI5Rjg7Tn6N2ivhTG4pOZis4xg
FDXwiYgF2/WJBrkz6aR4M+eoeVN0xe7oVFPpgf9lVqHdwBnnMIFKi8lVZ5hu+xwVbGBVi3G06kjJ
MTB6eSpV31rHoGQ04FzlR912shwUHtqufH3ggwCDtoaBBlYg53BmMUPN17gi0dFMXTP1SFUHssEQ
lyTsYRtg1ZQlK7yuPnmpgmOZhTFKBVSTKA+ZzT05FsnrSqIMVhizca2SOiBPylKlCGcqTEgZcl7s
o0rXycUo+Elb/Mb9GWUiEq0nQij4te7TkIKmdi8qUZP7TvnfRxYS29gm82QqXnGN67tuCSZjNRUC
HxoN8B7MK51aE2Oj9IdFFZSvAGUUnm2LrH1LBZPWON2LmGAPkCYvjd07TOcCMh774t6ywmye2ns0
IGjY/WIUV9nU63FnYYV54ZgW71NZ5Fd5pRM4G35iIFr2GjBAqJK2w+LKEfSd6Dg7iLW3Yo3Q4Xem
Ispt6npC5RjNnMa1bTWoqdQiH2s9uTB/YtG+jXJYA83MMb+ckYnFob9IhtloLuoQN+x0FVXQIcOZ
EvuVwwGl3nHIS94I8Q2uKIdwd8a+na77YB4oBhKmkHNLOvfCSGNMn8OiI2bdjDd5y+4hS2Gx+cO8
8aoU12Bh1NP30qVNugE3s5wFMqWL2uqFDaahInaiy5hxapwSSn+k3aRmHqY5HoVtjpr/yUgDEoJr
U5U/Vk7L22jH6S6iSLSbGyaKU1TOCMKRLUac0SlEs5Slc0V4H8KRB4fd8Lxr6phq/2TM0w1CwCA5
CgoD7wIwJmIxcENl09Yx5HSmAwNKUJ852RvnKCjMHCL8UzI3SSeuItPdZSNCm21bKUMfidTxmy0h
fukPFzZfCim/ol3jKndNHrIz9snZBPF8lylTMqcUuZPtUsdrnNCgSmKFLbNfctwOcc0WeU1iqsHt
rJzPHCJVw9xobpYG2kkcFwTd1Bmy+j2RIl2EIkOAk8UfzE6fXhiabio0tIM8v+XIqVqDwgeHXu86
mmzzzicXZdmXi51c2q3ZMIqyBakkGrL0FV+4oBwy+b2ijoNXHPERgbjHrVLNS6AbfWvxJjmYb63u
XA0lqiHp1cYlMqQ0pS5ez0itsG8ypxYC/6GDA42CrQ0j2G4NDvMNDrn0nC2hf6l0PZC8hzJ7Lc13
QUPalGnJw8UrPaKTiya5DxrUd1vCmb3DhSgVtfd9KsOEHzYNpRwPXCXG0Gwojzj7iWtObvIYzVfs
hJ2TuXpnRqpEbKzpy8EEyKwFd3a1eFu7gSjz0C11/yNrxhLLX1mMrxL4Z37l9V0f7IS5FoApw9AI
8v16uAJMFhgnnqzs8z5wtYQz3Gf3gKrMS5iFgB4d5bTpacfnO0V+G8jNNETLnUPbSW1Z6mwgWmNF
4pWqgRmbKAeMTWeYrd4QLJFcjdDDn7AGNTnwzqa7QzEUY9lWRf3yr7fqz9KXFoXcj/7fV1HMPxvz
//7h/75s6H/4h91/vP+g+K3ePfVPH/6HNmPaz5fDWztfvXVD0f9XK3r9m/+nf/i3t/efcjOrt//9
b+gtqn79aTHquJ/VKe+ZDf9zd/7iqXoqn375B/+Qs0j59zUtAN2KLalDUjf4L4+Y4ZMjsoa5kjVI
I94yA/rf/5CzBBjL8ICYkEkciJ104v+7Dc/PC/B0BYFjk3xgev6/FDGyAl1+6sG7Lu13aCrrL14g
bKgoH3vwlSuDzgm0EzZ9khDV6VjXQs4TJScPsoOvBVizsT8aOZTZ24gF4SpQnnfmmkV2auMfg/5A
hlzWm5DQYDEf9H1Mz5zuokEjJTUPvISfE6NCgOiqq6OfZBC/0ausFJnPnx4ZAZIVQfDC+vk/fnpO
AG4QRKRNYXzyL0rALSdBUELpLdFZE4DpPtQZlLl5Rv2+kXmVHJPEzulFWagfa7YPB5lPzOBopvv1
lAA/DuIwjIH8uKsoRk3e8Ngl7I+E19wjuoE6nVbBY1RIc2dldjbt2LGwEulZHzR2Mp4kAUKgaCGj
CrqdF/ZVUhNTTUm4pk2xz6Qx7ilTi32j6+ykLUt9+PUN+fV+YCg00TMghA2E//l+uK1JaZY0iBDc
hb4pVNoN68k0PsE5QBkD3tJ9Yy5Cb4Z2fP760tavIwk7ISoTxpSH6uRzpEtVVFCMh84Kh4lf1rbw
LUVb2Bt+qveUdPYQ8QnaHegz4a65M3SeH88IZr/+GB+DSNbxzHD25aos4Q5Ya2zPz5qSOlF9Pmof
ePloWxujdeuNORU/DIknR5QLBC9i+L6+5MeEl/dL+q5DQA8pJMhm13f150uOiniPvpF96MPEXZuv
92XTXnU+2u2vL/Tr05UwkIQEXuRaduCvepqf1FkVBPZqbQRyZi845ywuwbwRRcQ9jF/WO3iFG3rm
4jgjIOzk60tbH72kf31JMpJ4x1y+J/zTj9eGktfFdMp7unh9fVCqRoWczWEGdrEMC7O9URU7M110
u85a7qooK/4vvjzGWHJ7bG7CL3e5M2Ivj0ZoNbUb3VP9edKNd5/ZmFHZ3G+n3tpXlXfz9bdeBUj/
DHt5/9IB4UbIO2zcvLT9Pn5pTlD4lyCThWrq3CNUH/hic1/dfn2VX8cPXmAmcyo2Lvge75NNd9D4
3SsZtATukgA/Bw5n8RlEdsUJ9y89Hcsra+RvJszfPEau5TmsLB75VswVH7+RpKefNx3NizxyToZG
3jaW+0ZCKxAWE7kMJaKwMeficLGKnei7719/0/dX4eMNxYzsBGjOHAzOvvvphnbO4ktGWBv2tnhl
8w+asX3kmPBox8MhJNt9rSCOp9qD0y0h5ASPUxbMeGEFp1/tHjRrD2nwc1K45cPXn+03T+HDR/s0
wPuuTFBK89GkGxyLKrgInP6ZR3P49WV+M01yC+SqVEWXZzNffnwCFFF8DbeypYmkr2XfHfi1fVfY
aMn9YQg7g1wWMzlDeQL1KEftM4FZ/MOr9Ouw5iMwQSN+Zlsi5DqT/zSPpFnfg1bSDAIfu7Z0yGaY
lN384Zt+Fsp6xMqD8icdzLLE6pD/eBXY4UU5mSNXyeRtPMubvujvUDEhMevCr2/qr5O+z9pPWAOv
LGL3z5M+7bjAbNyhRcit2sMllvdpPXcIsRIHpknvYvoQ8x9u4u++HvBHJgcXmh3thI9fD7Oz5ems
a+lQDzcxNQSMZu1z78jjMbFfv/5+v3ttsbHBy5MuV3Lenf4/PbHG8BYRzW0bwp7Eu2Nw8Hb9usTo
QH4k/rbpQPWwHafev68JmTIbJf7wNH87brHe8G1RWKN1/PR+DKgHzaZv2rD1nLOAJf4kbcZsTyFk
p+fhDaynfWpZq+4orQ/Yt16l8AX+cM9/+yGc9/kfGSqL0KfVHXxk3YgEYY2r63vbNq9mS5zNVo/P
Ud2xtbtg7YLw5P5w6NTYun76w3NY56fP85eDkFnC8jZBg3+aPulckpvQxW04diNl49E4DXKzPsix
1oa9C5geqvSYk5vnIfFBINijHknIhtgZwgj7nrN0RUBWjoEDW5+RH4ImNHeA/M3d1x/018G5hhAC
pFgxh6hWPw1OtFcyWVDcsnA5tymWquMs8A+kP5NoMRJp+fXVfp06WUqgMr6DLqT1npn20+jsJmJN
CICxyGzuxtc8T69J8rV/jMaftrfi1/vPS87FTHjIwkVA/PGlI6DcIvnCMfH5iSOjUPcLuRRbZPUX
tAiIIaVJtonbudo3ZXWssTrS2TWnQ1UWuKYQF1eSoDQ4/fQUc/nYQ7g67CdqZ6oqxWG/ki2sJLls
R54PgTmk5wpimfHj0+Ac8ICb+iXuq+Ov797nZyUx6HAA41G979w/z8YwfRNPJc0SDhygaOmX/iUR
bnS4FyfapRNx0F9f7/Ps/9f1fLjXJrZQ6p0f72FSkr9FERpfGrvzE9Kj3MsO3NYfRuDnKXm9ClYN
yia4BNY968erEHqDdRvyUSiipdgtKnledPrYO+q0K80w6JfyDxf8PDS4IPJHQfYg0nQOIJ924VpN
ie9a+Qy1XMb3CsVpmAzNk2itF5h9ZJ4RwLshla36w3Wt3zy/dU9sr5tE7I/Op2/qZn6f9UgDQ4Lq
kCuwConavolIF6Mr3dnHYlRh5ma3/vIj8fxrRE3fSHM4jdgB0Ti6R7yPVY3gpz/MlZ9fSu4HBwXm
KOmYroNn5eMD0BXqvop3ISS1l6grHTvkPsfBFoOpOvp6RL0L9X+eFrkWNsX3A1BgUej4NN3kM7X+
Ahctc2CMLH2pyAYjT9yR5FXFnBLCReKh82iouFO0n9GAbjn5GVundvYMD39TTOnz15/pN8MBI6Nc
P47PPsv69FSGxkm4Vq7DrPP6fcdehOJcp0JXLk/Cnu+zIU63YNeS/dfX/WWpxpjEIslJ0GUKXg8N
H+87NRvmc51N4dyRzOwtKIoCWWJ7DvQqh/Oz5XQCT3DiFTaFB5Q+VPyw/75+/TE8h8t8fCRsFKzV
C+XCGvrlkVDktMd4MGDoFJP96qroIR/Tb5MphgOUM2/5NHg3I3ubeNNZhBjQ+ZkPMcTtShEkl4bf
HuWF9E+HMa8PdQvq0SH3q9pURt2eNHAvwE0s9aU02uQbsnz3KHcW6wj78xTWZlFBzmpcJCOL+Uh5
UxxETh0cDMkwUHeomn0jy27bIXEpZ0XKPfbv85qUd9oxNvrOpkQsVYkj7WTPUOjkMSAl+6nrLX3V
lzUfktpukIl6j5XwrplsfTWDO9v4Uz4eCq9zz5sa82c6ouItKRiDJSmByTdWtmMzWkSEr076rKAD
AHxuJWJ4Zuuf6MnCx4nv2z1QsreXP7yMv84RUIsdjDPSZooKnE+bJ3RXvgMLZAyncnBfSZeMbpGM
VoeYJe7cNtB/2A//ZhDy4NmtccSiwvjLnGTMzZy5QzCFcWXTFXRueYbP+CQfB7D+dN5ijlTdYSPR
cc3Gy9dDT/w68/BlATnj6jEl+ayfZoMyXSo/8RD8KuKjkDoi/EK742KQM6OXdBRE7xa6MbZoI/WV
N0XTd2Dg2U1StPIklrX3Y8ThTZa9Nk56RMDVxihSm5w+EiMXtk3MZmv39cqcEVZgJ063veQHmW5n
HqAwtc4dLEQHX3+nX2cTfEqYEgFqURDwvE8vdYGzJWgnspedFt+JREVy0Qap/w38MGPHS6Ijf9So
bYSkyfT1pdkIrKPj47vMuoJ7zuITBDaL9scpJbEiwu4iyhARXv50T4wf5ifXL49E7aN8UcpTD3UK
VHYzxloetSp1wXaURvkNk3L1qv00/R5XWFwmQreOqs7VF0vkgipd8sE5yVQ93/teYh9hoP5RDNo6
zxK/OxG5VZz7k8XJqYkqJDFj4iMkHHAU7w3iSy904z4QAHduysI6FKJ2ThTiBkJboRoE5ZMNnZL3
rq+P7K4T31tZyse5DtRW1XVxVmlbHxU4nZAsiuYCVZzcsmMJrsbZUeeTIzp/GzVDWYaqdOwjdHzt
YeJn4qYm14ucYQMFEuvtYeUO6iHpwQ9lhAVsCz3IjV0pujgpywzBpPV0S90mCHMnh90YzchsVZPF
oGNr6guhsk1uRFm29Skxfd03vUaubSI4veQ4Tgsi6m5cngz0Yk/ss62bbrLdJxeQSYOFg/h2jFCi
DLMe6T6Gi2y3QGK6hJIJStHGEWMi6vxWREjerRHE2aiAXJPCIqmTZ5m1S4SUT4kYLISP9ohiCBzA
4oIuQg6/I5usOScJr+9Jt6+iLfhjfeYqo965iRk3+4ysiXQbGfhJDuYIsEnlTd1N2fd4kKbYVA8L
is5916xwDcs2gnMwJeqsG6Ba5EBBH327SU4Iiu33RR1L7HeeWNWa6Wb0ZJ+FONURI+C/Kx/Yy7gC
XTJ5hwmm+UPUSTLEQzCEs103x3OeZYcibfJXGA/DBXgPDwluUKJWmZLzovxP9s6kR25ky9J/pfH2
TNA4c1Ebp88e7jF5DNKGCIVCnCcjaRx+fX2UsqtSyn6ZeA08oAvoRK5S6fKBpNm1e8/5zpgeJ8tI
di6mGWYI5JCghDaDVi+41SYTD0AtznG4SGA0IvLWHTzpamW2IFtFHtsfI1zalkJCx7Qxc+JlqNzR
5tolYDCx2Rmy2XVoLM3DhJubHhLKGzYSARd6XZt5lAJ68Jq97o/+JiXhJIhSleyQO5oHr2iSnQUH
+qJPTnKMUUvuc0RIDzqoUjJ9lI/ZAB31dJzdKbp3HYqW2a79m8xsQ3rcyaMA/XXT2HW562qpP0sf
Tk/i1PamGqaQoCRdFLjqy/44yqyBOu74zyQpqO0owXQkvdPs59LCkcT8GHllNhF+2JcEdmKKOoca
gGHD0DqPOaJvHAc7bIJkdjcC/Od6Hh2Nh0wkDylkNBJBXf95YWUQuWePD1KjvljNldec5ZSH2wr7
Uq1I8anNTlwAijeLTsQ6h8iI0f0Px4osxguhkx7QcWBhjt8lpC8VfbeSzKYddIy2dgSq0VxsoIKP
PCafeleaa8cjoR4rtNp10nAPfpf5R91LSBiyiWeebc29JllHNE8U+q/gIcaHEafRO1hidC8EoWMX
c/OHjP4yZse6W5d4By5TkTtn1w3VWfaz+8VgF3j3S41LFwLvre3MwGTNNR3azNnkY2tdQrBQnOO6
qTqJ2o/HvUvgL/kvkqMfcdHdmSkv06rEtMQV4BtFQ+l1e3x9fpAkenPycNbdQqeBd9+Od8yfxwc4
OskpHEmPVjT2t8Cdp41meNomJ3U1GHXbOzWcho9ZgZTNGf1+oUFpga515j537HunaNmMarn4HJz0
LuGIeldGGRADeo1IVJnUzrd4D8zz0LlptCoF8fM4FG10Jg5K5mJl9+bZSWwc5E4+PJUaCP5qnh+T
IRUXN+X+5S0kfVNFwkia6eZaSmkueVHsgl1XMu5SvQo5kCRGNWwwdIVYjXgtgVX1J6PHZrCkD3wl
GLQMumaoTuhBkx3UXn9TlIVAji5JZw6QVyevlW7xGQWz5gvYk73sQnVs8vZQx150S8aL3Ja13Rxx
4NcXRBXevZZiICqJSXnAODV/nonfeHEma7ov/fixHCrtw5ldi7UHwx89NOI7J+DSearKIJ3m/s4N
SVQ+gCbvp3NdYmbt6xah5ZLl497W4NjFflal90AzBSFXQSa7M3m8mDmd+6RctdDsdH8wCAbAPr8v
SxndJ7k1+lu3Q47MLzzYHBFJD13TpU3HtWfWYJYbQlt3EHBdMjWB868axruY2uDvHOpZgKSry/K+
znDUBV6zoBFT+QSSawiwbTi3mGyrj1Ro40sOeY+3btWwVWIMX0wNntkKVxLJmXgIXlO64y7hQAhB
NvFoT9uWeOcYbUrnnzpX/zqjHNz0qtt2mT2vTIWHMkAAe27TMX1BsYdGL3RTB923h51Sg1lMc1x9
djMte8vgHV2rmqyJosQ+E/jjYGDjG432O2Zp/qRZqmyg9HUYD/jriz3KMdYbPT8MyF/vmY9W3+bS
zAJhI/dc8XsNT85okkesKboiEToZlOMEwBgLGVfEi9oZwNBJOcxksno3F3BzR44nb4NvdBeF6vsp
DP163o5Ciy9hZZkfup58qeH1kgZky69aDU1q1WM5fQLj5dVMZ6fxrhYjVU1We+7TPBtMD9F2YthM
s4Of9gaNx268cg4CGg5qjxDiNP9EBI0PLBJQSleC3uKhC2QVITdUJ847QGVG3F5+G52QU987tsLM
qBr/RsMIfVGRbh6WMBNz44QccHai0xhz1/ivNHssH+C5Y5YWQ7eOmUB+HtO5SJ6xjnzCbBjrWzZp
FPS9XIoLS3GB2oqnM479Iy7xY0QdvgdzCLMfX5/aydm+ywetDFewWzjAxEbDLme2JkswwURs7W7J
HIHfxBvvhiGMSbVaqiC/j+Kdimv7AFoCbNIIVHIvxuTo8RnPlCvtHQtpvnI797mwlzpG5v6J7A5g
p6m6H0SUbNm609PYzSe9L6I14i/vmlJNI+lud25PSa3lSmwRp++BFhUsoBrALc0G8Ge4L7iFMLIw
m4LjifB5Mr6FUpv3EJTIpNALe0MM8KbQemeLbxIDCIkRK78aXh1wVPu8HfnICPiuqZ3Fz/xCsFWb
mOCOUne3medGl8ZvqK49/5DZatx4hG3cYttwDv3SNJJNPL44TpEc2zxiBZLh9KzreXeqXB6VqoCF
miNNEoMOn7Ydcc2iBQ/c0csOumnuGhKaArMdqk1d7ZOaOE3c/FceZiDk0XzJahTAvl5nm3Yy7zpn
wJ3WCOveC8VIL3HUq8M4Jf22S2Kw6UM93QGhboutlHV8mQQrqM3A8F6mcbWbHaFfoIrdsrf14/LL
UMFO1BuFpBwdIPVtEtcpAp+F7t4m62mNdtS+SVsy5Qfc3TdgfN5DtMSnPKeBtXZ6x7shR93H49el
UYBuMsd1FRF+rFnWKk5ab9OOmdyz+vcrVzXjMR5Gm35Y1D/x95wUTxdhy3q3dO1F9xYVb+TE2lud
FLF1xV17xJJFRYb9ctdYuUWdHKY3Rm87rFhIE/0Ih14SFpfRLsVFs7g3U2oMrTfKPbYhuKbtAv0z
fIuXD++mA5N6tOPpQtz8vLYpBg/6kJlPWFGaG1yG0wPAVMLNu0y/i0im3C0yf+a7uLnh1+sDuDQG
pojwhZhu3Nkodo20pidnqLsVPsP0wUodZB0YnFssLNj5VzoK8LOJAcWEkeZaZDFo3PWgsyjjoRic
mJEgtiZv5jsp0uLh6WeRToEodVJ5kQqTrNJGWYCZBAkeIWYfuHHrAfqpD0Vshk9Knd50zt2E5Zpb
x5PV59TNo0elZfWhS9GEYzaGirSmZaHuEbZT2aX6PFyaLhwuqjLGLUJZZJrRFLJMVXIurn2eaje5
adls94iL6VEKsi98epjoa9ZQGvB22Vx6vbDGhxay4duoim8axlJrSyfL5KLrcm0kuotRyxvqFlUK
JtPdYNneDa0o7RjNZroVxOU8JLkDN74R/qcYw85LoTQMvDAtdtWy54u4pHzJCcxYzXJi4e3cyoPU
QCVosQsetLaObnWn7Cix52Tf4kOmk2sDdMs1TCPEJpcKCvTU6WQrAB7bpchvA8UsaOrmaYOqud4K
X/PCoCVcezMkprtXoGY3eG3q94nba61Hrk38ogZyj6qR2X43pYAkwkm7I9mu3XFGqG++i2k6GASb
bCZpeCXCipDnkdQDR3riGKZoDCMSg7CHIYDlgONtif9C7p6gVAIGvG6BJmMVGeM1Zq/hTc8iuc0N
Lg7U3iOO7wujPfE819pXt0yjZzWYyRfV6fp27qPivdcK5B065qXA6sqHIe8jMGtVfDNh/lg5OKrW
ZDpidSINOVoNpS8e/SVvIqhnm7iC5SO1Dp0Xld94aJprPFESaauvwkBqqrlRnrEbTGq6rqu1fVNn
DUJctz/qdK8xJxPHKWYz30VaVxOBE+qo4PETUWdqeNLK4dSzWAHkk5xf8EafadDPRD7MEp0ITde9
3fmgOKgYXOYhFdkfGOGj7opJBxqdU0GDW2VktmzwMO8kLZGzr9OhlaZ9BLjS7WZTUt5GZs+vaFYW
XpterjCbOKCtTfUCz3k41DWOtCCEcLHuS2lv6LCVJ63w2e8kaRnxdbat+KjpokK8GFMwhrnH+KZm
P10pT1LdlSYHgfQaIZQ8hEKP4B55LR2I6TECrXCcFA6BxIMYs/SQ+0NoCrUtzQJGrVaisdJZkkBf
Qs/UER6TuIFBi85ARSIg9zkYhizUycMI4ZugNWUu0AqXlPQO/CfHRbadQBET/R4xqQ+ooD/5Rjte
ptyhGYVg7y6yQvzfwiCWxsmdQIXhje8iOEPiOWznMPU3plYdAIyzZVva6yjTQ+vEH2jEcRBZyyFu
IDUEdayzGecljMFS/o60AkCOYDiJQZivijSxlRmnc9CNQifGNNmkOsMrzipBqzK1roYI5KM2zTyx
froh/0HbVgSB0d+PmDkuO0Ka1DvSQYYbL6XjZ1gVZA0vTNd5OF0n/KBr3c2gNGuOexZmZgd2Ut8Q
kpBssoRbwY7FtPEmndFJMp7LFCvMHJEJkcFcsZMlwafuqHfHHUENT1yEty5Kn/mhniebcFhL7qbR
OcH+bM4NO7K1UTJaPPchumIUc6ZPiTLD6Vv1YLFwJ2njnZmn7VFgqjTnOV25rJQDalgbwGBi5tOd
N8vx3kqahS6nSu3BsjNkv1FqXDxO9B8JUKNAF+XLzBy9wkvYwreMaJ74rTZuJqsj0iUJ+10Kt+Wd
58lfpcuyv1CCT44NlHcF03UIyD7alUSEottz7sLcwWEjlPmihHlFwmwFQ0FAt42oD4+HBOiNU8n1
pwy9l5hPpWzyTc3V3CeVIYKEsPqV46uWSohUslxEnOchaHw2WiJB2oijJKd2dtEFKDulX2lOZMAh
kidj1HrEmLEK3Lz7SpjQltWOW87icE1707izDWVsktTXz6Rmevem13uXJBYw4KEp7tHGYejTxCHj
lHxZut7kVw59zv6QJ8/hNFVs35l96eLOOOd1lF/0RqKXbKKtPpivXiTwGZfUDiHcpjNu8IKHa3D2
jp1ar2Agxr0gqEgxKL8oSgPUfd34BQ9D/QA4lamBw9ElnMV8pMfN/MAx6ZYhbSaJAM753jKM4qIR
3HPu4tz/4lZSwGlGLq/jidDopuUICmQQNSVG5zZG8f7U0eQBf+mNofFuzy4bVC4csBMckM2LwtKx
U6iz17Xex28uPZFTwzNx73INTtHQlKdSNydvjRWh/fCdCRJLF6eMJaau25fpFN26bj1cbPbkryQC
4/WQZvYNifd0Azm0/tQWZvbQdd8NOzodLbdhYA8oXew6/IcM/LFjwIlQGzOKuXmqyF6bEoexXxvy
NTLa6Srgk+ww6Kundraqe65up+OdTOJ9GFL4RPhhblxIlBtG9fWprNIw33DeGbH8Ts4pdJOI83kH
cN8ecWWhwZ/XBm99hm6dMEGT/SEFS0/fMUW61VredoIujyxQdRc/I1srUlN814da8VhIDIoysalq
vCxiXNqACmImwPlofEjQ4Ifbxhc02jMh7TfSnGhUoKj04XaMXCasZFp6MjqWF8Nz8y++ZJ+a3QHP
4kgCxBUfjx3Aq62DOS+s53IyI/BYNkanyd94wMSNFc05rORNg/9sGtkmilnzg7pzzeekNWmjERj3
yBr/QEcv0KHEYDgfKU0ewSatKNTsbeM0uxGdPYJj7xDhLCS6BZSUiEE4C26T3s8/dyDACb4bXYYQ
2jczQ1UGRoUOd0HU19yDKTamfcywIRgXh5HmRTR9PZ45sJHPidcceHT7d9nTrJFQ49dV7CCuRwpc
Vw0dwRAzThMn9jHjq6/cybZvpAC0HxNLs5nHvFvnKiNIki72GtN1+IFhwAo6uzC21mzbH9Mo/MDu
R3PdU+g5KqYwGXx1SsqqvlkEoAf69VqgRYa9llCl2pW1JEPFfrm4mfvxSOKQWfHT0emjBds+9jpm
ftpX6lxHLBSGHopr1vf+BjOas5mUXcZUuREHo9bLQ6oz6AaIVh1uJgKqGtpaN98P3FNcDk9RXIob
04zU2mrx/+hTFe89nFBsu4N3SlrnCIURIJlpbCdifLAeoW2Hp2X0j8ISxU5Zk9rSrM61FQLodAc6
yd9bQz9uDLOrP6Wyct/KNMlepejaZ/pqDm6QBJbDOiXi+gR3uf0aMiU4EV5rHkaNNvFExXPTzE59
h+c63ZGmeTd5ZBua5RQ///XAxViGOT+PWxYJGV/BcR1EBb+KjAaGUVmME2QjrBSEEAwAkDj+U5nR
k87r2zIU9aPNp3pi5vLB9kTRAn3bRaqHc/jNWcrpIfKcndtw1M/1/EkMaXVsqxlMTlLG9Nds/28+
8/9hAm+zziMkMfFyMPj9RRhl0WHCgpOh3qxS62lKxiUNy4w5BOAzyXH6bdtlxQH2/zUmsW5FPrVz
SovWOtcetLzZQPRJcST/Rhnw57mZ7aLEFqA8OQ4K8cvc09SJjJ7dCNo7LW+IcffMo+5DDpirsomt
tRVmBK/DbPs7QdIyEfvlEiJwwSOxTCEJlP1l+u8S82R4XdJs5krkRx+0DMyAUaXrMHbBwZlvyNOf
JvTEgSdT0LIxhbrNwGDVkYd2l891jmrRfqP1kJ0ZRHqXIbGqg9tMJvRhpm3FbFTIZ/VlSAUKbUeO
w7hm2PFNIr5d0dEG9YTVsuM8Y7yHsrmEJRB0gb+7jAcfdAKyPZvx/A2s2uJdm3ANYNsyjo6/GI/6
ueLY7ThX2jHxQVez+iQzMa9lWPQ7aCLmGj1RTjWz2JAnEqxwIDnvM8/OikevOllzNH389UPxJ+Wd
a6O6xo3io21w/qzc9acKxeiAXJQsymk9yGnn675/oROf7fLKoRvUOG587T0tYbnJgAiTUIM3bcj+
Zh76J2EDwgoDThEiH0Y47gKo/KN4VfEnNQbNCsC36dzDWPSYVZjD3ffv+29g9e4+qstb8dH+peXp
WhX8++v/8v+i10mHIksv5A93x2Ko+t0otXzR//jH41sZ/WR3+q/X/PA8uf5vSI5wL6E6gsRrL76m
H7FYLtnPNhceZYzBOemPjidT/MaCq/MPbTGTUTcSit/Bo/wRwC3Hp+XHiJXi/V8C+DLC+Wlx0Ja7
xkKvaP2iEBvAcQJaSIApGuOrSnoglFBsGFuF5AxGNOdTayo2gG/LI7gphkkgJFdoMzsCNSjf+DZ9
QK2c3yzZ5WsUFs36ewh6aZafk6IiAcjS52Pj1cWbpFV0SDQE7cKeO+YQ8G2kR8g0BqMomIU9gidq
gc8z7XkiKvmdrgQtiMioL6BJFBAAv3vDjjqdTR2Z7zSGOF2RtDUrVzrDl2no9GNfpnpAUK9+LDH1
LTwRAwe14R9rR1kbj4CiLVfawBJcsFvTG0vLtYMmdFGUO/eEA7WrkQIIwo/RB0Vl14GZgKOZhhme
Qj/EFP+hDGqfugNv43hIkCeslKpfSKbuHqvYCpeW9fSc+MDhZ7KZPxCIUkGhFgrYm4eg1DkbG8TT
AvBMjY1Pcy5w8vob534gAKqBzol+azFZ0UauXEXdAIcQGihlrqi2kFeSa5QD4XSpzJxAuKQoGzKC
xGbHm9gsz8Pc+3yJRhT7niHtXjPkGPjdHH0FolF8ztPIffDKcNo51TCfbWMiqKKT402ZcExH7KPh
+lTtkTQDRufGqzcSRSXaGL/BksNadxgiAPrl2wlqyRF7JwOKDEjEtsdRvBPDeI2bdMcKzAm5ysod
VMyzk40qICo1JsZI0e2GoV/we+9MF2dnFOnXGaGgM6ThYXIjoFnQ6lfUUMUqgpCHFxcSEHb2aN8U
xn3BuYmz9yBvelid947sbKoRWFLEdvufW7Mzg6ruzWM0kjlmEVi9B7VUPwP9rB+VKtQ6jnr3hNOd
A0BuYvsV84JXH8ZhnZJvAhei7XfuPBD0rDkFOBkjf/l3raL/cxZIQvn+AtV8rmT1/v5TXqBYXvG7
G5SVjAUOTyIqMHQ+tokq88fSqIEpZ1IFfRkXA0vUd+75725Q0/4NHaPlLTmCTJ9cBFe/L42G/hux
f5B2dc7aWBEM+19JDLR+VQ0usnbB2o0HCUMovtRf6jVvxkRNbf0me/R9J3KjOKnXVjplS6RS03Da
KlNA4FFXWPW6G03bJOdpZJSh4a33ADkmuzwxSrb+njZ8P90NYyfr8CYzdBTxgS7pBKwsJiHfyAWc
M3yIZeR113RAnoKQCciUFR4c1mfO9oVZur21wnbuNy+RkRGMQ9iHsGMk2Y2RjFkUpETMg7YFkILW
0btaWlRZVHN+rHfl2bdGo1NbeAZ5/yhjJDl3U9T39iut9txg/jOa1Z3jMtDAzm7o/hs9rSI9sriQ
kZ1DHHE2frEMjzKXPKVtUkS6fuQ0j4JnpBnckJVGVFYYa63c9ZahJKp30vQemJXq3W2Ng/uT1lSa
e3AHMHB7sqcYSZWeE72lxUBDJBwMWmC04VN35YJlgfg1hzLjv9MjtTqtIRG3RS3pgTR26XRAy14k
j15166pKJy1e1am79S3gFPtOFoxtARrDXPVU0zvgU2jMo5BBh0k/AJVDZzWgu1gSHAWtMwMtNnp2
9toSh3I2lxYrHjo5fqudsO3frYg8swspMroAndRGV601mXVnaJre2b5bznTkFg1Pta0nSyp6lKJ2
3SQ6gOe3Qo9N62gWMvc+mnqK01fsxbO8JZ7ab0+64m/a9C0wjU3MlN48Mhaw7hUJbN6Wgcr4pTCI
XcU6SzIEnTFLf9Aq2403gEctAykgqUwbFIaw+OooBiMgbScGy9oQz7YCpGd/hopQPs6w1pBDjJG6
djxq2ZaUImKEQFe5d65BOs5KWE47bSYv4xDOHxGRGFWV8U1xbuiCTFfqkZwPJOOzW8IT4kAob6U7
0DMhcaIc0Ee5gE/qZuuUOeiSMDMhBcZ0NcpdmUzeVjCd84+AldkdMj0hebBtm3ymY+NpcjOj3CQc
klE0EgQsxRnJzaLOGHXl01PN+Ja2XhGmx8KuGZemiZfQo2oTI6LXz+616mpHfCYMuHFWsy7mb7qq
PXOntxYPjN5opnPOMX5BPer0/KGoB+EdhkGDbqMIM4nIUbKmaEfRLrdJnqT2OomrHEzy4M4AGDSf
BPhEatXWcUAkrkbHDUEtMrKhivCXGGW77aTcVfYMlwIWnqvt+nqqPFLPa/EpkXpNEAuwQpB6BpIl
89BK1wWyByuRy2aQGd+ue8JEw40+KI0zcopYYsVFaZLDUNkx6mI5D0+NZcQF5x0ju4/jqqZpNI8N
Scn8JgpenlMg7HKdMloDHiJTBSIvczTDxDOHNAjyWkMQEOk2ZRRTT3kTZ7VxrGdCd4kQubLcRo9W
2YPCo7qQHj6FcLCuWV7pw44QmSG/JBrtxHUUZiBDZtJPjYCgYB0btxbb8atSoxJ8gZp+eTJrmYcg
qxBv/MrDcMcsyrrHZscgDKiPpj36jVJ7vri26cvSexOcpOj2D4WFZjMsgDMsAmGI8xA/yk2UGKO5
VSW1MLCHMgGXWotsRr/JQFvuUTrRUYaGJ/KtQWKKC3kQF5CxngvPqD8bRVWedKjo5p1RD221bQXp
rCuyVInzAwSYvM3Stu8L5bKSGyPV164i6NAEkxs139zWMvaKVb5+gewk4g3suMbbkdVkCwBmRHSv
zEGIaNf3hv86hWF1tSLyE0GQaPV4Y7mQ1DaOq5QLXYPUd9x+9sANT4MEpZVKIw26mdNP8WVQtWWc
01xzJ4gVtWM89zVqSM+C5PrSaogitiY/DUCiMc6yRzskjGlFZK2Z7KG8CvtgjRzptzYMseoCO0R/
zFwk/iu7TJ30GFvLvC7ByfUFPx4ydz8b3GoDcSYzb/UiHrh2Wt1Wa1q9Rby2JlczWJZQmaxJK5qm
oG2y0fpowGoXAIcKMSuYqCKLKHbtyPeYHOlgZKa7OLX61A1CgoZ6ArtnRgw8nzOMRQOQI4FNxkrG
vaaOXu5G8Ymhc5J0AWHwMI3stNDkFy+KwsgM/BCIE4tCLgcz0Jh21l/B6HvZatLbynoHlqg/tZ6c
Fv6hrVKit3yiKllYlEuc462M+snaV0MOi8zN4BiuwfYSbJrijorW7HwZuirwN/2dQng0kQ2LKKVb
W1L16LpyQYTemsoEbiPB4ZnxUDhe3wW1MczZZhxHIdagVO35kqLKGg9Wmghory7HmR18vaEPlpba
PVJKdwBtVJhNdNAjDRSgLWLOIPgWW5ueohf30HkjL3vNKgVzDgRZiiQcuk2Fj2MV94z56sBPi7j7
SCKNZkabYWNyN1VYj3m5BTnudW8QkcrRW5HD0JVroRIL4GbbTEb5DExoNA2YzgiarRWjSubyOTwo
nbFMSNDRyMC6iyfkxzCJN4hfC3Wy2r71ji3QHmcHIyDhws3QxywCEAv41xg8bZ2ZFQuEZ21MRzdo
CgNGq1FsJL7ek66GJ2kE3Dv2pVC7ydBGRnBZn+vzgVuXGebKmHw3PucFGODPTWdP7VkJEnpvyQwc
mDCZWhLKlxqAk33TCc8wzojzNOcUa2mXkQNGbNLabwbXzVeOrGZ1B4JNm65NKHX1qasyfc5Wmmxm
0O8J+pTDZER4LFjEiagC7oVsFTe5SwhdJa00PJH3izTDItQu/BT6JIRuithzr8IQ/pkfzp3Xs2uB
6XURZYCMawCJfh7sNvdp54bRdPKRv1nHhGogu04xWalvmeqKLw1ULMiVKE3VzejwGB9CHeDwpqQn
NtxlRa3sQFHkgt/uqzI+gSi0imOoeUO5h80xd6/0u/imCFsi+TIWqf0oi7785OC9Mp6cQsBfLD3i
8Xb1TA9oH2X2pBAnEqzKkmIwbDbUwChEeEOiXRHNENE3+BUhOjy/TSL3nhWb+Up1McPUEr3jQwxA
cvjhvfg3dI7+p3FwFivTP8fgBGirgP/8sTG0vODHwceyfgNxY+KHIrONlvASPPTj3GOZv9GT8HHE
I7X9nY/z+7FHEyTYYFyj80MWum6Z/n8ffDRh/GZRlMPBAdBg4jn7104+Pzeq6RWjfwPDI1yGjyTf
+MtM4A8WVtm0aI+WSVkd9YyQdJqce57E+aFnAvZgdhGqlIG2BGVoo951BserEFDjo4Gbotukkke9
KstPeV4S7mRFNAAY6lM9KJ0JCOILJ0aTT8zlXdjKIg4Y7brnEmg8qeceKF8qqqi/DrYdPudiSFBG
E7r6uZZlgYJHVuhoiebWQKeQzORa4xlOj7/wvsIaJ5M+v05MgR8Bv9BmitjTkiJ+AgNfvWhINCQC
gZrVSW+Es9PJq42CavDw/g/hS2JX5fvoS2ZNf7j2dz9a7f+LnvVdBVq0/Y9//DJEWX5QRuYIJR0H
UrIPZODnHxTTlZjYirDe27m4zuQAHm3aUGnQZIN3jztffEV2lm+c2ZpB+XXkfgZNSNwBObHZC+6B
4RvdCtDXYQfsvAg5J9HjSB6lUdC/qEpLHdM4t819RurG33z4n91a3z+7ZZPPaoNGwFzGofqnm4H4
GSC4U2ljJIHjOvh2uCuNib6NlnjMS5O/c2v/gsX48xsuH+gPd58Z6nHsDjm5eo4H3Q6sf0G3hihK
XMf3E6cX6cLXs0bvyDhvC67jJp/zS54bR+SPL8RzbCgMcA8M+7++ij/32n98Log2tCSwduMiNH/+
XIZsx4Eb3l6lC3ZvDovqSChQeP6/eBcoTjYGWmyTvzp3ayZsLQN4bhXo1TdSCqZYZq/+5qKayx33
3zOh71/GcRZD/WLFo8fxyyNumlReJEE4JFZ4WrFKKktTq1qE0cnIh/CZ0oP5NhTh6UV3FieHjX5x
1Tt6+paJaCD01jqQ/mPla5PIc2R63QylkuDSD2HkLdXzHEI9omsQb0ZvrNZhZpFK4FKmxbXa14bf
3wqTTW2TIil4VHlbvjZ1jJSJHMk2wI21lP2wYRt6r8tAri3boBT5YdSVgc4zHeeDyYkg/jFO+f/b
1T++jxD++X51fsvfhuSP29X3F/zYr7533Bh4EY/mWq7u6tz5P/Yr0/jNcQ2MnNxAbBfsZf8FbdN8
titaKT7NO8NmRLWMUX5v1H1v77GL+Z7Di9gLGbD9b2Ld78spsLt/yvExwPr+dDszhLPRXFp43mmB
MGT51WBPd4AsIoPjrD96HHPDJZrhhl1M3zJUrZ7jUkfIx3cYNrFnye2Ye/YhLov2jnBxhz6UUZxa
Q+ZXJiLedsw0eWwWhiQaAXHT+iCebQeSSDS3xLpbquloM+cVyj5gCI6fBuXQnBhFnGynMD7I0PlU
cD5q5vABKfuGD1cHVaUYzQ3cvPpYP3Mcm/gkI3T7xjrmvDuWj6AbhluTE+Ka6LEGkx+1NORNbGBZ
7W+HSZ2IHac9J7RvmuG/9AQvR/MCycEYAq+VYF8elb62tA1Q4/pYk2axqN6QYPiSqSidwSmT4bVp
3pD8rrIxsfc9To9tZDm8fyMeowLdr1ldOki221kvrqODsLIm8Huc90REkZvQrX057SvhMJaAWbxB
8NSi/YhvS9RpMmxnTHwIcxLnbGnZU6jR56ECIJXuVuTJS8w0o8E/giidvCwLEl79GctVtyqgttPe
Mj70to0/6bjk1zoHg/1kC21Nvscc9E1uHpLI9VYjtNPR9zYuyMw9aEpzhYwgeyglx0lmR1I3i1Pm
Y0zSeqK7y8YiIK7X36HC4qWzv8a1c4x17b4uriQlr+1iq7L+TOrJusiH4Y20in4H9SV68IS8NFl7
rLuXEjA/2QLrtKXNyryOVLOhOgydeOWOKpnvqJPhdw+lUd7UAyRUUxnGLu+du5moEaJFUGa05cGn
R7K3q/FLNEz7rMMA54bZcejjGUhA8TVJ+vfIsm9BDZ6k5KRb6FgPUuZmANOHbzb3VpBa5YGMsq1Z
DACe9dncIjVM92OO6Qwr4kamHMgzRfsDiIdMb1MdmzqGn/yYt/ONUbrWrhyGZDuY4YN0yGzCzpKn
ZkNeRpLt9bq9tEPSQ/to3iFav5eVte6n6WBm/ZGgXOTsYFdRAAqg3cyU6Dmmd32WfZCidC/k/M2g
L0T3ths3lUg+LELTfOh6OsLGAJsg2SFt8uRZ3VOWtpeoJkdM4/8oCNtwYfGuDaPJyY4wN24YH6q5
OcZO+QX38rxx58h5U5b8Yin1ihY1I3okFbekXRFFLK+cltemh61To2jggB2kYUcEDOc/BkjQUx4T
OZYYgnBNmSZyspXei32KFiGLTeMYaxIAyugjOiTrBaH7f7J3HsuRa1mW/ZeeIw3qQgx64pCuSDrp
lBMYRRBaa3x9LX/ZWZ2V3VVmNa/pi4hH0gnce8TeaxeHNhefKmlnHbOubry5OvY2oMQpfdjiowCV
YJJiVKVEPSthlNu7zlZ+jFUc1CgOmvEwTv6G6HhaBMRvpBe8/LSqaO2NstxXHesvYKtbh8sA/API
L0XjmZktpeUXzVirmNxFk09V8ar1T4i2XOKH2Maiq0n53nnlcWF8znrQFwXm61fYuD8J4cb5rsbO
wF9iCtpgoYxl0kmxTTUf1JOKzetJJrOyy6MbPszIO+Zbu6IWY8JMRUvWR0teJXjp3QZbW9PA8H6L
bNJtwgc4dUgaqqj39D1TOzn5ILrHIGTGWulUL7LR69W9qTRl+143aamESapH6cHu2EUSxGeWjRlG
q8oYaRy0KD9uxZobO0A5MeMlWWePy2gGQ48xxNpX15TWvWwnaecqkjRdhmTUcccLvdljPmRop20l
rTP2ggR/8ACxMkhaXXst8oJRBUlrTRf0rWZ8x3IMS7ursg1TQDZNnM7QLgeNoQFRBI7UZbDWi6po
wdjFWja5QIyk0htGqch8JNmKcHv1ZlVpobDR7A8a4l9dK+oH2L0oOoELBgn46HdmXcSBF7zw1k1y
mxDDaeAoO0ddv4es4AqGxW8Fi5fPfsNtmBX3upVJ57qHRlBHhLM0hOGoO91YnzSl0VHKm8N7jUjc
pc580VjDoJAef2xdb8KhWcp7ZZh4dYbbtJ94bRs3n9odpBJnVbv569wjks6PpNaddShYNmrJkoxr
Y+QQnfpwyjIvRjEty/XDrKEit+0g1/i9YwQDC116nLRrGKNWnauBaHefPJbyPNlL5ubNcE3TNMcT
Hb33WurZUWOeZhBPu7H/s+lFaFqlzAo7CUEchEwfwHALy12ydOgcM/dv6YDkJtQO6YAwKZsxOkhJ
QVDpHFDiig+TLB2GsFDLFyJd/I23aG/E44tB19gRWuXoGJ22xoXad1s78UqqbfJopNEZw6qPwfsJ
WjThjKiwyKxKyhN6ILzPqPuMeLkUtVTu9aI4lmjbSVdbIscQ0bSb5ijgtxmM9YiWeu3/REXxa+W4
KzXUTGEyETpAGFIRMkwvHIpzWEHi5ilYPbZ9P8lG42ZFSflAuo2v4EbpkDLp8RBEBjEpnXxnJe+a
vvaYAtMjCIcHSKyOpiVOzkZ7TbNgjO+rwpg8xkEvibScmmZ7NAoCFagvJlysJZeOMTlDg7io2cBk
db/yOjyYWlmgv0tKl41S0ING95RFOk1ivDPxRDldTgQJNXudXtn+fUbzfZQjIBWZZAeMcP0kxW61
nTqjxJcwuRPlElepNf0A0XzRsww0gMnhj+I+8aQSyyQaOt9Mqspr1vYZZephS6btDh1taMhdfDK0
FZ+K+gD2BkWbTfSWtJQPpcjzYNKz65Z8VtNA3troT9u8Nwl9BsJMNF7THPAVoyKTnVWzHIkeH7DF
aO+VITtaCDGJkuIlMdPHXlScx4Fhci4vchn2FlFUaWPYRylPfk1t8wpd+ipIfgIjuFMRmJFz4kJ0
cAYbkErX8gCM65gHebq+NGrrrzU7JFkJY7N8j6Pu3KDtxOblxbKJN6X6k00sAqEuFBO1mM5XTev8
VRMD2m/exQjXW0H0bifHxMxjidxrYgm0tg5X0lLmxP4actPV04c+Ot1CqZq23Ukr6k6Lw9i+9ktz
2haZ+uaZ6AQvko1gmF9brQ/l1SiY/8vcgvc2Ds6ghBvRRlKI/X1H1JqjgYxhcPMqt59TKX2DXuDq
P9XRJP9Be3NUc9XRAZYLUpGKyA7GVHoulTLySEJEkp1b5Usz26/YAosn3klmxya3XB1PZxylQVwY
v0amefJASdMiZGeOmmCiIM2ySrrHNGG47PYCfZ1A/tLSawuaPWhqVUCAVkQNXblxx1FosQOU0TT2
0l2Zsa2wP4zYU/Njn17KVHgZcTO7Pt2Ifkq3+GFu6ldieu/GDGe6GPSAR40BTqLKDluE44SyuZcB
nerNsRkslNyKtG9T/ENL1oU5KmFShBFiJTtM1oUHt4AtZ7+9zSmphnX30TBUJ1OHFHIbcglrHsh1
NzvWHctlbNJMb8KI4NfnbI5CJDBNtbxtpXEplH5xpVp/t9uvqSCHT03CqV4Hb43MC/5wQgM1mZMB
9Luso+Qc8pGdmBGZkD9mByaDo2c8P6uKmci4Q9gQxPbWu6mQMQE0ZffMoKwwdzK7xW+AIVgGeemm
k3aTZ47tsvnWoM6uokr5ua/mwm0b/dp1XDFKIx5IWlneaY6335REpnQkYkrRknPGM+R14wO5pM/b
2lJZ2wdza/cF68ddppLjpOQO3ksXsf9JK0x/agy/q2ZXkHUh9GJwpNKULgQiDzsbEOhLkWzXUqXC
ktZjOyCRqaJuJJHuprpUXqXIOHZmFBItuO+Gzi3Y0e9KE8vmkpyy1EaCkN1JlfUKLOUb1/pdUl2I
D/sitel2uby1C+iP0vIiiJ+ZxfU0k1x9FUoFNYF8l12vFxjfu9AYoBlk21nNYozvDLdJElQd9s/e
JOQnlG/3JfGmC5ubDWQjci7V2KlYOcKG0K9dT38H64LtlTAfGksKEh1y0jp8M4c0QrqHBB9eg24z
DvuesDMd98vU8OH1AvxGPOVrqFjLsyYTu1mXFpvlIb/aXLK3NNROjfbaPD5TCB5GRsN+BBl/15I/
k84FNcFra40IPhKh3le9/i1S6TBzfhEX92UDJ/TGIgq2NfUGceFaubJvdTp9nL38ZsTpOvwFkgBo
OUXjoVnG11yTHANMx9YoGfoq5Xfu0j+kpPkjpqPRHk9jIoOnUtI3vV/O6M95t+1w5ddiROFQrFQc
H5Hppx09gU55S5AP96vswZ1RHNSzucfo9rWtR/slW8fhBFIp1Etzcdpi9KF/3iNwq50UBTAuNXrC
WJtfjUb7qApdcU07JWZK+mw3QoSq8jkBCO5k2CEBrvyMg+0UWmse+um+VVcnMruw7VoZTkTrzo3+
YJlJ99TqlU8KOXhGleq0MZtLgYFk3kyWQykxvFg8TmOk1hwR7HqQFbSs4jmxCCH32kX9lKMcrdiq
/RCd2u3YoQunW8qQaR28VZG7WjSgVKinHZyhkmSAiUgsMKx9pn/qZsU5Ylt0+GJ9sjbtK+7qK+29
opeSA0eB2YI/jKNPCDtEDfRveh0/zmPji0h9nLPYm1TTE3OGc1f7qZC6WPPyZETNW0PhTu4ZpRI9
Es6F1jrahe53Q/Ec1Sfc+RfTFu1jJEw3ZT3e6cOtxNnBChw33PPz60iU9blrGUAOm5F95LkFblWJ
lnonJe1jbEwjncLDaNrJN2G68sSxXSR/Ym3czkRrRDGix0rZ80RJyIWzkV8wBckuqWdtn0yR7a1w
Ya+9ojYPiCjkU57z7LW3nVchp+NrWZFLxdBa3hemsbpsXhPY7tu5LSlx9cY0HFyftU89n9BR8wCj
zwCcYs59gMWERXQj+7Mtf0V6siYYEWP8WCW+j1a0C+ytFHvlFH0AmqmeFamTaOhi9atYiva1BwQb
JF05+XZspkEV4b5GsNCThzOSNgt0CRG9NGMeMkQYtVPCZ1+2mp8klvasJZUgXzqRW5aC8ao+IivK
BF+/ps2RGDSR8SiSQwNyGk9/heidlA+O+eKG/onYqXFpsGw+cbXkLcwe8I3zbczR58N4TppEua+M
aD6UlZWW2MXy9Qfgmel0a7vsOYHqfYyEcj/VsXTYyORFtkiUZ98xZiV2yF9le/TkxFxeyX8q9+jH
l7e+wfMDmLTmAuDbfDQI3vqNqKfYrwozIGw4CmUC3O6XqFx/4KPQ9Mol4p26IsgNyqFlO0BAUKTw
k9WnPIvRcdbNFgwJhjt8VRYqEj37jMfeCGyx5l8c5IcpLxKv3SaZNEZrIAZW0RfsHFbzNkzYmB2V
ddB1NoaV0NJKZ3e9oAetCXgOJ6tOQxl5igvrjHeoKzkyJ2gZmIzpf9vyanEflljys8jHvCfOZYVs
k31445DMKzNEMifEtLf5IrF57KaeGMJE8D02cWeog/m1qGV2lW9Mk9XQCNuy5UbyEXlE12nGIVND
3TiV6ZS7CFKOuZRihNxI8cN2iqXCgX0wXOCwyB+xSMb3BPgiZ+owbBcCcWhIrLksvpDyUWwQOyu5
KtVtaOJrR2iyamGrLzSxpUjFDxLead2lrTYnThQN+b4VaXfs8j4/oLrIThnl0Rt7nHWfjZo4SiDS
cWJFNvukWlWjg8ZXRRg4tDfOSyco1+tWe6V/qgmV4ZKJZBOseuVBEd4L27gogmeA8PnHZaw/1ajD
8R8dZlRbAcP5CZ2eYg4UHD3ssyEakM2u/cgEoManbjnQE9Yj4Y0cI9HE7b/DAIN/NqnswErnyaWR
n66GBBGmgzBLHgR9PZLowRT0HlVE1KqEoJp2OtBvy0w3Q/f0CJgwCWQ+lZVls0tI5Qjtd4jhyeYj
zU48S1Eg8XX8zmoUt+yTosdYPH9aQ/06TbbyIMmLTh1QHQttPjeSiYM4xxiS2xgUb6mDZ0k3H2u9
9EuruqwLYBDwg8MY1m07xUE3jyZxuEML+aLox6e4aj5yFoe8qZBi9mWakb6h4fc3STjq0mMrq6Lw
QMaYFCVbFzSL/iUisE1MiazlHIvKXpCYlMaJChk3yioxbS01FaIckKT2oOBvI2BsiAIDLCGZvE3V
/BAtysxzM42Y3+giL+TBdZdZptRWsWWWFCPj9J5glwQ4NRbEL28kr+0kdSHskgy+m4Sg6p5Z8yCa
Mfn/EqWDe48Aq+KE0GAKcSDuB3IdMPPK4xlZpOVpyqReNX27lR6bNe1ZQxXMFEEwHQYGFVyvedOf
l0jv/VHRxYmwT7XjCFFsX5vpEHm3NoWhyjDsGcp4aUkbWI2yh05UDjpzGr+UdkyxsNMNZ4aB1x5r
i21Atku0YGznE7qd+VEdSrr7UYP7ayIMIwqQOoSG+UbkMWIrge0gtXvaq/aPSPvE3yxAo3wXcecU
qUjOC+FrRwzejEtUNYEY1Ix1fDBg5wlLNBQ/ZdxdCranHzE9GOosQiQBahAm60RZfNQUTmwIodO9
asYv+tg+53XPYHGIL8pEFFWFicttt9rRwA4FjDt0Pt5s3tUKGRem9jSowdZF87sdSTWECSZthVkc
VM5aWpv0QwPFE5Iq+o6S7kFZhivZS78cI7gIOlKQM/pwCfOw2VBY4NvUdUwPcv/GCIy/skZvQETY
3xbWTBpcxrMEK0LGUEmcNG3Y+CqKGFzjLWa7Nd/VWn9ikqQEmKH0nV1oKINxzMkzWRLCdPq8lsJ0
Fi9oJJHcbfpwYc70kFaLnzJbzeSrtuHQr0X+tXD+KUXHvFcSensaoWJdJIlhei+wHm0rv8jdQHEC
oTuwJGmnmMzrknX2EzVSP+D/JWxYdYP49sl8TjvDs3rJyUf5ujKf3y2Wdb/0VA7CLr8LXb2T9Rp+
APYtdyQxThfZ6iMHqr8Fz0rDqexqY3GPebYHdRgBqyGC3JyfCkOHlCBXzeM0ymgL9eWEe+O12rTv
fjA+h+y5j0yHFAukg5MWFOZrTVA4xgLc+fkAJSDOm9VVxOdmwzOPUvN5lu3zupTwRxgAdOhemCJC
OpcVhilZD/iMpTizMRHXDxNTvqlvwqVpPH5UX3AiRGxfykH26ZtfltXkXi/1CcBidrBnopbTDNlC
puuPWJsjxqbddR7He1J7E0RWDLw2LUjZUTsp8lEvXYs/SQ/qwhrMx0luM/Q8kXli3hDWVpye4Ubq
vmVpvgbc6EHDRblT7O6PZlCQbnVdPTAgfkSKSWzbRK8czeLJEJhLG4bbbWraHjRHuuQ5ZKejv431
RFfQvNzilOmLWnewyj9zCvIe3e3gcjOxL0+zSnqG1V/Br4qMMoA9887k4DhWzKrRA71YeFw2E+M6
+uNLu9Y/zTimzhbNlGh1+duTI8585XeplFerHTO3hgPDE483MI1FGnRWkvtMVJ7nlKk58MULfMX8
wPh5O6Pdav1yjnsfZHjjmAaRtG2vnQgn/jCKYm/HIKC4V3pUSPWVaTxqx1Im9zgdgm7RdQdOJcsj
lhl7sZZOrfetuVMjUZ/JQdVc/Nvu1luBjErAlZWWTy5y6onkNj5nwSxneQO4ACBjgko4bupZ6glX
zFFVXZZRkZwBGB/96OqvOEQIT0lWdGpDzk+4Wdy526lpi0vUoGxYYvWKlNBi2ZypH6NI5lAGfHen
VXGc7mwblJGRId+c0MDtLDZrzjL8WB3JKMhf+6d1m/J3LvLlWNfJ1yZFKaF4sXUHGiisRh6XWDJo
T9rbegR8ETCIA11R1EKCAQpBqOkt8FTLNd4Jq19PIHckH02hqxf1KRqrYNwaT7Fscl8Y2DH2kBhJ
sRiztfU8iJuraf6jci6T7fyWsIdBeY/cbMnDjSkOJ1rkFGote0kyirNq8J42i+L1ev5D8K1f4TJS
KPN2JnzqQsuf224w9gUJa7rCoFohUWmWJH5JSBkl+rhIe04lCftCMvTMo0l769u3LbcTOCAZYksM
TSX8joEKY6fFpCirKRQ1PcOqJe97RTDV5ohO6HBJHp4+RIsmfIr6eQcr63mbte/JTI9Slh2UzAyz
Ig9sCOZmDgew7sNkhgyYR+0pleL2bpaVyCEYgWWOylFNMPLmstJYd0kV1w7yfA61jB+S2RXe8nbc
9pjSC6rWUYSKfQLjVoZ6U+Sko0pwhxodk1aDri8qXyVt+WWLxY+73RtqVXO03yoE0vMYMI1jsbio
/Cn1Z/kpzVIYwxLswSrZ6+22x7J2jCrlLDojQIdKKz8mx1SfD1yMPTNgIkBve01/EIDCMzLrN7Ku
uexAL6eyfUSPGgNIFK/9NvDkzLO1sxahHFiHXEk8diZggE4rte8R2213MiP9nPOT+IS6Sk5TGkSV
Cuo27aUmjm/+bXuWHRKPfqJsGVVKKv4MsfHRobzqTFSzpaawwAJslKCEea6FVh4Emkn2NXdEGV/x
AXzWcvcuEzPslFGDUHh1ZkhlE4JdXPTrbisS/Za1brk2HaatgOLRRmkXUZ5RNsDown2HyEu5TG2G
H47PARaqH8XjjhGV08ryccCdGDYDp8NmMWpA7UsDIek7vZI9ofjIRJ0+23BpAWXtm1p2EC8OqEzG
u3IpFZeceDZd6XJYNE0PEix/z2bOfJk0btIncrO/1w3te2TbMfXI9ZlyT1KCXlmNErdNlMrtm+1D
ZPUly04zwIUyI/dyK3QamKK+tnwKpy3HaLcpBvxMvj8EvV6yQZ7KcfOtfNA8d2KSfw35O5u6+Wtg
f+gLM+eLP8iGBKKvjuw707QunYgdpNr3cBwTViLlS65G6GdugjZjAixaq+Em1xw442fH83ULkJxf
NAayWWsxpB6Mi6zG4TaYeB/qgJkqSw0ACovN1b5wjsvKI8wQfAa8rFuXPbdbjBt71n6Nza96fuKd
3tY5RKH4Te0yfy4sNotqfNlKlo0onQ941h8jShBdTtg7syKJy9/4liOfNsRggvMKxEjZylVz33LI
m8BfMZ64LVJvkqVjp0JjG8/lUWtL2s+NtGIzL0OYRnu74a7O5b745kKJgQzpjV9JfQADs4GnBT3Z
VokspTuhOCire16t3B3r7ZFeyDEMlnKE6+ru0Om1Wxc4BlVzvjIBZtw1NmFE3q+i/FD4h2UinauG
3h482U/cz2ej6F51G+XyqoFHTB7YCMEtarxc4UCusZTHa4sx8kMrX4sZDW3EIgXAOP37mL6UOA20
bY3ddFCiRytvvkEdPPYzb5lsyHvdgFC7EL3XIBhQ4rfcZIPfKM1vWSNHWKU4gDcbO1hibquylaG/
wKShTum5TJSvMTfqm975pnjTjzIWLbfQ0DJAY7Oref0w5LJ7TbdhCmaJ4Z/JUMilZgyHVXpf9BxH
fcuITswuOpAZHOfG/jU/6OVPkUWAbifHXhNuR9yaeuxa8vxUK7XXqcMvs072mTKYkT5an2crSz/G
qXrAjuTPUPlxsXj5JNEOWeBhh+GoNuNDtb3H8uY0Vol2QNkphXlhbBdoiR6MUerdlDEqz2KkgXtR
GN7V5srp3Fu+Vsz7YuBM0tbeJYvibgCkWZLV7ZbWcNfDR6rrGpG2fs96YN9kir/U2rfUcu7H3XCu
JvkEoW9nt3A7+suk9tSZSDqqeLzXQHlO2gvJNLuYxZ+tP1VmDapXPiTJrRTQ58jhzqYDlF2r4ka0
pDepBeBEk3XszRn1zxqgTaNS6k9ZHfncsq41kf6uqKojTaFslRSRPHupFQxr8k2AA8HD2HcBcRd/
UVrkXRGb1xv+L6+jAjuc8HWS5NkhPqp9+wr20IET4iWZtZsEyfZckMmvFnPKxmBMFiPf0+PvutLw
tg1JUzzE+85Yzz1oBWwBUKDy+FXGQ5ErjFbKC+Xm7GdsiRfsIzvwu4L88liXrkPZe/IUo/Vntbvd
iFn0Fp3C2kA9jh0JGMY2QHDQmOKWBODybZZqV7p1LyeOmLABA9vTMIdZ/RYoUX8oM5RVm7GLivJT
FPrrZK73zNwKd2G2b4BU7Nqwsrm8RJtcpL6KiPuBTe+Z8sqcPmvWP2pE6xSt+u+SQCff+KBE8yjb
+dMmDnY1uGuhPqXVBPGcn2fXd3RUTe8tNiDEDIAxHsWAVWNCdy7RR1s82Sv3o1e1+Z1WtNtzT3nK
AZkwcGWcosf6QayVZ91YTwCYvnsKp7TLn+xie7L6OUxHiz15aZ8zvFunVh6zOyRJ2309LcdF3Sh1
op//Wt35r1kEN6EaPJLbnBTtt2zZ/wJsaOxpi/LqRoasTXEPdAN8D8ar/KciD/K1XWYGqZhRzNMy
NRMVYLIOKhBPVr1/V+b/p6K5f2VYkAmD8s7GX2sRrKrY8r/oetOUQrscFITEqug/7eIvGyAzwQLv
WJU/tqUk/TC2t67FCFLHGrTZZ3HZD660Gfmfvz6W/9Fd/i+8y//0hPw/9IhT+rUSu/Xnr+Td/c//
/vvf/7vsUhV/w3YJuOUfbud/t0cjrbQVLGKI/Q2M0Ggo/l12qWl/U1CZI+y1gIIoN7X2/xFdKoAo
8AeQnMDp9Nef/nc0l/9RFc46FEsm1AhSxawb2OIv7/Q/ibQBwjLd69i+gN/EcDL0y+hZSIQeTCXu
nuAyLA//9Ln8fzT0t8fx/wqW2dXJ5ObdFKP8CLw/2r88rph/RX5DQ4GwZfbVKbqEPEf6ggwY+f/1
V1JvdI1//lo04TKxjBg0NH44LOb/ItfHXl6QYzSkCKkwDyle0RhRIj81tsZheYvOmUCEM0hWCZeP
8YBmiJ9RvuQ41nwCwBGiAAtPhjxVnEjJ4pBFKsIGU5n7H63XSVUvEdWHbKBk81QYWnNHiQAhUpqJ
WO8Z6zyNgyUkH9Sxxus2Eo5zspe0aPcQ4tisJEoDywo1i1J/L0rHWEjUs4mFleqK34gqLzUHcdoL
xDsZwlC3zJnSuoVuraPTo7cDEG+OiF9rw0hVb5CY4Z2zJl6+RzJyj126NeYnoJ9aP1vEBz5wqEbn
BjruN/uYKcXkqjB6EWrfrIsbmfbGAIk1Q0+04IZOpr4vMjk619uSa/YupVGzdgnzdmY4RtTRTexm
BX/sSZRmh7evpxhwlYShFfu+xWj5YHi8v+MY++97JSWAHbpZKrP2CAiPicciswSAXRmtpXK06KAZ
nRCAZ/UylENl4/yKVXir641mqqP92hSLTAGwPPQKNKEpeZkZ1WlTz29tks3tWeDyr67WXGN5gwEq
xASEsJUn+QX3Xk5vgxVt6dHapRGQJc+axbzBUZRFjVvXWKSqo+SPGHtrfl+3IMM9atpu0w/4GRPo
7AM9UdlfUqlsTdQogAagnsiMAi0yf3R9bQZW6SQxPTDYVgiRTYdMM8v7bTRH+THqq7Z8jTM723pv
bUAzuUQMzf1nQfpQa/PmWet64QdQbcWlnh5F5eQwgLubvAAf80g7lYBg2KmKWNtHUxt7NDmppN9H
gyCFmaJi+ktA1LEOhMIRtFO/ln7TqaxC+D2ixNXS0cb0kGJtc42UeYC7DUZWhlPerbiIFROR2GyW
3feWNf3mDTAXJ8Z9jRa/jB02KaAInYqFfLdOA1InacHR5kwqFf1tq40qQ63YnOxa08JDONY2haKB
pxxopcQuK8CTl4ba3IO7ltuYO7EqLe3eZMjIb1Mj/cWt2IVrP7Mi5uYw96WoIdYWlnYqpqUtjumK
5RVvA/JGhoz6lixPmTb0PavC9vZXi0VDz8tbod4ZUi5j/1yS2RCebrHRdXMjz2Vso81E1xSbRvOH
zaGeo+Md1/jYGyay8F5VOoSqo8BZLVLYMEOjy4dGSmkpqHDwmG+HriW1HbE226JOgQJub6hEo2WA
NeLXArkbJeFUTkiPgX67A3xzJeh7mSUC49uK+PpkbUKVK1uH3dUQoBWl4oY2VQHgIfqWKpKdRdtj
7WfG6sxdJqrQUixD9snoY5yJUsWW2YgRSPGQ243dh6Be5ytmDjU+Q36FyiJadVSeYroIufekotCz
l7qOFiPUhqVZEkfTK9Fm7wvJEwVjBVuZhjPZbREjwGWTUkRPmZBc4A+U7rScpD9rWSI1pyrL5GTP
mLNo2eBEyU+l6Yh1iGQsUcWgkLx1p0l8t8ZdoblYl8l0UIop8QXjC6pdq2qP+YaNZDdvs0AmV45i
crGEiJJ2Ox2XJ57K2XRXjOj688ymBdOtMhQxVnF9sTms31UTDhEyjcbWM/j0kL2Ux4jpB8JfCWRN
/ZFU06qq74pUxTbP5ZzxNmMULpu06hj2K7JaG149bNY4/8SsJfrWgviJY63/mloRpag4tZWidP5Z
1KQv2+f/qY+G9Vbv3LyF/7ktJUi/us9i+Oz+uUS6/ZO/V0iS+JuG1/GGgpGxoCjc1/9wptz+iLqE
eGeMVKx0zZtp5R8EGeNvihBsNXHkabKMAfPfiySNP5ItXguZyChCqPX/ljFF4V/9h1ICz4yma/wf
b7AaKn/s0Pz5P9VJ0RYnmWjqX+ZRyZ7QjGv5qLxxttmDwwPduIb3kx/KQ+JsJyUEB1MHc0AS6tE+
rn/EafoZ9s1Df1ddkUDdFz/Zj+KKsEBL6Znf8wsUo/aTHs+p9qvTenaoOs0+DnXPPm776YcL1VR3
rRMf0I1d2oPxmTzov2lYn1kRftoJKodQYWry0l2HU3+Q/N6z76kTfBwfTrHPX9RLcyIp5ZLtmSA/
QnzwigcYqRc6MFyY1rX00lCPHduv7uvL/EwOBn/SX7aTFSyn8WXYt4/SvfatHnSHnI9gOBlBfgey
NIjcIYS1fCBWxDF+s4f6wHd5px3Rib+UjxLX2rf1S8oCODuov3E4krhT7OB7kKhuHVpWpmCfdt29
7YtQfo6X+/bQ2A9f4zk9EDB0iO+Sh/Vg368vfIQnfoZf1cMtv2eaejAcJohH9Oo7c9f4KIav6r4O
+Aad3rmWDlkNXnOSD9oJu6oj+8mddY0OlZ977LtcnCrB/IfteDd6yRuhfgfFt33CbMPxHBF0gBTn
GH2YYR7oTyhFlguwDaqiyEc6d2NoOalBXBt263BMzi2VylehHDVQxkexHx3DqfyF1BkgQqd1dtDX
vw9PKxcwnGVjJ962Uxmml+bYBtiAsn0bCtdwMn4uVpl8LNk+2Zs+a6cAdcmhuvYf6C7P1gNf4dX2
FZivHvxEeCB87HmQBoZrPqJv6HfZD0mY0mt+nO7nwPpdzxQ006v9yE34qh2Hp+6exCMlCTZAIzKJ
G0wYd1Io36U+2Ai3CUZH8cdP68A2unJc2/CQU91LTzyfk5MSDZGWoekru/rMv3c57HexbxxBzMg+
hBUYSS5Q4Z2yay/TQ0ooDEyNOz60snIMdwmTEX2tq1xB8ZKWLSGyQZd8mvzZgSFZfgl3cdsAZ0/m
xOeH0tkhr3lEv78rfDMsfvzhepPjv6hIUrPzDPX48FF7iESRGzoUw57qSc5k8l20H+UZZLUPxZvJ
UbkjDoH3jcdIdm5KHu6Ae2pTgjlOmE+Yzoy+YryR+cSb/CuRubLav0V0FPizhLNo4aKdh93Dd++b
zkIY6pFltLOLehfuqPY8XdYn8cyEA1JDUx75b+IGhXBq5OXfo8vg9hlJueKE3Y2f6zA9Qf4tF6ey
ZXQHWWHYYcdFcTrbB0J6hzWUvxdiH1KeXdmLAr3brZ/tYXut5Jv0M/ZaF1lfdoi+6+v4sOQsQzyW
jc5yaPeVl5ufxSG9F9f2N1WNcDWfojuTc2nw10N10gPAI/If8Qy1tHf7+/GpcSvz39g7k+W6kWzL
/kpZzfEMcPSTGgC3Z3PZiI04gZGUiL5z9Pj6WlBEZZJXSrLijd8kLTOlCL8AHA73c/Ze29fY6x77
i8nrqSpfmPfGBr63n60scBcsR5tSQ9oJsQicDf6r2FhB2Kb6yjZmH0J9b7ngC2v+hm5s1W/1b/LA
K+xZd6qg8eX15XXfr+y29xZGt+0lF+WV8cNhs7AeN03ji0MdI0bf29lF9hzfKnt0TGLDbhIS8puy
mkj8Xj+UHBHoOHjptbLmpd5HqCCadas/c3/Vx4aMCOPBQgXj5z8r+aCQiLdKtxyE+PZ7846msXAu
9GxdvAyKF1s7eC1ZTDP4jL1U8330R4/YlxtSj1aLyi1CnbBz5/Wio5Fey+0DK6U9QJqhdfGEhhEK
MbEiWfAaxBSPN/ptt1Slr0YaJv1BrNN71Ebad+PMFhfFXZ3v84eOKi87Zzwuu2qAFeYNW/VCkiX3
ZAPTRRV7n0Ygie5bPHvqA/3Zcjegq2tpcq058qmoYB87UlrmLSqEdD+5z9xrHCYQEHfD7XBr3zOn
oBL642V7g1iQ3bRiefLQXqerW3uvmX7nzYVfQs8efkTOeeheh8pqeGge1GvV9PqNCiFG2SReu+0U
f0cCQnGnXDk3ze6HS7Ib7rVVRmsGQc+zfUFQhd891scOqVODUnK40MKbYqMfOQmNplc82d0d21G0
VfZWWAkdXcUfXxN/gh/uYQ/bE5Lpt6v4hiBZwohgkVxwhmMif+Pf88iJ+DqyTa8cNrwc2kqJDnLd
VRfCvbBeOG16KJ3XvZvxBWbdoJ7qF9aDDs2KBByrX2v1upw8juzOBQiiFesbFQ0bOiJddi//TssQ
HbTIL+JHtXjEddY+aeHeXjiY580be2Ovrl5NeecezfSsO+TuuaFuV/W683ipuhWK0bt+vR5eKcZa
tPl4E4E0esZDOP/oL7QM0H4lVtgYonV10Ts+i7vPtMf2VW1T/uCafB2arlBkLY9stiu+WLQhXjlT
z05xb8TGxkppTiI3v0CWkd4GCTYeUpzWxZbNMyk2e3oBfv3i3DikpHEr2guysxqEVy/8R3uRHabz
4Gj6+ap+4VC/ZygeKn6hNYEcKTVYlvpqb/F1MZ6iffdS1R6hGi9IVnbGmWkgSvZGQjOuynOHRL/H
wbzSdtaqW4kN1zr4tBLtcct/oXKj7iSgCIxewLSKaMdcpSqO3dAedojh7HRbV/skPtA668pdaz4M
wg9/EGchV+Ps28q6gI/CiYxgEnt7iA5MMmZzf4EzDkdmt4tXz84uYusPqgu1sHUI2iu1PGQDnfnV
DxXyg7H959vyP7MaKcO+ltUk4zBq/89/guIu5dF//S0Mz3+XS5ci4Yf/wX4gbqfr7qecbn42nBP/
nzd6+Zv/v3/4d43x21QBrX0tu6Jd/m1hXBbv99Ympa7/vB33n6uf/+v+p/zx8/Sf+Xs/LvCD4wa3
qZnpmgXmmu3wX05xhWomSgjc4CasR8GG/F/b8YX16FqUMzHxaSZ18X9vxzXjvyiUQ9pB+iyEjcf8
n9Qs2by/r+uZ/POODVeFHwDUFy/7yWY8zC0xmAZr5aj+SmkGi8c32bW+s0M3kMDO+lM1TSEAJqnD
RIxqNmxuqusbRLX5c6kB0go6q14rCuk6dFsasnxBmh+tqkU57pS0VRw1rzwElrw6GC3r2ROoKR4D
euDHpEvR9KRTmT+44FMIWQs47WL+qHtaBjtJGNBDV5cIq5Jy2mJ7NF8S1VCeDZTseMG0YW2o6eyb
1gzBFCXq3ladgQKFiP86bf7H1oBY7sO/a63cJwfIhQNIhmAmSzP0hYTx7tBSTgni9kJ/M21T4Hgo
WC8yWhM0ehGOGGGWS8wFebRDQAn/P7K6V3NycZhmAM/YAofheKvEicbuwxb9vcoCNXmyH6WfKNFF
mZUAxROFApvXYmWh04n6aF2kxnz+bnJe/fWDP2BX/nQdkDoM6t3CVV3rlCTSN6FtDuVbXUXRTR4E
PyOd5l5WEaKUWYrpu2H5QyIKJVsu1LdhH1k3QC5xi02NAs6rot3VhtpLAL32EGBJwg2jnvfJIPZO
GMmztOiNK72Ikn2olfHh8x//sQb96xlw/KS4DzVGNczTyHYJpEtv3PCtgPZyXlCFP4eM1vpT24tz
FDjl6vPhThtTPHNXs6Cz8kx5qvYpnB4TY0xdxP7Z6dmjAoc5ymZtbVZJu2sRlp8Fw4D2E/6Nj0+L
uT/mX1TdF9jryaRzNZsDsuUYtmUI5+RhYdYaUaCUP+M5Q/GmJCb7ga5J6h9lUIi3mdaqSohSv7eU
1ozXda9OLzlMRLI1qIQ9D1od9WsCTp1zfMBHk7BAesNzVj/1QU98SDrZcO3UtgJnlivxWe8Iq8Cm
biv3Zayse0tNzU2okwFDh1m/mV1F6XZ5JsOHguTmGyVwSL8kfLA6+/y+i6Xh9+Fdo1D8qydDtcGl
9nty2YY+lCGhXK96LyF3lcKaDhQqh0c51uznZjUuNyUo6rdIHdF8G3TplrUgaC4zJ7NuIytiYzt2
DbcspYJ92bUFbWU5Vd2DpajtZYSxjJxJ07m2nMa8H6NxuOT/kn6Eaxq1YVfuiyqSF2jN42/oPa9t
ECD7z6/xt6nsaoIZTDyjC7rDWHBX75cTXg6shdJk62Djbg4ybJoQVz2NbA78Q4HhfT6c/qfxGFJj
ASOR07SXmfZu+aoTlf7VVL9gNhofzSA011MaUybO2jzZd7krnvXUJWwNqG8EpG0iSbS5EX2Bl1D0
rEfoi/vzspJKjpmpsHYNVflwJQ1D2Wa5a+8V1al1CNxOy642dVFOToL6vlP336hNKuS0xdBGYmGq
xylT1zn2udpTS1uXXl+0glwzvScQzZUHl9o6GiHOliho6YUkEiLP53fj9/mlORSfDJXGGS5C56SX
lbNDHMd8fkWf06+IdiOrh1u2mCajMzJnaPuzOH8+5EnNy6ad7PAm8y3/VUk7BSVFMTROsxpf1Uw6
ezdtieeB9rhCped+tWr9tmjw0rBK8pwBzPD2nFwd3+ocznnzOrn9IzBADuhV22TfCYLzk9klkw5s
y7xLLRPLLfjL7CmWSXoxGdYwfvFTxIJ/+vgi/5pxKvV8fhBgwI+zjoRv24mE+1Iao/o9nWYkFR0Q
9CuRYK2kTVqlPSkkk31HyB5oBsUIlceoaIZHkUBTKbKhPtLlQnA+KW5wq4Tmczv2k1wTus3S00bV
a6EVcgYAUdQF+AEiqb2wqw3GopH2xSM0fn+HaB7zvtIxhnZFK/Pj1agw/+tMsZ7J4aAeYmUY3Zem
lo/U3D32U0sJs6AwT5EEG8q64r35SYi3i1IZa9bKDgVsM2ymLo2HdLgk4aNda3EULwFAWgGKKJze
JgvoqieUeWQPMYtbg8T5yzScjMd51Pv7ugzEkVW4J1hT26HwjK/TaFEE2vBWFmIVEiXOu4u6VAZl
QXOkm76nWUcQojFld2rVmmdI4eYzoyq7c7RJOZkjPXlnnmsmi6UTKfY1GXQtuZckdAOXKZE3ff4m
iN/np67RP4ay5RC0wMz4eBv1ngy8JhTPUkTqd6OTVuFrkQGnR41yEnCaYpI2cIExP8MeTEUjGpHf
z0lG7xCB06pURXJDPjIOuwD54gg86xZHNGrQkK/iW6tj+1VlnmLkH0MUT0rblNe/LuF/pBn/e4nC
+M9nnVUSv5Rd+4GJtfwTf510ADUaGtgqyMG6RtTDskX+66BjaEDoNWQRaHs40fxqLvzdd4DSaMMD
h9xoWIgzkHb8q++gqUDt+VIhbsDZtaxp/+ig82Epgi0LJVKzF4YcwD6QfSdwN7dUSDRul9q/Nizt
dKtdJXbubt/djz9sr5e5++8F7+9R6KLwReer7pyuvXjnZjI5GMVJjek8xOgIrpFu2eejsFU4GQeR
ybIULd9yFBXOwr18/zmnExjrAqUkENnWWMLqJLCgqgqcK6KEnWY7pbZBMcihuDAawkZL30JzIUWy
vapcq1lKbF3xrZiGmMo0R0zq0EEodCg/Knx8PZSjvSmQ4A5rAsfiftW2dGexfXSAuUdTdHsjwWK2
Q4rXbTV7NiCWhK02oYTFe2vzU+hEw6vqAhM2QqbWZ6Fb6YGvK8kMi9owwmuWJ9qxatfb7cqOC0uj
hjXqr4h8G4zVY6ttbTSSHEqcAm660qXJkVBwqXsl36mzwdbNG9MGe35Uy1G9p1EZUMUj4/6u73O6
uuFYlJeGGNps04Z1R5U8ycdmS8ou6IqhU5e6/TiUgCrc5TtI0BNQlgS5sA1601GrtZSRZtRePLKO
7cYgCu7pv1OLMjFeONsqdcpqDcA9wF2TW4jy3ACR3plCKG2O+5o9kl+Qk7CX4JHb88FE1PBMvCaO
Vavh8HBfSJgNSFGNmoK2PV0FMSJWT5PEuiLWm/iO2QLekCfDon4G4+k+N5U73hWOrN76XLdy/gQA
aAj67ylWO/O1j3v9zUDCU3xXoLHjJMsW/Dh5eMLZuQCdSA9OlC7eYXsbhnVLDnACdBDkz41rtRVp
UyLrQSnVTlOfqQkfLi/XRvS6hmZ14qmVuLZWxBNjK2lFa4Rr/Haj2KpuXVGAZJ9FiTjslohwlZMQ
4sygB5NkItnydTDM4FDTUBsenc5pafuZaVHt6spKjubMxvJ/lue/OsPLBuo/L8/rEF3M+yrU8tf/
Wpvp4S7HZrquaFrwxPwbVyiM/yJmhJgsfAssKthi/lWEIlbJsn91hR2EZksYyb/WZqH9FxRDUtvw
mRMFAmf+n6zNH/fjtuBwC03VMSiFODrfh5NtooOiX5OGBVfGQVlLpygvs0O1QDqIADKyZlPH397d
mK/X6b9GdPlMMSq7EevkOFSBs0apRw4RkJQzEpS2eRD7nw/xqzrw7lvw9xgY01SHbw9Fto9rtCVQ
pAeuA6ZnlewX0IFYWW/BId7F3nH0fnKlgIhepXcAZ/7F6fKkcvHrjnLCAVNMT99g/V425u+OexPG
pEwWtIQD+Ro1xwz7RGQBicHHGtKyMNTLHL1YPr19cc3LV/TDNTvIZ5lEfACxsVGq+Thu3MHtT1XG
BQ1G4mm5VaR2WYbOGXHWph6ux6S6Fpm5daynz0depsjHgZFcsq1EJmPzOE9vduvgepwmkeKOAxI1
9si9dbsCUtR/K3XCuGwtML94wL/N2kUICZCaW8wnGHnMybXyxcjDjiHR/L0049gf4Ma2EOqVq161
7yTbkJtmocR9fqV/GJY9FPI0RKvsMn5tr989WnXsa7uMEwhBcwiPa9DES0qiwDoY0/1AQ00nABjl
/+vno55sOATvCaNS+zQohFGxPnmwtebgNCCAE0yZ0ehACtrsYSKTe9x8Ps7HMxYTl3GAf1OO1qGt
2r8Yve+uzgK0JJu6oMoIvLOmZTri0SnV4mxA2fX5UB+P5MtQZJnpJlV26u+siSeXZIU9OpqaQ9nS
lY3nyxEGoDF/Mcjv920ZBKQwuhp1WQY+TpJqBjKvKQq4OhnjVLbJKx7Gfv3fuBJ6CEKnoKGDHvg4
CPauRHa9Dt4swpyh9GPljXP1rKMxW/3zkTis8iXBbmo4vzjV7x7PorkUvONMA7J0Wbf9lv48L98X
F/Snu2aYZPzphmAeLB+e98uXXRJ2IqoS/YKIvtkm9Jus+mKIk0DUvx4/4m/eXXWRPZ3eNGXQoImN
PJm+0STlLl1cUU8td70sbwG9rsJiAG86aV2/Insq3Ul3kr4AEXAjZK8JGmhw3Ufs4l/8MJNr+7iS
mSjYmTAI8HTq3CfLSq5okLNCJ/FnfBsCbBzpp54hv6pm/P55clCH6Q7fXQ5lFgesj/e4xZ3UNnEL
wWEcXqRrA71tQYqATllR91XWQi1/usT/fSdoBAVKaQHrFHXXHOB0ped1WKNzSkZzD0zWR5arv7Ud
xTxsGdFqVjv1x+cT7/f13Vxo8VRfhE7X4rR+hqbUyIDIcFem22z8YQeXmS+uJ/3u82F+fRhP7j6x
R0RQcpR10PCfLAqaO/cugU8pZh/r0FU9Bg88epcOOErFL2QDokE2RKN5E5JKCyuQ3HWp6NaSDs92
UlIkkWpWf7Eo/r7ks2cj6XDZjTnCPl3y8woM4dQ1fNyU0CfgJbwaXSI1UEyZ+zYflF1R4+P+/E78
YRpyKneZgyqbP4peH6eHpeQcXxKgaLVBtspAPiQxVIegbL/o6fzhVeebwmricGkLnuXjOISENbMK
iYgSDwEkXpsHwyYvneDm88s5HQZIPd9olki+nBrF2JMVJdFI/exy5k81hcrRjfRg1Q2i+eJiTr9e
p6Msv+Ld8jjjbdNzyMsoXGqxivTQ9rNyts5Er9drWoTdFxPj9CGdjrf8+bvxIhWSad9zVaa8MLSz
ub7Hffn5jfvjEEhCaQ6z27eM03lQqp0EvZKQ/XxOyqeXAwsARvPFZ1JbVpv37x1XYlCP57Vb4hT4
vny8EpGmnPAJzfBNMxzOG2JwtllQjd97O+ovVVU2zw3S7028QHvy8QqHPE6UspubL37I6Trz63do
CGCX1w0Lz8nljtmkFQ3oAp/SzbYvTBgWARLUSDXXLYL9deKWX8yZXzP8t0tnI7JkYKtCPX0DHHPQ
TbVAe2bY3bg1qjy4zjuCZQOLLJqZRKxbCtsA0NOAko6O30BXBI7M6AqheuWrySXF751uX1ORqr+1
dXD5jyeAQamWzwTHM7rGJ3PMnA3ORsbAzwuG5lUh0mdTug2fwgAd/Bd3/w+T7cNYy/v1bj7Xjl4S
MMXqC4nRn1QdgrS7GePyi0taHuJvd/zdJZ2sOaqVD9Ews3MfoNqdQ0w6pHGAntQ4kvR6M4mIilrZ
PduyzFaf38w/LEPUYJaTM3s19u4nI89xisNEx1lNdgS6LGmlZ1IA1vt8lN/fJr5edPexytnLZdon
95FvME2AGLgjyWWjF+dA4Tn2wXdAVblwLZPwrqQK6gbFoe+iLe7QLxam3w6gbN2FhbWbiANaJUgn
Pj7JUMklGbgGBJAw/GG3xmWmZ7dqiRiwy6OjJttvaidWTQySVgb7zy//t1l0MvbJjG3L3lVT8DO+
1F8HopKFAjzZcb6Yq79atB9m0ckwJzdZqwacTZQR/HoAx2t3O5vkvJYSi2eJ6mARUZkiSAEPuQdu
btDmLKKVBnPo84v9bcFafgUVdcfkQKObpweM1K4bNV44nm2aXNHvP4AdWWODv9Uz+Lll/o8XSMZb
1gGHXZhK1ebk5joAtlJ9NGmWI89kydiOI4g05pRlbkYMQZ9f3R9vMiVurm7xZ3KQ+jiPIqXvm4ZO
OTfZ3UVVfIjM/rpx40Nh1Nda4l5UFhgVbbbPqziA8D8hiZ3kV2v06QZsmc34KZBd2fT6qbh//BXE
RA7d0AKjn6PC6L61DQF4/qw09lFJa0PeF3o3VLckapbAVrO+Mm8+vw2nM5rGgk4nhKdr07vg2P9x
/DbqJwhe3IUiP8KbdUG6WaAcPh9kma/v5/MyCI8UtQsrxlLS+DhIb+QFR47lkBPv8zRemSp9Vh0I
XvLF1vJPA6FdoyaMDIlN5snaUGXCyMXyCTHGeh2Cx8OwJi/Trqhv4iD5YjH4w2CkFWs8PU3j0Hi6
oU9GBV1NBmvd6HEuQGexF0ui9HNd/+L+/bbqcgNJnOADRgnTYNk7uYGqDTuY4hgpkI8uEPKNJe+g
qVSo9Qt5lo0xPOy9pZVf3M3fPikUSRzqsBR2qZ0Y9snOtmhGZW5bziXpPOCQpzPdW9HT51PjD4uM
zebERDmCXBBpwcepUSYQtMXIlRGx+N00O/pJEamD7o2lllDepv/OJb0bTnwcbiCDYo7CZNHGIYWd
0/ow9t3t55d0Oi+W2tL7Szq5bSNRfxSiEP2w6zI9a5CrobBBLLFS87344oJOB2NmIB9kGrKRpuZ8
Oglj6ZLsHlBmyBqAksDC1YcxEINf4AxeBWWifDHpT+fEMh6WcFzcGKyWMv3HGxjp4KyyiVfZTUGC
OLNKCI6hrT+/g38exLKoCwKS/i0K3FRzuxkIn8fEDdGoJSBkBeXkK+HMH26dqy4aOE6iWNBOewMd
z6gZdG5d4Rzz/qYYfhjRjczuP7+WX4vbyeLHMK5hgaxBHXn6WVOhsaZVMta+yHQyGdJ78HLPGYr2
wcoOepJcsWXE9JGVXtYFGBqcXZpY58LufHdw7kTBbVYaAkHd0r2yiZv44udxDOCRvf+BFkU3nYMR
ZXXynMzTH7jEmkYZ0B5PWoj+xmYS2N7At8m3brYm8r8yxcH+j103IME0KG9Lylpgka3OJLNwRtKF
LgU3quU7TlIdnTDooocodExijBOtsA/VRAwGZMTJnG8FJLzLbNCUx6lQ7TN9Jj/0qWlqUFBWa5TH
AUVu4MVVAFBpImaK4Run26WyltCqp7z6CftXHAO1l+mdq83wAhStm8+H0b2xk8RZN7Zi39kIg68H
EQ3OeSyawdlZPV1ML8ozO9qhESmvpVoiKtMaK/AgCIz36iB6zjuzMx3JiM/3o6Wba7UWwVvMrv0x
JDjtQiBgvEzg5pIR1VY7I03fTLOZjX2Tjuhxq14DDhpGc4htvrQiH1SSmq6nLAyt7YSlFS8/xQL8
eAWus0m6KXofhxhs1HWHgqbPAM1UjeisNFH/qFauABMTFOeBgPfpAQee5aFvY/0qbZNNJtrobDCD
gOistN8Qv9hQQ5PWg6qks9yZk6aeq1phXKN20VdTMt/CVW4vayIV98McNSj7pbNpumgDiLEI9lrj
EiQsSqhYUGfbnVIG5fDSmBkEhrbD69F3RrvK9Zi0374VVy0RlN06N3PmNI90pU3KDCIW8eid2Y7Q
5AhMrLCLIcDI971TzGdaWqleWguQbynBLyUdY0+REKB0CDhLmscBDg3pxAU5Jo5ab/MqtR+tMmve
pNrq66lHNom4x7crYq/Uqb7Kxyr3mJrYN7LxzbFyygdRmqeofQoFr2a+rczpIFQsRcDErB9AYqPE
J7TbSxewtBIPFllHNjA3YYT6ZZ2L9AqFqnrN82qPI/YP7cKt5xdTJYhc5aGFeNIz7rNRIGhKOa7r
bvGm90iY1cS5Kpeidam0YO8jbDClIXyIe8ZD2swvth5b35NML861ZqjWQbH8wJh84B5o3D4u7VlD
O6fsRSXeKt0gziEdotpjr7QGFOFBGSfUPL0jPxOofFXunV6BJ9cZ2Kp/uqSLF3AhJ+VxNMvjVPKM
+bLh8Jv0b7MuSzhsU3Wwqxxv56Qou9yehoNcThPKHDhnFX/VDKpOHGMXuBKUzMmfu6hcF6OqbRKt
PxJKJ/zGIn5pyKlPZgNbjnqNcPgbcPkeR2NCK9IMl5p633u1PsZPRcPJqDHzDn5p/aqrMHfrOKsu
XE2bD5zL0iMaNygCI3oJn2RB4xDIpzlLzqj6Y19xgXa5j/ZIUFOQHxGN3eXmYxUgr9CGu5LpUVwL
JxpL8BAIMIos7nZR4wpMaWmR3g4K3WAPXqW47dQ3YxYYtJwO3xhoqSwiwkE8A6FYzEsqZEOYlSse
ffstpZB41iRNBiDViFdanVhrGnBRemhZ2+oeClyn1JtOscRrEyvWJq4bd5+HrAqIQjBYptqFBKZF
ipw3RQN+U9f8affxWZOZB4hvhMpV67lteIFSgzw6awSIl0HU9VQx93h3SjyobXkf9hlOZeSPnja1
uHoSCUO4QXSGHno9D/PWiKIdRPZ1Mbt7aHvYRN0ns4PXnWSrlh1GNseb3ij8PukeRih4ahIzXLKC
h9/+6HJSWqmAoLPFdWhUa2vsoBPsEh0vj0lggzpgdgxWfAmwBpZDu+srS3+oB21c4cR/ZB3DdJqp
/UGdsDoHlaSENb9ZTkteUEXsSmbfI/roL0FYj9DcMQvVczpWG1wp2oumotXtCY/AjlEfDGnMF2qq
W/UmTthZsJ+gKgMnuXlFiv7qhOb1rGbZDqQ5HlEENvWxMtpg3SsJQZ1W4dzqIU+6MY0Iv8eMhdkZ
0F/jmwBVihKW561XmVdOQr0SGgFeBoGmL4Cvg30/BT+cRku8POyte7UIs91MmIdRBOdtpNwXpvGY
lL1fOcmEL9q5sshjXduNvgunub4y076+qRWbzC93ZHkljy/2w3qsmU9IVbS9WWsyP8hpNK5zlyaH
NgaYtSO3Bihh831AYP/QFiUYGqdLsnVe1MN4CKiabF3I28HI6x3MSvdm5FWnrpMpnqJvRVtMV7qa
jltFyZVzqICBtZ2b3D5rizTCienMjh83uXEBPPjAKxeeOw5cEVwffgVRpY0AFA6tk0Pn0qBzjQ9q
P1rVgW6lse7IZXp17QmzHJljcLRN8woOVkU5ME+JgKouYx2fDGfmlTKOK4oRKyedDhzDvExW6xZE
j4hzw++nyO+qZtzF6DMJNJGBSQtj4ReTwKo+JBkpdwc1Q6R004S6/lNqJCxY1dCtOSCvVWld6Gp0
Qf112wTNerYHH+FmUF/G/WXc0JZAY+YnWVTuIWaQXTpQ1EWxatU3cpLdIYvkAJ9fjxGfDk7yiHFk
yg4NQmDNM0z0ylE+Juj13ZFEiJ5XlIwWIffS3CehLu+hjpsHzCK616mFwG5KWox7Nobm7NeUPzEb
J2ritw2So2KiTEyvx/KiaAaLGs7fwNaVXGBVt3ezHHoK2pLR/MbB+uCG9rwDuQkafdAIS9OL14Yw
9cYvteqRleqZRhqAlbw1mpU7utN1KMhYmK28vsyUPrFXTaCO8QIL1C8VPYORr4XjBJ/PJfyBeIhU
oDFHOOZNWkBA2KiUkNsnFS6zntwpqSwHL0eNu8vczvZLqpSo91RTxjtR213jy9ANL8lrc55qWQ3b
0TVnl0+KOYaQP8CQoQUoNNyVsVubfmaWD24x4nG2HhubED89w0KBmH88b4WyN6v6diQD5im2zXab
GaA4K4uMUu7eog5DrH+ZW/l0Rd4QumLVfdCTtr6obGWHsG6IVmNk5lu7IlSJvxUetbEsiQBkpVbQ
+KEpDgiGEuVcbVTiThozoZVaDwBDp9pNLto8Lr0kDMPHUJRsUMAGsobmNXRTnEMekN7vxjRdFmPj
JDuC6HaRU/mKHsZYnznhXrWD054H6Zi8YgNDZliwB6cePV6TvbC1e/DfZlvflBHoqIlK4KqNoNPk
XRSdF86wbyMgYfQxQlCC+XeZ4AYtMknSQ3qdB863oiqaoxvYD1hi0BQXOsF3VUPbYTRR09D5wLbd
54/hzF05y5oehzTfB581LbhsUsPeGXN/JCLo1klNAjTJimGlTjF2VYWV3+gae1wv5V3ySvbAwBgz
4yapyUBV8KYcjKmUZw64lMdsGm/CTLvWg/FBmfTtYGdtuMsylpyMRCIo0QgpCzIgibfW+3UgdSBS
KbTvKz3mY9MGe3BLwAPaktArIDSB66VIKV+GqKgf2sCRNxUb32PdkGgHSKj6Bj35bFL6nAzGobqJ
YxeeTNtu9RTrdllW6dscqSAs5fhYVXaeeYv4EpaycR+ZyUixSDzbXfwzz+fxPIIgX63d2AwO0gZA
kYhhq41cRFkIijBpfK/rkCFl2uWrYVSwBfaQnbshOwvN0jyGWSK2pklejdGzHW+m+DJU1fNWirUL
XXblcu68rWcokUk8Yt1XcHEnZfxsScgZfWW/SduiEtlW4THvnIMVp+vKsQBU2r6FUMboSmXbJuwH
slovzwdNL3Z96fY4ZKNmZ4HG4jvsAFpVbMBHA8vASqnm5X2ESWVdTajl+1TUF3YG8XWe0jqBtZW3
WzelQDJUGR9uga6kP9PNHrzpKIOtNVoYKLX2jbhGuknqRJy8h241J2awnULf5lDy2oV24AHSEr5R
R8OTDNgJmXH4Yomx97oAZkMZNTeuWz4V9RStexBKkPOlhGgyqRPJnkGU7iXxIRd1xSYLvNh4dGUB
0hTjSbkh2Hr0rE4lEyRO1ZAmP80Izw2wiFWatakNWtlGzHpqj1LW/jgjphd6pOzlWJFHktQJvIbQ
jsBO6qyqOaG3a7smSlekOaTmuU1wMzQvxcRZvQ1i0luW5ISBHdUU1yziadTDFpGdscNLtMB1U856
ZTreF4YLlKhULsMxfSvhvF4nxKWBBBjc7BjHfCZ3LcsobPluYB+qtdR4V9ZQk1PHi1M8z4PrAnKx
dYK6e4I8i/ORMHZCD4paL/Id+Cn3xg0W/RdnzHBcdZrTE8UTtHm6c4dOjr4O1L62PZdvZnuR5q1N
qz0Y3XYFr5bfNkEptW4kpWGdkBIiJFbxpLp7XvspOhvtgoQhRLLYa8hdh6BJIdVBuJu0GNBtdM1d
NunTQyyp1PihOfADSBtsEFnT7q5aWA5pS5KNF1oA3B9ECfp1qxrRUG+1SEukp3d29VxDiVvg1ykh
SYapZndT09vZehin6Y7mYYprv5rcn6FI+3bVGzY0EHBNV3aTtbcucZHfO2EGxTqcp4gsxaQfDvxN
TXkaQifMt0kknXvMF/3kTyXsr5c4Bh3DsaNkVa4SXT+yIbEHEtAFLpswdgGWxsrk3PdKWARHHBhY
78NqtOPzBFpmeFnqk2quWJ4qliTMv3yS2nOCBLXdKIeboSjnvVLUJtcif8o2JQHdLFoyCogdQ7rU
mlI/5Ck5ew8lbI8OAoSbFVj4dWI5CffZQoPv2t04x2j4Fc5RojLDdM3HOwBRkbqXk9EOFwh8cEAm
Z4WiQcEuagFPRcEB7rGypa+DDOVdrA3ReSVJsAxp+7IMdgZEjLI1xjvU1ObQb6sAmPhtHMtDbJUc
xEE7sBSAPqQcNWz48FV9dFliN0yMn3FY30KL1oMDtRxB8uCS5MG/ZAV3Nh7UraZemynH4jFUM/DZ
EqDdLgKJbfphPHBgUxptFUQCfp7ZqYAcY+c8mLAcbYpWIwdTn4tFVn8JcuNMJyqwUqczXT4Y9tM0
u/5MLOcm0KfyMoylnl1LKcg1S3J/INaA9C7zso3MEhywubLnKwYsHwehVZuhJzUrYbsfzgTIaRdz
8ED0L7kKFOfPyM4JVrCaKPEmst5EifFCwUPxh34yYoraRDs38XlUq+0FOU6K5ZDZw12yBiJj/i93
57Ubt9K16Rsa/ihm8rTZWdmWLcsnhCNzqirGq/8f2ns+2G2PhD0zB4MBNgxsWW42U9Va601mLLPI
mDTc+kwchmkR3wgXtHCAIG0KTrgdyMeSXsAtePGwdIsHecWAzn6D9L17P1rdu/aKiaC89ntiqZjb
8Okyj3L6bUM715at21JETU3CTiV2hWXeel2e1CznXkgSEuE35r4kafEu85BJWFmP1FWunggUe6nx
2SIPxKtxjfH0Qu7SZ6gN/Sav22gucIDAw3Icao/VnfioDHtHMVIdcoV8Gz93hPHViWAEIhUz0m0M
MPsMJ40iyTrGlF76MIvKNsgIblJ9U7nGGXXSx3CZyYhJSnIVLINg4mS0iYfhgaS58WvvU10YDF3q
hqGMBOyrMZogIXZvTGRQkaGcbYfQamBClrO6Tch6ZaBjx7AJSZPk0pssBj1S0kc9T1dFn6QBeWrt
81SIk0/ACyWc00/jrkl44m+N2Zw3XZ8+djBY293oO9+UYx8Y5z7pji7sWFU69RlZpd7Whwtxa9a1
vanZm3cF78kjNWnyRofEu5FikuzQRmCRYTKCWkZh3wWzUnJfkjwQbPA3x1bb8RoHk2nVRZkZxONW
+fhzJfpx8urW+9ybIr7Oi8BnApIRAsvOHFnLKi/aVIr1rt6nPrbJp941bopCmfsmleexGW4HdCFM
3sJzb7TtbS8cAmYE+anoX9awzGVYo7YM10QpSJ4bKExluMU1o3McnnWCEUi71O5N2xHbmFI2fDLj
McdYiEr77NeVxTyhgM7LMAH9WTqU091AVsj9EpDohWql+V6WaZk/1EzX34YxoHNkqoUcH1EaT02R
p9eT4QvSUGtMFjFEmuITNuESb3lp9Xh0+8RFLufBVYJgy4qR6GqcV1MtpDxlBONsi4ECd18wvcAZ
bSnqx7QIx9OCuvmpSfF4vFYpfpRRUJSdtUs8qxjv5nhI8sNizf5MCkPySPk0G7vQQIKC2mVyvgt0
keNOFfSHg2ERpsbA9BTWlv4SI/98VGz6X0shC+MwBEb1sDAApzAl9Yec46Kje1idWllqKhj5C3y4
NCnXuLTkSzFqcRWuvq4xqTlkJBe6wVC8hM13Ahkxd3OAZCzY58qfunrP8Lqt3Det9tMYC4RxCdnv
NjjU040+jxn+cfUXw5lIMWCw7LPGE0+ewGQkoDde+AhIIQUyyMPixVBm0rZlMODWWXpPDeW8Yyh+
b6ulPhaAfFezUO4dAQj91uxtY8seOuZntDPlYz7wZDGXMBsVVWIIHPqzKnd3VjczhidBXrRkrm0K
aS2d8WkcYQAaBJri0jVMI0lPG1aA+fjypP8vcMcPVqbnoiuCC3SBd6MEW1LiB2WkSA3NGH/NrOFe
+BhPr0DKKwT0K57Acw7RMfCAbkSwAh+/Q0TW1GnkYOBfwAqacDyL3AozfypS74mmddyCdONINRBM
/fIJ/gU1ApdCjAIsJWx0/r8fN8WDMDFKoKmhqsqDkElxS3hU+woD5hKwXM/OhU0I8Ouj+Lu8jIk2
dJqWXMYUH167NqOkItp48YN9XXnDSQ/kFrx8Xn+5ceDZEFNXdT1cwwuINMVYvut5s+kRCcEgO3Ha
EpJdnyQ0nciGaPTKg3LJYVpRIJwD0FWaMOaB336/jiYKuMZq6ThIFDuEyRyVQXCbSzz7+/k4zjiV
pfKzLsoP//Y0yYmFNbzqHQDO3fVr/cLQynhDu8KX4OdtdeDubieNMb7y3sQ6eAVf/POKcijHReUA
cBqiPfj9UBMO9tawdhMVoxtUdXimIJCjFH7lWfnzTYBXATWUhzHEkWG1+/n1lGpG0qFqoSPYXb4F
StniLgsGtOxGmW5n1GrsYq88LH/QjHEfEDgxrKQdF+7OpeV9MHq2NHzePrLp7M08mQedmthUZ0Rf
duKdMotnRZBPwuyxE9SUBZ21rd/kOXjDyzf0j7PHhNOHbA4D3oJXfXmVB8NUc7FC+27G2doPzYhV
LtGUtqSUKo/Esr98vD+e2/V4LkAuOhIMkeyL59ZlFi1kYzHZwzhTXxHHtIXu96QPLx/mjwWAw6wA
+EpwX9X6F69j7VHke+ztESMrQpvczo9gLr1pXeORjSKLAmvY/p8d0fr9MQprG7tkBu2RV36VJbIC
gieEzaDQ0CRRvEo2Wa/TL+s3/EFn5X3AyWURB4Jf7+svLyJcpU4nAUQWlPxn04tvbVVtW+pIWpgm
OVpLuE+IBE3bf6xE/pX4/f8vgy+IQb/c6j/yCE76Uzn/Kqv88fs/dZVmQIAAu6fAYP2HipG7/lPz
7v0XzkGrpxa4jiB3fqV6/qN5d/z/EvCfcFzh5WZ5W+kg/wQS2O5/weJbfZnwJmEv4XX8n8Zm9z/v
Pp5o/0vTqouXQMBgXhl6CPIFFhz+H7Qdt+oWzeYBdV+PV7kvPnnhaEaltmxCz3JF222mN79cm3++
w68GU6Z54VrkC1zJEAcRqmnZUOUg7/3+aMLuKqRjaiaesVbLu5YZf32qjIAxHXrpkAn1oCBPNPFM
3Q4s2fh3yxibLj2Cg681SX2uPNuxVco9DkCBjbGHb07k0i/ZcoKFLOl9fesrNt1mTD2HRXbUyDRk
xFUyCXsOCOK0j20ou/YsFMylLeP1tmZYNUzbAtt/GzS1olLPW6t9SpJ+/srw3obcB5NymxRImjex
r4YPA1U85ohOtlirG/co7/NZtG+9PC/i7TC2i3cGLiNj1lUILE/lEjofXKNfkoMReOnMV5tGJgbQ
TXx7p1CjTgQ/ZSCGHakNeQQjHIN8ml8K0oiEnYw8x0Vm/lU6DCjKt9ovke9bUjrMrGNEXm/gPWL2
h3FQeKCe7R/y1DTvrCShkUSQKZ7JIr2jXUlBf5aELNlM0TxJb/A2nj36H6q6UpgNNcpp7uPRb6o9
4rTJeKtse7Z3eiSo8lossQDh8/IpX+dPxTOYgveEN1y8qy3pOfCHq/Y5aAN5JxiBfO6VkxFkTasU
Y7++cKINCYhtZPqzVX0WjaLfcDqXk4aUzGw/QIcRRNqoLPMoCoOfS5s5Z29UrYvVpWAaQIzUCL3C
st8OceG7e7su7TaKvUTvEoDF3cKg2O4AkcOuv8/meRjeEuDAMcl17J6JIGAK3M1zHdnKxmE1mfyF
LDXd3BZKGc45aKrs0Xca5iXkM9DXzyrOv4hK069OGfHFu8IoLe8wMWGAdrosDqnOM/EvErNfq1yw
pQ5ove9kbgzj18CWk2mfmUDmiCOcBI//8yx64u4Bifoq6jsCeO8r0bTPAn6Nui8Mh3s/OB3BtJq0
TDAGovya5o5Dzx0pwXFcFzvDD2N5T7drF/edTRrjgWiHqQW+m0BIDlrjfb813UqoB+BMgzlbQ9Z1
P25HOq7xXuB4kL+rWistr10ee55Cr1h/mwGC6m0C537+MFiIOjhOoZUXsDVCPpl0Rh8wWhaBh8yz
bJMAWoU5xu6wkLVNmBSB3LHvfcSpJ5nJMaw8tW99LzWeZJdy1ZZ04Gm2ict4hsuD6tfoRowN5rHn
rGubRDC4g23wAMqyIvWD6tTz7E54C8Re1mx5Uxp3OwY+ma79nKwuCoxTQZUQoYhD409m8W4oJa+K
aCdkiMzyy/y9j/9FcQ9/v60edQbneSerjHVDq4AHMg/DDLdTL1ePmdMZ2amDsjRvIV4E/hcIo+B2
oOtKHGrGwN80nIjvJcaDbzTYlPuc0uBv8r4x9Z4AvXNRmAxlkiV4b+dOEe5HVzmPaOH824ZBxk03
l8cUFLyD6D6xUEZpJ/MtZayDYY9/yJR/Kq3eYZgSE7yBs8J+Sdx39lwMRzfhXpFGRrlZJhH+HP49
XnzlfecKI+qR3cArX7Lpyi7M+P2A675k6mVk/gPBi4+1XX3HHGjUmyab3IMotXnql6EON3XWc/kz
+zZlNabqCp3xbW2yEpaZ1Xy1qhiTNOJDHsgCORZTJvd+4j4Nech8r06dbb+Y79ugAdfx1I0PvrpN
HfNoTETYz10bn/y6/1zr6m7t9HaWBhkUsfHWQCe6GZU/b8P1zoRzt9FG0AG144NrTISk6kOrCc9T
aZZGWEP6N4OKGbYMw2HNeTOIf9yF5HAAWDS3fl2zssKBbSHZJNltmKfvydHdZdi4RWVi6R3p3jF8
oaz9gIGaHRUFoMIMjmbjbG4m534JDp5Iu7P25BbNhYP1bwcWEV8vFroAx2EzsPvlKmlUua/chSlh
HGZ70QEudba+snXJKtbnb9jCxq1sVlzQqc4oVO9jYrL2rFXu0+LPjzbOT+DDtYDoYlWb2FrkyRH2
iXGDwp1puY7j4SNZJU0kazfZdJ2Di64HT8ksQDDDEJVn0hMvnXmkxgRbG0d5XFm+WkF4MtZiPLPg
8qlqfo4LSd8Vp9yldBRiQz+7b03j2sqTRzvMic8Af0WxiikHDoJghkHVOdsZ2TiilyXt92Kwg4dO
hAYhfgC7TuKdEzK4bnFseRDtgDdtxcNEvu8T+rIHQWgFxoPZtQ5dwu1rtYFYemtlmJf1E2GbiZMf
knbOd3Zhzad5Lu9dI61QO1g7JF92cg6xT+zYJ9eRZ1FnJ6MNP+eDmmCgaaJ5IWeTmrgRLJBYZS7j
QxhMZOex+OzcsXww5WLkGMyIjpB6hYP6FMwYZmmi4FbwrzK2UFkYxi4Y6eEZMXS71ivHw2DW7nGs
vfzdLJiB8lUpmGkhR2yOcZv4EM6wFuZsUT0D1D5rt6nVF2cZTy0sDt/8RF5x8jFkuOhFng8RcGfO
7TVLx3wnV3ebpnSDD35Qm2eH8dynNFaSqKN0xqoX1b8mmYZrNsmELDu3OCZeQVclc7vNmdRawaNq
e5By0nYw/40Xx9ipMWx2iM2ymzQpShbHZAGlmwb1PKXaPEqR+h9bz8KZuSnx/aJ8ZJ8oBnDLafbu
ejP8JFxG0kFi0FICzBEKa5pJ4312i1Cb1yGkLfyce5jIm4pqQWz8YGgPrTf08E16L0oWI73rGP58
D7vMIqa0KbqomY3saWU1RmRw5hCsZIPvX28yt8Q0p7OynRPbHtmppEGlxCyVmPRzG4MnkZf6tsoS
8IfaSgWDF1FA2qs0syVD1Jy0NcYGDvQKR36mmtRcrfQP5Cva4OUyvUMIrQ6QpP3PIZglgZ+jOAdF
gT+Pn9g7qTSpDARJlBEMrZl9MUf1XhIIxdrrkUTCk/rgt0RkbWYm5VtPodS4QegK8SodiNNpCsUA
Wxbd266bl6PFT6coiBvzJLLJ2ramKtj2SVz6Qhc/H2yVmx+61rRLlsSyXCLyk+jF67LH8rXJnQ+q
xza7qHpt7ZNhxfeqLhPv/TE8dHirocHq9DF2ZHUSFQY5G2mw5gDNu1DyRufGzEk6xriveRtM/lNG
evlWKcKeNmJQhGe39W2G21Ska++gWBcP8Gkwwpa2YT5KFZOGV8k66mLwi2U1pYXAZz+AnCLRZgE9
alwOTjCDyn1M5c5yiLEQ3jvqyu8Meah7cLXJLhmLSQKO7azwHgaK7Yde9iM7Veddadf9PompPMEb
YxEmXznGmanHij+v/Ab3OICFm5yM9LOn+uU2tbKy2hphnmHEhOHSF0yFVLXL1VCfAqKBbxcmuH0D
MO4XEifddOkhWEhbF/4bbUhKrMTL44OJsGEbwI7/PMOb/yAkM5rUDdvy5GO5EB/9wQy3U1sGILck
oi/Sa66UX8GJa8f0G3sqPldElo0Hf5zkmSgceQ6gszONG8EWZnd8YOmB38om5BLz2c4Uvqnsj4s5
lAecMPsARlYmoVFhEl4oonNjTDr3OcYu77RtGwMJX8Z8zJWAEYnHEVGRo/0c0uk033AhwbbQ0l7Y
Xw3eou8KFY7vWyR7zp70YW8NATBa8p/8WL8Nhg5jfemb1DPl8GZVImFzCl3nIGLYR2kwkU+rSsCM
zewsTb0phZoeyXWGyBn0QfrdqwSPdF7N1scEGRGJll5SRGIO7ahz4ApBhyzNLCIsNjyAygb9xptI
Ih66Cn23Pcyf29Fq8z3Z70MaSQgHd96I0vNcJEEmj552S9wa86Txr9TiPsD0RHw0wa2VBzlI/5ya
dvVoI06JoKirc49A7FxXJWmVGBLuSj//At3KhE+nzeHabfCRRZiQdg/GBMeVVKYYBhq5AlYGiliI
AqVimYzkLTsqxp5gYFHHhhAXZSub8znqQTmc3UC5k9yl3H44GoCD0ZzTp29cKy02ttNV2cHqfQtx
RWIijnU/4Rg4v8k8XRZ7JvnK3VKLQYYERbwZ49o4aVbq6z7tIcYN2fvYS7MrVnXS1KrFvR0yiaMi
q+YhDDoLlrUb3zis4nfuKhqxgsygBkiyd+7Y1ZEPNQX3fCu9Geixtyq3nS8B7JonrEjU9STL4cGI
RYGNf/Aut0mwE7NdXLtuVb/D4Fbtl3bKdlok6oDlVnOMLUsmSIfmdlvUPQEplQAkbwk9vSk0GpJ0
DkWzI4CaSn/hae5h4yGOm95AmPcObg1YR+nRpXKblrHqr1w6yh15q9haOKZJEAVb/mGyuuGECNnW
1yKNjf067jgHtYc9BK+MceyqsdnbxOpt8AsAHE7njAqxDVtYX3bfuO89FRBqW9N45wlvbe9qi02c
fDbaSgabMVDsodBmch9PiAUxKbZuyq723ydA3N9zqDZERAix3FVC3tFBqjDq+La7sBycSBCiTXZE
ZxDPoY0+vIpzakXD0424CgK8YiB2O9wtnPNlJpc3WubuVteU9odyJFza81GEruaiBb+qWxawxA0T
lG22mZ77cmzI6PGnBdwHZvsYl9nXrlnmXdWTvTynmSP3I6l1el93nj1EKJTXB5I+Exc6jHZw89TN
taFr/zSrCka7V8JIbXjlHbwvP3tz776dx3k5l0oxwRY9fKwh6515J+bcIviFDgOzTxmQSps3pDlP
lp082WC8z26ZEGsiHfuNaffdDqAtPqEQQfzYrhQ2qcrqsR+VGcKXnxCf4D8QfoeqjI2H8L9VycSu
OyQUwamlsNLlzhNap5ghPCFUI17eylv7C7x9f2trNjjKgJIGFD9kGlRdtFc4kBYnJbNhb8iUIXhR
QprrOpFEWJlncAawsttz5DQi1rGCLhYnG0f28KXcXj2xuVUnNUr7tl8mfZRGR6QE/IEW7xQYd2/D
PClukAVnj5UHyOysrNah1QtXP7jyuS1nWAfFvrMZj+9ir+gJt2eNZ6MQRf61xBl1P5R9Zn+ZexuR
RmVU3NjZ/0xuwHRu3bZFV1g3JyEhou38UObmRhVFNrMXJ+ODljHMxjL1q+nUD6b7FharNeCIp+sn
PXDTo4Z1jKRzAfpIO53RBVJMXRVzJ8r9UupQbHsoVAerS1exOsmWD7lFT7SLC8v7WJoJOYMMbap0
ay2tQh8057o8+laxQEzQyv88tsHYXRckJ/pRMOPvekpRhxFiOHefhFEt7ybRr2GijRFKXiPqUq4e
Rn43o4M1RzQUZBpeFcWMX0YeoOXxWoof9lCxHCUV53eKMzyUGh+YeGNkRnZjKbKzt5gNyLvJrsxn
xlMCxw13TK78DO5RV/mP7N+YMAjEN1/H3if0uK1D2KR4hatPBRZRZ/iD9OPxjwGXW0IXZD1q4cku
7pCeRsPwHwI4ju2W1RKCTYGUamMBV6cR7ITmCGkP0ENn7XA2gqXbpVDNHzNt+JDnXUn9GJrpU98G
mL2WZmVGEJOTT7rFAvwAhdGkU4pJpTeeprG1y1NvB/UTPPXK3aewpafI0D6jgQKSU7IzfaXgt2m7
hK2aISnYdizqzCmABJ1IV2b2cXJKNhiJhfvK+q4ZRgUV3MXIkq7Znlc74TaC7Cq/8K8p+t2BUsMs
yvYZ8nl8VStYJrQOOdj4jt6ND2ldtqgt1AeB2Kf1HSr7WZU7B7r3uwB6AHmBHb/GO2nz8JJ7zDtk
Vzloy4+f5z8GT+46PLGyakXOk3OS1EShh7lnlacsRnQH0WSU7NYbJGu9ALVl8LAcyV2YiixiNtg2
dxXGLZyFiZ8lAhQCUKurMhxGf9VHj8ydbL81lr1fNYUBCxGpwb23hMxnYFy3z7Xjcq3gWvERYxDz
p5lXVnXF0Fo072yrVhZkL8cu30k4H5KOrA0wxE97diEjR4mE0mfs7OJG4U/dfa5qYKBdFTNi/WeW
wwCLi2TpnFlQX8msvE5B+N0tFLy42YWVPeZH5EBiiiBC5dMDGoT22XBtPsBycy7fz+GO3VIvXxlG
6qr9qAT3wGsTTs5D2cJUtRm7Ykfcq4mqy106Zl6jRImGW4/klLSy+XzNfWL02rZ1c2cQZGdtmLSZ
1VUnu0o9l0CvLM9tvDTvhNWX0wPLJfwKRaJHQYaP5KFMadeLmwoFQe5Gc0Ccxa3J0lNdD33RP1H4
K/2+9pAVvDOVgA09Nn6zbmhJTESQcHzchIKWT6sUxFaSIBu3vMWHkW+Fl27vnZgDGh2qbz1HbOmq
BuFVrCgD32G6Cqa0CRls2cztQKZjJxqNtu53UNU4xanEdX5jWT3Jj2Mrk0PWIxyReJtfGx50aykn
5302BRZdKjTryjX3Re0v1aMTDzgb/Q9hwf2emPJvGh3jjg6PJV7Y7HLV3jljbaJvapT7/DJ6cIn5
krgAKQGDMRFa0PKdC8w3HxN8ADLS11PL7u7qyc6wqq0GmKuoN3FQszHx0a8gktYfB12Vn5bl4cAC
Kim8C7yCYhrTY4qnjecb7TPju4FUBZ6Gb5L2bmv1BLE7s+q6DYIudGllT9onFBbIwXosuodyrHIs
HAcsYnL8wTYosqr9bHfuxw6e+rh105HWuFtaNvtZ23VN46KDd45nDG99SFb70OzMM1I7E86xl8vX
wOb16/+CFHIpUbRiZQPPRgByX17TxbBak+1j3tADZzzbjTwladFtle1O93J0xhvbH2sCVpLu8V/e
TXyWVms1MFisncGifgeCOl61geD2ZTPkFoVlUXonxsbpt9RtaSBCIKjXrAX+ANZ594DnMCtaETms
qC/sKSQRz/1AbgaLRBnfwoCvGTsZ4XnKYfFvOvw4r6uiw7fBHdozbrrwJeSkyB6GNWbsDd2MuNOm
ttW/8pBdOjhwC5Bho6YBEQRxu3RkqWF+FR0b+qaMrek+qPAwgnVLuShJ181fwfTXt+T3O44/H7aG
q2Gaxdt08RaFc+w1yH9JjSO4Nd6kZWujU54S5/Ty/b08KZP4ISy1TYakgizlS1PIeVjynHcKfppQ
jNshumXlDtbj0EeMMtgbXj7c5YPM4aApQNQAIgUICFe48xfIG2Z5VrMeNZv2x8aTTRngA9lE6/KH
niZF3zyvQyg2BibLaPj87ctfAHfYiysL2InpCeaBP9yqfv79L18hG62MBG8N3LLorn9KVbkYu9xx
tAcEaSR31BzOsDNU0gIXpKp4jpcSkp6LBTUDPV8KhoMiYWKiQRVvVYJf4yauSeLFXarwko2Ngf+a
sGPDu3KmGNUIhkHpGHXJmNFjLNZCimIOW7gx0rlhAFz75WYWDaTNFrg/RRKuWft/4jIuOuR5C5Cw
1qB4kzR3FrNpcoqobvOoMib1MUhg8l7VFLLWLUiE126N0pvnoyy10PflOHETQzWZzTt6CzZUoBvg
wQ7fP9CrQfDBQS248hCF62pPivW69Y4xfzaD0RQ7DNHcqw4rhocknPlpBzcEbvxo+4g7WPHMwyjc
dSfOU6oBa8Bymgups4MmdoaPgiz2KWmnlrTQ3AzOlVQMgh3t99d5UITfhZ2yVXKNM2qAGJjh3Gsv
jp/qMC6pTMiBeb9IvTz4xqzZTC2HrwADBVjKYv5eXmeyZUMvkX+W17hYThCN3Hnuv7mlQxXdhHi5
vp1yO9anuRnY7lXvhgwnWjs3tw1MUHKq7YDPITgvr3fQBOt544SUVNEsU6qowg64UMxpsoMxEV+A
Rg6d8jFWiaFx7pvYoCsC0wD0ftQjbkdyypmMeWPaZwhDiNGup0kctTmKCqXBWHmEtXeMr/twbjtS
n9dP6DOHg+BCrghHUCNChilBvnME3PtxEXxO2gcHlzw0DV92ocbPo7EaUnWvp5Cg0SWHvGW1U8yk
eQz3GXypJ8uG/WTlApxjNsbuNta6rnZxWxC1ExvBJ+RXNyqvwRa8Op9JF3doIDEYmI3zzyptGvOh
4cYODiGU5Kk7TDa/m02Ba2NSmA56Td9xtySeL8TtdW392rZ3QX6AG8dSQQkVsuy6eANf8nEIKW9t
s7Y2mcqo6RNAxQfOkXUqcGJDRIQj3eZBzwV8eZG4XHzh5GFaKnyOT9oAloa/r1LWSH8YByOAdxmy
vicGo+VtQ3d7//JxLquWlRLnUS+5EAc8P7g0xgCKSsmmYhBSO0F+ZZuU+by8K+yLbvN5SDJ0Ki8f
EVrKb9sKZAZGaCYHxm5GQPL4/cyY5JIfkDdy49iG/z4NzepbLmzZHdM8dCtS3TDA2pSLEMFVvJgY
w/Aafn/5K/yx4+CdBpUhFBjZr8EHF7SukbdoqgoQ2SXNwrtpjsd2m0w28nrJS/3ysf54gDgWbpFe
AJsT67tLY520T2qkz8TxTktTfHZJNCeiMi35QTig4fRlMH39SXn498f1PEoEB//NwPpR4vyyxyzh
bBmwVIHDxmC6J3iOq4r5wAMOQHBNbHf+WiUzT9bLR+WFvLi9lrAcaEq4COH2iP/s5e1Nm9pTsYn+
QOjyTgilzrMDV29TzGXd7iyn8b5mfjF9d7PG/OoaGhWVlQc4M6Z2pndGMHdfrSZHpQeHxL0qAPbm
LckF5YNfDfY7KLHVNTpsx0SMMOTvQzDiT1UG43vbxEGAhIahGzvgMDNfRIA0bq1kGD6VWbBSabJw
OsMqRlFpjeH8CWkdcgIjN7r8mkUT5Kfzms+jjsm7XUxrOsGZqAOyZH12kTmTSfahCYNKawjBXRDa
G8/wK/vg/2h7e/ZrI2rBtyCZDhW6c82oqv8WWprVQcXB0iI4WBz0vV494LZqSRbTFB8Mcph7Ay2r
86N9D2XLz+sfMx/Dpty/gVG9BPfOMPMJSdlm9a3QTfym8NFh6M0yalGdey9eDVEC3cLq6auKVtRS
SIedOm0s9rMQuY6yF+gegQOJZGlZzktgv5tukFWAI6bD+lJDTr9TwPZvpx/zmTQhFQkNxvI1J/yM
wVcWijucHjQnAn2GUfDM3h3mwXRwi9Lp4EjDtzHrAVWD7RKmWqAkiKw5ECpSPuvQNRpeBslugb9I
K1tUfE1bzwweDTd+ItC69vdz1YeIshL7g2qz8b0bsOFvA8Nz27PR2OSLy4RgdNw9ApINQ0JKZL4+
2hqW3BEUmRjfrInZmebc0Q5J8PidXaligTTWju7Vz6XaZWgneTFio7j+OavJnaxWz206rrcqDNiq
W2RGy/Hn7wPQBMmVyFwfjxktSQz0mSSuFhw20hZvao8a9RQB5KUyng1gk0cH+gtDHUfEy0foKsUV
bjANjP/W6BhmU30eyHV0cYkIR70vwymuIrH0fXyT18yF97LSqttBzqgIxx3VPERYaDhY9UC8MSLo
gDzMP2kpi5z5ynWtk/bgVQGDZHSCnsVUuk3FRvKOVABj683NZWavojPZhFfNPE2Hl9/8P997jKCF
SVgNKkVUGBddWg1PDnkKwipk6ma15gQUxkODzq3+/ONA/7eZozfZF9mo5rv+Ef76nzDYn/Gv//nf
/zeyYX02oBcCOSTP1LdPv3JH13/wn7gkk5kDk4fA8dhYVxboT+ooYR0O+gVvZdkj0LBXAuU/1FH4
poJtOBB08uYPguh/qKMkKdHk4xHIAk7fC9nzgin6EnP04pngkKZp8gI4bD/Ban74+1afucbqNUUa
B1WxtR+Zou2KyXiNpH1RwqyE8/U/joO7NXKGCy44/VEDZcglCQMR0wcdltPRr5vhnKLVHza+hrPx
y+X/Czn1onz4h+GO2zRutiC97nrav2yt0+Iz414KwMtOEQg9+e0JqwN9LiCJvHKoP67gSqZHmOpR
Afq4v10cap41LhpG4256YmM/EmrWRonRpo8vn9CPKvaXVn89I5i2UI/ps0P4thcFkenR/ppTD4uH
XfC+ZoIKrDMa8q1lMDhMy6b5htB5SDdOb9l79sN+X5qq/qBsz9875lK+4hT4lyvMs4uwx+YCo2i+
eHCUjbI07Pk+OfTgYUOBakSN0uoTSRmvDXv+eizUIQj3ofrjW/n73UzqoqrqHCsRRe7CXduN/WPr
40KX+aVhvloe/V4d/bjQIW8eryQ6Hwjdvx9szOQ8Y4yAkwiA7tmUYfzouUnAuAMXD3fAlaJY3O6M
8S5jc2nG9LrCJCsZh5INTjjeqjCDNNFY+XAFEDTvHfh4rwSn/uWZo8/hYaP/QBJwafs3c6MXs6BJ
7CoDobaNpU1rwSF7+Zn721E8roKPQg0JmVjbhF9eIgGj0E8Dotf9zpuSDelfj4Xv4QH38mEuRi3r
BecJYjXzQJTRN1wsDllYybEqErjL8C323tInpzwwrS8UxPJkV7MRbFLTCXdro/D25UP/7a0KSKyk
x2GBBq9an7xfTtFy2jHXSUo8O4ka7SbXnn8MEwwP94MfE0yaJyahk4PlRj2mEXgPhVIda+z78Vn0
xuYbss7Xwoj/ctV56ugqfa49HHv796+UECzpNUXBWlm58QOQ07RtVVA9vnzmf1mR8eHHvRTZFfKy
y1mxkdojdgw4PWjTqDASo5beCKwLfChj7rJ3eJ+/vHzEv50XTQ7NCydnsg38fl5xRzochEqXiGGG
UlxHkE3asu2/P0pIcAkB7GQZOGuc+q83lLGd6S8J/BCcHMSOVBY4sY0R7P83joJajLHDurFdzkOX
itDyqcIqKVPtcG/Ct9sF3dLdvXyUvyx7ASvRKu1gkcaO9fdzMSzmOjgluBsKCweS/ogvzWw02xV8
/fcnhCW9b/EmCBzqLxc9vzZboqUrF4n6HG+DCd1DDRz2ypt+MVdY3/RwVcO5PHAhwqWLExITxTLj
Ro6iPDBzMfoIxYudHXvbRlpv4ZpA2rOD+yENX1kw/3Ip1zSI/2bvPJbjxrI0/CodvYcCHheLmQWQ
hqToSYkSNwhKlOC9u8DTz4esqillKosZ7N1EzKa7oyXxEsB15z+/cThD0FPSKdl/lcJqslqpYMOZ
Y7J0b9scWf1g0wAuTuVpLIfRwUHNlqzasAUhXwCZ7w/l5Cmcdo5yeiHlJoMsuHKNwo/oyHtKoV/U
bX/KOfXIygL7EiryPlxg8TXdH9FyS8hvGQntqDsmD24KXCSAy/c1NnYfj8SGJUyG7RrB5v4oOpqL
GZImzCvYQ2dlYEabvsub67GHB/L2xD82T6yFIbeE1wsYLvtDQbkeB3hpJsx6Ozx3Q6Gf52q/sB11
7TIxcsXXlTR7bEgU3KiVqZ4Y/thksTj3lhwaJuoOP/nlUCjxBYEQpbOH5CD1jmJmV7bbdFdQPaoT
L/XYZAF6IpcKs2Au8weXjQKfG1A4kFOjGW9kUNxPcdDgBYqDX5AQet+nJwb8fa44CM4WzBI1oaoe
KsX6gh1SDNg0IP00Nuib9I8xgpT12x/w2CigaUtjCqm0fYioSTwgeuQtphdrFTniLVzZMgucP+If
/1H19vt3cvjpFtAr+zBgo7E/TSxINHOIUsgj+9p+IAPL/Y41aveaBfO8ffuBdkFU+6vaAStDOks8
ra0jsdsfS0+jhkelguFu6Ki44ogKhg3lurGKtcG6ccehx91GjPhR5dZgtPDZB1IltHoE90IKFD/P
AT/FswnmLpBMDCbdIld2P2NYb4TUA+e3fkLXW/cw+Mq/4jga4oZgZ91ADEcTX00A4ClsimE0vBg8
7NWN0Ev5caQOYJQsWUmWhW49BlOHGAoGYUpKdWzm5KLGsfUtsHGlMjgUbyyrSJ5KlMng9erQV3Rp
7L6H/mVBV44Kizt9l7lFuwn5jb9G0GNzuiixdek6Ssgz2nV4ETgiSlfMa7pSo9sqM6YophX6Pa3m
eKVmuSlOiLePTCkE8DQhbQQmXBOXyfDLosxkQnsDiy5vaC3wtr56FpjrnZ/4zPyQg69MeArbDowV
wuIOj4m0ikoUiPgoJ0M6fUzgwJyJyoXSlGftqRl1ZCiD2gnNqLusxYMJlUAab0orNtFtYI+Q2ulC
jJ+scJUPU3bK8f/IPddZJKjc5Vn1lI8HR0SR6XhNZFRQhVM538feQnEDv8m9xfML0xguZ9CPHdoY
vtaoLnZeQp9ejaiNt3h1JXe15XYnXvXuan34ron6os3KGWmgWt3/oH1lmF3JHderOj27gC0bs5Ss
GvsoVBbf1SITV7XFZAMITxzhkyQur2ssIG3PFNQMeClZjvSkUVCH4SMd3NVSqKcM6n/fn/ncsN0w
3F9ykYyD/bkUOl4t+FTxhnL9W1vjuppWivWTol//MU6afU1Tuv/x/lnI5Z9qBJqKCQ9m/804URar
UTnxZvCLvMyT3lzlaqydzV2qnAjIOfZ8AkBBBZeiBXEY/pVqqFwUURAZHFHIqmK2PQLi7pq4/DFZ
ybUDGn7iADqyaWvYkIA2EcsoaKHtP5wRYFINvxK4pB/rsxYi3eeM/9OfeynjE/fNY2MBN4Eoc5nA
8uHgRRZFX3IJa7mma1V/ro2K7VujUV0q8Kf/k6GYyVgQAM6x1PYfS3DazUPJlWWmh3uGNoHZkVG5
dSd98o8+FHPRpIPOpcw8OPXGOYcbP1BHmZNqbJAI0RmEKYMUjOL0VAbpsV3XJWqSye+oy864/1gR
5AxY++xHIxagV7Df5g0Fs/3t7Ql/ZBR6fNRTBBRyPz8sdLQw1wacuC0vqrX8Jm1S+KNqi3X4fzAM
z+HCv3dopx7sOK6KHEAZmQ4SWOO8iHTj0o7pur9/FG4lXEoIcVng9v1XVtktCJhqsKS6drhDcjut
wtrVTyzcZeM52D0h4+gm1iyUoGCC+6NYo1paXYZOhEqeM9HMfwZaf6vFziXRge9M62KWLSFTi7KT
Ulc3Dk12krmfAmkwGOeL8UUrcddx1WjcNpH+fmSLoSjeVSqNxTHloFCTJor6ZLQtz1FDcdnOMNsx
6xxOlLtH3p6hUS3BHUMmzUo6eHstcrlkppYRmeqcCaXpzwmbMx9q7Jj9EOvrE2DpYUrW8gZB0Gx7
mXk8n3pwjkgXiSxvC5ypKgigdopUf7I0s7tQAKTv5kqbX2P44g/aRLAktOF+OIMtbm7fnprHHttY
1hfzkuifw9J0NiCowiSyEA1W81md6NUazy39c4cXtT8F3XhiKRwbb2Ho4Vq0xPwe3jpy1kiQzTx1
2KgYJAnd3rhQJD91MwRTNmzl7u3nO7I10hGBObbEkcELOdiEm0EChu9wYqXtNwLn75U2hPYaqO3L
fzAS6BkBQDaNdEPfn0BxQtvQySQ3ZTXS/dFCiuUmQ/Exw7j73dAFNBPHAdNiqi778P5QoQt7in4q
WK9q3rYGUhpo5/OVLeSpLs2yMx3sKRxcLprBhXAC8W1/JCvS3QQHQttr9AEtt2s80KycVjh706SJ
HDtfDWpjn2GY6Lx/ZwbiAuMyQPkdMO39kRu0ovgCsmcOkRSfeAeBB5lmPjE9jkxH0pk5skBLqEnF
wZsE0nCFYrC3CEdiMK3MXxw8C7xQi360wfj+DRr8gs0SAAFG6CGGURNspA46e6YdYgBgoSLxrSil
LZ6o47oCTTkxTY6codQt9KA4FoAsDvtD2TwrS0mHt0qDJCwLnWw79tGpFX1sFIfDCzrS4nhzeLhx
2cqwHGbeY4/xKQ3sfj0mJ0uDo4Ms9GyaaYLN8uCGky8GiXVAGVqixriyq966bkhbWr9/CYP6g67y
NOTqHcy5ojRqTakFSkuK2a0Z2+aFrE2YdVqi/AfTGyyEeDL23uXM2Z/eEaxR7mZc6OcqQGAaShf7
XMU6ARcvv/Dh8uUWD7ZDNw6M9eC22zQi5V7LDCBHMz4LGytci9YpN4Mxz+e4KGMIq1SXjYrnylTa
JxGSI6MvHDUcEKDm0g3df8Yw1qawVweWcJ6qnzOEUC9x7+o3hWsE7y4hyHdb4oqXrZ6wk4MvpyZ4
Q0ytxXVxEJMP1314iMo+Q9pMWMPbk+T3LZGhaL/vuHDsvwcnyljrERrqGcRaGerIJ8C1wOmltl5i
RTqdR2zFCmEiEQZTuXn3yNQtXIjZQJik2gEG2uBHYyuiNTwhrAD3cCt5SEtLfKIGhUIVlUa85rYX
r2b0CX86f70DWKMg5AJGmwafOHpE+9/SLbJkyqku4KDqsb8UZmeEToZwY+HEvf2Yv691NBlcRlAZ
GY7Nf+wPFeBPb5UmkJaj9M5tWozdedAN7z9fKC5oOdEp1Vjzh9sWICuRXxkPZGI141uTpWC1iZDx
3c+i880wo1v2ld+IqKKMJjZmruN6pnRndo0zh9HhWfz2KMvL31/mLlOfXYS2KWX7YRPFssvc0Cph
eCQvqGujQ/EKKTL0IaTP528PtRyIvw2F/yPtGmcBJA52lCnSx3xcSHSZZqFXRBt5NUVd/2IG8XRD
CEm2GSJde/dBxvPRlOQwo1HD5nwwI0LHzcJGAnKGQfgspxnrE+zHv739aEfmHdeMhXwJuKNxKd8f
hXwsk0iUmRlBGY2GYDJXNIWm988IRmFLpnyi5jscpSrtVEk6RmmKJFjz2aAw5Nl8YpRjMwLYktJs
6azSm9l/lpbXE6EQNzzaJjOm/TryQyTZviaM8cTWewS1YzekEMR4AezOdg/23pGu2TQBlHm1U9YF
dFW1wMNqkewCI2jnkhPgazyaRDVhzrsaRz1/pVR1Xa+WZrPNlChb24013idtoa9GazLfDRMvuzXZ
RZAB2DkPecM4Q0ym5L7sGWNPtFnpqPwmSHrfnj2/3yQZhfUA4EO7lJe5/8ZDvLtiN2UNYu1vPxmO
U1yk7Uy2V6ZGuc8BGZ/4xEemK3HSAKXLoBwLB594IoIzrOrFFCi01Sts0eYNaRzTiYbKsVG4DC2A
AlWbcdhQ0ZWuwzLENrwUzuwnfo0vfdCfWnlHsOhlI8bxkN42GNbil/grki+ZMpPVLV2MsjKvkDTb
5/ZcVA9tQ3ASaSNh8ZRD6febvCivCLDIXuc06kk9GpL2ynKi/MQud2T5gDQsTDGwJyDeg5N2agRk
V05CtK6qeW/mTrwt7bp7MFHhnDjUjwzF4QN2t2wHLtfo/Uc3MydU0YfhEYbx+g3qteySSEckLXPQ
nFgIx4YChoKKAkuQkupgKKPEsGvXgkNkX38TdoGPVxLUWDJm8SkZ2pHlYC33dMBALmXAHPuP1Y/K
FECEAd0gDOCsnmVyHSFoXeELp2xIdTnVoD0yT+mZArSy5y1l4cEXc00qEKHlJqh8gBYTS4wzm6iV
E3vd4RvknVkU3MgLAS/AWQ+eakQp2jkNo0ykYZzVHSb5qgjjxyRDmvT2fnL4QITFqgs7AbifT6Uf
TkGsI3K9hZ7tSbp2GGepyVq2iM/eHkU7NgxQMNp6egsoAA42b5I3ZgKKGEakMLxza4tqHxugbIUn
gd83znp2sWwgHtWzEm3jmsGnGd+AOWxI5DtlD/772wUb5YgHlbdYV4cIip4hKlQdmrdWkZW+EZpQ
pFHLbkvX6N79dgGDmJiIGG1AIXH4Ie2iS/MYRgYhCMmFa0ftx1Yn7+Htt/v7y4VvxJXCNncddvPg
RmFkWZ3HLH2vbm35rFlT+1SbxQnc6cggTEkE08iAWNyHb21CXVj1rYqrkeuQL5zqLSkxaP/e+SjL
/GB6IPQEJWWw/fVsV2NXyJEXhqytXtvcaz9aBcFeJ0YxD/cNIEENEsJOvEp7Zjdff+np4lWSjzS1
EWlAdv5ewmh8RpWRPc92iWXHrDvVT8QS8lOKuOTFGMllM+IyoS82JvjfRNDXBi/QFqVjXTrTLRue
VeMokDkX2SBV5zHNpyrFMqVyGqJkcuU8nMsqPHPiqrvttcGR5PPRDzpHL1NcFkWS056XAz4juD/N
65h4zrNiKMnWU+YJYW3BUkFvjLymXaOXdPpVgwjsMrLGGsWxHXVfjQbHmnWeyT48q8YBW1HOEHGW
oWZ8aXuXJIEBzbLpS92OLYzSsjRE4yGQtp4JpGpoS7mUhjfSxV4gm5zp82BqZe93S1gWyRSYHmRp
keibLG9mXCXVaW7OVTMjC0+Wef5Udn30gBqjIp4YC8mrvKmNR1V02gu2TySlOhmeYfhLaXm+lVxd
grWwCELiQpA+o2Cv5SaMpKltGldq7lWdBOx7Ee6RyXmSRpmO6c5oEocoEvxyDCFRSKamvljzaaj6
Vp0kAnJVJVY0bHXoVuGnqB5l5zd2lTswJ4fsY040bLIqOrx62bv7MvEqRWkq37br8aVSK+2zMY01
dltRgDfvjB3ko2lJu8UwpZy/R4YN5a51Za/7bG/NnRVlKaKbhlDJNpD5F64tceqR0FkG6DIt0gAx
t8F6wYqbUUWHmNVXumKYn3XSZEpPWnb6WeV/M8+7wT7DOI5MHleKGrNO5IzNanBRwnkJrGZMevM5
5WKAcinyCMYbsXlUK+I94lq3vwVoQj4PQdyUZ2Ff8DeIDSEttXas+rUImwgTKbLuUp+0GOMxxB9P
rvU8CZ6cehqwN9Oq6N4ZenFbBalxnky9ex5HZkOk54BZPbQ5b4SL/Twpgf0ZCL+1PSioGOUrBnJ/
VLFGQguI7C3UPQlqXA9aWi63LcjGq0riaLyq8lEy2QX+VWyCjfKNsy39kqoBZroJVlO9L2B8SIwp
o/G+wQK2WtUVN06vdeo6vwA9w5rE1hZ4jOo3VfHLG5zPQ1uiOJr599+HQWb5liApeYnip2k9QieS
M3I1MpLOdJO4aSx+NExKRS1fO5lhitPB7FknUg0wf66S6EkCNmAOO9rlLUo9U6wytWywzNekCDBC
KypTwVmn6qM17Yr5skGUK2+gUdgvURNb2Wp0C6vedKnddeuysyE4mHUh7MtEF8l4Y7WNYTxamYbn
nC2mkMVQk7OHgRaW7asMu2y8Z+3UKe6gSbRfo6VFtUU6EePlgAYt+JoYrYrSZ47GwR+UJv3S4MNQ
YTpcE0dZ1PH0hCi9LjOvSMtEPNczxiuaG8vykjTAdDyrYB6S30Mv62sTzVHJ5Jgy9geMYDU/xSeh
9Vo5NF96jCDvQ6JfccLgXZwXBjIqSH2tiPE66vV5hbmWYxPXlZmjp5pcn6HrZJLLF2KPcSWQwAkk
mk3neOo8BPiwRWqunSVxX1yW9SJoQ9vJxyOE+RmzV/WB/b99rrqcbonAzIJ8laFa6EtV9bUaptbd
GIpdu2sj0lWCfsYmbfwQTdRNMiVEWkm1xSoD6ih/aCHs+BzFaXiLti8mdrfT597D2zbIwL2X6Edl
bKyfGQ7eoelkL1pshreYS1pod3FOnkhazXgnoZrgZztRHmR+FUSmXNWzKEM/d2UdrLswNm66vNb1
VZfNY+kjo0T8O8cItVYdZN/wjICjbArXsiNG+RxcNEPiNrvF+Dg1wXAXan2K6AQjLvNzjWRPkJrY
ac+BZmrPTc9WcIHrpTRebLugFD4fAoNWZyXc4Gpi/Y7+WDT6VwVLvoL9P9YdH8Znaq3byUpvwdOY
m7XRtPEmtRTc/wZNLF5hbtbexU6UtJAs0l5sUf4VzIHMxW2U8LLpunFnnJetgesoKaRqLde1LMxr
JQ6qR+y2yTiFCIenox31ww8oXHPt458yPqSThK3x1BdZHZ3XXWN+yokHqBr7olfxCp7CpsIVNrJm
HI2HcfaQ6iLXWBpNOi4mou39nnq+wGoBH0BSAlWBfSBObhcGDozSrwtdnFudQt5SQWDF8zizCxDG
NolvSgRzn+eT2Y/KDPQOszWpy00L2D2zy5gwe+NymF4Ut4w+kVKKpnU0REYiMwsKLDzL4saf5yph
AudZTPo3SPz9HNM1d3rNCFdQ8oMLQ1FTvAtVYjdx3U4md40GvPoWjz2htAIuTrGyzZraY877+Dzu
xBhtDFx9AGfNaACaJc0rIoHVxTRslEG6rUcMvDotHuc1R1jTe52Y8Lp1a/dBqGke8iFtSaID/Sdr
pYVsGWuTLe8Osz6t9CM8OonVLQ2Fte86BEWbqqZ8JFF5wCBurnvyiZLIvZuDQeL/k9b1NYZCzXXf
ObinmdEcrFV48Ljela19y0Sf8YovOOC/a9imB74Jij9cTxKW31UrcVW4mVHqytnr+sD5aWYWjjS9
rIR6g2munqxbJCbms8zwO9wyrZ3uRu3NmL1DY5ZeEX6W6LDg7ci+j82WvS+27X7aRDExUF9aPZUT
dsdKX291jCAWBf1sJVeYU03aveuOlr5V0iDSzyl5yv48mp2M4OgoHq1NkLTh6CtuNr40VTf2N1PS
G/fVHATB5Mk8MsUZAYMDfm5OwFSlIraKr308GD/fvkT+VkZgAOoAidD74r9+k0UZBIWxnU/oGKax
XEd6TlY7/n83jj2Gt28PtVRHv6Kh3FaX5spStED8p/OwfytWsPV3ImMmHBOWKeeSba/sxmCum50r
Nw0JVRdx2OrnbTXN67bti/Xb4x99VEgLAHwLD/KQQ4BBXZRGi7E/wWTupu4s41MdGJIQ9aY+0fb4
rczgUenGU9LbnLRcaPcfNUrJwp4EtOQyoAGsaOa0ratOvhOi4IUK0KZF5g/JGbLb/iiKrRYBjq2m
p7c4iCQOt6++X2THi//z2+/uyLeDzrngBdCY6DYcoCGzKrK5m6HvZqmpenpuQI61YiwCRWTjmO7m
ZATMVXTVJw4ScCsQ398e/9gL3TVzoDwQpnQ4fp0oTsEVDkq5COrtNAWk8Vm0Ud8e5dgMQfYCaoF0
CArSQX1f9flMJTXC623Kam1KhQxch4vFhGXKu2fIYmoJGkkwFfLKwxKx6Uz81QoBtSN2k/VMV+DK
bi3x4+0H+v21LaOga+BkA13SDip3zdG4wYA4YQgLr1ofhFyNMulOvLbfcRESrhYnBFgxiHAB0fcn
YhwL2AchwyhtNt5QfzvrxMoHjLKDisD2thLXspU4K02DvLZzTcH1NcVSz4Jsci7aYQBoJrjRUdzi
RDNkWQL7ew6dfBvwiSv2Qgc9WCL5VJPhwQXaM2dbfQkHC8dWDuBNH3BFF2jUyLXso1NEkGOvXYMe
tFCFQGp35ki/1OX46/QlR+qy05GWikcBl3gZnbLdODoKmjtacvT67cNGlkz7sWPnNL2+wN6A/JAn
VZWnGha/QwxoUwFm0FCjOuJxDj5tO8citDkf4O+7RCVr/ReiN1UP12/nrsSFaL2bse+Svv+jrp0G
7P/K2v/7pvpRPKAa/9FdvVT/BxTwO83DP0vgH16+vfyqf9/99T8E8IptfFhaiDTSWWUcJwsZ5g8F
/O6PrJ0LINsioKTOB/pLAu98oPvHQUc/goOIPsvfEnj+CJYBXVA2Bwf/H+c9Gvhd+/fvVWaBCAIn
Y3SzdG5JlzjEk7Wksh1qVx3falfZTqlzZtRUIKIffy7wRjs+4jiJOsMYv7ehdu5qsXquzNU1qdMC
e6jmMisG/QqpNGmohnlldV/fP6nenC77E2v40XR98+NfzKv2X5u+eH0hC6X4PzDFFp3QP8+wdRdR
8sV7s2z5F3+6LDgfuLJAZQfcpizDFO+vOWboHyAWa5j8LGLmhdjw9xQzP9BGoJGFfAiQD1Xe/04x
4wO3PXpuXBgAqZfp954pRj/pYCdfKA67s5KVYHLz4Rf/teuFX6pUO1tGHp5YpXOBn651q1dWrbA1
6WFzQYx42MNHLYifxxvdiFRnNaSz8rVtGvCUJjH15gvm3vgVFwR965EPYqQ3H9HAJ1+N0R2ii0ga
EacQ9SCdioxCYq1FlS0wuUmy+AL3W1ybozzRzC3c1+CrY1XBLbhamvs6aTc4wpFLNAC7avlrVxXp
c5qnmuO3aYunKC698wNYVz2t4oZehp8WaTWsbNypOpxPxvjOqI3uNggzAkQsm1Jwq1pNWPr8EAuP
+3qs0lXSVc1H3e1C6yKZKCZwf1cba1sXVqV9auNkrM65KXEryyY3o1WVFmF43pSdSwqX2YThRuZq
SGWq1pjcEPxCpkFuOXW4SYMikjQqqGd922kKQmloP6PS5dziXnGTlDThKT+FGtt+G9TTWHk2QUGj
xxHUtOvKntWoWuFgGyVrq2wqeyRWWVuQB5lYlddPfRrODw7Wme3jkNLYmM/jEt8/8U0nRUL2HwtM
M9T+bnBazNf9mo58QsbKqNrteK8reJ/Vft7CUsrP5SCtll0l7k0UlfeznehpT8mt1sCYaVs04EsD
7gqu3/Z42ntq0bjOJiXsqF/b2KotCu3aqD5WFk3Ej3Gfpc/w2MqkX2jttbgdp4g4iVlGU++pblMM
D2HGelmbCXWLR4muFfdlvfj2GgCb6dbJhnH0jSxplBUA7hyhWeup5rHMDGyiWWaIYwYwh34+d+TE
20T+jpWDXXLtxmeTpaMcK3rZrvoucLHOLsp4WOHLrhOkA43D2WBcAUyPVFM1LvQpUsurchqp9mUc
F48uSWVLHHna3YYDOVIrcrA0ksFSx1y1Sua0244IptuoxZpw1YKC6liDh8MlXyi5ia20qM7cHoCb
TkUsvzhOMgKUoG1b5q0dDPHGJoNDnoNUBjq1b68RTCbaeoS2OEz6VlodLDkziYlnkxlh3FASGqk/
0wmv05XAcEh4pTH09UdX6gPO3gJOc0jkeVg1d5rbOPeuVo3xmRxUZAX1H9Xv0KiN9klpEjXf6rti
GfyGwjndFdFhthTUmGVhaQ60vNTb1uQQl+XFu6KcGKOyCH1jV7knnSki4umWun7a1fjdrt7v5lCt
YhwOFzgg5tByYr/7Ay3YIQfWDkXAyT0MSE7foQs7pKEOI0CHmrgo31igiH5IQSUgozbX2gJVEL4w
mr4GZnWHnB0sI9vhGmbZKh+jHdox7pAP7L5BQeodIkIknHqn73ASFa9KayVCHGQ8ECuwlOVYfegX
gMXdYS39DndB4Bbd4eZGbk1ag8u0O4ym3+E1JDqA3di9OUQbdYF0nB26k5JTVqyScUF9sJOovlk7
LCgOFmxkVt0kXUzC3At8/kCO0IUOd/YCJ2FBHdlglyx8oKo2anyzTEGflqgec53vUClCpcJPyQJV
tYgg0jWmrVT1ZBNoclPvkK0mjbMfVDrgXekCfckdClYugJi9w8ZqLRDn5g4xGxfwLNjhaBBMwdSG
Hb6GV33d+0EbCX1d7jA4vL3AtIBo1AtarKB0rJD8Jymm2cdmwfGGHaSnznkQlU9k4I0P9g72mzR3
+EH1BxgYGwTIemGyYITRZF5XO+DQ3oGI9Mv6eSUXbNEmAyRd671K20WQ9ya20Q6KpD/f3M2I8gPq
4A6wstkBl5xkgJgpe95tsYM2jblgQYX6Anmamat9xStAsk+Y/XTXWFWorOlgBeaS+Kb34mZSWMk1
togBviS6ipDDw4qSWCK/clVpyZWTGnyCBheAar1oRTnphD26T1USku0TdGxenqMrsvC0TgCVJ/Db
5ODXo4vnuBk1EdCyYtukurhxZ2xMO0NYm6rWLBZjSvWpUSDgXdhTgmObrXc66kE84QgUKkztVVcb
PFPgkbTFRUU7CtkbUrxqhZkioUpYjroZGldDey0w8m4AxtzeITmt4srlTWkcdBtDZg02L0oRkC85
4zs85qKPV0WaGle1XkQpcfWVWWIPW9vBktDUGP2n0TX7h2CGOkgDLqtvWQI8Kzx8UHG3UYbzPA54
bDwgy6dZZ27QWohK9po27wFH9JB8GZuYAL0AuKhx/S+i2BHnzI1q9nJqx9SrZDYsv+TUYHxEK6co
SGe0s89O2k6tN5B5Ej7ioq5U12rcmfW3Jc+Gt6uXJdGZaWDhAbruZhIB6QkJvDpWUNUSdVNFXaiv
W1HhdtomlUJiUcI2TVqzBnSbjUhIkLUEDW0X6ivCKciGItFQJdIgLxUi1JSg0wLfGtwIn1iE+y/8
vekz3tjuPZ6HM3MkkxMpN4NzPbaZUGl81PUXSxt14GopHeNiHnVRenMzuj+VNiEtK0374hpBV/zg
TmZ3q7tBJUgwcucntwvMZ37V4WtCwNAVzYgSsL+Jq7vMjppHY6jIAgsNqk/CSTgecVVF279MsTL1
CnAGfuuodG1PihiOUuSSxem14CBcZYxylIi2SY/zMpmbEWlMkqi3dulyakUennGidqM/20O6seM6
zLeRjcan4FFQ16Zpc69Ykpys2FDLS5duI4ilsMrPrRiba6zidVxlwMPvRVK1r2PbWveEmObmSqMz
Gq5xnQ9qwgDgJPtLLsE2g4fd+UMxFts5H0fnnFrewnh6rDTbIx0wLzaqkZWfLDXGma8Jm2alt2P1
uqT60HOPZPOFGxrN1MKNjO9ssESxSROVAmS9FL9XVQTNTeRUReTTnKgx7M3LLPc0N1Aqn9k0nnWI
mXJ/pJi+nPBB5MIpKvW7XUeAI0OMD7/X4KMbeiC0akJQll08wigxio9kESQOLCjBnYfsjs7ATqex
260biUmhVh/sr6qW0qSdjNIuLiMWKCFdRHuw2RMRGXl5p5nVelZTrVjBPAzFipQfCLf0yIevPR3H
L4mh1fxYctrY9GZMYrHv60QLat/nJNMiqun83pmV16ZfIhcTc+kdw8+xMzz5EEOt8qKFR2h3k/i0
jD+uWxkgzSXftO5UJMdFQIutChBdc2LUveGNIS0R9jij1s7KEEvlTQr0jq0DrbNVp0ujIgVOpjhK
lrly1Ttlo20VboPx1nZn7uYVVIx2FRKwcCZxX2kx+c3FuiS+UGzyXBnvx8BsQ1IOuCzSx6VDbLce
LTYjI262t36UPJL6MMq2X5EQIovP5eL75XqBacbuFuIBdQTeYrN6v9AancemNd14hdlQexmU2aD4
2GZWd0qnoa7OnLF5cusMi4Ft7IoQ/+1ZadiRY6dULNezxyqWVzVpUlnpjUXABXAikCTtPM7s2dqk
onbvGrINb0Ks2nNsCnp5H9htVXKhqjTpFSDtqqdyjYReocNpZmdXTSIhcTHjtlCb+bAy89btSVmr
ps+YL8fVx4Ig2WidR6TKeDY+yBNeolX4UhliLjzZiOkGSujwTUdOhNVjofUJre8m/BMw/H+Q598L
N+qfK/DH6Me/ti/5t/0afPk3fwI9mvGBAhw7W5xlydzEhemvIlzR7A9AmFh8AcfxZwix/q7CjQ8o
WcHnwYaWonuhv/0Zk80PVHF8gLxPXh3iJmwf3mF2qOn7mOOiLQa0BjCmkYMjN2Kp/Sq8ooyY6DHf
6TKmBFRoSj+TcmPdGdCOSP+xEpL1bkyNK/WjM7ht4Mu2dh8pUsfXuco4RUNVJBdzJfKFRyOyJ2NS
AaWVKnHPs7Y0niCB6OrWqFWTRNR4vkdoQ32t0v2PLupGcZTLGnF4cjZOffypp9Hx3GijGLYzcxYn
+SZo66tYiQhtDPMsJDXEEgLnZ5XrbBr0+krWtXh2Y0E23EDmYu3HTmVQrKF013CtmO3cN+MxpwzO
odIAmeOb4EGnMde2GxedLxqlMfyJ6LOlmnGzgO4gXIENP5JzsSI+hZZpDa4vSjUg7CfDY2HUU8f1
5sSMwnVIHghZ3Ea/qA6ghcCXMSdsZKc6Hzat3dHpD8IRdpaVtgPGvTgGVX43DLimK6kcHiu1M687
9l14cjW3Ia/sB9P1Z9PlUtdYDdeYXKslJrhdrSTnhhlNa0VdqANG5+ZPadI59ABys34CUMD+RHMJ
+l3bUhZkcTWEbq/nSs+KlWEMNd49onGuY4Ud0tO5IVQehrKqPJucJNX9aYRC7ZOPlcozJYPk5gcD
/MfBnPVX4tLNEAYkV6pViCMgUYhGySUTXk+i+lM10lqxslQfaXSrTujXaQ+NUkhlfuyQ56va55bS
j+OnSrFkHGYr7c60BrKU15AIriGnJ4I7GxPZbZwA8zs/rVwCtHU9N68hCLQX8Cm0DAoM917uI+6M
cXDZcfCniRb1Hg1IPfyjC/L/m9q/gf7e2tWuXpo2esmyf5232Uvx2v6KYu/+6R+bG82mBWGkGfUX
jvjX3gaH8QPgIsYq7CuomRZ4+y8M2/yAIz3dB5TzJlKTZdf7c2szP1hLiwVZkqbjRQCb8z1b236f
Aw/DxVhvEbBiWgOcfSgXG7U8y0c1zu8bqTY+OTMUxeKBfB+usLIWJ7p/CwH0b8D8j9HQ6eJNB3KO
h8fy2/zSILITbjeZUuX3Ttymm/xOn8Ob0Ug42rurEhDSg+ocn/3yUW7/+On/Kvr8tmQfav/r30fG
xDmW2p5XbGn0EfbHhC4X6X0u0/thcm5k7JZnspNbcjvX6lCSuK2nH2P3lOnZkdeKyNCgo6oufdvD
1zrYg0sieJbd67M1n8FPJj7SfeoU8RHCyilFqmYtbei994qsER9ZBlzeK/2I/WdE7VWIJFPte/fG
GoiCBHhbiRQSn6dhwNkmr7GNhU/xpQ8ftOQm6a9Fd2MUZ1bqNYGvhiu982fijIHhglUfvYrwVZSf
ZP0U9bcqqa/DT8M8J6iz71ZdtMmSR7O9saOPmfBxAIsH3yETNN+K9uvchVRTFVeq/6HsvHbcxrZu
/UQEmMMtk7JKoaJvCJftYs6ZT38++dx0qX64sBuNdrftNilqca05xxzBkR/7ZtNGrrpPzmXkzcrv
uXxUUVwWxyx6WAywgNVSrUxzFWgXxXAr+YyKwiQJF5MFG5YWmVTnThRWaeT2xjomgXJNNJArmIaj
XMxggzn7logvkGki7B6s5+WnHrm51pFrtY3f1Jf0Xa6cVDgt2q9MgIGHaTzQV12exjZ21PyPKb7N
5lUzf8JXteeBWKbqTBxZTdI9/ER8Uf8MwY9OC2A+2WHvt8pm4PBM4sxW6tdgOQeF2wI1AcBp/cAn
1hxhfjVwOZWUF2KUmmmrY9Gfwbe1pJ1YbavUbk9F7MgB3vLksIWw4XzWQkgUXrpTA9cY33r0heoq
FNy4JDjd+feLcGcmwdvHKsHslJE47GxJvhf61knYhBCn9csY5zXc2YDxcIsSdRZVMtOCQPXNNlb2
xVhDHBTqR/zshm/u4ct7wcvA8O1mI06VR9DR54U6G11HIKGuXjrzZzeTUN6NhN5BHLdsLGtk99+f
+P+6msQGyWtP1Uak8eeraYLc9YzZ9EvWW09BVIEO6X1FylxCymr0nVzgy0aDhN4wbxaicFJu1nyf
rxaMxiD0YDyPE/QHW5lqF1DoyahICxjzHWXU04yc7zsOwuf5EF/qTbiPpy9SCA4YOBWfrzoHYSGq
oG2P6MTfOmMd5YP5BJgh2rATak8CKibnRp+8FjKpYZDM12MyHecUhmNh2m1vKpu8S0twdcYyU3L5
91dwG6x93pqYkanIV1lxWInh1vv5/mJZE/IUFOpaVAejX/FtG4rTmWuNAHHKMNi24npO15I/bW4G
B0xsDDuqPOFPyiK0SEO1gfzUa7dOBCfx80Ozk7b1Rtsaq2W2ezJra8c66OQsRM4NGwRojW1pdBlI
SQ5pkFRwwlb3b326XYu28FvYt9tyzWxGP7bv4TXayrvmR7YN/WgVeLUHLbMQbNmwpcQNLt+l1/3d
iD9t1H+fBkwR2EQwU+4PwLDCC3Amj+JqPo2zo/yiUk9ksqIcQNSIfNwPY1c+ZZ0tn7IdD2LCYk10
q8avLWo3u3mGsY9rd32tDuMu+VO+8zmMCsfQb1bVX13gv+7zjj/ShOI4LtipXpNNtceKajSdaNP4
5a5co21gG/0gbVl5TY+LH5yHV+mh2M/b3jPsIDim8iqInOAQbaw1cwT5omyU0pljPy4ZuoBLuELt
klpQRe6S7lE1mNNTR0IFQEhtT52ttQ4n2GDaqRcxTlsbu2AznqTzdAHiuUEnDORqFxIU6RF1v8p0
W1ke1GkHetAGB6s8zcFPsXzruksBgZAwmtfsGNilr64JfD1XB1KuUqe8NodkJfj/Xu1/bYLvnxtW
JOiyNNwymdd+Xu0pgl5g98G8xs/iVnqQNstDsm+P+dGytbXwoj4T+37uSagFdwaAn2yNlI/WGSxf
kJxbuPCPfPKywjFLp502zXhqbuJXpyDotHX4/7Jm1ZueEfsLgeS1V0DmGZ24d2cSznD5ZeJIyrvK
/NZp98lOS93iB+eOYXoCbWTFS+dnP+qrsO035kvyQ3+RDsMx94UTB49CPvg5mZzctEc2j2svgmpd
rWETaS7vQ12uFdUVSl9IVuPiWoOXpZ4IbEMuy+HfT1H53G2zp/GWwA2j676Zt+My9/kpzgk1Ts5p
dg0OwSF+7rck3z4FDlj7HjMFRBCCaJelH9GtFo6V2/lB32Bbvyt28ap2rXO5QSfhqz49qfxCC5gd
yvW/bxGTgbt97eahBvjAlgaRDZ+iu30XnH5iblfP58xcxfmqlLYJzI/G13kfwwzy/7RDfsSIysvD
TRhuq3iTGWd9OCfFRrS2+rhrqzfVejK7bdt6Rsg0zxEVdw5g3Dv1r8oEv8KYc9t9zA9R4AqNrZwL
Wl1YiJKt/k5r2/oZnqoPWff68imcX83mAVYSv640TgbAFdGoOmbPxMIZR7tEnVO6sXxdSretXWLV
y+So5F6TuUG8yiI/DtedUVDbRA6O0cwTHrJyO4hPBiG7c3Jc0kNVr7B7uu3G7UMMCrsUR0LqwEIt
Vy6eoENalsuLOfR/uPm6WyGhBpIGmn5nVKvo17TfIUEq0/MgrPT5faZW1It1AV7Z6wWyBsVLycAD
+AWM5SNyMypRUmZDJUiEG6oV9khFc1iijEpsMVnWnYkc0cU4zR4j0q6NfT5djOg09AdUD/5gPsfG
I64zdp7wtP43hpjJAr1ZbN9edQXRqKneveoBykt9waznUqgdQpsp2QT6rHg1aLyz1Mb/p/JAwAn/
lP9HF3NfykDSvxmGQ6qDDgp76a64EFF/6WXMJCA0zd9tQ+kGhTmxxdrA1KOSvxF03zEb+XA3H2Nc
L+S/vuuYKnx+A7sYAgJs1PCaYN9s91K9uHFR/MLC8FbnbyN8rECQNgWMg31Y1246hq7KNHJtVca2
Kb+1bvk/bgi+xc1pidIKvo1yR1EVRmJ8xGgCgjaDlwYExqdwvJlL7UOlz+woDFadwqEq5GcLt8u4
Ns43xwu6EfFszGr2PzayVHiUNTcHVoImacbvKkv2pinMRXm5BM24Upee1KiR6XNd+4ykBXe5UR95
xP8bUff2tQDbAWlCskQvqlh3fd5E5p9hlr146WOkNiLDMmeQYJhNFSvv3zvcfTWroYTDHAmeHHky
GB3dLW8hzIDtyry/dHVHCDT6mclobW2JiGxKfyhKAlAuqd+cn5TK99uqBqsbixKLz8ll/x4N/0EI
pkaulKaqZCZY29J08mQTqb8tALu0PC6Zoybr3joa4c8iR4yChUmysCmIR1M8aBaTzPJNqx/V7hJU
z4V4mib4Nde5ep7b97pjlUzXKNuP3Xus79RuT7WcFrt0WZvzuqgP87KuBFtSccKIaOIQ6qm585ob
SPgGJ9kY9TolKF0lMl0yH5bGi4lRT+ypOhsxbz0q0oOmr3PxTSTtvVaFY72s1fmQCh8lPcdCFEQr
x3Yg+AZHr/qqh5feuhjlc23QCRFrs0vNByH0ZeVXVj5rs1dOxH+6o77mjBuMcyZuLG3X5K5UfFhG
Qj2w160H0+BD58T6rcR4sIdsy85P4KglvJjJk7wc5ehCh23oLrMkO+YpEr6o/gn6lTb8lMpjoZzj
+jGjvdW7bSKtItLyhnkDVwTFmSM2UJNJxWIsxDypMQNX0Q4YFvW/IiJLzeKnBGEo0n60UexYgMD6
KpMcaONley5mmp11Q964tqmIjlQ39M+68Tj0jxG/NU51p1Gu7exM5nNv+ZLiycoajCIOaJxve3Vb
eUqyG7VvpANfTm3KMlyu8E3GDwML5btTu46LEQZHoF6iOMxo2IG9K9LJUWYyZMPepyFYoPrORehL
NU3+jMY7i1YT6ymsru6uGi0g21MhKpC2fhfgss3ilIsnAjSb5S6tP1rhCP1InThMw7PSbUNlGxQr
CfVn/dzlPhtKO70RRpEZh3w6yPmRWYGdameTVkA7z2jQQgfWdQWeQNHYbMfMC4F29O2cnNqb9hLt
czxvazy9LHfYysa+sDHqoKpbTkGApdHZGnpPjNBZuVqI8ZcvB64oOK25XZBCVeK2ELdT+ycsfFXz
uswrfwf6SuTZiVvrPKSH44JVzfgQJa83+2GN8Iw6ZuDb7xf1XBH/azTPTOPDwYmbh0zxmQ0U8TeM
d0xfv2wdOCpKeKXRDOMDeq+zgZ5VhXOhyJdY2ZJ0T7Uw7LONdgq8zBk/hsEuD8tgN6/QRiQYNYSy
hIzvofcEZ3EhVLW2/ZyWdDIOVbTP1Pfbf4QJ0Yr5cwBtY4DpYcOex0ylvClefeE6H8tlmxiHqDg8
oLuUGBX30CxUdaNyNivzn2novFR57SEhGCU/7Mtpk0uIoAfbyhjH/JyTg3XzlHKCcjXH1yj2ZIYK
79VJag+GgIxsFw5uoT8H89PQD455I8bMP0P1rFQDjdJBXVaC/lAptkIdIEq5k49sCM3DPP80+71V
ijRMFyGG0dfvB7esSQ6+iAKYHW4RPfHWRPVOLp7ASAgbwuqxAgofW630gv4dxhV6PUbbzaNoMVfp
Seazrn26FjkGGiRi8Gvo4WOMChljTLZuuPOztO/lQ62sGHDo4lGNL83P0Q2l04gic4GmKhwyHe1H
/aAFxyAZcfpYac1v1JJWdJD7aR13gxOM2r5oTq32LIXBOg1px6uHuvN+amnkaP17OWn7vos3kcIf
OJFgNL2Ttpsbf0SdTKUc8fES+VK5KhhbL7VvdL8knFPzgH3dJ4v61goFzWpeZByF2DNh3QjqY15t
g3kzpW7Vg+v1/SlUZgiT71X2W1MeZbsZXOEWhbjqY2rmNcGVsJOQxiuTX5r2E1/mqvjxLL8LlR8t
qzzwRdFNLsJTL7rS7zDxTZqX2ldGz0J4mnrNdEijFefBcO6O00IL7A+85S4HTbaKNnPiB8aqFGO7
zL063c6ZWz116Q5Y1c8gaXqoH2ABKeFGdPcVjo0ESDsFb317iHsvgjy5ttyWbBknesOyo/wR7iy/
PKY/hVMNB0Kyh8vk9Ztx3YMOP/RgqfrGAHe5RD9CBuLwctb1lUnfcJ6h66lOvKl2yQtSYfTx50Z1
1Zfim57vryTnv50zeySMaR1sUjRkOug7nKikls9Tq5AvSUPa5RBXIhlsg0ODiLmCgjFSL1leIhYY
jRjgWmHWuxZxh5kOsBPX+jFSoQILxr4V02/OjPtu9IYfYnqL1FDCfAg1wuda2EL7HAsBNIQkQvAe
ajKkp4LA5v+x3uKj421OyBFGIDpmP5+vonRxUJtMAC9JTFWBYvtZjMSTKg40+cvPTlxOOGZ+s2dK
f+fWn546WCWgJUT225NnhnB3Vd0QZKzcpQsEuXhx4I7n4hogCuerPPTrwgX/nhT4w2SaHhNhFbFO
l+eMPRYUvtqYf6TYfWf7qZgQl06f7QzpEialMwlvRl0703CMNfaM3Rz96fXTMv6R8lej3YnZ+9Cf
6uRUJs9Eii6YNcN3TAgRcIzFxh2BSUOauL3mUHNKoPCo7n3WQBL5xew02FRMXkkllWzjZlMY7kQW
bO9kMdJm+JfsvDaThyjbmsDKvuaoa9JKrv2aQuTcejSTDnihC3S1kvzZISbbb73waJ6DH+VH8JR+
VK+lp7nljjkKv4+pkY+biTe8pS/5u/RW76SN/GM+C/yoncbAgQVkioxR7JGMpdItwvUi+elyIQl2
LjaKsZ/Gc7EylXWVvw/przk/TPJOHHxhOIjJQzduhBbGItOvuFoP2jWp92L5mrtFvecFx0sqrrdS
urMAccJNFq8LxbfS1TTZHNhI6MXB4Z/DRXys39LKzt9mYO7SMcA7JXY2tkBIZ7bxFr//e8HS6N4f
uNhwIYm8Kd8oqr50I3OHCMzM+uUSSa5Sryd9nSR7VfWhvwaWR1HJz6u6K8ewDUkJw5krsdUfVu02
qjdUj4Xx3pdHsHhzOXQU1iSjS6shtqvIixZfi2Ey2ODlZOe0l+xNeK1ypzy2DsU1CAE8nmsXeKPk
JqSMPATX+VXPnHTG2N7Wzurr8Cx9RJfiOWc1nMM9dG8v3NaHyE/5A6wf2ejijlHug4feNzzucVM8
Vz+152FV+sSsCKiBr2z3H1pjGyy4xpZ08lrcvoJtbVfr6MFYZ7ACfhata6z1TQUFVnrUH3S/2kY/
CvzcUIx67ab7AAnk4CRf90073LSjB+WgeZYjePkqXekuYSl73eYwcUS/8ehghJ8JAA0vVOIoP8Ba
xGuwDx5FHBt4dr/F3/IGTQUYT+KYiV0fyu14VNbDWv9NuPrglb78Lr8kuxkexRl7G/WxHm3eOPiQ
lZcs0B+9cd7CnqjgOxRrkZnV8LsyzvOwmZVrVC0rbdpbkZ+0Dr8WI+TjUChs4yK+FS/pQX/rRxvr
p/CQP9U1RAzAZ4+/m8DVhbVe+pPkSJ3d6sjdEao7I5cb11a7G4SdORzKUQSte23n7QiGyf7+PqyN
Fc7pHTEwsTdGK6I8hnMKKfJp/K39GQ7ICTClwB9vNGHuOcuN0Mprs4ZGm4XQLvwqXbXaSu6OaXYQ
TR/2P7+5TLHnsKM/kWpDstUTB+8Yc3bF3g+0bWChMtgpkq9JfqBsJMk3y200nlMg1nCt9x9qTD11
VRgRD+u4xg3lgCuM0j6MtCYJHiIuP9kbtlmtytKFtclpubBcIMxnLkNEFN4YmJVMIr/B5L9CIDpa
R0kGbcLgEkXcrbf5T2usaqQ5Q/pYLnlv9LZxi9QKYgyp04F5R5Qa2y69SM1el/tTUeLQk8uuwF/k
pWlAvOg2/v3+f0GkuB2ODRROssx87X6UB+V7KnGKli7Sq1VYsydqFRPWkrHGZH5zTjHq+7LVQEyn
MrBuafZAA3dohJgFyoDUaLlMbr6ut/1x2o/PGFH4ljfihkAFYC+Sk0fbfnrEuomIcUiC5ZN8Uh9n
pBsnUPJkOEH2T0DMERk0dMJ+bNlt4cjxyoxs89fyNIu2o/3McwdDcR11kmFnpQuW2bK2T7Lh5d1D
1jrj4GEyxQHVY7ZWug1tWWeLp+Tj9qI/zG9Y8CvJY6ge58FT2J5P86nayW/NOtzk+85btuEqXlmX
dCV43W4+qW66Alt94fc9sL0/Fz/HfXUkUpd9STmq0MCJU2FJBrCnPW2xMfyb41WXHpbuNKUHWL6Q
FdXTlDggvmp92w4DhfEX7ppniSNHclSD78YZT8LTbW88iCduP/yB80X4JJ6Yr4mvyofAHpntwImN
0A7eFvj/nU1DxB6jn5QLhgVu6Ui25i976lufFDBXdmV/+WgytEK28FS8W4lTYSqGB+TTyHtn2vUf
HvRtq1kvW/01ukDKjR/LR1ohYQupuuYFHYrbqWn9tk4j0deSI4w2P9++D2xajJJSGgy7/yi94lA/
xK/AJlvz2G+ttX5J/oScz+MWCeWj9mveyof03cJvlh3rBCjMj8K0TZ7wG5UtV+1poe1O2mnK7VVd
9H02nNtgZ7bH0XIFNFL4fq3naT8N5747xeohVP248XvdFRS3kvzYZNNhe3AzYWVBNlZcoV8v8SqO
fKIIQTFUrKh+AFjrLRu3C4tOS1gtdvpiQbdjUxBs3Zu7U9UfZHk99748X2T1kLYIBpyWz13shf6Q
dQ9CF+Dpc7Di54qsLFi33+C6/8c7y6QCMaOCyykOaneDFbNHBxlMHeqxJa8eBCUudgNaZvtmOuLh
DDH/z3vEzSVXYkSCmppMyruiNinRUoyjkF4CAGWng37odk29LcX090zw+zfkgr/W65+rWS7HYAaj
QkIb2Sw/75BWUqG5iswUl9igcpc5f9fkoj8pBtZDc/dLlNgwZ7qkqCs9C+KDEU2FkxUFR6rOcdXl
MthTy6h+FlbdEEdwsnsojmH763/bOnnyoEE3dF3EJ0OW79D1eurFpEvyGN8Tq2S007NMdb1zaXYc
JAv95t+Xu9Mpm+Lteib2thj/QYPAUf7zc7lxBJeqzeILDiDjLqvn/ZTADU/bqHXjePlV63RUc4I1
+GwuDFoi0/CBhgunVLNmNzT0jHwejK4SNVjrltAD61XGvoL4/u87te4XKJw3+BOwKDhVeDba3ZNp
c6EO0kZZrvIPFCmCZGeDnT0KD+pKuwYrc5t75Zl5aXQNt+Uf5YWtnqFo/CNDxZWD18LA9/XkpJZo
NLD+YjfxpP6YA7jEvoCzEmawqacFrgz0I8Wc/9deParD2rrkyS6UdgVyk3pHlVdnTtLYxczAybdM
B3tkzSTLIttInd83FBE+o09rpL526/xQyIC3ZyG4jJT7iRfXHpgAhci8418VvN7eS28+1zlDLpvQ
PXYJkIwBKQVDFMolajnOo5eO3Q+OFdmmiRMlLh5mleZU4zeP+C/p5b8vye0R4/4t02nCjf7i+pzi
7wn8monXpWr28OpSVzEmzSEy4eaqN8lQ4/WfQ8H5WaVUV7kIrzn4SKy0RCeinr75wu/OdVxxsGFF
dM3SJrdBvKtpaIUjnVe2uMpyLDHFyR5UdRxWQfxLknuq1qd5KNfJOFnfbBX3OPDf60IdZ3OCVm79
bW3+U0sVSpVbehsX18ESfEydMlAkNCKxHtg53lyAWXrr/fujfl3ajK7IWKBhYsLxlyD63/JNUKWu
lXCYuiZlMniNsZsVnbTcmmo+yVP/f77Y7UUikJBZusmn/fzGTyHqkAq3r6uc1K8xeZc3S06EHv3T
nMXfVab3xRl//M3YG0QWhivHyh10g4BbBNwOR2RqKZBb0VJry4xs/v2R/h4Wnxcu8Yrg6IyGiO/E
d+HzZ0pUZWqlWh+u5gHQDejVnh6jxB51/Op4/Sn6HPjndbw2s5OGHkZEkW1rEFqLJ+SgZbFLootg
PVQTEmgvCXCM1Rwt8zMNT0W8g7wegnh9VJrHqnWz0JXa1SS4lrpuU7eLfS3YdZKHmrmwdqHqzarX
LGsrIF2cEbUrfdBOMrWeKJU6Rw/d+DF/lJ5xChVRkcZOdaT24tez53RAvGLXkSfVTkj1OTh955SM
DLNjqXgdmuD8mBj++LeJX0LHFJwB6k3t14oXGqtk1+VrkWCHcTUcilX/zUO+n/rxVd74cjgksz0Q
OXK3/6qikEdxJvZXMV3wAh0emPHZuPtOztA1r71Wouv6Lt35Cy8Rc11cXBk18/2yWO8Tvgvjpssh
AevKTDKhDZzcOTciD1Ea3K6hVV3UtUBCw7QuhC706rL6Lhnk68fGDZo8Q9zALAxH/h5L/9kOxHAJ
ScmeimsmqM9ZnMdOo2KqltRF7ZHYKLtJ+YHu6rsE+69bAlswfMxbSBrk6/vAmraf0yYequY66027
xcRYgIunRZqTS6HwDb74fzxlkxoAPyCdQDEDntnn1+dmMxCMTcnFRvNai9K6Ja6DkcBHNJ5KoUDV
IvUZdoeMkLKq/KYQ/D+uDvOUIAPKD0ozw7wDUUvO+6iI5+YqFKLFzGJxhyI8KL1Wu/hpHeb9WCcJ
Q8AQH8jw9d87x9fHfItSQOOPTczNEObu2rIaV+FgFs2VhOtd3cr0NSJStaZHrGm13+5TX440rgYs
hs3MjdV/D2RbI6qfudbaK9SKbg2QRTQJ+o7Q7mX9WZEjdPMFom2UsOZ3R/uXU02GFCDzFQPkwkpR
7uq86BYXJ1RMwPJ8huTWiI8RfOiiv/adsCsahbdYZiQ9dYZAzr1iOjBETU+NN7oVQsGsMtHvFtE3
yGG4tszZ//01fCnPYahjuKdw2jPYJyXg7rBPqkyAjBuKl5m8PCec5o9oqFtfL6vWllOm+xQDBtR1
RplWOrEzI/mZ6+gFg1eGXWqu+h16JS9Htu1UykXWst5rchhvVfLNrX5ZMdBVMabHvIUXk0r97k6H
Yhn1qdCrq1XB315aJiZWVUtOIKe/ohpG2b+fzJcD9MbJviX8wblAXyYrn19Nq+1bqQiN8jobkwKl
HN5KFvTZN++gdjsgPx2gZD7eUhoQod/c3u6T2LGoUEoMzONrDVktxgpcflOk6dJGyyaq43Kvq7DV
wnlhCKzW1U7XuA9LyJTD1OsPgRhapzKwUh/fYPRtuAgMejoeKy1Wdnhv5BhsvKomrgxFk+gPViTA
G1p6yV/kXyZEXiEK3q0wEjbcBmgpoLCcTUer1kC7C0t1smaGbSBSqHSqsMU+srxYOc4NCnb2y7Ko
q8oQ23MPOhp05nBeDC8LZOsCrWDWuvJk1N187OJvytOvnROPDBoi+hiOJw6nu2+mjTHr7dssuS5d
ftN8MRIesOF0jQxPT3EB8ouTLtj2WB6wmT9iIjTanWj9ETvxkMpEt0zq8IKfsrM04ACNbDU+vp/q
N6e2fHux779Z2jroNNRhJs395wWEeUDYW2YRX7VRiFfKOCgPUlcKXjh0Mm66LKc+KGETVLREGOIG
CtNFEbmeF/W14FY4T7gCpuoAubm/pEu8Wax4n6O036Rqv4qztt2rQrjrAkle/3vpfzl5WYjoAazb
4Ys04Cbh/G9VrPRFg7XAONx4XdZKYWnsmbAhl4TAblpjicv51Lv/+zXZJm9VBzE+bJWfrzniRE1i
ytBc5KT7tWTtnzzKXrIg3eRmwFHI9EsQo28Kcumv5Ofzd0TVz8VujDrrtq98vmqqKI1MKvt0KWJX
KQ66ejWsHn3Oc1GQc4ndsfSq5QfUSF29zXWYOzA0Y5unQqcaOmNdezGeCCGqnhlhKMqM2GxdhX6t
RaiOWaodLhAy5HfixfriXZ9uguldA+yHAkgeHgY5BRZb4yU95xd5Og5wfKp0HcynLnON2StSOk7a
oec2q52hesql97H2WoZ4vbZRLd+KPiD/ZhH4oL4KwNVz9Ukv1+ZLobtj8aoouxG5jWTDlWpPmun1
M/MwaD8MSwnSxAMxSex++hCqC2FdSPrdYtqkxkHVH4zmKQDF019UPH7N9CHkhpsL4tCh9KvQaSbw
2ONcuRguC2/svYy9Ym0TGL5xI5vyR3lpgcSCQx065Er6Lv3i61lg0YYSoikCvlOp3ZXEmTijudVl
9klFgT8xAXEG8TGEXFuOw3fZBuzELIP7ZXJ7EyzOBIJu7j0UYy0ns7tWx0uv+qN8JtU1WB7ali9P
xJD+ph4FLtBeDfOnVR0CvsQyuEbda9RvW+VNUf9I6h8iGOygOoXVn0w4RJhIL56aviz9CuZbX+4C
kUnMk2Q+zTg9qclLOMhOd9PlBrofMywTEqcLmGtArRhgjozpJugvY3Qo5VVovvYWRKnqt9ziwayA
YvANtX3sSHpidzXZAtOLFWznqLE1ND2jrjlzAboOnkIwyWaIBE8ZC2d2MOyw1bEHQBmB5oCX086d
h5ubSstcH1UD1u9Y3yB/wEqBKWCf4wei/JG037FQYQJwsl4nWqoG9ZcAnb8AMwhf6zJfDdz6DKrd
8KsyQiaEu6Csz3BjbBGHMFzH3SRlzD28aT8QEIwg8o2dPA9QljJHNs9NdUnS3yoj5FS2QAU2ZpTZ
Vvhohee4eSv1iwhvJnrFHMTSd7VFv4usCLpbnlwCbka1Nla56qs3SFSQmSc3U+BQsGL7lYDFEex0
8Oh6Y2I8/lxy8jnEp1uWA9rCNK1/kj+k680hBykmfrNpupfRK6iOwQ1HXo/JwpnZ4PCuYIThgNIT
LFA4aoOfiAMepULmALWBwya7JXw+jkrRTc33UX4WLK8MPSZCeeQOo4szTKg4deTq/crAb79YWXTI
wRa3E2P8YbUAkxvZ2NSznzT+eNPkzQ20kH3y96en+aFroKKjkmunFxGldSK/9eXbxDQXLu4YucYz
unfDZaiHZTkSQ8a0jfxo4W+E5YS8DbvX0Nxkyw9j+LmwMhFYDyZFx21ijU8/wveKdcJs1FqVvaeY
CKR3sOLZCvm7wMVLuKbwo9INndkkb9MM+sA+772kOurQRYr2Pb1NlSds0TaFdFa5eaH6PUjnIbsG
0zVh5Nhq+NzuzGajc66X6VMRHYrgqEgrOVxF+fYWV5Hs036bZNu6vzX5yrKGI1ksD1Kx0zE1V/1c
u8zjC3I+ZXjqMz/f9OXDbK4m1a/ixyZFIHghWrtn/B+8yLwey7TRLM8y99DZsaogI8NiUAoZaqsz
liy/gZvUrzUB4mCOuRsXTqLo+1LDll0Zd/NwWRgDxjBMs6TDnK6b/VkSr0mSjZul1scHtatVu83D
fTHJsRtYQbSKCJtyMHMDHU4nixcB3lydUgQbg9I5BPrCZsgDBil2bw2PZlI8dsFtiiuXXmaIcCBu
dLACylaXR9OqnkJwmKES/aHlmMosMSXSFsMdRbIrI6/hzA6oT0xPrzsnznRYn0u5SgcIWv8+9782
oVRG6A5v3aAlitpfDtJ/2nyh0nAgioTsKgfieNKjwa2VwpXVAJ+5QeIwHpC0mOH71Lf47Ythv/rm
Br58J9zATSV4U0DeevA7CEvrpcFYNC270sKp+7A6gQnMftWpH3ELgZAYNWx4GiBinANGp0iX30jH
mTxVLPR/38rt2/90zNzuRLWYlWC6aED9+VyNjEsWWVky5NclE99CbeHsnum7SgrelS4fNYt9/d9X
/FtWfbmkjuMRRH6NJvCuDS+wamkXWQUAbcfOxYlidLrU+KVUlnnK1RD5BKkLelPksGLbwAvU5gFP
vUeFw3BbmzO8Pj1/CuWG/80ktEtUsW7omtS25D/GxKGFBnr65in95XZ9vme0BoSFKZT+MNPuC+t4
CeJ0jusUMhzrY5CKaEVCEMndQY/n4Bh3XpUNmLGFNE06nN3EysNTB9EiZOhItsLgq6ElrWZR7Fdy
T2hV3eIH1YeSHxLH4mtFaa1M46aEwV/TWzBWXLVSpa9nQhLdKIp/zYXR7mcpX42zLH7z6W6Vy/2H
Q5jJV6KpiDluzqf/rb3buZqCUl3Sq4y0wv5/7J3Hct3IlrVfpePOswLeDHpyLA+9kSE5QZAimQkP
JICEefr+oKq/W9KtvxQ978m9ESqJPAcmc+fea31rjLpP0JbOfnPX/62ecaGj/vBLfrnrifRzx8kT
5DSdxbhjCctDausGNQ3/A6UQeKZ0DkFQ0JAtApAcXfzYDjfVBPkwCy19KDh3g/S6mQD5bUaD8IvZ
09ZC0LBbshm1K1pf8j/UoQw8LH4iIjJFYk5oRHiId9xd93el/L+/xWtL3aGXFQGi97+fs39YRpo0
CpSvFnEf9Mib6lAt+9YCowLuaDyphkNLQF0wyEt/Wpu8UmrMtVGATGuMfnMLf8nVZLTHMIHwMCST
6yCDs+rP97AnbI38klrck6Zz9HvXHNueqygW71T7DlYFp5kPpKBsvdzfOvbs3oC+o0jALbGXPkWY
T/jnMSO78J/v+99+MPI0QSzzurugKn7+YFUzVlmhtbhv43nZ9nK8d5f2RH1Q7FjbsABX/ZMZkt2U
cA9LJS4sugnbcEYrZcTUbV2hHupyevznj/U3ixBneVY97h4kFPu7gfOHe6dXgM0sG/lQJFF1vXCe
DdzhmBTReLFUySlIYr1r8khuJ2+yth5/awt8KrjwfXufiQtieVxmpZ5ViTPZ9YDayuADDNp8aOfK
2k7/L875/+gq/4rYkv7/yKjjy2td/UhUWf/6X0AVCCicwzhEr5phZIec2P6kgkd/ICGGEwXxCcnB
Om77b6CK8wfprha4ZmbhqIvXQO6/eCrC/SNmDApQBSHsKkCO7P8NUOXnRTWk78ts0FqZzQ79PH7a
z89955mijJEOET1XP4D6ia5M7bS/6U+uL8+PKzd5o4z00SNzTMQL9uu8om+IvClnMr7tBml7WyHS
XculRiX6NzXTz1+Hgez6m4BrUa5wjcBa//x1ohQY7IRuxlEtY/PMo+yf5t9ts3/zdQgm5HYhs2Y8
/d0/88NLKf1ItxpUlJ9ispJxLW84b/SHyFEcMX54im7/vEY/0mCY6vx67aiFWb3XKDBStxnA/PyN
EreBZ+nnezcBl4Grvm8xjRPBmO9bUL7NDp5lTFW+dMG+kMYdLmgLIsVp0wXXxpBQ/G4XM/XOrqlk
xyhB9hwcibdiABjnfb08xENquftkdlfbWF05zrVUXX6Tj66jjz2D0m9QX2O5h7mIhl/UYf019hOa
OnKcKhuW7sh/dGQbfKTVgnOnIxvYHNza+B/pkgr2PlIvs7u5bPnFdirsN09MKThi1wFFKcbRR47Y
FHF0nmQh1JPBcfWIwagKPg+94We78PZWKkmJJ0brPvwWxlVYMBtIwBxPeVxA6c7D+Ykd2zyqzsNt
FmcJlnVdGM4QUVWhDutDtzw3ym9HrApW917lIxaLwprmV5Mk09dpLMsP4pn8q7bO0WQLVw330xQt
2SGXDt5mUXtKbOMu9R+jskZBtVS1eO2GNvyceGX+OenXRnHqJTaxZAOIQhrWZTY8RhxdKIVsVfaP
ZUSCELsbV7qK8ubZC53q3tGyoOXVj9llKewo345euKSbHpLso+aNfK26NH3lrRle1BxzuM2WmvCs
pHbw1KCc6l5CG4AZRBzujCUk2sJCgvbdRe6cg0br2/EJb7jtH0v4lJh9mQE9Aad0rx23A16oJUp2
47hUdU5r8q+TE80tdt3pZmlGVW+Xoc8fqkE7LRV+6X2xzSTwHQ5z+5rGcf91SorxS5uLJEKPMKff
QLR2D10UOAW6sX680vlIRuA0oeHY5IucLqN4YuJss/B0eIEn6x14Q/bNkJ+WwWimgEEjruWdI512
2A1e1Qlc1pHJaeNlwDTIACDAq0/FZeEUdEvytEI1OMEQQc5e+hUUnnhAXb9oFzqQnrGN2bXExxah
IlvupoXEpKq0zXM+hupVahIi7yPNFG8ISC4j0W8FytJsjnCkC7I7Nu1g0aFqewcTnGlzwNgMlxMa
DJndfOvaziU2JA2HR7sp6wEWxwhktO45LpCVWSyQTCcESX1Yh/ifcShdi8UyHF36AIlhMS3lfeVG
6jIBUe3g0/I9SBURsWmbLMrnZ5OlYMUpKnn5J9fP6YImBW9ZwW8s9uQQN2+26iyfLBwCuTbVIEZv
p0Cqf9Zg8j7nrPgoiLEavQ1eQYtLdSp8Kt02uHO0S2e/LsIEoFUf5MhXdKzvGLv6zgVBxzgj+9zO
m30xWTz/VsMkfNcs7oTb3iv9p64T6beIQ87t3KxzjrlueG7iTgoiGDMLpyfa2NIB8Z3QXlvqyTyC
b617oHBW923iAbp3M+cRSDR3K++H8bqzp/k9MilP0oCuaqTZVDGyiPMk2sO3rYYd2FWQmCQPDmLX
0tv8olkyn3UionHjDy52fhYcXZ5iDjcvaTljxuoCN+GJkrPODhBtQfW7iQsSRKkmA1fSzJp2QuHO
V3XZ9nxNT4w3/Lvysysy/oJtZVBNWNOmcielcj8W2tuPUzyBAYvrADbBlCbC3VRFrLp9WsxAFxe/
KPCQ1uO95AvkB0j6WKaaAGCNLpx85wGMDqEIemNCWmedTQfXT31APzMBPUfT+TADTOa4mNJAV18w
Ih6fbMIDpq1dpnwmTNerQa3pHRazos5v/cQWmEYs4qVinEgR9Oq1iWEhwT4nNBEBR1p/P8SAJ8Wm
BPV2W7isz2ECv8ZtT/MQaXdv7JBWN5RfJLI2I+FbbcoaC/Ci028eTyu4M2eApFqoqCjpSg6ugQtF
/vxGDbF6KhqJaXOqfPme2rNP/p2PhtkryszsZFY0yF2sfnoYAg+UKtO+dt6voegepuY4nnCm1XEK
MnilLOW26b4lJhnUVlmDW+7comHx7WC2nsWVpNGZjlXa7ppQY+3yKkkwahianWIS8s7oiA7RTEOy
hGMYnLnRrAIUUk5pES/Uu2dicVoGRVUUb1s7UJdGK38zuIl3MQ9+8cnKi/hVtL5+tqOJIFxPdLLb
jbqHeVGiwe1dq3GPMfx6DAxR2rp0h1Sa7kpdpJ9F2FivY51O95496nILU07kx7pj1FcCEeZcMzv6
W5OP9lepDA3jfhQJDh+DnADptNEoBIOwfbVY2/bFENHvGZykfq2I67yrNcQNr9T2LdtCeN012iKb
bnIOjgjDb9BpaRjDfqc/Pgb9oM/yaIRSPgbrcy41m0yb+QgnxrDqPiVdqZhY+tN80Agh3nIA8MGW
mTrNwlADutu7IesXIqBGn4sU7MlW0iKSUDrW6Ebt9NG07W2lT0zZxGvL1ehR4NiITowbLmehkwbM
bKUGGB53/s1kVykY6KGzCN60eSOh9bQPxKuGL2nbdiHxrma8arwANK7wnN7fu0hOT+y93bEEcIr0
Os2Wrzyb9ksNNhcXw2SzgWTMMfujaxseJ6sqcblETdY/LXMu8908p6wAqTbdDBbNm25Cr/fKS0y/
C3uKMwPzadq4ffJ5+PJDyHz0bo6i6ENZbnM9sFHwHPH2SWQ9Mn12AI6MgJlchNa2JXVIa9GtvqJv
SJ+DrFMs7ARXnXmN9BlMlEmHVNYlZ4DDNPhnKzbsDmMUB5/l2Hn91qpCOizF7MEIKvU0NIdwHpxy
g7+N7zVSTcYbAhD05axdUsFK5M8MuLvAsrmmtN76fG/6JVb2RsIUv0OSBKuE0KzCXKA7a0nYbaXv
3Tlhi07ecjruHcB74C2+L4t5ywrfYu9CfC4WhKtRpG126aUwTMCMSqftaDlRflEZdwxOmlhkEofD
Gud7P6ZYE6TjMDeIOpdD5gzxfDONocBV18pl3CDWQpaWUneizqSlASW16W/BilUKhnSkz5rKmfL9
BNqY1DY/Y8qnhxWKTJjm9FqJ0QkYnznWeSbaFsmcItecjsCg3Bs3441jIxHOndM5vTzUBqY5jf0w
c257J6Am6tqZvctanIj8DCs0JEcQgrLLJAl91yqEb8uRvqOwGyY7KK7BdU8vOqtbZ+OzLxa7XOBO
3mVZZN40zVYqSNVPuGd7l+m08uh8scmvn5mZYdTyYJlAkaFGoKo31d3bsJjVzxTUGJpwA2NyhojK
hiM73Y1bHVum2YouCMBg9KzB5MFap7EoBOnzY1gwNFR+094t09R1V71xM3rwXeLG5Kxa5qwwpcL+
oUTDLK8wyGU3NjTi13C0u3DvQLX39kkRO8BGNN1j9ybtC+cwxMJZTuVscl4MFbADLWlfnbtxNgkN
xsbCtZ8mSWqz5DjGO0sC2aNI72RcDfDPmNTuamqK4MVWlP9AsziEsC9bsgpeuyYEIgfaJGI7MDKP
vas28iAe2UnRPNpJJu39bBFX8CUZ66l5SUkzaG9zr2vD28bxFNtUI9mDqeuC/P376en/uhH/4hj9
w0Fy99K//Mc7eeKIRl7K9//81wPX8ad2xPe//1eC1B8uU32axJHlruK29cj/V0qZHf1BSN13YA99
ulXi+N8NCQ/kdUhvFE9TuPahPP7TXx0Jh5QyWhUcidEDWeij/1eEV2RLP/dgfVpwkMgQN6LRRR0G
RfvnI2/D45LmhfkY6GiaOxV6vDEdUcwWNp+4w/RDJAMu65n8UVu4JBOk/nKMxpUUEjuFfEqqZMAi
rkvC7OuIreCrDNuFYB2nYp6YzySU28Z1h5eBcQWjV6oAPFjuXAdberUM8E3hD8HBThdHPzSCIV7m
FW59K0Jpu8epTAOzH0gQ6I7ENpL8PS30U7FEtBbjwqUE0hEXIkS0G0BhSMsFXzuYjvZWsKQDpnPE
bO+sNsPNr6guIaplyYAwnxDGzwrCdLWVhGRw9iao58OtOuWC6kEYfZ3aafsUOUjiL3oWXbB1ms4j
XESYYmFf1JyJk4zx7gCaftinXejgw6+F5ez5IZeJlp4DrG2c70erIQvFBcPzBJMeoOrUmUE8LOzi
+SEjwQIUxzSOM8y0LP2U2uSXyKBIx6OqJG2cOtJcRy3ySu26nnrymX8t0s3QTGYEmFIH4i5up2Y4
6IRQhq2lanziZWv7V8C8y/ng9t2Y78yyZia05FQ99Rb6ecydHa0hRRr8W1uqJAS+WhFnxYmwAXoz
WGbaoq0fn/wqLYoDEQrszM0k1XI7uHabH6JWcOD1Wxu7xJKSSr71qFDO/dH0sKRJvbqWFurv+3Bp
DaPDLOVbIJdtnuqhVfEpHxPnbsTqjiUTz8150y+UQZ4xuMjnmHPCtpVmaq975TbEt7CJz4QA0YtB
+ovK6lQEAUN81yqX85BRPnAKq0CAsObT74zxWDFdf1BfVRUmIdqWhqXaT8aqOwnZcaiCHV62T7BO
s4+6UVRrdeVJ+6329XQbEgWfbQdT0zkh9Nx7sVsKiXMwzmNySGjsRuuQKZ33XTdkGJZ5p9Teqn2p
Pjd+Pr46nJjgNjpWz5tULBaj+DzBBO8nwNaBA9EZP5eTzQ/z0rqjp61nukX7NiVdbNi0fDGuLtT1
5AKMHBQnZlyRfVjr9tsqRpy7a8PRiIfC6yPIu8LmZevtiDFsXZb80GG2ASjaeppuJ8dicgdbaH0V
CSXDtkTFY/gRjV910/NUJ753psS8UBDXisJMbnu3VuWbl7vkoG/6eGDT2og8rVfsra/i+AsJMsHk
7dJg4hcv8dQ8RV3eOzdFXpoE4MX6uFL0J/7jYJOUsStFztLw50OnR1XG8C6MZXZsmxUpHLS+eDuQ
bfbbrIteQk8af+elAgGCNtJ/dHRUB6fKGzOUXzN8UDLKujuuiYsnnnyiJ3xx+aVfkGbF0Q1hYZEp
73XiZA65J6nfsrywzqAiZxdwwPTedI5/Grp6xQM2qJtk5JgzWVYfcpiw/VdEcR0CqKTXYUHdQR1k
YeTLaj0QpZT0LpIOyx/3VZZYX0miHuDZ5FhNGTY9TU0UXtehVX2OTZRjEJKyfh4LCw7FnKbw8UWl
xu2Qk40yVEmJGbkuvlhJE59af6yv/GGGrV/KJrt1x77BL5pBBZA2+K3NNIeknU/+Q0S+is2dQu21
Bf/Q93eRMw7QLvgJwUZL6jKuT4ctfaiGFMipL7jQdRHLXZc4QBzyWOJgmX2wbI0dzvd5jcRu58zG
vw3ssr4ka4V74Irh0zDFLbF2nX+O8HR1ISGvBeUw+iBhdHo/NyqfuIbRfLNUQ3spGezjKyaqJy76
z3nYZ9ezM39Y2ai/RnZd+/vFTxjEEsdQiRNn3eTrlGcPw6LlqW8HCu95LAB7DsPTFI8AJ+hMnPJ4
RM1bDPWRQR7I+75x8dSnWXW+eLzQqVFIu8QU2du6iZsV3E8LcZtxPhn3S442x/IL9THUc/nAio1K
iMY7g8Ks6dqjhayZPwhLdTOS044bvW31wZdduTIGA7L1FHuCg86/zC6X2JNqG1GWfUPyA/xkCVNS
fOPWJC/1ErtndlnhSit1zSFOcKRMU5Ko9yR2zQ/t2MJDSiXkioLZRY6grkfiHHsZoV0yCECXFfnJ
IpblyEoyXELpgTPbeRIaV9SivwmXZzMTsyAHWOWHlvhFFw1kVr+yNWaUvS3GEHxD/VlZN3onlzWq
r48qzzlPPY6SZzQFRI3VlDsGQjU3b6KevHcUDh8JYVRXEtXnrqcU+Tx7cfJEXn34LCLSF3de17zS
WuMUm81pstVWEuEODo29S3ku+FV5HF5kGTkVQDtMe+95+CYjDvLpTsdj8z5bffcRZV17ywqPhCni
3btG7Ax0x+7Dh0GZYadHW6w6tSW8HCoPhBJNG1rm9N/vGmcOX0o9t3eZCNJ7Fsxy36Vy+Zrbo39B
iJfNatMkV1GRL986a7G/DovMD07X9XcQ90nNmXskQdaM4T5A5f/UJ2nF+hHGursuHbV8wugKLIGR
HgtD32lM/TlzpfippiKjQVuITO0z0oByZJY60nQUzXyl6iR4yvOFlx3tCxkWrl+NeyxcjoZ0NhQf
UT+ilsjGpvsS6YC9n+UgKraYKek0O8lSb1TaO4eKzv2wdXqPzTgbeYg2VVC5uHvSbAIqkor8ax70
Jjj0+WIuPL8ygNCtuDgiBKBd2obGx4TZ1r11N9dRd9b3pf9eZrI+XxSLO+crdwKFwKlrOSo7BPu6
OHNa7mOKMY/OFPcg+mximwCSCKsfRvkirFnmZOZHjzSnaY5Plp/50AomGkeJ40novJ2h80YRlO9q
j5drZ9tVE+/qpBLvTjgo6zBGMk12HHrRpgDZRoYZE0gxTolctqox+Or13LB22yKM6QByCEfeRiTP
ZePXBJ7liSZqqGudQNyPYWoTWGTiUO4j9k34uIFd2M8IUexn7MrzdDvEs7UtUac0R58zjWAPsIwF
acHgotKLaYZbqN5TemknBELy/s8OCDV/oAfmsJznl3EWd4/p7DV37MgRp8p0RL6XUHVkG1Gk7Fwz
yMG3Ye59OHo1sJNjPnlDDafMZfsguM7F0j+W2IQNs3OPRMMGS2iErI9hS0BL1AVQsPGSLLAxtnuF
vUljY279EXUTVk+7OQ5uHl+UDSLtvUOBB/K0GuFeoxCKWUzAEZLs7iOPyKfszE1kdu8ME/uq13j+
B8UR4eGZDXAD70p4brsESm3CYKEFHzdxB4xMpgLEQzJBzMtR/ZaErnlHGs9DDiejy70LJuk8/8Ki
64+kf9S0a6kznsJG0hv2FnxvOXuovzVTfeehY8ygZViMwdzGouiYjDv1O7qydAAr4c0uxpGZl72w
wMGVkjHRZqEMeNGV7B+KbGFbXjqdX2l7CN6lHRICRcLjNvGptvZTFghwHWXzTMsvRnupCv590g4B
CgqvGfHx9ibLN/lcDd2mownu0DJlEkKrnTnuGbFf8PZHk65tkHKsyJGwlrY9OuhImOctvkBWmaG0
XAZf2OccfMgebdwh/RKbrPOh7lfR40i60y71V2XgqNLoCxZGxJtLx9qz7YO4OWVGuedOE0UNyBLa
tFsdEKazUW7tfKEhVl3GFdExdLN6P9+GQxZeBsaP9V5ag/fZhaf+5BWNOeZ9nD17qUsxbxf19Ob0
dgu2r85nvjHpOqeBpOtTxeBoPFmFVaGMGwbrOekkjdLx+yFAFfbkXJIb/yWTbpTsdby0CxSmsY4A
4I7AlzyxTtKYuo3+ZsSr6/pjemGl1nRi/49O9Iv6y7ir6mzbimJo0IC6yJXoYcBHpvrDTr047vJV
2Xr5MtjzAD+axMCH0Oiw26u4dC8KP0/fHDdh2NAyw7tFK4Rms4LTu7XWxcK3tevgFjfdmXYkRqtp
ZMDH67+JyGw9a5L1QEgqIa2nkucCF39NNgStkiYMFZIZ9eYH+DysJZ1OvHSjvS0iRiQ4mKBR+70I
zlSa5AcRNerOS/3sXeMG+hjoDt6Xcaqf4wk0nYSFD1bGcXdOKEqxJfQSfoWlq/A24PV9J/JTqE3D
keWxH2TVbGu1KHdXpWPRHls9h0825FpmCp0FEm49f5EHu84Y6qid0c/HOLdUzVg6D8HLxAVw4mIy
Ikd45poznFXV+dyn05HNEggMZ8qoCAk5TlyJYpk82VuLygOFmP6ahqH8bAsnuHA0plDGxc7ZUk5n
VG8kkYnWefSbcY1nbEd1Ydfd4u4pTvQxmJ3q1hEuc1Ge9lyiNZ2G0zQX3UHNtvk8FXZ4DCUFfEum
eF365qbrHaDKSefGl2QyvdWTLbDYJAq58BIv5QWmkeysN8uazyuHnElv6kTnaT05J3afdzVK+RaI
FjyGolUZsaiSm1eL4NLKQu3uEA7Qg+8ZmdvbvujVPatkcUWsZbkn6C1miWh4OtnrmTJsXBdq4jhn
wWOdxnI7dBI0ZWNT2uKW2JYc/LZrx/62JOF3r9zRXCFTfPd7/pWZe3HSgVtceJlwzkwSbFM2NKAV
tiDKA/DDPg279iYugDJT4dXaR7pcGijpedVfE0QLkzRJSC1ubHGuhZTgmeKEynIIVQjdTzLx0wjY
ad/Gy5rHXlJfJ12hthkDpXOrT8yd01Uvi2ymc8qL/owYC+gjAxwjVGLejVN2xReaiabdT0w/2ZvZ
6L+S1DQflZ+g38cN2G91FKfjwS1gSzg8n6ek0alLat8Yv9LSrO/JDu25+S6K1IYecX9hj0UiGIe2
Vrzvncx8FLrl4GJT1bBOxkRLaTAMx1FA1A5Hr7jpmqYZzvH4mlvMgLxEiiYm4/cl02/WpFZgS94v
FLO9+1X3nAk9PdjVMQ/D6TXJq4g0MKoO3t5Z1oImOQcUHmMg3YyGpAXnOh0esHmJE8U45AJl+dCR
GlmP7IiWv2/cSnn7jhjeAyTsJ69toSpkdbotK9AJqAWy4MC4+9marPDoGEJO7CybLlQC22zi/IH9
SzR7ahT2Vp0xP4xyO0GIrjgb2H01n2nErJ9xMKbFlnUBHUfQ85knjHVfm4hoxS1BO8z1TJzfSpie
zz49VVxaZEJ+mqfkk+4kFJ8pCPVpJO61O4Q4nLJPxF0DbMKQYxHuSL43EBgjkpvZN9HWaFwxlVXo
fRRY43HuZL4cJolJktOKNe+I+i7uqQeXg43EAyaW7evX3K/0C+Hfmo5Za74R0pbr3eAu+zkF1mvK
wjtSeYpoNTl555Npm31XGnHNBti+DrbIb5W/xrglBthoABTkyuHoXx/FrElDKBBv1xyS7pBwHEKa
3MsulHPxShe6mbdsvfEJfcQFFk8GWDpRZ7ZXslAMizrDxcz2R7E+bKtgiN71aKFhwChF5kLPwIQa
IBC6P05WsNyFixkeW3+ez2rU4P0tCbEQ1lT/zHaMjjeqJgw7ZXFbzuqEB04eBzHwokdBPrx7YwC+
d8lwlJ7LMOrGPUoi8bxov0Xw0V83mQPNg+bndnLD9DElx+Re66zc+kuOrL+z0qc47xpCf/CmZKF4
qBOP8Qe9hxklvoln2hiCaptzMkihMSgvDTG3J46TFT6yJHgWJcS2XLrqKuMu9bUJsl1PuPe0UYtf
YcHw+93YOfNpUJ647zJ2Imoen1fBvbfDYTin6Se3im3qoIXwrhKvny/rNBSKuUCPAwrvMEP5JbJn
SgB/SK8tTcZxMlDZjV2ticnORX0R1wasqGmq51C51HDF/GGX03hocWJ+AZMwUFglDKBQopxPsdJX
JMZj/wqLz4ug+q9M9UbQtPXJ7zreICzM1U0BecQjr/NL75Hmeymiqv/Seb44b6uof4oqK2Fe4ua1
w1ipoAdU+ZGkCRsOVrHrkyED6JxHAe2uMZX2AkDa4zvS6qva23QpaaaGBTvPTllt9yksAypAV3N8
gWxGJygBxE4SgGtoXLaupEoloRl/floI6/PcegPwKcV8jnGsd4Hbm7/AwT64nb2x/MSOq80hqFJq
qXqsIc/WBalEJ8NhBLR1o/Gd9n2dKOYjFFUbYD5juvcne2ouqUzibNf2mmVm8gC6Eo9gEBCXqgSq
8EN3/29kYn/XMUcUDXCA7DDCjn8RibW1l4yOG79HQTifR+Vg+Wfz4kG1m2viX72amfjOSfR8Heai
efzn371K6v5H3Ld267EoOGtCmh1YYfSrSyEKTNfa9fKCCr66SmPkqXImjWah6Ypquh3OarcY7gX6
lpLAZWH9Tt78b78/wPHsr0cPQDFh+CuVYIwGLfEDAzJmOLb2uMTI+FlUTKmHpgyOHMDpWMbjbANH
RKs77KbALAOtgnk9Yw8J+Gc0HvyJk6wlMYoFWp9DmUYw032mD9uaRazZ1VZYNjviC1V0/89X8Ben
OZcQKSc6HKCU696LcPHngYcKfSWmgGb4YtlK7UtGw/RA4zSdv5GL7BMnCYkVXxgYAKYNwrJesyzz
uoMOadDuRz3QYuLY0ma72U+n1QAn5uJiqIlaPvrKKcXOy7t2uq0XOwrQdmSu+A2p6xfaH1+B0snD
AhiRw8D/eb/MbISCEYvmggBKO8lBM2tFK19UlQPy39Bg3KMlsguqvZx7pCrGzTBx7fXSi2n84nV5
WR4XLSZsCt/vgmhFUPzOHv2zOvT7h4yQ1aK0JefO5nP+fJ1dl/0iTFpgnGRoYsFzRVBflEbyuag9
7no1pu+IIhk3ZfnCRf7+VIDt5TlxWukEe5VJIFJTqBWzclQE8W/e41XX+9PLhGeTa+fzOjn+GuH6
i+OmyXySjFWbbxyv4Blw87mInglIbQDkzbzhL2XLVduNQnn5FTN4aaOGclSGwTOo1QXJsNI/K4om
WaGCoFEOzMJWLL/feQsYbMXqma1jIVoCcDvGfna++H4SoAXVRYB2osty79BSQAMuLDlzUFSTqiiQ
LNb8wFJ8cHTK7rEL03RNW4Yn22mJxEujxmi8GzsVfEIZ5ZM5R8Ry/btnbH0NflxpcBnBB0IKy1Va
c0XW2/uD7pbBhWqSlsCsfihic//noto5XTZho6UHec2+4ANoQK1idmGt5+AkGfQX13GlJmbUkBAA
63VTTnlYtBXvUje5vEZJS1zuRYmwYJQIcvog+g3KYJV4//LJv0OSPbxLIJnh0P78yVE92mXIXGpj
+CQIRdKI0xlQ8AUaL2UfyEC/9tyrTvecCXWaOvMFZBOZn/sQpOcLj3PnDQOMDhIjpCt6sbbvNWfs
A3mGEWGOcPchnCQsm2eq260prYitS8k/daaoTinywJiMu0gPWfTSBGW+nGgcZY/MKKz50z+vZj+v
x6EDNICGKuYVHmOMY78akNVoz7OXIypE7VqthwBSX+F+nkoLaHmQEjwoLUB7297rnf0sYsQu//wB
vvPo/uc54RNwkQPAgausnQCF7/PlH56TRU3+XGUQZheFT+0QSNujDl4i2iJ/TqW4zKF3ihNPPaai
7qdNofS6strS+QbPpoGyByfC2zn0l0kEK2i3Hkp3HJ6rjH2cA3SSnIQZk3aPJ9o7+kNeNLuW83q6
qZAWkfVROonY+x691uNvvtyvl5cJOy7syLb9ADoOjsmfHyVfQSRJgv6Nw1V7RbOowgY8FHx6mhzx
FQfhIdmkNvEFSZirl1Uvib811Hmyt6IocfdjXPX2prZI45hp7pKfkWUPzjT1M2Mx20cOPmcXwVDx
2liJX2XonJ1K7yw0sFfpRJolXe01YHl2SZ5sqoqwkJm3bl/Gjb73Es5z23/+xr+QCEKog9iWWBAJ
U2XRRrbw8zcukJyjbSreeoScLIkMbjgG1WheyTC2SBuJ6J6ZA89YfVUYOaVHQCBWxrGCk1nfumra
//MH+kWfsH6glUdiuyRzQEhww/Vt/+H5KsmZpw4CGNCPbOcn8lIEBlVE6YQV2gmKUDcg/6A1NsPo
vkhABftzlFzGcZWmNMz6Dh0Ys/ZsY0s//qhUlPX7rLSC69DNIf0Splx+6NRn2ooSqLwaTNUWD9YY
TRwR1xmtHXnNk9N0/id/YOSwwa5HA/L7nwrjN8wbLIPufpaGjEQpIgzHXSJ4RDAPrADujhOo39W5
u/Gbknp3Lu2uAdnQkcsBLSVNj2U9dTzRpqLhWHCuUPzI0Zth8yLDgJ9b88OK70NUp/Rc+V/kndly
3Ei2Zf+l35EGOGaz7vsQczCCEmeJeoGREoV5csAxfX0vRKqryJCKvPl4rbPSLEsjEAiHD+fsvfYO
KVu9Mx0LOjHKBc7CdqAC1JEcyunUBuVAOkoGh6Rwc9/aF2MyqwUwwh/HrDLuG3+kqG2XHN8WaSJd
JIS5f5mhODawXxuZjxYQ0y0bvIwUh4qnq6HvVHTMTl/sP5IL3ZU5//7v+c98p1aL7jtqT1Hs//7R
Zfxdlk35sz3/XW/+UPNfp18mLmtW57z5wfqk1LlWL3K8eWlU9vcFfv3O/+4v/tL73I0Vep/vpSra
+W8LUb+/tiHhOno1uH/TCV2VktrhU/bbH/lbKqQ5f4HeYXs/xxFbLB4Os9EvrZBp/CVcbL9z7hYv
woxC/BUGbYm/DBK/TOKLBXMxbrp/SYVM/S/dxASEgwmQKDOz90+8S2+nQq6AjAnMBZQLn5neON8s
9WWRTRaFvSU9A/dTlEzxNZbtGqVCGF/k1KcQy1sWQIkijS915US3r57V1e/mHDHPPP9eaLgBi5lY
x884+4Pxap9tensUz0VkUhLgTrV7rSF5qlWCZBsLWkgn6aZUJYVOpINN/MnOEQeze5f+evI6j6wM
TZsOg+1UD/noPAZEZAHypJp8J0Kk+1utyghHphy8Lgan+WAZOfOWz7fugRhDBuYYrm2hEXw7h9XO
WLpEQ4xLxxmHnNYOKp9NE1cWtWAsE1/HmlVl4w9UxRdtMME/Kk3aVYdxEM1HOLtZu3b2HJlQUaI5
7O7Y+55vj2psKTnaehAl6dBPa79DWApgX6X6ZjCi5DnxWnsDMi3xVkGaT+WmaLou2Ek/b/XtUOUx
8Bm77EaE0DiTlpzsE9TTfVj7Wytu4ubA7IU34P1v//zMPa9IpuDsdso1x3H29glqqQ96hoVzOdg2
NNewUIYDVD5zPLDiKS6OFKU657IwZueVRnpVfrQwnh9nTFZ/Dr0AOnnduI+z4ddNCVKwNsFoYkcB
KvxuKsJlTj0RembWzdqq0k+iCz2gOIhlffQ5nnWqHEKQO6UT3KQi65t1a2Ua0Ecj83BjJXXcPrz/
nH47GnKbDDdQQoKNO6vl2badErIT68GklrxJkBaKxlO3ukRRVCmgBUtd1C0we6FKsUsmNHKfqmmI
ku0QVgRSCpplhAHTasWxXtQehP3G7MUHxHbztzcZ/T/bcmwH7IJ4lvOX/WpJZ5iLUZaCsBtEU4Q+
1SZckgTwMkG2KOinlV3hlc0734rX7pij6HO82S2vecLdsQcC7BP2CflTZaCem6gn/qMa0v5Q29lz
Us9iB2cgDbG02xqHLucTDZQqVTpUdBBf1qP0gXRSyc27z5LF095KIZzgflBNf+8GdoaDRblNAwAl
98IPBrIxbxnfTGMugmxI9a4A5sb2+ewLcqdMFKOaLXUhzaAlRsQQTpGuQzTv9Zx9SsmZGVNBb4G7
xNf/JfLIUZStDLGPlA4U4lokwv3gttyzzFKGNDMrfk4GD/mOZBeefSm13/bKs/BbWxKb0t4o+3rP
kZV4BCzkdfFMRRbNuIuEQh2yvN0XsSqTdTKrtwj7uPJPhUWjG/o9om8Kip22aRIpH5Su+rvR9NnI
2OaeDRp+PztXyBHavHLXjZSkSqAyWcSEceIBLT7HhkVzNxaIpiXF4K2pk63gzWXOknpnUQTF0qQC
ms2l0FFKiv/6OCZrLUCTaevgbgLkPyMHN2Qc7S2K6X4jKax2tQNFh1LroMsxXQnUModek9Ak8spC
IkZLheagzA8oPbgTCj8bMCXIVxku0Y9UatO0AEko56FKaG5DwyRaaHENkn1uso3TGC6RQCjUnMPN
NBeLQwzBu6kaqlvDCW+bqcI9wIjYZeCEL60hmyUxwXzaoeSwrQbHe9IoOCxp5UaXwVygFnOpmrkc
fBPBSqBJfeAPeoipQxQXQ102iy50UTENLfqOZWaH1EmzUNhfaoeabkpdfEoIRGmStthn7KG3Rqvn
mzx25aoeySty276/qUpx73PS/ywqt56FLuxxtZpgk1xutbg44s9yv8q5PC87VFCMVdCnSGHm2r19
quP7c0l/UHX9I28p0Q+ES5kNeOhsyK40rx3WtRfkt9XcGhD+sNFV8WIOHLDX6FZDbzWkDaEK49xT
0Ch4POvSqCZKHQj2QVwHyU8EL+6PmiPwlW8p54scAu+lkhMHI92hl+y0Eb2RxIm3VXPJvkPM/QzH
JcMkKktOBXpx0O3Gp+EtoIK4fA9rixCN1aS7pr9KBnp8uRPG131L3E440UMxT+2UHtnfp65LvAVF
YETzk99tna4v9yaGy5U2VgVNKid6MMdgGxaTeUjCgAyvuWcTpnP7pp87OaqLin1L2Ws3jfgIiI/p
yvuKtg92EBpA2dwL8uaukDg1iNTcK/JiUdzS26QnIYDfLnp2NulyKsvoiV7puFURzeq4RYfmNVX7
BUOSQGuTx+T/AhDMFp7Q9JJeDb0q79S2msmSWCuzChLjqadVdmnRbNJTrytqOMapBM0SddivoWab
tx6ey7XW4TplYk13vSXqb1FfZld11xMcrGPIpLDZrXjoYLTQaC9TJti7GqfKLFZ0SOdGAbPCFoJA
jaOHuLdjghsiSdvKcQZeWX9u3eW14lSS1tNlKBGZKxv6D4W0y8zW1MKPLH9X2I5+MOdWYDzo1rbu
1TOqE3VvCEYsLg8xXPSxI8nzpd+Y5xYhl0F/BbbisZ3bjIMOxckfPcpvLrvk9SRw95VTGhNqSLGB
fpBx7fVWdBM2nbYXXV+sRmcstjJ3/V3TR/JuqG29IUAuxfLn61f8KH4gaSzZpadOaMHZbx/GZnhH
I5TMGs1JvrYj9EkUfDlVGbcqyfow6KmeGqunHqsMRvnDKNPZ44ez5bFNR1roGkAOHtK4C3CLpwuO
sg45voXM7tNpuDazJP88zI1cf6LJQHHtmVr1i1/Xc6YfPIyDKfXsNp8bwGpuBQ+nrvBkJuVRAzMD
sUqLdo03OTsBopNc1JQi4ioYAK7B1snv82b6QS1MfbW0trzJjZwuUmbS7deQ6NMT4yEMPMfvOb2e
vctBdpnqHFdWbmHkyHZG5ImnTrYlrXEbGlG4xsuPLlJotLunLj7xAtviQaSe+TmFkLKw3Xw4Ah11
doYepRciqJ6MuZNetENyYTfVsG2qlLQ6GxevHFBTVj3hXjAhm4egqIJj1kuxH4lFexiCrr2qM3z0
WP8GesNYntcdGjMUyfTAu2Fcu0GWbcPGoDGMM/dLPDf+05MGwDnpAYKTNmBM4/qzN3CUiWVPcHNu
h+GLHle0miudeR9n1Cen4SDRO62/1thD8V9/g5HrBRJFh7ahKNZx7sgrBT5pGXWet2wc+uhhPT5U
RUtkWtlSGWgG56s1Cx6sk/YhrWEIKCQ6BLvrtAuQNxFA5HXddShFeml3UXQD5UbukzIgJ8rIOZkv
YT/F6GFs/aHmYHYMZt1FWbPqRQRqkR3oeWILrRoKLuSEnVEO2neJaCP2S7EPZh0He+cRFNfsi3QD
ZrRFgIlyRdkk2TUjO2rabeU6bVq5ofcu7qqTOqRQ1g9tFox4UY52xGpV9zlWYjPGiES1St3jpTYI
kNWduwrGzKbFmLCfqJp/c/1803guQV1ROxkvdkU6pDtrVoJZvcImdHjEljd9Qg+kCIYLR4z1cbN3
qlnsUlepToZhNRzMWQbD6bzedW1tEX9pEAEeO+YhprVw3w3VF5wO/oV2Etb07lgeq8AC+Rdh4lx4
cXqIM05dE+NkS9uyuLBmfU5+kurg7oUpIMRLhVn4lpJjhkCfucXrwMB59eDdUaYi0FJ2mbPtB2Fs
cs8qb3mzs8NUy7ZZSpkCZZ+9mFYAJLCGtLMeS1t7aO1R/xSXqfs4mLm7C+vAiIFMBD7OwAGVT5dy
EquNzrvTg1I+1CE6JO0kSXJndZJx0imdJEtNrrBJDC1Kfd7mJwxkt7kXN2hdg+3gtv5tkA7ym+qy
8LYTwvrZT2X6Evpoo+JZJeXMeimvgWmD7geneFp5OFiNWVvlzCqrGLlV60zRPk1tyR3O8UmxTz9O
RullO39nyEA1tPAFYoY0rlAeO+SApbMawxz1+rbE0sDJwmJ3McDN2ia4BJZmN4DeNPGjXAshEYrl
s2YMu5Q4CIQznNwLzf5e6fF0G5hda2F7DMaHvqu066hig7/SMLMDhPNH++vUJzDQxzy97Uy7/lKX
8QgGI/d+RNSooQGaCAGY0Sn7DUh/r2wA0hy1kcRcjGZGijKaP2/R0hkIl7xYNGd83nrciWN0zLu0
vFFaij/C18cfqsT7shjyUZITGNfuowhBDyx0gz7/gu2fd0/4BRKfGGsfiteYS5o2upSNr+XDQG4Y
rsYHuyyKjZEpxIzUBmwEED2pDP4cxJpbPY11H5l9ACAIrimSFP+adMuR7jmiqyra4YFhOQ9qUTn4
BLPxitGRhkc/HsN+k2AV8VdINDp7gwGYCSdEO7dTTevfG5HKEeW1hAZy2PsZ4i5mfe3zFl7zFF7h
6UoXXqdUvZDJNCrmHV8Fy8h1sHmooriMXAU9MjL8H4UOUnmRmB1bHpxdj6y80bHC67bDI4xSKxmQ
w2yVDmtqpTct64awLCiwWlyxigFUOaL/qjXy/ZR1Ig9YK1ae8jGvQ3dY44IP7h3pNWqjg4zAli+y
ssetZECHcDWnFoAeO8rRFH/vs5ow5KGX/MWqrB3Yd0mpPQUsW9mSLSaAk8Rzwzv0ucGTPnkkCY+m
lsOYzAZS97yaCPgYIcMWaLP7WKSSjKVBo3m2NfwRtFPMthx0XBy5T37S4hDN7tgROt+cWOvITnRb
ndjrsoEpoSLCu0YUGPYCMGLkbRzg+TcDm232JJ7pYKPSIr1Y9bXH+KhiQWZwiYCnK+0IlgDLdYa1
O+77izQovHujNgd7O6WUwQ+aosANBS5FG1qYKjryKhfaha5rqt2yPVDTNhntknxaLkOLJZKSbK5o
ahFw9j26cCUD/QFHDmVnBV1EMI1qjFdR0BVn715juDLoXpFIUVRYzk32LfEB8a77YLvUN1bawDe6
9iplkzJWe2yOiz6PJAiU1mdXrmfutVUZ8aexJ0na8RO+LaAHCTjU1B4XtqiLS00N3iN2OW1YBcoz
1+janZtyGi5CB61HrQfiohKJ9iSi2VTeWhMPLMmSRlv2FYrpMiLtD3PrcGsHkqUB0TeJPNLyv4C+
IFGjdHCBlcMoD0qF5tPA5P2pRFD706cWSczPoJU7EVktU14kLVzr2KKogEvRV1sU9URqjBi88LR7
arQ33LqJ7MxChINTWCtAXkd2/lHAy1yGfXPshzjlcqhwqXoQVmdac3n1Vc2jTqOu6QIk7G5dkeo8
RZx+4hBSapr41RZ4DabnbNJmF4BKyNhJJlNftj3kc5Zo4UPWzFrUaRglNCS4nh3mC9OY7JZ2h4hY
0OJWPSoxZM4SrU5+0OGYuYyOridyneEPKFcTrVhincuIAM8sbcvUQjKfZyrcb3o0+ch3W6zG834B
HFycZ/T0/mFxCqEYpW1SbBl3NsT/+SG9fghF7JY6Z2gAJUn4nQYuvKQuaMqXsXfDa26lh19UGddh
BLh/XtBRejuTgW4PKjfp0GPy2chipPVmbA0fYLN+K9Jyc/h0DarpyBZsQqbe3pxee31boSBiMamT
+xDekbeQ+uQnjMA674596CXbDPJbvG5BL5VbhFBds9Rga6QfFBvnaubrGtHswxVAMGl54TQBHP/2
VsJKoDLoOoAoI2zrupOHHCMetlCzBcGe2B/02M51ECfbL8wr2mv0D0z97JNbMCP6OEa/H4zWU6sN
1UPrNMTQI3Z/en8E/PFKvk/bGisWA+Gsn5qHpZaU4QiXOaYnH4++foH5FGin31n706X+f+4vzVTU
d6h40VPB1/G3M33/4//8r/m3/6Li/UWkFChPRtV8KLN1nvv/6yz9RaGYAY+KgOSpGT77r9aSYWBQ
h2ap8w8NHxQG/2otWX+5FpVJIImUMmHmkcd06tvRVrv6eyDTkaOr9+8fv+auWeJsXLh0l6g88rfp
NnfKHPl2wEOs6GDOPkVViSo/qnTyfp3SwXxnmLF2L2uhHfPG13FCRgMBPyihAauOfm2zDINC2uNa
sPtVW7sJdatKNx9FClBoBwHcIh95kolG0c4pSurLNTBxjGCleRXktd1dcJzzK2oYiRoMlDSYCw9o
XAbqEuFIbaOo07Q7BB2CzFXlkOwZU1Tyl5DO+dvMIkl0rMg4mS7QArGd4GfaO+oxxnUU8baumlZ/
gZNRhUdtbBUhIfVcbccRVX9JE1NhGPINtz3gHYC3P2FMtJ8yKon6J3wcotp5fqc1CyesEMMNhqnK
ZSKM7qcndbde+0nc6XuCABpzpwIeDDIc00UPqzqPVNIgtbelH2Woc3w5R2R0ncJG5RKnXGecondQ
VApIcwiYxAKlPcIV0GvOcYh7bK52F9gvhVFo0C0LR+CFMkdab35CaLCrT/Y91CwLUHljVBcsyKz/
uHr9cmen9aCviW2rv01OnD/pieiypefhgQwDDQAAJ7v8xp/6ibMW6iuay6ir7s3ESF6skAlipZVV
fFnpXn7tupWajR86e+BYtyN5HKZQqzdhMQYvQKvYVXJspxcYtEQPxJmnN5R0Zj51IjIXeX9Zx/ZS
R1G21RwjxUMNwbpGFG61zxZxhTq9o8S91Y2EVAE9RkWyCsKhcOhLCAIvJjd3g103UspfmLk3RzA2
mDus0JLPbW4KXBJ8L+1S+Fr6OE5l/q1C/wsN22yRvNYxVigUkJjNCz2KOPOEEv5GAcFkU2hGv8eR
1Y+kPdioYqlHaJ+FLScNgE0cwfNgZOHXwqyLJh99+z6tcAqxFVDcaqLRoiEUXNMERb2yQ2LXNimb
irQA3RJ6KrqaWLeeOXBxgg7JlX/pWGym5WiL9tkJxuKrNB3VrDVfi3JOEFEAHyaq+0PVTOVz7pYJ
5Blautd67NHx1RA6vigHzZfpwc9bp2iUqyVihGGCy+/JbmXJMP+htS5Grm50BdX7LB8wv5i9S0fF
ohGVZV0TLYPUa4lOL1vjS2a7pJpZJnbI1rDI2pQ09VK6Hyq9rWSDywBhcFltTRUcnM5unk0cxqBf
YCd91ZOwd1Ze64zkvCUVviyqNeZPHfJJgSyLwwvwO4vIx8G3RcIeIlHRttdj+QPvXcrd+RSFFg11
Orns0rZ1511ISECBo8KfUk+1bBl2ApyhmjBtMPaa+hgE9qRT0vc5HHOMQPPX1GXAV8L5ZASbRht+
W8pO3lKmVTPGphHeJkA0E7OvcuAHWekUEBzgxz+ypGDHK620LzeyrfCGptLq17JGCIJ5LdAu0FAV
PwOMlB3buUL8CCgDwJmO3P4n2/X+Z1TrDQJoJOT9Cn1oEFMX84yvXmq5X23Vd+gHU8N7kNCY7HWv
u9k3y07KK6eUQ7SYeoNA4igRhFxOwn8aHY7DcD4KeGW+a/mXThiEL2ZDU+0mqATPxWFIZkvNtPOL
vNanaa3CQVsE6F+aveCssqdXgNkWJYqPiF+zteuKHvT4EOaW91WOePhQKJPLnRdWhFZowqHjhm7Y
Q/pt/SjeZv5AW7zIK0fetLSBx8esC9L6wgNMvWfWmCXrpdtBDClLCtnlVLpfXCzC2ScT3bq70UDx
/qRUxYcrFLUWfOqTeWmkHNy2Xhr7z4bovWLD8QPriC97+dmo8EUupJ8UmyBCAkSJkkxNhmPEnIY+
0F3EEwxKVhetvfKmIDQpIE84dUK7pdaZUi8oVrqdesOugcner2AiOXd2CTR7SWEq/ByTNeEtTZyV
N4WWje5ikrU9rZNaK0lnYAN+jVEQfn4X20LMJbHaWyR2U7ir2NOxkGZFJnhfekHkdFLI9o6jbeov
PQfH5mJsjPBTBs/i9L2XR+V4TcxQyusfLAZugRScAwJPK8FLSIuVg65gosH8ZNDoXwPHG8FdVS69
aeTWkbPytTLgjTbx2y4yA7vDV+FpNbOkSzn4kmJLH+1Dxme/b6qS4EFSqBKTmr+LfYb6jfVQB5qo
1irpyahBu9R9ccWAzCjqoHJsECPjxUdilHx3cBWUJJAIXrdjFxDa+DCk+axshX5nU/XGfnhdySDR
VyULTL3K4q79Al5h6Le5X0IJW5Dco1GypJVLSQlY4jFMa6Zl0wyjb0keQSnIjEpch20//hxwoMil
FeU14Z3dVOffgOOJnQHVS30qDM1Ivw7clnmXYX1LGRXImVeFPagRa75nvtTVgPOnt50tuIvk2pnc
ycL5Z6tmxbt2zL8UrWkRSFIY6g7qApMKyW24jXHuucjXszoqFkE75/SUxjT8DDKTW7cooWPxMgGT
LxTbLH9P84LwC6MIoi+09zJ62ngTs0j75npjcUXv1612NcTs2yCqK+2ocf4Ol5w+iq8VV5oIk6UP
SPK0ETSq/5mIaXz0zdr+kYd5WWz72nIITvJNfZEXPtp9Bf3L+PvI8o+22/9Rq/VG3/W5eiluW/ny
0l4+Vf8TVF2z1OmdbbeKi5c3++6TNuqXpgtaE6pEWuscKx2QwjNx+NfO27D/0pHREIA96yxncde/
d97iL4d+FIp0d+ZS2wINzy/+kztv5flZ/vENOvWu+U923udqBGbzeXOve0DYQZ8jW3678U7aIVRm
Hl1qTIpPQ0bu4hKnI/BU9NBFv9Lj3LqyjUYQFwNlVa1FL9S0p7ucvNgYOcd92jY0zV49wF/ng9fn
gXm3/+r4e7opKukWZ2D+RQ739qbQwtc6pYzLidPvbZ5p9mPVj5m/cqwg/eb7YX8PIcT/atvK+DWM
/+NR5Ozk/fel8ezzMDgKoVF5e+msF1rQucllUSUalcfCPvY5q48mYv2qHY3o+f1P+qfLcYpykXFT
EMGd+PZyZj4QMZgll56VzYYmhNHfEQUV3wKvBJzA/vPH+9c7P2fNX/fr652dv01AGlJxPUNMEe48
vdo7EIa2XsIP37/SLGM5/w75TBzlUMHbHO/efrIolvSsp/RSy4r2EhBvvk9gTX1+/yJ/GiiEn/se
W3CP8uTZRbQm8RWo1MsSNs127BLjp6xjUDJJk+3BO2CWJMQGoojzUVrMXK377dN5sNyhzM9v79lz
bDCskAwfYQrBZLSsCsvc0FANb7zJ9m6KQXWHAdPEMk+hWATQDt3F+x/8j0+XEEqGqIW282SBeFVI
810ULLbO9dOSvqgEFhb2tfxnVaj5XTCsWQ0Ea46i2LmyP7W9NmnL6DL2Yvu70sm9N/QpuUYQEF2K
SrZX73+mM+m5/ff1XMpPyFW56Cn97NWHwjyR4jMIL5NBlgc5VBpWcBFflboZXKNoGB59WJ3bEb8+
+qxUR5fOa4NEvi/Gzfu38ofXhNdx/h9D2Pzt6+2KjvcoCC+xvmBdrzKLOnbDuold84Nn/IcrmbME
Dhc7iiDmnLeviZq5bnngHjvoml/NIU72IByczRx4u3v/M/3p8dJSpvbDUmPMzp63l4IXwIUS8xij
Pr1reZTfXJyez5YBmGqfE5x6mPj/c1xglACGxzj5ZGtAJIFz1tPN+zfzhxcXtwCf2fKwrvjnvgoC
yGHjOsaRdwjE5QQI4FsFdx4z3jRdQprLH6Yxy/foZ5oPxId/mHEtZNK0hXEGsbjOX8irQZZPERZ2
0zyWYertxOi3mzSLXADLo9wEBK3+XYX8j+vJeVV5HtTs9UzHn0tsOgvt2+sBPYxYesXRMhx2+AAu
7HypXJ+CPLtn9bXvzOEoI099iTXP2GlBYX6hhag+mC/+MF+9uYuzYcZMH7iqEmDSKtb2YIzqnw3R
RVtlN4gds6PrWtl2LOlEtGBrPxh5f5isKGLrtkMcB7PISdj96pE7RRrF/WQcWxx+F5Di7J3RhUgU
3h9Sf3iTsPDNBUmqa3/XMV9/sW1P36uqjKMW6O06sDuxbaNcXxKe2168f6Wz+JrTRPXLNsgWbS5Y
vv1O3XDqUHEZYF6mxFl20ehidqXEs7FaesEkITjh5ahDbcFaJkiDa+DTAdfVF3PN6oH8w/HStmrz
05D1UOQp+3jjBw/jTy87XVZBNZ+2HoXfs2HnwaDULHs44poej71s6BkVfnYl4t7ZjmE03EQJIL4G
T9we8JDaUBio90HpVh+Nf8GzeLtSUtm10CSz12WtPJdN+1GrdbhLD1ms90didXQa5ZZaK1n5wEZH
axGj4l4FxpBde5kFgqBuxi1yOwyt1AD7DzYMf3gd8ROBVEXgaprsLs8mQXNQoHE8+9Ahct2QLqRo
VlrVs9v72TIoum4rXVftjCSXawPc0DpWdvfwwfCZN3Vnj8QgZmjug6EpN9nBv5mCkqie/LJwDzCm
m0vOhe5RhEHwycZDtZK2W9z48RDvitT1L2KnCK/HBoz9iFrng/fyD+P49CRwhvAwZjf72Y2owewM
ZR2CvEl+BI5dgfYb9gZhICvVYRZajvnQbsNWYjeq9finb8juq1eRPmZwTN9HuuMsis6Sn7x+tD56
yeancPaUBGvVfGwS7CDPXzIjFjkP0DzYAqz40leRvYKQaO2FGtRlnT/BrssoZ9vFyho6NLwqEIg/
dHXgoBLVC2A9I6e2f53rrv6+9utjyR8OS4agQYaontvC73n2vEKrHbR01A9gCB1vMQxWdjXFDZlQ
LdsQBPTZzegTfapU8xQJMnY9r/T3QDrGa4SP0YdRY/PlfntCs++TWc9nKzobPV7Nq1XfJFQEzUMI
fp1xG8DIkoOBinOQBJeWbXVnWSOyhA7atVUVnzSTVef9R/L7Os4TsWmY2kQlO+JcNE6tzXIbDAJ6
17obZBjUPQ2lp3RizPRRjQ4gFaN5TGkmfTR2/zg8uKbnsg2ez65vP3xcWAArXOOQFE29o0gVoxgo
if21M/06A7XxzYC08+LnEXMzDM9gP/jZ3k08ayF4PPit/faDueX3Z0EnjOfg2yAM2ZTPv/7q60Cl
QbFvSg6gUqcnNMwMVSTheBHI+yOyjGI1RVZ2e3Rm5Eep1b8vsbbBvpnZhEdhsAi+vbYW9QBb/eTg
GVUCbiYat5QP0+f3v+xzbwl7Ga4CNsFgDuW5n++dbAAyop6iw4Ss7tPoNB11XxBXMHBiPp9rbTKG
wzZB449zaLBQecHkBF1qknQL3uaxbC0rWRRg69fv39kfHj2rjA5oAB4C1ZGzwZAFJClIboynI3ZD
aeSfcsunuj0I5HjFrAMCULiMVfDBVH5mpeKBOD49c/YdDhZe/+SpePWVp63pRUWuXcC08bLVAPu2
RbHeIQKlDFkR3tEHCFJEHw4fHQDPTe6nS3vzZoftPGvr+UdukTJYiCYP0rWJnatBwCNygTGcGA+Y
TQm/dIx6naMcDrua1NQe5pWtjc1Gm7MvKk2mV5JcK+TnQXvrWsCxjGK6ntChX+Z11y3rLvwudSiw
fYJwLgmSdUF4AwLHRls7/PCDbcLvu3LsJ9iWZvOSzob5bH/qyjhTsXIvUA/xfhAN6K2mKDC38ID8
cm2SkHH9/oj5/YWZLwjGhImTA9g5w4XhkovJci4Gl8yrUHn1JqWKvHz/In/4VLyVurBt3Z6POWdv
Jfq4atIS+wKrd3DVuRY+3roIk+UInGPElRxpt+9f8Pc9MK4iXKh064l8gmrxdhogZkuy65AXLZ3r
FfDHbp1FOA0RqokPPhqHJf6u16sP5Sp2v5QO+d74gObZO1cXmYJt5YA7Sq12Q/oFfq4m1IsveoGC
HhVsZ9M4CvLpi6iYueiValKs3d7sir3TBM6loA0VLWzUxDu9TyeB6hgPznIiwIn94Unr0yPcXCWF
52wz1x/wCzRjiSxzyl+0gZ7c7WiJdFpaqqJ50dSZ+dDLLD12Zut/JypqxItvRKjKYVeQSSactl9b
WAH6dR942XdZKTeHCBoppO6OkQCdqvDNqaht/I2AS4rzZ8jtNY1TLVyWTZZ9b0MxHXOj7ptV4Zly
Iumn0QMWXBK/MGlk6RWtcZx9DkjJ77z88ifa7OGQ0ruii1j2UKFVBiG2qUhJW0V01F8AQwD0pNL0
s0FKeG0CHAxRQEi3R81pGM/wA7JwpaVoIxcuJ4unBF1Et+g0Pfhm5QbibYy5mbkKej05FKmVXpOi
2XgLTnTaHfUAERFgmYFQT2KgsIcpISlpKS1hxAvME6g1w4Cm/EAuDg+vzMB9VKrcJ8ovloJm1YvE
Qnrf0gqDFT84PiO4wmS7dousNbZ4ukG2wXP4IpQqupVvtJjxkiis63UNKpTwWyI1IGG2iRsvhTN7
tdiogS2NdHmho6P+Kou07VcmCyWqXFqQE+p4aMvIMEd0vUYbVhhIPLM/lBo5GitF4bcBJk6w7pIe
Yb1CI1qRA2bD1oZ0QzjKoilYCleN6fW7pslB2rc1nK5VacZgVezaDj7nsiMJHK0aqUapFosrK8i1
CD1411+0iURagu6qDpcOqloPibTkfmi4ZuGarA70k74fG8EBilxWrhUiim2kpd53m4aqtSyKllHV
mPEAgDUrugdeAwyJg26PZFjZsmnXeLlGPERm/siGSlQkudfBs7Kj+SsBqIQbMB7TvRKufGBSxPMa
joN5h64+InCvHsgQgaTywylYZxd2VFs3MjMxBAZEeqtVPo3DyDPUp7loVdhIZWHn3Pa6pT16kcnl
VRrVQI+drD+gic3sbRdzdF7Ilri1XdhJP76IiRWAApsmFAu0RmF8C1oXYCc5Y+P3yokbUGV5VgiY
CqWxjfs00yBpTwC2M4kDdxWWU6UvDS1CINsweBRkxriMtyEcNdBoAj/hlnwSs1xAsyBdK5AIP1jA
fAhvFRyObJnlOVhzbC5BwRdQ+hmoqbR7dpLO1Re65UbfyMomqoHQ2kzf0M4Pj1avT9tOj8ks06wk
eWAgKwencJh9rtgMIjcrc4Of8CLraEJJq1c98Vk1Tkfb3A3wa8hawd3jradRy1HwDoU8oMoBBF7y
JXdr+rLBs+Xg2lybqe6lq1A2pb3q61xrd6Ks2sfAAy7xmcTm/sYeBBjrOqB7uTB5kOFGg8/6UMAx
x0GclrUFz0KvvFVmxUw0Qa/qdCVrk61TNnloQePK0/NVG3en7rpemouucdx8zVLpfye0w7DW2RR4
7tqv3Nw7pmNFLtpIh3b8v+ydSXLcWNplt5JWkxohDA89pgDcnaSzb0VOYKJIou8eeqyrdlAbqwOX
KkOk4hd/DWqQZmU5iVQEBToczXv3u/dcrLSCxf6CgZAYQu08R40RswRCH/+22Jl2ggnYudVTI3M9
jJBS9aoswyYtMANITAgWpsaMKijbF33d3lgU9ckgl2gDXiecVEcwwymwyZt+dQ3U6wIbhk5/l/QZ
uFsBKIAkVpayIoEdOZ8vhbLc0bHHYycatOIoSqsF+nk/Km92YpizDysxEZ5lTspVGk4AVSyKF00/
JUENjVRrh7OecFTJg6eqriy9BVhpg4h/UMVAO4UmtTPOlKl5FmiPO76A4TrClU9vda7AIi7KAZIG
/MBqA1aJTK1jUYnjhfrUuthDRFxutSixb1x2swzpKwYKfktV3im54eWR8ByGqs7NQ7z9sLILLzPF
AtVT1hR5VKSa4DwODpU9s8E7hdRuqL+YoPPO9LQkpzDzCesjU1nWVKJePyC4aM+DWk3fJrvorY0V
031ns3W9NFLp3iuWMZ5HeohTm0oCguIY3ayeQpQIluGSYw0KVAGpdNslo3qlAs+B9J67fDMuSSAL
65tBziAh57RgZbOVy8rROl59XT4eJa6ePmjGIF7RY8PLnIkaJjt1wpkdmrSiNctiM2JjjX2ap3xz
eHqWxN6xrK8dbxgX3pJgIMOI2KTavOGyUntyqDFlWaMm+nSDjcXCyIQRiSY4LsoqqHuZVSetaY5f
3LElfQchxc5BGSfpFwxj2RBwX/XdMWEnS+4Jlym389rkojS9Hu9yaLEdlmgA3ZjXS2JwcDtBpzeh
daGSk839vqhxQaeTSqLdKmyn9wuH/jvPoAHjlEXLGqXFzCr9Eas+j34MZDgMlJB0nTGN1evE9KbE
JMEb1wfgRxjTlqY7HBN5pGAgZSEheOBdJCPzlVcT69WR4F3TY+dSy/5kwqgCtzjRq8Y3ROVcSKNK
MGvpEY90Pav1J4MaiSZgMcSAvinpBw2y1BoeM2klxyOxl9UpppelT4+Ecl3mBCK8mTr0F4eR2ezj
dESXQxOzsSEbgDp96ln6a3bbS0o1j54rPh794ltrkbneGrYc2rNxNmf9OMpd6wiKTYufcSVH8UDL
zW8xJpbzbrHqb2Mis4YET59dGYWtPFe6Gw1IKaVRBK1SAxDuehf1hyQpzWloxQ0PHDe9Adw/nRc8
5RlssV7npdB3a/FrGFEaujS5eqKyG1lOwtAelYeiMqdsp4ax2x+HY03IpywlOTcC9/AyBc8f1oTE
t9tLwxCDSqc35YrY8NyQvM/EFTX4uLlyfZPVnap5WsWl6U15insk7lHQgU8v/b1VhawphiapEdGY
TG1yy5Rf2kasiRzbjtKttK34IVGl9WLhl1mZmSx7EG8S7cXo7fHKZGLoAMLNCRkYprSuhpCKVz8r
oqz25FyoDjZPzqAfOqyjPXMZeZ3Tc1Sr3kBFEQsiRze/xEoS4xi1nBtqbOabGfH1VhexYR4r8PF5
i3LBEzOm7oNsRTeRbAaBWe87NaVfzgYS/UD0fn41JR70oCPZdDu18XRLazwxRmRMnn+LFtoD3ss6
vIgZ4Yxbt+i78LoxZTTyWDK7dYVlho0/6gvR0ggKN823Numb7bqwPlNYK9T+lGLXAY4phyt7nOOn
AptPQLLDOMOy325qAah5x1qeZ8o4trhxDV3VzhV3HBbQbS4xvIw/edIqFOMgJl87bVIev9SXDMMt
MdGiOU5VAzRrM87FFSgpe8dDJilJrdTGsolItTKAIJ5RegYgzVdo08V1ndvxBo5L03tdBNUzUMeF
96TO43P020QpLN9I52bB+WjX7nYpOiXekuMUYkPDTbawxO3dN9E2teNPYVtkQUHAufZmmCXizM0M
LdrWULItmoA7wwrUfqHTYV5C86bMh/yujvmpbcYr38Cy2XaPQ5yuCZnWbqBghxEl9bJLZuEji5ov
6VylXwkQFklg0S4EBFw42BNTHp1UFo9RucUihuQz1NiJ/Xx2KijWHc68SkmQAxRrKW7VpsCmhnUz
B5A+IERvVCuMHupkFGfMkJenyZmye6Mr9RMn74nf1BpVUm4hHWpAh7bfQbiw6f6rl4blzzzMOwvB
NDzSh/Z2qFJ3pyuyEHQGsNiCeKspm5Kll342cXKuejsl5FknpnPK+9Y4OBxpQabJtutZCxFdxUi3
5tSv60UOtzQjqZbHRhqSnzNma/K4Gh7nvJyvCy6qnM7JDt8lsM8K/ndTdtYRj1daJ+k2ItC9AKPa
M4sBVe0iNK/jpxrGQDoZ04vMOy6H2GinsyXiw2zqth0e9WigSTIFEPcyzbi7/HHS623dzDh2Xb0L
bzCkwnqI2jk7Zyydv9lLqo5gFhfjS6WR6tsoicBTFomqNE/WOg0ShDUWMgDR5KLYWDVt7FWNdKWP
nA0gVsmnBhkRX7YV6PVE+5TSm3g041idTw3V6LmiMERnK+FxiXgV099jknZ/RcyyB6A0hCeDnOjE
F2vNue3sUQ3fcjFoxyZ0ADQvnkeP6zjiPO7oyTzmWxg3PN/xX8eaNt27klu7zdviwolywMISnux4
qjtKfhNG7H0ZizhTHOi0H54tGaVyPms/Cg6HZjb8OOuj51iunZMGMAfcfDGuDo8GGRzpLtlDHzZg
2nsWSMlLiEkLSZ+I/UzA9mZ8WyBb0B02U8Pi4woZJzQKl3gcf3I2gym7bodcXOYhp8YrNTqpPbx0
7pe25yGxrdvOJr06VQX0JysGrL9EvfIF19Lc8Kpm6r0dyZa9QcVf6QBOyrnrwXOzXILl5wFsSdZF
6FrE7ZoRTbw6tVO5b6es1TbFOPbDVinM8sSUTGm30uxZMWMUpLKkYFW6rvkMltltGZvDmaQYatxY
1bS4ftfH7pOhybLdoLqQF1RxOF4AE3ZxxjZOQrOoKutzaLW14k19wm6SgPT8iIuYitm8g+O4HavU
uZVrwG4rYi26O0g1/98v9z8YRvykWv1CQfP/9//qXv/18j+PhyqRrz/nVQ4/+MM3p/1FChaNeSWN
McMEOfZv35xDAaIweNu7OhRkHaXrb9+cSi4FgxMSItYxA0X437454y8QUrrNrATHHUt5ihg/JFR+
l1gB1/NB/kJcw6NiIHyBV7NxibyX2tIca28OJaUvwqi7pd2GknS/pyweI2hnq0XizTWs9EdLTcvk
qWeTp123UQ/46Jjl9VB2Ab0ESuS8TA3MvnAb17VZvSzUChgt+LRCuVtCCc0TPi2OT9g48oZsGj5Q
Mgzl5aAN7Ou4M5/V1TRKShP/6HDwkvYJK3uPWwGPKbRlcvT1aj11Dy5UfmUcqe3BnWocnKqAornl
ndXACiI9beiVEL0ZLGOBgA/5J7tSdXqH69UNu0TqMG9iRht6wEkR2cV8MM9WByOtdjDVRpUrjvAT
FU/md9ctDm8suBR1zW9xKVC48gWLLtnL+MlolDVPsXp4nYOd13I7ft8wy5DM6caxTFJ3RO2aQFhY
GIKppXvyav7uFIa0rwGwcXpxr/UJ67+ELicWh6RZqOMTFbvirXUwIRt5ND70CRve/ZzFRr1RMe3e
5wfzciWijILl76bmiGaN4+VgdsYEgPGZBzAmaICNGKL1gzm6bmiD9UEZYpqmr4hYB/tlzNT4PzFW
s5zHZG0dDNeihifMS2w1Yq+ryDIY6E3EyR/1xM3p2D4tDgZuEjTRuXuwdes5uoSvCJ0I0cH4rS9W
QwFap1bLOZrGfGsbE2+ecIKF8g2HdWT4OjswB6WJGsZ9DCEejzzKdhb0ku5ez9aamFoRzEuw6I0y
namuhPTCQpcKR1/t4v6CL505d5WpsFazaRml16h9h95ilMLapKIvH6UDs8q3lxpIhN1q7AdbNaP2
gEYFqmvYkB6PkbsoHqAg1jf92DsrpIrvDCtEZ2Q7TXBRUNzdQkmzbMV5QcTjosvdnFpnoH79HEjW
4glkWFixe8MA5saOZnEvw2hcvtbT2Lb+rIYuIivVuJjWk2TdrNfG9OQo2nQtyEN9hRiiMH+E5AP9
ItPCaDuCZi/JgOvkWYeIqrZUuARnLF4O9/CU9cZ3tKk0fSPi72jqof2SKkV5xSY1iuibb7PXFBB/
E1SMVp5hnRo3M9H1kYiGnI7IsyiEjVtqfT2ylfquTTCGHHF26rcxBdjgJ6Cx7xSMFvf8l/YleAMZ
b+yh724wxOinBeED3kOCyAFSa0mcCAmbQOxkGBEQfnTTx1QnseAtQtYTp5V6HgqJau1NNBptIDo3
t4+zQxtp7VgQIuZs7B5AU6eLb7bUrmxzkeV8H3OTnyt46ki/pV37jeYy9SJvI8sOIPKzhx1yQFrj
RKZmCz5GVVmdkHPye5oeUObs8CtjpFTZsLAhjNwYXbrXQJDQqzzBkUDBS0a+C+zKwHujdD6x7HJ+
VMe2e9Ynm42IjsXgnNqnAVy8AyfDVzM0ePafanG3iLQ2vNYsc+c4Ig19mimK+py7FGHzWrbtBhRu
VdD2yDLRz2XJ1sushH2hsaV40ELH5KITXbNva9t6ruaGZWjf8HNel8Xzfdu78XlL1esNG5fVEzDb
5V00qN01mSR9D24hJ9imEQyjLwPPlU164EtSjM6C2jiXzUlN7327LdrWfMzTzk6PiZyF6LFKWFz1
WaFMfOICy5zeOA1+lUZtzoB01aBX1Vw5b2iAqIKIbdpNgR48UsSYyJu+rNf9ptkVez53BXZAiRHE
OBQiJ4NrOhKdtJHFGXwcZujSKe8bhRp6v2iHUQXGZqnjBpwUjDNTpMkpURcERAhcMQgeC/y/p1cq
sXp6g6JnRUerYx8T23Zgh4r8BvMmnU/t3lZGgjBp/kqTmAkFZsGAgi7Is3RJ5oFRaT9e6hFSL6QF
fmtPAwxB1iqO42+aPSGyjNlAVDquKeLyrb4B78HKz9ICDenH3gBtdnawK8m3z2PaoO0CsnmDYtE/
4kGOQFqYLWS1KFKhX1SWqd8aOihvjxxfb3v0bWtnSPfNALWhouKLiL5512Whfs2VguqNqqC/uGE1
gopXy/gLjT0I5JM6Tn5Inc99vgromd2i2mkZgW0vXSX2YmyQZrRVeB9zc7Z3wqgQ5fvvAn1i9ffy
INuni83Sv2NwbfBVo+x3q8bfH+R++IpI/wXb+8onLFNEm/QwHuCfTdqo4NvAZTmMEOA/jScVyO14
B4BXu8Rgy7ghNBRGD8Y6hSgPA4n2MJyQh0FFpqjjUXcYX7g6D3N4XCp7e0UvGXGYNe/ByaR+YMUC
MAQZHUpoA7RCYnsWG3pECYe0SnkYn4DhYZTSTTmZWRR4XNDLOm2xWylP8nUCg+SGcFKKPGQneBjV
6EZYNRvnMMIp1JE25czqlmnnHEY9nWOzMOkPg6CSep87sU6HWhxwt6Olg4lf3JxP1h1mSjyUGGbw
F5ajLzrUjT1DLJsd/2EeVZatclsUA7fBNBcmN9thgjXWMdMsOivCJ0UrmHGVumZ+DQ+TL7bxTMGA
oGnPDISYjWFkY07GOdeuQqMRb+gc6bXoEvtVHmZrRRtmb/Fh4pYepm/1OoirRS/f7HU45xzmdOAm
0svhML1jObOE3kIT0sJp74aW3XC7nEZ4r74xaWcCOOituRGHuWCIP8zdEkSAnMIwNj3viPyR84TU
jvi5DhcNW9HHTX+YOWqH+aOzjiLbdmQbN64DSkJE2Wm3Di1569lrO21P5VRULN1ZHNVdvcsr0y32
LlDGfiezcroaHXd5wYPFDr92ER+YdFgXulazVqrI89JkLWmlIKfWGq81kV8KYeFxXwijbqcANiBK
VjevkqlF+TG19mJmWAAGU73penqYT/qYVNyuUrpun8AKNQNzzqFzSvoagc1VVHxgZRHnKQraWZ0s
FKn2BT0YaynjolHY6tA7OkPjpDmVlPGjRkBvL6t0uEtqmyycYpfpriyWcS0X0jOWoYNdX4KzcZeA
Bx6xW/7/uG97rX9EhaSkT6uicU+ZmWGzyipRtq3RdcCXJLwudxHWjIdinLk1MDAqp+mkKcyCiYN/
lS4f6kSWoj6eMlX/andSXkflhENs6IyE60ZtnZvGnIkAxpXWSoJ/dGpwX0kCpdFUG9vRVkxzzwx4
vBPScN/cuZSlB1zVUDf6hG9wZxj9EPkl+s+TmfYI8UunJLwEwk47sYUzPkbzLIkBq3V52/CcgefX
obHQy+qg0OUwyfKxTo/A527oTyGxOluKdawC/HulMiu97bNQUY8yvVMeJmawD0CA3D2eG/TsjrQa
A13Q5mxsI2tUGQIs40nUGyUfpY+KvZhSm5Vk5CivaW2xNqiJfLtB5kgThmecx/E2MhK5i61sJnKM
WzTauqNgWohg11/DB6a8iAHEcuqMMprg8YStGsTpoFER2S/gwXMrDAF6FXTm6jEB1y2M89qk8ELL
LiXTc4gtI42lHvY9lvtuk0ygTobIUvyioW70ux3hj3bT/2m5sjW69bf/8Nd9ci+/fvta/bxBPvzE
jw2yxTaYlBLQBrbJWJB+goVb7l+Q8i3MNPC6iZA5GFB/0MKF9hcmbKwvwJTx7VkWvpgfwTJoDy5e
YfbO9DmoBgGBP9kgHypofrKH8FdrwjUwvwhoH8woPngl54SBc7ywIBCaprws1D7B20Pc3nMBc1kP
yFQVK8VtXRuosov6SGNEuh+I0bq+vjQh96HVBGinwt0k7aBfUag8+Qt+5rXeCsUHrauVN5EY5NZg
T8wQgAf9kYgBRR+VIMfeBmbBx/SghiZs/Mq34yLZEBFyrbMuTvYZUiCAtmR5dIxGNp7JiMreqC1l
aYzJjwxMZKYPKo711DhQ+RCkEZs+gpYy2k70ZH1id/1gFeJ06TQcksID8+5gKV9t1D85yShfo1G8
K7WAAMdJw0MNzbO9MzJ78gFn1t8rUv7odvlvhjWHV9n18vVfZDXbf2378gVluyr/A2Kbms61/W97
7y+3121fAiPHAfw3L+XwE99vL24GHMeoTnjS8NBjmvq/8pP9F/gmLIYOFkj4sOs9/OPe0vlXhqCv
AmiKiR13LZb6cW9B4oebr5rYgDBnqStJ5Q/EJ0Ssn5xXB8PfestzZ8NzQSL7cGshnC+TOhfMooRa
POXpGJ8AO3CDOOyHm1HJUVflMl3SQjPuhSI/o9m/N36th0dXw23ssINfnW0ffK5wIObSREZhfhOr
l1W59M9JG043rtTr4Kev5B8c178civgZdQg2xlrLxebIg+znu6JQaPVrRxaOYFXy26kjbVGxeg0a
aip2vz/ULyfVoHmBdDctBxgCeTa+P5QuUdgkHmEPVDAmKKEkYDjdtfgxXsxqu3DIW2twCoZpUey+
tmPLpPX3v4L49eNaKOI8BXhecuGZHz5um/QRc/UVRhDyMDsa3TGmfRGjnRk4S2K4ns7q+Iacef5o
RphSvYE5870LxS+AXMtWJtLL/p5wHdMTC+le25TA8opPPN/vrZN8/4a9XsngzDDbWrxL3p+pZHZy
wRiZ9YG9tGe1kg4nCoCsTx6IH5BAh8OYHAjDsaqtnuoPl1nTp7XbiBgCmFKyrrIcbEx4MJaKUyI1
9dGeouSi6JU2842yGJddtxJr5NBZbwTdZHzVaGp8mdh9m/hNM1TKZgaLnwf2IqgDzuwcPwojXdb1
NRPPDK/WeeHane7JSLeHHUQqc97OsT6kXoNI8e333/X75z2THtViLGxa4sBaBwz3/iQ6MKpn7rTC
0/oMKid+om3DPecxNB03Ld1ol78/3qFi4u/38eGA5AttIm/A3Xn5fzhg5Kb96OCcBBuj7vBGUHqm
W8EQrkV82ZMTypvKMXcpcyOyaY+jap2oTojLsdtB7zuLhswHvjh8csW/F9F//FKWIOmNpVzQy/f+
LNimAolwAAeGMyO5qXmcbYpwfoWz4ewh8mkwDtrc//2Z+Hj5avhWTY1Drrc5t/yHm2wBx41uykje
zSiajpkfb8sck9GfH8VWHQ7EHAtrz4ej9MxW21Rj8tfkcAX1sdPBLLfWJ+fvnz4LrwKDL5acMUuD
9+dvngwqS8v1KPBej4XJ9LJywer88WfhRYeGCYlOIzz54dJpXCzuyIfciUnzlQai8Uk00nj55CC/
3PAsS6mxcQQTHx74zGnef5hJWG0lBvObdHue+Go8mtmRlQDnerVEjoCL4+qhjVA0jiLDULQgR8g0
NywAIyVoMN+O531HA/u5mSTMlEmh2NW5XphdewSCGTY/QPmqOYb9FDlAS5nn+xoDBZx2rZ2blOVO
Tb7XrNzRTyMt4meNnnXYSRyaNe8fDHeLT99N2h/hDiuzoJQxuFw7Lo0L2qWGdSZcY9gL+zg9ijLp
urtmbUjwBr6QxkPmGPD3MeF87kyRpYHsxhJLR7GOeJqWLfxFPUTYEGc55Q8Q2GfgjZWttKc5nOXl
utebRb0LqzjSdkMvu4VmMSG/0RijRFspCwREtaPQ4ojZqo7PCKV5CMqZGimvsbWioeFWq0mXDe1c
bJuaytfdbCzyQa0VKgN6ss7dljmpeVE2MlsbMhynPwmXeliCDBqOCLq8DeczltwN8gXZpjmgss1u
AyMU8a1jLT17UDPGaqLMxM08piEhPsdUc5qd1vVQbQDXGj2iJFlAv0IsE5uRyTRi2SDwf4tWldto
ySv9mCYdzk/WmsuxQ4MBP4Or/Kli6pNtaqKDbLEzEwiYmPAUBKhBnEEzL/JuM1smtZITFTWIEYV5
PmuJnDyW7Ssyq+5ouSGKpTAISZfhcZrrjH5j/BIbXEKZu6n47e/kAE1Vyw0DLYmJ+AV/GYv+LBRW
sZEZvoidRp3DvIH/tDxkWjKrZ1NFc8lGABtGEZqncjsbRRkeIzNq6onmzOhCjtQzmhCobmWUnGlZ
EphpjAWrE8zKhXSreaPQPQYGOZfFo6MPxTOuJrBeLEyT5GymJaFiUNDhiuTJrU0Yj+Tce6wCy1dY
MGmz6aYk34MTJZ8uQXZpQYsR52XQ4etjt02Go4RRwBxEjYUXbcRocFwtMT7NSpglQ/dmmcUGaZJS
jsGBOoGvIM+xiOkFUSksurrul8mkP4NfcpRNzEhP9SYs0/02tieRo6tl0P3tdExPRqXPnukYKugX
wtLRYQuAmkaLZ9Oh91ZKxYOwbHlpJ5UdfZ3txjWOrCY35KbA5fmM62Vq/VatqslbOyeMIFLpgy6a
qbSPaz0q5UkKLXm4NHMMA7iyR6INGtMe3B6NdCafMiLKa+zBtcPtMMdWsolKvDO4/zI8VBophO7c
BNky7WhhWezLfmi1R0tp6voybOcovBNdayYnYNWSk0VtBtOjbyZpVvWdPWebTRrt8mNMfSeut+kx
HVsFs9gwDRBSJlsM29Zty6eZJvcrHZ0FHQTbltNtnLExmfBkIXMZo+0sa1MPNWVWSEP4l+KsNiRu
naXLd1qcmVVA+TLSmlQHWz9CL8GzweI0vqGYg6yDbZcYoxbTnlgY8SiFCwVvzFi1H93yMEDYzCJL
6eybuh3wzuUFdv6FqfN5Tmt9xbStAsg0jYWxXGpOT2LB0RrjBfZ8KHbGNCfxluqG6GFy6NXzWVnC
ldI7m5pxPSGOU6u8nvvJTddQMdTeMnXqPXkjCwOYHZ6FaesAuqtKLfTwbbR6MFF1cpTkkuIeDG8Y
tAeYgjcJRvhjxZE0Nllqbpxltc1ArAltUgkWTukoSHK6uYgC1O6JFkNnP4MFwiIpjXWpH2s44W6Y
EvKJh0KPXtyoF0xJF7s5LpgajFTr5IhWmoFgtctyd6kDnQFvczmE2CCPTas20O/M0bXWWq48RMds
m6/SdOa9Sv9BQpNzRqvKACT8XkzApzY1D7HdkpTC8Bir6M02cZ2WLj0Awz6uXcYXLC4vFmy60aZW
TPw58cLrzos0swji3hAnkNoL/dRyFWVfNjg5ORFufYX1U6OgqZQU1ES4XnJ/oTYWkDYWqCTANYP1
RiJvvnFHtF9mQ1hfq7rCoDYujQ6fqogtbtyp6+AGgtCMPNsJG0Y0E8lQ3EHMNLkLI9xpAHdp1plq
23xyjUzAHaOioGX6NXSpZ7ZxBwI5wiQ0D0rFeHhkGOcvHPObUY5tuG1wuAoPMzNWW5I5Ut2MaT3S
Ngx760vKOwucfgTUmS6SqjE9WVnKRRQWrhsU/VzdhFjUYp5joOc2PPuT2wyfzR214eFbQXs3KN2G
NfspOy387wzPMQ3SQRu9tc4QG8dmphf3Mws77MBRa/aYD9ctj5WEOvIwUidEe3DRZz0WilOFW7vx
kgyBGWzhyEISguddHsadQyFq4TwuXVNfmcBp7ujhMISfaeDjfQLJdYMjuARYR1HvPG/wfunOlV2n
+XQk+olhNqK5VHbrCTnXS7saT8hkuEMQU/ea8ZRpxm/FYJR8E5baUO0TKmvjQdb0ALLpGwbBje+X
SlHU82IoBodjMjH0sFCrypHOZoC3V8/lq4PXszMA39p6W7nJ+q0OZVOcGzSCYjyk3Iv8RZ9Ig0G6
nBWxnWrVjhjaUYd3o1DflktfWHZnn1T8WY8fRUQzjLnSnrnLNBgFM5FFe+qd44YcA6pBBZKMZ+3c
6m+03osimJrIKYtNmyWWVQSH9d7/CwnqP40XprEj/q+Fp/1ruQbP/5adxPrff5edDDRYvEmGuxqK
MOGsrqPvtDBd59+Qcl4pvmLdD7MI/6E7gREjg0oZOJotzZA/N0AqK6cX/AJ/rrLLIrLr/onwdIA1
/LSJZKPB/tF0TF3Dkgcte93P/aRShric0Z3EszmVodC+TIBTmRDrLAiw+E/U+F67YTcq1PX26atL
jQHweLeclLWdJByD3nAWxd2x/O9Zj7Oq6ubHn07l54LR4Rd04LqA1GE3oa4w459/wXXdTht3/zLR
kM6LCv0ICiJJpcEXlIvYn2hG77dfDjFrVG6EW+hplstz4MP2dViQjLCGUpERiSgwKL++JztQX/3+
M/3TUXC5qbRXsHUHovH+M8XxnGERKVF31kwasMT2OC/t4ZNN3vq7/v3Vfv8sCE8uiqINUOsjmdtR
KzfCLUQ2WBTpFqKleu5OcX9Usqje02blbtS4fjXaaP7k470XvX4cGCmEFO5q3PvYM97w8GxHg9qJ
eaQafmYoeUzIONuKWTafbP3fiy4/DgXJCmkNcJamfjiTSzkxQwcGjXCaln7fsaiKl+brqCxvql6I
T3SyXz4YOxXu7VVCdlyMih+uDia0uUhVaq2yOXrojEbdOEb7OjMs/eRjrb/2u68OVBaHMGx0acEY
4YN0meKAl0YTJxT4CCXQ0qTYsDw0NsxMWfeyQt67VE59Qjv45aqEGa4ik4J+AO/Chfn+qqTlEl91
jtWKzDGxtGWs+zdCG+h1f3j1r8dBTYcdA3NDfKydHVZJ3Uo5Do7o6osZkhmMkjp9/v1RPshjXBoc
Rqzpc/63AmI+KClmms5apzlYM1b4EiarHNPJYOySKLuFsXmWA6bOU2PXksNpGnnE5XKUWcPxolZn
s9sjq0nUBmv5RLb7p7MMmF0zEQzZlHwUyIDDluxLKXtLAZ0g8GDgy4bwswvoH65U9FzICZwF0Icf
GT1A3QpnMDjHxShHx6PgBu+n2YJ69aF+Z5/BqH65DTnXIF0Yea1yJJvH95eO4YaZ4qQhEYM0Uraj
4TyJwdm3jnlCuDb65Bn9zwdb2RCMPB0+4fuDMc4W4A042Mi2/KhY1O5KJBXeiEzRtU2oNc1nl9Kv
t+OKZID5xYty5fx8OGJoTqkcBbfjQMb0PI2dL61wTtyK4ryMvQohVaX7krizN7VasIT1ErDW9e0B
3wQJAqp4I37buUzvYwVTz++v81+vJwghjJ9wVOFgZUD7/mys9RzMH/Hp9FiRPX4l1dd0KJ6/P8qv
1xNHQdNFleStxUjj/VEE4sXa+xp7DfHFeT/V8WohgAsCpjCkNOiTD/UBdrXevBzPImXjMn7je/7w
ANQpdW2I8iZercq2OBkGiwQxAkf2RpepQQOkHrE/IV+Q+ozDImfTYOx9UOPUcAJJ69ofab/ffx0d
RZsFl6qTsFsvyZ9WSchdkVNIPn6RuX17RHKqn1D2CAZ+8sH/6dv8+UAf3mcVVHNzjDlQCRz4iIp5
fM9CfvZ0+MDM+vF5HAv3OFMLhqQfLpp8GpuKrAuRMrxZ1x3Rv9aDyR2/yVJXJwqrdese+2ifHHXY
suZjHKLobi6IxuiTD/xPFxbzMZQzgXdWfPyiK5Hbc0L2y0MYBD3Po5HuVLsL3HpQjn5/DZNi42t6
91pdXwh8fQL5nknw4ZXx09eotrpSpjok5jIaYQyR5sFOaEi3LXhOlpEa9Inj3mrGVFCdV7XEgLSJ
PRYvKub7LyIUzl1ShCU9oDpOmI7YIi7zldegDE71zFK/Kb/J1e947oKiOGT5IeV4LL2i2s9SPBCP
XT334gQyeypoM0s0xSf+OWVXCtopGEFabdXreEp4B5WM+yS92N0SljuiLfCJSLqPmRKI2Vw65Fd1
OY/r1THep/xOvgLwnKYyrW+6zTBZ3RBQm6jvCgdtgmBpmrxECpmGAK9eZO31itrJwBFFhwY2dhnl
rngASRYXZWUxSZr1AZmmCmXQqVNH5ZbryOaEW958Ym2kF6eZzKW2Kyw7IUhN9s2ePUOnYQ+1iuzf
Cgov2F1AvqDxYAzPJIbeKL+KGQ5Jd69WVC6kj2ldiogRWR5nA+D0eC2IPppdMSmxH4OMmWl/UyLZ
H9tV2H01qGG4rIs8ubKd2u58WBAVhaUS/4vfJEY9BxlzzJvMzZpop6Zsnv2+LrOnoSuKFynxoKJB
ZKIO2tkGSzCMoXvJxCF8TIpUsBDoqzDyem68BG2qtpxjkUsn2ziTTCyqxPQ4CYzRHeITK9STx0Gx
VLmHLI8N0J+7Wad4gCWh/IJEz8wtjXLlsaWfbrEDh9O22gjBnHOCYwpMQjKFeM0x8BqXEQBvm9Ic
uYajSW2kQV9PqYVKFOY7YqoVxjDiw0SQhR59bTKQKV4I3yIn5Y++u3GjPKn3ZE/ne8MsnJ5Qp4HV
s59Cg1pCSBAMkasC18taAC0CptGCBjMdggKyhIWHPI376TqWZVKQVJidi9ShtI7J6WRSTaQuGS0A
RjS1gRy1OocmOtbJdJbalWK62CtpEy1ZWTlRy4Fh3HPF2aN8QLpzC7/suvpKqWhT92fdkqdtC8Up
YGkk7NtSR+6+HotUkv2iF83d1ZDPc9cjMjKU99PU4pkXUafeEGux5MbRKNmgaIVylujEMCqldPbl
YLVKcpzy1kqO2dyU1lGhYIL2xxiHz25KHfXSps7+GTJNF59VEz0RQTnkxLqphCC7J1pUOcLNRAAj
CH6pz1ugIX8WLWXtmf+HvfNYjl65su679BwKeDMtoLyjdxMEyY+Edwkk3NP3Qumq/5Yi+o/QXANJ
EbokL00V8uQ+e689DUQcyabFPxgnqYjPKNb11nnJdYu8sYUWmaLokc2xzBkgvNdTnc3zwQ6DjPIx
y/f0TkVRb4DMo3+WYwKE212+pLZ4/NMq5VeH05oCUd0gPBnUZHRYkbmdbgY6ZZAn0u4t5S5AYOOg
Z3sPmW722ivXuspb104DuJ9K40xjJ4SBHxdklJ/sosT32pWRWQdgtOoMnr+Bj5qqU23yQ5Aquk9h
r6uQuOvmTwIU1ms+adRVjGwo9klk6LgqwWVngaYq9Xs8DIP3Th5hbl/NMM3joGPB/N3krsa7YBa2
vrWRqLxjJeBuHFwiTc5ac5xCbAQhmJTISGF8INHmGouqmVPH8IhIBSFBqu/Y9fJ+W0wxdd1cQMp1
nbJT48fJbFgxpk6fQivSptkwEDi2H6OxkFjhDQ1lopZTvHJT9FfYJ0lzabXKfMs9mf7ScxXiyYRz
IlkiNI6xitF/3zJPZV0+FHod+4VR8pQw4KfEaznQCb0is0XBCV25FJRXKPYPkcSO6+c4Wy3fnusU
XY4CaSpg8IvkRzzUzfQIlCvTNaAUXWNu6fgqa1IUJAy1TZsJVazp+kvhKQxjclVmR4tw9JbJnL0M
tkcsesf8zzy7bhJJBSKwP8eQXffjpKEl3ou4tjrqu3uhERmxJsE7TDLWy7sR2OqexpjqY4hSku1j
aJVp4FgUGx3iyjJLnjiLHZW+F5R2X9ieQ7BBGMVg4zsxnSEyt54+qVnz9zHxPxLgf+k6w8T/LQE+
kon5Jwnw9vF/SYA4NMEh8kvG/XJzb/6PBGj9zVlGH5QtRCf86MiG/896hnEJAwWfqSH4Lbv1f1jP
+HoIVbjZ/scn+m9Yz2j9+uexCGES+WQR1zSYnNhEl+/if0+35H7FmHaK7id0a0b+bGTkDOJQNX7K
fBoW136hgxdKWr341AoAJr7ZpnJjuIBfAARqEU/Kuhtg3tgZyTWjc4txXVQjtYxZoZaFz2FvO3Qf
KSr5vrh2v9kJliElxHTk1ispO1c5YPhOaLwk9ptYe0MNw2dwq5kXjL1QB5gos7tgLBJ7GY4rqdpj
QQK/0ZpkPREXKr956oEqXuEyj6kl1jqvK8uLVjimfEycbsQ/wOJ27NY6i7rcYayqouKXbSi4Zt8j
TLQGUdKNuyLHXvQwhg15uSKN6Q5phFjwEl6XjVCuNNm7kc8CfMzO0huFeueCgvtKF98TltOJYZtj
daQz7IXolwSMVo6Nvp3YIxGsS9FYfTDyWOGJo1NCAz9amdKPKBqnpzy122sjifJJujx0dj07Wkji
71axX6glunAqrvpotE563m0nVSVvb/zIBFtUPsDiakviE6UkmVM2HPATIU1iR9WZ5MXwTDklKUC3
FadF11pbPN9Whaec+LZeQyqG6J6vmzNFNEx40THqus9xuJAs2JRlfMwKO1jQ1j7+oWmPVAMhxIyd
B7uzTl5UAtVyT2Y+refO3DlVtmlaggWwv1+muTnj7iVcoBRVcxhEe53pBuuDaVJzTt34njEo3UT5
nNLU00FgGdvLHOrWpnWgSYSWlBQjT9nbbFbjxY4t8yKBNKvATEpeGKEz7XhOP+K7iFeajF5oxDVo
iFOye8Im4JUmNqWRF+6iQYhtAXhgPVLb4eum+dwpovb7hYZV6HG47WtcBE0XHvI0FXxiq58zBg1v
xy5KPTlR+YgtOtBF8VJnXRTQ8AvESkgr8W051qQO5zp+7oVeHWxbkH+fqFklkh8fVe8HVnxEqzXh
r5WZEIVHXjsNSuNHs+MbqqLDrjtU7nSJSpseyMowzKcq8hQWjiq2k0AbOJs8Xggrt6h3iSUeEnwe
0ODCckNq8ZJwVK7YUCNvzdWlN1Qgvx3W0dTzqXimvs2eHvqm2jl10gXD3JVblO9nLR+4aDGOFmEx
3DFq1ytYWqavsXgE/mRV0CIMwYqu7kkIFpM859QK8n9OhxhQzDEk8LFpJf/ltA4JhMq27yTIOWWv
NhprNCBf3rTE/7Wk/gLYHehlk3yJMTNrAtDpH6eWWe1TFEuAxjJO3VCPAbhF45B4WXJ02OSebYhI
K4rGdnVoNDm3z6b1XaiCTNshXtW5HsSmLSV8wcI4pxCHSMEo4bmVpufrxWQF/FQefOzI7CnW0+yK
Lf34mWn5n8HQsKl3hXbhgpyXWMOV6VSxvId0ypAGIIfPbsraCZBTlDVL04gESATQfzvbceIrhWmt
hrLbpzoAwlLqWrQBi8dafCib7VT0Fm+2UsplwNYbwJcetylya1EvT4ORpsW1aJRfTZHXNq5/7dDW
ocnihjfupqp7AvLoBnE8PrHrBNkDlYdtzLPawMdwedaeVCs8RMJ8YzmbK19k6ljBYtAReN9STR1W
UM0KlpVw579bj2pA5GL3MirCO9PQQGU5j0IKtHJ2lpVyZ9rxQST1JSlb88jzHG9Ebl7zHqhH5mLV
sabFQEvGZsUUTU7SlpwEBumstAItleMzMPrmR+DP/BWx85F7yhqqFqA8YzG9gkPbTGP4GvYT3V2q
sucmOT/rQCcI/HlwZXrjgmHFYKddmUxWbU1FQRUq5TUqhyjQLDJRwix3WZneGUp/AYsMIqLK3G7T
OyxIFanxypKV63cZ2TP4J5gzPIuVxzIpZ5il0/ncmr2x5v3EP7JH9VVrGowAHjT1ey1qrCNi4hJe
5OZXp9Wj04U4cwGd1e0OAg8QC0UG0qXQdKBVxTBr65JxWO4JBbWBDaBs2NUNjwwb+NloNcyGPVH7
lgMjqtqCPlSH/vP4nVz4G1hX5zR5L13Z7CrwpGPf1Ash5ERS05/SeS89W74VpAZWDoSlUpwwTI0A
svq8uWaA83hytI2P4wGoWfMSCbU7RuHoshN2YSfp9XHEzOLL5JsnHYixOLLOBOHMB64W0R+j/8nr
fG3wriYhi13njtrL3ZTl9x5+Jksbt12Y0Rqgx4FaN9dkNukNK2z1w2qbh8krsa0ZD7b7WXdE+CMV
YFUrdmIOr00D3QCe3k6ZyJvbJHA3phZXX5g3rtgSDkOsnQn7gZzN7zN9ryrjhi0DppADdzufek3m
gCqI1eGsJPIUTRphMk15hhV5sWvl2uAJ8zEJ7Qs9+uHhO0R7uNigLK34ii0w39D4Bmvgt9buZcWh
0uYbhoPXfkmvp3bKrTn0IOpBxnOSbGuywkkA/GXfNc/Jqn7SjS93SJEeCH6nf2TNLmKsrswGG3Wk
ulicw8Qgv81gUUZPS0+xoIXbkx3cIpxureYrcbKzu4tQHrl4vjZyT5RtJzmqvRZe1fzjko8Sde6T
kudK3mww9++KUl7smYfPB1gn8KSJ79ic7bbjO+5Fd8wzb9k75kmYiYw8wt01c7MaJPnekodxsnjp
6m2U0HSqj7tOa7a2850L6+omxl0MZiVrXL+gstHxKDlX3i2qVg26IrVG5aaSSoKj3rmQy1PxNcud
wC60IPfWuvlHqIQ0dT3BQwUIMIkOY1WnoGvstQgNPCDtGnzCCZLYuCLH3/cc2l51P7cVhWzmQdf0
Tawzf4zetQYY0GbFTtp3kHno+AYrma3iVD+XlbRWzUC23MabcZ+S48a5TObJHywx+HbqimBRmHZq
WOxnY2tNeM16YxvnbaDVvFpygJVV1B8GmWdEoMct8ZsrIcxuZTda2PHHrjmGo7m9nxsFXI85lAe0
imQXAb9fo48grEHpTzve+2X31k6msU9r8uIr21kgUnaYiHt9SB4KcXViXPs9fNhANvNVd9sjwPyj
3q2F4U6B7tB9vcoKh0dklT1YRlG/jBB9dnbEXyBzCHX6aVMElfnrTNmd54171tkqcooXDEXxGDGJ
0OBpyV1fTokfT9qmyMRRsD6DPTud6L18bKBhBhbnHe+/fZ5vqy41Ot8c6jX/8a2sfMO4Eh8ge/Hq
NimYXAmbsSdVRxMWQvwZ6/becdLXKqJQtRyMR6pC1nECTqrBQOK0e/yHTzr/5lIQCkfT2mLxfDHh
jnpTR7OkfjE7jPfLK97IAQAaG9Qqn7M4KJSE1sDppCUqPv6IX8wqq9J97Ci0+QCUq91dklTTZo5o
72A4nmhuZX8C1grUgk32MFexwDHiDUVJ0qXY1Ir6ZiC1ZaMWQJR6BEp1SceJuLRjPGMnfV0+yxb5
izrSnJkqH56VnTE6PSia+kspxfPgse0WjAQrL4SX3dCr2DFJXeehfKwn3E55uinG5qzm2kExioOT
aJz1aNrqqD9qZvuM/TIwqq825+3lmPw6UnrXc5tXgP2htdQVyeEdfeMcSXVtz6WxSkZvo+jRtkzq
57EKcRhbO1lF9gbcLiRiUWJn7lTjeYCihydNCdesmCY+t+GZi9KukGgDo5FRbpWYayfGGqdIuAbk
9KeggMDMUEcIfQaegZ7sN+O4JXH90QF4Pcb62OxCoSGSGWvYbOt8Staywzpq5PdRePBK490NYRXz
WqEUDh9+zIhEVgDZeQ2R29uklXuISqq7ixpSoTfuLMl1Ko1J7tkoDuXU7spa/WSRGYy0u1TxFLg8
HdNwwZDaxKl/4848VIAhlcb7dMiAe6HzFCHo2GBbymLxeNvjl5Ud6ZL0VibOW2xRcVDG3hXu6xgU
Hv5qYz6muE+j2bIOypClR3tkujahbHqGzlPIYFLexV2mNyuwfOqgbj38urpebFAiHQSPYeM400Pi
JHuthUsRl6eQZG/IpMJTZo0V6iPPMGdysg9qutbxODvw0F0rP9WhdYjna6Xi+zbfyK2sje4XS+sa
mtz9jZpAFhkuHsNft3inVmZ5VQtwvmVXBRaTcTgwVUXq/azbO8vqdyanWxa5K4VKarVIP6pcnBVb
eWm7q4OJq7HicxtxWYk+B+bJYJw8Kkztc4a3O+2Glwp/rx/nnB5zprCmnigB9aFSawiSF8qdIz9M
lF/bGNe6K1CwBQQ//Bs4NUcrD/KYexWXlyb/JoJtylNId0IPSqTihhMKYNwowW766khCiFgXRmZx
+Ebhdx4nSs5yQY7zQwyZd4R5DFxv6xght565mNQfh+zDtzZ00YPAIM8PriX2Z1yL4sNTafX0jbwr
fkVY8lgHR8/xUhje9GhOOdqbSm66OcewgPcG+w8RKKA4gJR4Fjq5riqpwtUm0649dzjKoy2ttf3U
NkTlM2WJT5U7IlNe7OY0tkLfJ8UVhvApUZXB9GhTBFCBV0P8AVmi4FJiCvVgWBPdsiq4YE5rehMA
uqQt1seikV20QWUjGFqF44ZaGrX0M4v42xqb48W2x+rVmCfjLPVY/TAaL8oAQqnc+XN9RukFKTaJ
Nd5loEkMyYER0xDEt2+xNEkkvEs+QkHVrQsRrlGCy/pY8stluuqJ9gYU7trPUTtTB8tjPyLZ0IMR
kgbEHY6/SbyZhbRrvxAYGwPdkK29yfokOs3uAF48bNLkwjc2PMGUrk+DrhjZiiov55FiFV40SV9m
T+lYZ09Z41nPsxcOv4qlDTWEV0EdDmjcLPFVQjnDCpYoN4uB2CGpw9yiNbcxcwY4vTLRSGdW1nOA
ctrEMH6tQgYODwzHR6JdQradsB9CzGFP1Az2PFkAEbNeqK2B0H7rFbnfjY5lb1rsKoI3HTiTtYFX
x4UxlVjo7WzprqZZk8ENAX9eYVbD1i7rSh6ZLF2dULBDMXo2clji+Z1A3kBgxmwdAQF81DrLowea
l8/MxF+BssZOGn0m0FteNBZo0TZ3skR9HAYL124Rmur7MM6a5bd6KqYArf+bYtqcFyCKuLUi8Vyy
nRgm7a+2vf+oof+F8P7/U0NPydfPv+iht8/4ux6qOIDbHPRLR8W5hclx8VH9o0FVgxJHwyJZIZ1N
i7dEhv5SRF2yuN7SC6nihyQctbgw/lJEIcFZFpYivEQWq5alvuvfUESJXPzTnpgIJAhovp5HxQPR
WOf2z//Xnnh5wXGxhBDaGk61gUcPmyVD/1D88EY96HSVHJB+oyEotFZH5Al15juc37yebuwEGC5i
U9yICuGNrsA+hjfrcKMuZKhFY+CwXLvV5TFyLoiGWC9sEKZ/JzfIiOJ46qTEtg8rzPttndB3nCsZ
1+7e7QUL6gUFMULm9VjuAoioYoG5RC7YCHWQo8pS1ulgxd/IEs6NMlHoinccFvREvkAo2FnE2s5c
0BSsGosfu6ycvXsjVxQwLIoFZjHeuBbegriwb7SLqQ7TR7EgMIak5imMk21477JcP4BnXVKdN3JG
tUA0IrI9ACwR8OQ2vHE26KnnZK7byvsNW6N/Hm9MjqoZzI28kTqq2U5IY1QLwUPcaB7dAvZw2grG
BzE/eB9KYYiHaYGAlGys9+2NDGItkBCSHPBCCtD1p3JYKCLxAhQZ8aWX26TldADerbliZdz4IzI1
+uOSMCFKtQBKUh00SXajlrBVdeeg6/Ga44LLS6SxhXEyOzLdpjfySd1qgZFaw0M4d+4RJa97bzQD
ITC9MVNaF376KnQ7F6z+jati1JZ+thbYSuMlDnepyWOjy/korrYx04RFK0t3NDLqqx29FHlg5Z1T
Hfoby8VEu+ShS6sv6K8F90L5tuaudMJbuHCGdrzmfAkbaBmcGHv0PsvJwF8QZSn2f7KT4GTgLtvX
4QaZCRfezLiQZ3p1Gu9DueBoYDuDpklumBodTvfadiO0BopItdVyaTYeQovW5HKp64iVbgj3va3a
2zpkaR90S7WHYleRXItb40fLrkzf5Vlu7MIyRy8G3GSfjblGEAdrT2uIzCMaRCbOvFcv6ZE03Dqh
Y0Rlv/A6uRHNIzqXt26DiT96Jj0LsjPSdOepIGAApNQaBUs/DuN3urLhJ6GUgv3MsElcDJhcA3+x
hRChllp1tW640AinPWBewFwfk9riGOB1DrEVjcfuz5PWGzmBKAdtRGYaMNK+kQh39g1S6nB/OJQ3
dCmCOvdrIk7ouFgEUMQWXzXRJ72PvRUiTmiu1BsOtcnahX1dOOHTuPBSNTXVqZR1FoyquhBVOwR6
BSbEAlpt2gW6CqoXAOukDB7M2wXLGoPiwl6mDRqvQ7it1UJwFQvLNdQ7mslLzwMSqWYL7jUM6/FX
RAsEtphzfLCWTuyjpeRNMqxBjO1u8Ni6LBm6CG1pdtDNGvtjrVOUT/I3FF00yJl8uRuM1srts3tD
1IYh1M5dTaNAyW0pd7i9m3IHVxZGPkiiqt4ow1w9edS4WuvJbOv2YAgt/bVxVuIlwIbE2BWGEyUb
RD0fPD2KP91Q5+nDxQbGzCoG3YQKwc4L5GyfJe1D32UgFbvKreVdF+vmpcE94NxTypQI3xOTi7uO
54q77k1CLB3rAeRKRzTqqo1zjMDLpuOtKCJxsNth4r1TlcN1ko16SUQpsBIoMRjB2XOTr1DWwKFH
r+X9Kvnz81erBjhZo8WbDRDPt9uDsF8PjOrNQ6LrKPJprM4ved6riHU52B5cRF712GhZk3BLLrM6
vQ7Eg6crNRL5tMmHBs2J9gWmKFpTtHnT5nMB1rrLvasgE0KrgFFFdbvGZVYm94ZSEQ70pjaJURId
zAyEmUG8zRZQaSyGoj7XbWkTe+FN9tFW/K4CpWOPfMDpUL/UU1yyXGisut8YitHym6ka2Jy+gWMJ
Hv0stAL1TCmUoGidcFpxsXXUvRMN0qQ0EpUFHEGX7Wsvq96FF6v3IRdLlTF2LDXufNRAr9zQ1Z+m
tLeLXcpz6zxNGCbuSqZUsaVRN9tGY1SSTKlLzjwVTYNIa5WND/bIhgfaPsD25XFOac8R050+0rDR
hepedfBn9D5sy/pqzbMYNnFemtiy3Ky9U/hDIqP1PNKmOgUGHyetlFtFq/q/G8X+M7cxt+Fc/L+3
2KcfXi3xPwGKbp/x97lN9/5GWgQvNW81um/JFfxjbNOdv1FYCNjDWOAh/A+j2V9Tm6IztzkY7rCW
u5rjOovV86+xTQGiwvJr4e1a6Husn/+dsY0P/1dn8BJjYWYjeWDYoJKcf7F887p1G3V0ML+Arg+a
FN+GRNZaRYMbZIZUL9zKHjSCqebU56dcRccD83YgwvzRFP0+tPsd0mCEMhPLrZX1G12obJv1SPqN
M8Y+aOtAet59QgNH5sHvYldR+xFifxOlhwliWC7tVyiKzDhmd0HbeZrAUF6VttnAoUh9z/njNsZ3
X0D6EAN1pUV3R1HanrDeR2RCTctCZFumz/Gl7EpvBXBCANAWL+GA3OIgnyShx3O/H64Gi1lGAjOI
zepU5snWVto7G4K8b8caLQHNvIcPv6p6rES1mcX4BTW47LL9sYz5Y+rHdZayo2yTYdMo/W8z2sOG
VimKVeavNMuvdsaPpdR5fjCpE7Cc9IOkpgy4lm+IyP9SRlP5VSXfhCjuJBEiHx2ANYr3bSUncCX7
JH4Zlab/SFW2IkB9m5W0ZhYzQ8QGfOLb7Ds2AvAia+UJFAw/07gaO2SxQXMe3MxO/LpNG7/Gh0XF
0/xm55Qa5KO5VZ0yyA2jCAy68oxWa2GotNeSdC54iavBoDrreAO16px5y3q3Kt955LE/rMeDl0Wk
8NXybC3tgZoQyXpUqnrtZrrKKRam29kp7inLXjO7bHt3CZvP92aYnw1RUJlgHFoRQxVV6kch04cb
P0qJlGpjE4UeTMX5pjHyTnGWFjq3BcbKByNbMHLS37ZVcuo4eoypCyagVY68V1YSeM1qtqtdW+SX
fNmXGpx5pTAeFTdRHsEOoNqGEfu8wSu3upxfFDM6mhnnjZgbruLNV5KPqm+NLOWUsGZ+mexh1xNE
81tA9S8JO8OgNKDBgdglYjsNB5mm8zof49AvcnZhk2jp5rFGmrPwBdl2yzo4/GWcPduyfi2zUgQ3
z/Vo0ZySNDpFLPFG7x2HcHw7bRTs8ajc3jkR025KUPQsEopxIWhmmeRlclB5u7pXN1WkKffl3D+Y
2M7QYh0FRyI1SlUTv2VcXfDdR4QhEgwUHM+nTIo3kXvPqpKfHaQtbHSq4C2ojxfoMPt8JjA6yfR9
kFoWhKLp16pRv2RAXFfAdC9DPTi+gk1yjT2SKgd5BiDNHOzY6Tox1J2XnnOzpzaIQop9R2zBLySK
eGEOmr4yx+qooNyz4bGnLTGVIkiwM66cET0NIep70JJiVSaiWmHwtzjWJYuB5BlTVx90Q7ErWFiL
IaauLsL46aTjt1fSPtPhswY/oW64Ofm4CQ7O2KzQixrW5PoXFEYIqwlcFpmXQZHAkolda0d3sAgy
OaGB5Os4vyYAjNcY3iBw35ehskEPTrUGyH+TfkfDqZd0pXFxvEOZkn6estExTVGeJFQW0MGpEz0a
el/vuGs0JwCFwHe8GhbCPLQbXY3iPZeLvQj7/iO362EzYXt+GzzxaMmJOpQp5EInG4TQyLrUnUch
0miV38TU4coyrbLXMNI9Mujso/GRcB/ooSGrHhCsvWL4PGdzdGg0d9yZbZMdeq1c80Ko7wZPOU51
f2xz78/s9E9pOrzk8NpEQbgdasBPYvdg46hbWatReI0QycxZP5j9dORuyA3aAtxp2/APJtfgX1Qp
u7bLsMFYw7BtK6M46xPyoULOOYkSv6iGHa7tO3LPl7TKeBbgnNzJAYAqcuJRWu6hzSCS1B6O0pkC
JfDtb43d6Su96dWf1DVcuoB5ftW6m35lpV4c1LLqV9o4sj4W40nNSwCzS99RSwQ+SFvMtFzIN1Nf
PlpOTmXQA4ngXTkoiLIpakJu5uuuR8qcwTo8hfl+rpbAgdT67mXCIHBePAjlMK9nWR7iiW30CpEE
2741IuOx5NrIRLc4H2A9DNpcf6sZj88ps7NzZsdXBaM4WOgOirCMaWahEGFDuPg6FJ96RoU35HM4
o9l0ySfT/uxl/SeJunaL9dDwzc7agTHexRXZnk4NqrBCeWsHTGL2YYhm39GSi5IkL7OV2Gt83wfE
633CGr6wRB1Qv7Is1fCvTN3P5Lhj0ET5EYMmSA2bEqExmlM6fHDI9+W6VDljGnlOOvdZ2JwGMjza
2fBH1RqKKDyk2s4XoRuf60j9EW3+rDnhvK5MylAxXZZrYs/Fxo5HbZXEJeVVPdVaVM5tvLKmi681
cMqOjdzFMWWyhpBsieTwYPbq+5jMpOYBQniV+MSq0LGF5gEwGBk6ppJnZ8/jBOrn4T1xwpp9Qatp
26ZNuJ91uCBGeEsbIG3WJlUkzsvWxtBaKvPbOM+vri0hfyCe45OD42wAOF+XHQuO0QLvgayRHvIq
Tr+SNOo35qyUfKCDJgAMAmkpzCof6oX8UmODjeg0ZDslNuVrYurTyyJ8vLOeL+7VjGLLqXcCFsFW
tGGtuCAQR59H76OhmK9FmbVPqdpDmXBeS6yl+wqj+IYNTs+AlJec5jxklczp1mgPeImH8MNrHXon
ATquInUoAiKJm9arDiMIb1xmP1SAGSdSEaCIFVDG/WR9ov1v+9Kx9oUG2KyJuld9sjnLnIfQkdsO
t92rGVXsvIRyJj5TQlJoysOgMdUbjdYHdctpmWd1t0ck5C4sVmNG60EVXbsyPcSeupcjDhCKcCqd
hbKFlyIJsfosS516ZudanYoUazVykZlbL07SnEIwDiWdIkXjsa+hCXQKtXaT9yyWKFTCAqE9FZ6J
86UY8GxhBK/DcbjSBbaNUZ05nKOgLhwyn42vNvDzl+LLqTqpUlmPUQz5ljeDF17dWLLQNT4mVl9Q
YzhbxX5I1E2C26xlpWJomJHnVGGvCuOAxqGV1zsr6eVLo+tFI5NXAtixciVIbeEXpv6jt6x79VPJ
3mAJl02yX6Eg7UzrLiqT7xzDx9zaQW1LNkG4luqIN4JTBI4SbYtQ7sKkPlR4D3O39Rm7NtK2D5CA
3a1GuSItiiRykymC42PODxTEX4yK5rcMpDa3t/kZgQB3uz1wN42l3DVyeAH0pAfmxIHWTfZVlvzc
lvoVOfZRUznP2mn+7fvhnDRVurEGysTKloxNtDcS/cqLmpEvqXwCA+zpPbpY7HVemDsITGfcz1+i
fYCV/Qg7FHdDGNTGY1Xl730dvZYUUsL62fSe2M9KfsK2tne4yjcgOEYlFUGV5qzSBqziAPk3Y9uA
ZBDTLzahNwvmzfJsyOzmvXLEj6mGR2uALxxWpzbJt4PODTIxobXoKyupt5k1/OkpT0js4dCb/fvc
7Dw12lZNxDQPF7fwTkZ28ebho5/0UxudVPMhsuf7avSOknWnabYbl4CRiMUJWgRv3h7Xg8aDrBpZ
7JvMNnhzzjJLPm1m3WzMCp9kDTNTXX7pjb4jzoBx6dzNdYio1ViB52JdqUu+zKTav+xvoEZ0rnma
gP13s3duGuwqhrjvFWvD8wOeCh+QuXfWSIRXPBggbbiBj0SZ8isQ9Y7eMv1MFWvQCR2/msJh0qj4
N3jg7L3pfWRQC+38leb3s8mgarXa0dGdF6wvz3VpEtqNWKpgufVzjUMrkXeVpr4nEevHvjIo+yJg
Pknj6kzfNLIGLj6yeWwnsHPKSozeXpYYoGyGlwa75yTUzagbYisN5b43tOemfnNG+0Qr7TevpCQo
uuxBJ5eBN4a2Wi4j0XqIhy9A6N7arbPNwnU6l1NtbMu62M2jfklT9W6w5zUhGbw6LZp5KAe8rs4P
mye8EXJ6SRRvuVHEPvA83ga8LHvvfWRWSjnK2AWdyOLTWfxsOOibSkahsZe0vm32D2WCdVXFpDsu
jVPymHEGxgpoE7PnCJCjtQ9JXmi2/d73V1wylykSZ0NxHz0Il5kw3syQflMee5wZQvhSr5/l/JXR
AGwpP7NxTBTrTqVCskH/4bF3jwdq187yXOFNvoe7/WesknOlWi+FBjjKMqc1Rc3+wHcXh8rFGpI1
zrgDOYr1lNS/nlbdj9QAVvWbnjo/JB12RVoeo0QdL5EGBXMIrzVBi1XbGwcObW5rtPt2qE5Zyn/G
cJNocq8lzgoF+0/ZwI+J22oP70n3h9zRfWVoz3mtbBOdFrgm3gkhPjANvora9rMpHTeW2hGfEjqO
SY6GvBj2ysDOUzCSzgoPG4NrOrC2gVbHOHOhSA1rRaUCIxt6TA9YI5UU2pQeCv5M6gMRY3ftaDzN
E0wfgdMNxl4b0PMTp2L/7D6FdfyOgZBhC58lavGlbpqXfiZXh8tsONSsY/xwsl5MGnV9mUFCM4z0
q6vNx0oxqm3ZZbhlmCUNt2q2TKbPfT85wJ6avVIgCdOe8UY/8XuR4bVlgMf/FY+F7wzpd8GlFZvU
qB7CqnI2s3QlNkz7KxqqB7UtrUCT7p1I6eIhOUOJXdXSdyEpSLMvmakSn8KeupoF3u28na01iqu9
YpHarkiyvSs2jwGlNUHB4UPcpqYFE7Ad56363+ydyW7dSrqlXyWRcx6QEcGugDvZrfpeluQJIfvI
7Hsy2LxOjWpQT5EvVh99svJaW7oSnDUq4CayQxrp2CSDwYj/X+tbNKp2sS5JYKxAjUU+ijW6IcUJ
kCR8sVMcPFhWeBfVwPc4H4/L39ZfUsYdSMdkg0yE4I6Ho1eNgYLXFAGFvZ6itSTdl3SwGWtteE1K
xnocxE2BQph+yjaIW7RIJG77Zf0iXXLEFhFCVqKkIbGICgiV+F0zBMW5Cxvo2KoT2F0edp9RT90u
ckofjWDs3sZaYbzBPMb6cDyJnDNkyG5lLMcrhIjUbBwdnJHvizdTVoY4VX2BZhehCl6zoVjHbmUd
C1J4V3ZdZ18Db8yPHSNG8zZ+D3EPemYCto25kS4hfR6Caw5KrThx7PyHx7dWTvlXLA7eUTmVcNvq
ZHBXo9Bf83j4EiTFsaEcju6hPJlbPm3EV68yU54JzTSH0nPK1jRDLjY6mwasFCLpVWWoM8dmhXOt
8q63KtPfktHJHB+M6JhPS24QH7OES/I0BVvh0tuh7o+fQSNZ2zHV2d7nbL0PO2owGNkATekqCo7j
JIPFYBL1sG48qvombx+rR3CahME5XB/gpvXsrDEbNuzrxJc+iL6Ra7GxRutUuwUaQy6jjZ5Dplrh
Gnex17rI6NJtkFRL/MouKpqQtqRFa6RbAZUIqMLwWU5I1kVnkTZrO+iBTxC70YdHjjWcYscMSTWZ
dpVljBugas26tAvquPIiYauWi+KkGeIXhaUiVvrEjyXyqehU1d8AzN+PrXelB70GkLBDHH3iNv1K
9xjuemTJsW6/Bj5Whiz/hjfkos6i02x6CrEelMV0LVV4STPxkfzNsyqtj2w2bU5pr3PyrW3PvPbK
BBn1hGHMQGNkDGe0Ba4kUSpV21+F+qEek5ukAmSm5hkdVvVIVUEdu2yJFy9eyyeWUB/yjGS4y8LO
Qqo5xWckXp8MQX1Bou+Kxsp0Hoz6MhP+Na/lJnLaO5QSJAUYL/DFV7PsH4aIzMusLU/jIr6hJelf
aNycX+oeuBZB9xtsW+GKhtqGPMenTMPFDAzW3dI6MxKiPUBqoS13/NOkTe411vY1WrHxpI3i60BW
0dY2kSGlRX2BoARHST/fzqQJrgdQVeloPHSFdRmOgYuOQ7C7JCFqXTT1Y5hOE/pn68bwW1Iw0dCJ
ElrhDOTXzZCHGL2P0ESsaFDSlQujH23alMeBibyJaJCJUk4i+12SekdNnF45goIind9x7HdtiVow
RNTts3KiqJhOg9k9liHppFQDkcpHDh8GSZKhS7bNXphscgTewn5rh+FxBA4MY6N7S5bDbRJnjxrT
xF8wlf8u5/9dSDgM/3U5//Yf/7P8212Z/+N//e25+PNvV80//nfxPa5efkVV/fwr/qrvu38oCP8u
dG7kD9QefSr1f8kyHP7Ekks+H+F8Symfyv8/6/vWHwsniW6AI6m7g/vhj/5ved9cugL0BvmH57mO
soX6vQr/YkT7T/8+6Anp46MjAQZRATSKQ0x6hh2UDCcUebFCSdpVx2aB1J7Cqzwigro5p3q+aFK7
BFeZC1X8mMQ4W63or7PBwXmebfLUze/NMayvbGLbrDXhdBTDa20Q6uSVd2TBU+L55Z5f/fXz/lb0
+VUZF137H3//Sah69asVPj4LCx//icnuZ9fiFzVJSiQRqWhPNLk5ZATasq6iOJwSLAttco0ohKq8
p4trBamR5ZPs5UukJvUPTwh5Tn6cOpHIvL+wMUousxH8G709zzod8c4Rm27o4UnnqDF40Kba5uY8
bTszds4sbiLqDCLTvzeBPbyYsa5uhmJkV9ZL/S1ByUVJKXC3OtIKGGFTJGdTKTgXczgBadLQ7UWh
0s58Bef2h51iqEVtZZ8RU01bhf1P+dd7+n38H+FL+c6Neq268UyOETh8LGDmKG88ksdf2xA74XuZ
u9wn8A/S9C8i6rFrliGFZLOjTWnRnf35aP57Zfj7x8C61Uv23PTtq3WAd+2vZUCKP1xHgCYjVkSS
YLHgu/5aBoT8gw4eZKjFLurKn7qtfy4DtsMfEZRgwrqDi+UssLF/LgO29YeAqcYC4EmLDAViTX5D
nEV78PUiQPIIGSeCLiMj4XhH6/XKrapHGaYxHkHsYiTl7KcopnfgV/NU7ECO6xdh9enXPI/7aBd7
XXSjA5H8qCsTzLC2JxeMSU7y5AohSUx3p5HT8+KgQ3JNSfCZEDPfwX2OawtWp44RLUQiJY2x8+Qt
SGRjCQ+w1J3Te/ndbJU90T0dx4QtOLUhZgOTJsT0lqL+CosM/1dZhaRPkbYn8PDJyq22dSUQfORG
iUCHzhoOjd7WXn0xsuu8SBO6HZs5rcu70ekpNUpHPkaDTu/iVvbBNakM5OGBmTVxc5i9PDXY7scY
LuIeA2Xf2PbKpnZ7KTB6k9My186TqcrlF4D2uTMaa+Am9Bz196qfcRzIDKIBG3fT3Wc1N2SfcPK4
pko8kBSKGi3b59bIEd7uFeEJiQXpdOYDUR05KEjabZlH+aPdFSNOlTF3v42hX92CgHYw0zQ9KynF
3vi778zGtTvlS36Y1WUPJVJimEhEyXHKjcz2ltAB/4fDkZSjITse5LCL+5MjH1YLu22sEJBxbkab
skkGb5US1F4e9WoRtxGznZdgwOnLrNEhDCMuIQDOuR+iBhpCU9SXZNMXD9oa2Uh1/bL1NjO2/AhZ
FjY4zYVniuLipMsXXmosahOMVBvJH0nkJuETttsaX2JodVf0UH19XC2/ej1r0llXcCsglBopdAN2
VHlMQd6J04cJXmKwTdO6IKFbjmhH2k7YR0aqHZbuEmIoupKCING2TTjNBHC8vxQ4ydJ1g2eATdrs
NQQojmZnbJEPdwk06xCgbuJnUIED0x0EOsAwvwfjnQQUEUH+4l1qHcArHo2yFYly+jKkcP91Tid/
xL5okbVTZyhGmtEqLoLCC26H0G4e+54P+rpHbJug3k09um+Wa1ZHesyZTyTzIGgLaO4aO1O2I628
kIRz0itIkEuTTB+nGdGCTKJWRkeeKEnWCNqk47hNDwNNNh8gqmrKydJt5xYBZ/MmmjdN5mV7IhPt
/Lh3UrqE9HCTO2FO6sz2O/K1coTAT04vssfFWfMYz4Oz1zRX6YaFrfVMAjR8cF3F1hVE44BdrAmn
YeeT4JOta8cubXoigdOwk26iR07hwHyixkc9LId6yb/0bNp+UWUVYschwT5rUS6htJmr9N4ElQs0
Q2hs8HiV6lPUJWmzXfbB9rqe6+5mcHOHAibyJO6mEvSL4qYrngMjqtx1bSTpjTWUdrxpy7HItkYt
7T8BghVXmP40hG26sSe+UVO+xguiKyp0Lh0AS6MU3ErZ0hctLHMCTlJlkccwY32Ly34mPo/DJK0p
W/PtNctC7VTaZeUumJzU2Y/uMDy2fj39yPFqc0fcvLvuSAmt6PxK8LNJZGRHKcaICNfTtW7s7hpp
ZKupYCCHWHVIQiuK7FZzJwroKCtU4VS1bT2OX9gPlLQRW8WRdCA4EPOCXohUcz7P32j5mqd2Dd9p
VSobDCOs4O485BjJo4Bio7HgKVzeUDNuwhESL24sG0lXs4jch5jDwJowynnTJ5pa3AwrB0G/tOMf
sXTd0wSJK6FQkWfm9OWxy6wZOTri+5C021GAM9nkUVs82W1v3EV8eH5wGgTDLTkIc2l1m2O9Gtvs
tu3yZW4I026OdZWwMAE5gpw7lzHFbNDIPicp1IT2UdRX3m1Q9vUFLvIo3pYLV3MbqYG57cGXg1TM
cQp+gZ0aJ43BREGIXqtvyhwJ3hwcT+/bjBo+59Io+TIQUN/jNshYW5AS+9kJFH4dk8dRYeeuaFoP
oO9pdBCZK9zTDscOlf9Qe/FeFUUZ4+rxmpcWmSdJelSWfogm4/vgt6ZhrhwfbxTw7UnrXR6N7pLF
6mTtqo6muthqirontsB5wSxa2ERIfXtIS/NMSAEZcV2/xczP+oNmlA8Btz8/nRbTySYIKSezlGWJ
temDibptINuU1EIH3iVBnzTa2RV2LPlxjHivkoX44QWmuIf+WtynRt/6VLz95jsrJV+9APHFsiaZ
6QW2bafdhE7GWzN5fdYjrnDNXVZj4dy2FHkwzY5EXa9LF8kl1iFQE5CBMtQ2vg4oNNYkPn6fXBRv
yPRYNJKwsQd0dIUvTrvJLHetXij6yP9p0ei0t+iTN2zJ16nHvDgxLMfut3noF09hVKUFaYQC+QiL
tmtuW9Iw8b2ICZ1PrON5j+rRiLcLdgLkbYCeb+V0vrqAV0OYYDul43lAdbvfBl7sPcGjxbOUSyN8
GX0K+ptaNPE3s1E21p86o6Bg8KaTvGBgwUyAcJwVUlN/j+KEJu+cxz7spxkdiwNYT+6g/rDxTmQo
hxuCkea7oUDEzN2pM7XOMm4AqCCHj3RBMeqskjoSl+1kkFoJ+yxD6xSJl2qcevSlZTbcTTVGonUR
DWCgWzYdKwKnpj+pZtPFdmrOFSFJr+Gq8yp6yWPY4IgL1BA4S695oBQc5D0p3EzdiwrtB1Yl1s5+
R2Zpd+XoMCTfwJ+P2sih9Uzkb435HW1/eCTnvsao4UTNE5Bj2mE2lhHkvm59Ek+i/NNsBSmT1mx4
1R7xxeSd9Kgzz5zK9VH+id5sjxIDv98qtmIf+Htgab3l7IOREWC2d21ikDlrwmCAqu9qr9pFPm8n
Hid+2bqurPJKpgbRt1AKKM8GOsOEGE16KVINHpswto8AF3QbebAiTCJvWffKBX+QTdhxxpBdxQbV
VqG3Udll37PQb/het1zJukwKKrYUouQXlwQRcZWmITLnAEIT/VWs+o9FOQA/o1PKv3vFovMQTkyt
jI2Bni9h8SwcA3vy0t1YYlQ5RiYX2Xz2w+7GQgecwMLrs1ObnQ9tyrzBkiuq8J5taBWhfAIQhZ9y
BFqhZpuKOa5+oPceeb8vcRP7p16axX96WCYoZ2nhzSd6yeHdxyOz/4iOa+NtyXbNQL5o20yw8Q7B
VWeJxeXWdN2dAIN/5Tbkq5/JcCC5zxhDGAXsZQe+QrJjd1Ar5U7kbBt4FpxiGkx629K66nuoiOvI
czqPWIcpIR5AKZJ84T18D7BvRMDmTQIeyMYYr2VjO3IrrTZkW0qOKHUx1cbios9RhZI8S/zTKCnH
R4QOO7rlf5J9DsdhqHppHzupz060EQ4WM5wLzb1recQYI+5vSdJwl5I8iOLkHg04un2gS3gvwNsJ
oU5ixxAOmz50gIuEvRx3SezPyLgya3IpSLazQ1uW2sRN7WmNTj+kdIxOYtCXs5LxsJFBnXeEFFTZ
GVp3K94YjY5/kLyBhExr7X4PfJcmTt4gFWdb1nYeM8ybaUAjguhJHV3SUhuRzUcW32rFt8Bi4fKI
/ino3lXejWd7/e0EeCLc6iEp7rJmwC1fpK533WOIn0MXATNoONYXaox49kc++XUx4xZN6F94G5kO
6dfO93uKzajNXjpPDBX7Cu2ftHZlDuumMVmpkZ1h1MpYmZMj0XbVdRHSYNpZ+TDeFx5Kz42Nn28p
CiPHZLGwWhAYGhUNX0TaPJlR9B6dc9tFu+8IkezQ0RjV4xQ1sHZSVfO5Ggrf1LvClwC1qQDAFhsx
Imy5m+O8q7ghtI6TrvIBVchlT++3csbtACbj2Eqr9rzpIo0YfBE5cKzgSRxZfufaRyXHDdxpdVQh
KfYdtNFSxMiyaiQKxlFOtot/GjuirwCQ9fGzagBkbVVMEPnxUBBYjhpTmo89TiBU/CyDR1aak2aZ
xF1AcOzPD5GlaZL3oPoh1FkpS1pvVDU6a1rdvOxsAo013krrGZU2w2im0pe6mDRJBiBYHHqFvX9c
uyiyN50P2m479B6/YUh0gtnRjCzsuLXfg30sgfx12MEfiP7Gw+mCMhLInsfMe6Z2pJqjSRW0LzsV
IXrotd/NOOc8Pol+hVTOJdvb3BSVR+/XqozGQCuay2EtDUM8QcKpLjND2+GeQ01ccZYdvXFrWjES
BD4EHh51qepr7K2UZnVZVclKAQqfNzFvD4AiJcHNeE60pBsVdn1TW45WdGTT2tqGxMrdTMNgGSiz
GxI68i5MhyOTE3UFudQpTgsKcZu5C7tT6LX0/8GF26z/uW0fpU1C+7scuvxumfPBno9mygeDokS8
CljAwWwg8MfS2XIW2RsY0xH4Z3HQHSERT+IVGsb6ng1v9DgOqv2T7CRvWedJcUZ51AdyX9luE5x3
VhKhIWkChCgV2ZtrMXdOdJzEOrzLKwcDYU7Q4fOsTOPeQP50a1MGuaACxt8DYYeJ5WNuYSPlh8A+
Id/0xdruquCbO9Gb3pnZkinoZhgn0KDAoN1NcuQIXMkEazpAoRE2r8n52a2N7ol2tHHm60o+Z2aF
dRSzimcs3Ui6S50qH/OYNcVBBQhTJFSpw+8ezGmNDj6s+V+yit+B4O0lRXFPyV9Ho8TKEppbkyif
6MRKymwfkuAXrfsxS19iQW9t55f56G7o4kB7IAEK22zTJbh47cSckA+0qfsDFUOYrtxc0zIf2hgs
9e/X2v5/y/OlvvRLrfdN4Oj585/P4XP7/bn5tZL28//0VynNNv9QLtkOwNVI7LGlRVXsr1KaopTm
uTgP2Y9Zpg82+18VdWOJ7SUrAry1r6inoVj+Vy3NEPYfDiQxCReOCilFHPk7xbRD2jBHDqKD+QkO
xWSA2gz0K/jNq1hDrIjKA4E44/HswQJVYVdsfrkpn9d1F2Q+F4OTkjWLJfWNm1Jh3BxbXDnark8j
s77XvX7o7ZHDVcbarNrpk0Ly4WUtpk16DrQlBDoIIh1eX9YI/jpI2CuvWYPNywjH4t4H8fnXhP4v
y9VvRgFngsISSInN08Xc8HqUJCXXZ0omTlZmhNSbzeyetUp9gotfHsF/Ng/IG1g6MjQ+MMouoakW
DZ9fH1FipF5mUfKApAfQYwaB1+XhLlXxGZ3cO2pz33nNP2OKH/oo8N4SccjMdRV+ijd46GkOw25Y
UrAUUhS0C0634yNmbG3KEGel6VafzJClsv/6IlnSFSPRXSISY3kZfr1IF2xBQMujw/DqPrpB6bKO
UqNTIRSFj+fi24cmFR5hwPsw0elzLX/+Sy8mmBrOpMnITsqOxpNpVulaVESI/v4owrZg/VFFgdV4
8F7pdEic2AN/GNURIudkqgODyVjj1vx4oIOWCbMD8jvv8FJ1F7Y4nOmJ8nU4Rz5irCV4D6FTuvc1
HXEPahE4lVL8aLsuP/p40HeeFnEswl+iglmMDpHdJvglPJeLo1CoYusQTrRD2Gbsipo93MdDHT4u
38QeyL8sWxCI8TbGwLepgtdk1SWATvdl6cnjYIDD+/EoB9OdLgcrFHMdTrRnmj8dSr9OCvQjZugL
vqaTW6VHaRh3iOXO8oec9I1PlqZ3hvoZAkQTQ9IPOYzbsTn7VOMIDsrsp1MZ+TbPy3dPskqUx3Ua
ZZ88qveGIxnAYR7yWsF7fz3da+r4Xt1bGftbx263plfQLdBL6VuDZLbWvcrQBn18Nw+eGXdTOPQ5
TRqMYNbdQ1a+hGLYeikuBndwjONK+bdpbbe/fWF/AVMVNxGQgHWw+EaQ21qsowwyDu1xaObquKfK
to0CNqXjIJtPXrT3LmpZmDhLEtPNp/n1jVTestznBnhoacW73oWklvnhZ4T6t49r6ZMxCAFhkkl/
0NoqJALNikPsekxBmQGSJsGrEdO67PKWNNDU2v72o+ILxlTkeS1whYOrchWharzM6XoOcqQznkq3
GXXQT+b823vHI2J7wT+XfYB3MIo/AWqxqVNTkgHu1Ol2cbO05e7jazlYlZZW5YLKXTLZkS7Qn3z9
hDoYDbEHLX3tQeCn90AfnB1ysuqkDD65oPeGsl0WXjZpFnP9cCgBs34e3Iw+B3xoUgDH29byobOJ
KXn+/avizi3mSBIxKJW8vqp+RhtVzX4GWje8I1JgPNWx6FfVNPS/PRfQsyLvIBDYZO4d7tIC0+oI
K6e0QOwGmlDtUDwcSfT8Ny6IVR0NB3vc5bJeX1AkS3fo0HfBeTPa89kwZ+tC9HUQXpgIjT5JHH9n
5rF54jPPh55y1KHygrpJDa2LM6aJInLF26UhFYbe8cfP6J1RPBKvSZRgoUUVf/DWgsqAYsAruh6a
qtkm7fy0YI8+md7vDiKlzf6ZmU7exOv7FmvOsKSrQein2bWNi0ZdhrglP8k5eWdme7B3/jXKwdOh
wpjGRQ5ZKg4GWnpVRhewq/ttJgb39uO79nYoxfZBcGSHsWqyK3t9QaCCRnQ3kD9tQjPRyMNy26TC
Th4yrzc+eULvjIXuBrAMkXkct+TBE/LTNBWDMlOYX4k6TclaBTgbIsFnufpkbXj7nBTqBD7uhDyy
aVnkUL/uJQYUSLSXGapkXd3axDiu4MO3n4zy9kOBDIrev4XfmTOcPJgNReIOGUVlBNlhFepzCKjl
I8JbrzuFTk0rLxWEG3wyA9+OyfHD4axos/HzWCkOroxjlRjKEMubRbsvgLWxMaBnbLIWWIeSzWdh
az+x47+cCljR7WUlshzXxzmuxMGAJU8HjihhDGHvB+3alZUfwi6uMGh3/uR9MVBJptAERd/Qw+va
CXRdZT6JtmofO8uD/0VlHrdxRWotXR4/6i8VHXZcp/RVs70CaG7semU4p9R0w6+/O71tzhnEOy4Z
eD7CmNd3i358iJSSzxGUDNLGs1m3FceBOfhmZAFGkd8fzeF0TV2K5Y5b9nq0toHI2VTs84YEqRQQ
SVvcEyDXNYiGiY74ZLR3ZoIFC4+GGDqtRSv4ejRB4FPc05rnqadkz6oISy1d4zTk/IaxehXJ8bOV
fPkrD+YC2iESE1ksANa78vWQdGpmGrJkQLU+jqreeZlmM1+niELiuqIJoobbj+/oe9fI2+vSDfDY
jlFnefUe96ZC913zOUQ3b1C/kw/+GJ8D8gggQVGJ/Xi0twsU2V0+NSLXW5I95bKq/HIslZmWrtEo
QLecUuKV0bXVnTHV6XGiYvlJzN97Yy2fQ5RT1Ek43b8ey6toUU2L38/22nGLIN84zTX4gixv5+3H
l/XOU3M9sZyB0Wu5Pwtjv15WERWh4wUtQdUwWTd1nbr3IFRN7JqeteXwmICsnMJPvmFvnxxtCRBe
C4sCQeqiYv110NLDJB/HJu+C07bn7ZzD3DQH69iPUVwBHFO7373IJaiRTftyJFbe4bpoCIMWBF1h
jt/jsPd0GSdLiG8PMHkw6YGl45UhcHB8POrbp7iQ0BDU0nbhv9gH72CrJgUzjFGbYSYliMz1dZ3i
V8W5+dnkXKoVr9891i/EdIotjiCN7eCGysR3kamTeZyIAgviPKn8qvbhJq5kMRdfMsQ+t2mLoYqk
nB5s38cX+nYOUWhgvqIs/lkfOrjQLGY3FNOsX7tN052Xiye8VtQsV5jwkgvDzpK7wM7tz/b4b77j
ilIUGlTef5SQrDyvZ1GqCbwvMBauQWb5x6NHro4vkeR8fHHvjcIaqiTnPRDHh8varGfkanXM+Zxu
2sZNMYURC9N/MkPfzBVKXrwIyx30baTIB7ew68ZGWzZ7R6uB/btsyKBmwvaNQTj9O0NRTeGs6CAT
P/wQIWFoOlovAIbImjkSTjdulDlhYCHIaP/b944Nls1XSC1yUPtgHUNO6OEwwoA1Voa7ImckKsBA
IO77ZAK+84yYBZSHmP5Uuw63IYNo+4REJQ5G7VBB9Aqi7KsDGn/afHw9byb68pQonXDOY1Vml/V6
xoXGCIcjtHPSSARdupZmsLH2Kh/JwGhBzi8N0e46MVX/zvWx7qGrR7YLxOX1uCkYu4QGPj5U269P
4FElzwSz49n7+PLevY3sh5ZDnyK1epmkv3zikA4kjesMZJI4ssfaTiOuXBuUwz6ZFj9LP6+WK+6j
NMmXYiTaJG+ux03B0sw8L4RtoQdrOQrvMtiItASz49KUR1VM8aZARQnerN+7PjrA37/UX36Be7B2
wM9tXcCzHAh7wwE0jNzzoUencfP/NszBukyPcJxaXq61luOI5tW7l+ThfVJoe++xEZ7G8oEofNn9
v35sQusZLs6y15rCtNl5JkmGoMN885PH9t7sp/iAScRl+lNXeT0OlCb0WrUg2zupgZ+r0bppyUij
KsWOT61Ktw7OwNd+dsh49/Ismg6Wy26PWvPrYafeLn2zZFg1xwWZhXMyP2RhL68/flTvrcAwqTgY
UaS3lDw4FTog5KhYsr8LTDLzqnJSu8ntKLOoQUJg+3iwt9fEy4zJGNMNuyB1mNUq4l5pIJ+UCqqh
Q+MYVQi9QdX8/hvNOGwiOcQv2bBvTvAkCPaqZMGSM3LgVatVuIfLGH+yn3t77zi5O0RGsyai0Dw8
SbkkF1dChZqZgEQmmTGTI7+GjWWV+Sdr1DKZXy8dbKkEs4/eIVVEJV/PhmwaCXXkKLmOyDOBjm7U
+6qZ8suI6HkySPL2k/rUYQ6rQMXKWOTcsoNbSnwHa29iVyRGGT3eV/ixySUGd7t8zjgZN5yt/Ka7
jpDqPBQuKQvbtHIz8cVNpt4lYycGQfXxtHlznxcSG+UYiyRWdluHq1ZTiIQ4U01OIDqFXewiujUp
ZlxHkmSEj4dimhzcaThwGDnoBrvovylpHbx3QV0UQRfEiEhLQh1zWEGG9oEGKNU+FrIyE0SM3lBD
v5wVEKdhzcl3RjanI6/bKz4dCTxuvM11OoJSSKa2KTZxHqLTwV5pX6CUd29seor2STqaIAebarDG
7dS48lElaeecjnVOskrdSAfxT4P25R6ShPuzOxKThrrSM9s9SVqY0mBb4EEJtJK5U5g8Gn8U/UCQ
DuW+G3BsitiyjrTN4EtuZj4gr0iNKVAfXCrflA8RLt/ylfJQX4G5jGGuCcg/mCpiy63kt0BMOUK6
yWGTcT1FqeHW5KUZFkpeWLU5FTgfuAl4X5DuJXh/yyFtZshCKc9RaQRGCaCkjXoCkMFUnuU6DaBE
+X6TEzaZ2HYB4RNIdw87wDaC8cS1vSxYJ4Wcxu8EuAGZWs1RjaovKUYN6zVsiSrcFCC7kwdJ5KlC
FBlPgXPj6tL34UIRaXBV9oPv7urJke1xxwMW624qfWtLahOhgqtQwRvbDKWf1Hs19Y5/kWKcxaPa
6rE6C9K6ni6HGSnzPTYG0Z4Gumv0HZZoiVE+tswTHUYFKn7QOcVLLYLpJSl7A+5YT1LE2otih7hU
VNXzuaPSpDkWTTH0x2FIWO22BZPmPCYw8IBxaATZazcMwj8VmypvgVekity0GnrVqSRgLQ43FAOj
+MFQEf7ekEWZuB2lmuk7CF26+ThWgij5ytuWBuDX7SK4DQLseSeWXXnurk3FKJ7y0YqTrSyKxnke
mwj0E1KwOAcDMnWiDlG6td6SHdoQdxpGHUYkZYCmuCyINBi2+VybXA8quR+N8MVLU2ZgJUzXyVHQ
9maUsSGs3Gg7pG6gdqjzjMuWA2m6EJji8U72DWlx6POhoYiJ5KmXOg7MJymj1l2ROgsJaRYVEuq5
jot61yC7O0Pdn8PEEJDZHxpDIwh2mxgPiBkM2AstEPTWymrS+FEgUYQ23JIpuWoxghODQpGxx6Ae
luE2U4XJ3J5TFyGzOcrvls5zkCFE74ADpD1GjLVPBCvzsEwu2y6xvpuiTeNNqSeCXcgDHAmMKDyE
wWY/tEQYuUjxItWWap1CTXA2eVbV9o4MCvES4u9JNpCBXb2fOYijlbXmcdgFQ9o9Eecr1XmIWB04
6IyZZo0EhEysIjSmctukpXVXDYtymZQpfzhxK5szVxOlVXqCCt6cdor45+9DyTFlK3IhMU1bTvfV
nRO7u4/ZDPfrJjQGTrwplpUdBeD6ti1Kczp3U2LB1vUQASPUGPR9e9VooBoXVWkG7a6wUywzWe5F
JhwsEpHPIxSPJFoEndeeJHVPenMYJ/IO6f0cPcyxU/AwkgT5VR4TGLtLOkvds/BHD5U/Bjes3SJd
6FJOco/6uGC5AXk5Hw2smT8aU3VPts6b8ZSiQfLk6zZG1Q8NPEW2XDvjhj14YGxMGHkv4B6se6yf
Lu6YXi0RUKHQxp4ieh2uhzEona+61LF5DaDYah/yajJvzMboLq3Zong0GL6aT1mHiks9230GIqPy
CZsLmnReUwuqb6tOp0j5c8P7oafAL4+JX+zrvY9aOj6rIqgxRmQiSqzAQBp7NEHhixwsCz+c1/rD
ce7XAP6APuHkitgxejsrRol6BrDFt07UYNoPZJm0iLB7JR7hWqEfZ78fGTUv++jFJ1NoQpedpnw+
q3rEi5vWJi956w2hLNfgyIAQ+GThLIyxspVXORYei5jDNl8SM2blbXMP5PO3AH0OyYh56WIg6iOi
xFhL3GEVuDmQp9ZI5mtQhM3wFTmt+dVzgjC9R+yUWqcZwY2kWeNfWaIAbdmufajyYo0/0Uj3rCVa
7HKvrcDHT8HsWJvQiCdSCiQi7cfMGtNvla7Fg5OVXkCkFtxzhJqZxdoQ8w1otmM/6Jp6jAzrm8DI
2vwuS2XjPwDgiMO9m/G6rkZSzIkrARpxI8VsqrVIApWcWoEvaxKFmrxZmybcy41b2020Ie4aUk0B
amZJYNNV9uAQ6Cz2qU+ONTGICMbuo66ixjtUFV9JckvIcEhpE3pMxAR3lR+BPUS5nRjmvsEK5z0Z
WR+R59Hp/kQZ+DuO1czD28JeNtstgpwUD5tfTulRkY9z+YOUCVKKvV7nz0Pkui+173jNd9zOFtIn
jZRgGxslUbnVbNRsEoC6QPnCfYNnpQ8y079mtWrbI5JAwvGk4h2VhLB1SUBRbuxI3BFh1gQPonbq
GCxZjx1jGD3CdqDieM1+6fPrm9RSVXSbkz6ijq0SZxxUea9X+dYDqZHfgasufdCpwAOZJXMSl+cN
IcnpSVuRsnEUhrAv1nr2FDANKHh181DAZ4YQimw3JxsvnaWl0WbT1X+2u7ANb2INF+67RJfLKxQH
kX1R56EHUiLQfOxNv7NPYmQbOD0Ta5qPJ0djTcEQZKt9AHo0RTFAaLQmOY2E6/oLOyN4tiBJCu0e
jYja1Z1KJ9O6bEj1Nh+cHvHo7cid7veTrofsslFzbe1oL0Z6n4SThJ8i++xhwNM+3UxaFmSXqTyp
v9Ft7cK1n06qB2qCXfLYNDy8OmXR46xFPC9P7JbA7McqAldNmHZCgplNN/40MefBOyJhm+L5aPkg
qsH0WISip5mpjxqiOuXG8mKrwsiC1n09VAPPfN2qjhdzFeHxM3D1psawt6I6HHaGyQhnOPAGd8e5
MrPOUysuAMh0I4a/WoNb3yFDwS4L0VaMV2FrpOKLdqRxUTc9SXyadm73vUKbPlyocCqptripstrb
SKAfWeXtAH6+M9zKunKLJPH2Zqf8Z6MzzRbPxwCDRjmVL/4Pe2fSJCeSrdH/0nvKmIfF20RADDlL
mRo3mFIp4czuTA78+neo6ranTOkpTfvetbVMhSICHPd7v3sOw3KjMXoJrycqooZRtK6xL1OfcaTd
oJld+yKzRQOPbDOy6dZSL+/+3kz/d4j9X4gffzhX/CJ+S1d9+PYse7v9jX+yt673F8k4MgZbXYvy
lslh79/ZWw8uxd9pCiQi28mV0/h/aNWW/Re9278zdTR+yLbxZ//BWfBngCx8zkYEWfhT849gFj+d
Nbe5FDrSkLRp2PHvfH7WNJTFHV/O4a51InFEX+pcjQwBH6i9fWXZfC2091NRgOIGF3G2hiopN387
/f1QfnPnXLN/I6A39KlNMceXwJoZR/rhB7j756j8I+vi5wPtdhlmOHkp0oVhF/b8MqIyVkY+BqY4
WbeTAJrLRZmyqTPBg16QUdSntO8bjjaLA/NwYRCQ470d//5f8fdVnp3j+VcQaPq7W83HfVmZ4Dhn
YuXV0a6WXftYEO97s5bHlZfA95ZF86kfGWAw2Gdf1D4IytUSE9jOTQzQdKW8ayaYnZShKNcwNFQe
G8sqv5eBLd8qkv5veQsV+5UZvCsayMB4zLayLqFdWv4+gHSKfzoND+Pcuedsglaw75j1Z/zSTMuk
MDnA1ENlPoUd2uXYz5F9QPvpgSPb42d2Kfrz2i13biRT7JcVusZKtAcAgfohMGwwtUZXxPUU1sz/
B7r7LypnyIfl/PQ//wK98sNN9NNacv4KEqN5eraWbH/jn7WEAXm0RN6Gt4CT4BPE4r7+ZzExbPev
rSlAxTKI6OBYW1r/36uJH/xleSa1fJfcNgndkD/692LiO6xOvk31B+zJFqmw/yTH/7x4ut3oLGI2
awkVJJMgNYvWjw/30i2emY7tlAStuGWWCEBjoeYj9o4e2uiKQMJkRuqH7+cXj/rz9Wu75ha9/HsR
2xaUl02l0fdEmjJ6lVCdyL9Mem4OlrbeNEyJAvgyvVcuty0c//dI/3M5ukpUh2lR2PwMzz/iAPKs
LR2FI4OpiWPvQuDt7LWKzUL6rywfv7zUtijbTGjYzG48v1RK4s6EKd4n8MrZMAYRc5nuyBGGJ52E
5O+/xueFsH9/LpJjbhgyKoLi5PnFmOxsrdraWBpOV94IkMTHHG3OZ+QF9f1AxAVegi2BKfhjd01P
333l+r/6GbcRCV5q9Lf4vM+vP5lm6s8MJyd06utLOW68H9qQV9BLCjy5hvPK7/jL69HQ5Q1KR4GH
5vn1MNJJXH1OlyA9Vm/DValrf0bEZOowvIwYnP/91/vry22vf+ruaCG23vYPrz1Vj5H2MowPMjCC
ODIqZE+ytTlkAVbXAIdeaZf86npbLp6GLpElx9/+/Ifr9YuE+qYxBC7h7B+GzAdSoavoGnmxutW2
I1/5fC/vVZc6LSQcIqKsQCTKX/x8FVOizDDMvLiK1b2DXFIcersScSWb/NPvv8oXjTWPFvzza7HV
+vGzRUBlqBuqLoHE2J/LbQouq3oOkGQGdwyqjjdZZt/RL5jeUGUxL6NWu6cy6AEW/v5f8qsPzQ1L
OIwJbyt82SvSIA8qzAV8yRHm2CUwNCxlkV9Oo9KPv7/Udn/8uOzwmW2XhC9rNR0B+rLPP3PoWTLz
KJBCR4TAnOcRp5nVmu+pd1bRvh/0V5DPXp2ITKWH31/65crgEiDklRMSKXHAq72EnUmrBOihsjqp
3+eJcePa+/GjcaTtvN7//kI/fUZWui0X4PGAEFl7mTF2OoOpWhWJJHDlkDBC691Ky92kXYHhJLB0
gnNYbrVwbSLW+uNrc2ORpCbGQq7LfrEcTLmP977tssSFx81ABNR0qknzVSjwbqrMetLCHc7Z2gSv
rHs/fbvbvtAjFcp9RETv5cjRSO3SUsiikqlquhMXAXkRhUhc1GLGjFYxrYYf4Kimxof/k6pX1omf
HyZCEuS9mBEiLLrtHZ7fWCoqI6tIe5HAe10PdsbIMzPl7t6Rg082qgJaEToL/FCseyGb5qa/KpaM
sqxos1fedz///ts0ykbqc4me0TJ//k/pqyY3xaBkMvdS7SnjPOVu6+wVE79HpM5trKIGXrcF//pP
f/ztwtvIjYvlBOjb8wuneuyL1JKSj9tPJ0/XYVIaVXNcTae5yYrRfTcv01t/1a9NJPy0gBBv54JO
sO3LyDG+eKpNAPBMP4eI3AosLQSRJSUERiyGvDOv/vgzbnmHbXiPnpP/ckqQERgqXx1F6EbN2ZUm
5nzofRuQFJWY/dzb1lsdIjhsIi9/5Q7/+Wdl78lxlfesHZKPeXGHOVoHcw+1P3Fqb4nT0mg/ZWb5
Xi7QEp3WyC7cgbtcpE30SrP75TuQASdCRvycxDAIDbx8pjXivor/fpZ4qguY3CLrZ66ecxkuzhsL
Hff599/w35miZ2v09qZlTHJ7G5BieRlHzQnGRAq7L0JGa/0y5WCBAjBEICBzbZ7COe2ukKzhJ5FT
Ia6yNcqvA8NwHocxxOSbVzT7SNOdpZb9g+F20ym3I/3Kj7HNoXA3P/tnMlSJ7fTvvQ+7vZfcuiBM
FQIXtHtpMDeMJHjYmz9bTutU32E51eomiNpmvqJvZ5iX2UBTIOHAusK+8oRTHeWq7eII5X6GZ4T1
FnDWmrmmSzU/tfPPYzqa5g0TK651n4qxjoi/9IzyOKr1HJqgjehPqasa7/NkL21zQpi4ljH+Hkr6
wG9NBshJ9KbrRSicGhMKI0N6v9iyHw5GUVX1jaOd8Aspv9r/kA6YqK+lOyH3SFsHfBAzc1CjCuwC
j+bsL/aFIbLp/br0trmHRyCxRXDboR621fo2c2Zgtcyt85PUdlm6CZJRFzRm36Z3CipJhp6FTRrI
CGsxH8ZQu99K2c6nBiP5xyWbm24fLvQh9yOj/u84qOBQh6IR0leSGixXGhnNHcxPmoIGfAUzRjTs
T6y00rhSPJDZwdhKr5ELGeEgqN0f64jX+xmJFzAeDEX9eFwDsXwca9d80yFBBhxPOfMzoAM1XWSd
gRprmrvghoKtkQG4CHADLWHqIRCIUkkwfhYBuGwXlV/spo0VAdZtVZ3MuV0eO3vZ1BO53X9pKMBb
iRsYw/tw7Hp73xU1mhpj6LL5DAB4/jKHzXRDuRI7lzaGdLqlpKDwTY5SjAdoF4AXFkuOGl52aJyr
IfeuLDhlIEXHTu2R0wQ3zSra76RlB/xRWxyc8rFBD4/Pncv9qsWanWAY2ecg7dbmisY9mvdRmFJd
iMw0EvR9kXEELYg4G1YP8orGzjF+e0gg3BhcqX8TVBH/h98NKo8lHseC6v7UTbHQNlwQJURoH7Q/
B+VF7hZQV4Wx9AdewE6aFGyusqNT17OOrUW0ZWL2i76c3WwU4NOKbDj7fd0A8bEU9gFg2e14hmzv
5weicOm3KDL0jd+b5rAvorLTSQiDCU1MsE4P2Eu3CryEpRbX2hZqVw5GinPan9oPVUntOHG7wWpi
wcLSHJjeLh+cJsv5GbohhZHep8PBWfOhfWuPBcN4dG+y4g2Ykj6xPfxol+ay5vWxtoshvB3aNZzO
Dme5G61TJ7tU5CzuZwrONLDaqMU4vo050xeDcSTXWTlJJGBZoaHRS4hCahoteq9LBqxd5EgRusXS
R7MZi/Y4em5651ZdX594hxdg4iVwSnQkPbAlr5Ym9mxeQTVPVTGw2Fdm8c7qo/Q97xYQ6asww3Tn
RGl0R04BRJI/+D6F8QqP2t6X9khPnAr4o0/3v07YKRruLtDRkh8as1BYkqy0MN/YoqoVGYqleuPa
mW8cndaUBwiCTZ1A320Hvg6AJ3eLxO9xxwEkQt/W54681kEw37cSYctFVJvjVQ4SrEvspWxo7OSl
hrYyTmnshW16RjNprfuZ3RO6PCIS/N+lTYtsqkz8daWnmEuDjz+3cRPVmHbqFhj9jp3/ZOyayc+e
wLuZ+AjW0L5GuIYuOV8jcZoWKicAr0PzdugKJkP6/E6ITtEdSj0aX9BV4KLVUCUZFmsAV491YXUf
aMltICJ8m9MBvzGh2VAFg7gdpZXnCTQ6KS5QpqCraVvd2PzQhF4OSwOUH0NEpfXBY6LTjKs68m5G
wlTLu3IqETQ0LDbtsRgIML51PeVNsVuZBElQPoTfahOl6C73Oaomua9S0GNkB3YzHZN6PzhyvR+Q
IWzcJWs+wOg1mt2sg9E+qE6bEDJJ3zS7vomQUZAckOaZmffiFk9GU8UVc6vOLfMNI22zLjBPGb33
N3TrxQMoHv9j3dScdKamZ2KO00l6Kq2KiUNo/FsbZi4pIfdszfJYM6qmEj+YNWqSuVn9eKoNa4a/
kiPicZQm6+kvOUi4LPWWJE+b4s7vCqyGCN822FE9BJzLVVjfz224sIAuvnUfNDTie/goEiXaQv3K
7xb5rVzY0Z1bv2+Xc8lznh2aLFoo6Y7D1J9pt4X4ZESgY0KRI6+jMM++1Rky530bmjRD1WAF7xjg
EENsa6t0WBhBfEE7SSdae946MlJZLce5H5oLf0wx25htOtzLuYUy0wtDY9pxbcQNRYof1RpQVh2X
lGwEDbfA+Nj16/q9qZ25SKyCFOWJsdpw3/ej7UH2E6SG66VjjIRCTp0fuKVYljJ7La7XqNP9ztap
8c0SQBlrWS/yvAC7Syjmu7xSLWnWOxc/BJpcw0R4tjruFOcocqqYydZQHVL20MVO944379ko8SYa
gRtOtDWtAAGL7jyUdb7TkDqpJwPmXs6mg+djsR+1qPor6BXRoye8Uh3E3EQhiOpKHRbZzUVM798F
GhXl62MGC0nuW2mWMwg/hL8xUSX/VtlqWQEa+pOXBGYZCv5wkcN+SFGd78EzXoi2fcpcthUJMvXg
hoBw/0CPrvwyZpW46D2BfWzVrZvt2Z00j95UMWpgECa85i3YT3GJhOOxdVVv7yJlSby5BAgycAoV
3NMFZBPeSAKI5lU+MGeeQOToryENrQ8Z0LVP1TKYiMDXPuzusU6m0VESm8RImVnZkzFmoX80RiAo
7+puLW/bFVzeHjbGuonVKputIeqvr0vrLufOz0Y/Sf3UqY9Tm0UPC7e1G1cILsHjE2uhkVBiB+78
qfyaptgDdwQkmUXu0Rbri5ZWAFtOh60PUXPMjSSgvEtoY2QnahdK5UGvUXlhDtb8ScvFPsmwDK0d
Im02CxU/eB3LpYEpO1lh9i6bA+ykLosLQpzU+pYOpmZO3BikjilyRXczx3hxWoPJohhUmeG864lb
BAzDBUsVs2MKL0jeDSZIEboj0q34tfrQ6riHLIiN1wRMeyRZowz5WJ0TZQmjnMW4dyuryY6Wb4gg
nhnYkCBS+yZnkZ3sL61XVmpfzzOrV+V3jXtStgUjIuKBNgHbTgviyDGTywUGuOi9BnpFr+SR3aQL
6tzycsJsMPywZRoO/0VT7L1ZfgDem79HPQQeLuvarKSCF2A1ngZ3fmeYY5uAMg8fmpVGexypFMGl
YP/9pNmIUpjxhf1AuDB7WHTTtydjruoPq2y1fCKgaB0jd1idQ9TPc33dpD4i0iliNHS/VvYMC7PN
1HDVr6K4GgewabfkqxQzPeEkDzJoJKuYIR0NOofBO4jJCxIio/arHU4RPN+Mdc0DCkJIlhfdCp5p
7weSQ76hVY/lZs6r7iDSwahvusmcxCE0erHutY+/5iS1miUsMwjNpyUrtLObQe7hvZTg3PawZ2gO
UQjTn6oMlD0gZZh+ZNrGIT8VXbSiCmOKE0yrHQ5fIiKGPP7Q5WpwtRXgY45u/bHMupqdTZhmp3Yc
nCBee7mQfZ2FczK00/Ja1z2ulNKy+kfDGa2vcsgm9kUZgLQ19zr8UVjAIvBBLsBcKjzWg1nkGDgg
PhsGs0iCR3Q1cwter5vhQJuDsT6AYdM3hopsazd3ITcsARt6dZ678s8Ttoj4D5prz+pTssvd20MZ
Tsm8pOFIWVMWbwo1sCbaymog1vFiPMlZIGDhFMg1m8UOn4bcDRZuTzKOmykPw2WnWPkCVw95LAgc
zTskcWi+LZGr/DRkbQ02bjIImgPE0AMSS9tMd11QOJ+dJi++TCV1mWOPkhtM5xg113mVRiRwZEB+
ssUd/6GgxtHEQ9nxhIJ+CUqqRto+d9IZ2HZCLErZTlqkKSkSjO5u6GryEsA5MKEZfUiYwEaeglI0
mlXDRrjpinO4WsHR7KMiwsiD9/B2CVfYEBTpcnkiKGuwC9GaXbaXo6ijvSCZgF0M04vV0JYfyMjm
c4wUEQ2IO/sMW1iygkgZMbwJPpV95gU69mmj62vgBZLd6455bHUn6jF4yGazvwiYHDIOpU456Pkm
YTsgvwYWEx7tjo5EPuKNLI3BjZFQNgmB5erUGD12JxIR4/uS+kRAEVGO9p4Ulz8dW8tlGNXma+XG
DJaWEuO8Sj+RRM+eCk0lkIgQ0FcYfKp3nsJwWE7uFLVjUlR58xiqCmEhEIT6a8FdypPijowaGU3g
yLjUtOAIVvKmi1Vr4R7t3aDCYeMMK0Mew2AnPt+TcWxERuB4Rrp4gGKKbo+UPFarxQfGOAW18ZXv
FBEWREOCth2RbH6VCmri0s5kYVw0KEa+FmyOXJ+nDMT1XNwaK2zwzsZzSuM7Wy+VFy74UJVj6JMx
AYtIUPu2b8tJMpIbao/0kDfyexDy63UXByC8b1vYd0w5c+5+NxXsE/jrS1TwT5rGO4uNx3vDr7xu
P9GyMXetZadvRmx2AaZn3phJvipnjZsMs00m5rS+GikeoO6kx/WurJE/xCyyLH/UWscd55jc3tkV
8Jf9zGPbnaLKQQ266oEtncDazlCJ2bBjYYzantme++GhH3jlkHOyx5g8YpUzL5SLe69WbBlCBi7f
VWGdxXT82zAZl35aj27au/xPZfQXfc446jnMWSDbjVK6zzzw+4dBiu4wZkxw7cyNMJlYZKDAzecw
/vd0xHSxCxxNItoV5YqTyO8Vz5VbhbGIGuvRH2ehD4rc6H3YT81V7g4LIsxahOleiGJmh9dCQN8B
FxrsmBw7bz2Hskh2S1/If9gY+HqTXDnXbj8GLgubTXSBTUEdJL5B4eLSqCsoia4YUxMsrCF00i6E
lSklDfJGEKBazlLayBVpePHV5b3fcMs3dphd2kqQr2LRX7FxN3PrHmtiyRGCLJIRfKNpeg+OgPRb
LgGG7xkywx3oyVV2t6Nv9Pm3Cp2fh+JyZK2ORz4V/RaiqXUy1hCed3Qoy+isigBpckcycjl569Dl
e8B+poLYYHnrkaIDSZJwluGD3zEV9aCm1MrZFKPBC81S2wfPSvU5bRsBmBVWvY/rK58/kxg2TjNo
uBrkYME7yczl+M2F+3yVwYxhGXG9XF/hhRNEtATQcJydbW/FOduO+Qqsco3rsgnGITGtngZ0G7IM
xz0RbZBAoQ022WHE8g3RkB63E28PDN4oxTGWOqOT3xC7EtGBQGFk7GRhB9mpGTNak6o0InWo2BtP
MSaxII9XAwT5Pu3Lmq2ZmzmHaVxQkRqEKL+7lRFcE9Fa7QPOPX4Ss2NEhbKP8mOfIxYo84wa8d7J
qBfuuA36TwHlsBAduMWLkEdzsmInGrR9QUBTfd7w5OUF8+6G/25e6xHZAl6Fi3lckQsQeJyxHCA+
up8FAfK9Bzc0iKHj4VJtQmClV5E/21/bunNxBMqqwOzOCMtIGo40P7HnDm3w4DGljASNl/ku0kZk
H3hbIQWYhrTgRDGAADbZgRl7t5nIayKkgdbpkcmmGUa+ThxNzxf9Lq/DAVy0MjRWsNo0unhdUhEk
ZcUZkqNFZ2cnYGFhllhsPc+lw1+NUS6P19QSgpUyQop9scH4M8eWbMDvMpdf21CrwOju6LjlX2bm
Im8Em1oe1NbxCXxTTsOdOvC+5CDdVSshnzV7b9U5Z/UUV9RVB6LC30PIDK6Y6iAPWfgy/Z6z8j7W
g4/v1+hh3NUKxRwg4Inmx0bfvueS3nKxRqp977SE6HcOMsgnAcptPcloMeyT4CTJG4WEerVvpApu
2SGuy8mf8nq+67s1wyjOZlPGhVuHC+m8pmPtwbMQsC4P/Q2wBgG6dGy7R1TGsMNrdmbfDCguj+aA
X9Nd+5GqxRyG7OYbf6jZUlN1uWwp3IgEbrN3VSBYs06Db6/5WSlpvu945Xxwp80puwyaTHCQm08q
sHBUStVQIptEPjix6fIXz2ulkYxKlfkHUani5BLGpn1MrYzQ8ep+pXV3BFQ62fspc/yMcSGVH8fe
4Qzbdmzsd7NhrXe+LtwzSMLyyYH2HvFmMKxHlo9RvWUPjYerT9Ev7/yADURMnaHkfuc4JhLQC+xG
KA0tVBZpBT0RlkxnFJ0Wc9dUyMzE6x0qNn2w8kO7q2987jkacmAmmbQcg6Vz0Z2tlTJ3rol/PI40
myhJwaSPeZGvDsfT3iALbQozkWMui9h0qplyotMtBy+vqTVQe5z6RNbk+/e6XBnCCvJg+FiD8J7g
SvA2PkzWZD6OEKYYrPDxR7L5cNQ9hoEyvEy7GTeI7Q6y21lFpbljoUvWlz6j3YdMjQ1NgSGDZG1m
wTDFnbM9s+iFpwteTHV54F7ABdjKagO8OuVt5azYC8Z2YHC0gDmcHm2GC5yDKKIRE4rrc4qaKBd/
ZqmDJM/9kN2UZZR9C4xMMHJhIvdIqEMX/GQqGPVR0vuBZs/EzbxnGHQRe0MtRksfveaBAccWjYCB
aRSV/Ix75l1qdbKUw3kKgUNaJWoCIbwrO2huHLEVwe+6Cro9DJ32k5EX7nrw00m/bSC4op/mh+p2
yOMs5ubFPJ+J9nbUHMi01acS/BIzRmPPOlQ2pXyfmfShztHEon9PwaaLCDW7iBEaypjuYVpHr2f8
YRBUqqO2bA+lJZb8SCWEkzsrhdWxP0V7uStsML9E60fFwaWRmUNHYEJsyE033JrUv3eWV0UcDXNL
HaJghVXtpnICnrmKnsptSKx6nzMThCS19esbQW6fUpTw1vfUcmhkhSZYNLGm1DXMoEB5AeIECqEv
PozRiBmDQWa4twPnEHQ+jkH2d6n6hV+bqnG6CyfCzliSpfNUsGBRVArc5ZiuhdPuGItSDKR06h3f
jiUhJ6MeZK48i3bBtMIubtkC7Xq78Y4sCJxkJr3O417WVdjGeGQNlB1qQc9XyYjH0ZB+l9JvsYP2
xM6C3P2ywuE7zJak8t6wfeZEA1yZaZdspbNvrTW0cnqQiEuHMl9ujTxNEVVXltcfWOgndNMti/ox
XJnIPCHprbckO+LxeCbFORxsS6pP1HNLTkAr+dY4mzBjLwG3C0lqAGxHQ9nVw1Asoj55EL5OghiO
BWh6DD+VVHPdfWqY/Rvf6bz2cktMXvPdM71fhKlxm3qtg4OBl0K6l6VAUTtkeIf2Zp+6V0yHIbT1
vZzTl+2qvEyocol1NwQOP0NI/zvCB1Azu1Qhr0SukGXl2yirBaeQKtRf8DeBT86bNDB2lXam90hS
jBUfS7/ylqUbFMsh7D4aWctxe6HukCYZLcgmhqTX9LHoPU5YIH1yiryQjD93S2dxHJr6prnGBMdd
2Ear/dVGp4n2x27Cr5Cr7QeXIaISGVDjjbvUnvEwFZldHrJFON8CgDoTM4mj+uB3Tnj0VUgpMUoN
g/4Gcx8FL0g/zQ+5gBaY0E12mARx9EdyBtPjrDV1kjRPW6StWlXHWoHMoMyesjqnlEAcJAQV53/o
HZWftE0r8OMYdLiOrVHnF6UflLDJs1WFp7pfvLcRJ6OCdXT0+ztG9SKmvfKeRGtor2+9qC9EIl3R
5seFMVr7mt0fJ5aKglx66aL0Tt/m9Cf6uGqEqb8rg1EOdFlz0AfvaLdE8JsWWpHHVvG8XhrLXIg3
dg09/GacMbbeoriQ0dsWMHdwBY06Hz57ZeQw+WEVVJfpUvZ3llfWGJBcSxIq/n1v96dWsgNygZCA
xSz/BnCznycEXKaOfA6NKJjSXJ/nwfFvzdmOEhY552Cv3JR/fD2YquY2/MuViXU+v15ZzH0n6CfE
Bp2E2I10e/LdqsBtEai44v3xTzrgv9n9f9kbZO3/V1M+fGnWL03+5cfA7d9/5d/hfcDZLmkkcyOX
AqXwuDH+ydva0V8bTIjIKQoRZtwjbon/hPfNv2ivEzwAiEaKhdjWNk/dU7oS//OvjarNfbQRUMjK
gk6zwz9J3LrPmvlk6ANSqAGYaQuuCkGiFzfKlLNmDrDdd5xgOHpEbE4PuWrm7PjDt3L3Tzzgx0D9
86TKdp0A5gKWO94RGwfnRex1ifxF1SmjmXmBMxW1gx6/Yq9tP9h0hF/JAf38mQKeMxK9vu3zrEUv
UjGl3UWtajlyi8UOEvbRcrcShn0lEPP8kf7nEzFl7xFLochIAOr5IyZ6OhQEmflE7NzfeL1q0GHg
0botQ1ywuIrN+pXP9dN3SCWRKQumQCKyfN5LJF9pu8xIdlDCCrfHcYy2iLKYA1mLLzWbXwl2vXax
F1+ioiOsmRwud8oKl/lY2a1DA8wx85j8jzr8/u746ReDx0TQhKQN5GKy2C8iPmKg94o9EPGFVMab
gop0nGnvtZjWLz4SKTVw9TRGSL6/9HLSkvYHWzBDGnIWvSxzZzjyNlj3vWf/IT2RTB7P5nYtaFqk
816m8iy0yCPOLHCQA3pvjw+z54HWrzxUv/ratsQZi4XDCvMy4F1xcoc7htahk651LMew2lupV7wC
d3C2n/r/Aj/bnI1NqhHyLaSuyIdi+PxOt42gxgtQsjPMRCjjrmcSj1KZlGI41mgaGfRdaV9ey8lT
XwiVFMtVOTbKOs5KMjter3XXPdgMwbeghyLVHNJ5TEMck011vTRU5qjjpaO1m9owox82D7539EEb
jgyMt5upKDBbY9dpK/uO0MFJ48GhvbX3piL64leBWtB5OPkK8LXu2WSYSp3znE153JA3+ZQx5DO+
8nrdPvHLb4QblfQ+/EifQMLzb4TVIKOZ6sLuWsow3HmLb1IPb6s3bTeUb/1p2wEObJORH7Ir84w8
eoV994tfnoKOQxwchOp2gz3/Bwz9REJPU1SbGVuk70oxwUTQvv/9Y/mLB8ahTgsBm2CrhSbg+VWo
wVLzRYFCBXdc9vZke5cMB06xqUr/6+8v9dNqypIGE8UK+Fgbfu7FclP4HokfT1Q7l87DUzBP5bBr
PAf/MRvX/L7xEKXe/P6Sv/gOQaLxdt6yZABtXnyHhoQKDMWiQsjLG4nWwkQOKVxeeU28vIr9N7IX
6hZDeCBSXjKWcwciEOyF7Rk1rDIevbyfacjoKYz/7ONs7B9qoSCO2Ghst8XzH6srCRUIo8CRiHLq
wlo9DkVuP9//+VX+2TBw4OHW237HH+YCkEGSgsL7uAsjjFbjSAXECUnw/PFVALhsIT+uQkLvxa6k
1pY70NMgSqF9iCEtOqB1qoy7319l+4F/fIrtjQbI64aiE7lSy3vxjRVRPqoshxsfkah7k1tYFo3R
Xp6s+ske4YE2wk5+f0U4yi+vyXthQ9PA1OWKPpu3Z99fM/uZR19U7XTdGf6+N4FtUGVsDDSGRHGa
c0hBn3LblKYxTlBKlaw0Q7PnKKyOEFhpuVkmXYsTySrUhxNVaRx9fhZSy+nUWCe5Sw0UeghpXTys
9fLYR5YOyGPZ0JBLejPfVwal3Xjyh87mxO92xcF3VjqJEZ2Tjnpyk1UXXunis3cIZ+mdBRaJDmdh
G7d4vhrJwTxwh/3iOPregxrzOev5gQ7jImw6xVnaoZKMHI3QrPE5s9Ih1PvGALhCF1b130j56ZXO
se0ve6aPcR4vEgbKPrImxMMzL01zTy1G0clLK/GxCpW/JlYkCzqGoZJtXCmrG5M+FJQOCmHhM1po
XAjwMg65rJXZzAjLEO+xz4TsoLW3GPXMQz3NntpDXxWHMU878zpc3eDRxQai3kXmGFL1GTR19x09
hKBt953VFC4VKiRJ64UJ+x3Ijme2wQdb0IrnXziz5gZrQ/QwX4CoHEWjGN+gOawfVl5EkLhqX+d7
f1p0Wu163ZDQpkgRGjHBSrOI22iag1NGPZKSM52qrwynI/Aw4P0+DqIW+r3R1ukXtKrrsBsMHu0d
eMflbVT5xtNcWluhs67VwzQWrvEofXN9IMYA7m7ot15J61v6PkMRm50lLeIteyPqNenoOxjvVNjM
eECN3Po4AN35bCzSbPd0GOQnlTV5Ou1okiEwLshelwfXLmlfqyboJc3pWkPotNAQH/xCVPiobEV/
8IJ0y1Qc3NEACNBMpvwMrnxwE/IvqTgUFUeD47hKZznQ/XPhSPSTY9AxzhgbhdcKO8wodIF5RqiJ
fIxpBJ+N1sJ/h4WB7iScFu7zqHSct5UJN2ffFL4anpA528tlX6eOcUZIlk87ZVaU7sC6DdWhVOV6
x/duFR8I91nm1w5i8fCOejtchVFZFRYE0AJWvFBO/kgcN/UpN8nivjYItp6JmfHFNhGi0DMUFoRe
RT1l5sEzNcErRWJH7EjfyeC7X5Mt5Ttz3OJrH1SzcTNBYAl2dt46+UUY4YC7UuNIYBTE8CQfMdLU
pBmbblyx6k2+WE8eT7x8UiZjVwBMdIdzbVxnkiK+lcs3S6RFk6RNbeQ7TSzZ25GlhipCpG0rb44u
0GqhRpcq9VKrd/gPXRV7lI2by2ieiEzKaA3IsTs5yMxuytgDt2Cj62tGC+z+WuR5WZNucQOdMZPo
1Nr34p4DrTHv27ylZ7aPpmom+waogXqVp0oCkG5UF3HGUY+E4LC2n5cps891Ecwjs1Na9Ad7Ih65
EAKVW2UrLFKv+9QHzsgsPJQeDjLWDk66R6B0xkgWlifRNfRI3he0rTL6d3NOSLgiJGpJysItNjmL
7kSUrHjFNUYzuxPWcLnCFyI5Va3Vl5SvNdwFshvnhG5m9BBlvDUJio0zxthlUO/nkL4ua++ckTon
sd4cWl1NFpw+v8NbXcMz2rscEyIa8A7ZQ1zA7FRhgQQrmB4A+XuaDZ59MuDjdPH/sncmy3UjW5b9
lbIcF8LQN2VlNQBuw16kRFKUJjC16AF3OBzd19cC42WmdKkkLeZvFBahEEEADm/O2XttTd1Lf0f/
tNSJM0qtLql50oFr2aWax2Ues/TaJeq43AtqoV4iSFhq0AM1EvnlWJouTAvDLPbmqCDAzh1LtudM
3rQvh8wT57h3NtVxF6IjA+UQ3dZutoIfHix++5JdyxwLVeKunL1wem/6GccY2aUYZn0vlSrWdBGY
p0UlZ6p2wrwzanNNYYlMKXVtU2S3pV837ziRQxvyxrT4wM/w53jSs7nuqr4gLberQ+Zma0HSTgnU
R5U+lWFuna/K3Iyyogs/8KQIvEUh0Dx1SxakCTXv+scgJbg16JTeFgibRkXCpNMWFw4QmK/E2y16
JzhJkIpZBr6RCER5Xw1bBwRdlDnyZasc9GEuRsgcg2XJDpe/MV6DcGzt46CKDPpIFqbbx9JE9SFg
VnkcgsEUO7Ps7ft5bjlDCmvMR3rKGUcJ1ZB5sF+X1f8iWDpRLJh2YSa5YXefm25AlgjMRJ5HsuhI
OFWchOIAQZ2xw+y6Phq4aynUDTntNeSs0yUfhyfjEuzntVvSj497bWpzT4638hKywTI/7kRIT3Hu
G8VNDl72oEvleUnTTgjaTfro+Y+i4xt54Nf0uvO+GYOaAWSU3tOawzW4HBoz0JcFoc8ioawu673u
sSwmurXz9LPLX9M7S8lAnFvKgjTS9xBMdpGvXQ8l00AwZClNO/ugZ9QquGeycIMPw75P6C9W5rVC
+Kh2xeg7IX1tY1QM0MruLsIaMWiCbl5X+w4TjD6SBNyZhzUvUpgtZRSNV23VOeVlyMRTkGDtLuW+
S6PF++zZxUYmq0avAn3UsyYfUEUtxSNCXZnuJRyxdD9JOMc3oiHwuEoIEMWsFKlAzqzh7azCOy+T
ov+a5p3f/5zKVA9HOllec5axOsxxx8RcnK3KgpM0VbhwY4O5xTqjdpU/9Ih0JW/VR0WIVjLtUHSX
qMA9vBQ1JfulYEqd6AjEK/mlWSzpD9WxUfQeFCvSi0gtHXDNEIZSkOXqtT7dAaJWe+e+MOnoJ/bc
mnzgsISss9Z1yXccjHF1ksb2tH1eolrm6RoVaiYJSecYdg5zKJn17NVav2IN45DcsYcpumzr2HVM
98XMpmzJDY92dYvLN5bU/276wkvprbJt6ZGFsm4ddYUQKinnoPu5MM2GSVjk2UMASYExyUyRXoZO
0PsHvn0oloYpkIyz0kXX2ejbiFIpFMlksmhgoMsCu5Wb1uTsVkd5pMnWVVPsxaK351tL47FpVr6R
sK7JvC7JAV8PrA1rT8Xe8I6YDSR5ulgQUP5D1dl30+xoYvGc5VGrEa6blKG/s6Pe/xny0ojUlWvd
7RHrp+Z+TAHvp5zq12H+CZTT+0THxh/vZ/p7xtFM2X8mRh4S+D1mHiiLia3fR6dKvW+FZ4r2qhKa
WZ4AKrpOvuPMy4VDqrSNkgAaVedPHZwoRPBQqvCKEstR52Rra6Gih7KvcwQeWGyNWM2F+VTqwIho
LML9AoaI7ulADGxAxQE30Ae3wd59jqIzoMHTW02wI8GUQ30Ay5D2ObSwTS6L2TLuDL3lf3S5d1/7
ZffVBatTHiVdWipMzKhm0lUr4bj4Efxgj7tqDu+ClrrOwc9GFdx45GDsZ4swh72jC2Kd29qWF2sx
01rqHJhv/tChvc7Xqv0yDkHL8xnm6Hkh7mH02LK3uR+XYl3f9xX4IhVuAEhPOt811jU7bgtsolgu
G8uJle7EUz9VJGSjFEOeVbRVhEgk7JGaWf4K1gjnDEsRx/+K8mkQqjvtMMh3NpIUMwnb3CoJy7Ai
GY+MSTv2fOU+Ck32WMJujUguzjbhwVPCrGOwkzOnl65Y3jDnOacVAw5SmE45HPr4omhrnpwRTY/N
qbUOTWwMbHouXD6OPIGukJLslxGRSlNrMKIj3hp33eGgw/ukq3W5XVG9s5ev+q46LAWTyS5vAZ8d
w7lxkQP5Yuhua7KZ2vfuqMYwyTmxrYeQKFIbDkppfxo6cFT7dWY2vOOojca2WVr0lE7n+59waebB
vbUGzrk3tH6wC7XIHl27nB/L1UmjdwtNY/NYVoyLo5GmBhnzhksDr+knPX56/bj58hFBpMJIyGJF
WQUz/++HTUL7RJqhRSe327IeDH+llRsBaEXuUyJzcxd9//oFTwtG1AmxaDoU+3Gl4hc/qQ6MS4l0
fsGRgyCz/oakqdlx6GCf3K3DWwl0f7gW8KLN54u8mS7JSXGq8p1xqF2U1l5vunsp2/BQr2t2vvpV
+8ax/eWh3YNBvBVB6afhzjypFEUtQh6vySANheIpKqrlegmL/o1n9/IiwA/I3GHnsHV9ThMdSxk1
0ocrGtNQLn82pZ3f9o2Yzl9/Q3+6SmATwLl9Mz4C/d+HRBP2HG045JBTVI9nVlEViYXv6fj6VayX
L2f7+ZRUAmK4PNyzv1/G880q8lQv4u0ldXtFARm5k2Gh3vVV78GD13SlE1WXbjDG/uzb5oeSs9y6
58wOutReFhdOqvKkf75ocGznJOVVZCIHzRztXv9l//RIsPmSpOnQU7NOc0ScSBi04bcHHwzvYUEb
58rogjfaKX+8COgO4BY09igK/v5ArBFVyiAWypmKcwgbW9GHu0WI8C1o9osnD56bhY0LoQ4Bs3pS
YKraYJT9kMnYwHB/MKYcumEhSWZe3Um+lWnx8mJ0N7de29aDAN1x8g3mq6Zy5a348JwVEkpN0mqt
w8fe7sw3XtKLWh0TmAtYAdqyTXzc6cxiu31Q0JPCTOZkOnaXbjpnOSvfFWAErlO/wBKnI/Offvfb
rEl6BmX2rYfjnTzLLOy1jZeEi4JQ3LlF02FVYTg/j79/987/w9ow9P9z7/z6i+4LwvjUr83z57/z
d/McthRUC+ZCKqZbHyLio/q7ee75f9G+AxS1DXbejs/A+8/muWX+hdYvgEgV8VcjquH/3Tu3zb+o
u1Ihp2NGr5so63/SOz9hX7AgRJTbA8ru6J/ozZ6SCZD51m1VBXPSVoF1YchgfvBluclZNXEe6zDp
gwJXu8PowT4FX235ZTKn4KfEN/jGvL4NxV9q2duvYsF14a5oSLmuvX2pv9Tl22hRHKoLujRdps5o
sbLnMQp9RsBngA3dzYc7VLLpNznjZPnlpd3+fZFfW/snuwwbOhCqloDQLrobL9EyvsyMCW1kB5Uo
fwwHa0V4OP8o5/AAjeUt7NLJPLpdzONWmahpGBFbebKlEUvvc7yiC1kb7rJbcv3FEWz7X7+jP1+E
FZ8QU8ZYeHKRfGz7rPYMsbObwjqHejfu2NA5H16/ykkT0WY6Y9GxAdVwK+wvtj//5ZUJNQ5da+kB
Y2B35xkrxe9M3iMn/JFZ66dqFefh2NzWqBhfv+7zzujXscKFt+YKjDXILSxGJ7M2eXS9kQ0+LiSv
4/gjate48hB3Npgsi+whDSt3OKT2yrmF4t8XJ13X69noovvcTSsnRqiJ9xyZf7nj7LnOO7w6kYOE
MJo/Fs4o1ti1gZrGBp7+NW6kPboUJdYhIabLuR9UyA/qcwqZeqQjTN+qSs9lu6w3y+wF9jmpVzWe
Dps0PjTBhh1wysjC6DxSWxHO6V2NqKwpjMe2dB57Hhl08V6zg7YGHVh7CopUTR2MzhHiWg9T5RtP
7+RDc3nRm5IFwcy2HD3PCb+8tc4TnVFRQd01raquDXB1+76Igjeu8uKbCoia9aB6ouDa2oYnI3Ao
ZtVYg4WBC932LqJVw4EXJTNNShMhKwDF1+/qZHllLBLqAWTUAmiG3PAUneMDvfZ03g876CS8Od2i
dPalu8sEBiFZdfDsF/lWaNQfbtLfIhM44pMgzTbx9w8gghqAZC4dyIvSqNuJrB5yNcRbpbNd4Jq/
fosvPuptGWErinKGGZtV/fermWJZOyw9epfyKyXpbI7IL2fv8PpVnnviv31ckU9zj/mJwwmLln/6
5iwByZeJa1cE5fJI84K6ShuKCu0o3eb7cBRXPTTjKC6gGFi7juSgESeZHdwT2OG9KwC6hX/f+b83
GGwwWAdf2WB065fmayH1j993GPyl/5LnURNjQwlwzgnYV/Jd/L3DcMy/0DswOyKr4R/ADn7bYaC1
YQoFVOfZjGB+3n+q82z/rxDpBQGtdK8BJtGG/3//99v8f7If3b+WUnXy778urduq/ctgor5BXZl9
J6hO5gCudTJmgUwbWKcmZB6WEWdG5101OizvpE+F559NOc/XsjaJIqsCTOBToGHFmBxVDaExjMZ0
TNI+pC+SkZzxjdr/eOmEFQfgX97GH3YOJ5/kdslwk6hGIZ8cb2Db1Pwyl2L3aciLodNLuXbYjQR/
wK3Nize2RifTzPNV0JVhBQbhRF32ZJqpA/AOONynOM+iNj/n2OonlGk8fcDvFXrx5LUU1V+/sz+8
OAimTATMApQnTvW3eV2LwBs2ur5eInJEliZNakKZRtTk+i1t5Z9uEPwq2xWUWgTWbZP7L4+xTB1p
2aTMxEjFxY0Dguu7203yTBqjuCDBMYreeG/be/l1WKKV2XRg2/Z3E+zYJzsXBqQ54p+Y43HKL8Hc
fJ3zVFxq7T2q0ouumta/zCGcvv5ITwfLdlESTLkiixUFjJNvIR/SufNnel4z6PjYbMi7UXVXvzFY
Xl4FjBuLBMoNJl2YjL8/y1GKxlhNzDMQGsabgnS3a6mCr6/fyunooE+PLtDftLsbNXcj7f76wual
DVfRiyUWntU/RFO13Fa2350rS7+Fy/7Dpdim8EFHFH1e3o9ycT2Wk7dgCqjMNambjgZD4SzTkzPl
+h/mpELeQ1rJfIUsljRDZsjfb2yid9Z0CupIXRXuEWSF/ISjXX90K8N/t+oKTL5fsq18/XGejv/n
q4KeRUrNQ3VPa1psZTGqhTg1gJINd/So5ssyjNorRwh8RUv7JsP3D4ME7NlW60Q1wBS//fkvH9xc
ErhnNt0aF6kM9xGSxDMamv8wF/L5YQJ+J1GT+dF+8VnXjqXSoGI7rZFs0BXFDDIp+60y6h8eHohg
lISAYh3WOvv3e0lrAGGYvNZ46lEYdZVn3KSyCC7sIpA/c2Sct6+/rJdzB5xTgPZI3jdeZHjy7ICa
+A0GQXzpznrGUx7jEEckMiH9JBrrXRmyCR166w0N6x8+g+28CBkSMRkLwckXB9jabvqWlgdO/GDf
k5Z3AEUWnaXGqh9ev8EXg2OboygVI3LnBEkV9PcHKn2BjMdZAE+Fjrqe1qw8tq0s35iCX1wlJGYZ
2S8lDrbkzlYa+XUIkhlilq6FXaVa8KJz1jJm7EWD9eEf3sw2S6EzZZSzQjMaf79MKcMiCgcOffSj
QXhOUcgKbb+F4H5xM3BDnyso2wLtB6dbc4qYRAi6YuPilAZtpjRPFCqs3ev38mIMbEcMdufAWdlJ
8fR+v5fFs+wxDBtejBsaF8T7rLf0Fois81V5eP1SL29ouxQGTuoHPlHDJ24Hk0CuZSpbN+5BHgL3
aeh+n9O1Dt4SFG4T6m8rccRZjcrPNtdyMD09J/ZjiLPTXiFjCD+1mNOXITgr3EZhYQsWdHYDcLIl
8WVQD7FBnBugFwQc8z++X6wWfFmUoOiOEFXx+6Ple3VKlJRo6OZxzjCZk0ZytJ0G7NfrD/blO0R8
am2zBxtVrnPyHRspHvIekwn8vK495JEM4lWv+ixzhH3/+qVevkPKWgQ/AOPEveKcNn381QL72cyY
JcdVvAsMtz3rwEK9sXb94SqEyHLIwERIAfE0zmIhWHxyapQMZdhm+65yFHKuKX/jsUUvGjI0OEh/
50TKzpadzSm+FTc+Mjpa+ElJcNu8r1m/1N6ccvkdT2vaf4LTUKJnDyT70x226hQGiexTMAOZqvL2
g9+roDnYM6oeNIQGaX29jVcbjWqzEauqZv0eeGAo2xjbdv+DbDmyItzUVWh4C2X2H4ASjMEhZTWm
UQDUH0SOlVlVf2HO6ZqSypY7hNJfAFgKhjRerHHx0GxhKXSjGybpbAnPpY1k967MZ3c8TCrMfGfH
eibHOw/D94hrt4Qqv7attu6CoKDvgW5Mj3HA4TtC/uAtwZG8wj6/RIgjHr28MyH/jVWTSO5OvEvd
yAg+Efu01NcmHSvqWIDmkdKMqBYSc+mG6KwqIgskZ+TBb5vVslZ3Roqs4mApAy4A++0FAA+4CNSV
7VSK6Di2iM3QkYE5YU2tNrHbMNuF975TM8JI6h0hrOQVUOFd1Xh9satQ/d7BfwW1CSmKOdETalrj
ioy8jgY2qfcHbMx2+2QTB2hedAPe8QfbJ0QoSwShpfWXOnd9rJRh6xCJmDkAMbDF64YIslAOZ70L
G4bd7eZz7v0p+1wBts2Sop/tarcFAD6grzTW85C2mL1D2OPmSW8TunobkDH2EOZ2vZxBiKyn87EP
nJ+rGmewgLD8oiyug67nrY1L3+8UwYECnazO79AbBl3SBOgPoF1UpK7VDT/9LjeA3LJ2YRSPHVKN
EcDU/jzFvm7q4Wbz50YXrbDrW/wHjn+/uKFazpVycQMwmTVT1OwRM5Zutls22afeTbPKja/gNrTr
JKsDlOOmB5XQX4Lk8Zy9MMqx/140JE/1DpjTxBG1AmrhNxzMXOZqRGB2QWP7MMOd6D+IQeri69J7
Arxk25ohtVjPEYOjzio/Muxsp9LORDPUNjILqCfJOpqCHcFz5vg9gio5XCFZrtUPTVdAIPOthmjN
Du5CZozZIKQgaAvIzX7sfUue8Uuob5UZYs1OIYLcbniZn4bylQWWrhiMS4TNiCtjNthNdystw0JS
MirHGb9tiTC8VY261ziP5tUfv5qgn9pjhjcXVGCEris2kFD5MVnwAyKxsi8J+DM3eEDf+sZ83o9F
HSRIvGR2RwgZ2j1riMboeh7IxjjmWdN9p78wjMd84Bv+hqgtd5PQkO3lsGbmclXPRLcdplCM4bmT
V6AWFj6eaYf6ZrwZJifLLmcdDvX7EEuve+hpcNt7nATS3ltOnhHpl/dIPVM4akuMX2IU+woiQrSX
ToVfPC9TVHDMpKxgsxY8BmOJVrYkXeq/20LVHpe6M8djwI909zClGPYqyHEkh9RMuzNAQQ7eIgfM
WuIqIdMkLMdsixMMqh/rEBRsgHPSCWPRdK515umpnT6hgpfqPOfEE50ViBmcS6GazL3VUTb5H0nn
1sV7Qs1ace6H5Mod7W5CUraSzOYdonaIPkpcLdcmTnqocwhZf5iWVhnJiXLh0xzctthXqehA32Vu
WH+QfQhsxDA7a3tBevrijtFAInzV5ffYGeH0t30QlURK2u0NJGSYKJqkseUsyBDjJZai2RCXPgd+
mCi55e1alY8NHqW+f4LuiJgaEkhzp3TfmkDbauOmWir5gYk/sJPaCQ34tfbIrEEsAhj5vBHVPeJR
YSV2Fs79MZtTXPxrGJbiHdBIM+f9IR8/KNRzTVI4RhjuhVeS0jy0ANEOriU2cOVMVuNTxq6GozvE
TOsKEo3R31hTVAAb7QP3rLM81P1LYBftpwFebrlv9Rp9QiiOnR/ByeTTMluQkeFVa2EYqBxyEZGH
k72TOmyMK1+aRb8LW/S4F+tkKS/OJlNHyP2txYzNoZV679p6WA7mOFrrDlYddA6hUCTE1rO2PzO7
Yb1AFDFYBxxspkKh0M7DhRyznsaML8hGCBfllOeSpJEGnX9d2g/D0NPtmwM3iy7wTfgL+NKG4+9M
UWgLLV2A/DgthZt9ZYvgK9OaNK/9LsAtkXkuDIdna4KA3ApHOujc4PNYAtBIZqMxq4tFZ9gaeJNY
HMxcU5Sghs2dTJlGQkhEbVEm3th56z6CB/SEfZ9S2uY6pLz9bKZYn40VxrPJIps3w8VqbeYLEfn9
j+7ZkuEWC6BIBhRWjWVzbcyjwsCBux8zRzdVXnYYWAM+F2TZfSgtwFRJY/h8inXdG++EkQaIuJ9t
IkC4Mjpm5RiVF3Vlg+pZIqPAVvJsMQlyIiB3o5wJi6LUWP60nw0poEAwp6jNpxIKqcakdB3sK/Ar
sLIAqsTWMpmbxSUSmAH29rP1xXy2wRT2yHl1pNGTaHuqMcqYY5QyI4/+R6BBeXtePNtqVG4R3dch
eibWatOhUfVbkKSpTZ7W24YID92mWhvo+IWJv2nZYC6DwG2eJW4qg0G8c56lb00FDHQXiI4862dx
HN/AptmuSkRzqDbJoiUwEzFd8CysU88iO6QF3ZP9LL1b29UhUldukrxpU+flAYp3kD4OZS24X1vo
FiuBHVfNKI2kX1kMiLIsEfyhi2+/bHgayESbInAMI3QQ3aYT7M2+zAnUKqd6729KwuBZVOgQKxse
qC0gNvRm8CsUSTKyfzSKBxtcbVCVz+RpeZul6JXfLTnIj2SAGTY4cV+O43QpCWNx9gbzO1xyE77D
dQV4yY5rOZXzB3ttQJUAxPLKGxeB/nikb1jOZysSDomKCQruZTpUUXUp2EsM920Z2Q0OmcJNiwvf
AZ8ZxEauXEg+nUc/Zj1gbwjd806u3ZBd2fDYvW/9xFaB9dWWQbaLehZSPx7xtLtVIgzHFZ/Zttjd
rl9ptJOHPGGbco1GnxUsiOoI/MD3zgrCc0u4uE06AB4LPJJZW60K1o6WlHCXk+CTNJZMX/R1iK+6
BWVOVbgLlrtQF5JOjo6sOqa7XVQHhIVbckmYFfS7gVuLHZsuBzCtLG0ev+QR7Hkz3sWgHKWOBNLW
d6aBhwcfo7d+RCKadezBsczssr5332OOQgesKpjyqAz0VQappkwy2twDOC/fYIXq1CaCHdJofNKZ
7TwtnG0ZbjYhrAczHeC0RdhPhsNIPGi25/9bbcis6BERoX+n1u8jRZ8X4JGL6cjbnCY+wmZ+c8EE
yNK4dfuMG7NHxMWQb1N+vW6hRD5SU8j2ikTop9TMsWkZ6H2XWDtbErOjSPqMG6vUX3oWdfS10sAK
P9oNNCxsNtNHWYYoDUBHEjYsLOHfq3Kt6z1CRF1A7CO6HLZHsynw1wyIDLRLAguWBlMOdgHZ3nuG
7RjxMhrecGDbF9z6ZobL1qnrOUucIi+fbLsAgI3DCRNBiGb9zG9FunB1mjOx1HP43ppKo9mR90la
0mpmDUQA7EU/akg7IFixndkMmRLTm0YIzH9xguFR4WP71lU9JVNsbzD3ObNNP9twER/9ovTP3DRl
L2VW1ub+tdoNj21U6gpCDd+q1xvztt6AmwTMaSBTHnUgKHpyHPoC9j64XFt3bvbQ1yGmzLWX387M
dOIhKnoJsi4PFENJL1VAVolrHRratQasQr/yD2T5krkXtN6kyTloCWsebcmqVy0k9+oWwDwOuMC9
CmDEZhd52WLz8rPAfABTl04og6vx3Spd5xZSHVmyYe4a74syyo29b47+Icohg0lzdHU8eFuv1wPk
8pV88e521BwZ2WJXuL6V7cs1cXWOY6ux0MFvy0EKVMrVJaR/n4PGHTWP6Ucm2/ZnLUbP2zWGYvUs
wJ/DtbXm9svsEvcRZ6bbzyppQclYKckL3sAxOFja1WOO6zFfAn6bulJdBsw20SdjwUd+V5lGtvIr
5pVeDoTQm9UDJMEWeY2woR6yx4YJN7zLW6PmqzSEiRQ9YQPEnwRAJh/JlF4fJmTyw74GmTMetHAg
YU+D5z1lqhzvt7QJ0JacQolxXdsuZCiVy5B0A9S0w2JY4yW2rBy88EqSQszXWjDoTCIvl3mP4Sb/
AaJVuTHOmPXLLJX+jvonH5MuYtVhnBoOe0xD4i/FkFGpmCmjJeU6xZfYIBIZElxefroHkc8OeCXC
+7HDTPQ4lszeTLa12RyjoNZnZYsnYi/r2bxpXQeAdwOrCQ4pO/XvmU676Egnv3oSXk2E/TC02OGE
C4EZsFv05M3aELc2hC7ihJH3eOKrLjjI3dcNTbLPPNvFIsJmksuePPASvNas/Ydc9FFFNoVhE1YN
Pb7YgZAex0MGyMO9bALt3bu+refjzFawBUBMNSG6MyhnlJdtgDxpBxHIgNM6KvNIQVZ+sxaPSDPi
uHB+BuTJk0+HCn7cU2xiQ94NbiaSXgpOCqOavTNvWmsicdlvQrW25vUeg7r+nPkRDpuuMq2ncPH8
axI6LDKXioGlopj88XEiDUfxcZhkLjPisNBSPsU7jzQbjUkUUEOLKQ+LYSf7MquPUgk87349tt9I
OUbduLl/5thHcW4lGmPkhdN2WMwWuJkiYQMKf2rSnf6C2rIvriavg3ZXLmFADLPjgbZjq6Hf96op
OpbpcL5pLdVEe7uTqG/6Vc7v16GwgMC3Y4UxeDSM4kjZz+FW8aUKhuHknwXB5I3UIig8AxQwLXnT
keLFtjus/eBqbKzsCdZil+4KrF4QGSA63hvAx0CHYRnAnDj7294NWuNl0YBE2gWrUT6y5VvMg8hZ
Q4kb8fj4JY5PrERuiy3GG6wGL08Y6SAZMRl+C7oMzDuKlZE6T2BV9ZGk60HsGJdMh90cZdYe7FmU
7eqsNKuk0kX9WUJ9grW/gFZDxLLWD4YM13cpyJIfPUgpvvIZ8tfFJMbxO+Myg6+OLqv4uRKrIPGD
QOa9APY5WLEe1pz+NLbC+gxtJjkgIcp3nGVWqJ0Dp17TJFrZhezYOmUl9705rF9nWTDv6Ca3bmvg
S4DqjLX/RAAPoaPWWPQh1Le1Woz02iDrzm4+wPR3+b5AHpTHSbAl0TcmOl2bTPXVRrGxclL9RuGg
bD6bpT9aSdZbCqhyJihTxbLkrH5fsY0DbSom2zeeatcEMEtTMXDh7Ii14jvNPbNW72unJqHB82ca
LrIixuQ6TP3p5zRXxgK2a8ZnyuTNaTmoOK8UgV9cVWuY/vDIb/2JXVh/EmOU2x/xjur6Zzmz+z4g
+nYwbfuwS88XqJrdhzzPhDzadTjkOEloVlMFkOVHGHfv22oJew4RAzYfj6HhtJuhnwhZjkWkSaQC
ryPP+TNqpCvZ9u/azv3JebcCPh18x6UyfyqjUJEwn0VHP5gu1LblNIR1DDF3JZU12e63LHSX/PJ/
Cz6ltGohC+e9AWJ6VIVxa/gtGSQeHFUWSYGHA/yoGj5RliALYyEJkd9bTd67/w13NO17jn8c0Fv8
nllXAqIgAUO/i8j4+cDJzCr4onO2pwtJVLciIpAXUKCuHl6vC5+WoMPN3ECxFu0c/AAERb/Xutto
9BiZvhEXPG0c7MDQZ5FGO2Xi9Hr9UqfFYQ6G9F3oIaEl8MlcOmkjeDPU9VVMUFaNorrOWAZ37rDM
/7DlzVVoiWyaatoiKGpOivfK99yhy0sDBEbQX3AIaq8QtjhvXOVZZvFrq4LLoMh9Bk7RaLStk96w
yobetQdlbDjYOj30FasOEQ1uK/cBFO+bYnDDmykwOVNUAF8f8PpnP03fYevz+lP90wvENUTBfWt4
uqc4m9FLXcsweIFslHUyDUGUQAw0+SaMf0u7/yuGeNP6/8/Kq+OX9cv/+gClWfymvNr+0t/KK4e0
YYxbtK0Q/vA5bYLlfymvXJRXjHXASWhMIn8LG/6Xttux/trUsmCIOOFBttvauP8SXvFHaPpoLNPL
pi+6SaVOdFav6a6e02L/e7AGDFUsRbaLoJrfkLXgZLBS//KDVGQ4VLyak5U2gvZmowJHXcmmJ5gv
jNThVJ6J6JzaCftU/lPge/0ZcOoR1HAuqTaqynau1WhXl56MjOVgTQ1eF/reWLNnYOvKWTo2923G
FojqKSUdtvg7dhYGDkpTVedpbcwV60Dh0UOGj8ji4VsZtUzNZj9oOyuul1V1f38f/5YL/gdtvNcG
7Q1hOv1v43X7//8er5b319Z1xJyFYDrczAj/OV7Nv5gziTVlc745ApzAZJr+14C1cTBYNOjpBEfo
OZ5Nav8asGD8fPSD6NKcgNYcgXr/ZMBiRvmtE8xkhqcBEw5tZ2ZylqXtz3/RpHB+xNosu32a1fZ4
2ZTQDRLq+1WdTLL3vqMbo8SqwL8HZ4bY+LGdIn7iwmkgmR8dBCI0X6pxqW6xJI71RcqhwP2OC7eQ
txNRZDcm9PTqmJaiXXc4idKP5HcgOZv9uf3m0ST4qpDFXEcDPC9KTDXAECg3zoU2STr5OtmWyK4M
2yKWzx66I1uQ9FBz8gsuF7M160PKRpPgtKhB4+3tI5NspHOqXaK/3ij16gxq0vAAbdYf4xqSDKkZ
ZSvX/apy2nde1ubrz2UVS3AFboWCZFWV4iws/QDyArNJBmCiNCjdlfTGADOgzeqhuXij+aOlZQOR
jDbJCBoDYFgYsEud2sg9axbOgPuhTOf0c0gfnbAyD+jNjd+x4SAdSlNqjxs/r/x4HXvK5oHhpd81
B4GPslqmJZZL2kri9FrzoMcRe/3kh+P7JcimKjHlQtuKxKr8ttLKa3cOJ7KrrnM50c+2JA0NvDTF
LMh4WiTUgKxdXwr7PUlwDXHMmXuZ+mZKpX2pnxYLrDQm5Ki8GRYjhAO/+M23bnSfA8na/EOkhBM3
cwW3GZXPuGso2X1uHMTdMZnOuthZMHnT2BR9f55KQwIKimyOuPli4uUEOezeVHWuxK6IEMfv3FJ/
sgBjq2RkI69swgQqELtHaAYO85ntvy+EK765drQ5ktn+g3u22qeFTSZBPj7G5WYO1se1brzvLRRW
K2nzySchLDRpITluZumETFlaN1Zuf2gcPZpIRLsO++pkZzwrjq0DuSQOtbT7ehwIzcA4EHASlP1c
XTVZN4VXrTsQF8BQ9BcnPa6Zr5wvSDKayIrR7qr1Rqx5tRz6ARR90hPf69wY9mpB+Ffo3Q+mcrv7
dfHKS1f2EYBu/2rsZnKuhp/4p0FGCQ6NSyrBONcFvuB6SVojBQNRgGUxZTTs51Bf1WoCCJ7X7dfS
6+8pQ/R7EHfmTguTbukchN+mXpAEMZMLh/YF0gkHvLNqYhfde/Mxs4GA5zlGTQ5LlO1z43GozcfK
TZ1j5w70YmDfswaI+mhKfTWLaGdNFCkH7vlsqQV75+AxNfHnt8WZCqHS4XElwnEhZ8sw+3lfreZ3
NbdP6+J/lX59WXQ+xmZgTu7khj/W2v1u0JECnXxL9cX+AKghSNyJ9avoNlEy/v+Uw/nOId8jWaAB
7eop+E61mLIG3QgycKZs59MerjwOIKG2KEDNMIdTfILdrGiVDVPxdeR9X84pB4iGaAElGTSTZ39s
u+z/s3cmy5EjV5d+lTbtIcM8LP5NzBEkg/OUG1iSmYl5dsAdePr+kFWtJiPZpFWvJTNJpbJKBQaH
D/ee851HUUUHEt2+2Y13K+dOtOQ8GTgiXDUA8FekgB1rL42e67i4JtZpj8DW2qUGiQR53x4mL6+X
otYuozjcEXj2GGPihlw+EUwTgHIh1DO8R5Po3nR1fe/U8lkrxKWcOLd2ZABSCtg5VX+hwqq4Z1Zv
aAmJ6pebGhrUmCpa0sZnslAeBAJZuzeppDCVD0NFiLZyiWGgG5PnPRguQkHXVMsVrNAS2AKhQGS4
uiS2hQoSPtEsycZ34duAPKt3aS6+WUk7bFLH/UErO7toEKQey6C9isqBqB/ASTRI3eC8a4GES8/M
F6PT+Ue9dNtl3TtUGozHXOqbtLLAEsZ2di0CsUNpPXvUnX2nB2siRZ5j134pgyZf1illztxWj0KF
gnmiDTfRpDtr1+riizKhlpKJcI2nN91FA2VfWumrvm04K9Qd/bnEurDIEz+L0GccACqgIonNeu1m
wxmwnFuv5zCmpUwhdRKvem96dSz/puBod3CHvN1KTz7leVTcthX06VyqZiV1CraJMM2dEYqdaQzq
6Le5tYo86B21Tq611ZwLZa8FDYU1GJP0Gc/FlibYSyF7+26Q9mVedCtEhdQckKis08YIdkWckLci
hppCUnvfqf5H4Va0NJKzEiAo03X/UFTWc+fTB2Ky0Y4KseCCIZcvhVZf54mjOPSpe6ErtdFt46DL
6YLoBGom+dYjvZYWLC02uNegGkbq2164TWwbMKcBfhkgkqiGYQnLels5AbhqjdHZaJRXhx+VXhzG
qDlaIGi6Sdf2Q2lfM78VR2/inoUvkkWaUHdznPoHhYF7Ry9/md14cO14PXJSIuGuOqcDEGxbY8w3
U6ldk4kULbyg5VtX2r5o7EM9dOIlHuS6DgtFNi1yIDbm6HTo3VGHb16raryaSfBsbMWrF+Gw8+Ok
PLNbgBk+9mF4F+Ym06ObqQ8Q33TuqhiCH5qaLgVe/OsqdQ6u9C4mw08pm/mhX5Q7lvYsAalh5kx3
aHFF80sXenYnIFvAOolo20PWGnTeQIBxZmNhkyR3jMJ39aoMJah+xJ4FzSMWk/Fgx8W4CYk+oMQW
o3qvk01XiUa9ehY9IHJVhWm05XoyCoSzVgRtql4Fk5/M65ikSe/d+X2WyXNyitM9lsZCc5algMro
Xpt+UdGv1TVWnOqXafReVewxN6bmtO6BhrhzPEtKvQfsikxho1l2x86J+oR5lsDfmb7ZeiOUtw5R
mvrQT/HA5+bWKjXJ/j20Ktgx247egIacoit3NG0H856XZ1bDcYw0/aBTUbxSY6Ouuy7RX6BFmfSX
WCvIXmBhiNVt6zmYsXaeFrs0KGd4eNM2U+Q8ZrLMXTpGGWE3i9JmDF3nJt+htq40CxPZ3k4xhtKW
U55DxX/CvVevyAmro+IpHHHIgAKs7nWDODbtMtFhPxn7njDCZ1XmchCrOBX+cmLhc8xyEhV0Mttu
1DlRK36xBGrexPYNPhrKj4kDly/LtKhJt3VOAznmPchuawbpBNoETXCO8zC02vGiMPW+QU1qEEIC
lryoPTwnqKEAfy5CKkzGGn4OQrGZy+6Q6pd7zAvZxEJzjKkGdVddqLdMsoQB+9djMY7e0uqaYqug
+nM4ozKVPJdG+02wECT3MFsr71YBlor2vmnT3UhsBuqaLdRVq8GUWWGsC712E+Kfv4g7zapWRdAO
NKhlQrzw3N0lJrUctjg3ETAnJpojSmmtE/Y/B6mPyZXMfCWeRFWoAkI+yrZVTI03XSrFQ7dtMGsr
jdCF6c6n/e9uhk6T6eUEYWv01wn4Jm8jJIroMkECu81kQfBD6g2peqQB2t2EBXkHi6hzjZZOY41L
MhmCxp7Da1AuJfmYyG0JeaNeiCAVVKlzzQX4kTfeNg71VOfzto0VmpiiWGtFwAKKyowC8RAG2VIS
UkHGc5tAwaytgFQbXDlmEHUkYHSioXdGWTseL1vy1tDx0XHM9yTqmPZDLKncI3cDqLKqi6kL1soj
K5OHNhDtGlkTNe0qyZlfJ3Bkrea2T4Zv0QSks0CmZJYfCmF2qNpGaDmqnh7N0Kqf+zyl7cqChQEW
xBTQNWItUoBfoRZ1NF2LfmXFSuyDFOAWpwPtXEHg3cMNts+zoZe7yVZyr4GVuqlyZjtn1Hpn0XVy
JXjcB3eaCO9Rvrnz6MIddJ9pi7vUABqhNqA/lAAtIY1pR2ot69gUZWd+TkabR1rIxkrc6q7LNQG/
E+ayX9X2Bdq//LtIvf6Qgmp8ANOknxPL2f4qx4Zdosce/2ce6u6vtp4UeQ2eiVCtRxGyMPnKjyCV
0zWQTgQ8ftavqshvjI2BXZF9T2JuYq9INw2O0Vc/yUiudVUYLdKwvXYt9lm5UbywrLzUWNPg++Th
UiMvC4mYm71wZEUMOIejN1WW7pSq0G11LJX7NtHVxonHF2xlct9mBcFbLaF6JJegJdR6QmCTiHlR
I+xoTxFX35DR4iO2KJ9YdXI4eap+sqH+rQNaRUsQCfEDIa9q5efiLOg7sbKQTixEVnM68XrX2ASw
cJBHDtbwGHQhCaMjwVLQNDNi0F17pxrxE8J5tCFLtbomovyKvOziPEoY9ZO0POJwWcqzCW4jNKaM
81gRmCtTNva9Svr7UNrxPtVtbe0X7saOAMAB2XLXUa0bB4OYXZq9SfI656Nu4YhUF0VpoBHtoRll
aYf8ijr+wpQ2ADx7qB+5E3aoI3ks22qOoqk5TxItbkxHWXT1vg8JXQqyQaGZGumOJp7I/luIScS4
//E//zICisyfVA/7pPz5nQp6133v3xVk5j/3V0FGM6x/u7QmqcjoKFY4s/2ngghG5t8UXRC9Ul+Z
2UBzGefvioxh/tv1MQDDlQiM9yVEwBF44T2clrAcfHwb/6CAODcB/m/90KE3hwdqJiRjtafKac6V
/TfVGEV660DW+GWka6iu3E6wZ6cHrW9D/tC6VlpL/FmLp/PNY/rAUHlSZP/rd318NZAFXLT4v2Xg
b36X76Vqhjq5jKO1bVQXA6eNuCBBrZXnblL8tHNz3YXMxSSfPP3zn6aIhN0BHy02iz+U7CGAQkpN
lwOqmDMZu32/ViX7OWYUQyw5wcXRxWjIbp8riwgnsF4Sbh3d+uivz+adifatadbg7Z4+fFsn9sHH
8gnxdn77bx8++r/IpeV0mZRRbC7YlZj5qqMJFxNVzFmTaIbJaFc5oeMv4Ic7XAtEtTVLI8izehlZ
fnxmppoQC7RgdfP/8YZoftgMWAvZaDCni7y9uBhjpjGY1NPqJm4XQxaOv+K0NySBrX7ZruyhLe5H
JYCtkgBL6z4IBPqWkcrdF2Dy+YdOhqhNgdvjpc0WWePESuGMvl0Az7nUGRQvldNXL6oK3BURQsmB
BcV4HFCfXIELrh50N42Wnw+X9+XK3wMVDST+ap4AJudT73+h2/SduuCYRm38kLhKvBDdEG8iYX7l
jn3fRPv7l6jNQmhhv/IbB/P2gbvQSp0q0o5N5eSPyCyIBZLBF6a2j+7GIZrDwaVHc/DUEIgGM6pQ
bh2j0IZMYkfqXkW6vhZwX+4/f24f3Q2uQxg2VJv1P6lnfeyl2phdKj6im6Zzm0ufk90XQ+Oj2wEO
wvRlAAlzT2kQfYZUp8uTyxJtbEOhNC72ut3YN2klxrN/fj+w0D2K47PB7PRbraQMjTDJLu12gmYu
4qhdFlHf/7NO6l+DgNI9mBpSmLink69OBJJibpZckns53aUFxeguIevz83s54QH9/hXM4yZZWVDE
mH9YrN4ONfLJopogxcsq0U1t1XjNUG7KsAuWBp3VJ8Joxa00J0dfoSxG09KlfoH8vjYNb4t7i8/8
8+v5YKw4eB5pZME3QOd3ctNoZSqH0/yxE2W7zyjp7AYtU+vPf2S+p5NphKmW7oNvYvmFrvH+ngmO
YzZvjKNJLtki7QlM76vyMc6zFxW0X7g4P7gh12QxdXAx0UzRT6YsTzgFFkV1lGEW7Sm4jCvdir4k
eMz/Lyd3RJ+HYWLTgMTRdtLgT8kXC9AZH4NxMA9FR+UAbVCMdom6SGOjDG9CExFTNXJ8McPUeXJI
CV+3dmqdT70W7k0yte8amN+3ZhoN5LFSaV0S4pfekKRabj9//B9sNJjCGdDgE9AImCeP3+7NujFN
8+iayLEn5NAv4CrrRTvawaIYI32nS925+fw3P1g53v2m+f6Vi1hXfSrsIw4OSCoJsgRi5FRxVvvI
XGMLJyKA3FlgT0rieO52rnb9+QV8NA48C4+5TpcYNsbJd9bXXZAwqRy9ECvboLXdhYrj5IvB9tE2
gs8G4xxIMlKo3Pkq3uyluspocBvoR/YZlrXuVUVgtBkbNhVFUrKfYPzHz3WWO8+oQWww56YNc7Z1
/XJtp6gUV4UFqZ8E8YKK6Of3b3zw0dE8NPy5hT5vZE8+hMkw8ZZx8mcc+6uwreIbQyT5CyoOcz0B
7n5oQOKujK4jEZJlXD2p0jHWcTIk/FUQXA2kk29pzM0dL2c6zwshv1jff+80T78i8pxo7/MleaTq
vn960HED2QX6sScH+EA9wEyXeTYMh27oMHwQmn3bt1317BIofda2Mnm0iByIQBV243ygxSnrRq25
V3WZHeDe13efP8KPhlDgWxZJgkC4WOreX55b953OAeKotQ5FOYrrizTz+4vPf+SD14QBEaoMUgbe
1uk6Go1GlGTRcCxqY8jgttvxfYFkbJFMIWXNMqVK9PkPfrQCYW4GFsDODmGFP6/sb8ZsPQ1Epxjd
Uem9ODNEZiJCwL2B0c+8kpQlgwX1QRqWoy6NCzsx1A4D7HAbwj7/avX56OY5zPABwYKFEXmCXaka
t3JDtz06iqxckCH3nqnODbM0zlLzK1DjR98qIinOPTQgocOdHj4Ii7HCLO6ORWs6S+lT/Yvbrt2G
VBHJC5m8vV2G2apFp8gJf8TKXkRhBRB4xIq0hAQeY2tv9S/exgcLCRfFWXDOhyOR52RubkXrUThv
jzLmXFGYxjMCwZ/S119Q52JNmradZ22+GAAfjGuPqc9icUQIYJ46zzNKQJ1TQYGRaA21uqXwnoKD
t41AEPlg8Bwg/PSjeU5gwqM2z6FWf03lbQ0B/xvej7/ZU//Pw9iH1zNPUnwEaFZPwQuT5TeY2Moj
vsd2z4AvV1DivS/u+s8fgT1osyb93h0Q+fd+1GsoaKg+NsdCmfF9QvvxzoAd/8WM9sGPwEdDt8Z8
4WNqOTlVVrRVisaRx2IWwlrSJWoGifwXd/LnzhsIGzQkvmHwAUwZ7++k1IJKc1x5FLo0sZ9OYg98
r8S1PTgYi78YK3/uHTiwWB6cIm6H2elkfI409CiZtUcvT8pxYft2dB0rJ3mwOqUmJEnw1bF2Wff4
3fq94lTzfTTM+GDrGd8xTjT8hYHWr7QyrvYiFfQOpRizbN1ZXS1XX1zsPF28XU945jBYoRxQUGHi
Pp1OMscJaeSbx4rWpbUQssfGpwdDcuY4blLCFiR9m+ZCABLDldTuF64YR+J1OPX9w4EwXwkHCT6z
gCIPua7v31FmKWxCzXh05+xA9qkZ3pJE/+LlnA4EfgStJJhxVBK4zE9JOiMJ7RpWyKMs51wSmcoL
Fwm6PZbpFylofywZv39pPhezxXE5KJycEqhSGfh8m6NbtHa+pczrHRIZWJsEIsBCH11v28r4GmZd
fIX3RPspgiY4mMLVn794w/MHdPKGMdT850KCkwUj8QiQNytxTOyuu2BZKa8aU/ZXui4vGhDp6yYa
4/vcTejtj9Ohjqphg2Db2HkEnyDbMDVAF59f0nzrn13RyQeixinBu9oeJ6nphIIYxg+q/zmVabdb
hNkcVQKPdZ1liNKxuv7TWW1+MRAmLdBNoOgoX7wfZ32J8jxxuqNXGMTONMKkzeEUX0w4H93iPNUg
agOp+gcUJZxsG0F7c8QNhS3WtZHUz5qfKTU2tEPjJ8I+662i3bLt4kT/4sf/WLbnW0RyzMw9iy0p
nby/xZxYeRQ1zbHrfF3gnTXNc5Kip1uffsfeTzznXGu1tlzQqEVOTqwVbsmZX/7TAdHqLd1YTmSr
GBWwhM/f/IdXBleFb5zDs8f25f2VWWkpHCPvOONEwdk0FJQDk4FwgGWYak/4TI0FsRbjTivr7ypw
waEiXtr4YXpTZbj4qqJuvn9xRaez9fys2NrAKGdD5fCv91ckhsKvXEscxTBqQHKquHs2iP2gK8sG
NCUUJpAXVTN2zVpRPyLWoUKLt/KMCOefS5zYpVYnQQUG3B+chRb2/TZNRkstCAUyhoNdNNnPL654
/jxOPx+mbCZLpkl2QSczC4uKXqmqOA5eGU1rKwNLsfR1XHWrRHozwyUTKC3aqIubZdDp4qqnv/nT
miSHZl5p4X6xhpyu4PMTnE90Pq9V95nC3z/BNu9V5A710dCaKUEpo8utSzN6+GrsfHTfRC745PsB
2Gdaff87JCaVqZnM941PaOE3RfuSVbUy4EMgxCibCiTQQKxcA24B+RGxIoVzJMi0Mpe6lf3jUiu3
HdiomA3SEkC/nF4OIIvInPzgovPH4Dwq7fx6MOL4G3ARefv5G//gAQc2Z36HQisHq9MZ3ItDO0Oz
fFGNntrbRYHFMWu0L4qT89M7GVWUJgF/E39NA8eel5E3RxyP3XrYm/4FKV/2LiRKdlVSYr7Osrol
P4hM2d3nN/XnDIngHNwvbgFKXEDS3v9eOYUD2RzDRZeY3ZOOS8xeTqUs64X0e0JVLD1qMb9FfSOZ
ieT4oxxC8VUeJnPO6V2zS0PwjsiXs3RAh+X9VXDCilXf1xdQN6Z4Sb5QE63x6Ygn1c5+PkvIe2IB
6GXEWS7Uq20jSFhqVKG6K2xHtrVAMho7F2kRht2iCDyEqVMYB/0esxb9UNOoJu1Rp10+HcYm1w8k
2sxWjV7wUPvW6YHrTUUEqdYV6mhMdXYLUKd5pXmAqwxMJEQAvD9tuyAS0cZzq7R4WDuFp73gtc6u
8VllDYKdunkVnR4dCQwaXx23i+x1BSAF/xz0kZ0aEdjuoyJT3YVwByU3Te8UryMde20pKJ2SmmgV
/U1nG224DPLZOm70ZthvdC/qkV6ZZvbDK+Gv4KIztJtmGqpyOZhdOSx0tjP7LK3kc11aY7ZKTA36
dIWhvVl5QC++GRZyywV+Y9pjRN/4l0liVXhHhWWSITkHVB9UGvSEfJN1tBMlvS4UjmkMynds3IKy
kEJXqm+DOjAgevgkRiYYlBI/eRWZXkKrjFhBVnFrs5ZwCB3LjZX5+LyqoPWLbQFRM0AHNcQZYJbE
93ICAlmLtaWnWb0PtweM8kXoExZIU1olahP2WqCugnLwt1bY8Y8H5DL1uw5FwK8yTfRZ6SBVtBhA
B0wLEUayWejzjEx0sywiwkza6VhY+E+XbOeaDEC9Yfqr1s0VLzDLUWeFBLzl9wKyQL9KbTu7Mwen
7VeAYhNM5SRl5iu67kTsNZPrNGtLRKi4ho63swIH1F4jpWLJNN3cvHZBNBhHAmnhKsGXdTGsOp2R
I+Hu+3aHUQzkedqBoxFm3HF0jYsyXCJZpHmp5X3coWRLjJ+dRuU3nDT1rerNfDqUejVq28gO29eK
eK3p2CRjWSzJ3xE5NiJR3Yo8qrrVaPupvRCYxIylmxjO1SjM7CaaGkaQPuYNjowGYhL4GYUdqGqD
KlrRSGVUB2HdoajufMI9pQOoYVONpRFRE7YIqoxrCq/LQZHqs+ilMQbrKAiLdh0Xmm2dmznG8lVd
pdF3WxByvoms0rut3FHdWaPpFhs7SeNhQ3dMxWBNVXYHsQj8c6tnc5YRjtyrIZTDtVHRxVv0rPnY
qFVg/iAcu4ZTMgTmupiS4YyE+npr5RApEWt1uwrqk7UPHf5vlk0QugtJhta9641GAZC2je+SpjTO
4eJqZ1jEicTyYEXEi8Kve3dPupG4E32QXCoRdsSTgQSSi4aC0oOARzFHoIFJWfeTtJlDooaY0JqQ
p78jtv/rQvkXBcE3K9Dqu/j+v36Ws6/q+L34+T//upHfyx9sDv/6e7Na4vcf+Ns2pf+bxUi3QSf9
pV9gNfrLNmX6gKfp5QII0eFBUgH8j+ZBM/4NAJYwOpqtc9A1f/Uf35Rm/pt/2pvZqfPxb44k/ie6
h7/cc2+WZ5y5MPOo+THn48cCuvl+oaoGyAAi8G5FFiM+SAKYATrYkX1Ty/bBNImE7QIX/Z7rV9fl
NPoX0nDUi852ezlAMl4BCctWEavPsRWDejZVKG9HiCV3TmXVm15CAHNg7zxMo3GnGdF0j/ISB2bc
Rddh3k9ntkC5HI+aGhbWEI0b0EDOukwzsbfwNy498ojOwUf4iM5Q6C1EznFik2rEN65q0yGhEIHw
U+Zjz0DthwZxlZQesYaFwUYDo7vpLnN00ZcQ0fyztHFal7C4rji4vQzAyTQuwCZV1wj4C/CC+VLP
g6xd2FQkVkg8k51u6zXgCMeC6eMIu74urNKN90Lv+weEfQloNnu0rwuZeVsupbsgrs+ZUz2NK7tG
3yhs4FDVSDoopmHNWWSlMPCy6IqszTRaido4EPBWIjdNjuy39TMooatCr9WV9J4Cq78SnOrHVMPO
3jS/GuubE2vyOpLyMHT+S5uN51bZrcPibKqSgxzEvVfoSyfrZ4uax/LR3upx+EMDRnJoWvlUEwWx
7+vBvGxtf2l7Ge0uqwOBlrovpq78c6SDBx7VJbiJWxU09doe4G43clyPYRy9pGQL4iX2X7EAt8vY
8dR3vRA/UF7Ad8Gr8ayc7hkGy16a2qFoAXbFUZjfMNOmW6dR1Y9Sd2/dsv1lT8Y9rtVbJr0d0hsI
Qu2mI8kCVwZ/hcjU5ohm2WDeSDVdTmHVbtLaryGOhOa61ewbty7u2sJozlNTfnescaQXEe6aYeSZ
9pDloMRsh4JGwpnVExevqgSiiYQqTp8qchEXA9UJZav/ArC8bExtwckgzQgyVGhQ3BzuD7aSrQOP
JBn6fWOJ9EHa4XhQnrvMUILkw9MAvqr/QWrLbRt5JE8/gw8j7ELQMVl0xcihaPQ7c93UsQ8hyoY8
Ff4OpnV+h9Q6vwNrgVH0hxI2HZg0qymGcwPAyXdN98qrbojctQ93Z+/EJsq3tjZGFn3FmTpJy1US
d8UDql0KHXRy6fmjGKQABYSH/+UFV15KVrEcu520u0eTDmhrFTcAR1dFZN6mE0tEPtorYdbXfYSh
wVFYap0g6856S1lLktqekXhv2MQgwGEhW9DNPHQ599PX/TmksniH4+nc6jOy5cU0klnjn2cUfBfd
IJuNjYkq7qiGFFmrHyZ2TsvMjKoV+h9nAZJCx4cx8R/25C3srPa2CGYvGwNU2gIx1nmpK1SPRX6u
UVNdFCVZ6J1WDGtPKwMi6nq0gVV0OxsEiH1WkBOQ2l6jMQqXNed5EBn+uAk8mXPCEP2PPIkei6Td
a/kvCp7GHey3Zk16G5kkrt3tjSbYwXh7rEvb3OQ4xJbKMnYZAZK96/dbiXZjSenVQQBQq+XgtnIV
dj4Bw2x6SA3SkWl3fu8CMLR3tgr9jVFKY2tBSnoxkL5v+lhiKqkn83lUwU2UobEnRWLh1OkuLtUL
++frKpb2gmofuu1VGlfithvGYDkW2UDrx48IAAxT4EQRddP0NeTRrQBeIqslZDMesv3YZID74oeo
7l5JCcxesrLbpS0LfivNJciaZVjYCbt84ltNQivsHqaFc6NpXb3UtYE9gt3vlK9zXuJz1INql8Dt
q8gn7hKpAICFFbrpfFeWoXNMUWdfcTvtUlVTciwcq1/j4Ql3mt3LdeVbh0iM0doNJaA7w9vZcYIi
acLdYZrPQWJK3jhHzztRTtEBUAEglcSk0eUCzBzY9t6T+v2YNvZW6LG1stxnuM3FQoKmLneEdVjk
0Wae/Rizfl5ZVm3d17JnVvejFyMx+XaxHaEtx87RpA1Bht6wtZOIHF8cg6+cw1ZMPX68MIWj7euA
bbilYu3M0ge9/06Fozizyfh5qZQr4d+ZjvNamlppr7zQJn3VSPByLtDZN6uCzeg2MZIBsEeb+Rdm
VRn3gDObpbJTTdsWunPMwQIeC2pfMTip0LpSLdI6ARdhxcwdbOBctXvZYlrzjLBnV24hvq+CLj+2
pYw3EtDlkmzanA+z01epFkG2GwJnQbmIQN3MGbeKPs5jHaEeLIqjjfmmJa2gJk1eDfmOrnO5s6Z8
6BcDUyCnt2E/VHJHn/sXjYvmzFJ4cyKV49LssL9tksbWdr6Q6abSs3DjcS/wXaczsB/GFcTUJfBb
HgH3MCj3QSgJBoZkvJupc3TIjN+HKU024VB791o/hhvl4ekRuhDoeju5S+0uXId+4z5EelZ916x8
uosAh6wVJ/YLzjXpg5bIeA9GRNvaVhIdZFrFh8wMtKOWt+M1aI/6ORndSFvEbEVYPWGC7jO7MFmw
hXsjWq08B1FVPtAcK19iwlFvE2WFK91V3aq0Qyp+Bd442gT5yi31EID/OL3+3vz9dx/8L7ain+2D
z5I2efkukrc74d9/5P/ofx2c13Qt6ARQFqHXTRnur60wqkJi3gxwFlSIZoQA292/5b82pmvgyHS8
5l0wMl96tn8bsjUc2TQR579N8ZFSq+P+k53wSRAQP8FumjYV8WHGXHU8zSd15hxsKxLD1WhLcx1x
PCUVe/wx5In80TSZxzIhnFXFuFlkqCFXKVCgJTOPfWY2vbF+8+iu/tp/v9XE/tYBvdmWczWkeKNC
IAqCZjx/+X5bbqgEtFM4ZVcyxxjVatbB0Iv8QbEVAOxWtjtgXiVbJKPY1MEk1nVsJKvECHbaVH6z
Uuli/fKLVVP43Z2ysO0NrAZ72NX6Ba5BdV4OwRMb0nb1+XX/FludXjfRDmi2YVaTp3JS9VZpKHpv
0NIrvUY5jIC6LAVKEoP5C9w1Cx0A4L0/+eIgzIHcKN+IiC4DTCRrR55BW21f+2LoHuo8RIlwKAzj
iyr3DKp4W4+cnyxue448rHScd06rykOV26yDXCHsOv3GLurhVxKWNgIEFyc75fEznbQPyEdNtjR6
zgHIEbIN9bwFRzw2v4ALL+3Clteg1mj2lFO1zSALLqQmI7RjRUlYKJNv5Uf6ZUNk+Xmg9HHtSgK2
HRWEX+gxnbmr9PaBE94LJgFMPj0nh0CZuRz6prya9KnXZggHLjPLlYBA9dayF2Pv2BtWzXAVJbGS
SyeebjpHC42zQeBTgwJLcJVRi2UyQLlfiAg/ZA5JKALmc3REhpkorPp22Uy19goYD/Ry4QKvwmy2
1ZQDUduL+5/l2MEQJHPCu6udW2ugsFZ1/nkDymsLYQwUVQNpHkIa27+lVufVmRotGnM+CLfHMbXA
smpJtDGS3nqcUmXfUddxy2WF9g7+FM6tb2EVTivDFD95Xw0yI4GWd9HHfnD0eBxoEyCfP9ksRGAU
hrA/kNXcfjFe5g/tzfOl/D5L1lDJc9JDfnQqPNIzh4pJl1S3oGmNRTkZ7kb4tf1VV/fkNf7xMydV
axutqcM2m/rXlNRbLZ3ibT61QbzoECovUB5c1Eb8jREYLylPFQ9lqJd3nA/vilF7+vwb/t0re3fL
yJTRZ6Ck88jx/UMiantSpSAJWNeLyVj3lquO1eRAg/Mr/7w3jGLJJI4RmH0TKCpp/BpRQZwXTFln
WTtN8NR9+2A3gbt0KGFxzpXDKkHPe5mnAsmdBkhVmYG7NW25KyLJt9K63Rm2U2MH88yeJf3UMst2
2uWTyB5jfVAXkRrry9b3FWbltNo5FPmuglwaN/wbugRbvQcQn/4XvYQ/mu0sBEguODgY9BLQlp60
htSIX0vEKrypLZPj3HSR8hw65EqTHqCkdA9uPSwjkW4Ald02xVcaFuOP0UcZCFEWCmVELPTmTlpg
bHeFK+zMvqHx2xycUPN4uvLg5i6Fh3DMdxKoxG0yB5zLBDOZnSl7QXchXfH326UE+XaeAbe4/HyI
fHhZqDlNFxe571kn3Y1EOCYVH2XdoLJ5dAWFYieJ7f3nP3IyURMWwb2zEFv81+xUYel/O7ONcRaG
iTVZN1HiW1vXnOElVbvvW/HFx3faq2GxAhdBzw3xHyKOU3Wmqad+Z1tZdYPLFiNdRauWLIUsXnWc
LbGYm+qLVXK+8ncfGEW/QOfMTfVvxoTNj/fNnN0CNe1zwxI3kU2owzBeqs5YisL9MWA4xdG5oq1U
fPGbHwxll7Sn31slkx7vabMvrXXAgM5Q3ygKX3Jq4ebRi277Lb65Fy816AB4676xVpBjfpnmVxHj
f94zIiATDo49x+3RwXp/zwkdly62pbqRWhythtIdr7Okh/I5CHnZCfOFSzIPtt8PX33DJ4OVZrbO
vm6Ou6Uwj6FgnnrfPG0bdnDdZ1Z7actywseTgN40qgMgBicF4EEaT94lEx77qtpMWRE+2nE0bBxQ
6zt4jv13lqPqKg0bc/v5+P5NUHszDJhaEMcz9tiFIBGA5fb+wrIh4ctmR3zpUj+57unzH4qG83pR
dOHtBLjRVXlIIyizNqCewairBrCn/OGTZ7poPBghRIC6m7hykAnonqRuyDhqHJflgZLm5ovLnT/q
d5eL1Y6dKFc7B3pTuX5/uRpEfEPLJg2o4LDsKJBpQ39uOBcgKVdmWc1eoI3UtAURVV+8wpOxgwSA
NjWyZOTTKMhxhLz/5TAqy7RFq3Y5lmJOhHJ3Zsesn0vKonVuOBsQ1OkuaL5yoZzMQL9/1wJcRgwL
ocJ8qu9/F7Yxyt04ni4tmSSrrqu6tQb7bomWQHzxdOdbePtwTRSnNP3RDtErJ5Tn5PPoR2kQauBm
V2Oua0dPauflpGnr/83emXTHiaVb+7/cObnomykQjSIkWQpJlqwJS1La9D2cA/z670Gu+ioV9rVW
ze+kqlZW2gRwOM377v1sBjbtLUwayWxO3z55oR9vj14k1DR2whorDCILSGwfb6/kyJXOUbecVMcD
vlDWbmjQk2NXZnTItGggb2IRlxdGOzqgKe23SO1icrgqSBoLzdRJKmIblZm7U9SSMvWff977/P6f
R/L+89ih6/TRieqm5302S6JDzjD8FvMJXPBDreXLJiaffOeusohRABjQ4zn11VFNnlDGyMsoTvvr
lO5kmKeFPDpFWgPHMTPUKw2FVHsuMHZq4EMTqpffTAGwTV9QImapE0RQWK9LPVuuupyq2TCZT6O7
aNvcGKeD0Yvss9n446T08+Ywq5BKavLwkX5/fPYIgVSUCGI5FZClgSCn49GQMt9gNodKA51BoRKp
9YfMXVMIEC9RefQ8YM0Mogd9jnojSMplfPvzM//4ofGr1vMvorJVwkYc6i8qKjilOTYd7ZSRIfa3
RaQCFcrWCdqyr7AjKNM3RGbdVsMXH/z5yr88D66MB5ZtFgJsAiPPxqLqTGZtQcg7pZFTQBBR4mCa
Pe2Tlf6XEc8cQgSbzVjHBIWL8uNTjwYKWFrrdiemOLHrDOux7VsnRPL2mbP34/e8PkkHuwuGZuxc
1ODO22qG3ZlMK3V3soYsfgLFMG6syjvqGnQYUm/o0nrjp362Xx8ibTwUnzQUdfbu5yJUCJyTYDUY
Txlnia2tJPqNDQ3C12tluAP86tFom+XXESXQRu0FCd8JbeTeRgBimFO8T8lAwlvv9J/NNOsh9MOn
TH2GpZdvGCUM1tX1h/9jCV4kzuK+icYTrVM2IKmuPaeUnI9RZCwX9dxExwj9wrqmofdXm+rA0rLG
8OV6WFGsSDiFbQvTinfWkumHAioOXpjvZqXkRJfM4pO52Py40q0vz2VpRr2zxrTxX2fDRCeRVVOM
pjt1urS2Syun0q/h2e9wCG7drmkPfKTlDpMgdml3nE4CcgZsNn1Jnu0EjRx/J20FevSXkdHHmL3U
4dVqh3JneWmE+Kipv+tVWh4g6RtB3sbp0WsoEggT0WjeEMma6KstaUyb665Wn9U8b78yMXQmGG3N
uTaKhOVukd11IiPvJAYyMZIMzNeoWf2hac02TGhTBikU5U825e+b4bNXyfSAl3WdmxliZx+qa09j
aYukPRkRUH6yWKJ9NMMqshQBpSMl8bhXE3cvUAJbKFUfo9L1vuGup0fblVtm3mGT2xDjdasDmewB
kp0VMzngx6le/zylfNzWv79FDHYev1JHK8+e9+Ogy8aqHJdEaU70uYa9B1+NHAIkQzUc/3BYiGH5
8/V+/eTZzRt4xMFKMnca6+/5xyDPCCTByxc1J44Z6tNIkE2NbR9WHSkn8TzYF57V6Z8skr9OaETs
Mk/j+vEognpn24aSMLgcvSDMlEkDYaanOsAscw74nNXwz7f3m8cJRhN2kYmjwnN/qewpQtAs41LU
0AmhyDJUYRnEwjTJq0MxYtf5b69HljcGABVtAhqFczm1Qx8uYQ9Sn1xcC/eykV4QR8lMP6wRG9JT
mk/MX7+sfezHnVVZjRyC8vS5JamH9NRhuKPqITt7D3Gg8d0UtY+d9raPRzLyM7KmLjpVjJ+sfe81
pA/f1FplWC1g70dCTisfR85kj3aT2dxq6inyGwD06ZUIjuXrUFnXemsZO8q26jbHpXyttKm1Bc9n
XRRJBxhMU0iJqkhUcUU1PuU6JunJBq9vKrSvvHRn89eG0/QMfh8NvNt3e9IHlKA1x+5xLET8ODqz
X1Qwj/iU063RDmt7WcxyX4AJOtZL/Ykc9JcRu94rIAEK7kijcTt/vNemi2YiVBhGcVL0iG2jdEsm
gcsGl5y6P4+gXz7Is0udbd+J8kYMqjEBuI06BUrRPwFDBTkmvcchaZ90AJefjNn3wsfZm1zd6hRj
OTWgoz6bA0yhZcjF3OLEUFUPE8GlI8lLXv1k160WSiQNgeEk1Ya27E3bLSJkiqjJlgNK3nVlshlL
4tZ8xV3UC7OYoT6BilSUoYPKsaTbRhr2qSZO4dgahBTOVgRoRxm+r8eKjS0UkITIS3HLLTDZjlD7
w3Zy68MAOOeTGz0Dl3BjLv0WZn9mO2rov5YwFEx50I7yk7KIzcBseKnN0xyIRe222D+n0JvMu0QY
AyGIdEF9c/r655f7y3S0/gA88h4/g5XovJ6Abo7afN7lp0mJMHYnim1+L6Upt2zWh4dZlvnuzxc8
K6D8vGV3DXZeUdbkFJzNtWpFAwiJUXEy0tY+uCLa0sGEOMmqTL+/28dKbV5Xolv1dQum0dYkNJnw
y89WYJMv5OMYY/P63kXD6cyZ/GxdGzvPoVQSF6cum9Pd6Hmgx0ynzuD3RYRP9991bJR7PZ7cTSR6
CG8UU3vCGogayq1bEXXuS5J99jp+/axXNsh7s4oKCy6Rj5/12OsVHEarOtEhdx8xYxXhIu0UI6mi
3f75RZz1xt5fBNV4Doacl6mfnBciaN9Sy+K8cGp6nRQLYlNW7hNBPrHVk0Yh0jI+jIZZbTWXL6yt
FX2LT208zBIZWUXIaGCZikElAZnZTgMzR0pRHfHkdKpwQ7dcOOtmLwCrYSFY9+rkk0X7Ny+QHJG1
EofoHp/F2bwEzT5qzIR6own4yq8Q9Gypc7qffaLrIz8bJy5VGiYjjJYc6s6KtMwGlqtLUZ+EEn9P
hbOXqftYt8YcWKkV70cLxlidpNGtocB7xGGi7WAUzQ85RZ6gUPXuk9v+3QeEdhFXKVIqQtjPy54R
KVxq6lX1Sak4cgOk8+AQwyBNG/ue/d9CEsyXPuuVo9Mu9zpk0L347CBytrOniMMwXSFUa+2VA6D+
cZjGCvJzZajlrUbdYEM+yYhyWv0BOSfbIKghM5FwByIAxbgpKWVBbPykcn52EuIHuFggbIYvwk4a
SuvY+McmkdjlnG6e2p2aQdhBs5ABV/fZ1ypTX+K+UQKo8WaY2S2lWUMTn2w0zgbez4t75lq8Y1RQ
S/t4cbUYrMy2m/5EgsvfujKblxTDy/s/f57vKKB/jDvGHHvf9Rmv7pXVc/nxKrbVEcAs7fFEaRWp
uynj7UJXGuEd52F/NnSNnZRdHzX0YNshJfjTTKXckAAa3dukrZzyNYrJzur8unIzeG1aHj3NXhN/
i3s13ZnEj26hXY9bfAHj1h0Ga5uM+rJNS8KL14LNfpAuDfIq/hJFkrrpKPrjlDj5ztGSJ2EX5c5A
Nb6B3tlhCp2RhkRS2czZjHNsmeqrZFoBgLGT3YvJMXy114ttoveeH7XChO9cP7ctqvKjICl5Jxyz
vfwMiaWfbV14hqbKkF9ty1RFWG0+PsNSoIRDhrecWi99I/pWBqhg1AMAvRT5XLno65ke/XuGnGoX
YQZ8jvGX5aAE/a7I09emLocr0XTNLQl50SZOoNkqDdRJkbn2salGN7TgyX4BJ+gFJKQQhQZKE6d5
PetXhoj0sO/AKS+gjLd/Hh6/jEHXZOFmZ88BkiLT+egwSsUppZuoJ84Og99nk3JbpUl08+er/O4B
0mLBw4ZbkdqqfvYAbewUHgk02okYzrCe0k08OxuFQrmddFtXG+4S194rk7lLmfaAsfqiqm60clfF
X+P+S1WVqW/MV64kxMirNvGwLzpSglLSjGRK8imaSOKeGkN+tVjxP5kof/PjqcriJoatynSlnnMo
UKnGi+0N7mlF2oZOvQY8uTVbe1OfiovFAC7cFTO0Qw2SFVI22oTgq7P6ymx7ZIQmlR0B1whQNOGh
rZCHJXHfBOFXO2u0vAOBXPWtUGkwuIpa/J17XbJlFRIQUkUcWrFFm1PX5b7OvOKTtfu8fMDAXvdr
nCEJBnEBJZ1tXrTMRJSZ4PUhKwkwsFEPtIbjm2IR082yiOaqUxIPZfUMjVKO0Jyd2bqWLezteqYz
nJrptlXVlXJFbK/hM6WQyzFMdpi7aRH+eRCd7Wn4reAIWajXLg3lvPMEHIiVTi+9UT/VCrmzJBF7
F8ge0yBXdOWTo8pvL0W9kH4nWWl8Gx+/93gmKS1G43HSS9LbUtEWOw8xxCZneJ3+fFdnPWWWvfW2
uC+dwzXbZ/VsqzZZgyaXoTFORraM+xx8fwh5SFAyUo+cf4l7qtOLws3j3ax5Xwdv1veeGrWkzMdL
qGt8HWpW/3e7+fffhB0CpydoKuojZ7/JrOE7WUtnnNJE/mAvDah2R4z7bWFI55O3enZw+HkpFmFe
KIUhWlofH3VuqQlI5dY4TVr5oHjqjCY/tUNbUaFvAyD9DEu07uY+LofMQIRPreiG1Qd5thzGZs2I
XyrvRO5V/WorZNtrsZuHVWqKwndRPTxhpEbMmybVfolc5W/XIqcB9PxEMJrNkeOmQU5rIuV6RBce
XSxp2lxoFD9pu9XZ/MkX+uvKQ+2DrhIV0LVJfV77lGIqqScu2d1iJFWoLLp8M7TG2KMRMmi26eMF
EbjWJ7ui860hL2WlYKLKog22MiPWX/WPbZFoxOJpomzv+lG3L7Ka1lNZ2c12LhUQxgMqkGqcjBem
5SbMMeB9Wcok2Zgo336+rv+Tb/6PvgKx/neG63Navr68yu//lG++/5F/GZmMvzjz89XgZeXwSUv9
3+pN3fqLRgptp3Wtxey61ln/pd5UNOsvigQcDJnwGVVoAv8j39T1v2jqYn5Cjcf/vbY8/wuA68/e
1H++M6zbDjMHFYn1VAXL9VzF0bpkvnq4aMk/sa1xP9cjWbt3cVNxBr6aliUD494Bt7rKot7etppR
H+mPdvdTVaM2i1qCNR2YxymxHkH5HjzIkZLwxWYkmH1opjFIVe00O+4jdnWa8fq06xsI3q1r+Z4T
jdgg3DZDW9AtxwoFwV4i3IxHz3ozK7Mmhbq/dwg62Y7j9BVGhkN+o5oot26GjNAfnRYDVAMv5M1Q
x+JiZkLZdzZRMiZzx0XGz983/Ct3jenGJIobuJnYAaKhIhzNJwRYD6rYqn07VuGrq1oS1ibKOG14
Ha3kaNjlLa9U9cVI+5OpPfLrEZW4a8LK5qI3I/gIb65unc69bg2Ch3BcjUdnjjMnnN9jHZdEj9If
CMYJRS3jBGNPj8dpZ9aTelGrSz8cMEHal+ymrBd2HL2fUXkKJtW8q1pNuZBzLneDFZP6LWlDkQDL
lrpQ9ynCk9IfrdHZkoNQbTvJRCgNQRSsnqbbaRFvJYL020ZH/tWS+eyrZeZd26a0QzcHQYnDkcj1
PnoYqwFwb9Nk0NRri8DTOokCQnBuAFY0F4NiTBeamvRftJa0k6kX9VGB3BOMON4DDSPsBebsMWyr
WLsXbgQHoBHV8NZJbdlKtJJPhGebx9lOjGcA56j7s67cJzy/C3cYS15gOqgbO4UA6zdD1YSDiY3T
i0w9VKFijINkXc3LBVZ11G1zDY+mr0o57xtPbRJ/yBqzI8RHxZvNVHgv05JM26HuD3PmWLelmyh7
p+nScDJGC61vA918xq+jDpa5i4uRZ2jrZPNafeG81e5UP7lZWe5zd8ag0kz6hTkZ2X0mnGlbLjUq
EltkPr6T+pDEenfEcqpdGB5h3y13fe2mrovFyER4KJvBKzeTliu4WDTzUtaqcrQzT+uxEfWojIvZ
0nZRR1zyLKXYzUSd7tpx6VboHimoRuuqIjAyXHaS/ISg8KL40uiG5ULHVMa4dvNj3c+E3CQEyEYm
JAkDPwqmFuUVd+7Oqea18N5L5atXEEJZD960i9iJvdRV3z7QOTLvGDgLIwWuT2/l0y0cZWs79dRC
E2fo3+LFVA5kw4gTjjD0il0KnN90dlaFsalW3T5Qk2kVRInkUrYatu+oNLaNgvIRe2a3tUBCbyYa
uIOvqj0+qNxInB+tbNud51Xm0WEFjsuYhlZVpbcVKUBiUr50Y0KyR1nve8Uqr6fOPjRD2V2iQeNw
2lZ3zqI3O4bBNdVkOrPVS62TkZu23V6y4oddRdY6yQLPM8e+q6WOT6YwXwlaRv2amd0uaeeiRjWQ
32kKFH3fSDUSV7Qnuuj2VwT1GSUMddzrnbkXTvmSR7q6RaKjXU8FCdCZsrwZnSJepSi+5JF3X9f1
rsFsHLq2GbpR/CVZlofS63cA9W8xW70Q4/Q0C+cBqzSiOKXk1F1Z7Ja6TW/3G7YTO8vG00eH9kjV
6UkrxJujQ7yvCHgnNjt+jXTAtyrtUSJ4cKIvBYVrfMnfI1SmXuJc93XZHotJeaxTbbv0ah1UBfo7
Oz0iK72gp/qkCOnc6KYyb9K0fRQYz+2U1GYib4K6SW4Spz0YjaNsq2qFIVTNFmXVJcq/nYBgiJO8
2aI1zjbtbDBdOEga+sa8Q7rY74psZmp0tCW9n1rL+tGYbbFVnPjOMLE9SXsmSYDnR6uVMNPKu44H
k6BzDkxESluY+wn6Bd5NghBci2mzjC48+7/REzZ0U9BgMmdcuTPpUwS1FYeZnNdDaUIrjROHYGk3
8gUC/n1XWCSBT/j+l+It86bv6aLgPtRnjnPJlZe1hzQjXWIylcZ3rOQNzelhaeN72j57W+0MPzEn
ArmiKxgIXZhI1pShc75HkT3Q3rFvEynvy8I7TnwZviN0/WlcQ12hPX4phdPvp0QjhT7Rb6VubFRP
3hScTH/kcaKR5jEgMhs8Sq2dcp3RDttmNkdSh7+A5jhZDTYROU7qUYBdBm0zmMjnTSsVPjxdNdQX
55hNBOl0yfKglg6w06wZWW2rkkVr6O+SthuD2Viex14Tmyhzi+8u2KaTRwt+a3T82UCvq4lawTDs
NJ0YarfzSPbpkLpGRd79vfQCdxl3uvN0pd3V79HVsVhjrOV7pPXo2AzwBatekJiwhbc4SqJr5LzY
+CORWojmClm8joNI75qW/ww7tSpG5BGjkPtxrslycOxbQtTrjTJ6jR8PiRWMXmsRHKRWB73owVv0
rdiUIgtSUyfUbEixuRFKFOaemQbQFqotLxv3nEtELhrTnUIgXqDpLd6CmWgCbZiml1Yt7TTMBgN9
RtfNzNF9S4aLPTf6dOixaSuheM/9Lm2WwUNax6Qm66U9EAtOY56M8ImKEJTyZQPRqAkk4uhtVmHQ
S6OUMKjcT8f6xRqTTUubQvdoG6Lhdpr8m0pRwE8EZe85Nx+nbBwueDA3KmEdTgtBolZH7L4tKuN8
E43xNeSY0COcmnmbFSBAeKIG8CmPajG/NgKKrOUNYTSpt0021wHYhRtNSyVcDlbWFW0RLKLlHtsU
LEVe/nDVWQucOuXAo1UUbBxFJVVs8aYQZdwUtkXxktlYvMfIxrZcFz6bIUKxOigOlX6PW45v0zZQ
Ry91sYV69jrXBHbaNRXd0jOe6rpk5uw9MsAs6Hwk7JR4FeyHtJ2vkgLbnNdCXq0hmgWF0lHoU8tm
gz2dvlUe46LN5yWMrFlcUGUw9ljMhANJDp4xp2d5RXZOctRcme8Lr8t3Ys21UfvqG1XYaAkcydES
O0Wabho5RJe16UbXZlcUoWsRPCLbcjkKmIt3At+6k1BabCtXuSQF/Edb5tu25aeoDEmFtukF2zD7
Oes1oiwyc+j9pSOpp068rdbV4CkXhpEbmvb0mJN1ty1kHm9QByRBOhPxodhPllmiOIb6cU8IOlFm
tRoxBGrXp9fGImi16etIS/Ywl+2cI/PHH9rmnXhpsy4caDOwuRnyDQtbU+FpSfQKXIBAVOFhOeal
4tal7ybqerT3ecz72OCEVMqNTkI2TZoqnpX2ljYafDJ6LiWrjWk2S3esh8mwQ2PWpo4qFECbOciH
OSW0B1n25G6xGhAjpcfjE5K/eaRWjEQxLBNXKa9cpcIlK1RDgzGdzuqtikxVxY5s9922JLqtuFHi
2dCee0OdLloqEH2ByHou669J1mewQoYyT661RlVTmwl2dr43VSwngo0SI2oOXuHIYdfmvfy7HmK8
TSH5BJln+qpXTY9qZ8c/Jo3UHPIB005Bq5cIfKcFjLv0YIzQxEODpzLcK45qHytVTdrXZnBHGU4K
/Mr9ki5JBjBAWdKHhm3tobGhqa8lpnZ1hCfpPspI01rU3jwUA6eUnsOGdiRLLoKTMPcyerb7yD6m
qjthFKYvKiCYmiVGbiTsyX2fNn1owrPY9Oifx+M8i3Q6kPOu+XNnUCfXE8qiQHy8knsdzZQFv66U
xF+4xIvrIIMWQTmPMHrs1iaJC5hQ1rM7xoh/TVij4EyiK524MMBO3nv0zF49ZPQq657mkoa12Nm4
MTAoJxCJ5r4a/dFcBv4yc1n0m0xkcXIhRMb4klPjsmqhznyuZsVevXZuqgQZ6BRzP6OF0p9k3CvO
gVhRm5mo0lMyhTRcZb0v+6xr9vHUTcoJd/5CvM3Uuv2Jyk7rPWpOz1RtODNEPAAPyrDj61KpokKB
GIugBb1W+BmL2uA3epwqITXdVtlVNTVXFn9Ug1eOVqbGYYKnWWxiwu2LEH6hvWbGxXH3t4GInXUH
NIPDkjRZl7kRLax4kRd/NcG6vQwuE69fV1H3QJ1yRuFvpqXcR110UgcN3/cyO+l0Ja2l36fYqrW/
XUO4/U6dZlXEwaBpHFZ8Eu9m4HZZfa0MLH87Pi5bHuoBGYA6uUq2gw7qiq+YuNQmzLJpqm7UVjYs
s+XMwdjIUjYDQ9MTCqn05LX3mrUZRfRUly4ZoGpeXuA6BGCwrjZdn5acY0UadGLKsctmpBBm8wSv
aD3Y6RSC3MVQb5xWzW90tRMBugrea0dWneMPqt5+88gKuEEHYH4jxuGBExPjUxsxgClJFSWBzmcX
jHDjnqSwsy84qUcgOoNCPGIFSyTEnwSiNJkn9cUrIHaH6GgNOtnO4O1bduGPnPUGJezayUH0RlSc
GhLjNx7bqbL9WO/brRfB7Q/sVovqII+6wTsIz4WB1Ngiv7en+AXgsn2VUk/atpHmBaNrXi86vb+C
F1DF45We0RPJkuwW8FWQuFmTHUpnnMgqk1rxhZL7jxlcQ+jEsKC2c5PEAQoNbdO2hBIJoRMQSuVr
fFFM81+aof+rU/2PvmpN/vc61d336nv8UnwoU61/4t8uY+0v4r+pIeqo14EurvS8ny5jRXNwGQPa
QaSwBjlTAP//hSoCiNZ2pYk0mMqnbfwjqJwAIkOjerUC8qjhroWv/6JM9bG6uiZOmCifsNURvYDf
9d2E/I86Zx1V6QTC5NZOFe3J7ozigWawHAJtWqVBawQu5AFiKP/xhG5+FsH+6Sb+2HP7eVW6icyF
PAD6imfVVcdl1Wwr7zaNNLTtsdWeZNc6nxS6f3sRyvec9lZz7bmivdWj1o0H9zaPTfNpdrr+Po/b
af6kN/axev/zVuiT0BpTucwvrbHRjTgtmC6LVEKenqvH5q3ppgKMlyQ7oXKe//zkPvZl/nU5GnEM
GTJP9PM2Yp5p0llG51bLtfaoTsYdHz4K15Ek7T9f6HdPD3nlvy903iWwK0+Hb+ncSlKmwoTAa1/t
UDf/+SK/G32o66FNIcXWfgmjseNeUDa3b8vIpR3hOtiIJrkshwKb75ZMYIJTTfhi4Z+v+m6S/Edl
9n3QgxJnJTYx2tHh+ljcL5CuzUnh3vYlmzYJB4cY0cE0oeFYxnapvZxoAS/aVE7hPFoux0vLKOPX
NLadyDeicfKtYjGh0I/uQSaFFoUF9cP0kxfw22ez9p+Q5mCoPndajl03tl7m3JIbTGBgni8mzhAA
VKXqpj90Y/FuGiDun7T9fvPWXRUjINcDE2adP5l5SfqknvRbo5PNsdEhBIGllZ8oLn97EUxFyHaZ
E51zxTZAXpHMo3rrlQK5vNWp/iJc+ckUA9T2Q59r/VQcE88mQmSomw700o9vmcUv67omvaRm61ib
zrLkk8dZvj5AS3RrbsyDFFRoJC6GQtdG0hMrcI++2Roa1XpVbX9YrhXF4UIomvR7x2xcn1z3DJ71
0jtlmHVJdGm3kFFDWU8K5+zFs0+5RDcKb9iIbhYYwArWmWEafM9LmwfHLpuHzixt6Yup7X4koh9G
34opSfrQl3qNesWUkyGoNMbjJDpBfUUfsvuhUXn5JfR9ehvGsInVUSMBPk17nb2/vWyAZFWazxc7
XcaKNG6byUUxUXF8fbG0LJ0C0wHIHNT0E3Zuaxhr1GHl+rPiGafOQLu57avGgOikdeXtGnS/7HL+
ge7PsgMV00tLPttaw/m/aDkx+FbbUA+mYkV2az2n/Cst9PbvJt4cJci1QXmLR3360WWZeeFWg5OF
lrQsEbg00+94jt4FUbald6EtpWcGfGLx0W45E2O9SIZ7GLZ6to2rIbqocBEqQYOYr/Z7K4FZGuW1
TNgJozQIY7vPf7ixUc4+Qio93qTtgD5Yl6lB7ZIpbGb3bgGpiftO+d5NAmxnx5yw92xMJYdoNGl/
TDQen6vITiewphPiZLNVkFJ0qPhaCGuVd2ekVntDSbW9rkuuEGS5U9xXme31aP0U94FFJd7xt5MP
5za2/OYqcrx0XTC+YWvk3c0ieuvYEtj+knjEcLKxTyqkbUTNP1VpX+HVzi20V705jZep24t8o6OU
IYEC1VK0U9U4b8LS8WQeJp5kH52oYMga21aUreN2yHiR+VcvqSZIZkA615PuvcjmFdOmA0dntupr
zTaBXhg5ITvIRxJDwucGc+rPSx6/WWJKU59cBycP4qqb31TZjoT/9JBwjCnXH51mxP3LqZD8cfpt
lBDqVhotaRgaRascjuZVK6VDH8aStaQN4sq7Ic2HS2oYxg+VETrf5JYmj3qcSzT6BuSEatSBfeUV
0CJK9gn0r3LUCrI9Fy8fdlVhRZCy2K4rpJgvBcA7U5pqIIeOCosoKaYEyzCqp1YrKz4xtZNjoAmp
R6HwavBCM2JTml101n9Il8ozlT/X3iq9ynfD0UtNWVdoKhDtoWbZJkKj9ZZOmvkA+KN/lkOb3jnS
KfNAUOSxAx2Y7YukxP1gOqV1mxtL+upNpQtFwPT6Lsy8Or/A8LCUF16ZTNds+Ot0l9JluxjLGkwR
99q8ooziBS2uVb6qahR/4xf0j5VwBjuwq8U5CCqJOYeM2nv2CiOy/Fl0wE8bj0I9jKhx/hZVw5Js
dJ4tid6xl+chZSn1qsjV7jk1F6kF1VRm32deQwZ6tRL3EJfqNztXom90I1usJhTOn5teM79Ohglo
I/ey6ktWxYAM1fcQVquuYX7qoH6NoOeN36ChhUWnVE76LUIRd6X3elIFhhJx/HPkktjbqKbos5Vl
a8RhXRkNTfrYsR5qU4h7tVjHIGEyX6ceXFRAj4iqrJY2VCeGqZ3VgHaI/EqxOrptZ9Ked3TDOAcv
2pinVMqojQQVOO8rlchcEK6Ka81h3QsTOGtUUXMHY0xzIbdS7YfsaC0C1O0S0lS7PvZCnVggDmxI
h26GJi5uZT3PlJ4shUI8W3WwdGKtbI6W3s7+pHhU1vqiyiWPSRS3OePe9Se3KZDHD6Z108tSMYAr
xAtR0PRQDyKT+YWAROFeTczkzXM5djV0ZVNPI2XrVQrxd6TmEpgEap4otfQSwDHqXqzFC8bhRloY
gmi1dtK4s8rO7ShH9vr10JmcW2fFSMpQEcjdD4pnJf1VX+QZpYCh4su1GmpcgcP/hj7GVwGGwnMb
BoS3tOtiF3dMmzpwPVdScCLjytGPmpE6P6p69MxNMWXLbjFkE1MkbanNF+ZanYWrW+wplKtHwPr6
5MMfsr91awiX2aguDOTFFlUAgEP5W+RK/7Ug+dna9uQcDJs6U9PnsSzzG0rV4ruSWNp39t9oztET
8+qhayeS1NsYopxS98W0UVrXpJGaYD8g25wG81c37dX7liMsR2LkZOm+dad42CywkNSgMWpqNkrS
zRPY3HIuwgHjVLx1igxr6JRpc6iAnpn2tmWSST9BT9SDRUbqBGCsyQktdzvnuuin2NkPLt7xzWy0
OMdVr1XSjSCJywgANLaPGd3BKdRpND5GqjsPvnAoPx8RXs9cgmyRnID0dWSZNtU7vKiNTWndSCIb
YR9MX6Oq7Jepk3m1iXTp0DLPewGhPsZu4XfUxovAmkErbiezpHs9DT04YMPOG2WjZnj98dmNNkNR
nezJdykHvxnULPwB7lrlk1vOt6N1LERbth5FtJn11W/AbqYzMIKnFVmpmZVEvlMa0CWtlLThIBcL
6DZvrIXmpxwrSFpJY9kSsc2o3zh5NNIXNqwcNWlZxC0duYRlHkRc316p+iSHba9JV9B/q1mp7MKd
sz2QIlu5VItaJIeJpcDb1FaeTRdlXxsI7m2XNllfinBYA7tVtgqSKswcR9BAHTcJBe7oCLpm1Hn3
JciNqvmyaC0Y5LLsrNul1JxnvZWQJCOvndmfLAQtuShv8TU6Buw835J5C3QEVRo9ZZwPjQ89TfkC
LFqbwRIaFD0RPrNxMKQoV0WFIIE6HgdwMaxGIzVOEjIAEjomdOveWEnXThZDR+1WAPY0GiMNy3cu
NlU2d4fHWZluSDyA4MyRPVno6E+NspdaVt7ZPxHbs3SwMv1kb/derYtDh+0oeYjmCDa3aS1eues8
oLNo+Ump3xZDNyL758Mww0YdWNV6yN3pm/gJ/6bDp0MCf6eCt1iUQITTF3A8WtlUrPPt/2PvPJbr
RrJ1/Son7hwV8AlMge3JvWklmkkG5QAkvDdPfz+o6nRL7Arp1LyjNKoQBQJIZK71r9/0hi7Sm1ml
1+WE5m2ISm04TovN+IocG6xDxsi0CpZDVH1tedApv0LcwNftC4inqKerhq3eyUCW+9m47itXDYCq
ut+H1MD9agGy5m0vGuMOhAiLe6MMztcgl0v2IV18xZR8WjT2Zex74v2kUWdPDHAeJ6huzRWyzKE7
VoqQ682SJeq5h/SfHb83c//FncCdoDT9AndKvjbN2/9cfy2LnzlS64/9L/ik/wGj8LuIEKc601pV
3/8LPll/wOrEhWTlQxEIKwA2/mJJ+X+sPEwSLD2TmTQGJf/iSLkEXIM5wcX7LjhCmfhPsKf3WIYN
FR/QxLXAxfAzep922sxdwUryjuixjLcZA3yYjx1Wl6yl8s9V8n9OEeNSYE200uT+AXhZ66/yA8zV
Goaq63o6No7dhhB+INE7nfebjv19X/vnRRg6oeen7XyvtfNKGXc0W0chqnHnmAlqSBJHf3ORv3lo
aNwcQDOoashQVzzqhzthW8IrNh+P/DLYHDtQlkrTGu8mu5a/8SZ4fzvQ4LA2wQBBJwrQJqD15yvh
KzjGciyPaPchcmlRxoi9SvHC/2HV/h+wwD8vg1IZnBXfifcq5c4d/UpE1TGRnfWIf4wMiUrofoNr
vEfpeF44KyNJ5uznXt4T2JW/9NM82gcnH+d9P3YW5t6ty9Ak5bc6zhYK+n96V6tCGHwOlAP7xvc4
ndn64DfCOriuzFdLALI0qsbb/voif3dX6IMRryFxo2B9x+QVHa0wGNZh9e1hkFwTio7gMLA1Pdl4
Tfq7N/Xry7n2uwWR5ehDF804aDlFn64ISuyqvIOb09s79pH6N8TfdXP6gajM4kMusdI0ke6wCxGl
+/MCXNzW7cupOGTzWLyWtY6KpF8iRTllqC5ME2OWQZp76e3kDi7sASoJaHZT33zQIw9q+Gw7SCGi
IhMvVW7MzHORGaXYeKDusFsG0gwAu+SpzXETCao2bg99merDW5rRItw1jJS4dtvWv/PSfP8Jg7ez
42EsDQ/b5Stmv/7xE6aulBTd/SGeW2dPX9+cc0SeB9Lpkt8gbf/5xpC2AbGzH7EpUXP9fCW4CQ38
h/ZQRJABNSsSYd/Mw1eSRTDL7yDi/cPNab0zLqPjEbUqhd6v+qyejbaKkHQnsCaXcZgxx5lQbusk
U/x66f/n2uBKBHJbrHzBVOXdWpwYlLtE5hxIwVzCtig1MNjkn8nT1gXIH1jGMPPRXPjvBbZ9iimY
kuXBmgQGwEIrA4ppY/frO/mb1YC2xoXkjgDPxVTq53dkWkxeepEfhq6sQmI5vEBFEUO+2ql/Z83J
v/Qj7L3eDiJw7gnbBDal9Zn+cHQ4Ea2LNpUH5TXJtQKl2zFPrrbZGFu/oc//zdtxiCAy+I+Fzq77
85Xo683J0PLDbGr2SuscwgR/zt+c6X/34KBVY6CDHZRnOO9uJ3HSWm9FehgLdGcjWUD7uDM4R4re
vv31K/rb26E+MQHEAbje3w5ZN/N3b0PNT+Z9OVrQsexc/MNZyPp2qMiQ13FuMBR8tw5cfSltfBIP
pfDfnCqbz5Xoq/OYm+59YeL7a1RT9Zth0vsRw/dL0ldTRazaz/cTsliPHCACdUgXGDnwHoqdPhr5
wW3m4jDPXVXh7JuXv7lP6q3/WIe4WqDItDFSXk1b3u1/QvRdBN9o37roTraDO+qf2zJxwZn52LCy
T+mhVUfADvFRVfdi6Y365IMnYDBglW1DH6/rl6osxpt5TJc5kLgwntxp7TI9T2GgxRYE2ZbfHwsc
PL53Q2Ys3jZOWx8aT+PDgawrPCHu2ti0L3SjTQ/voxySnQH6094TB0rMb4esS2zwPMUxwJdm3oEG
p0P85iij0O/NBOZnCITo2szzTUmeh6G+JQ4iqZPEpBMMRmrlozZpVbUbzFYntiEdD/rSrWkAU6zT
Vve62LY1DyOEzDGeLIiJdWB4fR5t21ziKeKncE2HrPUuJXb2L641Q6vLjcE8FlMqv9W209r7CWLS
c9bbotuoLPUGfh0VfQW/KQgF6NEQ5U6CX3AUGURIJ7E+X3slQU2BKQB7QniMvbuJIKfUB7+qIS5V
deM3IWTQlhciUs8Io3pmE68VJhybFPzSIYxBzCpUAn55WHrOGG+lWOxnEHDaZ8CO/FvczukFMKbK
Qml18qGuZwnYl0gkNDMkwVArJuOLHQ14p2etO7zoEQYjW9JMJ3Cujuzhwi/mL7g64Osm81YpbHZz
qQW6yuqrbjb0NJzHEpRU1kXnHiIIrbCx/Q5OaqE5MWr/rJjve9vtoX2k3SfJB9YiQoh0aCtLMzyq
WZT3cSVH2O74KTnWoZ60mcQtczRiqKLYBlwD/CTqMLcEIix2WVrnJUaY68aGUe4bb6JxXrBu2jdV
/ehqZSYP3syZB2Oz0ndE/TLnqYa238cEJAxkeozzvYe8v4HhVVinzkvTj7PjLa9ZlBtnb5qiJ0r/
Kd3amkrbLWW+MwcNrkGPkYteIHAw+H/OZ6/sNwQikhHXzx3tTCVgee1MhRsCC7JrP81kPAwbCLRZ
srGUm7z1sXK+AKtCaYTuPi+hXZVVfqXylE88d5pWBsY4Zd+iihCHsM0yU8D5zOO3ZYpK4zhUjoQL
prU87QWGFWMwSHekN2SNenDG3OpCRGR+R/dmiTLs2VJasPex0CGsEikQALgv50iYZBvU+Twdq6io
IVJKY8KWw260PfVQpG36IdY+WiJH/ydhyBKahu7ZDKKmg0/v4VHwGg8+ZqSJ3s/7mD2t3caMsNGs
ZShh7lZrFRg3nts8uQbTpIM7leSIzXPmfcxgBVdBEc8LBllg6fEWxo3/kSnkVG2sOlltGyKswEKH
aUuH8jDLP1SCnwo6pAWMbEQPnbmO4/xzOs3JQ5YsTrudRz70SyVEnm2Y7dnfsrksUohqBRE9S141
M+Nipy43Pu8Chhle/3E4WClbSeIU8rPbMlMO51hBTQb9ybJd5bYEdWXw+fJAuPHQbWzcXj8rz+qm
XZUIZKfNbM5woGTUVMwWnWz8OA2V7fibigQ4UPts6JS8lrOFJniOoGcGjWEY8dk12+6/2AspWt8T
s1bOwC+wlzJ/y5K3nzk//MSfsItDDoBhoR1EgbbCKxbF6Z+oi63/gT0N7SdmiphIEUD5L9CF8IAV
NCBKy6BN9b5DFP8KFvhj1YyjWlvtVcgVwCL+H1B+fq5mBIN3YSDmNxBz4ytlu/wOP5aBbumPLWo1
E+PqufmUjMxKVa/nvzMV+fmU/+sylkWLQ5QpXfe7y5iJarF/sdfsItVea8x4j82IwRGU7orvdhYP
P7yBv8ERGAj8VFewcwJ0oWilojDhUtnrY//xxmTagfYzYQ5qn2EEbG+SgDFh0YvcgkqOLznTeKHX
fVQHY15xonh4uqNjgNZBzhM8/JIyqIC8ftfYRe6d0FDY/o4kzLn09qkXU7eFnV+kBM0MnSY1qtpE
jWQwQCVgO94g/oFzupnELEm5S6OsGaFqV1o/NPsuQWkOkZBeGReNxuqFSAJRcTSPV82AIfZnw6iG
QTIrs3z4VzmZvP4QwiJmorDBsGkmKxzgilCwlwb2ZDJu6kS36egmXdd6GaC08t2a+awQjRGafuLl
/mEqsoihLYZolnx25rFbPorayBgUTC2i7wMGY/y9sFkjNfe6XbsWkdTDInwGsalVSmatI5bT+sZB
CuIRzSPputDqlSJFGeI4zF8C+CEiPWYL9d4G3YdbmNt4gqJM6HKSO5MDFyLxzdDTbIvqBUJoz9w3
rU2PmbMHuf2ObkSPT3k/aD6Jvty4DPKkbPKrnADlJzvPavcYASInW1UtRsks3CGU+LWN9Lw9YveB
Y0sgmtwsv82qax6NvCvMo8a5lwT1tJjNZq6tmIkzE2g/LFAtm482beoEMhAVJAVRxagvZaTcJnR1
SNF7njnyesbBXrOrZOXHn8fU9KyvRUkRwMy0W1BlEWVj5VcdZBFts9AJWzZzH3vwPqWQ7FL26rmL
kfzkM+ltacHAXGNsUk7+dWKPgoBOZi7yarKnIb+vMNYtT64gaSwNcn2o4HLUUa2RMzcVff+wlrPu
Oav6or7HFIQLphoz30s26qN1VRrUiSHp9dpEsnlqpoRvLxBItiRtWC5yICx3bItjXk/KXdIirbty
u6h2b6YorsD427yo0B6q0jczjiWn647EeukNCEGWl/Z2Gnu3arY24aN5H+BAXDFtymrShndRM7XL
iz9YEFYCfGoZyEPz5uDuGs9Oz3XOa7tF/2P6lybqKsbIpZfmD1qCu+zFgfZoPNoN4xvAK6/Qjppc
aBldfSX/M9yMjQ61QDFQG6AjHWVWXJLBy5PzgEEDBGVrDbGDawsx4zxE9tinYdYwzGtCMSY6SfSk
ZsxHiijLPSm3WzB2XOzYY95auViftf3QMwEmqXUtFut6VMY+gWQsDpVRuc0LlXxLsN2gy8zCipz8
+gfqWZsEL12rS4UDcp+lr6Wj8u5KG9LU+6AiUBh2n8WQndz0JEtUfPGuMlOkKj0B2cs9ananJZGg
7amshgdiO7Smepj9zkr8C3sWBUuIFRsKyjvUWdTmV3Ul5sb7tHSEvSzHwmT+99hXJd3HQ11ONoGz
iWVNG1ogqCfEv4pVU+YuelxRDTd1uxXKVSt9SQ1IPsfYjd1wMKrRwkGUrdS/gTuZ0HDNLD5s0cD2
RBu2qR5Bh0HvhFVOU8tmL9pO6De+UBoyL61YnaDbzpObBoqUdpgQ48MHUVoy83T0nnBBNg7jg5Zq
tQObIxFZ0HskVp3SrmquikgvU6QqvA5G+rQ2NBS2OXubWTLli8NlQdZmH0rMicjwsJp1ZIuQhqZR
vUTYejY+Vjf+wETfL7xmlOcI8j8OvcGYATP8pl/9+bjkVEHZDXK8GlsztcKZ+udTxYXU38EhRAdK
unizzVEjYFDoLsnTr8+vv70OMAaQIAQ8RtQ/X4dzX+8ym1SXMq3QNlRZNTwogmR/A9H9fCz/dUjC
tlx9QUGO9XeHJA2NV6PXYJBea757XPIJalJ9bBunuUa8Opi7X9/W+u/9G3RaH993v+yV4rwal7yf
Ikg0TNPimjy+hYjXBXSGgSIsk00h0OzCqsKV1J51JKHV+Js39zNA9P3S1AQrz3hN1sGq/ecnWuoz
jh0pa6xzZLaFq5HturpEcQFdaPPru/y7S2FQzXAJwxQLQ/qfL8Vh7eSDw6WWtHRvSLmIr3tD0btE
7W8wm/98nuvNYJVi41mJLfC7ZdLTzrTCwiXZHpcW15mJVhOhi/Nso+sIvZJ2uZhVfBhoYf58lf8d
tf4/htw/vO//SNQN+iZNirf/2b215U81//pjf9b8eEfAmAVnh866VvHr8O+vSavzB9NSdhAmkJhV
rCEl/y76nT+YeK3DVnxHsUBba/G/in6fHoJlw4DUW2eJfKr/pOaHS71OS/79IULohQzL1BYPFTIT
4HKs+88P6G+WxrnR12hqxzILjW6ol4uFFPFrp3FmATKRbLpgXQBr0t1DzDVfigiV6RAf2CZ0tDGT
bwbg+9tYdqRSKbkhN4Msc0/rA6PyxRVp8NAwM8R4sN127uwnhwrHfkJqIrgrstE3XYuTRWF/aJoO
60P4RpkZJ1t0MvUBKaSL7l49xNpCjk87VBsZyZuknBpKbnenI0ZvwDXOlWbWW4/z68Yb0LCUPqZ4
hpZkBe+wu2/YbWAOybt5np9kMRBRSOJtLXZEl41EZsnoCb/rIjREcT0bsbvJ00XfjOxPz4SOxEhy
Cew2a5IpF9zOQunWA9LL9gMqWudm7EzrmFn62pnn3/IMxzZZj+2t7qrlm6Mlr6YHJ8lcjGzTlqk6
mrBQtzkXvVHI2K4K9Jh3dIvGMY+tJiz8dviQCDzP0JBOBlE6kQ7+xZTv3o5yWCSRc4ebx2au3Fcf
APPLpDLx3Z8sHzd4Rup3Mw5ZhIy3trz2TDRpXNVezjBgrTO+JEW5HalpdxHc+m91jLAqjslG3Tod
nNHAr/LopfRac02bNNvbKDXFU1ZLi/IoWebbss7yi8VXQRxvXpE0HAnr2DreWN+2y1Sck0Z884k+
RvDMIxzgJI7zcXZ8sZ9mhiZJgDY4xuw3QoSJvr/wMLZohwQOajG6sE3gkWxGJH7PprKRmLRtJDda
W+s3VU5MKYm1ZL0/1nqkX4ZG3MEzsskpN5KaGppITMyeXVS70aTx7GrYL8nSwD+z4NQ1ZM+fJjNz
bwYMtjdxmlSYpSXLjWyqCxaetLm1VUwXyLkWR2A+n5ZIfKRbMdNTYtrFvkTbN5RQI71FzpCQzdcc
4T/+m3rYTRz6iTShhJeFHyiLU1p39vXiWBtpiuOqrr2ZGzc+zQuBffwVK7qDuj3DbS0uUK6vsXa8
hj1MzTasCPezqNU5WlMtvOQKRqy3QWeBN1607b/PTKjBrEJjTogCAxuRyhPhAn+nCQanPguoP9Yg
9lkOrzql7czbR/hLIFhmtp903DLTYbpMURLi9N1Z90P5UDvNHi10GJmfoR9tpxmDkkx/1h3V3vdp
fyPX/tOuoRz7/a7BOUSX5lXWoCydqbGsYjOV2RRUcxNUytzC3hi2/uId6IIlM74kpFTkrWr+lZdU
xZFXBfI+XWUkRVAY458F7SpkDm+E4GZHlcTtaYATdevEXDdW6UT1GYltTfLbA5/NtaFu5whNjf6a
UF3HOrTTxdnPHpn0vX+08iXwsaKZO3VjogCsUhHOWN3g+b+Jk282u4qYjPjYWsn0YaQxDegMg1zV
eMQIOxSy2cpYfBCZxECtzR32ufZV6pg0xGoewilNvoHI3WaqQtWshBciFHyu6nHNriblm6/xuCYG
QKneIMC7FHULZJTsDTwTDp1lfJqLdIrO2UIkOX4t/X5WhczuGDBL2rfSJihkKcPRr/dCnxML5VB1
QShAmFqZREfobo1FwDRyfTWk8VWbk0ge5Ojbow8RDRdlM2mtBAJ2cbrRcOqf2+whSuOviaZ/gm3A
Fhd76V2O7nSBT17JYdkSLaytQKZ2bxPX8cVamntqdXnfYC5EpWJipRAPpYXM3B9q9Mv+cEZRnm7M
SsMFpEI8EAicgKKoMj5icg/5Habfs1YW2CHYjdxqcLfvC6XQ7afG8pY2rX8mNXUXSbODqWou2wbm
MdnNLilHjg0gqT/QzRS4v3rPmeYROJ1BH8RlhDZz0K/xRkpOsVX5Jy/yeki1qrqWdAlBjE+rqryw
rfJHI8MZosYrrqtwtl/IZq9loW5gSrP3xx9QC8tNqXdPdV7u7PQtKS2yB6MHdNngX6X+1UuYHbjy
VLQlNArcd7uEU4WEuatoIGxcS2uAGfPspf1njD/aULY20s0yvQNU/VxrsPTxAOLwMZJDzsgzHIW5
rdx06zfEOMlVzEHwYLX1hJqIBBQJed6FTUoB6ovMgrho9eYYxuBFQb5UnyVjDUiBxWnSffVlGDNv
75TFF78hHSpt9J2I0pCUnBCotw8LPd4qmV/mPLmpaxoU1aDzH4p4m4o5lDVaZ8Y5hQ27+uOyvLRg
w3UKEMbTxp8gWBddK8onLKqu6ZtBum217TArdbQX8tv2ViqArM3lSXgpwt4Xt4EfUY9nYU+PiEwa
8vDqYsMqCeDWBKUj9r1e3DXZsMOD6bhELp8DYfe2GG7p/W+sqMe6asBGThWfhIjBGrz2bOIr3rdk
DhNoPBfZ2a/tD7KOnyUeOcPQn1IWMSGE+Fuoq8JFEFuAnlmR/iqb+IKa5mgzzcjFeRH9UzJrJ1Oz
HjVkjgBChBb5xddleKhbEe+MQeLfUBF2Msz2NxepuqWcvTTf7B7OvVrtFPFakJPzQOf0PLffcpEd
hjw6AxwENP/sxLq6lJlxqGTjBqBXt6q3A7OPb/EaQ52DnixwZp3PHLsLumXSLuNzbF2NoF7bPPsM
feUYVc7WbFFwVBWzGwNvFezB/emVMWJo8dphUzoWfF7j7MthX2P4e/R0Uku9FDdkhhAG3bVCz98+
xVN0Zc1PGEjvvTzaTTida6aBZlwfqxPDd5gKGAwNtX8YluluiGFtL9iG9tL/wkdLZqi1lxl+ndj3
zUentpgcjdoX3KqOse/veGAhSyOcs/hYIq4hHnWPMGSr8BrQ3UdHa96aWN9bsNEXtg1MlMn36JqL
RGgBd+veJB1dWBnk3vo4Y0Aicj+UZIAYtZVAcQeeVOnZa1GMLFn+krbYq7iXqWifTWPe9fV8sIlX
caoFzcmYhVlRboBzxk4dmWuh2Vj0HBeyBj+jzOL1Ilb3037jODFblX0N6n5NYngR6EZ014v+AwN7
bZOPL0veb3IwuIM15OJqajXFjfozbvRfeJXH1OSZ4G5KnMiZTytAsLAZUvuEmQF+agPTzFondBxJ
pDsgfhL9qLZAAozpa4Y9CaPc2LyPKomxv9ne1xQaQzfcajHH4oREJx6PzRLrga+3GxOPDGNyNu7Y
B8DvDxMtH05SQKagsRWGRhic2ECDh6W1n31/KB6HwoYk77Q+phksP3eAnY3mzHmcreTZKB/9Zbp0
lfVQltPGoYfvte4u9uor1zSvRTdiR4DmHirZBrztxPQUX7b6zm7Me6Sqh8lMXkfdu8U3bKf5yKc0
dOv6HhEDZiblJrPbaxxyH8lFHHaL3n1ZN/RdjoyNHXTYZw45rE33oQZ11TGIXGvTXVrBUibf74Mf
yy1gIK5F+MYO3U7MT7YC9dHtbIdtY79vvVNWFuQuJAfk9vFWFwnEfIfJJ5TxDejaVvPNz1HzieFd
sqdUj1lKNuim2X8EgX0xZu/VzCZ5ckS2XbUSJll6nGbqCRr+NgHiACLgvaWcGewLA8aXISAMJweq
q8AS8q1DmNYP2cUqEUfxIZFjF1q4kkgL7/4UB478nFs4pOAxk7wWJQWJfZOlGC0DWTpt/dKCnuWZ
zXy3guSnv1pRtkt1gHQkTPjmblO93Do4mlTLn1KlHe4Gm46M4YA95g3Mfa+meeslvBBHe0RTcywS
ZD9usqdtPUxWv4lMjF6XsQrzyiSESJP7pOTUUPa2JuJliy2s3HdAgbUt70X9qnJvDiHFiN1i31te
bm2dWmNom3o7iX10HRGLgMfQUSHpCIW4psHbSRJwkhQI1cvSjzVzR/JRMX7wLygVPKIqPjEGDW3j
DRkkedTikxF9zkgx37sxYq5anXrjCQ3Hm5OiZymsRwLoY5zd8HWAZhAobZU52MAVZVFbr7E00CNF
NQcpftq1FozmvF8aGsmEzHqSLpuHBs35x7iUwKwJqWrndqocrLlhCKCfKI+kGHNgtsxaTZv6ysIh
mG3CvbLs9BMmJs8j+zPYi0RQqa1L0h22qEluzdn6lE8C17qkfjAmAf9pXE6Mw57MOr4fHbt5Unr6
Ra1nqUyvIb8EpjEi90zunBkGnVklF9nrX9paO5GKaaHbciGFMCyXzZfaHsOZJeRP3pkEoAuQ5hbF
joYPU4kdhl7uOfm38B2uI47SW+XT7pnkF56LoVaXym98iAaOSXWKnx96lEz1PsbkKm8udLrabih8
69iPqfOQdWaLBKGInztXpK9SAw3KiiVbjZ7aazejrAdsX161qEPhMQyr8oW8Xrib/oHJY1ni8gQv
AUXESHZwtmjXlull48bSet0INJHk5cbIF/vbgLHfgCiiGC+psvqbyFkl4M7ieXxQJSgzwsp1mhYZ
TZxsjB628LbFfMe4RkWmj/W+SDWs8Q6qnPD3lsD5zsccRymsBJ0havZaNWtnUpvQyk2MnCL0t3jW
KOqOhRL8thoHFLozWy7wuUwufrLaJAmtOyKbYDTVYpEdpFlsnDwTUUzYZVGMnmNJkeaAkIPx03Bg
3AgmXm4H4A8gDgqLp559NOG9mbSidqaRrWN5Q0shJ8cpzJZWETYN9h4HqLxQ/MSZ7e7GlGJjNNi8
KVK7g6uSyr4IAH4zmBg1HZdWY7TQRnN0wDwLB0NI7Y9lzknAEEYrKMnKJQ/1OmJFp7m9slSmUlxk
12ph4sJuwiSzjg491W8wNHFx7iOiPwHN0+oOCCmbve3YaqO68QyMV3aQe5fl0bGTJN3Mk6PRQRK7
QeiEkRzzmnZtY2ty/lgXZWztXJtvqUnnteyM8G9TetVeRYvOASaEFHWEWgQY/rPHsawfO5I7MAot
hdOk1kEtqV5DPTFqozpjhIgdJeNOHtRRQtDJrtU46RPVroG7jK4WA7/EWkyiuWRzh59itgh3elA9
GpOvNHCx+Jqgyg3x40Q+FzvSnZ7zZBmvO3RiB4hqeU8NRj741HjJwVxK17iv7Z6hCDuBcSWZabMz
JQgH96S4Z3IPiR9B6GhnABU1uwn7WVV4Z+V6XhVgpodV6jBNzD9K/hclgQ/gHCjb5V24i2rPbjtA
zED5uM5009T5BIPCjsKi87v+JKfCgRK3zBLdAPKu0MLw1NnnkaTWm4kuMFDS6OIGtbVTbfBu1e7d
NmNOWPn9J2bU5h3+Ue3XsqNCyTAi2nRNhUoGj6RTpQ/lS2UYuAZMqWMux1GHM4mDm2QsnGezuS2c
qkAIay71fZyoCq2hjO6UJEll49WLi1XQFDVkQeGlWQAJhw7OTM8Jo/arYcoIb211ZnaMZucgZhtA
1rNI+oc0Mr52rvSPDvSXh6pzvHvkSuXZ7HrnDuK8Q+9Gdsypaaseol3ukEw0KueuLkZzbbvXfK3M
aZsOmVA7A2wwjzy5OZn1vP1RAYhAgbulf3JCFPHqiLINiVYsSkKgZSrs3cRE4mly4u6b3nisdeR5
0Ohwdn4ooBTcFDhW7WpCOK5yO6JfMK6ZDYN6wUOzYb5V+dFdZna6qdEZVTuYWj2kbJfP5LJUJ2WU
0YPsGuoRe2x9oKwBtM2hGL/kiek/txjncVQnUvlMmnDbKfB03A85vbFqW+Mzsm5G9N1g5B9VOjvA
jBGsK0VKwWWxyHE3ouKGdZQFVlepb5ryDBYqPp3l3uygsIEz1e4Oi6iLnumApAX7C0V7VPX3qs4N
tNmY9rzAYJRY3hKy4F13lec+GdM6q41EG8yVNRBvjvJtDiFOdMh1kRBAV3OmBcyvi8cPYK4j7gKj
PhwMv4mCtLQpku0b1INsV5ll7yvdwn0J7Vq266e2PQDDWUdnipzbxvAkzZpVHrE2jBssV+DSSwZe
1yCfsxDTgxis5FTzFZ4YHFu7BIEBLnWoyjYEFCdfSTylxJkMOWMw2ES3UeTZD6NV0CDYC6pWxOyP
kx7T+AJBt0jtnOmc9ZFN20qIWWrPFwONAh+X5V05KMFIdLW7O4sdhrKjKbbj9EjcK8xEIAac62oz
sLtSg4rokDzcAEnyLvTpKrUM8BevGXaZxeiwtnJW90o2GxwJotpd+hG9cMZx6qg9n1UGLSF9rmfn
odGphDE6nLCdzKMvhQ0HNVsjDNtQtNkx9+cD4liKCvJtk0Vudbn016MHPa7Epzms4GKxOAty2ASA
s1E2w9kuR3myGzIBpE5CqZt32pOKUO7u9HJ0PyIloMI3toN5K+sueXZbdTV7dfNpwi/8DBfO+jZS
OKgAf+WBWa+ZPmeoTL9mtpW9GHZnQybVNt4UN9umkCiTQWREcxhir/KPXaa1+DtXabFmkpDWdRxQ
2TxnolBfrM6JbzANsT4T/YRJWy3QuIrUzj6gLDJeIAFVF6tF3xuOqtXeoqbGBgOSxzGO0/7RWIwC
eozmDzezGS13o+gksLveuZ9UY6cnMyFVi7+0750Rl5vJdr9URiZIiayo3kczHd5QTANPjF19YxUZ
zs5wAPdYiAp6LrHsCxwINau4mybwoV5iAodOOOtiMxziKX6em9zYjzF+nL5OJHde3kQcgRtZJYhP
fbxtidb1j7q0di2baa2jiOUgzwN8gPkkp6TbxQukgFX5qoraC6CZXgFrqdBD0Ly1M8MIhwiMd+l9
9+O4TFviQA+4xsVfOuFAUinbqw6pCMaSfXfAyBPGyuLYGOSJa+GD2EeO/5BrLc1s1w6HduYMMiJs
nwFEkVSZAelNH1zTVnuY1+q6NHJy0KrO3bpYfN6KtnzBme+rGqaNQnkSmbWiySqKUw8UH5rDVG5S
IzoNXf5Ryxi0y9p6E3MPsBQrbecyQO3rfh95hTxWHo6XQOofmBV2Fyz4xE1fKJAWLSf2rC23M3pX
4tu0GsVp39y4lfMwjBH0RH2NZWuF/AT14ophxGZ0umWvl9pLXYFgltMU2DnL2K+GJtSYDnW9Jbbe
8EU5I82FbxKJ0Obh3A13MnKR2hY8FxgjYtt7w9MUpQ3fsXMBtFEfKT/TfemQ+MX2vpdJmwZTRGw1
Bun3nqU2zIV2URaXuwF16Ra/5JnZ/+AcdfJ5jz5g7wEDtuFlNrOc0roBrLAi7TZznkmV3bd9c4qA
drfz2txYxLgbqd/thkhd9bMVHbqF2JoAb+4FB6MOvlSeRps0w9mvtc0bi2hFMSVGQL6NgsvccLwV
Gxegzhs/e8voAHjoO9prEg5MbDdmcEP4TsZ9Rm5opwusJKMBKbtRw1SJXiHnzqBsFRVT3z2Rph7o
tV/v5IihCXTt8VbziNzMqMNCZNF4uEjBF2hMx3Yi0cUGe1Tx/2fvTJrrVNJ1/VdO1JwKSJqEiHvv
YPVa6hur8YSwJZm+T0jg19+H7V3nWLJLPp7Xrkk53KDFgswv3zZpr7Xmicny8QJKQbHWeekuL/r8
rGiz+jYIzfMg6KyT3ijusDyf0az2Mo7y2NTNqT/LM1Lh7oO/oD5NrUxNtkNRFfl1bcnxJQK4Eyk9
Q93gG5/TJJOXnpnlYBRtf2DdpRU4z/NTvyipuxV8GN1X87Unsq+KSPhVyJsWwy5uUPib6OewBPb0
yRZt/MkBxKeHowC/F0z2/QkayPVMXjMU4aHw5SGO03w9+CO7k2b8sokDR8zfGf1l6aptPaaPi/Ts
empwH+NAuE4J6viCod6/cZEmEcbNSse0ZOanxPoxVozCuRs5CdBnOHRbPTur1qvKnW2DYxawLPtB
5epMS/soAPGQ0umLDkU8cdRZfBkaHRZNldwQ+gPkpvxx3dfk91rDNK/iwP/SNNCK62apH9LaAtXp
hvDErBwAMWujcvPzNDfWocS57yNvAwjUe21H1q7qbfQ5wtiMhD8eEW+rryNSc4bRDLVRX1LWF63N
cj4jTfDG6Kyvwo72OUsiWs013+jRVgOSuVu8Rycqot9HaXGC9fw0ypwTUTKfB9XneqLmtBxOtVEo
BvEWmXBdZdtuBk6s6xxonYU9yEd0YbX5bA/lps75NGnavCCWuKlbQs7t5JLGzs2EY3UFxO/tOS1N
By82Y/wK+f0E+DjEwv7UF8GxB8gjFwMRT/EXLMiLMMaiux9Rej+MhbHNGlgXPyadtdWT2FnxTCNB
2zxhKjl1qhSyAIab6h9FS5YcifFhX04weupH2UkceNUtx9n8Ex+nIOdHN+vaP9GopzIHxHiM6k2f
Rme2S9xWfZoCIF3p3kx2/eRephSH5TpNyGQHl2noXpZluR45ED4haxq/tu3oXg6JVi8EHvTetktR
S41jvyDpSROEa4NX0FnhnEf0j2Q3uC7KkASSzB+D+4gjiHEKQ25c0nlVPlWR634xF8wt56f0+EPL
++TXJmkbzG1ttxWBaFBiG3mxEeViYXHKvOthU6y9K8jltsNuIKKA6Bm/js1zVCvZvGklhJSTm/Oz
jBkxwGOKV4bRCB4xHdZK5qSE+LkVRaeRDXkJGPxKkAJxB+E2wQO6Fwxm61h56ZON+F6fh449AW4S
QWpAIBIcm1d0EfylgPiPGOQfaK8+EoNcfCmSr++038vf+FsH4v5TeEtcG+FyS/dHgOfquw4EgfcS
SSYQdLiWgwsZjdB/15JgrEf2ZWH/wjCEsxHxxt86EEP4/B5+KaQ+1BF5xFP9iRDkvVAJXTn/w2Nm
AQiYqFXeqkBqdCrWJJa426G1rtl1PneWW229zP+d8Au67o3iBCkbVlA0cwIR+BIl8N5v2DUUIbTR
UiyRt/7K6HWz0yaXTvNiNDBFw7ZwhNPdUv7rXZhDHkOdjfpWFmH5pVZ2eVGZGssIxp8Tv3Czw+DI
bJWiqV3lsXglPto51PX4QF6qfez6zrhKesFSyBB8leUhZ60p8m8rv7qILbTFaJGDbedif22JedNl
ZD9jvbTW9As8hsGck1heQ+lTPr/EKyWUiOOkhh9ch4M3XHaFuhpEo15DO2S2sVz51SeUZ58EDllj
HSEYzpge82Gy12HVDNV6XliPtm+dbVj25cu0VGt6NntiMbS1jS0FDJKpe0ppZ3UCmnaZXzjnFCp6
naNsHjc23P1S88c0aLvKFCsQx8hoFZNnYGTWFuGrkZu3Qewhb/YPZJMxqW6gJJy8OZqBIWamoBHh
uD5Kwnj1I/NTixicY/pAthaFXJdtYAdXQ2b1zzkSS4qb+4JseGJm7C/dSPfEkjTnMIax4hJyriaa
EjplPAXh5JHQElYvvVexhfZT4K/rMBmczWB1lL2lenI/q7nxgpO8BkRYBbHgnlu6CqKjG9vyEaNM
YBB9kwL5ldokABpeIyI13AvpnBq6T12Fim6lWy/xjpwuScayyOqaFgE5SS8oZrHo4QJLHgSyIXU0
8HMT958PPG5RQ1rasUJ5AUNBLg65dnlPTQlGVGj3gAujPmzdhujRwnarXd1E8RGzpTGvDfy+eoXC
v7x3GdaJ2Gk8dZeaLkp+J1gaTjAfed9Itq4mHGZDztWUzsa15VNwT19IoTvS16QXrhyzE2jCJ5MQ
3oqOzYcuHWI6MiwqZthHS+N1CLu2WLVJLl6IbkL4hPQWvMWWKFkzEcQ0VKZxYKwHJqiBZtQ2OM46
gVUopMMJ1QbE74iHX57cyhbVc1qQAezQjEYiWeePzU6SYQYgqitr+dOqeZkzD+XnIAnRg66XjQdE
mvftRrROM+yGNphUdN2h5WFdYFGa6u41a30n3piAD08csQS4JWXKx1rkRPrbXhw0TIGeKNexkS8z
ME0X8bFxp7Y6SKUKWjPtjONc3Oab3LZGtZssRJkk7dkmB8qMlC5agsGKVwZQFnJiNuNr2039Z56J
xDmpO+Kb1tR3kMVnypS8Zjcfp69tbMTOVomMIszUKdtkm/U+qwmPD3zibBq3BCVnPtmezASz5SBI
Sjo7J6k/xRGwDyqemZWeIn1dDNg/Vkni0a+ooMGXk7it7tOq7z91BG3JE1VlhHiwgoFCdNKYGH20
mxxKT9PDS9tQ91p6FmfJKUn6bVkG/XRQxcCJCJEH/QS2OYj0yhxG/SLtrh3XcTWgYIqJ3s4oiTaM
q4gGoEdzpMTg0U4D+2W03P7ZylV+04ZxYW8q7cxwqMZAIU0NYWsh7ClAVehhjw1K1OHSZ1r6ts3k
dVeoaGdvBXoXN4jJwFYPVR+1Nxad2emqpl9NkPlWR98yEk0xVBSGUx+R7dSLHQ+lybZVuQ0JV4xV
f4lyiXbyoBgViiUSErOVj3A/3gH2t9VW6CamviIcpDgG1bxo8SlGnQHaE1LkA+VWEL5pSq9H7gt7
rUUw7KMRqe/aaMrlRcLgE51NzcThixCEydvOpalGaljMxrgTdhs9q4yD04phCWjdG4PhNEsKykOr
yNaP8GUiP1hZS1U7WX9htk6EATKgi6LzHzpmWeB2ULYzt69YB2J+2JaXNx/uyzbKqX0yrUmd54Fb
RJ8r4DH16rdWWXxrhnIm8zgUaUE4SNO4HNcsS7c3QToS89tVrjG7hG2U0Cwk6xPeup3y2tS3gaGj
5GIqyWHk2ZLLSaksOpEqMJu4HGo0ULaETmy6yrD35DCk+pL7TBdV4RsV+LXpDZTs2Pz74SFOjKw/
jeLJ4SNhOsgHctxFFNrfUiOjKEthr856VHaDARcDVj9BZjW2AYWcTvT+rAujt+ZmEykjZEUyZdN9
0oE5AVkAtxX+vZwY3Vmco7S5qUGg7A0+GjEfSuIiHWK+bNhUMh4HlhKoSha/JiuSY5RgjTi4OQF2
VwYAPCH2WmBAgTvx+8fCokN6b5bCgUkHKsY5HCY4eacGbT0BeCl5W6uiBPC6yTrejkOZkZFywqwc
QNnilLHArbRFPv5ENou5LdsA4famrtomfZ4HJdQdSZSDOJ8KCSlLgJ/VIHtzprblnSTt/qzGBIWq
Y6iL8JOZCcq2Cdke4r1I3argp+9a6Fh6Ky5purK9bYxxND5n/dX6VaEqWAj/iIBHnZn22Rizvp7q
mQyyTZfFtuAOeWN5kwXk9R/pBvaea8uJSISrAhoFEpID5UbNXdxfgTuIr9iNov5bS3JA/IXw46I/
d/q8ic6QP0lxkuFKS+HwzUDFa80yakqYrqnx9jwqYzps63ZBFamHISDxCAfxMrqFsxpHzsBBmhQX
pH8yLjClFGLTTjXWjSKY3UOf1zgggJVyZ0Mya7oWtEsgREqZOOB4Dy7qnVR45ZPOGlwGCMfrbUI4
1zYK4/yCmWH85lZmzomYZQsPFMdkpzRn3mQftL8dy8s2K6g7RkkMRz24rLlGDa056ObE8bxFeWhP
9L817kaqqaZJoZrvyyzFgNVbqBx8hcdOdCpbTa5KylUE531eWiMmaiJhV14S6A0c5QUy+xWJpPJg
1zYVD1and0MnX+opGw6xIjJTcoLEY4efvKEKYpeq8WVG9bCnC0OgCs0QGOmqf2hSOgfwVGvc6vHS
YOekjyW5Rk9jBpiy4rOiAh78MuBLzkXQgnAQ+7ISE0OmkbtAfVI2Oy91Dw5kwxaNtZo2XdELHmig
dhN/Nl6k0AnynSln4xl71Vcek+5qpFUdnzeYCYhpf95yMuNUijSE1Spvt7Hdz1dTlWcbVr762Hj4
ZCx3Cc51nDM/HtWmMbJiU8y2cRlin1jXTZMdU7xAtwOpOBGBGj2lIhHZCHu/i7/1pUMpjo2FEQWO
k24iepnRE3IuFU5+n7X0MOtxEQF02rxBVjhs8IjIE1p3KvoEyuIW4cp0HpLic65U2p6QwMrwU8Bc
pVNE1xQNTCynjE+qooIEtSHZsKZDzRMC0uTMUuJ2VCQJWhW+IxvEfh0adbltupZut7GMHnl5W2oJ
evVkAmKsMauJ87F1a/IokWuHUydXxFmTa2nZV3FQfhJ1SYRDahiHXIXfnMktDjpIhhWT8YZ/OeHU
3VY9JU/mdJ+H49zs4sD57DLirobeG0/K0oaYdsxcEUg781ITQ+h7XxaC7coe2dZl0LnnHhvnvrb0
vRzb4mkaEEHorLeP+ShRyhVN9dIEAsFZp6qjmPP8BJDiNmjIF4w1PzgqjrjF6K3LbYqWHut84hg0
YwvvU0A+IwZHuKNXqyo9pEL4C78RnpqcVA4xtTCTVbABPiDSscuCZZEnViSol84/ErmyjNcuVa9z
4febsuyMbTMwnoKHPqaZKznj5O7GgLA8cSmgQ2tia+QJauq/pU1MP8d/zvrqu897MQX9e5/3ttNf
WIWSN6aP5a98P+zb4p+WvVQxeC7OD8LysG98P+zb5j8xgnCalz4+XRNDyP8c9uknlZZPf4Pv4YgS
/N0fDvuScgfpErnmWB4VvRhC/sDpjb3jzRHcpdoBXI2oOH4YS1Ce+84CZUd4M+uR2IwIg29T13fO
iH9uXaJdmvatCybu4zbfBhGi1L4nC7juyuRUpw08lJkFn0c8Dc9EroLY8yak6NOzRpwgj78cesOj
sgpJbEbKOSxS/OBTFVYPyVeCdOydmzrHUpm0lof+liMvc4R7x7XcfVXijZjaXe+F/aYvgyVI/7Fv
mytEPaQhkIa5cUYxbsVQ3NFXRB/S2Dr3hUHFTswJMGeoUYW5DRnF+z1DvYrv0kKEL20C244GRuXV
7RiXzHixxbRAY1YOCoCKH2h7TvEnugigCm02F1EpizVUjLqiFJEuMjGNhdijbkAcA9PfRPeiskvo
MMppUNc07ZRslY6t4cVpmr5bQYuglGoTknNIRF6sKMMYWm7GoG3F3WZS2jqvYqs5g3I3+Ky5lw0P
PeBcsGUI8PZJJmhcruvILLeCvDE0S3UfXccQBecxM0fO7It2CLhAs2KAQBbb2giju9kKmv5iMQfv
RYjSFU2lHy1U5HgvwoEcVgDEc51be659zUIzI9RDzR9Npr3SptEdhK6iMx6drc5oBZ1qolINrIYn
WDdDOsy7kODdhLK2cFWmySbq44OTYOqJKWbb6EY6p+QRbwnMXXEkP1VtdtegIiGptWUKVvUuGeb5
WloZ/IaRPMxuQGw06P++TZidGE44L24UjCddXlPcWg9+awQFAn9i0FrO5HEVsVUEbLRG6diI3P98
NbusX8tb1b6+qvMv9f9ZQM/nCt8C35T6f29/2X3/dfRaLbawN7/YUlKlkFK8ttPNa9fn/FX+ob//
5P/2N//r9a9/5W6qX//vP55JXlXLvxYlVflm0Vmi2/79OnVb9Sr+r9v+5cvPf+vvpcr9Z0ByFfkI
ZAUS2BiAWH5fqoT9T3pm+E9iLmFJWryLf+OSVM0Imxps06I+xSap839WKv4Shk6KOywThyfefutP
Fqq3yxTCDlL+sKw5JDfhovy+jP3gTYtiJh7Z5k9Iasw7l6K2bUkx6LECQd+g8PPQJg6N8/05+P4V
/CIwAr7pzeq4XBZcclmI8e6hAvXeeSkRrvIuciKsWtakbQ+aP+6ryQ0fiUavg01qDhqdfAd3Fgxy
CWWIe3kn6lR9RR/B+pnhoD7Bt5vkB+AL/ON1r1xxP/JyU7/qdeMLVvXkCBrUmTs7dfgnUqtJ3W3X
qzHa1X1P6WpHJOZ5VPXDY6jAlIGgptY9x5/DAaXzs+kyirgNSKY9t9sbyI6XRq/Mf4aDDbJzjIdY
UxJ/zCiJbvlZcC8QOeUaALyukX9TidmFT5LXGgSFKkaTflnSl0dyhRtARs7xnBYl+jW+YiQQPhOj
9xijp14YbZhG4CPEBy4gpS/64DmoOE9uKnQg5bVIKvMr3Fj6VMX4ffZjXLfujY/F4tzRvo7u+a0R
odLoB7Oxo1kRR53urbFdOVbq3gJKjfeGjwdwradu5lwTD/RrBrHTeh2g7yBNtq0i6qN9EbfjTZ23
ob8jIN3fUviBEC+Oe/PQ8FDRdxXMlLtGenSTfU/kFk7+qjDOk3QEqqWJwq4RSFL2vDE77LmVbnWB
fKGtrcMYGXGAbdbobbg/nJrbQsL/yJWLa99cd13vaHx4yyYTy+KraJcM/0DjhNtwVKHnrZi9z6Si
cpZI0wiYLgJvQN9MpaVax0GP5tyaFWRzZox5tg6LeapWKFjQ1Im6yB6JMRqelFSYmXAEYIE3gzAr
EftYuEYI9qBaYyIiEKvAiGsA8RIgySlGcXPnNbr+lLSDR5mZjzlo8LhvbK6VwtjWK9QyVZjHpP8E
BFwiI07mkyBCVDU7E9eOZfraQzO/Fn02y1WQx2G0jqnYeO2wTTsbqhOwikZluWli3sX1XNUw/hVD
NeaTiqKGUDhRv3bbgjgrERb6jDoLNYGeuXFGo7c3WpQAh8kLEMcoEOmE7WM/xy4Mfafrl6iL2nbj
mUl9JMyk+eTUQC076F8gUzKV3KVWW2uJL0SX+4J0I0Vspx3uZdjwvMx+GjYUsdVmtM2zsKC1sY9c
EJq6e6EzILnRSNRBPUa0swmC13vENUwPM9v4mdGmvE1Eb7U3FUd0ANRMq6NMmqiAMK6zHfUaHb2g
9Sj3VqsiLlyM81mAzZE9eCbaHuMOO+3ah7kEzp25HvlwtrZX4ZKEuCpEwiiRgYAi8M50h+eMeQJv
B10aPfp5F2Corvr2DuVifZ1m5ECsEjraz5uxGJ6Ih3A/V1EwP9hBSBbkKNL+iu6b5DbNMBHOhTFH
tBvo4NtAURGoCcS/fbSifNE40AH96IQuR2ede/LCAiq9m4hvaVgMVHDj5N50n/Vz/sUZghh1S6gs
ohcqeohX/sC8t0IshffTKQQB6gGtfYwbY0ZA22yl3sofO2JmqWJBAmouMi+wbBhiCnLdDMV/7zdV
suFckvnrPHRTE3W6KZL6m8PLcpvhIG1fExvWnCP1rM4Db7LUmuo+GBvbLUoMfGmJ2piGUCE4VfO4
r8Xst6gMREdZKoBvmexmaBMLJ6Tbuv0uK/mo51Fbu+5LIT3pHruIOPhk4xJv0eITmTnTbs1o1FAA
ogX2bNfmGJEnsvNnulVQITcDDeQD1NE9XzLUAcFwvrPOYFS8LWCS9NE5K4FXNXWtTB5kNZVYe4wa
pVS2M8hR8r56PfrrvQeATMoeCqVMwzfUfslShADGcNHnzbpLzytk5OWmIwNppj4YnuQQk+ZBkUVv
U84Ne9RMJdxvbdtKXGSOTw3HOA34qPd1UfgWqMmMYoTTNREgO09UGFJ1ILPpEBpqrNp1EFeec1y2
KDJdMptUJiL7+gpY1S8C1ri4SVOzxQ2C3vZ86gI7z9FrdJ13R/qc49trO2kt8tPivpT7GnhRlhiA
RDHchTgQxVNr1sW4bVsA/Y2lmjZ8oD+3+zYh6bvXnHIAeIzBfCWurEaSatIusJK5iaMAoJPS6zB2
2Ovc2HxktQu/zZ2Oz1RqFt/SLPRPUkW+ySYyDGwuHY3EwJg4yhbVVNhTVp2BaMQt5/ZtxLn7xkua
+KGOImgf1KFf+kJRKm3IrPnqTKTrMmGOfGCqQSb6gubaYq5GnIpEt2IfRw/uwjc0bW1+YvFo4/UE
N3XBimWAB2U+4v/JiLuTVlqp3rIJCcyQA3WMKx/P8GlpxVAo+Uia5iqRpfzSjCFCYFfWoMzFaFvz
jvqV+Zm6AcJQOqoceL1JNXqx/bi960vc4mubjQ7PUJ7JmwhLbb/1oGRzoLqaH34OcvO5tR2m9qDO
o9ugTQRyQZ5psmQ0H7Sf6tFU68YYWjZdZM3xrs5jIBevzCZWG1pbrl3t+/dz1ii1NbFyu5sauYjc
MixM7X6sbDzDbYdHaZOnke62edkNT9qWLFlVOoG2552DWj6n6zdcKwubrAH/OuyCovPq7cI+qk2Q
ADqshkpi8438Cu3BpImGtINIvECPCXeVkrP3JfJ4f1aFQ5/cGlUYsUsmZFyKgChFjFuDPeYYBlN5
4VBhkG1MFBeUIvsk7dDIYmNgZAlOFKbtyjwN4hHBRt8mzCAsyAPQSJDU3jnHy5xdqE7JwSJxFtmg
9GePec1Yrt16Zu2dpAPK/wy1qsTAMAkc/i3nVGgFB9rKGYuqOfhRXNGtEGSs6F475QqsXMT1ys69
cSlSgavYzwkL026ibvia1hNJMU/XZflJp6vB2fpAahh9Z7ef18qGvZVFKb1jgj8O4NUFdBtESP9N
EiJEIaOaFbfVHo2mMcLuMzrkME1lCk56RWHEgL2EFg5usStD94DkMCCYZx7TB63rhMWXeC24qMLq
XnoUKtaO/qGlMEzH+D+KMie2lNBD5yq1Bv96GEbjYM2m1eFPcVk/yPQ0AfQM96JDfP2Z2iJ97ihk
AGtCROcLHs3xs2u5sdjhQ9NoARGbHv1hkJe0kphwGlOUvNZo66707BpqBy5tPPDJIdN8+OU7g75s
+IlJunRJdkjQV+RGOl8qWZVsUcROELlc83Y6oUWQ6KgKVru4iC7HMjU++6nfPk9tij45pq6mXTVw
No8j08JVSF7nuSZc9IFvqz8BgQYUlH4DwwmoApyYzHNKFW4i7lqCmKiwBMuDJcjpY9lXFFLvw6bD
FdC7RjCuh8pPnzQnO4rg0O+M+0H75JuhfSJoMQqrysSWgQmFwqvSLTamoeRtntK6TMW1R44EIz5c
usrG/MFnVIEmzFhiUNxT3YtdswHhH9EYsAIgV4ctFCOC5QjcAvMxWgP8Z24DXEDMhXemcXzcuHkM
1R5azkAf9RwsPh9K3K6wyhrfXBEZx3lgYATFteRjyQN/1eWpcx0o5Z8MsoCh9FPyx9ZxHCFTH7XR
dSdNILW75EWS7TC1M1keBLHFxN6q4LUsIvsz5Su04HSx4Rk7sGMWBYxQ/PxwnU65oySvsU44s2Vn
9PcuWw8QfrkrKgieVZDMWC6cjMVhpYbShFE0rKJBSDwxhTZgxZC8+H1uLHp8QX1DQhG2JOYtf7zp
62RNdXSj9j1lI1dUxxXJlkmGZzAJqvaSILGUdFMvwQg/lyxNEjvGpaQO5bGo1eCsaaomxCGayuYE
82Tq7NKo86odWnvjtZRhVKz9JOqLM7xcXbzpuN6MYitPiRjuicG69REQl1ufMZFCobSYUUJ62DbD
JGHIgxQlmgjOvnPPEg9HDhaUBlFamzZXObXhCEXtSIWAt17mrYldg3ojniB4scI8eSx4CT6NdhMQ
uTV1Y7CqJcDWGvSm+Br5ckSb1nG7Kfuyv/qzQHM4IPjvNrzf5ucyDphb68U5xwrgfGqFFeKAMcLq
akAQBuJWVfw8Gdm0pM2Z/BCCHqYbq8oA+jqc8Xd5Y0m50W0u9043YE7JZ23wWGA7YQQhBqbZdGJe
pK9u2ZLHkSKKWMNicu5RjTGfRczIxTaAs8B+ybK6ZOqS0ALF2tsHPNZwVoXRDIu2Pe5rFPq9xGbb
eEh5xmWZSsq/OFfHMKMjiz33NwgmUWzYjIMCdjkyHvvCn/CzMIVseaOyYatgtrnJuiaOhpkK6oUR
MZ12aQ7ZQCwjWWSrFOZGcbgS1d7+q+5ulNj41hGji7+azQEXgjTi8bHjKFJ+D876j+DtH0tA97/H
ltZxkr/+iEUtf/w7qGR4HilFfkDUP9zdvwAlgwBTICVQFcf2TDLkFoD7v5VuEuCIRDWfsHOPAmMT
YPxfSjfXIynJcxe4aUFkBHjNvxC1v+EcwLh/C+9wkR/yjgDPoQjJEAS3EBLA2Vowpx8wJQhs/OnW
OJ9a+EdK+KLKy68JJszDT6IsKusTq3T19Yc78wtI6V3nqEehjmORywWwTwIptMA7vD0UsYUGOveP
KBcgrvey6Kk0jJnX65UULVnYNK37h0De8rauTTZwY4Qr66hXwjlrk49XBKu+7jcf/1xvVX+Ac5J8
SiGlgAfwiJcF/PvxXtRROI/wU4pKeEcTaoGJjGV1sQIb8urjS72F8r5fyrOgHAiy5Xt23mFqrHBi
xLuj9oYbVneR6x/RU6QHbUTZUQdasVs25vdX83/7VcO7EFYqkVoIAtH4whec74evOpscbIoeFGHT
WR1HbJS57oCsqYDKPRZCJvuPP6P9/n4uF4TdWb5ux8XQ8e5DhkbaiFYILkjtM0dLB1PJspBSgCY3
fa2bJeEUTzbyrW2sGnnqum196Cztr+H6mh0Z0/pLjWy4Zrq28DxiWtyQHjMmxC+NMJycKW4M8qJX
nVsE5+xlHpKxpDpw2PX39Tgo9AaDPCFhvyC6M2OCpUgY7R8giis6fz1JwkE8cCb+X5Fv66Fwdx/f
g+WRqfIpqsolH5mXCj2nI30qEQgU8mGZ3t7zShWSKMQg2tnomHcBpoHFTT386VVcAsvQj1ISZdok
er9LK5wwc6MOg92dPKZ67YbDDp94+5ur/PR1BhbpaJJCdXS5pJm9L5rB1SzQCzk7pYL2nrO7cUTa
om97T1qHj2/bLy4F9+eg8mWNQ8jw7rYJ0CoZZ6GzmyJZbjKu/GkqVL/1Z6e/+fNLwTGS9BZQwmG5
794Kgjv8KoGk381W5G6bBcRdEt6QlHI4/vhSPz0Mgc0LQaz0ki9HesK7G5iKckb+SRcoZKQL4FBr
LBJ4mj++yvulBbw+MG3ePR4FNhD//VvX9XSD6qA/MCmIb2VtUbXZYpr5locBy9rcyfo26IYg/83q
+TZykcecncgxTXdR/yPbtt99OlPEZqOwt+yjKMLI6g15+wjMpbMdE2/yoFzZPiXshjTZWp0IfnP1
d/sYVxdslg6xtzRYwbW8e2KKgiPoADaP1g2H+HqOKotUCDIF9Jq2S5oohiCy/vBOOyylyyvHHg3L
Q17O25fbL5BDqBJPyACmd2DVjR5rD9NO10r7dPbnaguBpX7zarx/iBzXsdg0+I+FheKsd1+vSxcc
cly/OhQl5obYdKvzBmbh/OOH6P0L+NdVUKV7tkBxz4d8+9GorIkmXsDq0KiuOLUQMSNhQeuSdWjS
P77ULz6QMNkjuJnkkAr33V2MBteaRrISKFQJ5o2WFvHj8zxsP77KLz6QsNhtmZdIUYPIevuB0qoZ
5RyXNT04gviaoEPNtYsCJxabBueY85tqn58vx57usu2hfGCy85cP/cNe29NyN2ZCjQdNhAuxT3Z8
6tuc3ste539UQLc4HXBC0MLEc8iuTofk20stcq4qpm/iYIZhe4EUsN2bdTD+UVPb96sQ22kzcjru
YsF4exWDWM5IFt10sEiI3ymdtAcEql8//pJ+fhSWMim2iwAvBOPo8pL/cNc6xcMWGKmGQrFwm2tw
ZNi4uP/28WV+Wiu4W6RB0KbIeML0/e6OVXSINA6RaAeDZ/JS9k14Jsy2Oa8nn5asaZyeP77e4hb5
cQjgGwKFdZkA2Kd95vq3H8tyEZBiqqdyt3Siaw/sagtQ0K7SAhCgoXdlo2olttA1SwRhUv3mq/vF
s0hbgqTxFN2ybZnL7/9wVzPWS4mxQB+W9PMt2LvBiTQ2R4BLb/j08Uf9xTcoeeR5xVgSTdNZbsUP
1wIuK/JysPQhKhOED1MOnhmQfGX/Zun91WeymUFMiwwkjw61t9cJa4prUxsn+gj68oU7KruDX3aJ
ta+42O96Ma3liXjzDfI4QoBDwLOrEm/97onpCLdOiOoyDkOkbX8X517jX5lGVN2XoPEX84yG+Skt
Av9Oh75/U7aV7dODsvhyKiJO0t+szkvNxrufBwECTicTkw6ycOvd8hLBnTupNs1DxH3ACJmMQwDr
Xcp8Jwg6aDeNmmheSYgqaTYs76a1y2KE0yj7RS33WTgqanWXugLiy2d6pONUGfdWlExX6EvxGn/8
VPz0AqCXQMPFqYMKYF6Bd7dv9GTaF/Y8HVJpyZcyNExymUQP9dsKxMOCCN2AHP7zHisG6Pukf7Ma
vx+JeELYfX2LJ4ZvD5vY26dFqr52CZafKA+k/VEQ8bW29JDsbUqUH0Oi889wqCYnH3/onx5RLsrZ
2qZR1cTMFrz70HM/q1EgIFuCP4fPGem0/TrKuipcDVbZzb/ZRX95NYwJHuMf4cXB8vs/vHg17hpI
bqypJampJzKV5EtGXSPXIhbmbx6/X91O5BYsnRBW7AjvPhmvfah7xcuXK8r+eo5ci54+6Q+gsHpb
SVRpo1zsoh/f0L9Gm7dvIXeU3YH9GznKT/qX2LLjWXbjdJgrBdpNIwHKLmWHV3bia2edmksJ5rCr
a5k9wKzVl85ITmxpZ2sbWgw2akjOLY4tOUldkRK/Gcx+9U4yBvqIg0ygjfd3xUikQdVEah4mR6FI
L7vpjlgPA8+OUu2pDZ9z8/H9+NXXEADbuD7T2oJbvP3KwyWk3sQCj9PAy9dZUQbnjd1Vn2oH53AP
N0YJn2f8ph3xlxddwrjRXppgU+8uapIlSG8YFogmhz1H+Oa0W3cQza1I2vgmts2YVDAUEPI3X/4v
nm/AiyWinhkfGO0dZDQ2gkMVMp1DQhEu3HMcoPbNw8F/gYVuH/74zqIIYtDxkK0yKbzbsEk+QTsk
5XSIM9PgKVKQwG7i9RcUyZZbfo5+FdZ996eD3LKPMTEKJkb6cIN3e6c32FVO0AIJT07t0RRiIZ9c
Ez8lo+3HH++nTfqvC7EaLzfSZwt9++AgHbXtHMzvgLcCHfX/5+y8etxW0jT8h5YAc7hVpLrb7XCc
bwgfB+ZYzL9+n/IOsC2KI8KehMF44FIVK3zhDaaR+tmIKOWfj2JzTpnUb6NTeV5e3EhqHSAsjIUe
0hJN2R+sAPGZA6jePN8YSDp3L19DzCcop6lg98iLFvdRYWeeEqRY7taNiszW3Ewd7HIPTggiqHL5
NLtCAwI7RbhueNmWu6rRRbgHsYuEZztksErUykpjH1d5dKP/fB2I0LGVZfdqHJnrdUAGuaARCYgq
yZCjOZQg08XJNqN5q7ywdkReDrT4rOSqGX5mDGQVcAl2M60idVdhDvdOa2qAL/endZPuc8VhrgAe
0CVto7x1Pa26brtySAtuHyg29DYM5ZOdtDoSHWP+Dz0253Xc4Crk5Qa2UveHXgknTAxAkCg1CDIx
C7geegqGdMrgNPhT7hWgpedW3Te1N77jXTBDBHI89SlE2O3B8KxqP/UZDpf3f8HKCSK9Y+42DGYb
dPr1L3D0sqs9W6i+nScZKn+qEMND3InK27AmXhmInU3+SS5uutayToxm2Uy/v3V8TEjNQ4ZI+EHQ
dPrzp4sMhQiJtxX5uCXCU9DBgh8ROH5gKTay9/kweod+iPPvXEQRaKY5MD/fX8GVzQri36Swxnek
xSH//MXtoKdQYOooc/xSGZxDg7DX0Zgm9YEUMNjIf1YeZqCObH8iZXLy5TtJZOTCE0Wwvs7b9iu0
9eINqDFgBl6dV8UON4Rmy3QXb1h+/yJWIYmlysfzrDHBxZ1E7dvK1Tmx/b7tUFRKR4KAUwsi6C3d
PtN+1tTGKM6uVbXJOaZ5jw79qFvf2xCc8UlPUalg4xa9dbRjN/2IQAj+iIKLu7zECbQAycKN3GOf
wMIFmoq8S4zkPiD03kQ+BuGU4J8SpeNPqLPkz2o0ivozCmKN4XupNr7ObQeZVIyvLFhd1JPsc4Qk
b3VSssQwAPoo5vAYAYtx97PZINjp9ZOT7C031340Td/+Iu6rS2SsLAVgIDpWH2slyhX2Tes4xzgT
5TurQ4UAsRFFhY0rhNMfQbCZ3+FoDwjZofuG3l2hsSTDpHifOw+q4h7SXdocUguy5mlkQw57pU9w
tshTI8BTqe3Ldwn6D8HBMXpv3imUvizwwjXMPZPcS4OJ5OoB/Fhz/Kq1kdKietI16FtZRrqzI6v5
iuQPtk0ZJaZvIoANcEEUfJgOECinj21fde+rtkDRyxCz9t6IEwUNBN38joJs0pw1KORvbS+rdD5m
Uhm7GcInYlspCRXR72gZbzPNbsJDP+nB2yZWlWnHE2S/CypQfjutCIPvUdGi64NGISL2atA7PnPq
P0CitoLXdofR2s5CdrI+Zvi6PSPiXYl9Thlp3DfGoDTHwSryr4NKJ+BsCDf7AMNaA59YD90PoJto
anb8HcApQZJoeytQre9uqKGaZtRVUTxGeYvgvTOPNRyHMqUTYZsdZIqg4wedRB669SkuSAbfqvNQ
dlBQaw3kTz+KDrlbLPsuSo7e6L7VVejGkdGnYh/mke6nTVWq51H3ymBf6rkwDmE9ANoZ+9T4XlpA
clC615AnTZ2mzx9cpcq+jXk3fidymy8TDHRsbDW9KUET1+j5Yxkb0P5Xy3/hmGMkXjZdpuJEoCIQ
Wk6u8lnBnVZgoJs1bytebx7vTuVnsM9CcArtoO4sxRggnqgj7a0BrwvzGPI2/fqfPh2xTUlqg1dL
yL96ougINiLGgPf+/bbyPMIjtMDnkAC6VESu77cEkFqtIIPvQxoGndyoWZ0eU6AhnxuQlh0A6Kbw
G8zmCSX7NtjKuDX5/C7vH3pPEBNo2MC7WryRFkZnEya6pp+jjYmcHF4bELHrPH3TaFH9OA9F9S6s
od6a4NNydC9j7W3ZZ3Z5uL8Oa/egxQMJNJK1IBi8XofcUAKEK0BFt/zK54aOxSHPsAq5P4qczXK2
XLYsNOkhbZzFao/otxnA9XRfF0qP8RjxAS+/q3YAxlHbLiR8NHP+jZxJlL/uD732uvA80xeD/CFf
0esJmrBMZaig+1OWYISLWvd0FoYKSAkjkvMo7C/3x7udqk3DXpV1H7JNfflhgyooFC0aLPQ/cvjB
Ua8gEeWBcu8eFeT3bOhW1jyi7KcQ/t4f+nZP45dEDQw2C/I4N/1cmk54yyhjcqkmLAuPZesY/4Yx
It77Wh3cGv00B6dISL/uAHQeTY6N3HOlDEfhVgLbSVrIzZaJSztFtolTIPKmsR2Ffm+7Ub0vgNHU
eMgQZx9bUjpt1yjIWPj0ASr0oGHfongo1PaDqRbFf1hS/7WnfhvG0MqjpgVagBCYbXD99VMlro0x
i1MowoI+tCcw3ZuEZj30Tex+u7/8tzuNsbhUMMlUHUlTuh6rCi2EitUsvRSu0UGNRnnR1fTuVWQO
3sly+2jjc9/uNHIWIAMsOZVr01kc3b6PTTfOcK5x4yQ9j1aIvIQ1568MzDXPqBNqAOENsXGSVxZU
Fgix3GOOwDEWgxrqCDYDRpXPE5I9E1FgKzPZ8zHsQHLfX8/bq8lxpNYUewLI2k3jpAkj1CARufZL
qwJSjsXFQ5vAuLw/yspXc2jOeDrlWjrZy0BQgylfAlUBzaIiS4lzpfKPiAY0Hgd14JRq0UYVQbJp
F3chkTz9NHqDHBWq8dfbBOkWYxjJ2qgN63iYGZHL9Uc9w6gfx6E23gLSHOzL0OLms0eyLwjOyA5E
r8XQOG9ixSwx2RlGWouotSvv0VEV4UETRp69SjB+wkgeigx+BJXVvk3Utg+enWIyv7TB5H2YQ2Ky
jeVb2Q8AAcj2aN2hCLbsZmNAQ4xrtYE/qjoSbVAx6uhoICmGEERojemfbz8X+A91C4aUpbzrxVOE
6+EzmwZ+VXdIObgFOj5HqsbNexObV+WP00jgOLIhqenwjrlXr0erJ63BVk4LkMIRxLkhLKXOzpsN
rNHKPmcUk6dCo3rKW3U9itcwQpZNgV+CkyQqSo2k+wA+WXM3Blp5H1wA/XRXeSfkhXg9EMLVfW2b
FdJUTuzMuMYZOmEoVLpGdHBTmsAejpU7Rk/xNCMkdP+crW0UWQ4gfWXbw8q9HjyjXqz0Qg984Mfx
e0KzVv+MHD8aCUpjVu//fDBKg6DwyGEBjC2KH6FAksAbe8VXGtyy+zpBWKTEXejSa168cQJWLhA2
PvVd+rxEGTewm3EuACtPih9mXn7At749qKE+nGDI/ovOar9xK67c+jQrQOZRSaPhu2wnW2rb4jKg
KT6t8ei1riKTZc929gR+H3xr1SuXRsvtjZ0jP851/AZOhZI+z7v0flw+bW0fYeoF9N+H7WcjUJar
6MintSasY2eLERxePtgYxcXF8E3RA/esCzGZG+HF2szp89Ep4t8gtxanEX1olNzB1PoULnPNx1cD
YFgfWsNwMlCsU7E3xqgUITzURe5vp7UT6oAE/b9qEtiZ673LUYz6TuSoeKBZ/5gnM3Le5NUb81sb
xeVs0v8iXLWWZTOhVLPVwOHEN2iKHKT9AsU4FJ0nnI2B1nas+ztAA5xAg2IxHbtHHRw1J6bjUE1K
vLbaI0ryw4TOuG+Ql/uLk8+xsGRURO95OVzrxUlWGa4HIkbAcUQ6nvZTC2E/6f/icNBDl71XYGls
lcUWgQk3qXqXBX6XtsDDOjfp3qpRjmlTmne5jo0YbNVdUuMOdX+HrCwp96nHPxF/AIOxGHhGh7Zo
Z+bYBW3rU5bNdrM22x+ynkIRxdbieH+8lduUteS9degR6DdxrYVNDN6PputnmoXwLfSTA4Qng+Kj
EBufb2Vb0mThGlXBQFPkXFzctPILQ8tqz68SK37OdJTxkK9Kzn8+IUIweM5AF9n78vC/qDeGQAMQ
+NOJihCMfnQRQzyGtRb+9EKErO8PJZ1ql7cZb8Nv7VD+g51yPZaeVY02ZAmOLpjaXEwKPadxQk6a
KoCNqnFgovLXwovJwg6UHuoYuwrhlE+NMYf4jSnuRv1z5VlGfIUIAFgcL/Oy1JpRYcmbUb7/AjGK
feqW1Rlmbf8QUtBDYyjMEBy3ifh40OqNtVjbR0hJcyjleblpFSPvI5wuZ2x6LU3yNEAky4iqTFC5
tjKO/cZeWh2OHJVrhwv8JhmPjbjCV8kiWlQ8TNps+IdYhNnDm6GaUC26/53XziQaEbLF5ZocFPlj
XmypIZi9we35zLMDlFob8Vkl4oHgDPhiJzJ1y5N8paZDZEpnEJCyzj+XsbCtYHWICLjni2zGby9v
dSPfd7BjZ1TdEVc+2WWAnjtlfpHivyL68hgVBnxdxAmnbONA/U62F2+2hO5bSF4ginFTYUoGU5iJ
awa+SIbc3HsUYeqHpszL6HVTNtR9oyxxA5ilCgr+Spamj32ejD/tye4+R5VbwlZE6gVONV5GGu+C
ludnte2ch4mqlrT7Herg+OdfTEYXnqyMyc7k9Rcrgjgc1TkKfC9pmp+VZ8Rf0JAqv4CXwzehSHpL
39j/t2ePVIxOuUwqSGmXV4HDObciLXcBBcwDnqqi174EVlCrB9AVWXsUFR5gB0A55j+zEJ6+sUVv
71ZXNWiR8XSoMs9dPBudhWgWoo8ucZXReDBL0dw4pSMAv433aX0gvO2470hlluDfCORv14bI19fY
nZyVKCsuXWuOG9O5Pd5Mh1cCwBrFFvbc9fcTWQjjDnqiX6P6gzQFCgx5A1YbXOK4sb1XJ0QKBD0F
OCLAx+uhoqnsInDKjp8FgGg8+AE4X2Anen9Drk6IMILCIVUdorLrUQDZqrOYbFT/nQbKmafV+6ZX
jYujoJTxF0ORSlOM1CQgabEVkLq34rEa6DlwVezdAjfcCqbwHqUN7W9mhSIWjS8Ec+A4Xc+qwMaA
x0h1/DkaP2mAhQBi4+WISdew8bTdXsESYeUgqWcA/6AieD1SbIEynO3RAdhVtpdYK9yTiprEfvQK
HZIQqqP3F3FlPEDEgDmBAQInW9ZWAvQtkVvkPBWlrT6UKuK0NVZox8IQ/V6zkT/+8/GINjlUrs6/
ljyIIsXOEW1Urg8nUd90tLrfkrfV4inIe+u7GpSJvpGJrexIOBCANwHsSULU4tuFAzpVnVK5fqR0
E5TbAfEM1v4wVVO1cTeuDcWHIzgg1EQ7abH5sU1qwY8Zrj8Xs4vNGcROelHjARPPfmOoldNM1ZCD
LEMgGQJe75PUqw275dHxjZ4qbYtQ2wEJn2Fj36/tjhej/H6/XwQEhpaA452E63M0AF96+kTzcerf
48Xd+mNu23+xG9n0VMQdrnaCnutZDYRvE21lvlU5F9Jaxns7wcHfoZZQnEwzQVbu/nZc/WIUTBHI
4vm8KS0qbu9Q4ytd3+mD8OgI/M9tAHm028YtNon8ItfRBUVg2InQKmyqwN7i/u2sRBAQFKxlg+Nb
W9EhS012ZJrP6X4eDNWvXNrg2HDhGps0+o/7M12J4RkfeAJVEMB19Fuu17YtZ8RsbdZ2cBKz8mMt
TH969dzhcRTja7XPdVuUb6Y6hTDvNrpTEwAZ4h9E28QDnGTZ9h5gS2/s45VwgrsAhCc8F2DIy3YD
7sJJ14yGQ93JmlBrskvtVYIa+Leuq5Hjof/tQW43+u6XVlv0ou8vytopossF0YUSG0zCxX7LJTS6
9gh47UaRDo823iTot17uj7K2ydhcyKbB4wEfsrjTo9AxUQOg7YBSyfTcYNSEozKST+5Yfb8/0kpA
LemzvFS/GUvkC4uPzJGaKfC4PtiL/vVQ0Cvda/Q57P1YZPYXs8ByaRd74XBRVZJtbLNoO7eYe97/
HSvrCkXSxQ2KK/62RdAZsQHBZvL8Ar2h5y6tMLecij+G5ttMlseEbhUCS2SE15NtbBMrz0bzfJzf
8SyW1RFQ2JPbZhu3hFy1xdGVwHQoFnQZZLnpeiD0KSTAIwx8SAZlcMiEYtQHpEfSj1kW2PHDgCL2
K0Nr1a3i/cr9q5PdMzt4nLedj6kBAlCUWNrZWao9taz2w+hESD6GTbsvJtc+3/9uq/tH4g2B9rGq
9J2vZ+qUOjFiiqsERnT9l9QNKqwy0YUJDHoH0RCMR3Q3zAN0V+8s0iQ/DVq7tXnWJk37gP0DgdvU
l+WT0WznWcR0sbrGSr+MSSm8s+3kCWIKhYEDNP/DnB7vT3zliBKCQ2in4c67unx40H8bEPLloXNb
p9tj2I1+KVZ5p6SZyr8YirEo3chrmCj5eokNa+qKzop440BUfMjwEfmJzPBs7aLcQrr4/rxWrlew
qv8/mDyoLx5wVR3wMp3IYuwuUs29QhT+BSEwcRmBj6FNNocaUiKN6+xKEMKjf3/0tWuAdEM29k0+
6PI20uk9Yp6huL6C8OhzbKbDE0wBfSNkXvt25FDyotFlUUb++cs5IoVhV93E9TpZeJ9Kn61xss1j
VFfBxnKuTYhKKS1kgKK3rBkzCudZzYi6kLmvL2kwxwe3MMq/GAUIpsyuZSP3BhTQJnDsitT2oyyP
ztgBlwc0yqqNfbhCuXF12RYkLFYl6H6xESlgj9Vs57aPw2YF104T7ybUbJHcxAlXNVE3qYIpOlf6
GB9EFWDcCNXtCRQbTUuzU1DFGbQdKunNc56gJh7MibXxZdfuXSmwLGuO6I3eJCe9DBUjaK8eUsF7
FS3fnXY4YiesHkfNcjeWffXyeznc4rDApcxjNQxtv+p77VvQmsYPjmqfn7oSuSZkNs3UT1D2fg9R
APsMwDNoP3nBXG/BQtZ2NOwiLjPZJCYqut7RpamjDW/3to/xc/vZi7R4D5AsfJ1aRbSxC9Z2NCbg
UPkofRECLzYBXz6ysWN0oHUqxh5UyXwII8CX9y+CtSudQr9HoYoC/E2YDYx6iFG/586LJucSCVc/
4PMxUuYoizc1Tg0b/ZqVjWOwARy0Ghwq8MsCMaS3qq2Q5Cesn7vHoEeOoUFC8ZkVGPejhbszZf+/
uNhpfRuE1pR0qJEtWqh66gWhqzCo0aK6j12sfhgGxfL1zoo3QNQr6wkHAeCM7J1weJc7NZp75DQi
vhp6tXtbM+NDX5XhOXJx14TE1x7uf7+VDXk1nvzzF1cscn7oDyWJ44d2HO8RptOfnVKMZAh1svFm
rA5FN8OgdsRaLvd+NeJ6B/DX9vMqwRoe7O3roVaGD6UdbExqbRF57CU7F5Q40fn1pKRXcQ2wK7wM
JVpiQTzUx0a47eM8uEiTAb/eCK7kqV1EkQbwFViXyD9IOun1eH2cK4j7tuHFaBwnu7RBX3xICk0r
0XUyhq8IEXrZUepH4AKVGPpjm/bJ5f53XDntlDZAZ9CbIqBdVufaaFR5f93w0lVCO1oVyR9vUL1x
2leCDq4u2MgIhEgsyGK3WHoWoyBohAQZbfWETkj/ysaf9JXT2PZTGLTSAMFyMIRzsI54d3+GSyUe
eh908ejRqkBQkD2W+tkvt2pLPo9RVRFdMB/3aiIBAOB0g3LXfOpQoNX3Wl1SHxyREgWc3IsoeLCy
nk5nr+RVecAC2jw3o23OJ6n3MO9qN0Hbb1BcNz1YbtWgxKBJyLQzmPUWhWBt4Sw4Nayd/PeyftQB
ZzcqywMYQRkXMWEd2+Sgi6I3WTy3D54KWAnrLPXoTLl7vL9ua8eOR4BOkwR23XQTAwfRYLdFLFDN
VUQWO9yy8IgZD2k5DhubcO0cAN+RSgxEUbc5BodOzYs5vhRdlHrnGsTHvAdynbVf7cDQv7o9RtWj
YoJAiSPTfUo1MqAN/uzadNGJ0mU+R7Nn2ekyMq9tcN2NLq42xkfPbYLj5ITfxRTNG7fMylNkUjWm
+Cib3MjMXO/HJE1CFR8ygDUeJka7KA6hScW43s37KAccuettrx2OMZj3ZOMcrlxw1HtIoKhuSAjY
Ymh9oC5q9ELxDerXHWqZLnr/eCCS82OyZ70TZtTVGy/TysKaXKoS0ippIstaxxjFeuUlqeKDkf6Q
1W3xQc3yD3nr9htfcG1dWU0CQLBESAHIP3/5JKG0rWh6GfhZhlI57g452Qxczod6cPpm1wMtKEBN
lPlWTr42Q9iMpAF8TjoPi2djUrW2a7OB5jO+5e4hrRQca+DyJcYON5l5IwReuRLACvL1kNyXQleL
2hFmPyg627SbG+R1w7PXOtBR3al38SdPrKZE2cu1f0aYxv5TKKH4j9vrf0UDrw5PRVuVeTGUxMUW
SnHH5bi6AQANXfmgeTlw+tARU7YThBnjUweTt/RNNymbSz0PvfLx/rW0cldIBRyq9/TcOUOL6SNz
VOIlmkSXJO+d/gfEjjZ6KNl//WHGvcvBL9hJkER0UvS40AJvqp3mieovCvsS7g+zy1Zp1C0PMUC4
ekpx9/Xx3QsfM7dL8OXt4Cw5Yb5xgFY44S7uhNz/BMzs7GU6WxYuQqw4D/tNbSvhKw+9UPWEfAm2
kJiM4kPtlBUExE4RaCNEtpqLT14eJuNe1cPMOdV9jjWUA1/ywRoVpXscFGV6Hjv6Oxtbc+0g8GW4
2nhwb7MUKx8q1WtCBTT10Fmo16XhV6XvG3OPUSp6Sfd3wtplxiak9cxlysdYHLs8DdDQSgEoRoVN
YmTVpbUz3Wg2LiEKkd9izs90uj/kSrTEiwhYHAVZaubL8gUxDnoHSH1czEnLT6JyytM82Prx/ijS
Z2MZFxKo2Lj0APiSZfDrmyx10RYu8ZS9RE0b5T/qMNXiR2FpU7xr9Dkdd7Ghh94DCtfFeO6k29il
7Aak8gPAW8kl1I0s+VSbZoTjXmM0w2NQ9N1zNMQoIbdGX1l77KQdzNnge08PGGRWzbuYbN3+qRCF
tVgZVCNRDRSILZ2WFXoDDE8ODShdusE3x3cwtTEF4BpfFC8zvItmzw4u1hLqsqunyQtfdYlaSR8B
FFX23Yyw/im3TKGfDEPJnis0aP8coEyuS1rIGDx+gD2uF9vG0kcdDDu+aE5QXeLarvZRBpzv/jdd
ORrENeCTwazTy1oWLupad/vGduNL7ljJAz4h9Zu0nStsywrty/2h1jYpgRsdcOqW/GNxLuY8aeJm
Zon1EBeTEeAFnrRiS51m5bWVfzfHHLoMEeJij2ZqjXEheeyl7cB1K06DzcTQACYoK4hrFRq2r0It
qs5/MzcWER0t8s9lLpjNvVHUeEkxNy3Md95kKsmhrN1sYw1XXjnIN5JbgOoElAb55y9iiWBwsQcJ
s+SSomhrHpgjRcrY0Q2MN1Lsqs9e4MbVM1X//gOqK8mfA6LJd5ggKtn4Et/UScN6rkYzRa8FS0vS
Mk8393VeV89FowZ+0baRf39dV+5SporWECQRiiPLVx3Nh7CikhpdcqtNTjOwYN+c8aaOp2j6pI7J
lnDCynjUMxGFBWRAY3d5w4HqciAh1OElT0V1ROoa+9AkLs4oN42+Whd/8TKh/Aqv2AVfetvWc4wh
zGhdhJepx3h3bjOU27nKT/BYt8gpKyedoXgBsUWS2nXL44cs/BDVaXgRWFgClLP1x1qttEuFntjl
/ldbHYpyLVtVAlGWQQhqqlpW6mSHPeaB+zkR2WNQh+6DknfDBuVm5bijuUlNUOoO0pRdBNdzqeFd
0qXRZZ6sqXjsRWA0u4qE0DhU9QzVeYqSJPhs5e0cfbo/yxUUHl02cGU0ZYn5bjYnNmq1btGdvpQz
Wk9nQCQwSvESKn+IqNUf05HA89TNdWAcaJpPKOiCfbNPjh1H2d5Oum7aK0ZlfuqFJIPXXec8dTb/
w9G2kvg5VC0z+nj/J699GCD2GgQvqg9UAK+vjxRuEqiW3vOH2goRpQ49nypQ9kDmsyUtuFajpsCB
TpZs4d+yhxQTOARNXU/CmPXnuKlNAuFyOPZ6iBFUHUXHIRfjsUbM/FA3GDVjR7mlKrxyXaL/R9ec
0I8XYRkXCeGihq42su9a9b/Kcuwf0MgwDwFipvvJjId3rpX/RDa939gbK28d2R71CTCjpHxL8B82
QiVauTR80z5ofaRB7DfOOGypjqwhJYhYPM4ZgtS3lKlxqjpjxNoRDJaZFrD9FTM4THGLBbaeG80X
YDDJpzZX+k9W2/N/MDFSJdeMyrI84QmT2mennb1oIxpduUQp2sGFx9GRbbbEoGVaJiI692BlmyZ9
FTvh/Mv2whlJpCnaVVNQfb6/q1e+MjA0FpovjJ7zDV5wcLBltOl1DQ19F8/+5Wjx66ixX9Wh/anR
jG+4tG0py6zcO5J46vAOgwm+yXbFACmgSUcAyKFRfhFBPu1VFyHBcHQo087VDzW1zY27buX0cnRJ
LDi4kpInU9AXj79t5FFL6AvZwsPRjMLQXiA8haDO3GyUguTftCgAEwpKMDfNbVoFiyDKbiwboWiT
xnZsYv6BSQmyS8JO8Eapa07brrRbqz9I58h/w2YWwd7LG+XP4XDE4awun5T22fKyKpsMQ/magoJW
KXq+c1LVfhaOFUAMstu6/PNAmOYzmQ1jwvVaBsKWGIG0mhRLhrjLQKKU4cfGipJ9bPT130zsxVDy
8njxHftY6cMx7wM/Fklxrjvli1Elw2nS0uEvTiIFHchyiB/BcVy8jjkiFXoSdHBm8lG5VHqkPs1Y
OZ3cqcRhDLes8/2TuLZDIVNyF3kS5roM1yrDoJiW1YFvqCkieAg8q91RF23+E9chPNrvj7Z2BsmN
pMoCPe6b3llcqLUqWhuuh22JEP+5OE+epblketCnCS86LdFxQkIFI95qSa9NlDAccDKXvGxHXn9C
zxhtXGwUjr+LE7pU+n8uSvxDjNKsj/dnuTYUFTzaythDchwXZ1EZYxtjDnhPdRnOp44+616Yoepr
nbtVAV4bCnwwFRJwoaCVFkO1Ua9WANQdPy2H7E2uaiFnb3L2/VzhxH5/WmtXDIETbUHZbr2JtAfH
K9JZpTFYmZ3zpkYx4dIFpvoWaD6iAVo7iFekWeICsXTA+KmKtvLrtVcDLKUlhY9lELeIhUIzVeYh
t0gMoyBQL3odFJjfUTb5qWZh8KtG01ocwiEzPhEtZFt4vrWl9n7rVlDY5xcsNxA9PNoOOKA5+ZS/
bnN7PFWuwBUADPmn+yu9OhROUUgUs9zmssnllHUUWzR8/bLrgxPuaPMBY5T0QRX6X2C04VJSv2cg
vunyyjb0idxKYSjhufNTZRtI1gByk85u465Pm60Nu7KJWDwJpgEHdtscCa2k6DD4cX2J/hVgv6z5
Qw2KsaESVYZfJhzBaAIXiDuRRJQPky7in/cXdyXQA5TAk8wtK5lPiyMzhW0zGyXAIb2ynH0j2uzQ
o59/vD/KyiekV0ifEoQFdKdlu81wkUHUI+Da3eg6p6E2I1gE+nhOmtTeOJe/Q9PF20/YjjYY9IEV
6YkIP/fS6jzP7zs17X1riFOj2LX0Nv5FNGzwPmlVFuAF0XVZ8zNUWutpHs34WasCo/o4m6gCHc2+
cobnAeGk8TS09ZR9VIbeaS5pO2H9h0pMmL/KtSj/p6zou+wgBM3Pdi86ZT8NTTo/9ZWm/kMDuG2O
CtLh3XmegukH5pnobMSBwLtbx+rs0IEJLbBmbSMs6zMsBGTZWUNTCopx9DDhDd14mfdZc4YJv7li
xPYHo1JT84tYZP9os8CzQkAa7w+68MpfwuwyQM6VqDDBzQsdjTs7br8pZa0HqKR1bCW3FtE7LMim
cVfZqVlcsrave/oM2PGC+fNwy1C7pAWAhKHacNTyysL0snLN58SbkvQTGnmGurE3VqJtuH0k25wC
NuDyeE8NjkudPHNUtXA5x0Xwohj4/eWFNV96vbD/PFBiPAl0Ql3pViUEv+kwsAboqdagOm9L/D0e
2grgVa96G2drbddzB0KhQgMddQP55y/ipLZH4QWl2fASWWZanpyuCMO9loauOOlxUmwhEFfCCV4+
ad8AbYtm6/Io14AdyJ0VvwMYdOJ5DN9b0yh2CfLNh8Q0zQOV42HjuK3Okb9VislS712e7NpucIRR
Yd8X/SAufLzgGTEv+zVE5/Z4/xJZuyzhnyOQiyYUjbrFgyec0ZwG0dCXALCCJ5yjhxQtrCbGgRfP
WfdgZFNp7uNMNR+gW6EKl0SOUfv3f8XahMEdyZYrlOObdx9qeg5RgmphFQ3hB9Cyxd6cG/djruhi
Y6f+fkSXVxm7lNo5iFmwyYsZ53HjGC3q2n5DIDj903lF+ZV+qIM9axab0SnDdGw6dXpQZI9zrCRP
YUsDbZd0qf05RY//Oc8qr70YmaUUB9TbbLq3FogmKEiKmbyNQ9sr9vFoOTHmr13zoc4KrOEG0arI
oLWpku8LeiPfwG4kHwlVC+UEGVt7wOcoi3YDAiePTRjEf8E2k2LznrSqAJa53McjNTlFs3UF1Zv8
Q5oa2LNONhLM6mhsfMuVx09qcDAOUts8wfJEXR3QRPcQbODEpG2Gun3O3VvimXd/x6xVkig102qk
McNtsEzNyqoyvSY3+YyxOT7VJc65tiW1vD2NJU4K0/y3got/HO3089BHMYJF2s/7v2HlkuUnUEUC
tLuiFqN1FDILT+GYogbgK2aaDbsyruYjQCHtpKVFuAEaWDkmXHsU+HnsTYm+vl5aMdvpkAmUR1Lg
7bsi6LO96Sl4hyu8vffntvoViYG59n7XyRanpJ5HI7E6Q/ExQC581L0mf/AaawPouDYKibUEdElV
1WVRKC6wxa6GQPFFaE7YtACM11swvPfnsrpXJEgOIVVK6jc5YekqOM1PFPDVoHEuHpRYvxgN83Vv
U/m2vHH+Rc9atXdm79lPRm7NGMzWtf32/s9YeUoQVHERw+NGp4axeEpGb8hxF4op66dj5E+wTPd9
1yRHQlOUn72xO9M23NIdXBtUYpWAH4Ath41xvWVqOlO5GQ50ufHWPIaqEjwYmiheZciJYp5Q1O/0
rm43KgwrjwqqMWxQLgJp6rG4AhpRx/Y4ImwSRnH1UUMl9Ri2NSDF2YgPo9LkjyNE9X008nJqxd8w
MCTeBFMsEpzbqo2KRpXUZuNc0uR8VbRVcdC86mfgUmmUpNs/PirUNQB3gEOHiXfT/kq0Vqt0XQR+
NDv6e8eYIkl3nTbO/k1mKlkQQLFMCXTmX/IovbhWJ71u65auhu9Vwn3b9E31usNo9dBlnfNc54YD
Ca8ClAh+6Y8TDYaGVCK1HCknE9NfD41dGl7putP5Yx916m62o/qrCOZ5ktamwRZF/va0Sulwkm9a
UrRraUtcDxdOronTcYIbDP7VPaIEpZIhCZrM4Wtsz2v7oFUUQvdzUaUTfMMq03eZPhTE1JaVJBt4
lpVlJ0H26FlyeqRQz/WPSZLWVsOk6Jl7gcZtCnA/P4asxqek7tzPrlp35ikUhoPNdWSRTNy/M1aG
p6IsHxjCI17TxTXczci6DnT4fcIWY1+2FJZ27WyLXZHG/ZMoQHVWWeY86F3+6c9HhugsM0ve8ptm
hYdjEkWWZuABCBo0SqrsUS3MGkvlvBjO2hy6j01Tdweg1cHl/tC/3VKuQjT0nsA2EnDTIiJcWewA
FMrwAPGswU9mp39Im9ZMD1MR6Ae9j+bzqAnlCXdX44s3dT1do1icEtUIdrUtZtnDbHao4UXfu6DY
Uv25uU2lEBUPPv8Bcsg2ZETw4hCWBsToKNF7vxsU+6NbIIFVVLNzhoMwv2+8yPjQmdnw4f5y3IQZ
FN8sihkwzkl8eJCvB60VCrmg8Tt/SDp0m5XASy6TOiXvR7MYjGODwu9/TGP/K27u5l2W9T4TgTM6
NpLPv9z16LnrSVj1vleQ91p6PB1VyuDH+xNbHQXsEGIYPBY3UDHhtFpcuoKzRUb+r+FFxXOrz+HG
Y7Q2CjkarxB4AdkjWSyfmblFE1O0aAbXOot+LLHk8bY6BWuj0LB3VFCyyEcsYW9iqvC9RI3ZL6pS
2VdFYu8nt3E2roNbRBIfBliOlIygu0fZ+noyVU2lwkZrwDcHxz13ehk2hyKwtTeZ4fBfnWSgzkAB
xHqe47J8g89n6R6ISQ2YwVlrDof7X/Bma8LeAEeCnDoBDR0FeX29PA8OHH5Hq2cpTpDqO6Og6oIS
ulriheyVukLje5x+3B/zZqXlmJTXcI6D5nnTZGurMuoFADBfITx905mteM6rYNjYm6szgywLE4Z3
nQfpemZYUFoWeqszIQyyvaWJfWPSxfU72rf6WYsj7385O6/duJW0XV8RAeZwSnYQZdmybMvphFjL
XmYoVjHHq/8fep9Y7N5qeDAzHmDWwNWs+IU33KLyX9z09MM5avTVCNKImnanPJ0RA2fVl7u1tItj
AJztwVNt8XG2sjqcjdQ7m0bV3KV9nv5tB3EbmV4C/+KNoZb88lPdnGYQKBD9TtOa+mRLK3+yF3oJ
bqD1t7wwt7/rxc2+jcV7xuptoNh9cuhbcDX7WlvvgDbbxzYJloe+dbOPU2vLW2zHy0CCwVC9g2dE
8EsEs63xH7tzpkOI7BzWOFOpNV+syczeEI/6+UlO7RhgXY4GWdh3Tv9jSgP7nT8G82NRUBG8EUNc
7titQbt1TUHfGrRsXv4OP+3rEduT9c5sTPUeskZ/AgmGVvTfHgwDWSMyfNPkT5grL4cZZV85hceW
ZYMlRZg2KF9EgZHOt3Lva9/z50C710EYJi7qpbXeGVKz3xTt2BylKP8adUVz649RfuNO/1g9/EWJ
D4tlvYNs3IWZGten2i5+JOY6HhDCn29crRdP+zYc/lkb52djlW4f/cdw7YrUY4ZMxB16WOuxwjAl
zm17Pk/F2oRq0wCaJEXh/2HJ/hh0N5NKLYaz2uN65zuzcUZ5SN6nzWTe2H+Xhw6/cgpe/GeTacKf
/MWnCax1bHflHOBxvbzPzKXBtb7AlRmqw42hLrcGATsSHVAxkZG5EEPXtCLrO3u07pQmsoOdgeCx
h+4W9e3yg7ZRtiNNxRmO8e7G2iqWYA4xDcCpuonMpZyiyZrrj/lA9f31Fbp8BwCssDFgEAAdvUhl
C9ssE5Hr1t0CdTr0cXU+LmvnH3sp88MEGvfL6+NdbsPNApPAe+NMAIw1X64V8Q+a/0OGTUBQjmfM
xJrvVVWg3ZvWaX4sSmy4Q6Cs+o1CzLUZ3foEKAKyetSXXg5bQRH20Imw7wByZgeQemNUGjTLK83S
b+z5azNKLWaDUzCtQLBeDqXI5Bodm7K7phRNnPWDeE4bd31YsVH5L1go2d64F7dD9PLNAWtG0MRr
wMtzIbfsIJ6b1xnszwlLtH/Qhveae8jeEBKsWlYoIuNR4JzLVuLNR6U/VrZZ/Xh9Va9M79bPJUoi
nCDS3b1EiTl1ZZ0rBLgS3HSHwMP4USTG0feLv9ZJoyfC6WDTEh1eNnaXJaNLlUKLR6I0O0OKcw8r
c3N8/YOuLCLUGA4FAFVq6XvcKBRQR45co0QrjUdrzkFKo3aGA8TR+ozBB46mrw+4u1joxPKwoV1C
jAnyhwLIy13jgQJQdJjKmMqK/+AkyFX3dnYrv7syChRoXhYQJACM99l+2Q5YmHZlCV9HqHdYULaH
tfJvkTx3Z3z7FhPrPMo4JjzPi+acZzdC1EA/Y9tQQ1gOwjgiavGvNxprHdoL2jNhChLixgzujsHv
UQHEkNRRQ6aPu4toh743YFm0ZTw5ufqEQU53PyaYtqI7XFRBWIlmoxEPOahxJHes98Knn/a//AZY
0ezNjcOwh15qlr3MPKpljHqz/8GxCLhwufLCJk2KyM3X9q2mBU3oLoX8Wtpt/fz6Jro28cDzaOeR
TJNvbv/8jze+Lmn9jlVbxbSZUbhcJutb4rlNSHzWR6ZmqreQw7j1/npUC0o98gH06VHh2W3ddWrn
LliaKl4hmz2lvW6eG3fuPnf67L8tavFfDgbj6+tjXtnI7C869h5NrsvqjVGpsl/bUcVB1ViPTaU1
Yabp5d3ro1zZUsAPeIBNajUg7nd1GpSaAMg1mooNTJa/+01RiOPUTKK+I7JB7UqaqaqwV0oLNxRV
gLxJ3SVt/vT6r9jm74/7fdvY4Ngo7RPp08bat7am3g8GLJ2rWCVJ9zWxxx+LWpxQywfz0+sjXZvV
36BDIkQu8v0rmRn1iluhrOImSfpTUKbOabVmcX59lKvfwx33+6mgtLzN+h+7NOvyrLXbVcVdQepJ
C7INKyvxyFS0v4Q7/Z46nD0oKUD02dywXw7VOU5VKEyIYs+bzc+TVcIIHTTO7lvEgLcI2KxGN06L
rKgPFCId+fdHg9IMlQzwuR7l+t2dhE4MSNq8r+N1ENqhG8YlxpNxOE6VLQ/odxPxzL11I9a5soqA
kDxLp4q+6fjv5ncqqhRTsbGKp1S3TlYyVGEwT7fsGK+sIqwYeiBbHx/83O7TLIT5yfUTFWdGaYci
r+tzbZmo0GnaeHx9w+yrQtsyMhYFEZukelvOl8soSmr3usZp75qsnc9WmzRdiBGOfF9OeOGdaoDn
D6nbjsthRA9HPJgw9rRju3jNhEtvoG6JBV6bYrR5MI2HHmdeyDvOMkuH1Vj4+HFWPxpz6iHD4xd6
I2e7OgzvJwgrCm8XuqbD3ImGeKeKRdO1T+kkvBgDWu3w+vTuKjO/Z5e/HkTi1ge5INs3eWm2c9Co
2BkDYYWKYqZ7sORQGKc+zaZ7e8lQmi5GrThXJhKQN1b3ykcGNukA9XAoSGzYl4sbYDSXat3axrQ+
rE+aU033RjCYN6by2h5Cf5mAfBOfoEy6G4ZOw0ReIts41Wz9OdDa5LFude+stUYX1cKmqImFXzSO
a3/CvDGITDE3nxxNihsp5JWDQ48WwjQ9S4N0ZHcn5fPQmn2WtjEoEPVudB31hTJRg4piOt64aa9N
LZgTslWQBPx7+yl/3LRFna+zUbhNPNDTOo4K8hx76C9bsBtYiWB804GCdELkt7sJoDsnGpmyiHVP
od5astP4mikYOaM8n/qJUnz3PjWT6S99hX+PTKSzYRMgAV+A5UtFKFQ0EAOpV6YfrB7eN/TU4QaR
+mIW+T7AQzwgFGOJK3cLlgRtr3xDFHDIvCFU0B5DtTS3zvrlBt2GoVsA+9UiQd1vUFmmORFqksfp
2HDGFwkJIXRaGdTvRiGn5NnM+lW/nyazs06jPuaA2aWjtGNj49nqhwhyFGb8+tWwl2v5PcNbW3Qj
5JKg7GO7pFad6WVdEat6sWbeLZ3wcbFTSW90ZsMddZkscd1WqxdmfhH8sIh+kxB+mF68SbJ8a2T1
QoR6izFoOLtW981YICedMJPLPnVtLRSCSCK/xVS5OGRMJioQYNAhjBJi7NbMHkaV4eMkYlRg5jeF
q/J4rkpsMksZ3Hhurw5FcAGaGgmRi/tLC2gSy2AVMWwkcbd2mRnOlfDu8rV8fn01ro20WdGT/AJU
veDbprICwpb2BQdNumFvtX1cJrOFsEKpHV8fam/q9XvhobuSxm2FKG7Nl1fHiGJxioGYiIk1zZ+V
TZ8M6poVPGswuhYsj0v5vWENvheFLop7F9atHxrpoH+D5NaWUdMOtkVvW2jDW6cenae+7B3t6JW5
V0Wz6at/9SSxjXDsZutz5WMKG5qlBG06pdZy62uuTtzvyjzoosu732xA8tNwL2JvwqAMDHERNnrb
RCONlRsR37XLghQesW4I35zlXaiC1WamwC0XsZ1jALwOS/4AdOsve36/V4cnG5zb5lFGyejl6gDI
7YPS84rYLQL/UGTIHlX54h5e3wTXvoWTz9sM0OXSvQAT3ZVi/pDHjlycA3Zz1gne4V/asWzfwg0O
9mMDu26snZffksNXySq8LONJmOn72UeV23EH+feXOKMQRwIoB6W/bzIvmjspa0gZRV/aIzwkcUIn
3roRZVzZaPRBqIBtou1ErLtrp9WCiuqf4C5QzeIdvVR0KC/Ovq9Ct8a85/T6Al1EbkzdxibZiK3E
UPv3XcgMCcZ+LWLgIcvdMPoKEkkJKy/Ar/jLbGSIguuF9Y9eFrcyq22HvUhKt6FJvJ3f196FWlqX
ee5WUCniKmitQ2uljQbzyVituxkj3bdGNk+fFVC3X6gXez8b3fn5+qdfG3+TbHZIzGF470+AmzhC
qTYQ8ahktZyI+vwW9nA5+LEbCJFiHti0Tx3wu+HIjYXZgbX6oroRYG3ruZ8FxGcBLSAoeBk6l0iE
WriviDjTR3m25o6L2Aa69aE3CvUxE0Vu3jd2d6vEfGWbWZRqST+IJNllu22GIPqE+q2DLenkWEuU
+KpxwpzqN9hbaAx//8CRRHLRbCUl8vZ9fGd5nZc5SsVVM+lmaGDR/aHxm/TnbC3urZDuyoy+GMx8
eRsIO2kcp03I2Ach32h+kR7Q6dfDrnjWCv1rlTjVjUO0K/Vu9w/yALRaUMLlSt0foiHvpyaobRE7
KEaPoSiL6VOnUBvGCjvX/U1JSc5vX9+9ew7z70Fp7jtbo5/iwB7pWnXIeY443cfSb9YndN5TpMfm
5Q6tO9ysXTWdRvybD3PhGthqVmNUpE17JH5s/+0WdYv+cm3SeRjBpeOiBiRqV+di9+RzZ/oEFk7B
B+vjcD8Hfv0wpFlxSMibgIsLXI5fn4Qrz8t2URJWU7JF5Xb3iKHjJJSrVSLGnH196isAYI2u+f++
Psq15aUTA4VwE0hx99E7Ej1Yu/cEMmvmayeFRfYJRYLmYwv64IPAr/3Go3ntbHJGOJacF4767jlz
e8LzLtCYS4t687jO1dFJByxqXHlLnP/6UMTl1EF5dPZNCn12Z4wzpIjd1nRCp5n/rW1jjZbAuWWw
cnWpoL0AEqTDenEFFF2uaSWg/TgbCvWge9p0n1Bbu1FuvfKcbYqiRNEbq+xCWDnQ227wJhItu5Dr
+KiSLp3DOcjX5pijyt/iwpxa5iFI5sa7V1mV/Xp9q+y1vbZTiW4HNwGCSMRW+6xhtTvP61ZCeaF8
xBxBjut3qYbWQKytrZi+WkbulV9UU2Hr7FNUn8JcW1CfD/vAq56XvHDtQ1EXbRetTmGro8JJ0z0F
dWDc8h27siD80gByAG/AJf8JnLGyspaz03VkNaLM5RuKGzeOzrVB2Me0hellMsxuK4+JTfUXdHWc
074/k9iI0FmX+kY95MoB3XJLNjH4dWqlu8cMBSE1brKgsTO13gcjWfLHzpnzf5baL58bYvVbdgHX
Bty0kqgX/O5Y7t4zD0SjlskxjbWqag59jpZmP6fLW19bv1k0v4+v76rfoeUuSCBSpzcK0nXL8HeV
pzrBrmOqxizuZVM9We6a2SFUvsw50PNWH40pGau3fqK7cAXpeN5NwzpS3ren5d5dVtM5WYPwi4Pa
Wm7/FIW0JLiAIlsObi9HK9QXkSZRX6jZjobZNMASG1aWHt0gtwRVbd+iDgPHRwuVLAwtqtpUIKC7
SfCcSl1Wp8ArtPa+SXyrD9u5LKyDLLyWrvUUVN6pNeYq//s7koI4AQXvH/nlfkYqU9k+NFY0ZBZ7
OU4+BkqQbaxD0nfLjaGuLTZdVWJxjvVWoHoZT5T8o4nyKvyAOVjiRJnqU99X5Xe4i3qUC838X3YX
tUyEQNCM4mHfbecEXoUtU0xdJ2PwDmllvUsNm3wTJ7b7ddVuSR9eO6M0PKn1c3ltrlQvv2+VQh8A
7+Ahq+vdIbec9FBjznPjZr7y0oCTRopq61Bfdqd1dMjTJnC1O8PsdahdjfGmk233AUEQ8fH143Lt
g/4calvQP2qWEMRQZ/aRUeqwq4tsTcizVyFG9T+MAtOAogCQCUSUXo7iuuucjRtjJi3bNhTUxc90
8W55gF550GgaAjpE+m1jMu8u0DLP5hIfhzROPAtDEGFoR+jg+QlarXkv3TY7p36pH9KSO+/177u2
7YPfqDwbzgbaoC+/b9B7E94RJ2yYlzzqOPLnaiyNMBB87jRKJ3p9vCsRJKVLzCI3LRGC6d2uD4Dg
kod6SJbZi/Zkd4Z/EpT/TkuKwxwaKiXE2eUWIPDqoJvZA10h/mtfo+pptpaF42fxZJjJUUzrGA1t
5sRI0niHsXL6u4Ca6o2o9cpRQN4JM0z04OCoBtv+/WN/ep3bJJrWoXfjK+NdLdyeZNcbPmtjYJ1e
n9SrQ8GjAp3LM88RfzkUho3u6Je8vyrP/dPgJmUoNZm+85vx5/8wEjkeEHIeYGdPaCpUIB1Zo8jm
O00zREaOgQINtkp+k9hi3sIe74GrW5wFwYcAj7PHG3yhHzCnWd2LLIu7fhgebF8TJw+7eyv0/dT9
2E2o+R0dua4yspPO/m5XVvPQrFLeas/+f37I1vzisNBa3G3btG68pipRI8+NxjpkRiPOGH8Np8ms
sTIdA40csBmZCqPyI1SzuJWSoT2+PvlXzup2O/BGwZ4jCTNfLjOsHjU5M3rsnRiQUiu8n9IyOySd
hENhxfX+hw1s0fSjsguQn8rey+HKarLNpNqs5Lf63qGahxx6Yp/924OPviVMeeU2ZzfR56KKTMF6
39SYqxWXl6rW7nI5TRHMvPZ+Eboevz6D1w7KBl7c1FnBBe8fwUU27uCUkH/nOu/GgwNe624R0LrC
sc+tb68PdnW5yIPQ39nEzvbtrmzS3aoyYRxm0LecSPUVK5cYdEGKyjhMK3nBjRW7NiIUBAS3KHTZ
F0Zate3NvC1w2GEioJPv23IAxlCkybtSc5f+4JTS029c6NcWjsIILfwNFHoBQW1qjUStHNK4yAuO
obQDSALurVGu3eCEZcQVVB4u69gJ3CJae4TirdIGgBgu5sHnFsLaCZX5/k1PFwLfcStzzq+v4ZUN
s7Wa0deE8QfZaRcVBhPFpUzpbEunMO6zrMqPwpq8MAE2cGPx9j4+22XnbsCFrRUFq9ndVvePBwPV
73UJijGPxyyV+tmUSd8cpCqTNRoms9U+J5PTuCdLmjK/U66jNVGiOpAx5poAjdEL3f+o+xl91FRY
1Z0Y5Phcyq5wT4WTOPqNwOHazPz5a3c3YqstRdl3Em0RgCMHexkRr5t6M8RS8y+97f/fxIAXM1Fr
x61pn/iVXUH/jh419Z91/KTPaxVVitaxpXXNYzXU9qHr++HGym8ru0vGNpIUESTYarL9XfKH9HLb
VC0xg6eC4qmfjCV0NSOLBpy0I98ttQMaGPY3lkc/jEMgn17feFeOMqicTZiBWuP2DL7cDGOVuf1U
pFnsmspSh7QtaZz6Ti/NczpjzBEuujfcyoGuhKGkB4CgCHTJSvZ5vESQDCAmbgqBZuZvjKHqTs40
iXDVSoNNRInVwAIQqGD2l9Sb30tMcEaURM+FIvnuc+e0LoQJBjPW6sR9rDy9puGXGZFZtN6Nhb02
s5Bu0DzcwHi0RV7OrLe4YPXk1gspki2kbyzjLF1hnt2aymWqN+uNk3JtVuFSkBUBP4CUshuwGGRh
gRAs4iwd0y9TJ2oAV01xbB1j8e7zbgiqkCszOJG9a/LG4L//9t0+xq2UQJucD7DrvlTlDEZCV7th
ZoesGCCOanZzKOFxZPcWoiftMS2qkX7nmGYHqyflpQuS6WbYWr561LJuek5bDVisSM1OPUI5bZ2o
To3k3rOGXjwlSd4/Ba3fvkWTFz/Uuvbr9dT6TqVunIgrDw10U2hM3JDYKO4359xmjY0UaRY3dTE/
YjJqpOGABdXp9YN3bZiAngn5CQ2jiyoTtCeBAmGZxWrUlgd/QFRJ2d4tEdArtyfSsUhmsAXRUt7H
k27nrIM7uTKuHVgvBwsGCrrYWg1CzqYs/P31bzKvbEEfDS4APjRPQVDtnrERk6dabM2SxOr89JR0
9TyGILTMj7m0pyFys1qlIdu0N8+LudRFiD5nAMO6m5fyuzSdYj3xHXl5WIpl+Gmh+bZG9my25Z1X
efwFs9RQoB8CP+nO1ZrOTxPUjOnR1rN0+ti7bioiW+HnEQ1Nkmr3KNo2vFjjUL6x00E9wWxamxsL
eWWKYfIhogP0jiLLfr8ghCIHb7Ak0bKSa5Q043S2Ujur46Hgzxth0J6qvd1geKQC/oHxAx91P9xa
qn7E3Y8pzkfDj9C5Ko1okHorQ+WU6RBlZi+/95gn1g861HH9XKdaMYVu6lFgAlfa+aE2tsZAfd5C
l3FaZd0cXt8H16YERhy4fmJ6hDB2t6zSDbnOI3h7Vfisv14PJ21eutApy7/Uuvw9HZBGgX3CIwPx
vRuqt6ssw9GljBFKNU6IofU/EpmoaDBX9evvvwr1aLgeW3eV/tDLCz3duts1EjCx3lf+aRGWe+jR
OYlcoT69PtK1Y8T7BECO8iySurtiyZSIQaydLGOqMd9LmfvHAPXJUEc05ckOpjHCykUcJqMubqQS
Vy6l3+4/m4MsILh9MJL0TqpLh9msqr4+WsvivV0Af/19/3ZThaEqg9AXqiG7W6Ls7FJ1bcf2wK7t
bhVafcxm/L60wbil7L5Fh7tXiaGoR/IyAVHah3R5ryfS0As+yE+z+0xOKmpdMrJ8WAweIC2Lylqv
nl9fvivbPwABwQ4BjnCJd076zQBlhDqTL20HGKpL3hQGhm2Vl98AkVzZKBvPEAMlYoxLnZ0+N4OW
21jE06yNaxyYyPXeZ1ymddRYM+yOtajm+d0I1NT9mKa+mdy6jq5EOVs3hkuZB+YS9tAvrdTTSofA
o9v5j0SjZo+XdFZ8MtyybMLOc+UnxLqo1CL9V7gftKWGaNMS8brh4Nj5o9nj4X0eUWR4A8YLY9l6
SlM7LBPotcfX1+XKZiDpoTHJiwgzeF9Uyj17HApBN60mJDtLc3bDShfrXeVYa1RK4vskn8cbZO+r
SwRIk2yS+hJdhpe3hl9Xk554o4gHr7S+GUFVPi+VmsjL7excdL14kMwvz5vuxK9/7rViEhEGp5jn
mIx5PzTVo0VhBili01sybLwlVOwQpspaRCVS7M2Bl6YsERSpahWNozAsbO58C4r22GgfXv8x184E
FIANOk5wSKPy5TT0yiJ39pwS9Um38UPye/NrntrNZt2i9/ONlb5yj8GSgSRDLXYLf7Zf80eKS5Yt
s6rmAQL650Fz6BBiRF/u8PffRLxLNWKjr13oEKXEKxQOB0YpDe8JEK0VZvqijinv4o0PunbMCEYp
aEPD3kqiLz8I90HRaL0Lg81JxLmT0ssja868L7OYMot+waCe//bjYOGCIwJPRTBHZPNyRESBIe0H
hYzNEvH20LdxN0R6se6dsFqxgn99tCtFCSJhup8Ull2usz0xRdmUAbWEe8QffVTFh6pAS1pJR3zG
VJxMxpad30Q9BMH6KaimLA2TJAA+vrSOtpxdHuKF+nA6Jkc1uUV2dBt7UsdGmX0SYkPR2H+9ICgW
I820RR2Q2/bZndmha6KQ+Yyhk7fHPJide0fU2CL7pnjsg369MZ7DdL98yGAJ050EowN16MLMAzxd
Td2lKuIE6eCIsKONCh9bB2WN3t2Ntdje3/1YRB8USClGQfPYvc8oh+GXZvRlzKWydIdsGBFkdzdZ
6hAVCf1TRdr+LSm7pjqvXpsP0QJdYw7hqBYpXOmmFmHTy8x9Ayp9vi/nNPgJiKkdEIKddXgM6TSl
B6iu7nQYi4nX+MbvNy9/Pw2R3/qawERppr7cut6KBq7XAKDKPaN9n1Bu+3dKiOugepqrG7WJY/9H
4hjAgpIBN5Dw7OKjFEIuD64q0UjO4NPkN4KeyxOMTA37G2AMhbcLrXLmc8Bpbnuqjar+ZOSaG1pT
EBxHORrP9TB/eX0Srgy3Ve65cImxLjXnc02fpnLMS5hz5CMZquXvhmIF0BS4FHXstbjFmrl8XDm6
RMUAAvwrWJnC5orXhAP2J+/zD1MGJnvW9QXyvu1jDboMd8idFzfin8t7HkwzguzYEhGw0lN/udKw
ASo4bGKMa6E3x9Xvyk1n2rvxkHLEti2zOxK0TElqiXLgz+07X67ME30UZRB3aWtlJxcWS/pOLZ5z
DIxFy0I5YW4eTdnsfTP6qeqOmTN33gHZhHEJpa+NPzFhUeZGS3O/9rOTPtZJmcl3TtPhpdYacmwe
YJX0XTSpealoM7dZCqTHTLtzsiSInTVpP4/vu0mVbpiv+IxHs0hK3IcHXbYo3nvBP61eal/txpHv
Ja9sShnPTL76aZqtoVsSVh2AHWq/VpTNloNax+qdIdP+n2WZS/kQrPP8wzHGsYAa4YwqsgS8johP
ycoQxT00AwGMdZ+3I5yFM2VR59T0TrZEa+At4j1KZeUnXUnx1SvM6qsxr0V7zsyy+5z51LWPRr6u
a1i204Qb0JAI8R8SMVkVD9SGtNAPymwKawdP149TonoMROBGCvs8TS6tk0AblvqfNLeoES5L43zQ
9Mr/N5+CxjnmxOHT2cSZTSCjIPr2QWi0Sh8kdKn0MDhzKd4MUlv0N4DGLevfsQxyLURcaVp/cKMJ
1Laa0gSubqwqifJgKd9K09V48dq2RuZJJc1H6WhJOsIWmQP95zo3gbrTzGay3hZWRW8WK+BZN7ma
PU2VbYynNsDUn6afDW4EDkvNxLuW85POgnLfkMAvZ7GsTRcNm1fO3UzFabwr/bH8mSXm8JWGMZGK
BM7wPOhIcN/NJf+HEJTlpA5Fv5hziMKih3EQmPsaL7xsaiIAROkvX9WWHcF3LNZwULL8Xi3pBLlb
phNNi8b3PyBsbJQgwmT2pXGSuoFi1pbfehRdy8j0O2LyhccuAOMGcO+I+YhsQtA8xhrKtQSqU7Yq
AHMFY/5nkiK/FhkGYA/g+OmSHsCpBeWBcu/8OVky4x1hTP8NEFGvjlndifY4lunUhi1ed0PoIvdf
Rn6A1G/UOmv3izPuHEbgFU9LF6g8zJfefdDU4AO182g8ysoQRkQmIqIiqd0hGoMsf9K6FtlfBz3l
IYTmP7wRhV9WmG1W7ee0EeWbwrHUWVOy/nexXBmcTbEY9aHDN6OMAkSIn/K+cotQU+Y4R2x/UWCT
iKJL2K6O958xWsnXFae8+6qY8/kIqwZvMKWXVnnodd6Zh6xpTMglorbvM+rVVajXU/dmyFEmC4WX
Jk/GqudfA57QEln1PP1YiaT4pDvN+j3Tim6NnDwzlqgwk/QHTkiZFubmWOaRgGWZhho2ZMshEZ7y
72qjnz9bZmO9D+rSGsK8SsXnWazOc5DawxStzeK+GyTI0kOW+9OPytYWMxzGivpl6/tVBoNrsKD+
d3WBgLcnc/2QVeMyhEG1jhr/+xAcC39oE5wmquIRgdbU4MtyrykOQ1c5zcFaunz5AW2Po9wFuZMd
Kvp/5Z3WN/aDpGX2uCZZcJAw1FEywXRyCYEd2mvUj9B/DxXNPRlKtPsiWXbTB81y2+6w9JP5aKdW
yR+Oag+yXn0ZzevkZJEMBvU1F235C9tcC9qwqg1Wd0m9nl2o1PtmwdU+cpZ8+JKlZZdGzZzKNcT/
hAMytnOPMrSjmn+Fg+lVmHCZyUOHQ21y6jPX/ezqxfSrc/3ys6UGMR97d+ydKOjc7L2Dvlx6Bk8O
EWhRzZAesrJ1BiBaFAIPBPyBQZSTJl04pZp5tjsh05NV0UQKx7Rr387C1AU3nZyeE9Ok+KVs4uaw
8grrR67naXZcWgSjTkIsPqUdui/frFUV2cGnVIZdKyJwz52WJUMkc9f5Qn2v7Y+FlrZVCC9z/aXR
591obLO/hquhLV8w3lZtFKSavGttkupoaoSB2AS6rOLgsmeC0NBq9R6OW/EVgAUYsLHrxzkMAr3/
nqZJg3mSqvR/8Ivov5RgLZAw6EzxvXQWtzmmyPq5YTD16D56OWNFRZ5vHAvYZk5YJHn9a8qBEB1a
xy3kcRxnz4saXy8fTegATwashDnq5yzrMV3LrM8wualB6vng189Jr7s9iLRR/bNuABOOo6G1xzVV
WCeaHk6DtiF7/YDTW99GvpfNn2tYOoSmWNY6uD0pLKoF2prooeBiYIRrayKcSdEWjV9Xrat39LXJ
A4PjacAXwKkiomrb9RJXeuIk566qN8afZ+dMijlT8Y8cIUwtQgXSkMdi0szPlAeqBrHXCYDeUFXW
z04GwVvYR9ANvQWOS9jIalB4W5bLkzWP9YMjss4L7bQF3MQTKR4Xs12e7Uqsz1XZsFcRCnN/+Qlx
3LFaCae5O4R5PxcCzdeyTf3mZM/Y1oVBPfQLsErkQEOtkHb5YDWjHefpkP2TVlwLuCNmmYiWYmye
O9vKxKkYIbmMlPmre6R41ob2j93Fc90Z/2A+WGCPUfM3DKi951zzg54eVetNv+pxtZDUhthDNVl2
XIN6VwVvITkk6WEZFu9smKprIitxXBWh+dn/56ikdMK11rPsVCy9JzllafALEneLhSy3iRauFa9l
JIEBZpi55liB0oOWv4bcHVdii6yiFl2V9hIawAr6yEjbtAyNSQWPWZohmqIvzhwtJeZWoW01xdex
HLL/qtqcxkPiSX+hqq25T6mlV5x/R7MVHafSIcBA1RSAEg+raFjn0B5U97j65tBFCyHzh0SDDnfq
uPvjwZ2T4DDLhOC45iUyqRUugw+cOkf5Fqoer67rJu0X067MFRBOKj61yxqUR1UBgA1xk/Ifa/QG
xoM3J+zJyuzn7k7AVvvPUpp6LzSFoY4jbTlFqe/XIpqKYJwPi9huLboYy9OcVrl7V5hF/hapKmQl
O+z6wHM47fhe4CCxnJcKkv+JW0J/7+MIPxMUGMuxGmQdvCOFL56wtyD3be3GkwflLEDdFm2DS/De
LNzIa1rWRz1HmDKsU51nB8e2zEMQp9TzB01L6yrs26qsowmyBe/jONccUW77/9TaF++RSyP7N+wM
z1hcSVbzbu3V/DMwhvTcucoJOC/9/Klyl+pNtlj9J12XPINI7tN/UE3XJGFlcsNG+EnIKZS2zuOv
CYFMiu+BO3Dbyf1W+gUnTF9b6z4ppN/zBZQ+w6TlUo6Mcqrxz9OysQpTs3Lfksvlc+ghYFsf7MIa
9OMqKtOM5qzhXmyt2XEOgHSAEZWoM5gckcB/BASEM4eXZIkItWlJFNsv0x46RClkWDfdyD/Mx+Cx
Kunb8c54uAonUzD9H0dnsh0nkoXhJ+Ic5mELZKasySpZsmRtOLZlQTAGREAEPH1/2ZtadFXbqRRE
3PuP5rJpOEP4s57Bq6U14J/0o1XgzGeIRU45UFTaK59npdrX7pP+W1sRldx4P4ZB1q9OtGbviXK5
5OueM31tqXm6mKaplvNCSybRRLHvLSDU0plosbGxwwM/OlAo8Ti9b5m7SZC7br2h97UZb3orgpdh
WfuA/cMTQS4XH01jti7eeHZnJ0TQHaHRKGE1CD90zVh9D9NrpXITwhSjRYqIumTD6inr3P3GnBuo
Gk0GmUMMtMVetuZk4XZ/Vn88lpsxbJznYXAJKVII1V+9q0CkiBYC1PI2Rj6eo47wb8bBsfB3JMBS
PWbN+iMTcnaLTqfbh3K9+r6hS2YvuiXo5xv2ZK8tsFRwkzgsOx3j4RA+LmE1wg2mjXdrdsczlwHZ
ncr71KwvxKREfGo36in62mP3o5Nte2viynTFmBBWWuhZ2rcZ0Z7OG0/FhiLgwNqiWZdN58TAVJLG
cdM1J29lEC+ykc2m5FH1xgIqafnbdOFGWlEmkjbnlnHcB89BCHLHcpD0uU9sGqvU5g/PsxCTyon+
8f9iO48YQbKRsOpklsPJtCMPWUhRi8kJ/JifaiSNU07yQPUnWD3985DDYkvL8DHyPV03gWWww1Ju
e6cBzlPbLXkFaYn6Zp7FD9Ue2XcMC9z/R7wv5qwYk8K8nbP6r56D6je0pzcUUTq7WxFXoeSvJUb4
cYJH+lzCiAm7cePngcDAJR+dpXuspQsBu4+R/U2hEMnwmYcPuggnqUy5M3n9CSNvebsmjDlnwzzy
7hze+kVq39DhIV3T6yE97DrvmF5+D/3Gj+erfQNdxgfwWMHHmLPv9OIvK5r96mXfKAiBnkc0HOTS
sU1ss8nbJuQQrmzEBzbGI7SlZ8cYFBBTFegHFA1RWHSj7P9SHrX8DeuMW6MPCXjL50YdotStE76H
K7tZEdrEvLPQcpBxYKGTTDme77t6CEWxe2JrSsY8ef1+BiJF9NHvH5GNZ5lT38NuGflH8IFRlMnH
EZu2ZRdl/YJ/aZveRSXMZ7QOSDnagdUpR5zifGdij1hf17mvLts8eCZfV235NffRLE4UzSvMC8AN
mlvR7r8GQQhdrpPFdQou+Pa2ogyF02bp9j+OqcXd5FvV/jd6SIEmZ4h/NhjFu7M0e4YZYZJZcEcA
upBlqob6klaL7krmTomAxds3eRk24hlyu+xBzZxdTSOyE39lcx5Cn9d6sH3hVvEVMB5qrnGaWZZ/
lOamXW72Q7ADgv31p+ul/XE4odV5jDSoKzmjq0c7B+IrjnXYlpFy+ufNd8VYXh/qu4kuFQb3OXbn
Al+BT6VDmwC0KY16zjA9/kj3eF0KZYx1CyQhDtef062fXXXgScucY4pyllx7M7bZ7OWMVstrne6p
LZKWBIrcWRbnd8+l8aey8fTRBfWR5abPVs7+aIrYiGOmLi+0XsrxJ52saHup3vY+iQS1OnZJztz7
+4/WncRvZDLzf+QvDR9LfHjJxW7erIuMMPg6V/EuuTGGcZ2K5hgSjv8BOXA+sOGwHHdN+HtdF/0Y
CP7eXNAI8mllN/Rs3YepyBFoA64a7uqocGdrnnr+3XMvnMy5xIO3/6qGIXuuNt1mZeUgvOJNmBdu
5hAAP/+/RShvkDV829rqaAqnXwPkYOkR+aUxo3jtmH0v2ZBmH+aIQ87xbGwjzjti6nMpq+wfmT9z
lzMMLsspW6qwP5OLkLZFkDYcqHtlhjemRu/ekJ++5qGMPNrYE0+p8+TO6W9btftHaHx9G3nXjDqq
W/dPjmuelVRH/IXZsI6ckigG69wDAvjUe5R+X5NjPgrCY8Uf5qMszPfUGW8xZegElGJFcQAeMFff
GnmAI6nZPcylzUwLZO+23B7xsSQZC20wXFo2c3uz0DHmYIqPHO/UqF49oFvZ90LoVExcTDMQ1OjU
/PbbeV36XPljz3UW7Ca9c6RxX9dmWb9j+WYYOsKhuWdoZl3bm74eUUmojULqzQewE4cTMBei9Ovz
RpK/fxoiv/7PpTfkZvT96dkcSjmUWVA7k1deaqfSVE0i8yPdzEhARJqKoml23o4VSwVw2ebvpzRs
+j/H5mUfrqOXlt69zIOQnY9szbd09+tcpoDkxbrK4CVwt+mj1Zml5HRJjQF8VtL9xt64GiZWs4iC
djvXKxqA5TqPUmJX61Cyb8Tb3Dy6TtbP16jxxjljTITtwAcZPbdN7I1l769k6QYAXHseejGBJ21i
p8+436jpq7fk4K7PUvWza231bGxQVSUkg/9P8dM8dpmPnzDx+vQ/K7TlMw7t1Y3sJx8Vkqwh71qW
slxVgNp5uGT1b02cY10M0yy5YeomnU+Srf2fH5i0KYkRn7hW9BYceSQDbKETwuLHKhi4U2cAGnX2
rg67W33M23enb4cGPaDOnmS8rBzQjnsAbCRLoEsHtHU8HdHk8DDAeHu5Oxz+7bROccgHruJ3slxw
s6X9NvznhF7zQD2IjUH07PSW7KsKCzcW9sW0fs33Ve/xrbNMTnKL/Dj1IJbW2hJyWyfxLT3m9kuS
zUbtA/q5LxnuwDJ16BJnPSBHYV7R/fopI7Mu+a47/57JbF8vw9Xql2cCjKewo7TfF8bYjzGLV3Jq
IONfM+riGhZy1U7kQa7pB711/ctGtwJXhSUmFR1kyi7WHdP2lGVT27BpT753CodjiLFUJe4PCEFn
+TZqdus8q/z4sY+q4Jag4czP061eP2wdDX+Y4PyvYNjhAhp6hCmnkwFBPrJKuoaJ7fCWSzUK9w4P
qVwQVleTLVNTy98iWPcUCi2rFSEOWaxO+qiXnxtYm8/wXnfyxCwAtJishyAwemjmr96dXQUHVA1/
t6Xm+OzBbNPSpJPDm3fY4Ul1XvOFQocd25/X7eXwlP2+h435xfMRPMeU0P1pQDm73CrUoURjVvPH
QF7EQ11PtX85uq3+vTMxpsXS7vCAWcIylh+dP73VZht/HZ3nvm+jJ38sZAW9O4Na4otBP/gdv37y
W4i6ksQi7l1bziBwY3k4nr2gS0NVyJDp/ztQgf9ShBi996MdbEHUEYsrk6r/Oezg/CVJUjHP3MpL
sqZBR3Ce63UvcVgRn9f5FaKSkPvfzTOimbN8H/psKSLXWnvJFhAWxpZJ/4S49v9rk2z6sUbNdOfN
Iulu9OC6TdmRDRIWhsvE5roJXFpQfHoS892E9UvlzHsND+e3byZrHI5Na9zgNE1L9G90kh04Fcrn
/RAriZtNL2QItN258gTnY25lbGyC6iHRP73ab2YOtTpILiMR0mnOc4nkmZ+OqIF9de85iDjeRDVV
MK/S276QEnKquHtDfyTk0uSc+b6ubB+P+csuE8u+oNlyvgXSmijfJ3jEXGadTXNGj+1jxjUw5the
UrC4llk272EFxnyWIqTYRHPC5AMCbAFlsvJgBbXf/1MADODZnosYc1HBeA7RFnpFqCldL/dmwY6L
TYSjcXZ6VuJDkqqSRwCFezmBntZISfr+ae1mKqsbM8QTd+6UZUXdzsut8Yl34yO2W1sOFJg/9POQ
xQVlTe7Pyi7xl4K++DHWGzOG7ng+V5S+CzhhNIUcT8rJ6OvrxzdfE1aeW5GI120NtuCVIpfweUZK
JsdzKiG93+Cs1b919h3OeJWuNKNeFHdddKEPQD50frayz8zDcu8J9Bw3BPBtw2nfpupj5ez4xmRo
h3Mr0VAUfaynz1BULbnpVZ8u5LfGQM9U3WWsztO2vs7KNKCsnNnNZUv0+pBpjRecFvjtq5nNdWNj
Qfwv2jv5tAsvGUk6WALD8N8OD0Z6/lO3WVecZgxaIk8ntX+1QxzcTU2yv0TS694GntKIpOPZPO02
WH5P7Rz/HCHaQdBEzLo5Bu362iO3nu4TenMWNqLesFbOPsPzNngtkNC2RewSHKRifpSgq4t3009p
sHWAMNEeBUD77j5pFzVT4g8xYMGi6hOswJgw5bQ7k7uLMLg7NYtXsXN5gbiV9P/xP4/UqOVOaj23
XDhfX1unC55SkFPGDaQ4/wwhQG9rp5z3hc/i5SMZ/ju8kPKwJ7KtfyY6CKFXWJGDAsVBe6vBtGTZ
KHnFATllHgmW7SdcWL6ZT23Fx4HVsPEt1ogxPLsNBqHP3sOtnIeQ35rUuWpjkskYKEnkYqPncECG
pslwq2JRPUY2dG2x7UP2YzSznW98onr3yzaQ8noFF1x54xuWuFPkD3Y79cFYv40OOlngiwVIhxrF
Ji5cYl/bstmbQ9+5cd1WJxscSVaOY5zqXCiZmHJCipEylujxGcfG3kLM7zNS7MTwRXTZYn4AREyq
aLPeTT8bt49gBdNmcW/V6h1RnnB7NoWSAeOZTqu+42ViTL9ADFGGoFYWhzmW81DOwzDv4KdYN06B
N7osgKJ2SePKdgQeZ+pirfdEG86GdJM77s3fqxTwf4yuqY4yDAb3RMmL/bklq85KEyQaB3MMlZXT
xGOO7/z6Zr/QMYxbqbdU3nFpD+/bYoKbrO3nvx03WHOzocztzqnZh/Ycz3P2fdjU0JW8LEAIrZ/M
DWtG3GWnycMtmos1YkAUAOzyfL0evW+1EVPy0LIo/K36kPK6eQt+TbrZp7LtvXHMLeksU5H1eFVI
nTu8r2gMmWxy4DAdX7xE+vppj8R6vAN6WPVwAIHHp5Axpsmr3tT/cPHV+8WDuhvuBiqPWAnWJhl+
TmSQ+mdvJgqjBBQM529Ii9v6vCVLMz2Gu6xsXpsjGb8Z4PSFTTSkKZz3giEYNFrst0MQKu+dY4uN
JpO4EEQuzLLGeS+4gx+t24voyckIPglyJ9utPmEe7V+Yqqr4mw+MX3+P543Frkuj3S8Hdzo+JwEU
+Hu9mjcvmgdN88q7EHeNcL1TwJHXnkSN36/YNJXpnLrj4J3ntF7ZTXl+oFI9Q4ibIDpY819OVXhL
GlWs77Lr0P1Kb0hq/7a9syreYA6fvGN95PtSQtlHsldXjrbJbReyevsgeEisjcUt2+7QFdgjWoB0
YxqSQytu/PjvFEcyuwDlD3XRpwp+pInqbDvBTWQ/mz1z0ALOh/832ENln/sqVutpMl2XwaqOWj2Y
cCO3oMnC2b30je97DwTMOt7FaQWknkObynTmnJu/bOAsLr3QFbENGi703B+e+ZR1Cw7SVbs1DC+Z
97Xxh2/3QHBzdw4AMfUrOWNjn3dUL9v7Jmq3oJCYExhuSeAJCn7oeXsnnme992hRXD65SFJTwDSN
3pNTzWlQNKnMnKeQgU0SznCs22NWmRRKkvfd/OdN62IewKaT8N0jACQ5KatCmJVp981tu6dGP/DM
e7pgq5TkcmpegDKccMXn26Yi968Hr72UqQCK/xaYvpffgHFJE0Bvz6Wh8R8ozikuh5sl0rIpo1gY
dfFX5EM5TpXdf+mBg1Q+dMYFzHGBzot5n+z4MCaKs79nb1WlWUYE6ZasmiHvSX7uc4QR7p3rbS0g
kwiWvfBlmGlWIQJRbzOAts9D7nDKaNGVPrGoVsG5niuS/2rOh+1+zGaeGyjtw5aaUWf60V7NEtxN
ghgcu9rVKScqpDs+5lq12QkNQGyLatLbh98dW1hkGKGPnAdMxzd1n7T6rLojZmvI6Kc/+eM26mIJ
6aotFY2E+6kiUc4vGx3O+1uXDr4LORmu8UukpJfcZnCpLIXkGBaBM/LBabrTr8tsKxwt1FJPxYap
1BaKLuejFP22UXard63t7TXHey/tEYr2hIvG58eKD/wzjbOY6TEzY/TMH86FOPHD/VTaKK889JoR
ZwGP/8nmpB4JPar3m4WX/WcsyAfPaRJP3Xu3sa45y8wwSUSG+RKGzmGsa+J6kLdtrbkHu8Y54hLF
xwHbrZNA7gWw6Rzc0lkU/ghZZ1HbtZpAuxxwshtZE6r1+Dnt7jzkFC2mFXTCCNM7ZWtVnd3NDeUr
xIPiF7O1Q30HcAHrr4TWYMrwWfGptw3CQ3RmCuq67r3tJ7B7U58PW5EuijMinktJ1w+67ijV9nFc
E+chQk6RfgM+iGXuSFd4dxFYxyu3UbWVGlyB8x0M6YfPtwASF3YhhUgJQsOi3wOS8JU/SAA5b6ia
s07qeMhbwfJ4K4+ICGBKAL1ngFg2Cn/P8Lao2MESyW+i/WhCbzrKyRyiKob4kIpmvCkUZTsi1/kl
h4FBN4CNavMk6Mf+ZpmEcr9nHZbJ87ANqfvgEm/Hgb2BEEBhQosw5OAECKIT2aotKZWQXf0ptSMm
snVROHmatgfT9RD6Oo9Bhdr8v+gawPHW6aZp4H43yNmTbCvW3BChdfRDxsLdynUjT/iz1VU6ww1w
bPaM48A1YLEuz/nssnNdwgWE8vHwvVaUDjrX4KQjk+mbsQ7Ves6QAzY/1sUuTA+Y4MazdQgOl/22
TzeG8uWXgfjpu4VG66X0hT4gEZF1lEHjReN9ErST/MalNiAstAJERGgFL7iIYKOsPhDDO/BWFRdi
TquGFpho/SJPBrlP2LnbfCfrhQymDefHp5Se+m7gut6xstv/wyQuuL/We3AGGXZ8WoVAA17SOkt3
mtrCZC592ToV0UFMwJbMYzguxATBeRxJCnwhqgaFekL14L92Vfa4HTkDzckxIkX0wYlH7L2EpTG8
bf4zcotpcouhA+3+N/Wmby8YTLuhWKCtk9Ifk3g7zyGsPC4y66zzlCdH29H27brbJh9qUsQ30olB
ZO6RuIrtHLfT/MGTykRHVqAASMzckbQMkjwrDsSa9nXlH/jx++1Y3lgehu37EmXNPSbipb40y74F
5wlMGFBg66BpVXZ4I6qaMahK6XcdReNGp4h54gUMUM1umOQRJrQht05gHgQUfXYRhrOk8BQMYREN
1t/p0lpY3lZHifU8drO8aLRVdRHQS9Xc+3BkQ1mtGIRvUvKwEN3uY7eXNCuvspj83TtKXUfTWkAp
cEFzq4sAGjtcnWKPkvrB0i5EbvpoUoC8rGseNYpNhEPNGvGDCe84xcLTwWXPxuVXOy7144ZJGemL
4HN75P8O54O16WfTzPHjzucei6xKV5btWkxvxvb+bzIPuucw6uVHXXkDQovtCI+nq9AmffCCDYwV
qZIiswaMWxZgUdORGwJjP4LOT7rz0lNp2LvoCy+HdcZ/nuCNPve20uOZvsMouvAW6vTkN8nWn0mI
QAylp32XF9+JO3uJUQ6oQok6ic4Yf1T1sq0sxeUShteLYNTuG3+Yt9xrBlPvN92yWXSZJsfzy6kx
R3OWaayy895SWvK8Vpt4DduQd1ZMS/WrSzMFUmHD4ANaB71WSzzYD70DDJ5sbaKPpcYqks8scnDC
DCe865xIPxXYWlNUzTJ/Gep9h1LAAT2C/HXIZ2KdPBEBsCBiSKOtPcOiW14hv6nc3A0mga5oWt2R
UMA6BgEf3PG1mWz22u6x/EIdHPYP4e4KRMoDDgd/m/qhSKYGLC1yhcS7NvPJfuhonpobJFp0GNoN
hPplTa7kBBP1+l9s5v2Ph+ZmIFQyZTdNnWn+hIhrxT3lh1z0VRyr8C7YtVLvBl1kcq7o3wovS8PB
cruP0ywuGPMoIZ5VsKGN8c2A1bRigWmBjuy3VST6BxG8PJuOE8uPAc/aH4PC+j8nI7G5GGvCZHgV
aY2+aS2xAGWcGGleg3rc0FEFq9hvmt3ZpouzzfZ5swbmB1Cf8BcNE5+VfrrDEdVOr4HlGkEngJSs
sYg2zK5uECytpuT/6j5hJQIVm7Askh/KXtucB9a+f9OWWkioPYF0Xmoevb/daJc6D3x7+KCVm52/
Ie7jS2CAkLmiCmQ4B432mjK2OvzFHoE0ALBsH36ukzbc3OvGZUThLOx1jgdkIgdZ+qo5rYCt7UM3
teJnY7q+K+cp89xTl6zL9J7M1RjzSwtgSwLacPWN6+nQkCA0uH90ZRDoILqPDqRTZvujtHOQmjCL
Vd+gCKIaIYkiWtNTQ+tOmfhd9N1NmsV89vQNh/kaQMMVxlU4hfvRaSaUXEsszk3YkiGbka1HCl8g
5U/jk2h9XsxCUy6HURec+GcPP8KqNnIfezzPah60wXcqjnevaavxQpIvGWfI80J9qnhQgXdR1L+2
fe0mD3Nc1WgSau3VJ9tosHI3c+Lb3VkloFCTzD1czXKdTAm/jAoq3xCG1BjMAVFrt0J5BNEyfht7
ql/KbUxrW6JxaxrkJBK4apO1piVXpqCA3pQ4P/dxYGPi6/rlOikFuqvELgaDD81b2q2BDkJT6SJ2
4Gim0LPmt1wea58sNwIS/fehBDBZAka8Mb/VHROGaOaXbRPZ9s021vsXqyauTgs493/toRATcUc2
OChkEl9pyGE9Yb+OsY7YJizhDaOXGdlMfMK6UP0jcxANzjUs5+mI/aG9ZNXgJrecm1tXMmYHPneD
nNl8o8NFK8Te3pxrxsX0EvGL/3L5vmbmWp2IS48guf+tFhLxc2YNuOdcJKN/A/xf3+KAd9ZvmEez
7qp3OWQRD5Y93gdqnJ+nGNQ898cUME+1qWfvODdbU0SZTE/p1SOWa5gD7yYioHW4sBA1uPrqrulv
USh3FvFlpDCgJyBqZ57wsXvwEJIOvIGgGSeM+dXtuOzLQ6P59Z+PeHV/QJJtz1kaZB8LSgvwfBKB
Jhcc2uXhQZDofoklc7pcQ2A2JYSPF5y7zEJigLb3KL8sgPc6i+U5MaFrStpxLNbNdZRprhHIGQTK
yvgn0PUOcs8TPjpxsHhx19FdsmCL83QNYQ9+9Z6MweTci4AJoMxm6N4idDti6fzGd47/0GaAsOm5
yuLS9G700KP1ap73iU/c0lc9qLVAfSIeem298XtwmAUyT+1NdgkcIa6J+cp7dvFbEsLnCN/+N2dT
jUnYlfqfnXRr7ixY7/SdWWS/ZhekFYPw6E7uBYqVOSSM9ew/gUBNmn7kGPXNrNL2bVKmC/Og8qPl
5QDnZY7qajDgihHCefPm2dnu996DhTswkUSPwFz9dqY1IApfnak/ghL5lgUijkWQXrcTg0cDcVJT
KiZakXem1Q5fk8yeWhYzYGoIUPcG4XL2K0Dl3Z71GvLcZFlvkSwGwf533bKdO7CboZhrFDM8VJWu
vxy5ZNtzHThwchiMhuApbNIdtSigkHk6gnX7QDjbLUhXUejl83bEwyXUiJ5Otc4cRXrzrlQx2WR7
OlYaqplgq+mXZgKq8ZlMzi8KipkS+8jHvZQFw2ZeUvwe+m8M+ItkPDQaE8x0SPvjoCDEfdIAQ0gj
/DUM5xthNi6oGuXbf36yhyF4R5S9jV7v/p6zJfkZoMhfr/vd/Guo+zb74VctInH/GNrs3riy7p/s
EVyRqVSk88VHXouWN0AzXEgfUve/Q4Ag3S/LPGf3nkzgEUK9dT8i/KTxo6NXv70w+lT+ye8gTGgk
yjYHPMupFjbauBb2vo3AnU5mjbe/GVftVqhGSo5qNbkjha8zK37leQqMn5y37y3awyGPhVyRWYxs
wE87QNFUkuk1VjmTxkBHqzz6LUf+upCCSfUcGL29phawcG1MLfKg33jRKRI9HR6VLpJln4C8Jn8N
iprvnYiqdTYT00WcysLlwL3OrvgDy2mH4wbARyt5W/EKZsUuwCqLbh7SiflFzmNB3DGfMM2ku3wd
tg385qqDXvfTkvmRX3jA379EZ3qT4/UM/NOaNEn4oJaJ32OoCGl+IL8CqbTMfKleerDY47zTRXJ9
GjPANxwYbV8csRr7c4gkZUdyeV1rSOxA+8R9zSW4xdG7JwGUCkZcb7h0jpLLndk68eItclDFptrd
KVeLGhfmNUCbHIJTfz9o2nDOlJoPwWmUdS1vjTe3zV2Yyo1JNdjQYvLVMH+OwuyPI+EIRHnN/USK
qm2nlm1TjYqZO9tv8X20/TvO5uSGZND1eQ4aZEJ2lvK3iZL+C84xfaGFBuh79Stk9hSdPvhu1H3v
cTg/mXHSy8nCSKDkXHf/uWcQhtuG1n4ONy4huEuijpiNzKKLqveRObur2s5mVEF2DxzpJeWaNuqD
t2HmKmX1hwL3DO0NE1PoryHdNkwR+4Lsba+j9Ku2mV+fWqE6WyCAU/Ima+bga3CQsZ7iHvEEGyTd
ekTkzq2M4Z07+2dF6v9mFXfElbuO1Tk85s797u2c8wV0hb98C8RaHZcOafov1FCYHfx9SF88Go6X
7xIxngaqSjwDvpJW0/c13TmkVboRV7fZNPrdiK5NLkAcsGJTrcRtkOwZ5gWS6vsbLnWNxDSp3RP9
gctwQruKSE7htbw75AET0ZIV2dwOXub9N2k13VTjhHDJnyt+qF2YikFmcsPbNBk4ZYNlUr+2wfHd
c9K0nO8s7ByyfEi2o0708fzb40J5tU2slqIhBic4uVETpDeDYMA/4XoKJVPOGJEBVdVTgr9FoiBr
YzP8tX26vu27M6+3TuKab52ut/BZepHcw7waVv+zThJYtHD0gfwNmWG/tsMH7ZvJaHbOB8dXiZy8
HfHgyjk7H2vE+gVSa5vh7DnWExgWzPrUOM74Sb4H6/DuusvHJPp2OiPMQp3cbhtA/kTXe8SUPrpv
FKWp5gXXjXllT8FBZ9M9K/eD2xONRODipVm4jXcG9j8UGxpbOtPKcUYdNmIsN0gROw9smI8tCstX
IgQg18K5mf8mKNN0nnaZvEuCic7stFrBctTRiTuQD54i8m2tKtLGjz6oCW9/7iIVSa6gR5p82RF1
4LQWx5aHfSNQXV2pwvuUphl78irFdJloD104FmuEGyZwfAAUtZP1pcnNeAmPoYalQBXxN1nxNn9L
NnPgmnaPeDknPrLwonJtMF8ChrXqyuJnotigLU6z0zCDkVc//RW8js2tHjGpASX6fl86JuCYXZ0p
BK3iB2rvhwECA93+jJIE/SBy+dFnLTj1KnXUSWa1fSQnycR/Dr5JUlWYG907mYQDnqh29bdzI7I1
OMUm2LubPrHhzPcVcVL0R6/x92yNFSXLDWn1uWWc5HFwYT6A5OX0QdIWFi9+FYEoYUKv8iLpZn9c
ic4qRyfei8fDVf18cuIUJRdzSRjy5YYjJ/Q4b9V6XrDGqJvUAWKHuD3QyC7a45lTKF1VSX/IlKGv
2RH0CoZwbHo1pWEn8rt9hCyNfuzY4R6SRKu6TBpdJ/dxsHt/AktSMTzqZsILuJLdL0pkRv7uVKL8
Qmwo4m+v2jBZUoIBBALCl25l7NR4uhgw0vRGeaZtH47Zm/6yIu/PnGqduOCbEQ+Oild5MbYW0R2S
8OyFMCrxd9TrTqQZmuYQEfC4UPY1jaJhrSewOx+SjQsaDdUo2E0QmRZYCzAfQdbWYEwTy+KZfDTK
+2YRcEEju4sOKrQ3HT5ho/LEufJ1e0/o8qFPioG3e1TsGedxDUjZypx54cyk8PCLyp6wvUVmuL1n
YSUeQ/YNVua60//q2E3eZYDJ6jHNzDLdHIur/0t6G3S//kfaeezIrYNt+oZ+AZJIkdK2sjq7ndre
CA7Hyjnr6ueRB5hxlwtd8AzO4iwMmyWJ5JfeYNKHWD4u4TDmJ7ebw449CmdkV+h68EgUUt36SaiJ
MFyB1sfJQuN2m8mMu46Un8uXONijIkrt1KI9axXyaIy9NHYwE4pn2tfxr9IYjB8VoD2qu57ZIUDB
Pv9m5AV5Ik6ANV7eZavivRNlKUlUMkV7fFTXAZcrYuBI5LR3DX2FYlebgHJhsotU7lNLGw49+0V/
L6aIUZ01wAsih6nTZTcVcEr3mY5BDw6IromTMsCLHJN+sb/oHvzUzgKGnR1NpYPvauSnNn3Qo2/E
9O0RjgjAqn4CBLNq34Dc6fJi7nyHzvchVfNUg29gL+XQ34rmc5QMhn0CtIjeYCOccTrWtD5rLoXc
/QZjWLwDTGF/524f1IqcSsMDvcY6em9FZl+B5CdSd++idCyZ34ApDfZJPs0jQciJ05NlhzbZtpop
MQG1F+XOoDn+UtaR7I9ipuBighWW+X1kY5kCky8o+yczcqp2N9TzcJcOaQG6FCgkBZRg7ncPzaI0
AcHGC6P+XFT4SMou7qeTYdHd3tBgtU52lSkTVNcElweKRpvskP8pbp2kqOUjDhNRc1DG2oxpBy9+
4gcVX0EV8342C1MxsrbZimgs4KtcvRfBxMijX4YOUC8C9nBgxnJubxJdevneM8GjpbDrQN4jTe4e
uePM4WREwFWBQngttyO98g/A0WeyaKe2w/uw6YvuYfSWpYf1qBewCibkBwYXHQyXtodYf8ybINDP
/KiC9i1EnWA7Bqb4GJSMcbeVFVP06ijyAqB3BZexFwEQnM0ekvkAWOAusA1HHwooDrdpyqZ/p010
kk5U68DxqbSAzKnaMoKXLJ162qFFOf5ygB0sPsVXMx0NhrriBnA86aYqUnEA2J6xkZI4ve9LawSL
CiL+A1wpsF7s0zJ7JgX1fgBwTGEJ67CvtxC4bOpW5ECjD6qOwm+givR8qBDudKgncOKDnyW1fajz
38UnuniCc0fL/Yc9Vs24AT2b3NMpauIbfB3yYTvlaftrsiOa3LSEQPnXSASygeqCrx2Tvi8H0+mr
5abkKIe7TMbxUxzmCXwMzVH+RHQuQP6DAwjvI7DR7g0w8ljs+hTyKdBIhra7YO7q2zwTSbClj+d+
rpGYSo8wBcln+jxNKl83VhrdWHZc4qVJigEdhwETWpkYncebMGDKvW0y2VafxzLllNl2goQl4miY
HjiF2XV7mt1u9ggsF219Nc1wUWa7Ch8xiiuJukM27ZkByGCfJyMd7soQ7kdc1EvwJ/U8BvccMgAV
a0n33gyl1Z+yxSVzCbTLFaEcaEkKaq+7a62W0O+JqlR3/aQhGWiaAVy+1qjvx1QtL3HjgI5r6cl7
21wEzNy81KSysZNhfspZh7cCLyHmAFfUI/Shi3hrAhZw9gKfjXGfC1iA+8KShskNS3dv0zfgqrYq
tGV6BHyTugc7dnN5nAxGpShwFc3RdGPAtHU7i/gkVRDLwxBHYkWLOclj141BCaItVdXjkjdx8Y7z
Wyo/sIxx8qFN0DTOZP8YaXiz27KKBuChvEQycsSqbLOy+nv0gCb3xqua4iGcoa/73ozGCGCXdKGS
iGcXrEuQ/FrgtTY+w02KKBpTXmw+5YbjVhsE1VLJbkuWbJd3kVPuGoao39ucwf1et0bZbGtNJ4kU
awnftbAApm91J7C5iMnY0n0AFEQdq4Fh16kaGk3miBnCL0GIhNGhcWPamcpOiuPQy2F86qwyVVD5
svmTHlHtZwmVu9ATRHPrllNoHs0OlOumX0KmEwg8cLEXIexEulE1kSdPAb5splRZ/NAgYexBiy4D
nGwa6qcX6bDZhvYUxVu3mWtrnyNg7U8e1+cWbCWipg7ZckP8mpr2YzuEi2JMhZdSSdIkIWSF/fyx
TQP3XciExyJ1AMC/M2WHg7cFDAl0cxlBci4Qa4bDkTntuHECXX9jEsLQ3is8QSUrI4CFvJyYzgV5
YXoCOm6le1vohYaN6mXMEAwK8R6xnFAfrIYRgD8DnKF1VQA2JQVLzZaWIGC6Xa3H2NgmaUtsC9B5
lP60AB8/OVPu/mTyAPWKplAS7sVUT2K/lPn8kVPMNBHq5bxxrbm0jqJAeRb5hEF+qEEblnelN87d
TVg7wycO+OrHN/ThPvfK8qfoxPwLcG4MX6w2ZhBgLsmz6sF3EjRc2E5Vksd70ys75t1Q6LyjMbVL
s53CIFj2jRBUUWz3pxJE1C9G6N4OxN/KPKI/3bws87Ak/DhFLjxSbkAkGcL6kRlVTXo4gXDxydxH
l7y8adxNGSzcesJD0GEL0aYo91h2OKBd1oJnN0WIwG9IaufPg+d070VttV+mXM+nDFGi+KamW32r
0UVbKasjVJsM2xRQuxq1fzpbQXJXg3h7saPGLUgtS6sCdM3FzZbX9bRHwSqgr4m5ij65o+Gmu1lE
EIG8EZ2NyAXqcKyA9SHgYNQueAQ3LJ6wBau/IG4bPcdzanyx+oLxTq6JJncoYWViT7tycLbA3N07
nUzQRvDXkcCeTCz8RKqBR+SBPZ7WGSiTPSD2dNfB0923cqq+m5gdj/t+ksgOIJ8AQ1y7ZaiOE24d
Hn1BAEbP3aw8Cjxiz4ZiyfvUgryLYckEvUJUKHA+OGCXkyO9hOmDzpf6s5IpJlPCKqNvHbfetM/o
Qn+vDfBdGyDF4XREg978xpZAJ5QyxaQu0uP0iJyEXPXxFkfiGtKk6b71+rZ9wtWlAUItFuuHqpeC
aoRpXLErNdrZu3DR1fsYrR+xr6s+fIoRjPpJMNdqZ/TZbFNOWwIcbZFl3wvmdROA81pT1yyjBFMn
UgZbzVACHloEyfxSwVAFCeumzknbFGfbCJQ9LSQbxeWNalCj2NpWxFxDTqGHIkWMeFHHmKY/pmE5
BIT5Ub3guz7CZhG58xjqkFrISjzxMgTaZvpf6uldEmdhdquArfxSeohfWqPiLOecrd+N0qXfoW+X
6y1CSNEnXZbJcKrjBXaGDrV3Mjxhjw+wwXD1GrypBz1px2K+cRUYU5LHgZ5ImeJYukm7SX2ZxwmU
wNR7XXBMmUrfWlD04kOFV4pJatSuzWPoj/K4GMt819fd2Ps2hDtvp1KKVviFo6dvmZW2OYew5lcY
fUk7GlZmkjIJRUFi51hdUj0UYYCgBbvX/JhyWxRHAFo4OxkindvnVPXJU9rOyw8LboM/WXAo1zE5
9vPdUNYhHvGzs0BFcmlbe4Hy7K2syAL8QtXSBIhioDAn4ygNjw5KDMzkHVmGu0mSXx7py0fW16md
xg+lHIz2AIVR3S9dmDdHhQDEl7insqDJWuXPwDeLcTM6vDi2AboEWyIm2hpjoJbnMuudeUMjYQar
2xioroWWAsvSGzMlD9X+HJ5COpV725wY8CdxbkkSl6H+2dkuRUIHsqDbdKOaJNXOErzL+1wYBwFd
4IeZZUL5crTFf/1SOTmtFWU+BUuaA7Av3f5lNYxuQYc1FamCLDznZgFWibE7GiGPBUpVElp/yNZa
JVAeaw/A/n6uBmc5wDIvgMhCo9k4SI9+G2HO00V3nfabp/LI8Hv6be9riAnJBi50/NABH04YClXy
yaI3zoabBcMBey7j4B7iYQzBM228x9bKsukIIRP3XXsd0YClqd8bVkenyixsL9o7XVZzkoym6x+9
MZzC/TxmeIi1SL6XJ24qki8vt3DyZWdmeAZNbpqxtTQiInEBiiQKGZdxKXWuOFa2dEDy/G4W5Ssl
lDYHEWs7Q+y+dcppYPPlwJnIoSJGM4i39GACLYZY39Mm8h4TIh2yMMSUrwpeV3MTR0Fo741J04qg
NzGKvUZcJN7BudXPdrBYYN1FFeX4VDT6qYtqLvy2J98z8hpaLFo4FVc5AokeYwIvC8VuSYOKhptd
6YPJoAqwUxEJZ9szjKEhaZrlM/kaOd1YmhYct5Yb67g4Yn7MLK7TzTAzVxudJF6z6YYG9DKohCZZ
GUfbeAIAvBkCXJRuRWVm7cpDIav8TnmjNVIgjv3IeyasOI6JVRhE+vmdRIjrc1DWLaoLkQCAv8Rc
JgfkurrmxqSYeQ5HncK/d6oYsBBMqmFTJuDQ7+lA0BMLy1Z+Ctw0eOrCJbg3Gd0Et7JUi94itmGM
e88brXyzzJaaQe9IhNOmzsx/YTtYfTGiPvg0gxpd/FWK6xfTkBgnswJMxMbtlgE58DqiTWYFXn6H
LjT3r5BD9B0ho0gfUZPDJXGes1lRCaGH4Bu6qh+DqLZoyStqsL3TMPvjM0QFBCZHBeKkDdDzEPFh
nu3cpm4YSpSutZNFDtAVl0HnxJyM2QU4mSTYyUW7oNiAOGO6kWZ98QzZoX+ak354J/Ky5cYGyd4C
w4+mz41cSxWII8MNIgwAyNw01+Mt111gvmc3wqBQsygGsGuOY+3DgL4JDFCAbBtq1FVx3+zG28Cd
AE06hoNMJtO8fKvc0DLDTYq30n81I/cVvAbFeEMXf/jSWy7Qb0qW5jnqKrD6yODclp2KnX0wM5ND
sCmEiBaIMP4Z1r017cCKo/myimXYmwUMSHBwaMF0KAUI77MT2NEnNNrL9+kUc3BiWXSnWZWmyVwm
krcwc0J7k7Bp0Pwn9Un2TiqQk5hj0zuWXiLuGNN2BTbc9L0fiz4DnUPn2vnQee7QbqpeNBwEgEAB
nYWQ4CnJJNuHJYhrbxOiUuVsW6tY6dshKc7eCK3kRbVJvRxqJi/9Ez91em6IUyjyG7VHM1U5otsv
8AwAVhLGFK/LYeSZy6X9hNYT46Asc6sfrTfoZmOFyiVqZD2UDVAdgEhk0xndJlxdEbaJCPL42JhT
xdigb/DsoDEk2gd78eIP9P6V88BGzBALtVUf7K3aIbwxDWCWHvbArOlfOnW4N9MRKRj+6lDv0T1G
sCDRCxp4EBlR9+fdQraik0QPFk0HneyaYeySQ4uWbUStFQ0Ptj2Yq3qAG90vizDc92Eg5w/5ehjp
VCQUvFXpqQ8mkBB0DZwqvQ0bNxNI63jty8AUdDrmkOsfcmIDPmoFfrAhc6iSKNGPXzs0of9DKkHe
SSOXaBppN3C3oQQ9fQOFzUS6uSonH1ki56Zp8FrcwGgBJrGQZLFfKfmdrxa90c8WUE0yKEBI9DbB
V+r3ys5EtR+aQSFxQ2zetrCLfBQohvrIn0Xpph0n5gWZrSpzJ6AU5QdX9vPXTI80uZch8sKdTTGc
f6U/6+7h9q7dHdGQQlPpGeIEtLC/GcRAS8lwa4cURTveN8Zpdgb73orW+IAsNESJbBQfkGAz30+t
nf0w2Cdf2nwq7yMZzitfJOAGdYK5+AFD31ypyRadMw/1uv+i3MDFjoGMmjYz8evWY6fPt5nMsycj
TVJnuwAQTjaOBnvwgiRGCM0NA2Joaegy08JfKBqJM0yfd91Ujc9Tkizdc8n8DsKU13SfctqTgERR
oH8BcjG6R/BkogYWVHBT4gapnU1dU4OeRrM02q9Mys1ia49xXd3R4ihvSlKt5diAk7H3kRkacBnA
dKHOk0/RO1IS+6sVBiSixQKOBPB2BxpuMZO6Q0cHy4dNzaCppMMsquS4LN4MlazIyKMrZXrsuaiQ
ZMxcgNMhp5rjFihbq3r0Cpk+wKJpkruxyhywQWYOCisNRQFsOJHh3qGtXJFNDutgtEZ+8R3yZ3DW
HSt2Cx/YjBJbgFrBN6S3wuSp6p0mOeCBYRf7xvZG4JmuXT/g3FzXGys2+dUwbGz7xnbBgQPXdrNj
ZuVZdEOvtCSFw5cIxHzRzuZL51bGTwrzgrc7lvrdrHIJCHNOGrVBL7KP39fh0h5EOM39PrMniv/F
HlqgsCIoD8DskicLiSM0osqyWh7iuhb4zcKxwfkNHG6YP/wPGEFldHE3+sodoht0OSt9P9hx4G0W
PU/W7n/sQDQSeGzuL8GARZaVF1WB1o4ssv2IHPB0AI5ulvxTCyiFMqnmU9XMhd5nPRFr7vlwMCbS
8Yqs5wUFUUWCg64msq6UK+uf/6GJyzR0ZuZT9T5K0Sb2hqUAKAKS16bkvKYKfUkuUeN/5io0KPnv
TEE0WWVCofL0fo8+wi5A7WgfK9t9mFGF2dIs0l+NYKG08MgDGXIDRitJzGEAJuKK7OYlhUgt8Ixn
QqTxYzrTAjXY0nTOzN5v9dIdeoQw0ceOh+PbapsXxC+VRhXOtcVq5yDOdCiNkI7uTEXi90Hzng8Y
fhYRZSN/wfBpJVBP1RlM7LcXtS6+ZZTvLZDNuAadm5kUcB/HgP6jPw6D9QSuwT1K2zK2ktnMgawL
ySIAN/u8VcuuGtN6g6upt63G8pob76WthV7X//khqxjpH1sLmaVGN4qXPOQ5snvgrlzXim/hiQ5X
vFkvfk7wGzhBrYruf0m7qkllWja9rxglH4UrnAeFXtwVseqLq2ipeVtCgHQ7+5wDgJXeagUVLLas
NKqkcyrHxtm//f0ubpo/VjmTxBZdqIBlTb1fwYb2saYI9y6Dos9IcBU3SQOykpxvuHIeLnwqvH5M
3EstU2MofPZoOMd79Bxl72uEEPeM8LuHPh0DVNvg+739fBfeIuBQYDYK/BIy9WfK5z0qSwBEkt7H
oc6GONsp9wB2kjn6v65jsxtMge2NhQbt+WUTFVznoFrYfUkrHsrFBju6TOGVPfG3oC6rkEYKqSFH
/iU1i0ojCHGHnRegs3hwy9r+GHiTMd0scWL7tAQD+4on+/r9X2vOYkRlSiwETI1y/Plet/E40QgR
tT4pQv8pcigzjCRL91OhQrSUV5H/VJXIvgW2fUXx9rdDx9naGrcETyE2jtGqXr/tnyeaAQyMsHjx
u8FQlp+C/EVzSRoeBXBV2KU/aICIftOTj50YEKiaMsVybvoensIhNb2auiqATMy4HsEWJ9NzvoUc
ETinAh4teIIcAVCGrq4X3uTaYSBfgffeZHDx8z0+UEBmc8ROgA5mi/ygm0VUV67Pv7cn8tYEBgmE
RmJac2Y7aHlZGcexPfuRm6oPKEQBaVgi893bm/Pv87ausu4Xbmhckc7OW5MaqWS8MTO1Ql8gMsZu
awyR7Y/V0h7fXuriA3nKcz2JdiJ6TK+/mQlHdXFDzVIYZe9TSZN2xRJeOdWXHgh3C6zjhJKKnvvr
VVCO8prGk7gLgi7azq2D5sFCUQeJ4ZrN4IUDQJPTpM1K1aMZ0L1eCrBzAYHRnfyQAqncZPmIMFQ/
rlpGKBfa0R36qtG30evB4dqZMUdXLpb13z87BC7LW1LDVWVEcHaB0VhN8l7Wk0+7xKCbmDO6LUdw
e3QcbuvaTHZKlNfcxy+8X5dmoINFGdcMls2vH7oKqjjRXTP7iRHj5aHGbK+bftwL9G7+/VOy1GqQ
ILHuwEHy9VKhSlCPT9mbiZxepD318LwY+yoh8ysrXXyTf6x0tmm62kA7ps9nvyMJfQbGpR4Kr5zh
ytiDXyNvwnjWVYe3z8PFRT0GiwIHHZOM4/XjwYyjgHZheLTgOL5zYsIfeUXx4hZQeHOrt7/NDGG/
v73opc8niXmSlypd81woHAJbyHwnHf0Q0stNncO2MiQUCLrVzZWXemkpV9kScJ5n2UgRvn4+RKcp
Ucdq8keJGvgoa9hI8fBfP43elUh04U2CozAdJiDEAsynXq9Uz7IsBkuNftIO3RPyoeIw4xrykSlv
fecGIXjG2Pzx9ou8uCYeQbDPiIFANV+vGc90FK11UjqAE84ZALfZbYa2/C6eUExCHMBE92cGXi5P
by/8d6AXlkU8wIjWVKuzx+uFgcUVKYJINUHPieBRM3fPML/4WeZ9+Z9AnSS88h3/vrdZUJoOcRaH
D3XultVw8MbIbmtE7I2WmhERuTyN2yvf8PIqpLQkzzZ399lusdoCWcepq/28nECSeOD433mJsq88
zN+bkofBhNYltNp/fzaL1qkcgq7xmxEhM4A87XJU9BPHXYRs8a+3P9WFxdQavbHjQsvXcc8+FYOu
Wddx1Pko7Ri3Hb6Dh2gK8ofZrK45La1b/HUsEMrGy5etuLopnFtyeaPjMFAIWr+q2rr7iVAzVZTd
z9kDyoTAqAfmkMMNrJ/gCeuijErXItS//bgXPiHqRxw/YjsucOdlCdKPS5DSUvWdIOrvzK4H+QIB
6dPbq1x6qWQrHtUcxkHOedRz46XEV6rs/Si3o0Ow5N/g8OZ7LYEfv73ShZO2nm1cvjXFq33+PAwX
xsiadOOrZDGP/eSGCT1sVKAZPw/9Ea3V7t+9pqkJcfA1KYEIfecxoSpxURBoFPhmY0xPRAPkhNTi
3dpQdA9vP93vBPJsyxDAiTsc6RXKut5wf+TQUP8iIDGoIUnIoPnN6lTXMDyHr7OBZiFvWqcp/4Mk
O37DhcDecw+aH2z0va/cZxe+JxvGtvEeEeRt5xEJkPNk1/YKYQDe+wHRWiaWbtwapzkHb//2M1/4
op5AaZjrDDskwuDrR9Y6z1Qfx70fA/S6NcbK+RjUfQ4DsKVRhP4j5jC7f11Sgijn6pRgVXAQOrsD
AO0URRYnrY+3BJIOjtozhm13Jnrn22KEu/72cn+fQZbDfRFXFZMxoj7LZJaRdlfUuY0fWVHvo3wB
7ZNnvbLK39+MVUh7V6cyk17d2XvMgBjLYAwaP+685QGdHfeYhR4461Xj5e0HOl+KL2VqRa+OyKOw
yzqLC0YtkezvDWbpzVDftKVoAa3q8hA68b8mLL+X4rALF7FB7y+vRgYwAMqazPSxEClOJC0vMAnH
laYVXnl/51/pfKV1n/5x9CykHNK0K3GmiKrxMPaB2kkDHY+3X915TFhXgVNjUqZbVF3n9cmQzBaR
ord8i2wEqVVHfRLC0z45u94PnZXskYP07jFLafcT4oZXDtuFh8SiS3C2LfIUSrHXD5nikYxpEVqR
NviLm8Jw+1O88g7efsjzI81Dkg7hTYL1Df1N82wrouKlZMzN4hepA1k9h5gao9+JgUwMwBsfmH+0
9FnX+985is2ehJfz+qn6xSAbCgzTZzBoDtt8SZOXptEI0b39XBf2PW+OPMgFMGP+FQkGgD+zUSgb
OgvmrdCokwVxpY5GLqQblA6uLHfhYwFC5QXSDvPgh50FA6esgZBDRaBsdmAl1Ulyx8fV/tsPJda3
82fM4e1x0VN22KbGAe/84rA7lVDMAsjjxLfep7gsIhocsmw/1JUBHMzF1i2mpxJGh0K2M7YXtW0T
bhfkMYGyDvbWCGML6RO31/Eh9MzmxN622m3jeoCd6yWasT/gWoWnzjzvXdkUnbFDWUc9LcB2aN1k
hpAHNaax9wVF5rn9GlX2ABQbaoHNUAyHk5spMNN+i5RMEW2x5zGBkQP+nK/E30sf2MWizTKZeWga
Fq830hTaCNAgV+pHppv4CwTETWJkJc0E2Gdvv/YLZ4S2Ka8dD/cLraQkQdICIfnFN6do+KyxrvHh
p427XvbVf9M8XLFZXmPM2UcWjA4EB2Xtj5wXDG4z9sVishz+fAgMLWH+C4dJ92OIRcUW1Vv7EZUP
LJ9zjEreftDfyd9fSzuUKlQstEHPo22ehUlb1yCv6O2Gzm1VyPgFPIT3PBius5qsuojZRX34uPRG
/WLnfX0A4q8+1EFpfx67IX8caBnu3/5VF7707/4vYHVeyl/t+nyyrDBOJf6nUeucwqZrb1AAKT8C
pkuuvIDLSzHaYvqq1r7e603lyQVtA0PxpTsTsciyAa3jxMV9aQAw+X94qrVLb9ME4n4/C8z5YNcY
qhMtkTSBxoQ6drfLjCh6hoLePb291oUNLNb6SdHiljhMnz1WPZOCJK27+OADlvRTSG73cQJMcN9n
yAP9sO3ZuBK8Lq4ItXHtPAn+d7ZiZORxaKXF4ltjpSHdoyUJAA6Llz6kD5uF1yypz9sJXIzESeEw
JSBr+6t+awej0nXazX4ahfZusqFBDhVIKuAZOaDR8IfpCfWPmffvNdmTXMRkPIwfzzZLBKQzDx0u
4EKXz4BDIHiCBj6WYxb/fy61hp8/Ep6uZH4dDu7sL7abxPsC14F3eQo2aGNkpj1f2ZoXX6aDp6xW
AjPD85wAjWDlRsBAfK8drdsRZf9jL7Ps14qjP4VLVX1CELe6skcvHT0bQpdkhs1Y6Ty0raC8auzp
Vjrwjx4mlAWPXdXECCNB6n77OFy6YGnbuywmXaXPT3nSNhC/C2+Ct28zpAjL+gRj0YI5maIBNpL9
4IeFPSlY3Ctdmmsrr8fmz++I6mlizAUPCTJxW+ca9JM3oyY6Fd5JTlb/c4haMAWNKosrS1uX1l5n
uBw2PG3d87BSO9XAAD7lqw5NUxLJu2AA0TjHww594MTd4jESTbuCsmjcKtDG/gzFNUF7P/BuUNRy
rY0JFyDauoUM0baGLo0w5DwF7qZx6haXosUeIUqPCAHt3/5gl/YGXSCSH+YS8q9MPI/ywJoRPvPr
zM0Oo2foHVoCGdmj6V7Z+5cuLhIK0yaP4946r5fMAW1nOS6LPzT1fAjLqD3hk1PuzHBe7tALmY9v
P9qls4ZmIGNAknyHVu/rHQEyWIQhqq/+4AWefZC96O/BtgTh0yBK2/XzYJWZsNK2e3574d/zovNY
D2IEJgKhnkz5bGUVEudMFC/80pjsCrGJWH5rPOxf/E7XbnOU4CDcAxZdabwfmzRC7qCGCQPOcnJe
RnQUikcIKKmNpnwMsyko5ejuKqzaMLZEbyA9tNDAzVNZD8nHHE20VTwnqHq4HFET3gDHXz4mKI+C
UZodBYQU9Jr82oUws7fQk7ofS7csCEi4QIR2EGnqD/OYaFSZ3XoCoN+jfXeLjI7AMOjtF3NhB9Ct
RS3MI5qQZZ9d61NSoPq33g6cl1XQrLIy4zZJo/ErcNskO7R9H9eHf1/T0rTI6PPT8j/PuyrMJKKh
M+jAlyY6MnVVzGw7boY9gNfAgrc60PT4f1mTCbR0PEFL9ywBaUK6w1PDmrPUAR/BAtDccTccHGOa
3g+md2XDrTHqbL8BuCBUmoL2O3ON1zsdqUIxBKjP+2GOacMm6PCv2Toodl8Dzlw4UpLetEOJpBR5
wdkH9JCGhYOWT75E/iFCcsK0DDDxOTaliLSm6PtHy3KXtHPy7e03euGakhJtZfJn/sdQ+PUTLmPS
KtNhtmejL44vhIpnb49Xjxj2g+3YV8aXl/Ype9RypIX+Df2416vJfKrmGk6VX3dLj9hRhyKojA17
2uluQcBEoVx+5R6+EEIYYThsUYpXmjxnW8Yto7ATUb2ASEJf875LV6awilIF5DH/hlbmvS60mLaF
2wVXYva6O853D+PSNf23HMyAz5ZGHq0wW8pTnzulPnH5Z/u8A6DXuDLxsZKVJ4Vf1a5oEmPZVEPd
XHnbl76t8iiucSgQ9O7Odi8t4Jzk3OJW6Ip3Lh5CPk4H3xfsV45vbyLr0koa8fC19+ORf61//keO
kCK8MRZhzXclTbIfo8ShqQrxwCh2yPYwEdl4S17dC91DE8bspfhat3VxAqTlfjLzQoBChOT4nVNQ
q5sY3Erno6lMH+nt33nhOBOusAuRNlkU7bHXPxOMSqe9fFp8GUHjtPsOCfAWQvKVVdbDevbdoc5A
tKevSJf7PGsxbAvrQAQifYuonx2DIe+rW2DX4U2PMRCc5WFsBBQbK7nVOHAi/xQWyxf6uCW2pFMK
tQUAfXE0dQzoX8Mt/tmaILuRVLYF7iaLrbstEmNGcUTAB4oJJSYeX0E+Q/dIPC/R35XRom6LFrRp
31IfZvPJbWvclpXU6Yikaa6RC666mY8UpxXK+x2X9d0wz8n3SUbVOxmH4S+7Unm3C0YrhMgb4Ly2
xaUUhxok8psbgUxduMsNNRdY44z2jTDbvPjy9pu0LnwwRffeWitBZpHnRWCGdCy6CaHjK1QBgs8A
VRsYFekwc21Irxr/61EC+gztOmqfTNlKcV/nkTedIACgGdtPiIkWfKloS2dt/qVBjedXItKFX0iL
n7NFw44s9Xy84FpIYGa1JX1RAoPfhI71EdfXKd2+/SYuXJwUiAy/cE4XvIf1lvvjgJleU4xl5eCw
aXDRIPTW1QjtJBqn4bCDT/rMzCH69+qGngoNSTA1LHl+c4ZLbMcYAAhUInKlTuQQXnwYbZxoXmZp
6Wujt/XwnZ0aF4iQg7zeWvaf5xNROzNpXCzh5wJut4DCcGwURgDor+efwXKPh9ys3r39Wi8EBzYX
nWQlGWxY58gh6kg9dEUkGXFrwKjIIK0G424+PjW1RypdD/SswiW9hRodXkM/X9g62NKDfATHw/3s
nX3TMV/g4uO6CEQV3W54T4hroa7+73ceUR2YIGNTWCXnsLkxxkElnQvlp70z4lCpMduOrGuu9xcC
gLvCg1b8JvP88xZ50jleIMnO/AkR/J2H0heGa52xFyVjxLe/2V9DTHoYFIQOQlaeZ/H21vf6x1kA
lA+jF6Nmvxk0rHOVO3fS7eJ9bDjLSc96pm2cdy+yH8QuMtxkt+B+cuWtXjiPK/yEL0cXl19y9hsU
hAQUpxLtO3CQPmeJ0yF1bgWH0h2dz7iFh9emxJeeGoSxXJt8NkhZd/1Ffzy122aqgvmj1tS3wNbe
gTuzFFA3PafaMVjCvW/GJCcdJzRaw3jEonHRu7df/cWndkn5yRf5MefHJZ3NeYoyUyPc6clDClt3
i2cOOlbgC3al0Mm1+v/CEfFMOtg2AWAFc58BIiHEZyoJeu1DgEpchEO8FB1bWew6F4MTXcnV/NqN
n0FBICjlmi3m9jT/ZydpNgP93x2q9O4xRpvm09tv4tIPowkqcZOyUY8xzzIJq0SYfjQNh7PrymdN
vrtx+iG88vwXrkTe9P9d5eyGcBBOwhI9Vr6ZIgTrRf1X3Ontz9Movw3IA9+0Yyeu5Ky/pz5n1zCB
hvE1Y15YNd7ZzkawnvzdJeRWTd4bm0obfXMoi6nCFAVf4E2HmQuknQwxgccCnQuISxXCQ/d20hfi
LjW74QtSrvMJr5tg+BJnhsQFwi4Q5plRUEE8BNgWAoxwd8NtM47pc6BGPI1Se1AoFzsri97Ipk8M
dAx8EMOwdfDoc1q9i4GvHKO0Q5tNYAAM/RBxf4xjmsQKdviTOMGzG0yAlEqxNhlDcPnhrh3RfECC
15HX5rkXD6Sg7wc5FbaDKe3XB1IjmoXKdKvoi5Wzd0gSMrljU2szOlkpzq+btpGesbHmWJ8s1c8I
M9hAYWFnRYE6vr0dL1y/65yH3QifBGT22Tnx4t5avV+UvzB22CcqxCQtsbH48nLzyh1wIWSyFG3y
FXe+jg9fP3bqpHCO3P/F2Xn1yG2ka/gXEWAOt81OnCRNkGTrhpBGFnPO9evPQ10s1GyiiTm7WKxh
G6quYoUvvEHl1Qqi8FcC4QlV4xKXwqCeHmHBjecOfYI7+vvGVlzNn7zcmTPEgVoalwKd2MXIGcKg
8SRMrxGIwuWG2rv6GG01ztaWkoYoKSNRFuZfi/2POOOURLZleIMYsUwMlIybLda+IWP75eMfjZsN
foMNdoro8XI+eGjgFKNlvMwOrs9JEhU/wN9qj1ELtuL2UGsXCYVjbKXnQJWu4OVQUo7yYFmyP7LR
0u4CQ6rezCxTHyIy8Ad1RIzdMuuN2GptIR1SLYo1HA6uwMsxgxgxthhPUs/Sgs46SARhmRsZfXlA
dyXeyBTWByNJAJpN0KouDqNeO1WGiY/hRXiaczMUs7q5Ep+RftI3DsD1UOSwMgEj7DzCY22xDaco
MjBj5lJ21FTcV/WEmLVviNdShFuF3XmJLnf8nC5reFVQ3SXUWAyFDkTCpaoangHpHqo0j3yGGOLx
9uYwr4+0Ml9jAHZnFNpVJc/pQz9Uu1jzhsConNNIC0N9NrpiCO+xf8YGCHOu7n7eV79y3CvQNuZZ
RUSsSd4wMpTfHB2QoVtncYWclRKr9NCRcbMQhcVRDQuGplXqfey39tfRMiGiK6Ga/xYQHV77ErD+
0S9MnXLl6PvvZgqxcScZYfAF2liRPdiopNm7uKMQuYNxISmu3fvme9olhnaKEA98twyEF9DQloz/
8OvV3mvs+z7hrmr/bNHeLVzyWRxWkl4tsT+srOYUOmVnvUE8o96VCFH1L82Yxvl9gnHDs8iNITn6
fSl+4aNYZ2e/QNp/Pw3gg5DZrNS3Aao8gKQKyK8LzCtXjhTo8IPR03zQdgGaAe9p4of9oZjiFgUR
AubHpJRMrPSyqpXvcGNEK1CRM3nXWbPYempqnbnxjK+8TnThecKtOWGk3LE4EFEry3gqJJpHFIxP
I/JXTvBTrkJeQ8pukQ2NNolxtAxNJ0UmnRoneugoRyKzYJdOvREurSTyHMo5h1TYyYq1zCX7th+Q
kJRpUWThq40hM9ofMSpleAmP9aM9We0Bi2dEMGKaWIWkO/tQD2N0iDSNbpOEohD15bfb+16Z12Bx
vGYgGxwtEglasYsLWGQFWpNpoXp6OnUJAiK2lD9EOcocbDUn+GYJ0CznMY+QaWnQRI/dzJGFdAdL
p03vsjIb46MeZdhUbvyw+Tpe/jDay0T5wL0pWi5+GI0wEKdTgYZVWBQ9UmV+GR/Saaicx8mRux9C
cpJp1zeJXbhoPMpYBdDSwn9Fx0rsq5q1o3yWEIDS9hpmuSUCEW37g0b99KmMlP7X7V+7ckmpIHzs
GV9N6LFMhQz8PXFFrTXa5pn8mmBaOrqThrrjxqo414tCKR6MMSBgRjMXb1jfQcmyQ1nz5CF3/k37
AG8H4JyfNOJUBG+wsMlQfx5QJRqbFCWkCpcFZQMicP2O8rSA/0eGhEIiqEF+419JmAQLHO2giguZ
v3jlk9pIyGYqwiOIyQfo3U7OOQUguZEHrC0xrwD9HWDyCkjoy2GjEmmnphWG54hexYU3i+/IGtSN
Q7rysKm6BjAAzy2NjvZigf0UTj/sFN2jH4BfCPopznvnlMGzDlY6Pn5415BlEEdSmoaFtryfCOn7
MUcv2yvKzPAmvEKeRRsHGxXwlYUjc7So9tKFBfawmFI12HmMrK7mEVMGd76M2A20rurp9lzmP2Vx
XMFwgNtTHYq+pAOXnycXreVrQzV4eeT7zm9nUM1kD8NARxKz4QA+5nSvN8Zc2Yk6rAYox0QG153x
XJijbRUQwZRKa74P8oxTQXhkZyG4sy8RFHyYCsz8bk9Um2eymCkeBgaVD5goVOvmM/rX/m80nKuj
Ueu9PsHt5DFTK1BzqPbTRQHYVH9meXC3wm20nVVlA7rdyIAZh8BownLWj4elM5QhpiJRlsXKPkBm
Mfg0wjP+MkSCjtcM2Xi00irH0iAJS+WNWmpD3k86gO1ywoX7Q8N3Jfm3JLX6IbWhUpwTLowGSJca
WcchTVCPzQitg5fU7jNzFxbbNM21tWdPgdCk9iPz5S9XwQodzdKrtvXiWJtefbxe8BBBbRBgS6se
RyrZuKYo1fBye/VXttncpAO3T6cOBu58fv9a/DCvUHXTQbIr0Kk+pwHC6CgEWS7kV/uZy6rduHDn
W2X5sSlQ0pUku53popfjUf/qiJ6BlEdjaDwPudK8o+YVuugnoEZat+IdyE3logOVb+yzlWNLYskd
ZJA3sNKLbWaUalP6Nd3QTm/QRkN57GQExni6vZ7KyoIyAqdovh1QD1uE15Ww46EqTdhqUYd4SWv4
cnM2Y0X1zHIwAzZskYgdPkaStE8RJBL3RsOeeO3wIU12mCr77a86wDvgyEXXo3im1ioIoEIavqg4
Uusbv3dl23Fb0mGbWUzX1CKcR7AvrmPaeQg/0Cg2y89TmqLL37da0u2i2k+9YmxTZ397ndbG5YoG
WQD4WVWX8JIy1pCQQf/fkwqrPKddGz3rdYEtcJ8on3gmG1Ra6+jr7UFXvs2fwjhlv5kouez09/2I
zPrMJNRsUSKbKGP8ZPf2YeyKrz72U97t4VZ2HN5/tGl5X2X604sjXeeJrPe4WXpN0yECYvUODg16
mW4BNa4EMkAm042do03oBg4XxeWhEkZFYxBfS88AFS32Q6BFP3LKS7Pebz7hjBzWuqcg6tsD2kii
VxkRdvXU65WB97mqTz9uz3vl21qENBqfieANGOLlzxn9XEJkVm68CNdNHL3TyHou2centlOL+wTB
MfWgpGHx8SrLHClyLLT52141e0SSyBH9CLiFPergvo+jYpoEzbknLDjcnuJK3IgeM8UPEluqLMvU
Y3ImEtWobLxChIprBKayq2rZceU4ao+jVvonxZfbY8RZOoYY7L3dHn4tE2NT0UriLqVAsYR2xAKU
e6SWrYeIhvD3qtUhTpTjXfA5QsEagae+MhAbsng1DlqU6pRYYyX4JofIAW/c6CsRnkUMSQQLcxBc
wuJeHUmx0X+EwzPiQr03QeuYO10au3rf9EW91W1fOcLc4HAZOFeA0pbPJMkuIK62geU1FGD32rA7
k2Z1Owd7nT26+flGzrs2O4sLkkoGX5tI+XIvh5i2lZoTtx7qzdC3q1rDZmjMp+BfjDoa9dPt77ry
OtKRJT3joWJrLUejtV+ip1i38Mq61u0kBaV+Qym8LlakozUiGzwqlvFcoQu1cR8bKhO5fJiptcxh
M9OcG7SLzwjQJfaLFCoRXL+Eo9oTqu8Vo8vEjhqGTP8LEsmTSO3h1YlDPBYL3Z6+oQguDXvQfD4l
dtv2zUMghG0jD13KuEnZ/oCU3tA2OD+Iaox2E8YKyh5dqLI+NEOKjF0TAJs52UkxztLqApnQQPOV
35mDLQ3qjsFk7Sy/tF6VspHSnUDV7MnvFON3YilSeDRGWgaeRsHkrQh85IH7Ou+AfDTdqzMgRXF0
oGwgCNgaksbHm/Ct7K3B6dH/MxNgvfiU7Q34iejshP7wuwiRuvOg77WWiyWMke9rVCd9V8FGeAx3
RoYSsxtUoWlsbLPrD89RBtVJrUwhJ1tiXcx4gvKHKJuHoHapv86SDM5vnLe68IRoOriSMKthncTc
t/6OkE3dAsGt/wDiIsoWsnIF9quCELc3S+I9NvU2fhENKBuki5vqMSCaO9Ewip+AeTSfJril/9ze
9ddnmnhp7ncQf3Cp/bns/opBo4ZGm0g0gRAzb4JsoTgq4zG3G5BTOU4DYdHt8a7PNAEHQSBLTbqD
7szlmU4TK6wwAoJxoDf5IULW/GDU8n9t3w0bCIvrl/BypPnQ/TWzUVXzCCsL2WvxQj+0o9PhzdSj
jM+beFRDfIGMcapOt6d3HXYwKKfYVojnKUUtItA2nmCmh0xP9amgDpFm3/VjUm8EN/SHr28Moug/
BWuat1cXf55NQ0v9ZG6Zx/nwVesRvv3uVEWi/Sgt6BX3sh6qwwneGf7qbVQjOu4jfo12fIra4kFv
VKfyCFUSSlLA2OJdaU6t2GPQq2IDXGTC2GlKW1a7FM+wWUqvLOP72EmpiAdmUnYo8YCy3XPRdJXX
lHrafya2ECqmAHb/q9R9OLJhVLUIUoe+kPAEUHDOrJLR6vdV2HC3Ko3SIgee+vgOBxjd9fBpJq37
LIUWUSjw7nB8AxAkfTGjGJXMIA264N7obfzm8J0PfvumlVh7vUS3dl91EW1H3QybnRjQIHQFhtjx
iaJ/+UQ7O0oPc3VJIOASmZ90GiUhAiRt/l4QJB51w1eebWDwn2t+/L06OJiaBmEgY2SJf1izF4JS
BCLdcVw9QG02qDojBP9VaRU7cUPsyUam16pPQ6uI+J9G4Fy3oyzeUmb3MVTleczq8rsdd3b9s00L
iqKIfznhvYGG4PQkZCn+2k5T6O+rqhmKI+KnzqlXc619xyknekVCNEtOpolk9NnG06v4LBccmfec
mkDNfKUywLHRbMB0tUJ9ReAfVa9m6OL0UI5lV3yOK0hqrjwadvRDbSiP3jV2zdMisTCaq2S1ir6h
kffOGTcAP/I4vOiICDw44JOXLYr0Sa1Md7jH2rabh5DxPqVtbw4gpHOcJWyMQPx/zTI279pWxeKL
yji1fY1y7z+SUTc99XAlGd9SUarO3oYHo33yo1gvD/AfssS1UHK2vw4BUMIHUYEn/GoizF38CJJE
UnaqVbdnrUaJjVq/bI07PUYv9EFq/WDYjWNHdCXoV+v3tYj0+BxkRU0+1YAp3yEPLCm4Y09mhA+3
qJoj0om8eqld0wCQY0Mrv/VNZA3fGkNq1F1aqeqPoNLC5r6IcgxBgiZE2mjk/pXPE0aiIxYjczjn
tFrxyTBMrklomJZ8xKdCRtrRRKp3zID77vkQeb1vqcVHSNGaih4f2hrvdHB5Ir2TC2yRXVEa6ndc
93z0dfHWAwCXttMz3lrY7tkBTlUOAs4af2mOj0WWTBUim3nYuQnoip++X5vUhpIsLu9z2xl/OY0V
8UYNJZ+dQtWITXpoGZJntZAWdin2rREGpMQ4hxSzCHNHBoFTH0+zmrpNb7cKJtu29rM2AEEcaPvQ
3sdaFPWlLGybbB+otRzt81GKsrOSdUoGVs1Hwz8qnfhrga/xvYnVGx1x20+fZaM1jYMdg1q/g+HT
T3elo0TN0RKW73EHJ8MnMonoEQMSuTilg9nWLlbeHCwrnOgsjuGUBQ+y0g7aOU3l4TVFg+kdGjyG
u3qKFKkrDLML98PQBzjqlFKM/qNZd4nrN8iFnjAhEI9TbVf3rBqLTvuaPlZF/ynbTbacKwcRO/g/
gkQxu6+j3NbWL4gfHe60TYcHGO+Cj491rfL2TkY+++mBB4HQxZP1K8fyQ3kfVbn/OkZt/llJVeWL
AWEmOEVhGnnD2GTKfirwO7uvuqquT/wRmtfbZF67ojbo1yAZtBW8/gkRFyHkn4Yf4SPAdgqIl68d
5tcFQiW26Q2VHUgujhXGE5VnQ3eptjhvXaTGv6E7GJhQAYQrdzMgtXabeshNVMxBXuwokFjlEX07
qTiZfj8oe1yF4+TY28gK7XGvrO194Jhl/XnIWrXjipyC/DWQgKc+TkJAPYc7MXuMkCOi5Azjf3Bp
uNheL+qJolacaO/05jr1/cNPLk1wHlwQLqBzlyiCqujFhMaH5bVVHp9DTMvuhZx3GzH6ddIJqxrq
AJEihIyr9XWcqC8dSbMobw/FSzfVyb+4j2GFramtouEaZoV3eYbe806tq+KEHU717fY8V1pulKPn
DvVcQnGuKux2UhpRnEa257dRUBGwh/ZRz1T9h45a4GuiT9r30jDSx7rU6scoCuxjE6jmsLNqI/we
9PnoH/CDxZsAewllo+ywEkaiD4WaBAoP6jWUQzIj1R47CV0C369cbrbyODrOeJ/L9XQv97nx8eAO
tUfuVhocAOLV+ff8Fdy1AUaGbclaxKT+zzX+KeOOQCU9+1xX4S6PTOdtKvzu6+1vsBLegQ1WqDkY
lIuvYBd4S6GHnEyW56BAsqcO0T/49GWPt0dZ2WtASOAZcKuAAVqe5Y4T3jo+O1pKNSfdkff7mInH
g/aUa3ryta7C/F43yv4BL8nhRdSi2jhSK0E6amYmNS0VIpC27LIg2Birbc3qYhrU7hsNnGkZwMcZ
cUU7357r2sbRwJiS/cwljCWoRIZ/LI+dylypf+587NrJunn38RRwnhT4bhvneHVq1KeoD6M2cRWg
q3HTYFfBOVbU8IcemNWdSB3zJfWFvDGztb3CUaVVD/povp0utygQCDXhxQBbGYTkv+mgPBn9ML3c
Xr/rLAdtEFpUOLXCoUMG6HIUfzLVqldG2zMaSb6P40DCZTa0WMS2PNP0KdxBZffcHvR6EdEG+PPQ
wIKZeTiXg5oC2/ukp2ar4paF+iYOHmAEDBgIvXL4/wxFW54dQpt2eRYwa6l8eaipZE5ReET4U9uF
ujGdstgPN47d9QejqggUjbY3Z/sKWI2ZWxQSu9teFcKmqCAbPJLYVBtlpusNzyh0e9AiAoxJIe1y
7UQKeCoedMvjJvflA6DcIN1pgWFhAyZl/Q7lUqTZP76IDnQLCuI0HHhFLseU44bTgHUf6rXqHDZz
ChSXWEtyzbYaNsop17cXsHQTMVm0oNAIXXadm6YJW9yTDK+b/Sl2aP8E4Xmo0hho8wBcfT+Omo27
PME73sqgPPc0dcd645z/Efa6DIg08ClzbX6uhV9BLuQmimsffT9PG6xc3YM7MfPXISnr7t7OKZG6
4KqdzE1Jkd56PE4bvKRknKPh8EftvyHqssO+lfCpOkNtw0RMRsm1uq/iwdIOkzTgXKRgMrlFkF7Z
gyT7BHAmTNyZo3j5pVJhSSUhlk7RQhGHKFYy7MWw0vjwfphjP+SfqHuxJxZ7cMAG1Kkjx/Dy2Yy5
TWgS7MqIeFBUqbqlYDTfc4sPoaHWx5GibDxzCi6nFOPE0gYyrAiJnNjtnHH6pxeDFWO7Ek6fdSKY
yu1CS36ItHZT4GJlPTVmSGNGplrCkl4Orsl9oCUmIPvKomwXTGbitpOxdXOs0JgBdiKeBnMW6Qeg
7ZfDoI7SWHXV2R66te0jzDymN+Gl/tyoEup05CWTRGFNbtWKLJ0QEupLQlaQ5JI2QPmXAwXfe1P8
gM4Fqo3Ka0BMWcRKsUNqoc1w1BE5RiLU9NODncT1XdmC63ZxUo0eK3rpoJCTrv7X7HmOMJwK7a7f
WzwN8gFanvNuKy26Wxjmak9ORpZP+qdKhYuSDybdmsjRvMU+wtkII9YW36Aba0A5gkm1RD1lfebz
N2Pbs7smPeBorZ01YDgfv9yQgaQHwq1D9VRdvICFI/tmMBJ6RjD03bG1EjwHchyWqmnraludEJBd
4DF/lD4WxcteTblisbokeGjkPTVwYx8SyW1U91Ze15k09b9RFhOioBdXup6wbGokQO2U2TEY/f4t
xlpoY6iV6IGhENiYMdg8S4sYxR+itEyC0PY6WRnwY55wnSTTwfqS2tCDU9GshzRvbYQPK08g9CWO
44xvt9Ulg8kXLZ5kCsVLPcSOxkjFcJQHDCRpKIyHGk+lz7evu7XPRlvHwlCM/XUFC8zkeuz1YbC8
hLV8Elhuu4DP7I13b20t5xYcNyvvOvv48g5wUhBDUY80GxVI598C128HH0/qKqNQ78pmkDyspPot
hfGVzQK/Tp95dkQsVw+GTYkvrcm7vXTE9CMqpcDD+Q0DOSe0N0Kxlc/G7U0jjgwI7tky1OR2B6eX
yw66U2FOQpIY6rukSeMTXZ70ES5ltgHOW+m0ApJDDBjQPi8HTd/LJR2xeQgwJ/Q9qr/BI0pb1i+A
kto36lPO2wj+cZ8nLReiSJx9ombmcxUX/ni8vXtW4hlataT81NsBTSzfLyKdAm24IrgrTErrGMHH
w72IpxHFEtQKvoaUHxzcq8IkdB01D4jglLyMNi65lbWfdXBwlKLWge7lYiWsMINUDQLbaxVZTDtH
lrIJFKg0/c6Fz5UammGxcXuvvNvk8yoKYAAKEABb7GfdQEo0HB0JNx0ReSP4jc8FrnluH031OQqr
cZc7odj1hJun2yu+cl5huM+oTLgv2tVnH4LMKB1B8dKwWuvzYOKo5uROunFe/1xui8AEyTakk0hl
5ihx/hl/1RBiWKSBcCoJ74NRVrBfR5uqV7AA3SUDGIMdWG75P1myks8xDGnsrZwp+iTjQPpDVYQh
3rIwif2dSXAYElIbYnwqoqzIduDLEZktlcpUXEfqWzxaAilSjm2rWD7OTbGMk1AXOBQ6cZwXhx4m
60MDsRLlki5VBthNKU5hoTnZOKxP0ZA89Cl9hl0PaN04l0GgvEFjcIazArqa3kbQay/N0PjfUOyJ
Xto6T9V9gl93c6CVEranCRLss0AJC4z4MNuCt+SrwNSnSseLNplth/tIH1/NBCa/myDGN+Kl3imf
8J4wMS4zsvSlz8PM3GOlmr/1RGvYPtolkUbrS3hXGRGwUrcesxo4ZtVazT7rnTJzWwzpzF0bKPjO
GfSHXnhmeqD9iK90u7AbK3o5xZg/G0WIdxOuDDiK23k6qp/zGPEhIOMaLqpxYk93OZnK78xo1d9d
AMC7nFjjwxB02XfkKRNnN1LOblyZxvVPiMbaW51F2U9amv6/XR3U73aKC8Nd3MXiC8Qq7PFsploj
wtHZD/BoYXHFlpQeMQ6jQupTPMArE3mpFF5bbOtfMskyw423d+XmnqNvAFg0nmcO+OX2mzq70ZSu
kyCaR9+mUTXpDtSKfdD1PNp4ANeGQlEauQzicKKkRURR4XrMzyBQkfN8fEaIpfic47d1F2H6uvFI
rJzdGdKooo8BOeDqraXBF/vYydleS8fknGD3+TTFWGfdviFWrkN7pkIYM8qPuu9i7UwspnCzt2wP
7xLpHz5gdR9GjhxBU9FsUqbCLvr97SHXJgYOBeQPqCqZ4GXxueImiGnwUc6eEOCQrL5/TFWIq7dH
WftSxH6sm0OZmZLH5Sh2OChVBF7cGxpF7JM+G/d6N7wDJ0s2tt/qfLhhIazPhFxtfvb+uv10U0pN
M2Q+Fh7VZ5wosTot/a1++Pp8/jeKvpiPBAs0T3OAaFTCUjdBB+NE4yhyWwiw59tLtzYh3itqwrPs
DRoHlxPC9N5OsPWjyKFgXd9QC/nVSFb888Oj8P7OxngzM+2q24Apsp1Kdeh4QdNnB60rpqNSFPnH
TxEEQplHCUwdIeVi2WK0HzLs7hz8ASJbIUMbfOeM1fTQbizayvchY6IlM4uXzloUl4vWysLPsqam
oF123VsyxAAFVA0dNbroVbARxKwNprPTwFeB6briI6h+T/mlJbGBjOHvodiDwm36cYe/2JY73Erw
4gAFximN+rVFpns5r8DMiVxUCvUp5Q/JxemT/rif2LG2mwqpbAEE9PbPPMQXTyHvfr69SVauJ7SS
+XSkOIROy7si1NCyygRFWRyts500SXiDDmGpQ7EtpzdUTYKNz7g2XdCIcHDpF/Dfxd4XKYW4GHCG
hxpE8g7uF+vbvvHFnl5Q+iSlYDBhZMhPTV+jlHd7smtfFZoEDVIkpygHL8dGpyzq5uwKeK+4a83e
INQxausR+IeubtyPK4ccepeG6wkZAepai8EaLhBfWIUFKi8wD7XmZE92pqYbo1xPCUkKSupUt+eO
4nI5e63DZrFpfM8B7nAG2dDsuiYsPo3WphPICmcNBDFKZAYsHYeq6WJGAEwVutSh7+UVhZ49WfoU
7ueyUUQZQ7O/kFLUg4uFrDnsmzZrRrfIsELf6aWeY5Cr68SHB2tszC2Y7fWemn8YLVW4GHDWlgog
MlpDZpNHc3wiguBI3TP5idSofsSLWCkR3Gta3VWnoI52aYFB6uH2tlodfgZSUbbmsl2eodEusN6Q
Fd+Lus7IXKyzpx6hI9CfOyloivt+kLVv4CLT6NAOaJx9OMLQZcI8CiOod3NdLS6QosYeE9cNH4lw
WD+65Dj7XC77Q+472ksWJFt9nJVclweFvNpGOoZ8d5lu1XVV0XYrfE/WMFXv9RY6KVIH5mnqcD3t
lFY+GEqMH0hpD59xMsZoUh/Kl9uLvrbxSbhAkFAwta6aE3gu9E3j1JIXjoPmTs4IczZt84OaW8bG
Gbs+yfMDSsmUO2PmsS8W2EoaMyiGQvLUEbMKPSafttRM+3/sIhqYKKbx8Myi5ZfvgCXarsxze17V
eDrKSoqhY5vHhzFBQ6rDRGWfJoO2jyzkHG8v5fwnX2aXvN/4RcyymiCmlkWusIOY5wvd91AANt3K
1PTHoKty15al/JNEB2LrdV3Rzdahfc9nlTGvW4F4wOlYfrWOJ8AOzHlblqjf0QoLqhejF2Z2zLMu
/2a1rfal6XM9dS287S039+2owKm6qH/3UPeetaKhunN7MdZuOfCQgKpnUQuQ3PNp/yvaNBJbpHJd
0q9PjSQ79kOSvMpmrCLbik7ft2GSlfIIdzz/LktOoO8Qyc+ftchS6/3QWbFwK6lUko0teF3ZAYJK
OMKpM+Y60+JHNckshVJblhdH8svUZQ8FguSnyGmMuylQ0gPhwS/ctsU+SKv0n9srcl0tZB34DzkM
ahFXzoBmroaamVEtDBTzscuTfRLWLkCk9CktQmBv6G6eb4+4craBjuCAy7Np0w3RLj9BEPSJpFWV
4zl+CADckftDmCryr1KZPt76prJLUMlzhr4xL8jlUF05wfcCZ+RFVqa6mlR3eyhf7cbnW50QTJMZ
l4Po1jLwSCKNIJUSjAdMD1tTEj8yDKiGr2LQSDY+vnoGNHf+GDqFhOWXU0KAStX9kRQ6MAEVgj3N
9+jhGDg++1s54LztFjcHYGwuLN49GpjLtolcwFq3pc7xMsPoonPbQyHb+SMmGTvsp8bClc0IJLra
28GrjPnj1mFdubkYnzCLnID/W6I/qH3YhFjcI7Itib0NMeAgtLbaF1afupDWtpS+V14CgOBM2KJh
C51lcUfDP1WVaU7mu8YYHkmGdPT1o62e59qsKLZA0iIg54FbvDdTL9EHIDHxgskxozsjUIrXLNK4
huXS8rsDSkMfx7pzC9s0c5EkWGm7D5hLNmpAFmcN2n+q3NQPZSb8Rypx6Ra1c+0soDSLHAyFF6xN
Fms4SVnnDOxRbyzlAaFXlI9rapKujMzxRnV2ZSi6g+h3g/uYFUIXQ8kCeIQ2mZoXWqDoD2Kg80HJ
zJB+l2GTZIfb527t5aA0C81qvriQ1lgMl1SKGASyRR7Izur3kGkogYE7lpNdnJIjnyZRFOOLVg8C
3f2gRh2md2BP75NEranCNrBZD6NcyunG+76ya21QE5Sg2EtUaxZ3HOonVZIFUPhTXaq/CTn4Nhq5
9HJ79iuDOHNaR/qGMtVVp0wOfU3Budn0lFINXIVKoSdNoPtvj3J9NOaCFlANcOy8z8vQs/ErpdNn
VFtnF+WzZHbOhHtXZAIVFfGPaAr0jcv0+oZjwFlNlUKKgfbF4iwmyFxajYLYHjw+/7k19ew4Rk75
WoAb2Ykp7P+Ba5S7Tmw0G0X/1anODz41PKDZy2u8UfxWi+XeAuQ+TicgRSXNJM10VQi3dCK1j6si
oONu0OTk3aARfnXrJI5Jh78Cs+n346kYfeVc94P14acdrZ+5GKUiTUwMuNiLnYrKJjUiy4O8DM9L
1oKHvBY/HbUvPr5+SJZSKJp3PR33xTOoW12fqANwPfSz1Se1c4BFtw0KtLWkHIUcGRtVyuswiU4j
RBpE8+gYo717+ezWVh+HJswrIATIoMdmVB9GlCbcXvLHOynWJxfVno/6l+vghmZWtslrxDO87PgB
zHBU0ZT0VGvH3EcFRiFsqPIwa8F/uX30rg84kDbgC3OHzSFPWVRhAft0jD/659GMwue+GWrPLpVh
y2Dr+s6eh+GJRW6NRVyygietReASbt+5sHWpdCVFKfZQEnHjldVkqwWwOhh1L/CV8wlfqiUjlqxz
NWb+eZLN9NR0Jc5MZuWfQ6XaggH/6XtexEpoVtLWJyahWG5c0dcUbM/szKzDO2myAe2FyHNYB7lL
EEKqJ719n7JyGPcFGuzmTq5TtIg6o81/5MKJ80NgGTla/uNYfcuNIvtvyCk6HTvRTQWVhrT4GTIu
XLFqqHxXNzordWNRAYYdNVuyPmkB30zdBQHOtbtUxLqF0FHUpW6RF8jrZirSaHvRJYG/5zGdvmmV
X/03TEkM+h5gV4d8FIAObvYJUeOZ0epqqHHxD0U+5Ie8s9reLQe/+mRIghJXJoIQ10qhZd/4F1DI
EnXe/xZxUJ/BFRnKPswdBc/2oUshfMgieRmFDQ3mgxt2XvDZTofOLJXGZc4EAzHLfbyQ7vyxCfa0
enIvVwE43B7laguBwOQEcgbJuEASLq4ZOZSQKGhHyWvAhH3R5VLbp0LpnkKfN/32UFcn8M9Qf9Qi
GOkKy2qHyEAYBugMq26ig9bX6r3Isy0QweoovAPUk+aywDKmF2nXmeh7UEwbUueEhKR0yOGvbczl
6nVDrgX5klnkExT+VdW7FE4d97bhezQX1YNvtamrSGr0j+908Z1ej9GWy8HKd6LKjWjuDHzjQV88
PLTCGlPgVnyHxTd6tY1snXyweLsw7LeyomtAJ5PDdJ4uBV3MWQX/8ikolEmtgGVKngj96guZpdbu
52Lag9LGot9R3Oj7fZR26QDVUQwcldBs7zAPDF5iNR5f1HyUX0dDa0O86Uap2xWFGtsHDm7+k9Zz
vdX6Wvnk3ErorMz3LZ9jsTaKMOOxhcrmWVkeP8t1F32HXClvyAZpa5+AIeh20AYFnrN4IZUgkdLK
dCBW2VJEEz4MBoc3WSPFmGq4cuekH22xa/wIfdYJ/yvpHNC0xy1cae0fWeRo4bOWB1KP9ntv/IMn
EIypEKko7ZzkST3t6D+21mGQuTzvexR7EtcIjTp8VvwxMRCLycwYDVm1NU5SFEmNCyQ9+ZGPej+5
TW+AV0QWM+eGQ15QOxhWV1XHUEOfjlK3DNYCnJH4TRW4gvvm++qWV/TaVyDUVPkfeREy05e7RjJi
xcDHgDpurIdcttV0p/kVhNLbt8jaV5hJSKgHoXR+dYv0jToYeZf7XqVL+XtnaOFjqaSjvjOj3vww
5ouTAMBsfloR4nSWKZHSI/JBed730rhPoB0KdWeoafYAkq4/3J7XVaQ+DwVPgkoVNcOrrjcq6p2v
+XQnpmjU3cFE9yFLUvswyaJ/aChsnaQcU51qNM3/bo98VZxj5FmAjsuFAu5VfbgPUaqU7MHxKgeI
4q6cEuMcZZQFEG6sXMlGj1E1U+B1mSEOcNaKjchzbeOAliBxRxSKK2excQZFyDynjeMZuR/eDaEp
XNQAsuPtWa6tLwgGmaIt0gPQpy63J2KZojd8yfF0q0biDtXG/pQaYfrvTPQ6S9Lwox6sxgWU9+GK
AetLx2l+juhyEBtejiwVgLfw3PY9YxDaqaw1+TSCcgJdXOYfrRgQv3OWORn00qi9zEv9V/G30XsU
/ub96tt18pCrcn6fV511rMt+K7Nc+WpsVRAhs5LxdZlumkt0aK4Ed8iJN18rLZgZn1m/Id+38tXg
3Mx5Ce1lcoXF2pkF3MdRR4BO6+3kd6D2wynvYdgeynpwvgsl07jXjDw8ZUnpb+yYtRnOLI7/4+w8
lus2unZ9RahCDlNgBxKkqEDJljxBKfhDauTYuPr/Ac/giNgoouSByyrb5d4Aulev8IYXuO46KXr9
Mp1ccd2eKVhYV4N1hX9vTCfVhI5zentnrs/wOrMGgkwvgAKdmRS96tfreP2Sl4wN4nCB+nUGZ363
FOPZS/v5DneTI4ftnTe68pjgENLqYDdv3qg0ZGrqSZyGiVE3ZyEc71IP0sZex86+GI3e3Otu0X7t
IZAcbM6bCnMlqcDn5PgR5hj6vX5ObEg8RCjbNBQ2GL9ZG61rL0T+GTql8SCW9n/w46ODhstLhN68
XMCcCHDhUMFgahvBZWEDM3SECKEm1NGZ3rKChJBbxZ3vTO4wn/uuKrJLn2aVcRfNWjeGBYg2YGtj
Ev8tcPadfYlK3E+Y/Lrlj2Za1mfa/tiG6N5g+aKrut43Rrap35lKfNWU2Tb81mstlzBmqe/nxNBE
2I52X4dd0ka9Xzk99ukp6pe/3ELCJVC89H6sh1b368pLn8DWxl9tHHi/RrE6/S+NVQy74gasl5/0
nv4TvIX4VuJUEJ9txICSJ8vCmbfPLfMTA9rlyWHDQtZfVFsGCC03n9/er7vfkXNPfQti9aa/23il
NkwCzQJ65My9ikXrNb/QvcnyuyKu7esksXELZgijxsGR3LmqKKpZGAdVehQv7JDf4ht6LSk65kUS
Zs4g+qsY8xgcYxeb1qcq79p3bPjphwJe+j1p8aA/ou3KXOvtx7/tk7KPX/bUmo8TnDb3VaoZYpiM
NA1llvf5R2FxbYNnZGIPkYSw5A8oqi6Bgo/yDxjq84cZ5yL1BAG0SwKtccbnZTQy5aAiuR1r87NQ
NwR3j/QfFJlNuLLnKYq7nlBZlV03nlmoq4OxqWG2zAwhNd8rtNS6atpY90EnG0v4Vmebpe8KUzuo
Kve+E5BiBKUMJjk3SBVzADBBOyAOdTjrp3XMec5qGT0JAcYqKmycWpWyPKUzbLScofHPtz/R+qjb
Qw9gkbkfeo+3BUwkx2pqvSIOS7NtfFeR1mNEUn1wDnYyUdTFcTEBpcam3M7VpUsFCNGKVWIqTWBP
aKKwymVqlqPQub/UOjxltAtae5O8UIZ2TuTlXBG57p37YTY/Gpk2ndCwaA7y0P2laLbzWBA0t/Vz
HQ9kMVkch1kx9XhcqeapKJfFH8bhaCq8u2UpZ/HewgxzBRu9vhHaSSRlhRHivShz+wHdmfKsRIb1
2VDK7mlOKxTC1FIEKgqhl37WYHoZkfjr7b2ye5xB/FNJrJ3IG72BBo+xNNFIZAZNOt8Yc6bkwE1b
v+9UkaFkgnlscZ1zM1l1vwlv7zDTqJZTFRvTt8rUFM/X7dI4sqbeC7Ls4NWVApulG3iqmheLQxSJ
Q+628Qc67DNQdhGrX5yo7x6Q1ER/Qp+whHv7bbz0JzdHB9EoKhHycVzJTeP1J8F9cmSCqKQhUxcE
6BtcU35U4NK/V7NUv5X60HwapSPKT3o2ViiXNOqg+rD9MvR1REtR6vW98wkFnOzLgoyu8AtnUb7j
EjiWQbkM2mej9mTip2XTjL5qTIoZoGKjDSfXTiRdBaVuL2Nl6hCCPS7WZqo72HhD5jxjiCCs0ID7
h89U0uJgmyxJ9w/ji1I8FNgf/sL8d6TyF059xhvuBaqOzE2AAlACbF2K7FMmm+aXkqXVFFTwAADI
o3eCNlKRZMY5L6uoIzLK6nvnapXmo17foMuWGcUHSkOl+tq5VvUAQLQznuNlzs+F2S3dQ9PN2c8m
Eda/aZxMvw4+yG0oe/U9NkekjqUrc4PdOVn5d31MnbNsnSYozXy5++OVYGQDWYfFyYBzG2MGSeE0
kQeF0gT0Zo2YdpXT6JzKdLY+vL3U+qM3m2yda6yumYyHnG2ZUnYNAsxKn4Zj5VUP/QJt3q7a6vT2
KjuRDPVPaiHmXghYby9EBxAsfgNzFtISH/42ozx9Kr0ovZRY5xykmbfapAAlSTJBtgAm4E+bAE13
Fj1fK87CSfGa792kLv9ImIV/qQiDPA91P72f2rr4rjVjWt+lajJhsjQZQ32eTDf65+3n3gkd3Lu8
Wcp6dBe2k6PEAmE8NuQnYN/aJ7df0CDCl+XCxNc5W1Wmf/UsYR980p0ixnVpxxA1QKjeqD20nlDK
ptKSsEFr6wwZAXIHAshP8dD2AQYm8Zf/8JDrII425Q5XDGGuYYl5yjBLU3pMq1r5c6yVDn8UafSN
6f+8+CZdKOMgQu7tXRf5SmYggEZuEDfEQqSdmNmGCeVu6hulu2BMnbif3n6+W4wZO4p6ZcWlWzjP
bO9hiUN57+gyCdskgqIMQHD8rJoC0e4+MpE9q2PxQYGD+bMpo/m+G2uB1FqHT+t5KqYm6Hs10y7N
MjYHH3rvVK3cRIgMbPabOWGsQ5Voh4TsX9fyp0lxpusUud5jvuRHs7SdV70K7lEskoes3anXd5FI
Rrus6iYJ9WRU/3Fa3bj0CyzIt9/0znHxEJiFx0CwwDBsc3Sxs268xTPjsNG5cGZjOaVDFEg1k0GU
Q7ka0Hv688gEnINrlpYfLfZtqJ3mEtXNHlPT0hLiZNqxerU1BvI2Kh8HUX3nXIKtRXgezwVW3DYX
EBPLFFVMaVjLTnkYM3d4WtJMkYEg6+8vpVLpw8EJ2ekwUBSuAsUr+oeh8uvPVoPo1WKNE6Iaon3X
kHk/d44rH5AVVcMkTYYHy+5chQlfpgzntz/mzu5cDw3zrPXo3MznR32xnUK1aSPWRnE1nfTb2CjV
B71p/n17ob29iasE3BTQ60ABNntT5qCMxvV4VmgNvwcu9F0FbnBQRu0tQtIPWhkpLLqImzeJqcxk
LDQiQq3DZGdGQTQ5J4bZHtFA944Al8EKgAGFdrNJFEsr06TnYYZ+fG5oQ1+ZXTsXsxdpC5FRrYO0
hVt9sE/2vhW1Kkgx5o63OGy7RLcMmz4iiWJGH9p6KgJXwxfGruSRnfNLtNxkHCv/nVYeNCwC66Zm
h7FhdLFdixAS7xxd9KFrsvfI5A//a00L5UfoI8h3zX1sngz6jY7PDKP/UKM2AXh2Sb5l2YiapJNG
9fcOqNBPNY6H51L0aC4WpVU3/uTVzlEyfvv5LeYyazaBXDGwDP31QeIImZ0spAhrw8WHaIi0M1rD
9UHjYG+VdW6mrh2y27mN6w0ku05Mh2wq01OGLspZNnn9xweTbWzQteFTQ+S+CQpDMid93yDJuNji
woYX17bV6vu8hW3xp0eTYQ10knUIzNBmO75sWjfTu2nKQkcBS1+Lrj63VXGkLnR7ZuBO0QHiuGg0
27fTwEL2QxH3WRaqPfqvvt43Sx+gj+G8j3oms75ez1p7HoGcHEExXmqw15uZiRRpwTongiS5nQXb
FFMoS6ZFCD7IWBORTneDUR/a+VRjC5L4mbaY3kSRFVfdlX6sbfuKOqvfa6EPX0rkQcfTlA1QKrlN
bYZNY1f8bIpew0SqiRG8S8AExI9elSaAX4GJ/0sbcn5voZ9qB5AizPeml6SfGs1GL6XRvbbw3aow
5tPSawLPv7537TNapQaQ8iTW5ZXvVcogFQvK7VY0ugIGc2e2MLS1og/cdpVmEV1hpkFVq+Zfi1FB
lx49i5CTVZIC0BSti5iQxT9+e6/cxiBepUXeTu8MmbvtfAFYPHhKQ+d6LPvsKjD8PutVnQeVk3sH
wXxvw6xce/i/YHVuBHLqSCaTYsxpOCNw6oNYtX+YeQvO1xnbZzgp2LPN3R9jcbkEmccSY+nCoQS9
CSHj0GtGk5MmgxzR7joJ4UWtPPzgZl05AedsDs7ebeMPuAoFnU1xB6b5pqPTtT1KR2UWam5liVOa
J+bPrLUjbSUD5ijFcgNdHOmV0xnEi/NTjxtkyt/+prf5x2q2QbqDYdqeTGWW5EoXjeQfdVZGwRjJ
+DO9aPHQyal4tHu1uTf1dkBWht9/sPbefqLcZMzBa79FlLcAsaQ+sXYphBes+MdVQ9lEFVccNXz3
4vbqdGZTh9CJ377qXGkocQr2U4SI8Hl2y/qu8or+IG7f5o/Ia5NMoXpCRwhlp9d3kJDGwrm181BX
iqASRXGN6L/7aoO0C7CLg1xc23l/eA6tRSuPdCuFEWciV6wKDE2sDzrKADK27zLQb5/dpOyi8xoN
5pMVd/CO3ZFujt82ufI4FqCK2jQVQangW3hnT8iGBRFE9YdMjY/EUl5gdZv4S2d5nWABAeXi3LyT
OSbioWvGXRbjDHBdgL+AhGEigC1Tjzz4o4b0nHpuhnp4H0ez2QfgvMbqnA61+Kziv/g/fICL5cFW
0+re0tV+lbVuTRyK08w521DsspM6pi4ERKHW1b2g/6WE+OSIMXDd1Q8qQohlPheR3eVgM7OxO9jG
O3sLoBGKIM5aeiJe+Pqr23QyUjnwGTTUQD6bhen5BjrSBwJ9zqritH2RjFdx6oTpAGJy8yIXI625
xwEaeW47yzBFL17zK5v5mI/iStk+AOhEc3tIG0v7aNWVqQRGzvjC76yVyqYDyytQ85JTFGSOWj5H
8WIi6gEjffbnQe1p6XbmgOrd6Fa+ju1BcfEGwIlBFpeiDeJZuu+oR4AwSrtWl2BQ8/Rn3psDo8jF
/lEMi/HJquRk+BoQudRXuyTNzrk+u/YpHhSrO3UCStdZGxpbP00j4126LM78V9UahRmMk4zvqsqa
er9INfWfpk6jf4s6sp80W+Li4ACK/ZxOwvgBhR5B4b70au8hKhFv9msan9FF5sv4rV2SQvEJ4igt
iFjJpnMxQKh9dGK6g341TUp78vBR/kKGpeSXBaOxe5kL9Zcblc7kK2bb/yiaUXJ+wW7GaKGgiu7T
2Ui1d5nZzH9pLbbrFxcCvEVeII2jcnenO0YVA0SLp6DJfnPLSjvBiQgt8Pu2m5Fmpld6ysw2DmK1
mN+vfcInr8sqJmZ9+a5Q+uHUM0MJHGfQD6LZS2W93XGgndaCChzXLQA/1o0in6R7j2iJYZ69eEzq
U5N1Tfu0eHPDydKTNH7IPW/KrkVPdoDCvZKnd102t5bf997kXYFpRfJiGBMa9IWDtEqOSK7lW7Tm
3UfGJnL4V9XatA8QSqLtXbBdvqiD1QnsX5cEyfi4hd8zK6NafaoHd6wvVZ9PPwrhYA+A7rlWvXPd
xXtnL9I2T21itx8yS8m+ujXurpAxzLzgP5s7fnlfSBkonTNlvoKawLe0WtT8UjhqD1xcphQmS2IW
0ydI5RwYiTB6GY5yqMKpSwc8hQkw80l4UnuvGgt2cY7HPjsIJjuJD8XFCu3hmJMYrFfMb0PbsUE8
Z5kr715Xscht9KLx/J4a6zRp7AEl75pTQqZ7sOrepmNZBCrgljNg2o7nomoF7LaKe58gT+BnNuiN
KS+qU1oPTLOGSgRu0UVB35GOqno9PaC61V6NTh5BbHfyEa5nyhF+C0zfGxwJGusZow9+CNSy09Tk
y5Oiz/2ZWZT11A/qjKp94Vws66gRvHOZ6qu2BWKQ6qrZvYniDrgBz6jXza565SXqMjXIGs+8rFKN
17dzrp12JRcVM0M6IXzqm1bFXDJqNfEBuHfzuf+IsA6ev5kLBtvvjIUZsF3ky8csHZHcdxqVSSaE
sCH9PEzK8o+hI57QIM4I28mP00gt/xhhBu6fLGZlSFJJ3zRrZixXplVKxFVacc7TYgmNeSoOVtnb
5+vkjPgGSeQG58W/KAoJyR5vw0xhuAVw9rPMvXa9PQYvnIfcwY7ZStKjTFDbybpXZgOzdgv06w2C
DmT+5PRNotzHkejms9HGq2hi4VlgV/hXJgj9vkY02Brlj9lK53+JRf0n9g3D1TKXGqa9idF7Z1uL
rOaObDPXT5FTj39LgGYM85xMubhzy/w+oyb9dLB1dn/9Ws2SbgOp3s5paCdPmh7DT68XIhU4Umba
ViY6QAJaYT5KAxsLyJ/xpa409WGOYr31qYutAD6Y+TThlRJ0yqi894xZuSzuoD7HspvuwKIoXw2z
m6+JUI40fXbSYgTzuNGonYGhbqv/wVuczkuAHBNHxH22FMl1qs3i32ye889poWgHL2nnKEOQWZWY
6J7cthuTvIFT0rMe9CnxU8AwaYJqHNoPMZf+EfNgdzEa4g4m2CgybNvTPcruGNfZyr2ch+xECwqX
FlwN7pBisy5vf/ydRBOuOqFxRWjdSjlW6L8hEsNzMUieA23B7aCSlnFQle59rRXjzI7mcfhur28g
npB0KimpEQTQk7pZxNmkRXSNSYROSaUfYez2XiC3HV1wKGk7/VSoKC32INH9XNjDySKzOiuYqPuo
afx5E5XIvoqAMY3RsOLeNDbNKHJmEa+Plsr+EWaqivSyi+mXGNOD+Lb7VAB1ad+tPLEbaEA/MWYd
cuXerMf03aB48z1dy+6fQksc/+1tcbTU5oNhNqMlc5xxvBBluTiqS2sNLvGXOEr/WPaczjrXgs1f
TEvBNrzeGw4YwAmab3SfYcmT+IM02gCzl+ludggibz/Wzg1BWwQlhLWgZn62RsLfMiGl7fUMTAl8
83yIz525ZE9JMWYnx1r+aYbkX7PTpoOLeedN/r6ku8kBpnKx8tlavHvNTqGH4W43P1dop44kp90R
hGDv+WgXgFl5QTtvU65mhdiomEHc165dPik41DzkTWc+lHaH+uwUT1yCi3PQV9t7wtU7Ye260Ffb
Alr5h0vfDZGLx6qah3Yy0HutFv0SW1N1sC134ghemKuwFsMtdG4321Li36p1PSllNSr9aUGW8TQZ
PcZ5ZpoGlOr2+e39srfeKsq6YthQld/OgGEHR8NYou6QD2N2Sftp+TV11jez7/UwtUfvoB7feZNU
Z3R6GIOSrm755qmWlopoV6xJkqBJbGFpUGC8c0Va8siMYncpvtXL/XnLo52rFN4ibIOQ4Ds9GqUl
n+j62B8GF67R2y9xB+BloYOGYBdKHIzUt/MAyxa4ntnRqj7qaZdZFkpQz6V5msFlXBXNkRQiC8Ra
CGpPrVH3fxVTXga6VisPcUzH++2fs/fkjH1tcAvspZtJlNGwfuXpkKtQPT1LCHB35HTKOaZTe4BK
2TmO6M+wc9Zrj+tPfx1uxnaMJmeE24cXmnysuyq+01JFvbRLLM5tZ32YlSo7AJ+sR2BTYIMK4B5i
XE//9KXl81uIU7tCIGwvlfusK+OzJ8v8I7OI9kCvePcl/rbK5slqtahs3JKU+9HOUupxbC39zGtS
H11owEtvf7G9ShJ8PtxXvtbq5r25IoZILGaP/ds9NA/nO6bo1v2EFMVpjGAIkIp6xocGx7aHPpq9
v7QmN50gXQygZE30xyx3qgsIF+u0gjLjppY2Wor3zCA1q6Uqwt52ROjF3pEF0+7rReJula+Bur+t
WBU1c+KsqOOwM6w5dAUgGtdK+ifPK/7DsI53CiWANGnlS2/e7QSiMGsaQLTunADB1L3yTozF89tf
cPcgrKpvtB9ozG+vCIQIvNaNgEZHeFb50pF4Z9k5ToMZMrijSLtgyJMDn6a9d/gSuIHvcD1tdUIA
J2mzg0BuaMq4ozeoV5jD8jbzCNLw24+3u9QqKkF842/bYqQifAr0y9CPhoEXSJljttGpxX2EfNtB
vr5+ju3xBtSBSDcEkltgNxO0tlIbajUEWsV1GFwVyZUhvyCimp2KYcq+UYBZX/p4/g8tacCJNskn
SJaVzfE6mE0zAjqIRRPFk9q7VkhunZx0kAcDiL3wRYFFu4R0ep2dvV4FhX5tslyOOsBjtEBaRb3P
dT0/uAO0vQ1J4bgqEWDFBOvv9TLOoDFu9ZAsU1priX0kqhpQtP0oNd/Gv6i9i5zF+JcBGYPUdtHm
+tR2cmyvhVistW81j7XPJKD3To7nAKdd90biV2Ipfqnl0nZn2pv60Shob5utIsrUNXRSSGFf/2hd
X5IZty7lvhxVGS5uK356pW6cbWfW/sOBdYDuM8VDlPAGTYhOVjuptaChURXuaYVR+amtDte6L8dL
nsvSL6oqO+Ca7X2UF9s3tNvo0rubHQay0UtaFbiZEk0j2o8aFpgYQZxzS/louxK6ApSs/3B0VzK8
TXlKk27bmfJ0eDQ6nuWho8Xmc161aYASd/tTOsu3t4PEzsn1XprerEJVut3ZRbZodZcBc1NKlJIY
J5jtg5HG2hPGaB72klZcPNu9WS9XoKVHhc/OsaI2JcDTiaTTs41QTob5EQ6wcWjNgG99rVXBbKKA
qx68zt116IHRCVtxJtvOhVlFdtJ0Fiz5Nq8nf7Qm5zJh2/7jz9/lag8Idk8lv9q+y6RASWIxR5qY
KCWFDJsRtZKAQZn3RiGy833gxdAEsfw4Kvf3HpDWIvmsB87tpjWjM+yyu4g2azsU4ycGWg10k/bo
Ut7LeKiH0S9HgMbhDG7CYIQviiMbKKtJskqyLmnTuSfICqvGbi0X2phTWTvnIvOKyIeaMs10b5OJ
YcliDE5gtKVRHySze0++EmnBMIDWvGlmV+4cW1kF+74wVfnU0X2AETAfZee7T06BR7GwgkF5/tdB
zhIIJNaQVe5hR2h3M53pEM+s6hTbUDwMoejgQYv4CfTN7HvJMN6rvdechsltDrotu79knb1jmwDE
8IZmN1mDMnJo3XuhoGRyKhIgDPDCrbQ5lbZ07DskiAZEHNUGx2mdQuVcI9LSXgygBq6fK/aUHfyk
nQvAA00PdGWtRW8USSygla208ug+l6m4tKB0Ho1s1i4rePA/fG0waavaBQD+G13gYqkixMVS9rmj
Jmerb7KzMjdHBKSd+hrpRPSUSScQNtzeaLMsI6Nr8KWwcxBUSVPHd6Oq5UCA2uhUL9nPt8PG3vsD
+car0+nW3zD0PIrpSlSrM68NxV9tkYaoyxEHmTEXf36XrT5+K8xoJRdvOwf0Jxq0qWIFEbM0unZG
lym+abf149gtlkEmmmiGn1vJ8tfbj7hzh5JmExVJTVBa2uIsK8TUe9xTKZXwYbi2g9KGriPjhyhz
sb5AgiCcO+MoMTF2cAQehBICAyGfcmtzcyc19HZcJsnva6U0z2mN+FKQJmixMP8oKccgcg7hgKe3
4WdG0v4cWherLqcBJAcVM+KiV3NTOUFCceRdD1Uj9wdY0FXQtK0czm4ipo9y8RSwJ20OUlRLhznz
seLIvtNenJmsF0uRXnrkj75izZjHAXzf9pvawzz50HnjiMscIKi7rG5dJxgJYfFBSrl3vROy0J1F
zBIE0iZuOUpSp01d03JWkgpR+dnJHxtZe5fGyeg8F0lX3Sde7jH/qdPr2x99LzQDoXfh5xOebxRW
hQWJvNQaRLx1PT0PjdFfizQ6QhHsHVbPoBcCtmpdat16v3UWqoL5ujpx9SlNJu4stVXBqWL6HNUW
FieVkR/0FV/Q1Ztah0v2/y+42VVtjccwxANUT53Kpr/eFcEq0P0+ngEI8ifPNyXGSALAm69H6Hw5
KZOSt1/t7kPTAiRK0W+keH390DiLo6MCL42QUTfvZ8VrL+kS64HSGJYfe9XRpPQ2RMHfYZhAPuoi
GfgyafztJStNl40JmjH4l4y4C48myj+wEs52JI6KoNtQ8WopffNoVQbAyMtW2WbXKX8sxTIFHmpK
AbM746ljTs07Lo6kgtYO++tvykOt0s2M7FYLi803bciwmW7yTedM531GHnhIQChnN43E6Au7qz7m
Md0/T+kwoBL2H5viroxhEKUaRxTy+LbwyzvLXWZ9SELDKJL3ybyUj+7Q1Mt9Brg1OtjBex+Tc4L8
Afqyt1JY3dhNuoKTfZjHsXgyoq7HTSWaP4iqzw7u672lqApR7H0hX2xbjbMZSzNrBeBW26tPfeZi
MoRUwbnLUb9++0jsLUX/C6syF8bZDb1NbctajXuYsalMlQepKeJXZ4z9yZHG/PntpW5PHz0weg2k
YKvw3bZvJIZCkVw7QKypPZWO28IypviSR1N+okmynN9ebiflY73Vfm01QSP3W3/Pb6ev7TKZxhOa
uUglup/Htoz8eYlAIyuFdh6HQYJAs40LjgzyhNFV/lhjYxXMuWYctEFubxNaLTAP6IQAMMcd5fUP
scWUjPXID4mmPvvgVZYXGDa1KbIFTmDO0vLTRgH7XY7WgaHHTrf+9dLrZfPbO0DkSFjjIPOwWVS1
A6nT1b11Vq08f7e4aPT5dbuko0/rGQJxobVGOGAqUIeDiNRLx8Xc8/Ya4yhw7NwGWNGgeYH4IUf4
RtJgHhhijdTnoV5iG1GWnX3tlSW9ZONMuVeI+sEYu+zUj6PLR2uTa1ZN6n/Y+qv6Ig551Lg3NXxn
athVsEfCvLecICpb9Zs2DH1g42528B32tj69ntU6mbbsDaRkVOOGFhJEqrxe/kZKoVQDFzWak9LV
znNJJ+EggOy+XxIYklVkp/F43VwHRmKiVWEpSRhlg7joiUaHK5WF4Q9aZJ8qIzLPVkvcqnQteW81
9GyxIGoP+gd7T00ms2J6yV+psV9vPnTq3bKLYctpTeb+o7a9/X6UeXlBVqN7MMngjgTGdhfk/WLQ
CT7ohsrhaFkWCY+4qblsLatQxSepZMWDMynJR4E29EGqtnfpUuggt4DCAxF0E2GqZMiNGqPbsBhQ
qnCmCZfBcsaorhwySWk7Rqc2M41Pbwe23acE3bHiP1/a/K9faxKT+WcjmkOtN87f5jrp/VJJsqfJ
ihjWxulRl3rvlmdU88KNgdq0vWX1pi3UvnST0Gls3PcmpGK0Yvwm7chCk79YMA5M8kBSLfulkL/e
fti9nYyKE5LyMEuI59uenjVWtOk9bCwj5lS4C8YaIpeahtrQVent5VJgmxXqre5cMAqY3tEuMz6V
I1byB+X6Gik3uY5GPxZ2HaJgiD9vvrXdWHMi5iEOBfNsXyCw8FxPinqQZOyuQpUJjNvg0GzRWy5v
2BUusyKZNsYvOnNfGiQJ/z54pzsXEnU6zlmM+ekjbvetQd+jGVaLHLVUFsunTUQbMV3S/t2g1vg4
SzoEoeomzldOrsjBviKa6pcj6FJfDGB+fSWJltaXHpvRxzZ0iIPFxnMcN4jG6k9DOa7eklWeK0eX
+npXbj/D2qojiO4ZfwnybC8tNEpx22y8QJmS5TGbk869pkNqqncZOU5F6qn3X+NCHa2T487qgxbl
9fe4H6JHuxJucSIXqP7YfmC1PyeLQvAdYNlNG3OChyFKSwFUpsTTZW5645KApf+li0r9OJfLkRDe
3lYhc6GhiE7Cyut+HQbYKo4yIvIc6vDSQ0uPEB8a4NB+eHuz7PDj0OYngQKlRLV4Mw9D70dJ6ILF
YSEy4fqQ5JLvSWSbX7pFb9gJRYSaIdSk+Ls+ONr8TpFGcYdmUTsGC+zX7smQVe6c9WKtSaB3zt8S
xwYhULu64t45lnBbRIVG+RWUv/OjHbNevWozJ/5ku1mD8MFSFM+VG2Eo6jPTcfu7CUUx71wNFX5v
FjRU118wn5gu04xEw53sXbn40qyqB9B9XuxPo5Y/l7LW7Xdqkg01bdghbq86WIl/HP4n+f/6BH46
0No2ds5dTYp0hi/TxM8Hb3Jn65L/6ngxApu7iWSOvuTVInsYuqo0QtDb9tPUdeXd26vs3EnMDQmY
RCuaY9s4NXpphQAAc5c6q9SHtp6aB7tMu1AsefEE+/CLV0Xa17fX3CkiKIsIJeBCGCduJ9z9WHd6
UbH10Vmog7kwi/uGGfAJBkl6EAB2Lj+gA5COmaUjGbwNXVz6mWgWQEOyqX7WnjvyTXP5jNmH9z6K
vXI4SBJ31oO3Q89gvQAZeq+h9LcEWkZuDKikACIQGRIC5QoZuDRCoWEVK0Y7B9At1ezL2+9zb1GG
EmvKRMF5MxvEpVc0chij+z5VtPMy6T+cZOl8W9ZIM9bLkSXEzueDv8G7hDlKYN126Rsn7SAoMZ8Y
2moi347X6M1/bZlBlRrZwRfciVuAOencck++5Iav32hsGnWsNiv+o2pQiFAxxQMzaBxcpDuvEMlO
cLCoi6xg7m0CbELCrm3Gq63KEOXS6HQnnu3JS4BAe+1Sneu2iu3T299t50W+IISoNWnXgo14/WgY
xlodaoLKfTOZDZqHi3LJ64zxIMXuwVvcWYq5ClCIlQvBgGXzfKKTWYJoGYCVZqwuDuXru7E2kiJo
xGHg0nc+2ZrmUrys4mI3/W8ooLaiL4YIHXSXy/MYadAx7UW1Rt+yxtb2U8rIn+3gpP+kRTEUvqmN
cw5NS5j/5nnWvCPi1svJaGEun+tcR+N5jhP3YkpX+wsuj2sHiVfrHsSrAY6QMvXdD23U1V+GG9sY
plTZ9OzipnXkTr73XCRZOp19Wjo3rVZzHugQzEoe1qnXInYv61OElchBRN5b5aW3QtcD69Xt8TK5
iaw5pga3zEXc1RMSN54hj3phe6uAaoQVRoJK+rHeC78HqliLU9cYRQgSsH9M4WUFXdUfmSserbIJ
h0PDMpPeiTC1gBIYs51cdLtR/8PmXsPRyjsgxdneJ8DzYbJDLgnrQlWCyaBfxPytupiAUw/ixPqD
X+eTYAUIEojh/j9xq9evDdTI3HVLlodaFKdtQDXRniO7cD+Nml3EJ2OynAvKv3eGkycHRfrtESbL
p2360rnEbmVzhD3yQludzTxcSrPE2ClVfcMcZZgogzwoXvaeEtQiAyxnBdpucWEJ4nMlVbcIjQSS
2zXpsm64tM7sxoEoIdD/1J0RvQKzMKKwnyUE3LcD4+76zJkhPZNJQl57/ZbTNp+YRPOW+9oqH8xl
ip/on6q+21nJXZHM2RM0NvUCo6w7WHn3JSNqBaafouGG193rTp+CE2flRdWWAI9494cF4zP2Xb0+
2re3pwNVII4fBjMseZMHlVMthg4l/zCFjI3HvEweYeYN17df5m2GB2MACBJxC37/jXdIZpQTc94S
wjSSeiXqfbNVnNAh6Cp/jBpia5P00TubxsvR0GinpbqSFdADQb2O5HK7j1o1LofOyIuwQoLiS1S1
8zshMls9F6iF/Ux6a/zYd6VzQmF/eMgNJc6DvBSV8G0XV7H/8Glp28GqBkNzS6aPQVRnaGoIepv1
5yYpnPvESvQTrOPk85+/ccASK0p0zQO3sk+gjPV+sJMiBJku0Bb21I8Syrrvibr73HpDeXFAQR4M
nXc6HwjsoPy0DgKQEdzGh25s6N0WcRGWY1VfpB2jMaFZ84eJTvNpcPRfshm8a972iDKKrjzT8zia
Be9taL40O42+yVq3bM6tMkXoFTh52NIgvw6NawQZuN6DcL/7pKASgJKCRLmdOCumG2tqZOXh7LXi
I0ano+er+uxlvtDqZEWZT/Kx6uPk7NppUfllbU9fFhwMj8DJt1njCmhdbewBXLs30SLSJ+jq2NyF
eKrki18bzvSjzqF9Ip05x+dSy//LYWZ6RlDWgELf0IDaAS3hgbxgpRBj1fR/nJ3HktRI27aPSBHy
ZiupTKtpaKBxs1HMMC/y3ufRf5f4/wWtUpSiZ8MGgqxUusfcxuZxfZw6mv5eNoVm4w5ZMmZeq46t
cXB89tb2z5HXv/8jYKD8ja9Rl+aBXUnivT41ZoB5cXtQ+d4dhWyXEgV9OtDPr0eZKZBGRROytJ1j
lAEkwBCd0yQaHP/+Gd1dOkAniDwB/rsR9Y3liWzD4YkLdbU5G9q/KFH9g9GX6pUO0s33B9u5grkN
uAepwa6pofp6VkMvz5GVaWmQTaqavtAnyb6pOGaoHzLTCi8YIVQPsjzM1/vD7swRah8tLe4FeMHb
kk+vLzpdagPN924AAT0KsgMvTCmBJWrWParlMB5Uf25rv4iXIgyJgi3agTeC78A6xzppqTWb5UR1
3Z2aSW3e2VIvgYq1q/GTkNVROzdlkse/OhSp+nMxRb3+8vaJA5ZdhQsp798sLopKasbQSWADiH6C
0lr5tdqOwOSq6F1sDUeiUDt9M+YNkB49avjuN1yhkQuR1gjKM7Y2YJIVh7U/Jov+rrVFf2ktE+uQ
OENyaVE7D6+c1sMK9zGTIuUHYd14sOx7u219d0FXreCt7auLSPug6xR2girOqGjmgy4VZ6Nzlq+o
cyX+OOjdg1Mr0dulB8E7w5cCv7ACrba1jwgVtzAr6FpFUVj4uihzv7XPSgHcPxnfjb3zrKVWefDs
7VwYBKkY0qy1gduGNEAhEAyjQ6tMDpFvqXvrvSOqIy7YTljIKKgArhIKq2re6wMcO2rhkCgheGpI
iQc5oz0LZQn9pcCz9v7e3RsKot66i1Zs8rakXwJoqSyBiJMjJvhPTd/i+pT1Toia84iD5P3R9q4I
KEoQbCjwr4j21xNrJFjGXSylQSHPOLUloFt6AARXRyT/CHBVb791yc8ojwFGojqwjVGiVFR60qpp
oHZF80Cb2/bLSeseSBGzUxoa3UHsu/cxKcKt5Wgy9htEXImIyKBKjDdOXRzEUyhOPao6foW80On+
l9wdakVm0rHfoZzkyrxICTLpgVQQlNSiVE/Z3CnfenyYDr7i7Z6HUKautXVUPrnlNrux6yLHSes5
C1ClJ74k8zypPXTI+xPaCbMYRsdehhdkp2YEBN9k46sMg8Cwh81sdlnTmVPtRDa0fs1+Rj6suVhI
mrqSMuu+qbftwct5+6Csv8HC8YvMHtW9TUQ5pz1SQgsRpWEMbBhu8es8Ssu7lPX2ptqZDZf7vHJx
/UJbZ0mPuNDr//8632d8tAZRp2XH3pTH5T4yURi0iUfUrk1d02wfM7trTxH9PW8A+eOOtVg+9laW
HJzM3UXmYFJCw7ud/fj6ZPZKNyCzXvD1i7g/CWTTL12pa2/etb8L43RLV6AJbI/XowAnLZMmQ8hq
jqXQq/hX3tQqlh91rXRwse19SgWJS/qhRK434O6VRy85fc1QYV9dJ8vqz70x164lCwfe1CyfQVFO
Z6PvjCOO1o5ACtMkz1bJymD8bDOyrtF7RaKMETRjaX2cKz39WYwG6N+1EzFeKE1izpHHUvJE561u
rk5vJScegsE35y556UQM1gRxxzeXdPhZtF0AHBFa3+A8Im0cS0kziAsjs1lAbqXhJ4EsZOdLbQto
+P6B3ttRsAqAj6PDAMFws6PmqM4t7KLTIEQ8W3PRx7JfGrvv3i4ByKw4rABiV5LVdk8lFo13kVQp
Wf/QjucUSccvNuLAI3od9vxY9QW5PeTkPEKRUAsPMghV2TmyKA+hNwtk81ZK39LHvO6dIg2EEE32
SS36Gc0yLRKRr6zKg9+KuR6RciqVBG2xKZ3UxddAsmmuqiD+5ia2Xsf4IqRl5UoJyEB/Njq7u+ZC
dN/7Wa2hZAz1iJ7jEprnuljm5CrLoxa6YtFj7eACvH1WUGZbORekQ+zdbW3TQPW2qMosDVpZLYIi
m2e/t4382gvtaH/sXvhgxzkmKOlQAttctmroKE03jmkQA6b6UI26hlIZKlWnBX22U9Ik85NtTMg5
QXD7n93HIPIUbJPevkvRMEKSDo4efabNjZT2yRAZBgKy4Az797MYJc8qCuvg3ts7C8SoeNHRhSdu
3BRTkSSOy94GtlBkzfhgWK10RTPMPioQ7K0eYyCEyeKhx7H5omK0xwq5ObqrrWL6sZyYXtfD2HTy
yDpgZd9GchQgQMah8wUM/UZxi0t7gpgyEeWIun9SEIjHsp2S5Twqoy80e/Hvr9PubgErSdeMOhdV
nM0nHLIZ7cXViSkXmvwPakDLeOqtctQfc8UqFb+lGN64OeqCueuUWWU9J0Npf5CzHgrT/d+y95nR
5F3LnAREN5kHNdtIshck3WNIQr6tt2EQp451TnGoO5j27lDk8PR4OSc3qok6KBLIoMB6K7CCo6/k
cqc8Teh8eZi30Pe9P7G9RSWvpHTKgt6CRGKsUWRLykipeqP0ZiBNj1EK9sBJQv0nIMwjeO/uooIP
gWlEvoMk9eaNUGsU1Sm54XwTTmruonGYP2q9rtdXdI5F5k0V1QPUqaKXpYzT5lSHbXTN5lo7qs/s
fGfEldfiP3pmOvHX68Ck46tMGnpdlEzE7BWKwFEGuFV6HcupOXgydsficiU/oBULw+H1WGo+sNR4
0QTAm9Wr6aTtybHg02UKJJT7C7pz79Dqpd7EKLTQt983mlo9hkbM9kEr8FIUXX0O5fCIj7L3BhLr
YCxKNYan8Pcy/1Gs05YZ2i4EisBErVV3EaScf+IrpfwFsMl+ryllhVXHFKrl41CNNY8h3oPz32it
p84Jtfb6S+8s8nDSke+/Vm0fyf5Up1OmuJqyYIuq6KhWeymZd+tibpKtAB7bOulLnTtvP9pAYEiG
yb3RRdlGbniO02FGvTiQTA1L3sZW3LyIsmtm5sbB0d45bAzF1cmzAwZ1m2sUY6KN6pTkQYW++JMi
Db3ttdCRfiSDNJ81PVyUg+O9t/GguEAaIiQG873ulj+WKe4Fah0F0TcuFcvT0On2pZGiHtHEwTlI
J3aib1w8AJ0S/4LJ3E6uXioxQuujC2RHybNUOumDaDOzuvDx9Scoc1ZAX7PBjhKe4cEa7m16khji
GFBGxP7rh/9jmmhJAd0oGDtBx+O0AMY89UbSH8xw72Ouylg86VyXvLevR6m0UQn7tZvmNEVjusCa
DDTapfSXKfT0oK6wt1XAkYJtJ2e6JV2hqZkic9/n+LSZ6SlR4/pxlqJPtTpWfmnZ04E20N5wwCjW
0B1SADvm9dQmxIfqCThdUFaF7ne8Nl+jAXqzpI/ZpdCMowbW3qekZEwMhmYUjfVN2GIkmdXqepEH
Al16P1On0GdLln6pSW9vGeETQDmI0iEc/xsMDPkKWiqgtAI5HMNHpR6bUxoVRw3l3Qkh9kDTBJDU
jcoh8Oph0G3KXP0SWd5MbfZ9VTu6K9Dn/XL/hr+tvjIhqDgQuKm535QKs7ECHVXnWWC3vThL3Iv0
wGL7A9DZ4tJ1XfaQN6H85ioogyJnQbzMPXmD0C1B8DVNlHGRNITKRqSMvGX1v/dntrcLIaVQlyTS
ou21zvzPY1xgma5CmQ00ULxQ0Fu3cprlHC1j40tKefAdj0bb7EG9KTueBVSwxyox3tV58XfaZNlz
z9Hz6m7JTvcnt7dDALMRq1PmQWt9M5yjLvAqyigLlhGewQDkwJNi2KdRxQm4P9TuzAAlA9VDIfYm
hMSHVyBozGbUJck5J5qaX9Uu6r0kTeRTG8/j+f54e9cv+x42OyjjW9qdpgrHKm0KL06m5GdC+ToI
V1Xl+6PsfUBiJ8QteKZve1y1jpWvM1SIwNmjczKg4Z4WKpXXaFDb/7BWdBjIUGm3ECRu1sqmZJxP
JtdhlKrJuQqTWPOlWcwnxJ/H4mCwvdWykNSlsUOV7KbYWkXCaiONu1CKZUiKSjx5iYWQsyzo11lV
d4RA2bs/QN2ATIU0CIBu/T1/nDJQJzBPSp6xxSnKL23Rdy4Cusk5qTv5C/oy4qQm0hFsdWdQgkRe
GDJhVm8bZbEPizZb6+R8gC6oclST3bw3e28x+8gzpQIz46Htvt/fMrujckeuylA83FuVJslS4Zha
Ig26EqvDhAz6ktMiOudtbD0i01OehaiUt+/TVbCT3qShrLX6TYZTj44Y67Rl0KXL3g+liD+lSpL5
hTrrB2CxnSNB3k8xDH4RucV2KVUr1p0xxJdwtmLFPodm3nyIMpCTD5VJanOQWuxsVO6TFfsBK3JV
0Xi9cWbcPHItDsnHs9z6q4mb8DIOTXcxkknqXHqt08Gjs7d8NCFI0VZ57RvYMR9RlOOIxSO0OMlL
ErxEVD2OrlqsjucSeLyny1hh398z69neFOTXdGBt6/4OiDbLpzb2MJrYtAdNqdTPljK/J401z4mF
L6cVN8llicr5MmPW9XJ/4L3FZEzSA6TvbutSStkOGcATCnEIe6Uefj1I/xYTLKbRNMP/sJYraJ2y
P/f2TXlqUQkZUIdPAs2s4t5DI7/uvFqrY4phFZSqZ7vkoT94l3beCR5A3nUU20ErbKM+PGeLNeKF
Drf2WkynzJ9sPLgOFnBvFHTESLCI+LjDNwuYmg20qJ6ad1MYtZ8ta7mxHsuDW3sHesZ5o+VnQfwh
sdpOJo3yqUY6GyCfQhDhjeR9352mlp5bjmHqZahWlG5XNmXtKjCB/CjSjdgXCUAT2dL6gwrD/s9Z
wakraXq1Qnt9OCEnVAUIRsILDaxHNFaFV+Kf8U4RpfkNl/D6e4lOOd5RUnHN6bv5Q9b0T9GMauT9
bbz/S6isrmpuO5Sx2JlzTq5CQp1nRusts568M1IpYUubuRN0YdS/b5VWPy+VsXxAuVl+ils85XHR
6d/OcwWkITtsB/rPaB5tvgrWwKYoK2q9bRb/zNGcIWtLOxfRVfUypVLzH7YeURc3P9f+LU44yjsg
KIZJSKmk4pNhNdmHGKjCwdnduSg0In8FV4dVLG9bwEZ8w1widNMDwGfTqdPsn0sX92dC5frgfdm5
C2H8c0lwjFbe9nrU/gwVxtCerVKGjN9W9d96XKXzQ2F3+XsZ9kLtdnFRgnlpML0Y7NmULvd30t7o
FH6Rd0WrCcD6JlCJhF13OeWKQKL2SgMYuE3adNVZaef4mjW6eWnxHTipXGQH67j3hSlD0tPnIuZt
XX/ZH/MeokhZlryg1C1nyym1JNuPrTC7UKmqDu6Rnf4z4AHgEVDxuRK3OxQlF27hboqCTHR9IMt9
i41IUXhFF80vFhr+bold2sWK8Yp0abK+nSVIAr4+Arw4XMzbVj+2ERPm3SzxMmYnGCriLHoBz6bv
Ep+VPfiwOy86NyY/E+oBZd4tGgTP8woNxjZ8KFMHNSbJGN/ZVrx4rdwufkbf9hRPcvRyfx/tMAZX
BiSazqAHSCu3xcqOyLuKcl4EGdeQ+SQii66wKcyiOImmwuFlBC2GerWWVQq84cn8lBp9DAXfMMPR
m61a+aYoEbYFtj39kqc4b3w1w4rBa5tCepfVYZTDs1YRqG1xv7Iuo5ijj4ky9zpuQn39GFaZkF1k
OaL03Ldd9V1vK2W5kEtluUsTvv+bdlETn2l2tV+xqE10Fh3FVH/JncS+loa5JH6hRNVzCT1w8Aek
IfOflMdJ7tByECfRD3p0nZsqUr6par+84D/bHSEldo4jirFQU2jv8jG3XdcMyUQIjkkcGHnYXAqc
Gs7jgA5eLtXp/9KahswSljFknES+3l/AnV0DHYECDop1RJ7btmEcKk1bTjS51DquAnwlYW/O8fCR
qgf6GGPUIoiaHWHndw4m8Ts8emxFQDtvY+smxzJncGBHFkNUnxyRy36GXPa3RtVyVHry+jJH5eh1
Fvizca6GH/fnvBPFUC1YTQuBMa3giddXUGWNaQYtlAANIfKHLrGSs5yL9kAJZG8UKi2A+IhjcGrY
XPB1gUeWs2Rri22sIhcf39Gv8nI+KC/uD0M7Yi1HwDjdhmSd4HmIQS8akygLt1ii4u8yro6cLXYS
FLSNuLC50H5HmK+/WbTq1LDzsXuMHeOptvEjSjpNdTsEE/xqEkf97N1pEcyiHwNph03yejxtwinK
KQmiy16qg9Tu889zPh71WvZHceiDOrzF/PF6FIT9jSHiqafeh8q/Hy2y4UVZnqhvDyvwOwbWyXtH
FL5Fb1gpNHaQSIgXTXofuaNSkW9VVgdteZIAub99fzMS1SJoVTLglNeziitFTYsGzFxeYn/W1iCy
4/ZQaHDvzoJlAwuYsAxUymYUsx+GugGBFOiRJr3nOFl+irjbO2FnHcqWs+Vzo5SeosxvF9n+bU0F
70ZFieOmhCQkB65YBmxUETQwl0rGlk5Iw0dYg9/vf8mdYIUO+YoKhpNBK3OzC6fY1ua2KJIgMuvx
R2WUDTNLupcZoPTBou0dsFVpHyowTaUbZ/PUGTU76fF0xv+TPkTrBL2a555Ziq993H+7P6/dwVgz
6sHrtt/GChDubUnLdMy+h6h/cowkdotBts817tynmW9x0CvbOWfrtBAXoIRPkXuzVxKhq/mkVUjU
FOlyJpBYHgRcUv/+rHZWi1GIZ4ndoNttQ8ukz6d5UWbMuNVEfJg73HBMuoHvhm46QnHubH4TjA2R
JSfsNtgyZbyDMECJAxotjh6kcpanvimG9lrZkmPgLWiml5ZN+tVphHlw5e/NE+gopA16SuSlm/er
1Cp8Y/AZCuYpbzM/nArlc5hOae3Lsbqc73/UvZwTPAHIFLqcFDW3Z0DKo7A0G7MMcjQMT8qihX4m
z7mbWr10Hi01vCaK80KiiAeyUTqQkpXYt4fs4CjubNnVjQ3/B54fWoXr3/+RN6A134RtOhZBrlbR
Q4kSjjeDVT8bhUOQNqZHMcrOCq8kwvWCWzFG22mrciXpTWKVwaTNcou0SBJ/l2dJ7XxLCRcil8T8
0GVx4i8QEv+9/813jgsgP6AjYFVor22fi8aeeMxDvQi6AogfCxwaz5Fs9UcaSjvBH+A04j6A/xiX
bDnsaiF6Q4KlGeTTGKFMPEKN5T0+lR0gvwZJb69ru+L6HyZHxRHMD0KnN4lvlNboobVKGeih3D0W
els8tFPaHKTXe1MjJ4EFSxkOvM+6vH9sF3Coep1JSxnQGTJ+dqNQr6FiZT+cutJg00RIOaE9nB1h
1vdWbm0pUxgxAB9vdXGBqQBfDOOSqng2nLLWShDdVKcDuNjOBUCnB5oBHSEkHLb1sZDCN9SjvApk
ra5kFxiP9qNNu2rEljI6NDXbOQkUpDl51KYVjFc2l3fTE6GNUshJCE1nuNrW1D3RbRm/d44Sl76l
AZ308NkdFPCXy1wZl/sbZg8AzA+ACEXrkoRhm6PooZKxa2y6OGKGnCIGPZNdcGLt313spBjxNUYt
riPXRuxaWVT8q+Fa/1XE3fxP06t2Sm25jxRXgmsdHrzaOyvBi80RUgB57UCu8I9HQ9Dkp0VoqcqR
vZwtLdevZD7ywWfYuQAJQeiA/76VbghhEhB+kxpYTizX1L4hqvEd5ogD1mir9TqU64NLaPezc9Ny
CQH9uHUkl4w8gl0M8mNwwv59l5rGM7F/Y59xW13sczLLksA/cM5kv0Py2Qy03Gw/o7aKirs1SKn8
IIpMu4LBR87y/pbY++xkO2s5EFoaBtuvT7dUx1OlzOyIKjWKn1KywG2XkPgIJ0N/O8ybL74+AKuN
4E3xV1LtfCbeQJ9AS34Zoe68s9thPGsUH768fVL0tqChUIJcrateT2qGMRQmqpEH2ZJV/iInCdkV
AnOFulgH+cjvFHfTiaFTvoJNScJvQ2hcNo0lTpoi6PMw/WsqW/Gxn3IRulPmZA/K5OgXkwqM6epp
gfaOXRmnqad88+bj43Cx0GKzSZBvsSqpUkpOWmlF0GjKpHswC4fMB+u2gtoWtT2SCb3dNg7FeiKI
Nd1byX6vv3CVDaMtx6DLrfXarLIl/7qY5t8IvWpvfuQYiQ4l8ShE2Jvi+MirXoaIzwcqDlquIYfi
oanyI/zN7SPHKOgwoWqJQ+7NxUiZfNJGO6Exgf7uF/aJfCWIy35q4O0sV47N4TTKaMwfrNrtTQQc
DFcnLj5wfTc1o4w3O23SGVFCYeafUQJWYTRX3Xtz0ZvoMmqJop7vH43bZ5URSWapycMLuIErW1VL
gmboSTAlEU7bU1/4Um0pBzfs3udkV8CyWHEQN2GXVnHZdbTrg67Jo2tbVcppKQb7fYK32plUoP+8
ynm+/SjStkco93fixx+bSCVOSFQUQTabpKXqZiFHTzhD7FEoXD63KNv+muiWPihDm58RIYzcGs54
ebCkex+YWw4g0trNISh8fTJqW5/4JjRzqKQXlzB2wkeCl6MyyG3dj6YhvEgqVSYI5e21Db5jUbB+
SINakpbhsiS6c5V4vF8iFS2/s9qPsgz/Pc4/AcBNBo9Oavv89p0EwpBKq8pO4t55PVFk+6K+UGO4
A+EYPWiapPgTYrkHtb+9E8LRBLNJ/cogPno9ysBHHnoMagLVjoS3FPPwnLUqeuhR9E+aA3a5P6m9
e43L3KSGBXD4BiFXouKCMw/0AVnhcpNaTcOVJrYfemTHDjbK3hnBxVFZEXJrOrbZKGOhamw/C2h3
nNf+4BhAzNEihWFimfGqstxHV1Euw9f7M9whaVMVgby7cpR59rc577BI9SRXJNyR0cyhZwO08eY5
lN9FQF5/GUXX9h6ceeViRNniuOSKenhqhLA/4Lkl0d4pI/vn/d+0d2bWxV0ZuETF24y0QAHRbpcx
Drop0f7JIrt81sf/YOi6PtNUoYBYAqHe5oKSLcHUaGkN2EYfBtaEDIujjsuT2cpHkvm/G2KvowIW
Fgk8LkDaVTd4TnJhJKccLvY0S3LMXFFzeNcUU7G4Qms6MBpZhE1aZCHrdU55Ql9wEyyif9qoimGP
qN230ayHD3LfF63fm82oXWyLLU+JrhemK+JKV1wkHDV6MDOo2LPdO8YJx5y6u0iDXJ/qztZzyglN
8r3XnGnxtG6kD6DMAvSWoySV5Qnwupo7K1I3Htz+O8u5SnZRL0WJ6lYoFdFpYj0JBMVcOS/KkJtP
OcLsB2npzkllEPYwPh/chdsbMNJytc96LQkgF/U+fuH0BFTRPBrjJB+8mTt3EOBcMCHrUt5mTWqc
1UuzYl70SVbQlBfTh6lX4ydLCPXvUp7Hg5thd7y118k+3RHyGq0SyXyLN1rKEUlMEvM7Opz5daR6
+QEFX/vg3dxbLnQ5yAvJpW5ZElLtjKhjxOjUtfJAf06ZTzDU+4NR9taL+aBFTKXttsjdRELpKpiX
wbzk6aMymLVfSariQQ2rD5L69ebcHL5VMpwAYJUO54V6/WZU6DHiQgLAIW6N5WeG1qQ30L+/zkM+
eLVkp+8snKKe+/TQtGpnkqgmkk+tXXnK+errkZVeobmoIU7mUAYyzuh6Zu+TIm1/5KnU/3X/0tzZ
JYCUqCPA+OKTblWGzFZbkFZe6QTykpyxcah6b9DpGZdZJ7VuW+rqQQK3LWBSwiOHJUxG2AS4m7mt
5CUzBm20ke3Acj9E7qdv795//njUHttENjdjrM/mH+UmZxn1mpazHWTu979eIvdd6B7cHNt0/GaI
zcu7mHXRCIchutPH708vz6n/LLwfsns0lW1ueDPQOtc/5tLobb4YCwM9Oq7iv8Q+kyn8o7j34IsZ
KxP4j1GgG/3/6Yjzhw+Od3nfukc0tKMhNvu6oZs3hjkLX7h/xd5L775X3aNp7FxD2D6Ts9PVg765
fZ4zTRPlnNRFIGKp8syx1C6ro9Hp/qnZO6GQVSh+rX2NG/8rUzJgvIqkCNpOp38SxUmADbTpAXk8
EoLZG4oIHZIA0SudmM01hKra4GBjWwSovIm/8auMQo92r/k9gQH67/1p7QSTyA0B6TLoxRNObsYa
efr11MCOt1Kn/EmZp6X1wqJTPyehmpTurCoVWrxVfvDS7w9LiRYjQoUO4rqmf2y9YeW+1wso7dae
y8EdeLRqd4xz4xTPumR4LZp4wSJPzpGZ4963pccHphiWAjnQZr4Ld/D/I6lN82D6Ce6VL6WGr24x
y+qn+592b6i1pE/XZuW6buN0KTPUOSssAo2+NNAzwr7AtWo9PxWTBpjm/mB7TxfRDBhvkF23miYT
BtxLYeL2Ik+G+a3LZwX1ZK2zHsy8NR5SUWtXBW7aU1qm+hHlfG+iNDAg//FRdUvVXi+mDi570Xti
VsOGVFU1ujjJTdKck8SODl6Svbfrz6E2+yYfpjyqZwVMgl2k5zK1u/NEbPJLaAmOVk0cvr2RD74e
z8rfpeWVuvN6bprUNXVS4nExKNOvRB/Dd3mXHEEBiWL4bzaRxxpGsV0oPFLp3dyTyOwkNLGA5IV1
bOgvBcmzqFy0GCRY34Mqn3ORdJYbhmrWe0g1GYMX4w9BMQbaEsY+ZVl4ljJIy8VsbLP2lsiQP+Kh
pH2zuiKyXHhbaYtbRTEbvqznnfm8iKz9lUGAS13bbp2XKDPK8uqYiJlcNLtRolMXl1XnSsi/B7mi
SL3vFFkoe3E5T79MubTx96ls+btilo7qR2BwP47jFH7KRlN0p6lQy9o31Rl7ACeNxnfS7HT9uXFS
7btdSvPo69kQNV6Za6Lwc15Ex++MZhxcLJolCRtbId7PqlabD/U0wKSYJAgdngOJ+qfRUbb4FFLH
5c4IzUy5qHXbQa5dBF2AEUFDb0mqLPf6ULJmdzF6AB8CUCyOm0tRdu+hs+Fj3eR2XhO7VvM/BXKW
6KdTuQT3VEbz1zmasy/cUpb40DkWXU8XJklu/IuU6YzQSKfEP7q0SaaHotadSzHCSHqQ1KmLTuSK
SuppmWznp1DOM/MkF5GOR4keqRr3WqJJXqWlyXsBGiX3cRLr/sftMZuPaj4n6imSpBbU3ZSW45d0
IYX2ha0X5bOomu5znTbmE+KNUeEKc5rbZ0KSuHbz1hTfbSNzfk6mWM7OjEOaOyTISF0lxWytSyk3
BfqZ0zi+H7JSzZ6mbhonF3ZzZPtULSaSx8LIIl8UI8zkzJl0cZVxXozcSObVO2ECYeW+sgx669WT
iW9mTeWzu2byqBRulNeN7re9kzyWy9QN2MpnzncU7ibb6+fS+NI4Rle6FlAw+0mVpikwamXK0a2G
Ue7JPDTzdYyrpUFUxC70BPOcrlDc3oGXB42snno/B33XPChZbOLsxmPRuPYY9f82OiKSbphLZoMZ
IngGr2uWQn6se2F8HaQwBl5opKWXDyWSnWYGAsJdwFBGzyOlis4tbLORvpZzq5peBHk/kOpOfNZS
LBSeS0ychUtGkI5sSuLLhzlp2i/j0hm9q9e99q1uVKGckfE1q18YnqqFp2LVchTf7FyvwBGRgqE2
yJ9bmPKczp3IpwbZ7MapPs7xvGBQGU5krW12vv+K7A+FdAjIdu68LUgkHcsycmR4kOEEXbUoIwE7
ozbOqhQeuXStF+f2xiPcoHOKgM8tRSOJBVhPu6Td3UzNv6tZ2U9loFH49gmt0sBc4atk0raoGiVI
28FlIHnURvZVK+bU8Ww7Nf5e1XPF2x9hFDEBRvAKU1DePhZ6X2uLU5I/ZggVvHMSbbqM9Mfni6nN
xFWNk8wP+lgqp0pW5v+yTTD+pipIsx0MzqbgWTZgD6mQpYHR4ZxZ9HoruyrjPpRS379dDBgMEbAI
ZIlB7t2giUozkftYUEZWFSQPMpUzZPfzpcOL5eCb7kSKa84I3Aw6D02WzbTqbI5gU0NyM4ZCe4bk
EL44jWP/LKh7fm465d92rpeDMW+OwUpuQ16P8JBQ/8aFosvsyWpgZ2FVtiRet+KY60RKT4tk/HN/
f27yo3WjEHwDlaKMArd/mxjPtExlY7KKwOzU/Ic9O8XHSOtN8JxO2n+v0T6+DFlX8e4s81e4EGl9
uv8DfuOaX53DFRjLU8mGxRX5Jq9RTcmsEPwFLpHm6eSv5fjHpXW6f4Re2v8zY533Si7sTHWLti2f
MrON7adFrzXJ72PJzs/hnCc/5LCUAQRMlE3u/76bwGj9eZj5wXOh835zgDGEXXTMcIsgDtvSK1WN
d6QTk+bntfP3GFnaybbn3AvD8oiedxNqMjKZAtyFFaCMCOzryK9SkniKmqEgDQnnk6SVxSmv6/Fi
ZJZ4pybGclS929l1dGSQ2AayTNaw3QsIWzdhEzNgiWd2UC3yzK1Vf4LwlB8UMn7f49tFh6NNYkKb
m4LzppCBp9IC/tuiz62KcHTVKYIPMKuTEfm61re8i2FjVy4Ry8rZbcoGweQlbf9Ss7T6KGMR9qIa
ib74YkFv4ToOSLG7ZWJ08VVzGutL0XXmhM1Inf0FGCX/kashyLhlZnqnUa0UcZoaTfwsZwkp2XoM
gc4g56vkGDO2rfqVK2Xo3bQT8/ixjakDn6wOyjI9XPQbXMIek5ItGNAfTRQZs0s6YCUe/rWp43IZ
jL0bVXgLvedVyD63iIyFrrLY07f7G/Pm/WJ7wEqlI4K+Iuxb9fX2KMvYnOMS04SEuZ5MEfZfjETK
Hv7DKNRYaZbD77q5Z2UrxVtNzotAznuVZySRntqiOdJM3dbnfl9DdD95HkhCbnuPSZrmZg5iORBW
mFzyPJxOxDuyPyfpwPoroRfnqv4hTvoED0ND/BW3lvZhAhXh35/vzW3PV13Fmoj8oKjCsXv9Vc0p
lKmTgipJMn05YXXFWyp1IB9kbfYzW2JP8vYcHIe9O4bhOAo67rY3xE1OmiNWWBM1kKj8X2QU40Mq
Rbblkl9a51Cv9L9gH6ZPIZLvR3TOvUOPWtTKGwDdQgT8esJsrZpDVpeBOSzTYyvnI2jGEOO90TkS
l94dCgltCvaMdqOdlEo16d4KjEPq3KZ8LkXwoJCimDNhH8SRO8toy7Tv0fylKEc36fWsyCIibUEN
Klg6p7oselYHdWaZJ4VGllc3cfUoW2F5MOjO/CgooT0EKpf+5DbWa7XGJDIXRYCQe/+Xht/pJWmH
fnATVVhHuE1l53mgXoYQFc2WHUtVCmdkECObpiVtdNvRUB7Mti3cqsuRvkwW2YUMkp7abLB/TTSi
/ToB0ZmZcndNoWhdpFIYD1TB+lULVbhhIx9pZe3EFoAJqAYhAyaDZN08YKsulTLPvCeJYQHOQz60
4LJEAvGMcUj1gtVU912ATj/PGQpkaLnky/X+ad79RmsTniO79jM3d2RjA6ZqSbUDoWbmozwYz9if
oPs6FfDw8M85CNv2hqNrSDGYpvitcGZtNqWgn1kEta1IX+yqQ9bCKNC1rcf8JKylnw8G3Nbp13tz
pUljZQoC7rYl3o116eRFDyI6NOv3oNSiU9HXMapeRpb+wPlqOudNX1ueVjrLS9in4wNMuuogRtrb
+DR0EIAgjrx1n1VnKW8LHQhXYXbJYwG3DlXosXF7qUgO7ufdT4wvG5EqsRjQxNcHu8hl0djZVAR2
bvYnK0qcC2o8+dWpI+uxF6314/4O2pva/3F2nr2RWu/ff0VI9PIUmBnP2F5vL36Cdn/Z0Hs5wKv/
f9hburUGZOQkUhQlSs4cTrvKt1Db14Fdgndiji/HU6OxEsLsYVuHUfvMSMbsoeutfzGGodEPlnNv
cmwfDh39TNR8Vwemx8o8xCAtRckL7/ZUSeeLUqv1pUT2xuutMfoPkyPPwG+Vkia7dpn8X0XwTClS
K5jx4ag4KZc5KD4OzjieYgx3v779M/490jLzv0YCs6SEM+HQrQPC4AM6TKl7UXfDnfioYLq3YuQT
GG8tdFtjfebVFo8hRyHjntqqdEtQoo9Z2+FZBrfyy3+Y1YJIphoKe3IdLEywqrF6BnuXyEV3iy0O
u1/a3G8Ckz/poJKw7LRVyLwQAjS6Bn/U9FafMKVUJlMlSm59FPaesLXpPqrs+SAU2ft6i2wrobmx
k1eL1oz1DrA1Kuiz9iWZo/Q0dsZ8rub2KMndmxAJDukGmdXSeX65J4bMIaOuaQO3YYbmFeXkG9Cw
I3zkTmzFRiB45RkAS7FugmDvbiZjjZcddGBUd+U2cnV7aq/GYEanyKY8G9dDeyEgPLqq9j4lEToE
IVCmW7WC3MzArPCoIfqWxLCB5OmOPDz1sjEtz69vxN1PyQsHBgk4wIYY05ojFmaRmd0Ir+HSTx2K
rYN1BJ3dfW2IpuATkhPTH1w9p6i3R2NrLSlH4PSnpE1mCqVy9GnS5uRMcJklLupb3UlLZ2oVom+x
w7bKA+bTugn+581bOE+QY3j4NhFr0KMWS/KT4VTfqeEpUQNzpJae6OchQegCyJKdwzmXkHFwy8Jp
+ktZ5uhlpyl+wGTbee4CVOmvxNxHNcW9zcadwy+jJLWlAjRDmBSBShOgAIx/L8yaJoZpSe/zuPwl
glH+6SAF+DzQcjh4OfY2AFcDyQN52pY8rga2KWlOld1GeTAfrU7E3xDCORI+24uqeeWBhsGGxCZm
tf5YnahFWuX5zYqt8H95P4bfHambXGVEQgGA2ug6Y1pfXt/be8eIKS2KTwvceH3JdjoGTXaHWJiR
G/Jjrkx55QaO1ekugD/11+uD7S3goi+I74xNxW+Nvzeb1p7lnMH4MRC2tVhUF9RIAuLjJtIvKE5F
78ZaFj71ufYg1V4u8NUFvyDhyS+RUKDis0JDRFUWIvnKfUhDSf9YK9I/6Zg5/2L0FpED90Nz0Mrc
2TMvxlutZhMF6uAsLfAuU4bMLdRu+uXMauK//kl3h4FpD0uJkGYTg3P9Q56NtBR1iFJ6lGrY8DRx
DyKZvasJeY+FpwuwSN8o8bOaMn1LTPKGSB2GO2SsKCVNUmL6ZpyZii+ZZqy4RtGbqhs1XVO4eDjF
mZ/jZvfmdjRyaIgDAx8n/eSgrF5q2UobLj9ixrrMnzUjxaPa7k0PTHP59tca4xwMNriT8ZxZd2bk
QG+0pEPGtO/z8mtX2lStihLuaTaZ/yEyWBYRFNXSB9rAwwea+1qfUYizUTH5VFmp8RQlVeBb42Ad
pG175aClKMhVQ1GCk78KDTCZKSSzRbPPaPUeZtOk9v/maVX+auS6ehgTJTgrWVsjEYFD3wmC7nBV
taJXXJwStYP9u3P/sKPwggbXiMaJ47wMU6a2qWxJIUhWzSj81jeT4hmibG5ZFk6n14/K60MBw3s5
VImJ9jA7gPCiKYi9su9rH0m0/J2kkTi/PtTOVQ4rBZ1M6jDOgr95OVSrYTXdLgF5lCpglizYL2OU
xFdn7NJLje7+3RQdYSe2NwHIJcCo7FcSOF7wl2OOalx3SdFQSh8D/P2C0PhM3igfKU5v71GGYTNS
AFri8nXKpkWhZcwOtcRhsKdTHMbaYyukwg+kwnyI2/ZIpmJvPBXhTAjnbFoqsi+npaZ1qc0KZZ84
qhS3rZTgURVR+k7VBhP8ErZMry/d3meETwxQY4EyEmG+HK8wR6dra1jQbTBYn3pJSd91slIfjLLd
i1iQYWtCx1cjolmnUbFOLm8iuXEThP7/Q5E5OKd9ND5qcnogQ7h9cxmJBHTRBiC7WecBqU67cIqA
z0FYqv43O3hyeVYnGxc7GGkKoIp7NQy6T7GNHenBMdj7loy5EIvIeHA9efktwXHAZdcA1ZWYdl3b
cVQe4rE6winv7ZC/RlFXK6YHUZRPasGONDr5fahO6bmKpulsKv0PCVj9QcS0NxzunYs1BhHhBl+b
9ATmaDAgpD1VnVcIyUpc7FHC+9js20vLf3Ogjre3grSdiXgV4GYbgIDZakog4LzeGqUeXTOygNig
0IGQ5Bh8kmAGUJQckh9D1TpH99gfQ8mXURM1J3BR7J8l6d/kd7BFehKq/CaSqQMbYhFBuR1e84o3
0B/5XNWpwi0qg0TRgv6Wjr30ACcEmzSsRr8Rz5k/EfBNG9ce8yRHBi0YDvb3lrcC5ZteNSeWkHIx
uHi5yWw1NQTNBuijYEE+hmmZnkUzBJ9RyBoecCSf74B4YZGeYVhT57bsogiueeHQ2o9ZaUUHB/vP
nl5/MQA9/CKSYm7j1c8xZNBQcTfA5UYuonB7Mw8aL0k1/SZyYTduHxlF7GOtmU9nSZRV6dsj+rJu
rGiZ7QFr0nPXDhrT9oCK42seKl0Uv0+SprW8bkhwu7PyGexVHNlU+MeuUeWDKSyncj0D3mRiEK4E
YKPLAfirmhTVdlTGjpnfHHK/k04R6dyjXwXj2G4e1QDtKCdDhnCqRIHCb3OklLxzvgzsW3F/WACy
m4wEi2dnSiK1uNlDIz0JeejOipEZl6acHI+a0JGY6E5wy2HW0PYkMaGSvr4hOVxSEYbYB9WJI18n
XCC92tC+6aNT1p4xzTMmXFUJwAMpgOFdXRv5V1h241u/OghdTtkiAYW+yuZdLQsz+2OZdMWn+Hvd
6Pl7xBXMpe1q3DVVkz9pcwMKTJ6zBY9lXF9/9TYBC/2phYAO4XtxIFg3V5iYiRHNaF4dCaZRCW7s
id7R8EjrYTznKga6FE+PqP1/bo8XOw059gVAywNlQXRdI9RH25ntRE6cq6MjavmgqSYUqFakenqv
G6PzFTFzGwmxrI9ds7Hr90Nfyaab530S+SmicU/U8mTpLnAmOodzkIafCjbvO9lEdXfW2/me6EE9
yj82+5MfjeQFUt5UdpF0W67rv44HhepxzErJvg519C3BvvCiW2F6bhGS8LpWrw+i1p3hiItN6MyA
37eMMSwn22Cx472iBTp+DKy29egQ4y4/hdIvu24+v3UjQHUGnEBRbZGFXW8E2wrlQcdd+FpqhUZD
Kw36B21Qv0tZoL/PkUS9AwnaHTypm2gIvxdcjXEUpnKrU7N8+UnHvKoHciPnCpZrutp6bXv6hHal
EEhnvj6/TUjCUJTp4HDSTKS/s7rchr4cw6Ad2XImKpG+jXZheKeDAfnn9XG2ywZVARLaQjXig671
BgeD00StyrrWIrP9RM+kq9WDngrmOD53Va0cbJPNpY36GcuGXBc9Zcqpq13ZqcKuc7W1r0YfNh+c
tOzuagAVd6FRlTdldAZXssrynT2ipD9p+VH5fHt/IAJDsoPSIXXtDbil1jNHnjvFuuaaHDwhHJL9
oG3ZM6pRGM/IZvIoO1Yd+q9/5e3GYVjE3ngsCJA2wXrfdHgSwLG4RpY0X1LwxR7itc4ZpfrkYOPs
LCj0X4Iwike0PtYbJ8xDNC21QeLYy18AaKtXEcvWGbP3wh+qMfv6+sx2hlusZRCDAi7OyV+FEWhh
5uWiun9NzEbkLmTC9oew0/jdWObYPIjpzXgo0BHwMllE2vpLR/flGZxa6JlUApyrLQr7k1RXspug
KPod2DndHaX59/X57WyYRc50Sf251tg3L4frcZMkV1Wca7BkdAIm97sp7ZUnTbJqt3GU/jrLWn9+
fdBNJL3MERkMOj2LFsA6VISGAjxlbpxrl+tOeAnx0atcJ19gHzMoo/SKRKj0bGSF8rPMm+7IB3t7
9zA88IxFM3C5hlZritJvL0yTq7xh0ufJ1tK7gEkeVK32RuH/jvgv7ziHcdlZf71PdqJpfdDZzrVu
av1bjULtrYzDN9cdDTYLDR8DUAvKEetyah62Y+hIULOtuKAML7Xqqa/So2h653y/GGX1xexG10Pq
/Ej2TU57qp0K5GSgyS5Vh6NnfeezAcNmT/ImsDrrCzss2fZ6iF6z1c21r/STetV6Ozi4sHZHYWkA
u6rUv9fcrzGqHCER0dOfzeerMqZg5cP5za6YLA7dKos+DsQKHoSXW0AJFSWvG6REtaT4OndBdskb
JfZqyxQHUSvFX/5fL2M44vQFk4GyIvfiGjKg5rVQxxhD7lbY1pNV1uH3AXWUJ2WWo8TttRQBq7iI
9dEVZY6EH7gQNftaDAaCDcHQmyAhowjYtC7iO+Ri8PPQKUo+RVKW/JuqIRwQjjRo6oVJlj7GJtp0
fpT08v/kMjJ7F6qG+tHqLECiBWU9fEuTQX+M7Dyb3Fyn/uymhLRYhEu4x1iAmmPP6eJBPWdKV6uf
Ccpz2TVQeBpOiNtbBJpZLid+WeNB6WErTK9rskrzvTmnhUzOI1nZSRI6L5vTK/Y/up3KFeyFkPcm
bUb9vT315EZtODuzG4l6nt4R5Br3RtugRzqMtvyzHJ3k3yjSrA8QyMPAFxJuBq6Jr85veKHFxyxD
0PBScPs/ocAVlL4wLfCXci+lmjfgKfQtkYryuR363PGEYeS2nw1VIPBXtaLPqQ2zxu+g3520wBb9
XdCP5qNZiGL4YM629qkynJFEvA2070kHEYN6vbYAd6JUOoleG0PXROpTOqdKXD/ko2hjT6RS+hyj
iRbfFSjLja7VKo1zxno9KjzbkWpApDF6IpBgRhTtetWon7DQU2o/GDu18vQsr/Xr3KIbhmRY8q3E
eqDG5DOC5yLFc1+7RtvZpmum0SD50Mqs3ktK/nBtyaie0MWWUr8O4KP7JrGbzEqZEmWIjlf43dQA
hKJhNGn3Vm6NzaOk5lP7oQ01+XdRzormpTXCHu5Q13P9Xg3S9JKYJQYuIYUryQXw0vyvYrEHT8xp
kHh1W0Ac0e2x/DBbo7BcI3Hq5k5S1fpfxC6y6NowJOuhwqhxjdhOnPdmUqny0zCY1GfITtoHLlxU
OoDDVUCyrMz6if9OlMKUGvLkYwC5tDyQQ9k9hVwr5CPoIYHxfHnizbhWZBhm8W3qQnGvaG1wMsyi
OcgS965jm7eFxIdoawPWn7iKR4xwENLpRexD8ZlpRveJ3wTiyJVpbyiSYKoPiyoePd+XE8IFEqnW
OEM+f5YwnCL9ACkRpxdSofZAFmBnKOIs+PKUa3aK9bLalsJIaukaJJ3mJXWTn6vaDB+0bnCO4DM7
YR3kA+wVeGAwh13flp1hYrwHrhkTEb0/mZOcnozSyH5KeZg9CIwjm4OwdWdj8J4RdqDQv7RZVnFW
BvtVLYciuM5WO/o5lh5+zTE7KsLtDrM0OhbLg63aWQdgOMNfl6CDcMrP6t7xnAa7exs1FdcUqv4/
Y2jSO3PKNT83w/J+qKdfgPwyP5zN4k5Uau91TTncvR7w7USZlGKR9COApq++joVok+D5M4f2tTUr
vB5CJwKsXsunzrLLZ30yjQtB2RFcZGc/MSgw58VneEv2DLiQ5gxs8bWncOoHiK2chzmk091L1sGx
324n6rJLbZ/K8KL2vizLX7HeNNvoMBqVelXCMOvdKByD+GsjwwYWRdTGP0sRHIlobGfHdqLRTPmb
DiLlqpdDhgX00rEdlGs8CttvEBo9BSoQ7qSoB//11dtuqgW/tNCrmd1WSSqwQXvqmA9cSVmMH0MY
dF+Jl49GAQnOT34RwjAVshD+XD7lBnhRobI92TXNmEQf7PqEkbd5VuUwML0uQkvDncbK+jctOoVX
MesS25X13LLPWhlUiYfJgvVFpQ8W+lTN4sAfRQgZE0XLkbeptEo31dS29qMed3kMgkv1KYaXPmJ3
XRIaodqsp2epFcZ7p8EH+pIVU/ecgXX+rSRp/tVwplC9OJS1nascYvLwoHEx6l5OF5dHyBnVf8yu
Mdozxibiu4Vm43RXIdZknQJKaD8KPJliCL9ZO587LcvOsyIG2mhNaVjXhW5dnRUnmWzfHNBouZf6
luc9RANJ9w09ix1PlkSPfgjmPMEpKkcwtgph1XMO27bEvCSvE1cFdW/4sS11qtvoTvOpbWEK8zzb
4ADQXLQUrwx6snLU+jULUfahiVxp7MrAlRxzUl09C1Plx5iXZgl6vM1geKRa8suImzjweDnT/4W0
kfRzETvOd6myIX84YZHdt4oTNJeG6KD0Mt1so3MPUf1XmitBdu6NsfuopFWfYEcRl6NbQJbL3FLr
tQcxz2K+1yonCh+dVLIHLwAI9d0QsUkAGFmogudOOt9H8iQy30Zlp/MGucFSXu+D8p8Om2BcFkuU
G30lDlIJgrNWPdhOlg4euj+T7iZjqP2eszx/TrtOu8fyphQnNQvH1rWsJKzvkrSV7/BClTu3d3LA
E6KQ/lFNFCltpTGeJ+FId+mgZr/6pq2/NwWmGZAGPiJpVPZBrN9lgeZ8mlJtSk5tWPbxablzofya
eVK40ZwMv1n0+jHR+ll5j/eCaZ5sdeizD5iS4S07wMps/FqVps9DPELTybNhuEjJFGsnPcg7BA2q
2HlCfUuqIW6LmOaDOXen3FaT6Fr0WlB6uHxWz1kGm9jV48bozq0zy+mdZQb673KsnNon3ZKAg0Wt
nvpZP0N+G1MjONdyWBWe2ul97BdtH7IFZGlsJlcoY/sxgP++WLKXWv0gh0Tcble0huULOdBSFxdI
2NrjLHV35pDNzh01ffQ0R3x5n2op0jkNpvg4l4Hz2Ja6/GmKaAreVWGXxW4+mNkXmlfZxGrqYXOq
O9sOL62ltc/wQWBEVdAsh5+hOgvFz51aIWRPJ6O+RDGI+jxum9Sdu7qMvEixK+Hb1ZDfjbFSNT5X
vfqxUyJjfudIY/ujKU3nl4VNhHQ/zoPc3UdRSFwuhXF5LyIzsk9hlwhwMqOWKS4sgu6pSbUMjiX8
a+kySQidQU0MnC944Y3iEypffEo1YYdzPnlKnkoCle4TGq1x+2FWizb0+oyk8MaqqGDR5+5bgICc
cdGLufpclU09H1zPm8eHa5MOOYcbMD7d7FWIZiLd3ReL0hYCWXAfQjkZTrZBeTOuC911CIwPYpnN
07PUbOSFT0lzigLHKpYRcoQ1eAenOExgrneSrN2jlDl7IeTBgyLKztwouFMLgGuAXe0aTGENgQTJ
DEOyPKzzuzot0lOTdd2lLuXKg+9/2ArRtm8QbrjgWWlALRSpVaWDhqVhdrFIb3oXZ5NfI8YnYS2s
ZR9yKZmb36qScmtGmirodKTR9L4YsekZoklR3GlKUJMwitG6663FVveNzzCfHd4iz/3i6AL15uWL
H+hRPkQ63q9SZrc4DynBhzbo+4//ZRRApywwtey1RIajNbNkpjZ1hF6tfAlh5HfcZcM/r4+yt4X+
gFeolEOKXddfhr42+qpA3Ec3yvkhqKd/MmvCuTnW3uyYu8wEMhY9VItK47qRoidibtEqTNFshu81
FOTR0A4kFzPsow7mpva/DMVkcBoDPLZpHXa032V0YUEklAi1hX1j/XAgB50z5Pa+laVpfmHKw7WK
Q3hSEoiBgyh0ixlefgDYEipB9B7w8ny5Q4bBMsqyCjBl7ax6vORFbDquVstOdbKqoAhcjZKq9aHB
du233VVK6ncOhSE8/gLYpFlqQ8DuItNyQ0Uy3kzB48dRBqO1ysbaquGjS+JorWFyssJEuVWzqV+o
nUiXEqe/g5OySTeWoZZBFnlpsFir74AIx0RRgYXAghMaVq5k78zCTF0h6Na5UUDBpmzno+7Z3vKD
7aFJuJS2N0SwDtlwdJfRz8Yw2TjBiOWGELV50YgALx0F1C+I385eKqKLEh35t2wvSlQCsBog9QMR
trkcLE1g/lWBya4lo/yCeZLkhmjauUGupamLjYZ8kK3vfWOAZ8Dw6RSS1y5f46+UBwMzOZA6oKij
YQRfhyiUPKwzAjftRP7YV8m8RNrVQZlze20wy/8/KLXOl4PCo6T3lMQ4vqNZfDEQCr4X9UL6qw8l
kjdJD3sIf2OMRpfS7eZVBa5V9zYkrNswqoTf1Cye5CBtDmD+y058mfIsoyz2hGihI3m2LOtfX1GL
eihtAROilql+xPEyP7eDUXjInOiKW465eUki8V1SWuf0+g28Nz8Se4JDerBbylcVcc3jwpjeMDBP
3yXo3D9bsfGfRqEIzrJw8nnJX84vH1IpsHhPbgM1fChXTc+N72R3r89lby8uQGRQPiB3N1U3O8dC
BnI6WME69kaUEk6q0uunLG6Q9Zlb8zSUb6besj0W2BkkpUU/ds1Lt0pgRcAfYejlQpy7GP+2qm0i
n9ZGc7VmK/YHPZkOtv/emnFx0dGmUsp7trrXiqr845aCnsDYBl97NdU/UBI+EsfdO2QogUJU572i
M7has0HR4rlBEfeWjXXugaNSPNR76o+9Xh4p0e5tf0JXcJ6LpCBX9cvtQT2BFjr+HjcS6yF2RV/h
wteksB7QZwrcDsNKYNFldk61OPz+HzbNH7QLURVv9mrsMqYD2Pagr3F1tby26ixa8/p4yqyOqHaM
U8kjFZafXx915+NCewDcBNKCVs06ds7zCKkuwT0tVbH9kEkoMNSWlDyjzH+EBdgbCngFC4hPJou5
CmVRDekIRfm486yn3jBhAaNoeeH3eKUdhOk7G5MdibqhvTzuG7SKZgetPma4r6mF8hRTYbxv0Gw6
KG7uzmeBzy6KjSAAVgtmdPCNOYlIGbVRgDVyELoYd0Sfu348upb3hsIEmU1JZxX1xNVQQYopUQqD
7RZ0avI4jZnxIchnMbpdOor4IJ3a+XjcJdyQAH3gAaxxfogRaE4okDNXzVT2hBbFZ01pjhiCO1Pi
LC/ik5xqzAVWd8dkpnNJMzW5lZn0nLZF7o9Srl4RGhcHGcROHIQWFGAb1gic7OZqrIFT1tMU3upU
HX6FCADNvGSNQnNfBbTrIhzm1B+qwrL+p02F3NyjkpscoYP3Pir0FLoJi7/xRuFCGbQa/nQRYjNv
ToA3o/CsS+UR+XFnFPgoC7qI0FbZZMLdXI7k5nRHEmQK7h0xRoZnJZV9FPfsjkNJFPEgZ7GjWC0e
sIyxMxG4gzIdKzg2Z+FTBi3w4HnZuY1BPeJ7RVfEBPO5GkWxU1MVuSRd1T4vPBq1Ds7xykz9q1bf
2VWiehG2Be9D4GMHYdDO5uSeN//QbsBjrNNB1YjkIUY/+xaHAXp1hhScEP+3/T6co4O4dedTUl7m
vUGBBPPgNfYk1Aahkhbgyox6wftGWMpPGHLJwSg7EQnxCD+Rof4wtF8+bHNcx73UB+GttLEsPSl1
qP42UtNB8mfMGvsMa6Uar2VIdebtt+T/o2TRGQQntQagZcXQlLYKVKMTVP6cKG38eJorfyyk6Prm
t4xb2CZsRVwWENEqUBBKG2eA2XAqqGIcdal4FAAVw/iMhZb6H6ZFqrG0IcF+bXoD6ZCiph9YIZKG
YY95TxaZdxNEVNrKcSGOlKH39iNtKgpAAJFhvi+b6K+wXDSG00hxG9/SmrTRQqTJF3Vg+HYsHbXG
9vbjUkYDsGdRC1lHW7aqdHamzlTviiB8pFQ6XSRN/Pv6Sm2x1SadYnrS8JIWQaX1g1Y6jSFM6gE3
6jnVKdHS5gOyUblXNEI7jUlX+8TpGN0mknkKYmEgzzm9GQ3Db1jUEdDMQ4NHXbdAo9jqEzmg5iPk
vL5mWq1cNIFgfx2208Fu2fuonO5F71DhAdjsTCl25KRAUTXNou7OHpPpMqZ2fEAt3f2qkJGBkNH9
Q8JllY6SGtAzhkZwkytF9aNStc7lnM+uBRfe6+U+8wWqYl6JEo3bTH3+oQ70NzOYlq8KJQTEPdpt
GzxkPE1DFspVDJ+2LM8xJVtQl6VwQb5kB19171RQeeTuhBQP+np13iOM1qu+bcIb6FUc6frJcptx
bJ6n9rAZuDsUVG9wc1TtNnlxbWmRbkA0v8G8T04q0mi+NsaQoWPtzdhVJFZAWnI4KHdCUFmFyYvC
mOZkSg7Rvm8+AZyxvqJOgmKCY0bmQWi0fKFVur+kwgwH6gAxjdULK3G6Lb1A10XKuuEsy3LvzgsP
W20S6SIXlf3r9XO/8xkZj+H+ANE2x16W+iRUZYRz+mrOIxSI1e5Bo9D3HsxWcLA7dp48FGSWoRb0
+IalO+iVgLiw8B4BFiS+QaznI5PgFKgnpDn/QE+TCyq31qfX57gTtUBS4UWglgF7dV2xl41Sq1CQ
Jc1Ry/nUqFXM/SZnT9rQygjdJi1Ntl5+KrJcvD1qofWChiWslSVPWJ2HMc8lTomBDkInRt8Io8jH
fjM7jfmhBfXeVcMexWlzUWikLrW6alpzQs4rw7iebrVeu1ZsjqdKVcZzUpgmFH5Nrc+9WVo3VQJ4
5Zdj3Zv3taP13978tZfQkAYQLaDtc1VJRhxmqoSDRtA3j5GUth7dAvrWafA7VTGMljFH8scRqtnr
A+9c6Qxswo5ZxM83W7lMZ22qTOpxUa46j/DF9ceuSuLT66PsHBjSWG50hJ54Ouxlk//18BdhVvNG
0W9SKbF8VuRenNVwWgQ1DoVkdyf011CruwA72sEaaaXeurEyfUeZM9+S+6OexM7pWMyvdTKyRWb1
D7HwrwkBc42qdinTpkLkP+Huhl9UODyXipjjqidFnEAjNAp60GZffHn9Y+7cdi/GXp0PVZuGRqZo
etPTvDihzWVRSCJ15/ZQ3Jhve7BFtoT6hbRP4Z+y/xLar6uNZZ20UyuhLAX6M4wARITZNelS+xtt
EYwmRY+mldsCkvLlKQiZuZNpD0ZYzo9IB+ZHgJa9vbToFtBMROcZtZSXeynRZ1Yf18cbTz+C/RYd
4kcTXEbl6proP7/9W8Nzh+iuGcCs/twff60zLaZRc4BoIC5UPRdUy85Rgng1TMfYz5TxzdgqvjRy
Jcu7wlW/qUQ6yBiBTp2oxcROdYt0vfUSS5f8KDSNg67W3g4mIyVqJMG2Ng7ualQHItIwbNYakCLA
RYPog5BKhNOjHviOsEKark1sBqMPNit9+x4m+ljaeVwL25iH8vk0GmgK3uR4NoEd1b/lCb0bQ636
D4mVZAdbeGfPoMqCYxBvKHfQ+klRhGZPGfDj29AM3Xuko/R/61DUP6pB6o9u1N2xFnoprUpzC8qz
DfrXvYmaTmcZ40MRmMZVAbx37Q04lq/vzr2hIHwQkBuUnzYvZRHQrtMUrtWoG6J3syTmsxnmw+dE
qtXL60PtXKvEuNzckFnoxa7DubQQplwGVAmz0UjejwCD7wCv/Id1Iizly6nQp3bWKaB8XNvy0iWv
ox9T29VeB/jocehb7WBC6s4BAJLAc0s6Ay9mfbQldOSSAKmHm7BnSwK8XFnNqRRcJecRuFDsaU2e
9B6EMzBjamGZv4JCR+U3aTT5uZvx/iY1KScQroaSfm7zkf8k6oSJQ4o0tIj5ZiF/3xmTAadTEAhb
eW6jbNUjIHYa1SkZPCdypNjH0IoNH5a59hvLdJGcZSPAhSDubFBIr6/izoahZb/E/jChcJBe3Z0g
03rg8bAZ0FKtT9C6ppOD6uRT1Ir3r4+093XxJAVAiZwGidTy7/+6OCU7DdoGyXhEWFTkjUGwXuzR
TC8YNZTYAOa5p/XhiN0jLouvj7zzPAKsZlGp0C9EyNUce6trglwtsa0bkvyU8D3cOk3FJenCzs0L
eTiY6c7JABMMQEjnRdp2j0DnTDg3gRrvTT08lWUwfwdZ7xyE43sr94c0vrSGdxocahTN4DHjWzBD
0ksGVXyUBOpkqO8eRf57Q4GJwcQIzC15/nrpqBMaYShTUGjM0q/jsDlDFMncFMb+wVotcd8qcYOJ
u3QwIVvxmC/f9u9dMsG8l9UAixY9kcTF7LT6uyqhZOU5ZRCf8zHJP8A1rcL/cA4W9BOiYARwGzRO
LRRrDhObcSNAjpCmxh95ML7rA6v++Ppu3P2YvDrI+BFBbOoIdAWAEBtGfLOkMEFuLtQ9JEd1b1LK
oyB7b+MvW5BaNhWLzSPXiT+N9SlGAGjKPRPC7M8syGTPcMLpwaopoLw+tT/OSOvVwz+BwAhSNdtl
ddIwFDPBqSIDZInI+E7TQf1WgwL+IIPQ/WZUefR5zGocemKriQbk2AP13xK01ycbYo3syb0lTR7x
Djaw1lAXVwQJ+sm1WywZBR673blPrOHnYLR2BaCmHuE6jUad+41aGvf6XOhHXo07HRZqB0wEUSP+
si5P8lYMOrIxya3o7YGGupT/U5H3/iqtpBk8fdZt6j+NOvoz2IMvmrDb+eBR2rtL0AJayk4LfXR9
HlrDHq2mtqD3z0b5TTPpEZdpOB60FfdOHf1LUFOs3CID/fLUQRLqBqwGF6PfqQB0GbeXMc6/OM5Y
3wF8bjwHR+671zfL3jmg6Log6+lgbRLtmcyzDXRaf4Ml/YJypDxWaRLdqVnXHxRM9o6BvZCKCcEo
Pq3zgzmkQEHABZ5vlqVnW9KVn1qbpSHiZnP5INriSHBs76lzABD+gQ5AE1x9zsjBE8U0FlP4qKme
OBKT58QYTlWSrbtyJbqvWitNpyxj777+UbcLqVHMgm0JSWIHxtlqUHvKkpu6c0R2wuRbAAC3x5ON
e7E39lim1rkRHeye7XQZlDweTiRybptW+1wTwSQJtrBS0BV3qqT/Emaqe9kcqrgdZcZTG5SGr+Ku
elAX2sHhMTInc1GspmexPh32ZGhNLLBt0csq/Q6UJzNcEc8zVES8BU7wkiE9J02KAkHnSIJ7x3C+
Bm1bvqsxdlLdlhBW9dohi46u3q1KD30vqBULd0TbAZEigq6qJIXkM0ZifQUlWNBFR0s98A1lKH7j
MlYaMCWk5KmduuJXHs4ERHqnaj9S4B+zS+cwzw4eue1lwm9C5AbGL1klFbWXx1wpx1LKeoJpOe+7
O21A49Rs4CS+vge3B5uyAtgBNAr2FBqtIgFUVRJuOUFu3AYptSOvymJJdXvdyY+ce/Y2HykcGGKK
EYv01ss59Uoe273EFZ1GsXSfZ4bsOnI2nkgm5Usua9O5D0v9Xkfj5yBU2Z0nyRRII9RLNwZFUGhg
PvY0+kE7Qm0YwEA1Nc+YpCC89Pon3ZvkIqoNOwg88qbeUmttksOkJNYLo/waQWaJvSJwJN23M6nA
Em4K7K910Fb3yYxu68G22d6ftF4IV5D2W5Ce6/g5TEIz0VnBW61NrTdlcfrBCq3InUuRXHQ1jQ7e
PGvvFqOrSnUbhZRFnuflmgKmneK6XGzQBy15jNVOlBCBq6KDNNKgAY83Y96wuLBEvLm0IadmdCx/
WqnT2ifL7sfyCt1kaj6i8Ab7ZdZs2LORiMW7QZs7+9sQC6k7UTNL8sfZUsv/4+w8mqw21jD8i1Sl
HLaSTpoAw8CAzUY1Y0A5t+Kvv49YMTqqo+La3tmmT7c6fOEN3Iod+E2f/M6Qzo2ZjsEJc+s4ddtg
Uhw/0vHAO46102qHvAeVj55rULQupYpOgyDR14+D2ScCP67ARPpLVYL7PO2hTZT2bH6jG22HrhzV
xUL9KfXHoOoi2QPJ31cw+0X5nFkx0qLDKGnlARGmPD40M1wP18oaamYh7yK2FnrWL/BWDbGxnsaf
xKTjEgIRcDhszbpJGxFvMvs3A56A6g/GaNHhbPqMQx7bk+UV7YyfrGqIBmZgKxWDP8utgGEy9qnp
VrPRq37WBqZ9VLs4UtyskvOR8xvp1Z2U5GN37FDEr8/EcdpLXlRy95hDXan8euzlJ5kOf+x2gdlH
/iwGRXu+fQS2Ttsi3bkIntHEXe+JDoEHXi7a7VMSaj5lHawJCQ9P9SDEziO6OdTiXcJ9gu7Rer8L
mtV1bGa02505P3KBNR6iK8F9iz397UltnaxlIGwBaW9exV0GDPY5j3v6mig9aG7XmMkzSYh5EqMt
3oxa3oOqbb0AlIppjS2awFdBl7DmHsxQDW06twrDlYKwxtZR4ijt3FhbM4PBSI14YYReiUbJZmfS
RsC6fZaTxhtox/qdUguXilxPcD/tqYltfTNaUwA2qf/y7K6ujDHQERO3sdLR5Lk64alU+2Xat88d
vc3D7Y+2ORSKWGRV+EZcKYGEPDS9XETJnSl3/X2IRvidUmntYZpM/f/YiQTIxP8azFpl7ahQTODX
s2RkFYtCP0htqrt1GDWHSId/9PezWopAtCbNJfteyUUL0xy1qEJNecpHtPikYUzOaIkFAfkXaue3
B9u44CHwIkFHeeS3KtXqgteVCdWJxVhQs1NPmx27c+GKdC4KDdVJoCL9gRR/Dxdxnc3RTgNuq8FY
IKHTln//R22hykpkR2VChXzU4zc6NvUh1ZXadhtjxF+bwn5Aq8IETwyb1TFfQqlzduPCa+4tcCX+
d1SEKeij3/j+R1hyw5XM03IHlNqiWlPU0gfJGZAiraI6e0CMxc6fQ/jBDeL3wCY9bG6ql1yWc57e
GNGWnU+xcVCBKy4mSkvtk/7u+98zKrnam3GJivZYooaHAqPbJKXqGlGTHkwR7JGrNnpHi20CHHU2
GWUJebUATj0AprKIJiI1UV0xOeO57mbbTarI8lOjTs+mVVZHPZzDQzrPCXXYLribbSwTb2/CjbtQ
JXAE50rYyD+rH6L0hhznNllakmXd2QqM+JOT68Hx9iib86XCSl+FjjJqg6uD1dAJRBkZA5HEXqAI
du4cMXbWcUBHJqXt7eJiORViAKQIXmMgLRK2YFx0as87YdXGvQU2iYoTzQF+ynq+6NmVpYXww904
jaGP3B+XiZHOHi7be4WgrU0FOR/dOWr2BHDrTVXhaqZWLG2Kx6ubA4zwJr77h4Qg44cZWv3OO7px
n2BbZCz9SEdFQGl1snOlnIVUx8ldVnaq5OnOQ44GdeYGcqj96Au5fc57u9rZP5tfFsgKe4guyNLz
fX908jYO4hzA/J0e1FrvymVrG7B21eYHMWL1ES5E8lLGnXE2oulhQB6fVK9QL23U7mn9b85/USOC
lsQNbq7XWzWZ71zxaY1WgiccZf093a3uyezi7kQy3nyl6jDuPU8bwyL5ABuWNxd2xro8FgpBhY6K
6kUpRlwJy9mOFE9DyvTYQAUoPFj5aAi1lY2G4+1TtTEyWmp0C5faGH/WCqVRWWFr9iJ1LrohrKNa
FcXFGazxJOnQjRO0fnCYKfbEuTYuDCCzi/fKwjm8qgZqKLRYUcGgMWYORzAy2cHsqXHcntrGMcXy
i5YM1Qlqj2teKNQnmz4h8tEJ0FVfqpPQb3Tt2EIH39nAG/PBqo8yNBcuxbF1zBTOcwRUkVu/AnXh
jlqjPokwUXdG2UDUoAvMbBYwIgOtM3R8WA2Bs4p5qXEsG7xB1NJzotgtYeEQxpI7d5WpP8pwshY8
flWjPhu1ZfhQU9hJ/j5249NxDTsIX7BpV/sGgdnACmQR3gUki8cSBYaXIbUMN7LmPX3BjXkv/CFQ
ybxyS7SzJPV/hBuE9hmYN1DeZoHDauEE88RjrihvrZrPtZcoTi0OVTUHn+NF58Irkrb/6IhG+3F7
Q23/EEJiXl14i1d9Tbvuo77jGbpDbyLAUaqMPaxvtdilUBbAuW6VYxtVk6fG6uTn8ai6aqCbP2//
iuttzWqgOvKbY37ttDbVpVHh/ytdOrlC5Jnfg1CUbaI8bOQ7J2hzwmw0bgjCDLac+n7lqzLXoz40
pEu6uJV5WlgnmhuXGtawGeiJMxIJqjiVkSwlrhX0RnTMjbC5QwgZJvbtaW88EoAdmS+FUWgnCKO+
/y0M56TCMEJ6Z20EbLuszM8JYm8f8rDq/0skLcbGadafp6yZLl2J1vUBh1Bdc4s5QqPr9q+5joDf
/5j1wigy7/EMY0Qt5OI5MiwUvQZlsh7qpBq8bFJsJJogJzt2+FShC/b3VwHxHsBWTiAiishBvV+M
uq20rkf+7g5Zb9QkdNKY38joNxwciG+ztHI+TH0ZHBH0W1TuJOeOtZCKnVvg+uJboOaEfBDWrcVw
7f3PSHQ2Y2h24V1qWOKcG+YkeXMWt93OONdhEH82tYoFt0hrZf3tS2E5kTQosEn0EZqwlYDLNMru
OBtm5CKKJn26/Xm3zthiKkJp2dF5lVdhUISo0Kw7I7dbXkl+O1bjqZn7zkU2xdnhXWwNtTC+Ac8w
PRRi3y9hYfdhYQ/cKYkhxW5IU88P7RmVvgKhkZ0UZXMsMJkgBRcTF331uazEKPKiSMM7kUQtVDRA
kUYrj2DLjL122+ZQCz3AJu2mibLsnD/u7CIFQDBGJqK3mRx9QhhHf8nNof+A45fzz+2PtbUJFzy0
teB1TMrx74dqAwmHezOBvaX3w0GvAulopVm+k37YW8Ms7BigpAQTFH7eD6PloVEGwxRcnLgb46MV
67J4nJDRCJ+EoXTf4ibNFC+3ZrrPfVWL1xjmTnJCfKpIvah0SsPjgZhiMHxO8iWfxjY5hj21YrcW
k/xjbHg63SoYyxahoyZOMX8RmX5qiCxmv58nKpdtZIa/Yj1pKpe3CCuaSIvHxCubzOp90Uqw52fL
iCNPpaL0q0AahPzHMMYnPIrGwKUMlo0f66BkO8uIYgpvcNSCxDhpLOsc2nKte30UmQVPaqYdYc/m
NWKAndn4vRhH50BhI+0xZABL9Cirs/2SKOmYP+DlK1CrRhbzMOkJXostRlnnzCpy8CFWFSXnOTW1
72aGI4AbFF0YHNKxz+eTlQ1Se1BEiWxnJVeZ/UC4P53DEMFOd9Gx+aBJJZjoaZC6r42d5cEl0prm
Bzm8Ex0kuUof1VrUKEYNOSJAEO1FdxBgyNGwCmLUIRtEWEq3ldvwM1khTNIoxHjWbVX83tyiUCaE
sNqG4mAs6eUrtf842XkoNs4BaKClaSorBknVKnYJYtrBKlo+l0QfsnvedSx9sxDIx0y1Odo539fd
DRL+xR2GpxoCrbP8mD8OXdA0pRYWTXznmGF8oJ8wuoiGz34+y+KAJopf5Bnqi1a0N/B1FgFyhjLL
UjA0IFCuLpZOLTutsezoTpfT9GuC/cK3QRkSxNhVW1ywFuYtFlVo7sx34xXGks2gErWIskPVeT9f
W4uCrk51StlR2X60WZQz0vMfB92e7xNH/4+2pnRqxp5CfNnVOxf3Rs+UmiU1dIhBwApQMno/umPM
ip6LLr5DRrRw0ArrqxPmTBTfOgEHsW30vrxDT1NtXajF+XdwRt1Tpzkkk2i2pu6oNNopjrrhfPs+
3NhylGOWRpPN+3UFoLbyMJ/jRgY1VWKlydNJ/ph0oz/SFNvZ3VvfHWtDLl2yAJ6V1YaLkZJT56SJ
0BSITSilc+dlTv5T1sLSTTrHOdAz3uvMb02PK1hXYKQs8KbVgxklU54NNkRFNGHUIxeIcgkQWHtI
JGVP9XtrKKQgSCLJzhc1nvdfOBXAzwiw2NYK7VaD3o/fN0qPL3YxnW5/tI0Ih3yYTvIiPbH4v7wf
KhgcG3CKziOWTIHmlpkTPgxd2Qva7ok4xVDD5J3TszEk7cilH7mYU1IVfz9kiFULtnt2iNVYFR0w
GjC+0H8Kj06EwFtqjNLOgdnYLEuTlw4NhKzr+l2ZaAMVDHSyY0flie7Gz0WTld/BZZvezDXpGsM0
/R83E+BkVnYhS0EzXd1MGXBwyxwdcse47rymV82P0lSQPI9t5iG+LLyxqv7awZGvqJgU5FGjQC7e
XA1qIsdo9yYx3WiUiD6G1F0tL+BAWP/HJ1yiEWJUclJgcO8/oRK2Jap1s3TRcKZ26dpEnpaUtr9o
4p3KOJMOt3fpRgxE5R9Kz4Ikpti9Gi9IgzyxxChdmrSpvlt20Xl2auxtlOVPeQ9+W5jItBdoGVIV
Wx87Ke7nxEpt6ZK1hXoapq7wyrmwvbZsjL8/drRB4eegBMFVYq9O+DROTpc5DKWrYfk4SBA+cs35
J0lq+4DB554O3daR+2O4NaE0AcNs0h8md4+c2I0iQzlNWiF8I8rUA+i0vZ7E1koCRuNxNOhwWGvF
EKFF7WQFo3OZ9HlwkZgp71B61b2ul8QOVndrqIV9DNl5EcNfF6emChqHgojnpZ3SZS5lddarkVXs
YJPf3oW/u3WrDcIOWQBoNLGv6zBtw9lKrQhjuEItziZS4x2ggmS42DTvH0c5IK4b0sZJD3hZJz8a
vWsGd6D0DFCpmziRujbZ81kUGmreGcmz+VmOnVl8QelYFwcdMxnZQ58+qP28nGXjCec09WQXqfEt
0UU5eAbYnPsoK8zPVjkb31B2JXY3zTnTPlCUs4Ijz3z5o8q0HIHQ3haPAblQ+GYTeE4uvA/sveIR
YJk3qkoU+xYYdtkdpMB23EoHIu+i9S/st3buhXyAxRp+j3EsmdzMGGT9YjeFPHhBLPf/pGoydCck
1oyv1ON4pMhQkMrXImRodEkJU7e32gnswWQlv3JK57THbn+MjZiTMgR/L/krD8myL/6IOWfTTMy4
QgM7UlPzPhvSwJ8UlNaXLhjJB0mzBEjkZwbFd+fsbuw4iq4whyDYI2K2viZahQBKxo4XUwyjPA78
F34WtdR7JmN8vj3JrULYgpUgxEUVlPGWt+2PWYpKEuDMNOki4eB3nshtoYhJ6UR8zQ6UsklyebwG
r4lM/aNeaK+oqtWfbv+I6/ni6AI+nfaETudp3STIsUPsjAJIYi4qxzOB8XpBY81fNJHOO0/19T0P
anwJDWhhk+qulzbP9cIKTfrxA92vM9GtdM7Suvt1e0Jbo9jI/tkMsVFlMWYwPFVB+I6zo/JQToN+
QZFX3cN8Kde3LtJXaL7RzzIXgOwq0BFjjcodOCvQenb3SaFr9pr242x6CF9mvQfEmhI6yhjiI9ms
eMFdYD5NMbTYeFbMV8ir8X/J0DiAleXoy4SNwHlgO7/cXozf0OD3lxplVlpO6IYS3F7VNynXZKpd
DNEdkt/tXUmtZnLlLsp/9ZIdnkkrkEZVoQY+TEXYk/fm85d8TodDlUiWb/SWfOytzvzYR+Z8uf3T
NjYe3RqkOWjX0OMwVo9k1M3xiDkM0vN225+wGWzORoDHTWEqmf/3Q8EaAPKrki+jmvT+nNmSTRss
Q1ZFSJ3sy1mH50JRB4dMS3dFjDa2H3B0mBg8I2A5173OgrAARBzxaAjp+7WnhJq7JWXG9BRo3fBq
ohhbeR3Ja+jWRtB9BOPT9y6QJvFqUtYQDyJE+mLU214HEka1xx9nR32rgHhhwWxDlnERVJvHYxTK
gtKeVNapW/da+wULx/ib3eRD5Gr0ss+TOiaZn4SBspReyvG7YwDG9WWj656qBYvta+aMDH0rKeib
5fmIAqYSGpUBeUrWXgU9GMq/WWk0bs8b8mscysh2BVYEJg2JKak9FQORgGp0GX+uo9nZAylt7JAF
UkmGTTWaltDy7/+4HiU6XmkboauS23HvqeNcHFRg259GrdzDJy2bbXVMFqQBPhJ0HLAGWW3GzskM
LXBI/+Yi+a50WnSaJUN4dq41vmq38pMDG8LHkl5240JMO/vzOoeBD0jBgXYfYjw0MN9PVAFWYXcZ
heFGS2U/bxzhQ0OuvdBxcBeGFwKssd6T5tmaskaEv1i4Iru1PhThYOWphNT53Sgn9qGh/3IRZru0
57sheC6CYAJ5E+TBKapK6gp11wARvn0ut+7QhbS0xMn0G6iBvp84UjnD5ARqgIK3SNl3TpZfaAMF
zq8JrwvlP4dCU+f2ND4uAtRkfMbhiUdxpo0uHZpCV5+GNLG/qnNh/NKHckDMy+op3s+DtAfP2Fou
mhFA96kNbdRlah2omtUElxzbmhp4CKA5BLdjYsCK4pXpijhWLbg789icKzOM5BclbnV7Z8k2rhew
1OxUMEHgquVVyFDEMplR2hCeaM7kDaqZPemFqP6akkGCxHaEMbAwVdcZmUhTq0V7XrpMVSwPviE5
0fMYokfnlVPZqEe0wqsvt/fCxnPK5rcgJ0Gmua6KhBkxZtqK4KKlWH/6jVSZpzbvJ+cAGMn5bNPc
f7k94sb1AgKG/b9AjKBFrTZfqwRAz9swuDRciDVB9UFo1AvGLM13ame/67Gr64VYHkUxRPSWZtPq
ATLSOkjjSUiXYTSlRz1yMsslGZ1lL67G8Y0NN2OCAOAKBHJV5NMlTZT4baB2U/hSUTWv+A1otQvb
zvkZmChBurpkKo9GOhhPOKqMg9sqdaJ4syKPSCrnktwem14qjLtJraiaWS0V9J9Ki56Lp4bDSAwQ
VKGDM8PYPHdDjKGpOo0B2L5UrV6MuKWoSpIU5djPkEoe+r7ugSAEnXij3YJUkjpK+pdemWkuNZVT
PEl0Si8O9SwSFiHpzjNRiXyPg5mi+Hqvm+Uj1/coPtGpAmVtd0k++4GSgfvu9Xr+pBNyS55dOCk0
3LyQmnOcFmjy20WtRL6kNjoea1grnhzoqNknQn8APWo5oRXR2M5oePgdWMKLO1XusMCuuo+1LJqc
6qlF8zTK5JcOLsnnDlmnxpUiqX+Ms7oKEZ3hSvbmEQhnmTv2Z00joQK43VsfNABvX22lLW2AM8hH
+nFp1foxomsKzn1Oxtkv5nms3bzpaXbhcBk2nmBdencOcWRy6yKIbN+OTJv7KA+yzsfAJ+l82BBy
hiDL7EAwGcsM3okaSrJrpVXxL0wJfJkQ606+3t7s108Mxp9Q3G2Yboh8rnP2vhGGTe/PuMgUkw9C
UuN/MvTkj3Leo1U8GuMRq4W9uGsjwVnsRtn15HFwitdvTCRIZgyjMS8T6mKoJOm1js6VXk4GPUkA
/q6pNeHPrNEwPKM6afNJ1KiZsnsIS2m7swTX5/39j1mu1j/CCWSI+DiSBbs/zUO/wJPwUJq1ehjl
XVu9jdXGVhG6NnUtWsxroqVl5hysQdUvCjenB7xfvuuMMsqxsJyd48xBeRQa6mK3v/HGBAHPEsRw
ySwNk+WK/WOCMPNE3OW9dum5Nk+BKdc+0gZwM4Y9zdiNkUjMgQrwF7NcC4vHwsRXIcF0pwOg7tfC
SJ6FHMn3dWdE/9ye1NW78FtVD6COscDYeB9WkxqkuOrV0LlUqvQ8s6x3ytB+cdoYDcFZC/ceha3h
VBprPAjM8KrtqxR6CSwpwecUv53DHAndI5hQPCcJNE/P5z0PzquVXDprS2ZC3Anscy0fjutJZATy
DEYvsPKXoBcB+CoJn9OqmKU9+YmrGGYZjIIdkgi8RleFVlwCQyNDVvBipHEcnAtwRIaXFWp+qFWz
7bx5qvHb63EaCbklo+xj283Fjljc1gIT7/1mQRo8vKvvOau0I/A2tS42bevHcNKt7NQDqa2J7bPi
vuIK3Yksfmv7vHt9mTbhjIYrCBnnVUqmc3vnAHucS5TaZnuulTabfY0eGsRguBg9oCr8TwolNuDA
OV2h+Yrogx9tMagXYXWQlyM7DV+qOBrAN1Rt2kKtz8RezesqtONnUoChrQsMmFr/6vhK9szzI+EG
WwNj/KLiB/DT6rW/1r9dRkH6EKoY0E+i7vfnyVFhq6GYjelrUY/fq3wywVhN9PhDFJJebp/drRkt
NDEgfZQfrg5TqTlDMNPPuKB2Mh6Iibv7uIpV//YoW0cIoRMHUtEiM7Q+QkR3eU6ywq5OhtRL8fU5
UV+t3MChpnp7qK0DRFIPLgRuDi/pKo4zhxbHRVD6l1Yp5NC1jF77p+Ld/tR1efAtA5UQYd0UNoSu
wQiCz6RtMu1kAFsHCKAeymMLjZ9Jv/+ACgZdmH5N9mUCH7h4glI2gAzW9gmF3EKSLziS7s1740NS
SuPUkhLoi5fE+zEn7DIIzVXzQkpj+0WR12cNyenL7dX9DblcHVQyLOIULicuxHVbTW8UW0pk7PFC
WGRV65dzOzQH4ovkc46ggDgkJLK2r7R1K7DBMpHwxD8sa55QMAVCM8dGWXtomUvG9waTp6cuQNLc
BSIehp6szGL64CCLE30IrKj8R5SGkO7nDmEsb3Ks8Eev6zkxtlTMR+R2ndaTDazO9EDCMKzDcQfj
rlbRsks1lMFXUVjJD7tL089YYWu2j7LPZJ9VHc8jb2jq/rtsTWBMRn0Y/huEXu5B+Dc2/SKADPRj
EXSgZvD+i8hDb1vpgAmbZTfNSZHD9lj0mnQsRVocb3+Wq2CGegitOV55VA15GFdDFdkUNaaEE/dE
rO0BBnHcVo8SH+bLfDLUnJQJGbHD7UGvC5fLqFQs6XXSj79CYVDCTSsD2cQLEj3Skby8IB2gf/O5
VBTlLiaUDL2Cnt7j2NfGx7lN80eJgsZHYabJxewdiDJCV83vDnK80U4+t3EcDFYdvRpo/Py61TXA
w2XMSUUtQJXM8r9AMuZPUzjW/8+6k05AxFFJiNfBc6K1lohr27lIJRp1CQJBpRdkkd48WBAauksi
teV/dZIiKH577TduOUKR5YEgIVjI0+/3VqNmTdUkfXABmEyrxxGOP49O4E1mUhyGpJTvxJg5B6GE
4zNGvX+NguXLU34guGSD61f7DV/eKcWzxSG4NLpLJZzYk5IsP2dNV6FmpWQPjZN3h7Yb1GOVGepO
l2Jr9gDy6Mc4hGSwPt/PflLMJFPqmAjQtpuvi5zDR0MrZZbeQq1PaQu/VrLWJYEcvNGSd9HRG/c7
Jpo8Z4soDL9gOfl/RPHMd7KDIgsu+sLeRS6vLZ4SO0sUX3Sz+jTOqlSQITb1z2QeIjZeav1bG5F+
D6JjUBBNnrXxLGhkfg8CnSCl0OPwaYQdXe1sk60ryIFzvvD6f4sCvf+hU5Pict0TuhZxU38f1cQC
LJBM5OGDFg47j/zGkQPrBrmdruOSw66OnBWOo9SEpAEqqFY6pcL4ZY5y9+/tnb+x9uRPAASA6VKs
Wa99ESmZLEklD1A6m2eUt5SXaBLiKAe6JHui/muOG+xl+mELogPF3avoP9VEUw1N5FyGtAhOLULi
ycHKuybfyQyv5S4YCIyppgLeojXx23L0j001q0hxBAmBS6EI/JgyZTJtahCd9h13DKn87ART/9aq
OuK4PATiVc1iHW8wR6f2bBVxdZdYVdz//QZ696PU9xsIj1IL187axvizmY5oxQefVCyWD7UczDuB
23UlYlkA0Aq8ZKChCC7ej1VrhdWUlWxfRj3oTkME7imGgexapVOdc24bD6KF5nJkYlxWR4pUXZGl
O5t448RwselU+ZeqCA/b+x9RJfWcSlVLhM9z+6ibEny0pgzuUO3d8+XZGmphm9GhRIf4KswvurmZ
jJydVeoi/NWKvjtgVS6+Wmb55faZ2TiZbFyw+gtLnht7FR4oBpW0GOzcpTVa/ZAHYfk8t5G1oyWz
cTIZYwFEgl2+Lg/PNo1LoyHqRYpq/ipHIjkPuIU8xSx16KVOZ77dntbGM7BQkBYxA55CStLvv5VI
cmGFcmFfyhaYsmsNdfw9G61k/CdSciBXeulEr3OTdc9jBg/Z69FQ3TsgW7t2Yf7iFYfaAbp8qx+B
aLPV1sVgXVD+HL7TmwtOTVNhSWf3WpG4ASlA5ELmK2YaEk1zD0ZgvptsTLR2zs8VHoNEYykt8R4v
Xar19TvNAdpXnWxcnIjyZ9jZmqsYQ3pIFFSO8yoTn6ZuljwDKaGd5/j3e7tKCmBLcGYXfRMUAleH
xsLMzRrC2rzYVmXNB31s9WON36vtqr2q9Q+IXFaNq8EvPZeOFnyJhBV8SRxr/jC1abB3hDeCYRy2
FkQyl8hCbny/LQJSrCjLAuOi5k2LhR7fxx0gPvgmsihHpWqqg5038+vtzbhxxpBItFASBBh8zQLn
QgckX+fmJe/M7/VcF/dwEaKdyszGlYGiNJhniN+Y2a17oKSVGSx2piZi7MlyeazRDZ+66Q2HTbM+
3J7R5mCANOi+APDGaGW1jkm4eJJP1KOTvLwUSLfcLWa3vtMO+t9H61SgwWnS0l76PatP1si5GWTm
aFyo4oDOyCtxnGQj3Tkhm/uUoBXKPM8iIoWrqHmUc20IpsS4zPpYpwdbLnKUf/IseQ5qJRFePSvJ
QxeXSerhYRt96CqgTW4xDrg7F3KOIvPfrzCc9sU5jO75VUvbscq2zaaUnaqW0X1PYal0B3h3qS/3
tt7tPG1bOxT2CvAKAG/XpUVqlfo42615kWjveYJekoencbaTEm3tGki3AG4hFvOUrj6ljstQX5SM
Qhsfsp5mDF6q19MR9E33fywfLHzeswUXhdTl+w2KlGFlVAVDwQdI3cwZxouTjI4fhI2yM9TW2rE1
uUF/g6bXUWcUN9JcQRC9yJaU3/WMB9Jx3DMD3XhMEJVZin/0B/AHW5cMHEolNnxwjlycOz8EtuCB
F8xCDO5sTkgdK0BTfxAjmWgc5XOG8XhZpL6mDxS1bm/N68ecX7KA+xYZWaLt1dq2IR1zO1aMiwWI
6rFP0x5kpTDDHsNrK39QJ6Hu5Q9bQy7wp+UkLPWl1c4xQazGISHiRYWpdoa3tMjeQLk6hphL3o1a
t1fNvd6qlAeApfNRf9syrJ5uiuh9rtmxdYFA0PtJ3oRH6knGoWhAFN5ezs2hKEggHLcUj9fdZW2U
NRCShnnJsLKENS3jBopk6bFuE3mHIros0/vHmFnR8yGatohh12oZRGA0mrHqvGhVYx3kYOyPk+hf
lXjUD2liURKN7ADprBqDhinZB90tdLir8cn/Fn6/aYLmfn8q5USTIuA/1mXEmQgMRNh8xjFLuZf7
AFe/WhlOs9aUnZvivBS7WhENH9Dm2cMqbC04dx3VMCAr12liD1UuMfTQusitkh9VyBWerk3ZWVHp
19/+tht1sAVcyNflbVk4qstv+TNzK0EYw/k2L4CuEVBFAEz9L0uiiaTFlr5kIBhOkpE7n5tmNC/j
WMSK20HTfJgzebhvbK0+dXGfPFtdOv66/dN0S73+GmxvRESQE0R4eH2O9cRm6mA+L0EaOv0r4Vel
fxqMTJE8TdKs+qjPJgpmFqJl6gOsHgFSepKmyV0U1pTjGHUNDtCFUaMAEqegAc1PVSUVbfVgpLqR
PhHxt/Ghzvnj3b4Zy9jtrbT+BZbNLn9OhSnCY62AYH0QcpGoD7VDd/eLEZMRuB0m9fadWvYhcKFJ
Lud/o8xpC89sdXTjJMOZsNMxtTB5BfRTD36vTZ12kiwtV87CVoTmOVVg6h763l3wy8JmKwdxMCLG
5tHJDpPHth8aJEqhp49+j2Y8z5Fedq+ZGSXpEUQ+GK4oR5jOCyX0RbzC7nLhE9/Sk2iR150+Rona
U7iXnDZz2yap77opHgI3hpMwusj4I2CH5pP6ZMclHZSmrVHYSdNJyT1Vi1tiT+DRNkijsX9rjLI3
vViNusiX647/s4mD6AnpvLq7S+NaCc5hUMvqARc7cNtt6Azt17TTctX0LYrj1us8NEp4LPTWCg6V
BrD7MNrxhDUEGNo5+wY8w64exiRWivshMaby2GSkBG9DmY+yB7zd7L1iVPXyEBcdKlglsp/NJzmr
pAyd0Xn63tRGofswPbLPAhV66Q0HzvJDWKaa7MOqL4zh0s6tUgm3M0NZf8wmvGq8WtfGh4UbBZqi
F8ab1alG8KSYLdVuFO7qb4ZZ96mPvDDgMUVEoLBgVquyixwcqr/ojsg9hleB+hVaf/RT0TqHiEsd
x4e8hqx5Miu2zzME3PyVFodVu1Tr08hFHkb5ZwpUqf0IWWtU3EYphPZAn0f7YPTmPCCJpSc/OuRL
q69RmGXTiXrz8IA4Vpk/zTwJ0SEODTVxkz6dWlcY5niHSU4fHIe57L8iBaM6/qRKw7MSGMa9LKfS
V2fibzSLp4k3OLZyr5ui4N+StM5w5SZIe38Q04wigqMUluN2sRXNHjST8jWnlxt6ul5pTw1Fjv7e
RNEHQcOJObpa3mmTV2k11lsR98uLNRTiVbR2p/pOntC5kMHrdPdp0OTaKZVirTvHfVf8hGpVDX4h
ivQtd7q0dlPHaDS3Ih09zsKMX2NkQ77nFg7priln6ISF0uC8xG0kK/S9UqVzw74bP0mVRCyYJFXc
uo5Bc87tajNWjjrATueIzCGeLxJpuD8GAT3WqLcUcrw4Ly4ioRJ8TrW8CviRevyY4CX+Qwy2UvuK
Uo0vXTiZkY9Dj/1kIpJX9L7ZjJr1aVSCXPe0OOiMI9116AqNXkWC7KxT5G8a5sg8lZkZlvcNjIhA
8hpTWJOvQZsG2BcZIK2KasEjNrpFfj20kRMgiTEYRH6dpknPll7l1j31NvGSC/p8r/aUZhh6tl0Q
PSpNophfx2RKzwSrwOnjMmpB6tbZOIj7MQ214KOlxnHzmBiVVXooTDr3dMpFcgglZ3qsHHl865OZ
GhjEAUwHEqXWP1VRKuSnGS0qh6sQbRhu0kz/T6EFknrwVZ3xTrNbvT/RiGwfRgoBppvhpBW6Jbov
qEgC5RZPcTKCpAz6GkfEGZKIG2hKD/KsSYpvA16NEB70bh7+x92ZLblttGn6Vhw+hxv70tF/RwwA
ksXaF0kl6QRRKpWwAwlkYr36eSC7e1zLqMZzNuMIO6ygSJBALl++37sgLwebux6ErC41fN2TkzER
5bgbQJRSBl29OHjc5e2taBsD3vHCHeuctbuTXdlOn4xsSKpdyvJytQ6q8JC7aPpXV/jdFYa6hBpb
UuoG2u5WoWoFllpC3K1XL/SV8q493N9s9D7Yr50bApeNGxR86vPaa8wPK/X7i95lbO8z9gPIon3p
R7qLTifCDbxbItcifStu8G5c7om/Kpd9akFnO2tXIycHJp3z9j7TpDIONgr1u2xYGm/Ps/WDSzb7
ZYhIOxuvRNKmcwQncJouxOJBRcMVxlOxlfdriVUENodhlS+yDu1Oz6rIa6ux21el6aZ70VBOs8UZ
Q7WzTAzxKUiMdu/UpJtFeTrC/hpL03kc7FkZYTOYFQbwnOJCgDwG70JsWOgtVXs7w3z5ZmhD/uR5
vXVd1XjHIGdsiu+57Kfveum5RSzGVHrhhLJAj6dhse9AyguYqcaqI5Jh/N2zIcs6DoZ2+RIYXXI3
urM8a+dm+TH77kzXuFqGjyPnbtaJZlYqJP2wu5/MtSKdudLWfl/VRvPRs6T4IhIjvwNLzgi8KSux
w97TIBAjH/2vTglmTMBtk5dxg3XPD9enL3Ca6NnYHo2habN4GjP9qvW1sjvi75xfroM/uVEJo5yM
65GcuQhDqewjxtvC41DCqI4K3avFUUH/LGL63u5yrlrXuc+gBCWEQwyeHmLiPf+YfDo2OGkRHOUj
JrzoMUC2Q6d3cBmuXCc9t6tGlCGqlgyf9kX1cTJK1jOn9FagYKUkjwx64E1Nv4Uup0rnNdKaIn9c
RbLaOw4VZAnZypZfx7Q1xP08+/UneouThhSpxZSncTJWWpKVNO84LCI7+iRNtKwbVvB1GhfxaJNi
Y+9Yimr9yzLOnbNP+sQgqyFbdHunOtFcml7df7GwGGSTn0x1MWi9+Rk8Qa2RY8lhDq2R80vYmnze
QbRL7sadnKG9hKpahX/qoZW20IbJsQ/LvsqxhcDbDlNzt21upjWdHaDvuhqiROrJkVLS++xy2Csj
ILbkg99gZBv5Syf7a0pIk/2lygWq3aAI2njRtPWx8UbdCduBkJW4h6LA2dFzF+t0VqZfxGj1F2M3
a9WsH8zR6U+koTwn1tpizM4r01tv+7Ht7MMWJp/i/rbOn/oKPmU0KNMboswPyoon0nHgLnuouVCR
HMLyqBfEJUFu63LiYJHKmT9N1o8qzfiVAbza27rNJyOy3QmDyHmxai1Dk5us7vdGya6//3XZS+X9
RtlL/ipABCYM8HVeHF9rKox19E0Td7NMexB4qyXYxuc4iLtrb1VR3w96GalmHMfIrX19DUsp5XmX
WDqUkIYAst2SovgjQIFc2iNLpP9gSuJXwgJ4tQjtVB+7uNeZzoxSqyUFpdODh8XqV6yhNnecuPLK
lCxN21T3djpq8/3UdGYZCbtxPo96aXOPtLyEU7kKF2PchP1Cx9C4IPy5hsy/9kqwZI/4WVCHiFzb
lWagklM+JVnPhL0NMooKo48zAShcYjI6+VcJLe/lVnaen++0sRb+Ye6q7LoX+mJ/7Q1rtsjQMbFo
Zi8z0kiANWBGkTG30rgSgVaHOtqY5OCm/URdlhjyNghku/n3bkE9l0VtDPMJXV4Tb4G8mUF4u1pz
I11XyRDbuYWXn1/omnEAwZrLeNRSx93nwWw0MetvM+AR4XbtSTd77PapaRbicnQNPAQgUnfFRw+L
Ky308bDMz5BMdmLnCVvgd0JCMalAFszzjzanh6t1ht4bFa6yhkgMxbpGqYV5dehKWqscNxf9eq79
sbqASercrU5QtFEWIJjbjVlq1DsjSFuShvGchs8KLmmfiLFdH+Z5NT4lmIqwCtRCpOea4ckmBFpn
2Nt1W2PpkNd5f4BC1F0PwcYawQyhDliizXn7i5jA7UxSOJCXgbNl4ZJoq08DIhXaTo19riIPtxqO
SYNTyKgRgbzRLL/2wpQppPaa6rgHUdku1odGuNWQhnXgToo496HqLusk7/ofxdo3966eu1Qujr34
Z7nhp+c4GJJYRxlXDhGkgeS060sSJoNG8zG/06tWnteTKZ2TRXOpmVCJ1p+CpupcGOSmwzyg/3g/
ToN7KsRsBge5GAW6zjpdTlXl9G0ocicZD8S/G2usXL/6POQIjvBAG+0sJILeuhscEXyhwiru5qAz
z1J6IFo0ZE5dnQsfgl7Yt40WnCDOHS4qe0HpNZWrV5zg1C2TSJZglHtVFaxZNTzINibubxAhU1XH
6qUz/csyw04FPmSDjZHs0kZE7li3D7ZNUBdTsAoe7bTOJubNKuwd67xOKyRNYcYjiTbWyISD72DY
1o63g97Y5bleoQ5HQrUk93ZdrzUG4H7+me3JqyK3ctYPAYjcj3Ht9HXXpdX8oVxnMRw0lK4K22dr
+8xizst92Y/ubbqqjSyue4ozaOM0l2Ksupaei2N9p/pYtYtlCoa7qcFUMhxRV+q7ys+7EgXB4nmH
xB9yTpo1rvj7ljbxk1a5YoFcD0cpHK3aqvEzd5Zb3La6JsqAN8zQwkG9Pgai6Q+5rIMgUjget5G+
BKkeUT3Uzdmcw5HB8kfPeViDQvO4BoPVhplmJbu8FEkQ6prblXuKSYvCkiBbHqrm7K0pGwBWjWQ+
G8xxKCIwz7lGjCjopnmtmj6Mee/TXQlM+aHoW8+M6Wi6bmQ4FH6A3hWhseTVfE5lapsHp0vnOClG
gfMRAHIWqVTqx7K35nFX9702ROUCseI4mylG6MaYFNeU++7X2hyy/p2Owxv40IZS4wGwdZ3xE3mO
2bRBMxvOulpHJ2nVzpgaTt4Th7EA65R38KE3LsWV4F8QdkPe20tAjG6zmyeVtPD4dBIwiGmoDmhq
3WVXDsip3gFuXyPV+EJAELaxqiI/5SWKivskcRmabx7XEdYRFZZ7sSrbeafl98b+SnVBD4oGm4EP
zIv9tSC6qKu6VEf8recXvcN0zM3aPXcWRBejrotosSrjH7fYtgYjFik0zN/wxMVtJ/HsXNePxKjU
Z9LuymMbDO9Za7z102iA0MklnHJrfz0fGT5kQ9MmW+cI1dK/MgGDgSKUvCYu3v7QdYGehEtGP/+d
DsNbl6XVRhuDEeLh7vz8siqtVb7mg340LKHfaHmBrLdy8v0IVGBHRgmJK2yDYuzeue7rtjG83K2X
iO/7Ztj/4kmOIycHOyuNY+3V9rHUimGKlV4i/LAW4OIw1ZP0TBKfcV4MntG9A1a/NTegyBo0GTY2
/8uGB846esXp3zgGVbABWml+jXNKHQq3eM/H7Y1LIfSgL06aDMyhl7g4h9e60hTnVkI+pjgFc4q8
JJEnixL/2B2RH0R4EA0w26AT/xLtby09bbOpc46NtJxdQg7NPmUfvfl1lftGv2Qzn6XJbdLRo9B9
PmJaVQ/60E7OEb2VRvHoDOLTzPntzkqmfu/i3Pz46wu+dQe3dWVj/bHIvJwZo9239VQFiFfA4HbG
qMzzqfFwPa3K94zm3xiVW/gN2ldinkj8fPHb5hFTBSKabY5prdHtVvI3dolYkuZEJZo84Fzskwmp
pgYcQRjZe6llr2/tRuXYRiS7Az5XL9aAupQcFdoW8YxK7b2n58mZWaFDsoNRjzEeXt7ZjV4v2rhb
YjLB9IfT+OpRVgZ2CzgUWcd1wxLhRMjYHNPgnY3ojf43l4G5yC+iCfXKE8nwGk7nXWEfoYgPRTg5
Ul4FTdH0VJdT8wS9pLlaZOMcygyX3TBwC+FuYmoTD1Gr+PLr0fT6EbMT4eqr433JuvNy+PorSese
YOCRrK/2PEgAajTTHE4BwL0bsO4CQ9FgCH27Lg+/vvJbTxfu6E/q1RstalV10vQkG7LsTf9mHmaD
w/ZS7+3Bby4nI9H+8RLLL93C0OErYqf7ct7YGTafk+is4zaPWcRVG/udle+rpP2aBLX7GaygBrTv
x/2vf+jrCUtQArN1U1ygOXu5umrFiDrXcs2jW6UrXnDOEM9m6QPv6ss7l3q9fXEpcFycAKmqyO18
vhiB8ZVF4aTWEd7PGle1TC8UpfUVVvzFvrTo/Y+u5/7jWgdmK9HnW6mzCcG2Ifa3xtvoLrId1kI/
KrvrjsGQPDqL/l5YyRujBT0Wt488UmLIXhIaxJi1OXEa+nE2lNtF/jDV38ibVhckOwTdTvq58460
+43HxmhBw8a/kOleFle5OxB3kFrrcSmp53Uny/ETa/L9oPn1O3Xc62bxlmAOZSlgkaPr8eKxkUFq
jq0zGEeSgNbd2rvmt81j74C40z7tsSaJ2Lx7XDgG4C58hN9Zkd64t/iludjAYH9C9fPi8nlWVl5F
3/I4Yoe460e47KVbJIAkaxENk/1/MSEgaG2g0E/nmZdEtbqkJVwrfT2OZq9HYi1b/FDz8eg4Y/UO
G/K1SyRFJINz46Bxg1nWnw/O3nGnxhlc/VgnLTNb1zz5sIVVdKExZf1jUBEahUOc1YiwKAKtiNjP
Z4VkujcuB9WVaH49fSQvfA6af1w58NUoGXDQ3LgmL2+DTTnrDiABePTmzm1vWcs3Y5yLMp58YT8K
AwTxnZn6xvLASg9BEAdA8oxetsi7Crmr65Wok6AdHUddzvGyWiSTOmI43VJAowH99q9XvzfYNIhS
OCqwIGFOxhrx/Amw3Zr2iI7pCHztbRKYns5s1fvrPY76cGq6qXeSWLLz7kU+YwtmqLqOy0Z672XW
vDGjbQdxDv35LYv+5TTTFPoTo+7YeJe13CcA2kdTl87O6OR7HKI3LoVRCZXntiC+ntGNp1Reb+0Z
uxOXSe6ry9JQOJY0mrn79f19o2jZZpILA4vwQGbU89uL3Ey2krSWo0lfoIu1xKEf5rS18c4a9dZ1
sB5ExsPP4hj9ohgz56zKa9Jrjs5ctOdw/Zt4GU39ndHyRjnCGogQElEbDNaXv4b6vNEcYetHd2b8
o6ZBXrOfl6Iw937RiTFy1FB8W6gKaSXLpnzv2PmTTvmcN0PyCoFp20bNvHw5RhBn2EPqLgabGaV1
KLFLRr1SNgBvdB4rAay0THoIJd28xcCCNjk6UfsRj7jgc+AK61Ev5+lzQiw6+UP0Wi+HDsg+mrPN
Tnyie/m1tCZzfDCNAVC3p30f6gM02qOFwcGVRR34UGa+80WYedbFBK1rMvKkN3ztnWI9s2SpNLzr
0HjEYgE2fadGemMngLS7QTGbkfGrjB+n8FtZQvY7WgQbAHjPmJNrKX1f8K4IndnwTsX9cpogCfO3
Q6/OQ9/oX9vrfysdZG2Zje8izhvGrKdxRqfe1ioRaXUmjr+eJz/JgX9/sj/1tVCDIRDCUmfReX4t
DMVqn87AzDpU0PGToOqXlebN5uVaQqSPgn5WZzguEFagpXn2hVOs1obOGNhXLNL++bzCeQnRkuGu
p2iBm1ExtX37ubCTxbvsoARHPdzkhzkhHP5771TBuT4pqc+h32WuC3o7ORgajo5RxhhZONmVzGaH
rnkvhjaatyCxKK3cJEVu7ulf1iVYSTPERVTt50rHKdUUXT/HmnQrGWmb+iokVA2Jtb72XXoyzPp8
72hmBmu2dvmBqvb9NM6KSTTX0zTJvTOrcbm0kxo0UWL1GpzYU5Bb152ZFgBH6VjiecLeLI7g7Hl6
aAEp3RN4OgsRhT69l4+/fiIvdyMeCPuCAd5AWu1ruSQWK5XGvBiOuS98DCBwWztYSTJUZyPd9/EE
6N/8HLTZnL6nDH61J3HpjZm+Sd3BAiGLPR8LhKeYtqa549Hy+7SM/EwQHZVNbfpVb0tvjDISRLRT
V+EwfTSUZnxituJwXlcrbPl/fBeAJJlqOnAF1NZtSv5tCnhDASueFthRymSMWywVwsIo3MfAhtHg
ilpEtifTdxbzV2dQbgCQBUw5OHNwvV8yaQkOAH0X7XCc4MmNnEzc4MqoAccxfZswOSvsmZZMtiSt
flHPKUKKLu2UG2uFkHB2jLR4zybw5VLg4S+07S9gNsB9/Pf5fciavMhxr1yOdtMGV+mgFUdfn6x4
7WT5zir3civjUtztbQBQCJmv+L0VKlJq/mkF1hiKE1vV1amAfnf49YN96yr4x0Bzx68LO/AXx6K6
DNZEM0f9uFZDHWdrifq4r97Tm7wxlC2O7z+zebh5r0j7DqZPk1+yZOcEom9O4zo+gb7ced1gxGa5
RdUjt2nz7izQOvfSaJrpnUX89TzmGwAdAJrglwGK+fzJtZOEt2Mv+nGYquQExl1+0iHI3ede4h1L
q1+i1k3XdwqFV4X99hA5bjKDcT+lin5R91gjhnfVhNki2Z3wc8zEI6ZWQ+Oc7Ydm1o+jKDubxiE9
F8NcJNZ8tt6dwbfLFK5/NEgzL9U8eJL4przz3V7J839+N5wWEDmw17za1qo0wLsjU+uxMirzrC0m
d+vo+t03byW1BlLLWM+4xdE9jeXWOYQTFKzNUR97O4ugXKdNBCsUi6hFTE0eom2qzZNeUW1EmiIf
NHQx/eojS4HAR0k2ufeWJd057AVWNPFgdvLa5WwxRzokji9kDEuBz3Y30sWkvfYwMfuv5jor+jDZ
ypmwV13dhHqqTz+ItciBgJRX5KGj6NmFFTz7axtX+y/6oMR7QVYvC77tVqEbwEGGx/TaHNR2RZIH
Sq7H3jGSS91pvPO6SEnVsNcy+N7AyvtBpvHQ7722dz/8eoa+sQqCvnEUxR4ABOpV7YyizJTMn/UI
eTdvd95iOj/KFK+K0C5rb97IVslVVwxFFUkWxybeioj7Ss1kORi2AiT89Rd6iQNwM0wcK4CotoII
GPL5TCJdCce6TulHFuxJo9O5FCP2WOSzGRZG0qHKShq0BoyvOl5sK6ei1DXr4ddf4o2FGD96CnAW
L+DJl1vDbGtNmiz9dBRtXwDT68tO18rkjkJQvLNEvrFy4ABKPQamSbH8UuZpyySh2F/n40qj9KpT
JXyPuhPRlAr9tGHlj+uyqP68yf/2OP97+tRe/1nyyf/8D/782Iqlz5lpL/74nxf5I7SY9of6j+1t
//3Xnr/pP6/Gp14N/dNvFw9C/say8f1B5W3z8j3PPoIr/fVN4gf18OwPu0blarkZnvrl9kkOlfp5
Ob7z9jf/T1/87ennp3xYxNO/fn9sh0Ztn5bytX7/66Xj93/97myeOP/298//68XLh5r3hXn/24eH
Ka9evefpQap//W7ZfyC73QI2f5pm/OzLTk8/X7H+ACkCDEN4j+ECMrvff2vaXmX/+t00/0A1g/0o
+x01FSP5998A/n6+ZPyB+QYvsgUhvQDP//2/vtuz5/W/nt9vzVBft4Da8l+/v5i2GD3gfgimsMUo
IfcEQn4+TVhFStNfFwuxEYZI3xL+Dn5DrBf9j0Qg/5NhkQW9l5KsUypDRE5qz5CA1rEgSSOS2lim
e3QmjnP78yb+o5F1JZ6aO9U/PSkGzf8DIwWhsL9VXlufDJwTUSOL0v9+5PyPb8tT/vdR8+b7/xxF
Jp/056gxvT98zsIouVnoMa3YaqG/Ro2h/zmg6DMBzaA5Yjn6a9QEf1gbXkQLiI3Nwl3D/Eej5vnZ
lhqMswYEP9ALjOsRHr4IkKKITSa4PV+XZhbuzh4rt+sj2ae6tYZz6eFdg6NZI5CPwFLrraU/tTrD
rvKorEXv38rSwXoztEg9Fv1XFhf06CH5x70Xk/+kL2kMv9X2Hv//H1IYPv1yCEGb7x9V/si+9Odi
9nPF2t7057ihk/BfA0f7+f9/DRXN1f+g24+wmjgYep9skP89VjTf+WMrf7dlASQVG2T3Hw0WndHJ
KvI3vIAmA/1wd1NzIzbxOSU9X2XEomPxWfhBE0J9rmhS1ahKjCD3jfo0tfrENGZ45KGY6roe1Q+B
EazSrzGKM7Qbl7jTEplEW/d1T1ZAV9a2uWuhtEvtwspSMS9R5QcDYhZvKVabygdhGLizkyYZNtJy
aZV16DENsec7CbxaaLtV64Z5PIWv3tTZZeoz5KbQbpD6Q28cOpick6bsq1bNxnwhksKwwzVAoHFS
YBRJaJdU47a92sHyqOzRX2FkqaXeFeOKFHuo0948iLla6/a0gdRbiEglUktK+Nm+r58sjl0byHTt
JCiLCGLAxD49o3HXY9pmRrkfCGQ6r9KxKy+FGmR+KvNK+E2okfzSPsrZgmC9tnNyy8ML4naqBi+L
C2Mys4tEtsF0X0pn2cGgS2M7mwKo3+lCYyfzNCFugtERH7lC8xAEAKqzlvk98d4Wvquumbgthuge
ch0Dn8OwwYIlOyS9Gr/TJe/U2VJn7rVcSSmoUR60SXEOTy0/lLAUxs8qqOhZ2bqxW6VrP5SqT5E7
Ipcww8XKqbdrvQ0OM76j0QBo+Amqar/scs/WFy/qywnhBTdLReWsLIE8uZqyqCSAiySI0ZanKuvb
+6lG+6+GRSvjZEUPMQcDTqxEGaxyP8k6iUXZNvuklYm+w1c8WU4KR6r1MHMIsM27PmP8fJJwwYof
coAsPUeapllVOKM9uNIqABLWHs3rIhSTkG3dnIqVJ22lAbo2syu/6YNdH3xFHDeK1vpkqZz0bDRt
fLNnN7gbB70K2DIXHzJak3tYamMPBdM/j6Xp1xGKUBQHixaEWTCV1+sy9VPIyaL+uiWy7ucWzBQ/
9Ay6mt2mItI1R89YUunuxtbcE7iWaMm+9BbriANEf2/Krm0ipLQ9eRksmh9rSLPXbAHbkUOs+YeV
zLAh0kSv5h+NIYSCctpO403jeGW0mhw4rzDb5XHuNJM81mRnNVOS7WAjLidySU0/VtZMj8GwlHFu
9LW2y9a6zy9GCO4MGKoAHHdLPuIsRwfk7twMjHMOk0wGlR+WWuUrsavzgW/Z52P7yW2RzDzUWygf
3p3rCQbMDvFe2kZlbExSPZ6YwfUubebklPau1M7hs9vyxF7gZDImZOKHAMv9J8g9bnY9Z+Ucd31i
7aRnyb2s1Io+QNjj0+S01j1W3vWJieXa53EYoMeYycpOM45tdaGQGtwFVMxRQmVoxEkwZHsSUiSD
czD7LQx9RYqVgXmc9VkDR9McErvBhkLgzKHBaS3iaYKbsAuGaehiL2noSK+AOWPY5NLaDQTYn6zT
JHbjnCOGSQar9C9sYaT6ja7jfwxNvvLSR+z8+/vKKipx5uNLM5OPMMpyv2ieVu6GLLcyAI9sPZnM
pjWiGRwkQWqTVxej7+e3xjS395xG249qMaf7pVyCuAQY1WMWiTSycLN3I5gfGeyDpbX9ete0Tr8z
sHk6XcfZPqxumV6PlWcahxS/4jQq/LStQk1M8Fyh3Z0TsVhcABtAzR2LoEeDGIz3/tTyTzihWFKx
h2NXDKBrkRuPFdOlZ6ek6vaJO+/bYfQuCDf3u9iu/aY94J7Rob/hBBaN2MV02DL3ftQkVXrp62Vd
xSU5bHtCShrza2+vY7Bzlk4TO6Nl7YhGqZGhPkL/iyQByjutJvsiLNOpZLlnL40DZKfexdSNhMj4
LN+kCqyjjAu4N0Y4d6a8aDQjGMN5Tmbni9m3xfWKJ/WAStA1Fno9cChDq8KJ81xL5vqupSF/XvTJ
fNd6QbmvpDZbwHqOcZt1mX3VaGnyqUnqTvux1sov45nobBUuXZ26Devtsu4yc6mS2EGFaEb1ujiq
YifLZ6QMDfTs5BO4fd5F9hLo3XXnssSEXdFLNFFIMaYb2viFe2I2UNdlnjtf19bLBBiQmvRIT8HF
9mQhdidNNovYaFIen9VgXu07o2Y32BRo+Obl5tijdmLG57cuiVdnq4XP3ZeE9elUS+q+jYKk9eZI
6El74zpiqSMs0hSkx0W/aX2E0VE1OPZN4Gms5L5Y0i+e00wfkRaYsFqbrlqfpDSczxnrUoejOEKM
0ayqg75NprQM/HovmZ4Yt/iZ6QOFMEjCQsniSjiV0HcJ/tMX6WAPIzvcOAW70fSUiCdnbayToKta
/US2Hu1NtD2oNHinar91rtwuATK/hmZZpCdm2QvjROKLnYethcApDHhNGOiRHCIkOtPAvzIEI5KV
EQKL4EfwIegGOzTIVIbH3XtkuMAEBgxqpI8agK9GFMFhshDynnqeM12hivWbOKlwR9/PriP5Rkgi
YypdlZGouxlqsPKRWBRD4LL22JCs+0GxRGydzT1sxK4eIqI9W5SIpTGe+lLOJvdKc9NjOuhZGypT
1ToKV0MvOyIu2aA3971k2bPHG/D/dczLF5l60xU108LyV1SHCTsFEadVTs1TOJbzgErC9g9ZiyAo
pEkb0HqZm8I4scjTbPAMKrk3JRthE6F30KqPBCAE866jaSAjhZwlsgtTBHv6P+WlNtWVLyOxdC4/
qqn7qE+wST8aWZHqIeWjnA5sudNR66y2JssctRF7Eo8pqFLUUoSr+C02V5kkS9tNSFcVNI5NULrZ
fsSPvCcPxgt60UYFmv7boYSPd0GPq7xuApa9kKaWmE+IBmlRAPmVeWNmQjiRg1BhjTBOLu5N5rkR
wZ11y49JuegfyBLnqw2FHXzU+5XR61UVwdZZ7iOJqrQvhZUH4iIZR6e/gnGeRJWtJgIV6oI4LbWu
JXmjpjled9OKotMoJxpa+F56+X2ZZum3OicIPUrU0PTRUiapfT5o5tCc+atmqHDse1DSptPdIQxS
zfrOJwVkR8x5c+u3TjcfZg9I6ATqnP25nXpYcmGpY/IWC31qqh1sg3WOfWUtR6UB4e1yuS6E7m68
hzAPJrGGWrASXW6xy30Vg1eYUS/TWdsDX831Ld69KS4atT9Pd6uJYI8wi+XzYjSskM04q2FfGpss
16s4LQJyBu7NqHWTc5CZgbp1KfCC3klnDRi+Yi2CfWKlbrUvpj445xGjnZy00j3pmVQ3qybMh9kV
As49rAQdG1zgjcj2y47vpw1lFSMc9LWwH+wOer2O71mU2/bo7vwMSIQ6F8OT094lznZX1viEnKH5
xlTpYOEy6/b4Ik9Je6iEOcnYK9zpwzLY5XcgXKlF2AASZy3lqCGeyPxNt2oKSvBJ+XcjWTjGaTPb
ZR4D5zftfmwQkQBeY112ia8UpUklsy4PA4m0k26xx6YdYOdwQZuqfRj60qUG4edn0WKY6bex7FN1
jQtTlpwqR+iHpVLJbc/ocQ6tU3vioVN1vqZxDeFup2HS3t3O7rB2N9XqriyS61zi5z2afkeXO8FD
5mO3TjKNTMRKZ9JJPT8a3WqpD1Ywz3qILjrvwszzp28JTXzjdKZV0ETooAldJkoz+KiyIND2o9GY
5+jBUitci7Rp0IKhe4P8P2aS/lIHu2tSU+qHkCTrcp+mjl3ullnPT5axQr1b5cNERBCSYBvDhLps
om4e11s1SySaDTKfY9eQ7hBS1FcUlAh09H1ns+LzOEbnPMEg0mFYmFO578Zc/Mirkj7AtLjOh3bb
UcMgEOllMQxW/sXVVsNCmYQUfgdJJjOvS7F69j71py47JaHB/1arqu3C2UmSU6+qC0QVPVG7O3Zl
N6eZXWRfLVou2hnbriXY9ntP4lSgW089R8QGhWIxXHQz54Sj1ylvONNXLX2YW5GdrWOPyrLQtHzf
tDbEc9+f8guOnWiv+XQVtq00mRZLy0HgWK15YJ+bk98YZ0tRCyseZKt9F3gdWKf+kOrlN7vqm/G7
ntIBDnFlxf+DvtBExUl/4ttSTMsh60a6rz3dEbfKMgq1NP3mEbqD26+snXtr9hV6Hl3LPmne6o58
SlvfuGPufeI3633o0q+owlwE3cLaJKHJwxvFDZTQa/Vx1JWZXFSOCrwdq1I+IIRHS39hBJqzEOiN
ROXTZLky/1AO1ohRGMhVeTvrS91jsuXmbSxamFpZ1Kx+WR3nFLruxTQzHnZilukQ1klHfeeymX0m
hlOmB5hzywe7WXV9JwwN+Zbb+8V4aSJE/DrgqEiZO2amKsIayWR6IEwOjwqtxbvuadKVcD7OLmaH
h3qdjbhQznjIly69HVZP/7R5R36sR3c41nq+ik92p60xxD31xWJ/8m+KvllhW/rOxJiGnB4PJBpQ
UBs4gUS+ahGvtZOxOTh7VqeFDZQvdNl2fTW7aXni9Y1/yB1t3CV25h16VSYXcLbySE9K45Om1zWj
EgcyXE+bjt7WMIyAniMlXOx4uBCELse3a3d1jf/J0Zkt14lsQfSLiIBifgXOqFmybMkvhOyWKcZi
poqvv+vcl47oDrstS4eidu7MlR2FRTskuogm1v00lGQdDzVA0CYZ6gmXZlCF8QN33eWTa6gEBxI0
6mwPhvjwzC2Ilu4WFyTvLhEeuT2XTjpEI1ktGk7kgGeCtOKxi33V/KL9qO0eet9hpNATI+85JsnF
dSPwqx9t3k7m2PSeYBDegGCg1lUn0B360lpR/ZeuHIbjvGjftN3l9mOlA1aYZRw86c0ZHjxn7hgg
dBsykBvbTfC/tvlX5DRMLqIrpicVEGyVS1R2V195GgOx0sunck1xxdUyXEVjQnnHYnS9W5pp/293
mzA8zFBCHpsCGoCOi75Km2olDhh16D7ZTu3MawczgdYxWdIhFMR6fqt1BViAwGQliI7tSgDBlNN/
u49/JXfpVLpOo5Je2tc22NuxDOP3gNrHt0W6berSe4cqs3twV3JrXIrT4nXmy8fN8QaK0PlZGqtI
i3G39kOj5HxSkVjLRG9y42o7CC5lotofJ03NdrJHsyFsz0aI22XgcV+j2JyfSLAteJJ0tZ4sqD5P
hj3lKSbyGGdhOQOI7swE2gA40CHe0Q7uF7H4eQonusPm7dNanjJEOGmJEdpNF6dsUrsHQ5BMMrfq
D1JN/ODsCEk0q0vu/i8OedrxmaE6yr87gpwfxeYzc2o+pRShe+q1EvktzcLLH8vYVMzdk3IKAxJG
N7E4iNm2r3vr2uOJu0D/l22hF37M1hoEWbVEATvcoulvo6p4qJla9StvNP/34GI4jswKO97DavfR
xQDkr6Mzlqko/fgF5/3YQSMf67doF0NwqI1W/rmYrC1Md+rd7nyTw2goNhUQRgk7RXw89Iekhwjz
XOyLDiEXk8ftqMDk5SZ545/3eI3edczDdbhRAJo7qOnzSkSfkGlWCWv98rXvPmAcyk+OGtxHr9zW
vzvEkeak0JQOxRwXp7Bci19Fn9sQPsRmROrCh74vVsc/z6NSe9po478REh2zMiw0NJCl7KdHrsTh
kfd97Jxu+/SEg7VojyXFY7eCPE+PL0SrN5pM6B8r35qq45ODd2XzN2Y7CbQiGQIw0XLq5ie5oCYs
Qe3Kt9KJ+9ThI+Z+sUgb78q1jETiV3iwr05nojfX5u7D01KdhF/UF+KO+YtvRdEzbGDoxVotbXC2
KJ7PZswdVxj0eGnzRSh8e6p+t3bZnslS9pT7FAy9x2ULsZzSbjX8bvOocX7OQbiJu35CBuaw8IAX
Fe42XxaOqjYtm5sckfYgefmjxjg/8a6M32RFSDWxq0ZtCZHc/SWfZfUb8yPn7U1ueBghGc4pyWDs
U9Ycs+q2A2s9W+BH+HZtkfXJlaprL2yEuv/AZQZZQ8iVIL0YmdYta7xKj44ikxhUSG4OMfTZoSM+
lSInOg/yxjM6DL7qNxLJTtPhXsMduDwRntX7P6U2/RzxVjKPFVAlSZgdeW5r3e4RU4hcf1WV3UOR
kJuXmdC2hgN+sbKusr0NAPnLkTPqMazcmc4YdNSHfvbb7t2VpTckgasXTAEcUoHhSjyZKCWXHqD5
imD87rvW/s32K5LHHqAj7YeglSa2+DXB9RfIQST/rZz1yLPqvXnOWpOTAK8ZchNvl/5PSAlUOlH+
S0TdX+0+odysAyhPIIVocx/RfAjnKXVRKf+rUFnqDMzhuh23Zce5pKo4vueS358Dqm7NsUSlfuJR
Nu9tnm+vc16gBIA8kh4zOf7O0pamOToE4E+mi6SHFFdjP8ittThUnet96DCo7+tyuZ2CwYSjgeW3
Kg8bOACQTv1GMFujQ+kLnJiN/5/cmo+huKH2qe2cn10Iee+y2aAMxHvk1TAKDeWtg5eXP1qoCBMU
hGWNs3F3jM7GsQ3W+1J2c9KTnvzdTHUJb6LrquVsJrNu78aJlt9rH7Ufm7LntJUQUxIPdx43C9dc
LVv76EnDttxo2JyZiz2wPneHKDqXgVeTvs+n2Jw4Tjv1ktcgrZLCyLB+8WBuuQcL3tSSENqOviqJ
3JKoYi4LToGmfxJ1v53aoO9+QzUlER+0JqsI5B/iuXfTOpAx+tIabG6CBuKfS+nogrqGQAD16cP6
v2VoxRExTZ6aarBOkTtb990yE9PvFv8SjI7/tKrY/l2DHLjn79U/SVdY51Xu/l2lsCSegH5by4nU
s//dRarpcIbM5ryYoD8ZNy++iTN57/Wwd/Kh00rTl7mR567apnspOqs653iGGa7jcbo6k5vDQQLs
pDDG7B7Nn9MWjlzfSwQFtxEzZC4to79us3t/htqaANjI6YKDnMt2acrq6Nam+lkO3t6JNN7WuTo6
wa5+42UEgLKHynmhl5jMBpKm8q6Yo/wqqcGgaKL4pRNlLdQkAGYrjKQYKhGF0zLe3eMsetFQsrqq
CR1ATG7WWBLgS4DjmLs9Ic34LifN86uDpOSl2tuB68+isu6Xyh3Cb4TGduINGt1g/MLO12NbL0jP
4w0yIdUWnzbNnde1dP9IJZTvJcixxXYcTDCjJwClZ3XgBQOrFtLl98ESFC+Uoc0CZka3bod974OS
MWIG3rVHonlWZlk+ciOKHyU2U2xNnmQR4Y9bFGS+Y8Ty7MmlyiJgNrZO996DklA2siyfV2cLX3zJ
++IR1EoLxWky0v7HuZd/7GQm1DUIq+hhhUvwjMLOjwBgyHkslDdkgq5fmUAUFle/7Kv+M5RN9LXg
RnvIGxUe/LoePuK+rydS7hE31N1aozMss63KRi6e7XHdbrKlPW1bd+agse5NPWFCcpqcou0Jp8sT
9ZHNS6Ol6a7WELUerLc++nJ5vJ3DrYWUt0xPoVzZ5/XRJ2mRsWjaeYFPlhema0kTS7LPA7aouq4j
3i00VkXUMm74CSd+uX6DW12fWhH5VzM009e+Gx5er3YBconAirJYWu7Zj614zaLAKu8anSuKM5tl
+i3nKFPDdliNKY7rJEYnq70ZyyL+LpFwhptjH7nW9+Ia5JS14yDdyxFRhjF7gZrVzq1KuO+bPxGX
nPvSpluWK1Ovn5wVWlUhFnXeB2t55VzRGcThNj/mq5Xf+4KKhwP21UGepmrwmmTvEAoOJDiqtG5M
X73ugI/Cw+pukzgOo41MsDcYqnRkN+8jFKmsndz4n13N9muhfPWLVJo8VtUa97/K2VnRrFoKQg62
bv2XKbJgUyJS2v/IIZkHpHNXXd0VdAOfRzNrTsPGgyQSFzWu0QDxMo0pox9ekEb0yD1CFs+0/dTT
XWPiSd/JaZXywl1mxuxuiehHh0NrePYh2uW89yGcPRPep5StidyIGuhwYLRX/nZHel6sSRGB/DhF
xUpTr1dyBdB0cvvZeEvVMVaNeXGaIx4WDuGcdVdQ+/7RXqFwf8pYD+GhEa1TJtUu1h6vreV6Sd04
NEageM4AgZAqgruxtFtAJiG8QYAaMgdJ5pne9x427sh/8z0aysdmXDd18foQLB/zcKSyG/w/58ir
5a/YGyYWMNa6vLl9BTasgzcKma1n6qItQPH5NiyGgrWu3mQtN5r+rNrhzltFkNlwGByYCWmCSnw0
uT2LWuWjSVtuRe0WvqLcK0GmmCpOqBvdKPw1DeouOK5hO208/W+7HQHcoLwRcdqs3TimIT3LfJJr
8Sd2S6dKRjmEH/ze5VXWbn/ROHJP7JaWr13M4pcdT+ZHRL+izrx8EDP84GJe8J9D8+OGBDvzWgXD
3vxsNrBw91HYyeGFTBdbT0GzZMCiDni+VffBSzCqtbvWldd22b5P4b1ZB4/BP8xV/9LFkRWe+1xM
1ilve/oVt7IPl898yoX67VF12H7vk94NB1HI+O85ZdUdh7qvmxcas6ItpX0IqhYBtnn7b+xi8iF7
vnjRYdNLFaSaDR7bTJ9VR2ooLf6LToVcxoVl++pnrOFnxbczAdK8PeR+PctHswUWpRysGZig5cIb
3p065xDRY9N8BtMQfInZMJxB0qnPysrHP8qwQ6FlBARcn8yq3qvLiExeXJjD3etSiaVM/QDaGZvC
scp0PYcPTdBpmbZm8Sem6VU9sW+wnZPbo4r84EUTjqg8AegTvkhggKB/1fKO8yDfr0TR2pMPFCt4
LOB/sKashO+0ibvP/fogBGz1i4PCOB2jerpp6+ge72VNTqfaoQz+073YxXUi6yuv/FC9O5YNDh7D
Fu5HRrhk97K48VvnB0wepa+bGobbW9moz5zNPDrp/wX321cKSD8QC9mEbVu2Nzhm4oBnw3z0bc1g
ZEp3kteG02K96AHo1IVmBHkJBssAuonQKaDtbPUfxHXrsMQ9EMpY9cI7BYuqH3bfLTXDEYSAepnD
20+BWX5EtL2zmth5NUFDCWotearJm61nUuHeYbFtfSm5dapk0owIeT+E0w+fzrbosDRdaT2MFh1Y
FyewdOrr1TlsDdWrbGT7X4YaGJ5eTT7OZE49OA8O2efXGg4knnzGB+7Bxvj436WeMnv06E+zdde8
z9q2wFaxoQU1xXaI5CQ+oQ+t6uGOqziLM+2NlWm47gbNu4jM/kXMYef5wbHwk/deLpOYDUVb3mvl
2btz5nJjb/R9emjRHzSVy/LYNu4QPO1MV0z24aTMsVLjUr4xqYKe6UOufue8QNNpkyBu1/33NO2u
bzLWRX15X9Chvhy4R1RxcJhyyRR33y4i2qqDN/arNR13pxuD+FSpIM4/w3DdOoqMqRj2/uhRWW7C
hQUNZkbtXF+A1MX9DqxtaouLrlUpQ9TKud+v3uh4+IzjAnzbnVybOVIHVTggsi6SJ3P7qAHDiWel
1rD8gMUCSDSljerm4eDJCLpU7cK2HoVgss6mYFjnk1E+2Y+2rGr7RGPvgODNnib+FNMSqznF6MDI
mxph99vBWuIJB0s5wfwcc4TpG6ERdpeq9Di9DSxgava7NTugH3C6Cjxe8AXQ7K9K9latU+X7Hn3l
K6VlIHvWvSktmQkM2fFwihGlYUgp39nOvoHoNT12lRuqPx2fGm754FYAunJFmLkUU9USc1kznr/d
Nzm3BRZMLMsYEdCwh+eWzI9+XkEotUM6gIgmo7NhywkzjTF4XRJ3aooKPFuPzHa2mF1VAkerWepT
UTYOl2SCSMhwUWvm5SyRrHW6eCukLhIdg3zi5Ji5T7PavcHBZvqR4Vi1E4SKlG/jRJ+s5QxKJGLb
GmKPcTdvqr7mje6VlZblvIbfygvH8N2JSre4Z5Cl2QbCgywyQCShB5hxDPe7gZwOr0c7BwHM84e+
/FNZVTsfosltugPLfg63zsc6cumHwqkfEdJcfYzncduoJonm/KSaPI6/R0w77ZThYPKVOsdxoNzM
M76J/ZR41M0OpArJWH9gebWF10BDEnNw11hogqyJi5iLhNQRkzoRqqpyzzIs5XSHgWwWN0FaMIkm
+EeIZFXsxm6X9W6aQDBFeSv8EwQ+6W+4+/rC2d9ie3T9E1YadvHclGbPPknUGJfbOBaTMSniwQVg
HO64XVJovER05siblzttDbI6yBz7VnhhezGrcxgX2pzmQNnuYawb6KMDWSPkKDU3JjrZYxmM+Ymz
YbOn82jzEGWTNbAOBsVpbd+sYBpQ6G60WMWRv58/XuSOl+Rl20pt/6ui3ELb5qno/wzgUGPrn18O
Mxtgr+s8llhclvcYHJugSAFgVW8XvIlgM1adlWr0Det71MMEA2Fzu/rU4C8ZjxaAxQ1JGCmYpRy6
XtIXplkeXeJ/LGfFKPV1jUxgPVaTqQmt7U4dP8MK6niNyr4mupmCdanUGxw5Ff8jq1aaM9hJW92T
HuWG6ufzDgWMcKP4qmDqsOwKULOcu6KeSFQutT+G/6Y2NHXCOdi1B4G4PNVZvQux3Miw9fKwKq/7
YQuG5XRU0K3+VNqeFXh1gzF4StDdG7SkBJtN4ajLrnEi/Fjcuc3nA0QNv3qkCcESR5IirjwsYVva
J0vRenrAG7YUH6rhEnTxpKWt37cdQXCZeGGHnxyP/ZxGW9PXP6k6NOPjBH0TVl87OWQGo6Yv9rsY
KubWIUmTrjrSYbGGvC2WSq+3YSIixLoXZa8OuYjkfoynwvayZmzImjX1LvVXBLFZfM6Iof49QhSX
5yS2eQW8NQROm1PH8GDpk+P0E/26wT5V9HqvOA+RheIpjtmiUsDVwfuqFxtoyBK0bUOPd0d8sDuG
u1M0w2Hh2htf0XLUfNm5H+8fvcdcex2sfIGExsJ9iLMebqamhF2J4WFdKAz5xz8Ng5btAaN9jEK2
UO0FaYThTCun2g6tgLFnGH3yqLpsFTneY4kWlh8xJ9bNq61oH2qXjimBM5E2QKQ+0jpMFS6oA4aY
nG/NY8f6Kv4VdGoAYbsEq5muW1i47XXCupCfAPH21rMO+JczuXrXIytnT4b0IqzHiDtWLHEQPM8D
L8x098aCvORoBP2DwVao9thsTtO+9RSmu6+cH5gqTuzZ9/a1IifVkGcuZ47zqWlbc19YEZSZqF3L
1qROGwJNBKtqqe+1lXbxHfTDUr9yIis2UT1JhmzkrBH3I+hA74hQWc8/GcGi4rwXKExf4ZhzVTnW
Am3qiQ/5NryDsIubY2E2b9Svi5Szdw+CZp4PXDHZn5lgLyFQBk5o2g9TwjDlDVSZYr/uCwxAEKui
dv55oe5Xsjtz9OKzCQh6dixPYbEKesJF5fNFPlWmzb0p5c466A7A1EqZQzDP9tgdkAOH9WvtnRmL
GXcYcMTZujh9zeKUhGh1hwwi1wEHV+DHT4b4NwrOjtOklH/rqNzX9Wld6N/9S/yKoRAZqlRzkDYr
93733olq6tLbBtUqLYdhGYmX2tWWOEsYANJci4VdlHBqxzo0VevNr54EzipO2209/yZqFfVnCaHN
w4ujITvKpIvHrvoM1j3vqQ8qN9yaCT6NddfHGuBapFO+vYP7UPjO4j0yRbUNoAeJceNZ4etzsH1g
3arP2E/6JoHqHRYfuRAGkFI/t6Zgpb9OAZfVdQ0jfZy8hT80xlD3Uq2LpAC4FCSu2GqQCR+G9p0O
WAP1fJ/c/+Qmx88VWNILVNVgS2gonu+XoQ+8jLoCgPrdSFv2o+VKF8Nui/Md6nA808GbR360H8aI
MLQCM7kt8yGwR5uG1qVe5Wsu3NE5xjnpmO95RfZ7wssltk9BrWPM+2coPOokppA5LyFyGLQnLJOQ
p9O9dpySkdb2zL2jR+9Rg389jvlA4quaLUydZY1hznbylbnSKkGmW443PndTHp/zaGCHTjBMnvdu
Hx81vrA2oRRvTpEPVTZvN65qU237q1cV3pOcWFuxihmqz7GuglO5usHVd4PSQ88coe75lvUZBB6/
PbdQeII9L372SxxmZSDtL66b3gmLvXNHWG9L7bUncK55Ex0XxdIv6HxAKLbfZNZe7ex1JnLLHVyd
JyktSyTNvthxQkopYLFo/MdCj10mKHh8iE1hszhGg76oaG3fbK1FGugufBVCWgmtjKpJkWqp1WYt
gcGPE+Jnx2R8uCGCP0JsxKkqy+4EXbnI+iEq0y3fpqsVO/6MnW3s3xiaOsQzy5EsZeMuv2+dgZq8
XvQgLZew+aiqjrVy2Ol/FCIE5onVTsENjTDoWda5/G+aKMlOfT7jt9NSUlvh7aQmqZErTkNg5vHI
r8fcWciQp8IvH6PFrX63xYKzxRkn/x3DLL4MzwTcDtbFvYxBF6VtLvN7aFZIjFaBMUVsZctPePSc
lPO1x2wJnfg05XMxYpocJwi2VXtY/Eacq/97c5HVY4R/3YC35MP7CCBSBwkZ3fBZipI1mqq38YdN
pz0CyT7KBxf0gUjikg9iMTbtQ12jy1wc3CRp5Oady1IUoj9sFUtsKS1slFjRcfEYzCtOidBvT6Kw
5YEKAaw4vFQEH41Bu3SHdVWK0Sfyzt02BKfakGuvRIidmxIsZmqielhAG/byqXTrkkldY4f35erh
u0U0OY2B9D6RsuojBD19cqM9OrIlQyxcIBCmeqvKi8aT8WTCrruaWHJbh5C7o0/iYp3vxc5jynDX
vjUWS3sUg2j3s3Dwm7vZlEy7QxclUjIyphvLXYRK2eLxCuplYaqpWc7KcdcYCaJbZ3Iu0I0IJYnp
wKYQPCmKpHu3CY8tRW2GCNJoH1kZw3yT4SZ0SfbW0xlY8SjZXAhw1Jw9MNHG/hzu9XyRA6pk07V0
hvMfPzDPdm8lpYzv0e652TqjCjMzRPJcUrz1NGx1eZ9HMn6w95z6O/ab9aOzbmjQdhCEr7KNsZS5
vuWd1aqsax5q74+NwlNzvARh712MUGARXQwO7yq3mh92Pat30Zn4KvQoDs3ksBh1zF6cubWy1chX
6cv7eYl+hg1IPJ5gwM2zs9/3SCf3y1ZNivWN49xvpewfSuwsH9EwhOIwtrV76NqAXPMt4BCdvTke
60Q2fn0lPsBT6Cxt+zQ2IPDI/PSwWPm4J6125P2InaWEYutMmV6jBbwNjpeUi1/ZJRGkh8eajd5H
Rzr5oENfnRmMu+NodsUCNRaDSNe5++TzXN+VOe0K4NVdYMRWXD/0TR5aCeuD4HHm5YS3kz0nbwl2
UmcqGXncgm7OfyBF77SY5eyyqfe6stUeDwozaZG4CnWwELiJZd6sz3EfgeqqXD+dkGmPvluFjx5X
1Pu42efM2xsgTFRA5fPztM0DOPZ9qN5UGG3PIT+HlLe2KI4OZ863wcvaH8TObDVglfvi/hUbaBKd
namqsF47gh3nKAoZbpM2mEC7Dbr8VfGe/SwbU0reN1bPvYmioIQw18ZQTR1cma3bvLLKD/y/cK3z
N9mPHloJFxeUlmmIxdll69Gkpp9WfUAK8bosZLf1zOBEh0vvt+8TXuE7t3fjH0skZv8yoWWdlnDf
1BNd5EjfW+zp9yLv7MeCmAsLij5+cdCQLrYmiapYJPQJyn3kHA2FTacCvfkbA6bvU9g7zW8okJN1
LMphibOFu+vGM1ogX+6GIHaWT82ajUScv31nXy8y8K0r7/9q/DFWrRtna2kP6lJNGHUPfdhHP0J8
mCJRVCgzRpSSBh6z+oKmU5sEfSM8+k+VcKY/K0UE7zdHREQwZpcXlcuWQpO6a0/2EEtzKgTs9o92
7sMKTVLz+8984xs3Qz/zlv8KLQVrtaZkD8hmH7ePrQXJkArW4WU2eKUPlhc308a+Q3lcBilbr7qn
GXrvhkAZV/VLbrN7uE34VA+GiQ+ocaZivYjdO153m8dpHLYYDXKzbFyOKMjGMoJeXGa21xOiTNq9
LBaRqhj7OzdGPaOZucYv7yO+OKwI7Ak3Fsb86l8YyVtuK/UyLHfcwOI86ZfAffZ1vqgXC3q+fbQo
WacIFInLY4DkLLzyFtSp9hccIHlIjCAbiijm9mRtGv8yxdU2tBV/bH7COswlxjrs88eZQwcW/Lws
ZUKp/YQXEf75p1eGDIqRcv2jVZX9/N/KUJg2cTfMV84u68vmqjEAP17421uKy8+E8ZOHa+AQSWoa
cBZMnIUJj17lhfKc622/IvaXL0V7C4zAsJu9z34ehuFXJEscDZQWxC3VRpZAHLUiFrK8p7gCh4i0
5d2CP5Nu0cq7OQ+1yIfhriy2KfwhPb4NJ19ApvvXglOzsA7w/eeuOnDsn8m7D+FvtNrtiJiB6bUN
aXPgVdI39U/aSjDcxhtb2mwuOv9Y4PEdAAzZ/czb2gTOaz8iEoJgwgeAyqCn0MlarUJ1MbMk1HS4
5fS51fiGiOsFFXL8wVAqJKGPurs6cVBLvOm2Mz1T3zvHTtLnm8JSNfD+/0mda+jCFiKp8Nd36Oek
PKPlB7KzQTcoaOD4+2QUZXzmDkJlTbJOnFCZvUGYGJNQ0DGaWCF6ZEe+Iifv1h9qTd/jE9tR6+jP
Y/2XMjKKHCfbbr+KfWVm3Us0lETSRTSSo+pew7XTqZmrJkipe57is3QoXFkAkOt7C/GVeCbIuvJA
2Gza/lI7pps0r/L2rtdeFb7k2G++MSBv1NvP7aDZ2PGCvsXjCF+oovjbTt7EX26vkfG0HZzpIa6+
AftsV5ZrQXCeY9vc4/79tqcw4qCqwtLtPmFRkaFD/vLb7RjgU+3TAkIxX3PI1ouDb7Ck/YjFCg6F
5BtY/B12z59OixVO7pJtFZtZXISmnc4ujUVBk9JPYOE/Z6SL7fPiMcqmAdkG+9i2Xm5hgxGrZg4m
QoU1q47omHjuNvbNpzbe5/bDmnvDFm4YY2hmqw5L8xsssxcmNdf2Pm1bsZLWEsPA5y5U8/cexkSj
Rdt5mtTfhiEH7XzHsCONxfHjLmgx2p8mpr1x7P72tiP1Hb7okHxHXMy+9U7WIxYtl5ltjf/rWT7u
D309Y/cZtxIPi8ECVj/ITpZdZtOfWSFZ7uDJTjYZf3EgbZ4H3EWnJmYPjfNen8sRVvqcmsnv/gz7
jJh33TSezDzbAtFOV99qY3BmUwUsyMYYAKmJHoGmMIsxd0FojagoXLuoe8+GHOUbc8rWdPpRTqS1
VMqC0BtCLDyz5xHgQQfvltR3cAOjdNoNVbS7+RVMUz+9uUvRVIcbGIuPMbeXoKRvzVrH5lLXs/d3
5zvV8EfZdqEP/hBZ42c3YjtIfNpXuFzfOBMmGcPIYFySoduPxwnw0nyQq9VuPBKtZ7onR3kbf+wi
/Mp5mJdeWy+2klXgvSNWVcHBjkYZn0oPcZ0JCcAE7mjjqxHepSRQdl/gUp7zrCFB2v6joMURf51Y
ssc8dAOGX3v12avgZ38ZmrZwrwy+jp9Sg5AvL2Lq8aMqyDcbJHq+PW8jYrg+0GJkFtq8a+9CLw2f
Mxss0CEfNm0fnRGBFHc8sHlOpV5dLDJXd5xJRRqt7Kau+PRxEfbF+rdmq5jVeJHcTHBhItO0VddQ
5pt9HOPOO7pD6NwrbO3r19jPnEEHULb5ePTlsjnxUXvexEuUVJp/Ez6M3C49/VJWKvj6anIRVvDf
XiniOLs/Vr9Da55P67ab8iTcNvSRihAy+JAaduvNKINbUhV2blqYaKWlZ1uONC+PGrWHH8DB95b5
YWyIPXIo0PeCBTa/it5XbwZrbM40OepHmBXDxzyxGsiUUF6yLgVJXha1/UY504hL1owBKK8IB+xy
wW+x39WuS6gEL24jCYrxmkQiRiFYaWeJVXUa7HHkP9X7fBkbWT1RlMEQNmtRPqPuBwr4WL7yybe3
8gUIn4Q1R678QQCQ6xmiWZu6rETXFPFvsp+6hUXqbfWJY71mCn7tnTUi7NqMbrrjyRNUWURVx4M9
1fDcpBLRoSUYMxy7gP081G3ZZz39Wr9cB74JhQiRwwwDNOfQYDa3HoO9mU7Ngovt4JVwoLJY44DH
AgMsv4zQWpIpoqCULjxqrB52KrV431LavmNXqFlFESTS/HW5u8WfWlr9j1C2UZEupHM4B4cc5kvr
+qtz4mWyfRlF1oAMDi6dvlnlO7UjNv0JM81CvHTZT96tOLgIgu5xNtRruWZ9o70LYq8rj3CDO4oU
Jeu2ijX4z2Ar7Yhw8WK+pU9i924I4/WVRgp/uoT+vv5wtiBEZLGW6kRVuFRHO2aePFJc5Z2nshKa
8dlpvacJJeW5oxjwOniQxB+HcB6vVUNS0JfcqucWnJwNIPkC6C24+FRV/AVHvqFPSORxz6v7Z6Zj
flwpHWvteAhIdvwNl6I6t6Qxzzwq8sC0snEBmxDdrqVhtrvA3xcENetxjx/6EZPgeaCHSx5t13B/
a6XFnhRQTI1dhpKULmtj6Z/CQY4Hu+SeyktzHb7pZWK0ZYYPUP72bc+c4X8kndlyq8q2RL+ICPqC
V/WSLctyb78QbvYCirYoKJqvP0P3vp44sbYl0cyamTkyb+8ke3nu5ra3PuMM2eYZ6JdvbhVPLDx8
Im3kNzJkY97TLoeGut+3vbjVgRmN1NunLVOTKVwqIQMsBGwL4uHYDE5QbGLGgeculmx1PJWw/6rE
wHjZwnNZodDFlwbUGOM1QcuVyb3wSq8JMb5pmuttWaf2TFmSNTwmlpS7paDedzZJtwU+i+9oAKtS
EX5cW+AaCHmYrn+Yy4JcC7ed4sRZinHjGNltAsXggV5MpeYcuNVFcc2tPRacG2rj8+JE7U6ycfD1
Wvj8LbybIUvzDMG4914HHkzQ9Hrh77PIwt6U5ya8ye/pwAbYK3EVsehp7GMHDM/ahBatW3MyJO1+
Qf46WVhzmL0HAsA73DAYnBchuX3zomnWsPhCokvSxRSY2T16sjuEwXzIMYiTtx6HiCnD9eONg4Jw
6O3RAddcsCfLAGH/ERTP9jEkvq+AhsV5tSS2d3QHjSEGTGojVi7bRHYsXvLlkyt684tqANqIa+pE
wqzZZcGgtrZfx/Kztx3vOXCDfMEhgErxpihROWrlO96uRi3iZJjTcLTi6gALEORZ+WcNQ/hI3ZFV
HioiwPa6ppxu77bF+FspcoM+ocdrPbfFpsLNTCOKnvA1tBboOoVCe1SIuY+ymLvHvvfK5ClHFb20
A/oLdgaaglYFhiMW+bUHxsvoW/Uvx79mlTvYZ7XdcAAc68r7heQ7J9913ST3qAncZXXtCYoW4XUS
xmbFdeglrrVq1WM7vQxV00tC71ghrHlCMuRpIF8yRQHqYUjobnbQhBh+qHdETJ5Yl2GOlrZInv3A
4QDcE83CCFZN+b+x0729sjJ2/auSJlSIEPlgbaKBkGGmvNneufgGnudkxlzLQs3ed7qLUh6bTcUh
h6DFb2QtxMFsE60VtNmLLSlb2qYNj421klbNFoSR40zCmBYxNpjJw8Ts8jYqWDursA8yvqBk7LFL
s+GiDAMMCWVA6zEszBOH3iw6A5xNj1VDTUbkdpM8xWQp4p1q0O5XoWlJJ9l+5ap3ZBLJgIpK1x0n
aJj1juBQhY0XeZViMmyrmBVIBNjnhOtDHXAeDN/4CMo7LebglgcxA9nuOBAbNzGN2YUqF+wJpP+A
14PancxXbNPSqdEHwIb1d+NVxbhibT7DOU69B6+p8czyK1ruSbCAdqgNdNyHMXayk+Xp6gB7rP3g
7Fr39zNtjfNxbE3AhrvlLUqaRPgjaS2hUrbk8B1O/e2wWjWKrFcDRFge9TT2bJ7t4l+ua04X7RR0
/6AFJbTcQf8l9EotBe8nqzTuKXEYK15G0dsMCj5tVOGWFs2cXECBslUZhRcC6yTdSFFXPFp+46f7
qrqlLUdnJEblkKxTrzqbF9p65r4KcZdVsxO0f4SmQO4NCKVrYphYJrW2Q1gIWFbLLR5uphHbNb3a
k2CjxA/kQMEwSOfQAf0uJlMDLGTDW3u8MLx23QeZEZLnGNS85hgxO0WHxTfpaZmt6SvUrIvn1q5w
CcXJRzmT+LnelsjjhxIh+M4AlbdZD4lbfMqZ/cWK4+vy6uCo4YpG48W9mHAee3CzyrE3BXEGTHKh
lx+6SrjRzm96c8dHhL7ACaH7R3lK8uoujmafrHD8yTJ3fYQeByYBJswCimvh9mIv0ESSErRAm5LT
wDqTEkPEX2SSm10tG5dPHo45Gg6nci9FmiA9i+CO4nlIJxLT+xhmT7bxaoP5LlpsaBO69D3tb9RA
EGK/uHn344ZDe+3xJIDLK32WjlwKKP8lJtNrETnhU10CTSMoOGz6mtY9qzXtlueLhG8b4dXtcZJN
L4HBjhEsst/jpYvVU1TbaXaXiSxr98BwZ0hoUzEvxxG8MjHLmczvBnnJvdcVKpVFNubYeJlN4E00
AA+XEfUmZv3raT4YdInhkmC1O6Usxn8tEDIfXQaIgJeWgbM+R7hsKrJGO9vYt8dmBsuBA4ffoPjk
1i7UASTWSfo0NJG80OvRcjsQcPNCnAQEDPkYbecDvt+B764hLjHz73LfB3zoBnlhM6RDVJWrJJpE
xaoCxo5Fdp6JaY9fY/4WiR4PnTJABRhn4dv4txxUg+nhP27EOrsRHPsHjpWutxoiv3yK8UX+jc4U
cD2xaF11dWn2VPb251vpOXvBMQFkb8v2srCDOQaza/ZqWkqMuQNdyxxtES+pcZ2s574PyExnC25V
GaH4s9rpm62h2qw9lJwEtjbphA875d78N9uttr+sGcuk2y8YvZ05Zyonl1xtjDDqQugoOmrHZolU
mD7mFJXaAUJXGmvcsQsNWrIe1z1e7ueOM81Bq8xwmslquc/ZCGPmD2ZMoW3XWdahFA5zhQrI6+8s
YnA9MFJ24sSrQ37ZQEcB41OxcJXxP5Nu0SNfXxlXD52p9TnhB7/HN0TArEycgOuuI1CczRXhNJUS
NRFRX504bvo0mGXRnx4CEqmd9r01Lpwu2Y7aRiUFuBGTAtQjBk6SBi9BFXjtm2wzH0kpEuOqYLNS
HgLREsQtMl3yXIgIyiMW12EnVwJM4K51fAACHGtGSsYRAMoXp+uDCEGVXw8pHpXhYDyhoy3tJE65
Huhpiw8Vq+RmCzZZY30RqOpkYU0YKwc795iRD3IhqSA2B2W6by1lO4/kTAdzHsiTXKqs4NwbjSz5
H22hcfBjkvRxNaCr7Z0bYXnHTgG3e0R8VcH/6Cda8+RySadR80+EBHkIVL9PiGUvzJmYGX0/C2no
0IhP9/YwFxj0xsGV+6rto+hW1Wbp+9xpY+e+W+zQR610Md0nfaMOAcubd8yq8muKC0OZnRthjuVd
1L52Fucom3c3COAFX57ej7WVQT5wgj0ZWZaPkCkN2dd2wpjoyruCEsTPfCzFnxf54RXaZ+CeF6ca
8zvOAxgZebtPEF/ZJbB4Zff8UMOa+Y28Mr9ofs4rFvaekLcoZYQm5k60FIaD7yRH0C+udxV4kb2t
5/YdfAZ24nSa1oQY1uGI5wXxokQWogunUSvD6O2KFXKDwWGYMppOMMcZ1uNpl/AP/ldW8GtQza04
3Yo0HzgLdA5RRpn1cbSbqdfxSL1gMXkTE3b1fZRgeNkKikyOoHGjvedn7aUZVE6DnAQusuGv6YkU
Yc476nqcu/U4L8M79YEtLbZqajblHBJlrkMmtJUohvmSNpgK1pO9gEtocEDdA+YNzMOULiPfjtfg
OBVNh6IcZYJFdpJgYT8vUVpeLdGW4mwtHk6WgItW7K0x0yd3oXS9gX99Kr0o+bUnzA48hUMt7ui7
89IzzKtq2cy2rcQG+27ZnLKyty9lXncbJMvk2jSTfimwFOtVkGD5umuYLyKISYuPREer6q2elLzU
Oq6soQYsWLE3A4juj1/DwBdU3oKcCRb3QNnVARV+vKQScDVJoKqhsbRoD8FQyzNlt/YB6tLsfiDW
R/iqCyaHTOJLZqjrVf9kcaL3qaFNoug4y2A5oGrNpOCU8Z9nKnrjC+YITnTURyt9jslfLKz6LQ+M
OHkEPUGNpUwRZ91ptGx/Jy0XU9XaSiI3/CydyZMvXa3rCV2U0nlJHCt2mY8bPi9qOVhhglwqc15I
8/BgwOLgunfOEFPwmJhpo3M9VOzoQ1QQYnnhMxb/eLjizhcc0p2Mx0DEFg+lAv6ZusI+X9QdedHC
+JxxCAfwq3TFP5vRzn+lnNyK8eOFwRivemNHd+OYwvdpsgZHBZH8XvOkjRKOiDkAhj/HN3onotIO
zpbqcamQhdIBGYGhWpCxVuyIqMhaQZJysVvFt8JYJYb5zI2itkGgYRSVU7wp3Rj7e24Pw36x2CjS
TulDEaq9uEh2uDWCk5yZx+kECO+p++WYpWcvvZLbbfEXOAwJIefOc5m44fdIA0HtMy+QU3l0LUIl
B4BRJAZAHxAEblYDtn7g9U5Fx+q5EDFthoIcVLcx7NlBPjjzmN8PnCCyfeX1rLxp+x3GVVNQC733
Gos8sOyVuKfS1x6/iMkE3qsif/WtAv7QrKtquWsHHoKEoKEsn9To3F44Itzidh/Ejj0upSr0isAu
o6ugP9EaQdpxhEl3P3h0JkBTcXx0jnqag69hGkPnkPaCAzdeJxSOTIe8N2xZD/PfHBXtc4fANYOP
GjVmQuo5Cxb3c10U4l/Z1418R4Cw0wPOBln9n/CNV0SFk49RP5DdLmo9TrtF0Pr+RsPAjpDXhTr6
TBQo0m6rq2XXYeji1vdJtkD7ruI7DsGL4bNGy3fIUfa+GfLuPUGVyh/FGIgHlkNLselMF3XweFC/
2jV5DOu/auw6B3+O6E6ImDzJ0Aat+1Is0xaLZ0lgVOBwdmR/6HQRboAJNbA/MLBLXKSN775a9MHb
K+NX4htAwe3gNkqZyk8dOxOi5Iy3bZgmBuqQWyOl9dw9wJfhEeK65Jjf8NTi/ALTxaN5B/cJl6hi
fSu2sT0uw2EKXDhSJYvld6+oWauwWCxYEAVjgsWpWu4LNj9gvRQuqg0fviGHm8TsZQaJ+N113HxE
Lp4omM732qRVC4BtZC3ROqPVHI3mc64ClZoYDg6R1MtQz25/pTY3wSQZhjmuUc3/Jcydm/Gl11du
5ekKi8k5SVOVj8E4CkqQ7ST4ZcMfnfGK95tygrJKCoXJEnQb9u4byktTlKWG20Ykv+mg2UJk7cRe
OP/02lgEKyL13kMboJezOpno+vlB4McklaCtrWTjFxevakDscwyZvqCQxGeKB1OzXYib2KQ07Xk/
+UwN+6myEh9IS6uCbTlL+03jp2eh6PsQ+1J8wP2BG00Ah2uzvMKbhGmiOi3BqO+VLM1LF2EfJlGS
juUeBs5I64KsKpDXk6yfFs7L62DMyocO4XtaxXTmrAHJLuAi8KZBgu72PWadrcVR/z9uf1JRlnaZ
vhzSoACrBhpSW0rLosNQKFR2gl/La7uYcdqHlW/5T0Un0e5SzKtU2MYwXFa4uULW8REYhU/i5Qs3
rE7D+KolW6w1B/P2PeIPn4Bd2DzhKkaKU0iZMNnYzGIB6k/aMWsT6eUTU33/zSGhWNmqn6HDJRME
KRGwQkyxq+0WDoDPTlYs7AsQFuxdT8BMbitk1BvZ6Fb3uIORjzlOOphKEVYyPOO8OINdzwOqvbap
yHGe2aHc1ZQlnSeH19+VCJNxz7FT+icfkrjNaRyt7IjVvfPuLCeEt3TjBn9JKBWRQ167bokkWEHV
7jKhouyhxCctP2KvCY8qwPgJwWrQAgJD7oxPpneq16hh5ivjdNii6xTtXVE3C33pIRybGbiUb7+P
WTP9JFVjHSbdUF+7UFL4VFqB6BGbYT4HN9vteiy7zn0kWOCVO4ZSC09gKSA8+Vmezds0sdr7klnm
DDkBzSD2fK3YE2KRPEbVkGxFwsKq3HEGZeTqo7Fq913PYRJD/uKzrbVi+1o6yy2dS8Vqi49qnPyD
Q9TzVOGy38Ava3MOHxMlVwns612CIxGbVMW1jkc3HppjWk/xwWtiujYDvEdguZz6pcGS/Rt7SbR2
8T7d563u/puCwqOPpjYwNlLbPvMiNciXKn6nTRpKeaawI3F1+ePZYFw/NWws1yBHNAHOho3zI1oN
CUHaDdkXxBn7yZfZr3PcTS7ck+prXix7l0wkIhnRE5v/tA1SaZu5LfIG5yEMnQztTXs/pTbc0nwk
36PYcbjbKIyX97IYqr9iHq2TXdsIHEr5AQ4zOLmr2EqhNONmj59zxIn7tmmL19wMGIj58qGcBdwQ
ho7MblPBYhIvUluIoO0YeuQVA6yMt/wFxoG+F8caNVpdFW55fLKiK/9gIxCXyPyJZSilZrcH5Yw6
Bq2u/Vnirrku9Dz9ZEb4r1ZsWeIeVmNtnVmb5NwsqIGw8ovaG7eBjcfmdcz9iJcTu5UbFs1Mdwj3
or1VoSXqWOXCHFM2gOFulmqxNiWJjD0v1izlCS+HC69ihZKdxtUuKitnXhWtI/diKAe5o1Ldvg9M
wfvBYg4C6cgVZYFYjOsfVsQQR2OCFxgh9G0HlvX6sCwxq0TbQI8gb1keuTF7fGOeOna4Pf0VNa2J
u01qDEmgqzpehfDNiMqkZd+EGw1pI0OX8eSvbY/ZFsu9uPPwATBH+zHe3s5N8cN19Hk0lSIcx8UA
/jhNYkLdEaDUU1vHApwNsKOawC2hGgY3tDRkIoek1I60yLSu/Yjt5Tjl5lnWKiPF1pLOuZZZz2ie
zLPc2QMp93CwB/cChmFx6b+odHZcbn3JcLTC7KVlGw0ax+lUdmbWSM8mI9QCjpQhgsf9QtFSG8f1
I5Lx0l3gK+K8goinaePpBPpeDS7eOzWo6ly7oBexcFmpmrd+bxp1t8xzlePHsWqybV5MYD5B65rX
aeiRpO4V4FvyVDgLN3iHe28NMgOHZGynbv1PLbRQhry+vjypaY63fHPwrZHnUpFhZHbsW898sDTI
9D7G/gfZlKrdYZaJLn3g1G9LIItx2xo1PrNPFNkTtSc8U9dVndvmM12cuAEuFsVoD6Gj2Gz0A5F1
47N3+BflaeV/+Rw1/o3lTCy1k5P4FI2br1MMJBGR9E4gL5WDd/XqoAv41OO0vDAne7c3FhubcpOG
ehGHkgNW+xoayu+oPqfY94cTRk68QS9pcYqWjtA5whBvXoHet2CULSN/V0YpBXlKVNG/dgzityDN
AGigdPPax23BdYHKqs0Ly0DuzG1PCuIhsIyTXLAcYkRcVfaMaDznUfAeRqV/nSynaA5GlfPR82sM
EO7cPPu5wVhFGQLxRT1Cj1Jx0vYrO+/mk2yD6KtVAKh+a5IYP3XHYxQxM6y73zGoYkrV8Fl4R1iG
QY2zLOIsoAmDsuWo8Zi3Xxzr1PxHhKopNsSS3f8UbUTVo7hRPmy0AA8/ZJ309b7DLUREPOJAufJE
Ep0kT95zMM46hAMi3G/jmvDgxR4mE9HW0dZLQq5yPbT12hZidHBueN0WwAAHsGaKCc0AwViOElfU
9KEGP1Sf8DZcyZxDt9SXdtU48lbOw3e8BqN+4kpxujcgggp2xBT3fbSe2AIS4G6KR54RAGC6McP6
oVnZq7BLt1rE8Z1iDu8BoDkAsYi7Df6hKuj0OGbSTf9haRe0VSDHPDK4DidqJen+jPFa/BSqaj9a
ORG6kGmqDiQ8+icNKGDfRl37bYA+PSh8E/o5stMc94rlxuewdycK5rPcRmzGDwmsiqlH/rCLp6l1
N0iMKgRpvajmn8nnYIs6GiRgW7H88at5VTD+JUvuAS1usAkOm1iC1/7kyc1/cmFgStj9JP6Dyjg5
zUxO7qnzEVUwPy02qstoO7m9CeBNvxUwPgqWbxJ0BWETIdZ8jc4nw56AxJKVSsISI1LMFT1ZlJgJ
kMLjTqb4VD4IMUhMgJbxzdWuOq7+lUuypr0fCAG2m1rPMGmCPtP7WArDwqzBM7Qhfpjn0Lo0QSw/
MrXzGOSmZCDv2Qg2lBdCYsjLyCJjq7sAcKtu3eYIVr6mddq0019fM47fyyxiAWw6md5P5CC+8xit
Pd2mSHd41GwXDdUDZzoBn0gAp+lyya6c03FC6a5ADdPTdE084NnjmlyTfWCBioJSEwX4bqIuXZ7z
2q/gvuLr2HsK6QkNjwcPJLfE3oyumtUh46WLcZkruuq/6qIOz5IoSo1o2OTBf0bJit6wLCk4tmEq
5Zq5QSFVciWE1ZSvVQ7Fcdsxpcnd7BbptnThE+/SpJ3ltu5kXIOgKJLqlzKPwHn3wsXBwuBDKHwd
yC0U7xEeBGRRPLNJdoJZ6T4j+km2LTn8xsIWcbtqeHRtfT9Bl3DarNnXHg/bljN9dS/GiYh1jtP1
WjlaUIs3WsEj2+8k3xYODNtfqnEGLhBIomG/Z7QhbwJxkUOvcY8Jg427QXbCsRdNXWZtvHggpoDb
iOBlkIuVTcpzX5c0ADBVWsthcSPLeql7MN77aMjS/KbZO+n94lkg9rxq8tWdHtnvn3uuHrUvtI6Z
A33Ws5s0zft7rt/lDdCWLnkHtZiRaXYp2aTbDpKIk6ufbOqoYlNeLQtiHJnktoh8z+ztAHjVdh6c
EQaanAlXeJzUIRfV87GZbDnBKXPLbYzxm+UZoY4jXS4Q00U0oKVULhHKVekkzbbzmvQeUUQ+V0GL
I0R6fvUWl0BMOOE02TdqVvpzK8SGQjIarNl4OPltYZGscUV6QKboNawqPGxLUOqvop1Dc5ATp/2C
wgZ/K8Dt7FI0CzKwdCAw8AXg/d5umDPJ7MzdvO2YdeKV56GFck01brfFFmo2ZL6gkJGzgLvEgukm
xkOMBPLV1MvKMWFUX1jEE/DPy5p1dITzC19QYOdsUVzSWTW7goDgJ2zNlVcsioyDNmxUknC29XZx
2VtyXXWzk2wiuYzRZ8sDCWxryy7jGaKglT+FOcuLZ4REJoLYAc9+YOqYs9eF52C6ddOMYBSHpmOF
ngh9JjH7IGvQ0gt/PmHFB/wGZfQwk/ltV8qXiBqlYwTBmdudbNvQ6ve8DPPAXqX4DxSL9w4mC8aR
afyJ+A7ne5awC8g2xyHRhtu+1qisPVfD88JlWxx7/Aik4HrSsvhlw+g1ourrGz6K175bBCoIM9T8
GSlLnVMdCnEv2dD842SZ4FLsdIke39fem0zcxDuw3Zb3GUdlzqeF16WPmFNcnBLziDidjree6B69
TKYIuwE5sBXra58Fn/H9a19boCIDZyJtRPUQPARymh84ZqynpnBxhvrah7QLduQ8DZBPMnCuaORj
23w3ILrudN3pHccu0kq+TZOVwd/wkmWg8c8R+eYN6AjLhk5GX+oaj0t5yVTnLmSwyQ+vC2dE+kf7
8raovHOz5QOa55nD7QtG+NDeh0Qe+ZrGomUtPhWg/wNRnHSghLVr2kRcQtMLRM05xYOIvcDt37K4
an5p6Bzx9hJxx55nh8ldLmZwKsgP7quHkF4fp2oZuxvFh0YziAfJOb11wpOGu+3PVn1Miuh2t2nn
oxGQDb+ZQv340mMZ7Z6ndCjEXQSvcnmJ4i7Xnx3I0F3dxkBpY6cp/I27MFddFja+m8jp5g/XJdt5
E7/+wTjEmGQrwLR1iMUqGbr2y69or9y29aCDdd7K4h5KcjhcvcljY9Iw3IC8Cmw8lXbQHQjWpu6x
6xg1hihAN1cN/8dVac3dV2st04dlETwHaaVII/VmD1QkCLkaVH00lluzzgv4E1Hh5kg9iMjgt1lU
Kc9OBIXmCRKGm+AEC90D74ylSjG84mHZsnAIP22QFlfymgWwkyZmlbRol/MiFutNxbwAN8fKhz24
As714J6L/7LYmpCUaeV5GPu6mr6VjDDZTWE4C0g3g977zlCanSlBAq8HTPnemnm3+lShC2O1bUiM
j2UQeSt2df6FN4R4Ljm9YjzxMjIfdVT8AKhVZ4Dekya9rb1HKMZyU+U8p7dMEsuzL+JiM3fCqvce
af5t7SeEShNnLsiYQGLhwWTvbYbt12wkrr5KQ+N/9jP5bw7C/EwT5/qNY3He4+xo5W82zQTPJBva
R9Iw33hSxx9o9tlhgjbD8r4oTyVWmYMHTJAVvN9KlsdjcBRCAPrJbxHmVWT3dreGtz7eOTqPvW1v
FXSAmSq1r74fhd9a8bDG+ZN1h7KqBfCLwX13WSawJBqUy+OhT8ID/XQI2/4N44NNgb+SVXH2b8n9
4oWU6vwDZtKCbhEkHhof4RXXxk6NZzKPL9No18+aP/sTdm33yITKKOaDCyKVZufX0ozBt5RuS0BA
mPgc2yac71IvC8WeoC2xlcmawj01VDTZuR6cLEEq58F3ag5fTApbP8NLv7YV+F2YqzhHzbycXSz3
TJoQn5HSsZiZOKuQrWwaBH3bM+EGT1H+3mQqeys59fOQ1/FD1pb6uW1zsFnMM8X7IPqPnNJavq4C
Q4PWXn12ksT/bAC5vGbeRAJS9DI/hBOa/uLPf20WjXuZLsGVeh9ZHCJuvK3HW69fdYErLqrusN2E
hO7uB5uD+Hbsw4HkVqiOs/L4VkXbfzB/zNuOZMzObdJ4+gm6yg53FsyVXQMzQK5SlSOPYvvGJWth
ktP8WhSZxCY5WFMduxurt5+j2B8f7NshC98I1282gqHEYBzfuZVMnmw2CSteUuXGR/VC26DB5KRb
Lz+ypd/OfjHuqkwwZxEx7yRSXxudjFEDSBP/aqYMAJw/NydryNO32YTPRK2snQuf72zjej7UtRM9
CsLk+6VsZnN0qDra8CxqOS9gla43jue5p5zfB4IR6oGz8r3RR4kZHMYMv6zfZh7DJ3B3/LYoTRka
T5dH7w065nLwsWlcfV5WB5kl9jv2B6orMD0jqgqwH2G3DPSfe37kc3rsv7Fm6pdYNliBylC+Y8R0
j3UAg7gcXOPhwgcNicU7+0UpopaUsrRVDiZzFWr+rnqCZSUHB980h6pN43lQsAoxhgB4R9bBNJYV
F4INw8ZkUfyUITZxpDd5ii3MClHspV9m9PRA78JQUdkHPFnjn5na6duTTsU423/hN5y2bjlOeFWr
JH6zogS3Wmpdl9snxQTZzFRhcI/cCDDELioRIiyA4AbUywl2wA/Qd+ZQULGzBlfn3mGn4CAaiWm4
aZ7SXpVTk58EQRv+1AVabpVj47BdRh2wp2tt2Gj7gKlXDg0ajwhUwKLZ+8iJgalzC4/HYdrRiKDb
I+gDTc/L0OvHOF0OfNfxtlULdkBhIf8Rqf12sQZsOsdYpykfT0Sq2Va2YS//RU6mV1bv8vLTfKsL
dOXimYriKNoM4UjvCcQDTZRJrTl+lrzQAHJ9pJx3bwPb0HU3SYjxEJfUIz0a0aelg3MWKHMHLiB1
T3Hq8FB1QFg/2AM2/h7q05p0PARTXDVnhqXyHEy38HmI1eInaR2+74A6rjYuonBHU0jnQN/girYc
6z+pwIO5+QxokZzBjr2LQXLEClYqT9RrAKK8iCNRPReNKOBcFqV7jNg2f0ZCNXeTGIigMw7/MLnX
v1XVXMpbwpJbN6HIu6fsaGU7lvM1tuWl0Sr9iOCYr3oU0UsShdUOMjqFpGMK1nUtg9jYBGwaXuq5
/1NbTnnlhTWdAiatdjWC5VkNHd0+B+UxPzPcQpLzBLgQandur9CSN9abl9oAdNnl8g3G/YEthc0C
kj9zUewu1JzPJ5w9uK0zSXoBU4jaZKVge8Bsu2Kkj9/VlBIlGBpxwAYEgEOWRGxlqV50qTlsUgik
MR8FN2TqMubbJgxyHjL/f0dUpvxDnIrrrT+nzoMyS+oSaGBn1Kc9tHnlweYa8/oH4krvrbj8boZX
1WevRZK4D/S4yCcf2XxT6imCPM78P60V7hCx9fSSyU1ZDTQ/44lBnoXZsELh726TRfY7JW7/zFn/
s028ZK8l2GMS9UwISKRUEFTqCyF+zBn8WnVntIz8dYaKDRuABd3XDGUnW4dBW5s7W3PkV0P3x3Y4
2ejIG4FZTUP7lId2BHUqzm/G8woHkJA3tOgA8p10uPsSeCMlO0HXll9KOtl+wX2/lp3PYhu2WbOn
Irl9TDvTPnFK4VkSmtb80ehhVu2wYCUwdcWqpQ2CbM1zQVC3A+Bnq5cw63c3u8KaU+W4NhawoGZW
ycaqLPwdU0oU0S04++BlrVEzQvvkJux2O8JaG8zEetuYXBFoqIiq2tJ063AaaISQTaT6bb60jLIN
7ioaudrNALCSx8n8BmwO/6M3Wv1ajzHR1vG9zdIAHf8G6sDtBPsm/TAjuVIoejEhX5zK2TQZeObo
7CGPMzIVjvVCoy6YWM8U97bw3A92NNmnEXZ7jPs4NHunLPYQIm/2o4Lfh3i4mz0mNcuwnXDhL3aK
5M6atjGsMUlHD89IAFvm6gjWzTrmCI/N3upZD/pGhM8lqexn4QXZJib/Ri9XDANNaPe9VNr+sMC1
Wfsyt+XPYHwsN7y1qt8i0OM5x40VA3enpmvtsu+/5cUZ9mngqHhyDPlD3YflnT9G3VqZiFU/3AcC
HcB3kj7kuNwQF8rxxvs3Hzuk0nxoD7mMCArkSF2VSH2cftN/6YQxirTkSdoEyxumYxxV8oPFC/+x
Ib5WPcppXFQnQgLxqo1G/S6h0ZNRmWZW60uR6ldTzC9pcpsRJHfafsTLjRHYDzYzTKFt2EflkeBZ
+qiQHD5l4t1aNyrBWvumNbhTxuOTjBMjF9D1PSIDW43IrujXsduHLoL8KedCvYzwKdZFYbxujTHB
ufkUs5eb1++NyMNcnRKWHkxTadZQCATi9X4Bo76lCEX/EMCODWJWWvOAi3OcYIHwZs5uruVt236a
fhsl0S4HPsVvMOZcWXmVrK3WAfRP2fb81ZpivKvYznh7RqAIPDdKOFk0LnAMt3llsdHFVwKX+xf6
xPTO/sTeR2UcKIqutHcdoqbLjoWDnL3Ti+8T5CEIZ1YOMa1/ruPzKpowk26GzO7/uHydel+h2L+6
FIvXX7Yx9WXplvaREubmccR2wtlOxQ7J/mgsbph+EDZH3Gw+rVKxDaxXwuIcNxoaO1Ge0O3C/3F0
XsvNImsUfSKqaEIDtxJC0UnOvqFsz29ybprw9Gfp3E6dMyNL0P2FvdeurjSOTs+0o+UGR+SaWwfP
rm8Uvbiaznqe5uBrpM/zEEoNuDdQLRnPK7Lb5b8u4xVYPQ/SLNMmZCLjmgI2JJS0PmeLz83LD5jn
1ZM3jRoIx9oWp8zyUph5TfazWKngVkVb7UYAadzyEQ+ANe0mcGLvpNFRa2kMcFEq6/pAd4hGOh9r
70FMoPd85ZCim5Sr/5wmhQtQTiP2ezYZ/WYcG/BsqCZGW487ZA/1LlbCCC4oYCy5VWXl7rLcNXdT
R9+NXhB+YZER+RfRuLJaUnZxtXj5EJmt5dEcqu6GzhT0jovvEJnk4dnW59ach/RJNBB1DwaxAxGc
kuE3Q6D5wNyG9J4qcBwUwrGNGhOGAytHHyuRDnWvmfmY0AkY5GDs344OY/TI9b31E5WNqzees8pX
PZRLHSZmLbuHSWEXJZauR3+rNqVyAQS6fZbfWHAWvV0aYm7tyCfkA6o7GxRe/cLqyljQ49z8vl8m
bWvzkTroCRAVtKxPcFLQ6fM/by2Mpu5sVBRZZDYNW2tgDtWh3U2G5Uh3wMfEDpU/wy9hArVluyH4
dGxA8XWlTiEhRwFX3eLwqeMnOynSJA+RU6VzRzHLyDk7cBgYiWAmaif2NUBFgUkYRWT6Cjkxj9/i
atTB54QtXp30hIAfx0pjaKTZGv5cM3H/kExo7dEDqOmQ8nbmFVudVBvgOJrYzO6sOLZNcNSQnOC3
+aQ+FMciybyZDKt1NRWpSl0/V4RkqaykaOMf5ejMpcDAToGRxBi/aDx09sf+0ZT/phLyyQRaIcud
FgVHKafumpZxF6OooCMuXAB40F76iGEy4G+umvWKECS4OVbIvrwGuWkMhy4GFkRsChfIhrZLYLJr
zSCsZEcOUoKyYYM1lklYOieMjJFFD59FMt82UaWl7+hpYyDqsC6oufCUOBvSubviMFbTqiIdONUn
8RlmdTQKsgkEDqAxtHKzyA/0z6QlymVa83vIdrm3XzrP9o8zZLUYEWdNlQlCxjppe6QrgcvDqsml
X30GxgPrcWM4rVLnSsXMbFDjNzVULT+brziZ0ArXWtI0W9zl432hZs89VH0dTJFvZGuHpa7Rn5Y1
QuTdUCLNzoV+ZToM+CER4Je91z/3Nz5HI27hjKhcBa3yTftL1CJB7RiBeEu2ODsSFQnoXV9NNiIH
cQBac7tUrvXope5yo2QpBE2DJCvliBzMX459a8s0EtZUVhf+k7IjRLRDgssBIAkxNdRbbyzeE5In
Pb2QSjQ8SE87/FEEz4Amse1uXw+VDcYuYAYjrI4W30VQRglbmhOnedq8Uh7U4+8I5eeXSDr8Txbr
cB8DGZb9O0QJ/Xtbpi0wW8brT7Uxqr/AwRFywOWKiLVERHrP5NDOH5zOotSx/XnHY5d+46fwhqPB
PHUj2yR/yDkOyr2eyrSIasLufqQkGSfMcB0SbMGwMjkUkNxSjJ8ZnxPicHUGESYJpzKszAnXorWW
Pybw47VPumbcB0vv/8CIM3FRk5nIYNFWVM0SnIYZpolsjo2TN/8N4ESYJJkGaXTDOplnk73aFw7S
+brMrfHGa0veE/ogMs38MR+94+DG4n6iT3GiWujinCpov9RjLYc7v3zuRE5XsBPuGRFg0sDoz8qi
y4O7EvaaESYYMWgOOYHEeSrX5g1PjmTMT2uEjlpYGR6W2RN0apa0aYvIZOvvyT7IPUKbWqQipbS6
75jYjYvryvg0upjHuaKnAtKNaDAQyoFNZejVhnxZE4wc/DvwfRAOmjQAlUbhXUhQwB0lDViBN09O
qhnalbIK0bO5xVsFCX06VONY/RjljBxtZBrLM5vNAsMQSKIfJ8eVinNexN4L1PLimV+0ZgvQl8OJ
oA/vQ7h0bQfGfhaqo0EjN85qf4z6unWNyKfrbfarzVg9xItCv2mbjjNHPaI3jbPVxNI34PL+zNYp
bs+lCw/4hOw1Tf7r+7TKd4aaVLIzpq4rjzE4xgw2LLFrmCtm8QzaHNq2ZLt3S/CkNBux/T15/dgx
AhGxKLZlSRG4mfgygYO2gMVPBZ3EU45i62zC2Mz2wqU/ITSRLpmNrbxSh4Aw1eXtE6vRZEJRGzUB
OG5e4oOfxoB9hW9SK9hlPqMmrgTntl5by9vjbIHVzEmJn3jg5H3CO1B9iMYl5ZanFwtBoqEihWSD
wV7jSiQQouMgOuoky5KXfmHYvBsBZo1bBgb2YwYqrAk7/oaXRMPjCmfbSbbAYsWdoTITN0qyFpdG
1RRbA2PW6rN3jb5/ZYBaXwy1TgmOranNTjR6zq7Dm6H2zNJ49liA1TPQT8iQDgL8CzM48yQSTg2R
xvpbVH6JdaZcmXYKXHPsfxaIl7dnLqmPHRtC9DIEmglEk/h587CerP4VRJhc/rPiigiQTSUY2n3n
tkaYQLFpywMloJaboTcFKmnoy+lVFTXfRrGIibwjR84B/J2A2dE8N8GwWyY8/BsB53Talkall705
GXG+15nv23tlMACzOp6dTTt16scXbLQjWbbTRSDDab9bJsgFEoakV0fm4UZyaYkQlXtb51JSM5Vg
YybGCddytn30TD1FNmbSHA6fxCdElAl7NugmTGEFX7XUyWQeWASo7Iud7tjdORKH+cGynMa95oyX
zY3Zj+16KJuBVDG7mWr3sJh97h+5LSZG4NkNY6oSOmDoMxYbUtsEor4129Z7qTFCkjAFBir5Vnqs
21PC7f9HNAubGX7s/tno0WuGA1yQ9d5JavMPLfL8MCYTGOk2g+WC1UGYj0sHvyCcJzgxp76xvD+U
C+zlpGNm3tZD6OifyBdZva8OXmg4+oieFNxCqoeqzO693tHmTnMTG3RC2N8EQt7tUqbeafUD0o8p
rZi55X0Kxg/Ke1gRKMlhQCiyiHKTDeezDWLtWALBoXyY6t/ZQwa90b1CNaJdCM47kdQMA5QzgkSs
y0499JBCqCgrTRGcdZn7wt8UP8+uCQiOOzswAcvFxDflvt+MTxniwGO+ste/YdPMewzv6aXpxIfZ
sdwNFcTGh3WaIa2QftdtXLAtu64xVwz4hn3ywQomHNQSbXvtx+IdB6rKn5bRdEFSMfneWpy7LD4M
68GDJ2Tida4ko6/GeBSozi85E9RiWzHai1ojJ4LwlvTQ18i0diWD8SMCiRS2yFwFe4RibPLtIK8+
1krjaK1sQqL2k56N4tIvNtIkLWCEqS7gu9BxvIodfLSuZbMVr2WBFnbFgNTk1r+iwwWVVjM3UtPU
t2rK/7zRYe75DN09UDa2pza71RZxU1lYm2xqoJfV1fIl7aoHtbviTTGxo5wcy35JGG7v4sq/caq0
OKGVgtPQVMEHxJj/oBs5gFf19IjCkPc/H1deAia17sNM23QFFDxz4DFDjZA5Jm/KUM6+8HkMi2lJ
SbaoMgE1P6UNcFu7vINbgLppCdS/1lXFqW5NyaK1QJy5C7KiugRWXByGMpdvjV9yB7K6xmnUwwbe
TB0ecfSBfppvuBO8XeYiRAY1FAebTgUWmDQsQ/t0JIMa7TdOObX2BH8XU+PdZQJXMxAN5Goaewy7
E7gktrPu3NjhJgVfcJ8VqXxIkbpdfEG4EPNoeEUeQ1LUlW33M1JtjCF12/KiVxvwEZV44Hw3DFRt
Sl7+sO1sWwyjGi4LRmPtvuQRMCO06nHDt9dxdyxDB3Onbou53ylrzOYjC1wzDnVZKVCzVBY4X3g3
nnmtCVhkmFy0kfbS0Qw9p2uL72LRbA5cY+bIzUFtgRCoCCV8ydBCobBpNTQy1NAyBddBxBvQAfRi
R7C8LmPp2QTFEAnB6xfSfFTLx2C2ab0V6+D3D7ORqOnCdAUrh8Sj5/DsB2gZNkmMCXWfGDeyJScB
nKqW0Ym9La0JDQBjngDhpOkEe6fV5Y1aS64P10vi3sOjuC3OVPovSPCQQQtol1vkDycIuYfI5AF9
WDH5IxELc6JtUUhUoMkCks/oskeOZLs2Nfl4jMnIrxsqVDF6kR5/vKD7vE2OEShts7TqFm6jSowM
rGCcoSlHIh3WVuI9w89id8Z/Pn/v6objbPGD9suOWextIR0F3CC4dtvrgLOWn3cmjHM3o9bF4YUB
GSMqDllgIb43jBECS+cZ/ljAMg6tRoKyL2+zfVpQ8uw4s1lK5ioNfBi5MVp6j/uI15wEZjieqZ6g
L6bAgkKntpzlgBto0tu+npW9x5VqBXsbqNGxCUC6IOVItWZY0nX5BT9E1+1VwVZlJ4aW/IlADi1g
FN8YHpzxlojhkzf/Vhkt2j2FUeTaOQU0WSCCCIFz7WcLJ0lrmnuCY5gd8iSRMpuRQWyfe9IULcxb
dZ/+AucAvFz7S/xlAi5DYKK6rAvzoCzZN9lx/2ISQ/i7LgPIbJKcuO+R6DY0+J4jbp9N+97bmijc
PlSdJR66Hu7tqVuGjNxAIvfsqFlWEoJoRRw6JovKjdeVBLoItKRaQzSwtIgIkikDyfPVawip24LI
Z+fTfGhBWfxZ/LBfNYNe/65ecmM+c2hiiCYHzsFiR4P1xOuNg9Wbe58tVUDACxVBkBlE08gbEQCt
wlOAuhneXMwmh+fJLI5TBwBrq4cl+DRiy7C2Xn5zCaFdrV1opktvsVwY2k8EpaDZqBDMaKSlIPrG
Qn9AmHUfqMhB1YTE0/aXBs3FOPhMmOhndqpxIDRZJXCozeiXUDN0Z6XFeWA44jLqbtzswI7NMI+u
JdHs6bitwBhq7fu7uVU8QhBI5LhlqdXYbGqq4ermiOJvftHJBI/H4ceZYiMjrvOa9lZQ4/shCyxO
nFIIYnMSnI0S4jQJuDu+h6aARRO3zhG5ip08Oz5iugeW6wORGm7jzp+usJsuAu9pjfui9K1gi1xE
umxiEWARt+UP3ykXCVk0xeTdhqxE621TlMbPc1YSBYlrT7n7RBqTu6MI7+3XDCC/+SJouQyY0F4W
YFfg+QyRnpTFZUT4BwCJQvhUSKP/nW11g5dXc72nEEyeRw+LyK5tBE5yWDSzfzGlyPwKCrUuITO4
ul52cm4gzHooAFnHq5sulYpU/kEZZn1H5eD6p6Wy4r/ZHXNSqEo7+11S0V4q4qoZpcB14XdfnTIm
MRQBJSKgAPVPzx6VtQpksU+Ed83A4NaCcoS5FYFamhgGbAwv+2ZmoDWz2RZlUtzJU5UgxsJC0S7P
/DPvKUBq2+5WG+1clDJ6trbY6IcfVq+zEVKqdG44GukwPjCoLVJ256oGuyoml25yQId0ZyV+5X4Y
Mbad41LkDHicXhPpDv9xLLZznI8XPeHpDxeEJvWOEVPbbRO8fVdUEHS/eQ+Tz0hd561c3OXco8of
AMe23iNsZsJoSNvo1HGhNuWg7VmvAM9CSAhnckwP5BMMf+bY5D/GkFELTwPCyaOFpVgcXG7rlwVY
5R9gorh7rC2ssZvWqtb7kSLmoR9y975OWhYQMYcp+JqpMZ6SpW2MSzV05XdKFvw/RyVEfnUtclgG
Ay1BDCR+OiHEfokITw9ESAa9AUdNm/bPTS7I62pk+b1khfgfJCPxiyq9fvSTBTlajr1vj74JTq2Z
2GSGsaKC/daTLoLbL7uhtAJPjizO7IJ6zRGCYhbfp/1OVIvKt5TOzlPZgTTfFbVEo9YaDsvMvgXq
9Qwt02rDHnnhT2vSlxM9YbZvgpgxb0scRjZEvT+wvsl7pkA3lVlwxXlNPpcr8gRzOA5VuCMZajrs
wdr0Qm9JUxap+A9UWwXfcZf1zFAgKa32QknX8Qk7ljNR1kp5L43BeYWKeS2a5QX04mOZ5fOjMS/E
NfSzuKAmg+7Tp8kDDtnlvueRyoBZz8WxRHp7lJZGZIE+OT0OepARt0xxQH7dPZPps1zZ3687OjyC
KWfP+EKyaJ6J5eV8hnezawdSunJQU5Hwh+U9keplqp0JpUKeb+3U9s4zZqE7WQ8onQvfONX+bIbm
4H6uPCi72FXPHYiasAa1hxqBLDu0OzXrWCaPbGA7bDOBl+oPrAnvrOj93xJz05OhYBNQ32eHFO0k
Sc9l8NVK4EiJ0KzKWoa3m7gpS07VcYiWwJFfLhildyOtb7yq0aoea+GZd/aUxlsEXF+xTxwNgEiv
RaTawnxgFNJdMDi9rNz4G4UfAJ6W0YfYM3JyDOfstzHhyS3LaJyKIAERnsNkMMt+eUQuSB5Gb5Ah
5Pv9GeV1dS6KMf9p2wTcR17lh54UwAdDj+u75KUMaWM9PEHu+kXLvhy5PzEzpIBG3+cMryKTfPef
15rqDEXphrfs49+cSj5M/LU/B53fXSz8R1jkh/qAbGt8GxGFscoduoeg8+iue/iQhumpl55wOMAZ
eEyA6Sz8XfVPnnrBVvWV9Woik9z6rrSOULftg6OV/Rbnifw34mrb9xZ5QIgOxKMlhuLVdfPuw3Z9
+nurwW9ssbZue6N8Jhms26+diYUBX/TOAIIi2y7fi6r9R9xKvQMcwRCvZCRx1hoSeNyghXa17TDt
RbS1jyElYHhxBgJ5CDTaLyVyWEoV1GA2wrNQF4W4KzudvUEBKpFHUziiIhmjUUh1cGU93QFxheI7
SgYApA8xSAyYLuLnQ6/G2OQI72BB6pJPPkud2d9QLgeP3CyygmS9ePeT4z+PeEnuihT3K6fyMB0t
0yi/UeBecYy0n/aI8yZIR4SxzXwkkSl+a4ogMhiifbq0Q+dlqKx9gwQCSynTWhxzw4EH6BF/8Ec2
cDmL0hj/MP7hUqVnLJ15eOSM+/TqNXsvXGcKwdEyirKgPtWEKsJlHpiuM+N6mzNY9WmN34fq391b
Tse5AFMQf6o9ePY2Ji/pWgKO0qAzqp1ogvIALLh7JG0M72c1eccVN1BUCnXEXmeiE2mDPCTnm6ZN
De7rggrkk59iImPBeG4x430aBS0Dcon6QhQcuTQOKhqwfSP2oZpw50Nrpc7BBb5GoDdsQtbKNWOb
ZFp/K5EuiP2VjlbRYZyaxndhmOjEyY+V7F8TWAjxNDKnpBHgepuy5VkSBk7orZG8y76LtwshfS+F
TokAXd3O+4F7Mj0UNnvHTd2vmBJwwTGRRxlq/STD4IYSgpPYuK3K4fsndvu1ttVT2rqABAZ56cCL
Iq6pyMTg31HgEuvMLZGs6j1Pa/3MbyI33NfeXuBzZ8Ds6v9Mxww+vAnpYzrDt+86t3J2a4J8P4Eb
BukXmUxYr4l4sZcO24ZrYeu0aoJOib6+irxBd51DjVuRbnr5Kz1Iu/etag7LtYSGh7S8PcoERHnZ
ok9wGiawEt1CBw7zoXRNFqBDs36aM8kfc4wEn/WgdWYhq3bORA6hsJBYePDVj10cfEwuGH9F93TN
Ej/7Y+iJYqLN6P/NoskjL5NeiKcAdwc1YczMtVU/lsfQmoqXRBsm82T2dB5wv8ZGXDRQqGIHEFhD
SRRC9tCuEHu77uSnKG0KGdD7Mfne9nHQHZKp+n9DiguDnug9G039gbGP2p2FVXPiNE6/ykRa577X
/0yNHgEi2lfmCPvcWYRhT0QBRDGYua1QlobpUSf3rLAwf9psyUP0WTj5S3OJTKXqe9wpACeKnkXK
kOIQbXJZd5ijWc0B1Ou+VZ47d7mv4wfhzjmiQCPdmqP7Bvw1eWMAw9IZjduDYZTZ58Ro4WkWPd7B
Cip8B33yjqCBB3IK7MdSe2LfL3P2aBtCv1sl8ltVCHUDkd7grkbrnzs/7/dBAKaXQtDG4QVE4h4r
CV5fOeotM57mpXFM9K/F1O2aILa2kJx0xLxNPma8E1TLKcGHiLTxy63e8FfEYL8Q9kz2le1MjHVc
i0PHYDC0ShVf19IHzpCQh4cyMb7THoHCtNPkISHtsr9xfWGkmeeBMtEZOa3wY57hqsC5QZcxvwFP
a5JQBnScG9dk1aYS27ksS9be4Vdkey8SK1wZut8bSSsucCWH8zz73Qn3RPfu9TSQUnjdjknw8tUn
6RNYSLSzif8IEPfLdNwW5SnDuk1lYcqRaW1dY0AXkXKX4WxbLbcP12Ak5WgfxVJeb3bgHdFVMOkL
y2B3oqb9EvCFTF45dtt2SujMfHcINhrN10OGgfKkUTQ8e64Sr0r1Ek68CdRwF+PvVJta0gCfZe7K
gz/U5pHSXRzmpe9IxqC9P9IzmZQdjfUpVzs+Fnj7T91K6xOwZgj7WOrdiIRDIEzu+6elqdShzub5
HY9+ffBVDcaNL9aDKchC9Hnu2vUu6Fmim7ORnvugsV9yy+fT+kMeMFbiB74hNMYHoy+MbWGkL3MG
3ZCgAFCgEkKSs51MIiG0hio7Y9FC6OonrPEdRpHAWJ30uxviJhRTHH9oU90DDHOfrOxGLqu8OD7b
g0wfymasXvGpIXwtwZcGI4mzrGzH5qvOGdKwbTR/C4s4lVo1Y9h7XQkDuiHZwhjjKyEebBThHP8Q
tO18w3DZTzSu+HYgbFyEqJZ9DZmERhFRdM3scbTDYSG47ZQP7KlukP0wizM7DdkfEdaIOBPJotEs
CK9jy8nYQlfrzixVso9nBqE8Ofm2zoW9oLTkVok76gJ7lc1vmmq1d2flvalZZ78IglFUAPEKXazj
f0stkAFwZvQbRUDwPvPsdzVhZ90EiztNIf7y8sqYpIAQ7prGs4X35HOstUYT4RpxJBs3vs8mmaLs
pk3YEWf8lqpOEZIhnUcUTbDGOMELKr65JhfAwX2RE6qBEYcNzUdMdMILLSnqN1slIXpEP+or19gn
lRB/QT4B9rgh1mH/p9TmsfviEOiO7cfqnhEs9/AE4wWEBRncWTUr8n9J5WFtWI5UrlN/xR6zPoFP
M+juF4/JXlnqYwZriIpu8UhvaP2QLMEYzWYyfrt2ZUaN3dbXJpNBxg1ipmEiBIvfxCfgoIkbyoM+
S+EwB/JIsHVw3+Wq/1ZcRZep9LxXTFdjuCSKpQCNt0umk82D0PVrEWwYJjfbmOn1d9GSF88qar4I
hsmHDEfJNU9JRQxt26w/c9aqv/go04jIS9ZshakehxbwglWk2W9r2eiejPEWlxU7ZwR6+f0azMRU
LobzVqN2DRtVjVESCO8m+Gv9dwQd/Suryfho21X8tnTjfdOs6qRysP01MTc/CY3zDm8Hx8YyWJsU
TMYNjSKA6/jkPovCUCfEkMM/b9BjxP8vfjF8k3a4cwmaG6Hpn6Aqu5FFr4+fy1suMhbzsU64t6eK
tQ0jSEvdZ9RFLXGxN/6Wrv6blnq8r2H23bkufjHknXDUzRlTYVnlv2z8Od2z1LiRc3X3Pc7ExjLQ
O83gsTZAnpN/TLKKB9qA9nOZNVk0nRb166qtN+xzTC8G0ga3raLYDlpvfAjgGxc3L3jNcMhx37WB
sg4bvjcRruDKU78y29Qx92w9VsnVanV3n3dKg6Sfu2pD4tr0BDRRR7yiJlELhn9ish6ovcekCTHD
/x1snbUO19lP9EkBGRlO5CKOBxJlqrse8udGTrRZG1C4Cu5YWRucu1nyWbgjEchYz+SmTOYyyqaE
DpOR8Js79DWW2Zw9LVzWawGsc0/ImA8LyiRxFBvIjNwU0pHGYIFLZGMBm/t/2gTeDVuTfIuYFQcZ
lQNNOfqhKo3jA7rCYL6ScDLKCxKiIiRHIn6GqyGo9GEkNYD3b0lk/bYEIx310u4JgvBvESx+TgK0
sIb/wG5mDyRjudmXXnwet5k+gff/dbAyPlJvqw/WIUVY8mWVW2f15S53uRYTxszvPihTIkHnpNlM
hqTUVQi5GStNTstMQdiHWdbtfg7E8JNyqf9/d+J/oQp0iEwHF8kRMu5WbC3VcTW6PmNaG7C0Yj9D
4CP1TVvsevaNTzHeot+4h35adLGEglc5f4k79gxkGIlfOHUCY+Py5uBRGbqjh6teRv3sfQEqhS3f
LDbxQkBkDjaBejxRKWUbuwbscO1iGiswVdiSEvzxP3AprbjLW+wSW5A//XklHed5UoAgcJil5yCb
u39p3w/XOKgLTLhd/5lxKp3wz+owIZr1mcCP/Bhg472wQlV7Q1IPZZWL9HJxjHrnWyo7lGbfV7vA
afurMOT6ZlSJPC+F4fpI8dAKIm6o0OMxSpH8JIMZQYZPQzW72cm2KntnzLO6ogM1jwGT6I+iy60d
9rmCyXY9uPdlbiiknFRm8rG1je4jY1HJocUIpY2dBQPJ2maHGbHl55Aky4+0yvWx81XxsLSry5lA
koXfmeJBDJJkaF3V7w4BqqGKnf8gWg0kUQAxHarB+DYm4m5mW2cHD3rYTaZffw6zxfz+lkoRV6lk
dOWmPwXCDzYBtXWWRDhuJm1nuO/xmEHoSDwgZgArHuMUxdQGUKQ8JlraAHzq/OmG3NrolCApOfFk
56IFqIGxaqDWtEr/Ece0esGg3N/V9HgkeBZROyHcHe0DIBh7v6J1YGjkLHdkTurvdcgNaBEr0/48
0JgsUJjW9UApxZAxwVo++/XR5DLD4R/EqX03tkiiTIb/CDdL+abpmoINALV3bBD4pw38JZ9x3Op7
HMrT05om6lhztdX4X4kJcSQ+cht6BppeQA4sXSZ/RyLDGo2VLPdZEE+vYFPUmZjr6ipuiSPANxxE
rix32SSCjmKmNojgarioOyA1w+vK8QVc3Qp/MqEydN4YrHWuIkJO3S8KqWmO6lGRDogCWZwlCm8R
WQbrdogGlNI9i7z92MJF5s52PhjV5lieMz0BAfUXYiYcy78s0+yBzpgzl+n7kI2/IDOEhTRMpnzv
aPF2fZOh4glmSeTFzTUSOaik3usb3/6JgbOQO4Bw1gm9GTsgxtCVS9Cf65rBLqNEemHXyORJVR7b
vywnnu0Hm+L0xAQ8EVHaTF27nVCfzGc7HVDxElKX5I8obywyk+hvfm0pTHtblSxS7lD5Dw2o4TT/
ZBKJ5on40XTdYPBBwiyK2a22VcuXwcBNlo866zFZLHllY1MrJgiIDMYR3fMeo0QmVAhlckBzqNbZ
uNPlDSiDLhaBWc/NRvKSVzwXgXNLxBZZxW6m0HlKCk+KjqEK+uRpQo10hZqEQCItDMzPEFl2sAIp
+j3brg8t0g4qlLL2B/R5ome9FwBGOlaGuBEzvWD9h1UBp5C/qunU61WsJ+iV7QvoZRBwPctqcAnN
rRLLPRH7j2Bd2fzim+K2dFLoQmDJCoNf251wTAZ0V8y+atyLZwtrKy9DpipCi/xElQcNBgzg/QwG
DM9nC+gNJru5n+SAJSWvi48JkSplITY5uUGFTAqcbtrgvGY9v0pmWitYPki/W9h7FqMztvdoZmmB
vSpg56mdFLZHZ0Cz2M2Lb/4rBoPwE9xR5jkDAkCv2bTgKPkj8dYM2SIg4lWue5qm0fPu8ea0vPet
IDrZNDzjvAhdxTtLiroKe2Ao7bkSgXcghM3sjlNRwr3z5kx833imVL+6b/5sd/KiShJ+scnZL7yw
eh1WwmfgJEQdoWnTOROm82fqkdalTP32DuyD80Aqi/eecJjTwjIHfRlimqSdQGxMkC94sr1bNeBr
Am5XWJ3GJ3hT8wiRVjNotarGjxBdCn/nVSxUQ8ZeKDJINtpPXTk9W8xbfw1VvBIMDLAlCZil4l7H
w+DAStHLNzDhE6JbVNhxYS3Iarv5GbaKf6alofBIaM3fkcsT2UAgKlM1wPJxoXcB+M1NadnvdI4M
GHRl7Km0g7esn/8WO88i0lJo9uTIbN2pgkOHsJ5SAmMD02+VPqG7IGwVBUL6zx7RdfAygKqWPwvH
9TsYp5OLcXQzE67d2NMjGQ7b2sUTDg7uEVvk1b8ZFAOKSJy273Jw0S7OU0+KOSTcXYXOKhSjxKgH
5ZCAxcSKUFBha5VtfrCGoUQS4o97ixhEQJSyu8fF4j22ihH8NiaHC1jBMkU4Sz4QOE53zK3Nc560
3tF0ffHhKBWfIOORaeUbQfO5tl1wV+ibVip2XsoRKftoBtl/C4393sRVjZMWuEiDwKYMWEg7emMV
/sWfrflOwBjclo0pYYXiWUPTkL50LMzcjaPQh0I9vDJeFm8MBP075nXNbxIL/eg3tyIlvgM0BLIS
BYd/9krRPlAB+P2tlFoP6qbNL6hKZ0v4Tym8V8BQkBIq4SFd6dsKI/3qwKcowVuBhX6v/P4vYK8e
gbKJvxbASf9i0rfpjLXz6IIxjIq4nTe2bxzYhjH2rnwubBM7zmWUApOZHLh4srp5TQz3aaTEPApo
KlFPMuQ9GIeCdSpHFHuuQ1LgIxmC2IhqK203OQPrPpzByN/V2q3ONLPM4PwrO8IMbUUnz3CBY+yv
qZlSF07PYi0XZ+P3EIvLiejSmhNnx0SZnQNKvT0CE9pFdlfMO0YUiYv72eOD2KjRfvPZLe1Y61Qb
DOsPXhvE98Zs3eXY5DYjLusINBJf1VCqcFk9HS1z0IZMguvdakAOHd2h/QHapyLkrCoaHOc9XTBA
EsO+pY4HJQmwmAqWxUJgev4Fbak8uRr5cS8Izepj9Ha6x+ds6eClTKDEERwMA0b+rBgewTjq2j57
CKmPdZrKd1biZ3dFKC76LCMT2WWmOorPZdH/WV1xN0A9GDpt2YxQze5sx1W+tz15RK3qhNJ3G2Y6
cXpAmlzukj5liti4S9So3npk5O+f3Ww5g9Fj1hxPLyB0HGqhdadTZzmjs/xKxehhtOnBYaNWjtA8
fYN9ZMGWkCCJjBNABLFeN3lhghV0tZL/UXQey20jCxT9IlQhNRrYkgSzSIkKlrVBjWQbOTRCI3z9
HGzevKqp8XhkEui+4dzxeTDRUgpG3nlKmGf2N0j1TI3ctZNr0apzZldtZFKp3xaZ4/2oanjAaiQ1
fGGYU3pbLXk38M0Aw2pZm8knwovBIw5QkOwXtWYbOL5ynJ0LN+w0qIlxJePxeCJF3dbeTZH9JI9u
JTuTBVxkNZbJOa3uLHrPpOHt/kg9jGjaaOlNoou/pcPHp/cX49FyCjz7ZtsdwbeM29ZP62vk9O8B
3uNr3DpITRkRR83SaBc5h0Y607dlCq4Trn+VKGDcwYAEAbVo91DWwGhRzzvCOcpvHZyYQ9Mb3xpc
8YYhrZ6QMF0L3/M6tjF4FB1l2spvBgVJieTFWDM+T9HV1PhPRWDpGwGyJyrKLIsLExfHn6s6dNw5
OhXS4LbLyTk9J9WAvAES4DBK08LCoMRQgv2HFZkpFmvZJnBp1jKWnVkMHBreb3rcfU8wrRAQNKQ1
cBknjrmB5tVTGbXSm4IxtAclpXYqaNL3xDK+wbMP49lPDWCZ9KH/ETc2AchAqj6Q+a/JTafMehvV
JPZLy1wtwuk4nThX8x6sneECv8Y4ZnJonllfyX5zoScfBcSfnyV6W9rM9TPjD/JqO3ofzD9unbpo
RC2N2BUpBnpioW1YU0z0PNs76QDdIjOH/NkvHLEJfNt48LohuDL+pwjeZIcJgfC36/TeHz34ZGes
eJ63Oos7+4T9y7U+/T10bnT3eCtd0BX3hAn8J1oOV+FI1lWzyo2HHZ7Br0oTxOcNC5Cq55qQsvJT
TgUx7HqgNMpnH5PsT9pJEuWBynf8n+BsJkszX6ylin+lBkvVfmTLLQKdzxKQ99/szH/VqPWLShgu
d8GPIBkU36YfkftIlqvPZsFdNWS9zLi8qlK1uKJ2Tng5N8OSgZ7tQvKj2AjhN/t5HPx3bGHaHMXA
lXJgs+SQ2S1vJSWDq7+a7EOK+sieEhiOODatSzO1vAAbUb7hr7Ayy9d6cs0aUkeSv3O94oGE40Z5
jce/WyMHZAKPCdCoV8o7Hv49Xo+NAOGKp3wZ1NmpentPKL9+ZYw7YtqaIaadbTLX7sVUKkuOa1/k
qdgnH/r31iAUV1a+x5pfDSGpkZylTFxmFax8Edznx2TpszlMv3wV74OeiFVFuWaZnAnSetXgQtvl
n9iZm4Y1DwPGiuRIiIr91KeZ/MgXplqmObubwuOVpVpxrsZoX7T5d2cUQG3g+gfAA72ZP0x6ZRSb
4j+dsQwXGj2Qlkae15Bc9M0NAgeZPm0Pc9Kvv4cuvnt2sr78PEdcDT/uDrGVdm+8SufQHGvQH27Z
F5/S87wfc7KyH/JlMFSStA5Zpav/RTJ6TlPKMOEw9J+ds9y1lyEuTLhY254pgGTxuodnN4ehh1Qi
2++YLPIWqyqjMDWZx1FU+oo5tk5GrwiXHLtmTHQoiDJueYV8c4I7AyGdTvXCg8aliH2y25nOyNTH
6aZrmV0bdFOGSLDVQQymHxrdsPodzTsu0KvX5hGNkLi75GaVv3cLPswgNZOdqKQa57DO32uH56o0
YsqtsH6Pgx8cALD/RetegFd3YQFl7JLm5CtTcN4nvibuU20kh2mm/TU6VZTtOkTwXVvZMKzTYTSw
gfE1RPPeksXZ4JsDUrE49E5mCZZTsNSTu+t6erGIG5260eTaDAc66n4HjT4C3ihxV8oauEzwnGfU
sWREAoMyD0tcck5PbOVlF45f8WEiNHHV1SdRHmLYw5vBOJkHT6ShdUREARV9gWZyiGXtc/CuOs02
G0xRA8beYRiJG1ZjfjQ7Ze2VdMsXTUMwrNNVK8xKNp+6gsNw6d1jNztamrYPPZLuP/L76uC4xrxn
34/Dty2h8w1D86SX5OHDo+FIAsO5hODcrDK4bYn6m1Zy+tPl3StfIIudzmJ6q1wC77is4odrOpsM
DkXqR94U7ZNN+5BdUaRj2x++WiEou2y0lT6S0SZF7QXxqm5yiMpBbMLTRqjx0uYa9PpOhvClsQg9
z+wUbqCUfAe6qi+AZ+qwnxNOi3rdGc8xji+t0ahT76XBbooZJJYV57Y0/p7LlpejO7l7ghpviVXd
m6blVYo0OoHdiOVx5Dj0GHAz6QlNpJDxoYox9Q+dlsZrQjUH8Raf2iagu373rQ9nBdJlAcccIprF
0RDJy4K9QxInr3cx2ekXI+qfixyuLocKM0SrMcPGV9kfkxwBjxm+uL0I8sOEgBXyBGlhNBFRChm2
FGzOG8NLOgyaYR9aGxtCv1lMkmid6Uu99LMRdFYY7VpnvNUlnrEyKf7vNb/PpnHlnkIJN70Y8C4X
YHDbuzZ1q2ObJTCbIqgynv8v6pKrS5Ya1in+TO7/x3XAOy3wRg726IgnyaP9YGR0fic+F1XEyxFm
iRWS2eVKi1jaj/sm8sc3X8T1LhV+9sbawVnh5jw5Ujl/6dVg1Q1Z9OlQzl3helDfmsEP8dQ+Yt8c
6NVyKfLp3swTaZ16QVEPxnnE/iINvDPXQ8fOiDi1UsVnPDsO4jPQ4VtguCMqO/SX3GEc4bzQhH4q
IOaf5QIskU9uI7+CUnaP1nBuDfwCLC6k+ROJf/KJSdCnl8SHwW9z4NiQac/uS45vMgzsCGR8O96j
tky3U2N1nwsWHfIHk9twaNJzOsSxdyoFKdUaPYSzPJoYwGjQfNB6uG7aReIcaFYVO75r9QG0QUuj
BZKfy7gcQGZJWJlzJxtJYEf5oUyTcYdax09GFMYnp1Dw91THtsQkbysnEifWLs8NmUjaJTOvxost
p/LVneL+XSuhbnUem/suWcY3C/4/+h1y0bnz0ClEOV8KzYRObZecDVkE/ge2OuA4Oa6dKsmU045Y
IMirMk6HYs+yUnNTTefsh876Lw+qs/D78Udzh7tQALR49lJ+mXC7nO5fwg+6OOSl65ErVAoSQJot
UX9gz2HEXY2iZ+LbwyXWsZc9CsQadz8K1KCTZ3U89huuzBQ8USE2SdN1FtZMLT8U7YnQZSD6WaYI
0sbSk/Qm8Fi5vAPy7kVK/8ca0gStqnUOBQStcPJmMsm5HQhIzN4Uuly99gsHiUPt870pBwkzaaJE
FLP2Q35drX6dOYG/oXVLYN3Nlz+6T9V/cyn/zFXnHQrd5iH+d5KTIyz5LqO2HRdgMS+ZKI0vv6kj
RqPWxjrxYSqmvs0CL3xjxcW0GDbgZP9A66VfafO2WXlq25zNzQMXp36reuZj+M3Dv0jWez13+frc
1XFDm54quRuzykaEure3S5CdRJUSllOtJhI7qyuPTOgDpMWJYpvD/Ksb7BqkEC0qHpYMWxZvg4NV
eZbjmBHbaCs+pvCsCCv2CZ4gAgOLMCk/kT2BHU8eYAV0p6IiIrT1CJAdSK612Jpp2X6wA0O1F4qM
K84lrIN6vEniWXi+xqCT9TxGcEJTea1TgnjmcF2IL4Na8aQIlzL6zWl7ebj0qM0NtXT7iESlTwNA
hTdKyxKcCKHADyU1ZH6iiOXD1ON4yJOAyGXPP26aXfwP4uQQBoxfninBf9HcqI4LAfY1TMcGbLku
sRsz/NA9zBRVhY6s3Qen9/6ST7DGCF8h4AXaiu+R13phGvC5JOpOQKMZ0Wrt7JNlmO6caAx8Lrgt
oFKJHUatfjibEEYx09EhMf6xF3DKE2KIDPCxj4GF/U2HjK6sk/j2BrgUA1msNfq0WBDXUEw2aA75
AePBycLCIrhBmD+x3u1cf2RzhQw5z1BtKPo7hPaE+tclJWBPsKSo7nY4yvmes6y7GRJiRnx/dlM1
+DeyNt5TS1IXbDFYRuVi/M6CFSXeB39SZ7D2UTknOGDjR2w7wFshy8GO4Q53UssyEAFp8ghVTsvx
zBr9skkXXax8H8u6DGYinzoOwkeqIQ5rPLBIAdQznqNAfhFeG8+TldLTwgwKC6bYF6deUBGOpsIF
qIIkOfa+om2dwvR2iy7YtegwxEx58n5xuiLMHvXue5TYv/iprgo42dxNbGTXJZLLr8qFWFh3I5G2
1mZAc0mrZys3dejrmTx1ph4sj2LaR4Cc140L61+M/gH9b7Vz0PcsivGwJ/iXrAYDojlvKjCeUFgk
T18+PXO781siPI1Zc1LKWChj4y1gj09VF3ZHBmYoIx9jqcvDbD2JRvAJGcOYfJQWYvY7mrGb2sk4
RQYjO1Gwwe9NJv/Ni/+3p8hPoQYWSW+wckVCqSBt2buEQBcG2cNeSJu7kyD7CZEQ+maa1Xvbr9bk
zFLxCy7inQ4aw+2e9NLfvEheKHmyqGBRYgdPzoGfGa8FH4O96egxQwGhsTD30433r3qZaGbOJyrn
DlUq/jKTMZh5aqAB9ozEuM+ZbZ17kq9HRNXymGU9oyA2s3w4eMEOf6DG5rSI6tpxdpmIZzz8YNol
kIQP0nSwvwvze4mNg1Ytu5UFXEU1FuhbiR28zCNLCnJiZqSYm5PfsD5FCMz4jLPaAfLYmhHfJm+B
Faisr6obkmbPniigkBE2aOWJ/sAhtD2XC1EvxjCbu9/O9rFNx5XiwDxcYGtqBE6Ax5NlF9yp4DkL
jMfo2PXOhXtLPtZAwy1Ge2LyRxFzb8cOYEzPhqa/Albnr4alNSD7TNZf+hK+ylqJ8L9qR4s5nLJ5
KS8mlPNXiVRbnwkLoFfotjvpsh7Bl7Z+dNM9X9s7hm5dhFOdQ3pI5nIY98JbqMXu8P2qjtpNaV+m
dn14K61ep3x6ZLYpdrbS35SKpmY7a9KW6EOc/JqF5Ucw55Ri2xjKDhmpmCCbAD2wm7gZHss04A9w
MsWfqQ+ac4ROR6wR6a/1i3fDoHkYz+joJnGwBFj6pqXwHlPJnXC0pylGmywI9+RmTtzCLKARRdSB
UWtaq7j4C4uuYi7Ga+4WcN4sGatt0fglb9tsNO0tYQXmt+fR/uCxXv/lFLD8arhcTmG7yOkVrVW/
ugu88Ywa9tFCkTwXhvmxMrFDBiW6MDbt4I34c0/VJxkJhzt9h0VpNmfPVP6JwwTIi3ySIXFzBDub
WZZniApzQSdZZfSh4+gqeCvld8PR1njBA57PsFQ8olt+0x+JWYwBVgcBpox76lHqMXqyrAWOdC/z
z7ksvP8a5oMe7lI4H2y54gqoUvsbGxg03yLNWNAWsyqmIxKxfF0iCQQADsBLNm77nvEL/1JF3ewH
7YaoFewjLhR19/wWbY5lWlCC5ikeLWdPRukjBb/2NPpgy9DEYGcBhcymfTpPFFbKUeTbWeruj1/j
yndSIT/xpNr7Hpfsms+uUaZzEoKbAPWu6KMdgdYpPoNc8ViqJdHMkGyW7sBFEYVO/XlnUhM5pmUg
b/WS/4YnHocLdWKqcVKdE6+9ld3yVgOnsjWWERgmBmmMpf3bx6iHgazJYnsjfG/PlfiLZWFsPK9U
ICESMaz/rreoSoufkihIGKhBkcNKg4USq5HvhzZyjyZEZzKbRf1r8bKDm5bPXpL+yz0eAhTwaWP3
GeUEbAjeX82o1iEMIRkFT41sGydQkrIB0G4MATSsOgQ0Cn5d+aF7L8crA7iNDssDtiXLtDe49p9M
7eRPi6Zt36E+o9xgFDVRcOyIkB1zbgmShtv8OrDv/sxQcs2HZkYFHpTep0EvLsg3XJ1lORxq2szX
GKTQ3xSmAPhgME/IyQHXj8Ku73KegyOutE0CixL6Mim576T/VzLxfWH2hyMHTPUDjxyYrCLjh8DX
eC8nzggkWhdaYF792eAk+AyPLgzO9FpsRTtYx9q3361gKmo6LYX6PRHPob8LOyrZF6m0X0iWvzDb
4Jy7FZcQ2f7NbwxxIyOIm4mxzDKtlYOpT6KXBJdyx5SlLXck6Xu2PwYnCKE/zu9q6K3v2CMEbPv0
o4astu7NYHG+UXCczWMVtN5OtHV5L4Ns2jk0mx4gDEWwn/nb1aZzHA0Zm5DTBZOz+XCEVO1e62R8
zXVh35Ys4uPqpNmRZmRx5iyIQ+LZFMTBVa6+OodbrCMWnUeDTIKnil4/Rima//o2dn9zjunPeTwb
h0Zb2SVI+t5D7zDcA1gt6wcRP/lrzhaBd0TyYu6qJzkVT6Or7zVGElX6gMr4WKTFY6mGfM+Cx7qu
QulpG4yeA33XYK6aeapTyY2X/3ErQNNsR+MqMMVRq79pCg7IbnmsI8TywqMuj0tYIedslqoCCzta
j1ZN/CJ8Z9lrLz6trFP7kdtKtjVN1u2FK6P9OFUMh7HZAZsjYMsQ5/OUKOifqFf1MsMywpA+VpMV
R1Q6esc4GTzN6YDVanx0tjImNBgruipV2cMx6/mzeF0AFwHizD1uxi6IaSZ6mMnUsDZ2rI2SUIkk
jrsLTeYgwEUerC4itrsIngtqhFgmmCFDFdc0Q9kJ9qyfBNfyDiCBee+GH8W/RC7FaShGaeDt8Lir
TBZBwpEm3N0nRXaBTxXs+QQWz3Mp/mhaf2FkQT9OBOBCWgXtZuTblo2Up2dPs6EOfqL4GwjKZHRG
sOF7NKR/WRMjiPdWMR46YRxtURbU96oXh7sFSXgqDQg6TDTETULmBTgYloCFCWJ5hn1wGsUPhebU
K3B1OrusBKGONhPwKYzNPZE9QBpTRcLb0970tNDXRQtSIkLARfIjlIhi6vgBbKzKq49xjX1AbtoJ
ljfRd4kXtq3svnRjlgXrDOWc7qKJEOyWRhxfOsIRg/4ApkTYxq0H8yrZzT4HWW4Er+yveaG0FADW
CnxKyEK0/c+iDPziuXGkNxPRpZ0mWPCZdFD2NnniOk8qmnu21gh977MgXaIDCfeqRQMq9boyiEuf
Tz36yWR3ffrKBXByQkCYyNmV8stdZ0zZp0jsfO9wi/C+uI+Pw8nQzZjtXbNjfBSeFgk1j6f2xZ5T
9VK34KlAcEXyC+K9LJ8TBEz3tRMuvhKQhzp50bwM6jCIgqa6g9cWXPtYjh6as6b8Oe21yAyximjJ
tUsZb2zGNHNe8TWptjhm7HcbSCisDm65h8T7NKKwjEzDdDTCmM0kdLMUV3qiDvPVleFzxp/ErEfE
DCZ9caoQME6lK3MUD1KRxHtrDUUrZYXZb1xNJbvgDraRzTK1l9mzreJ1At1iHPpUjma0sbSq0UNI
abGMtfzXluzRXVzgRf9RUbX3RSXi5U7uMmvDNuri+Z2jGgV+dPa0+vHdTrxw6CvloXD9iGrjgIDU
laK7GYWZW2y756P3Sa+5bu5OY4nlgB1AumWzWGiD2zmBtdJsEJsGWIc5sM/IiCiDpbbLG69m96vZ
GpNbTHz9eqRqrlsmZy8CuwF75rVzoqoo/nPdjCFzYmxixyuCpdcos4ZbipFYXGMAtSRpCIadlqwt
3ZtVA+B9Yh2henD5y8WRC9DIYzef6A1HFmDRTZLwe9/kPtwqyDEDtMeR18WMnMDbMgjKgm+razMs
MMi6sXY8ddJPjocOI4pmU77PbT6oXyDtZMafIPF4sAT60EYZxrtibjY6sxpmWqcy6ePpitE+CxZ+
uW5tweknv+qyreVujAYqLJof/LVMhTueyZxVHew4xz8SAevsD+q9rJi6jIUePM7GPxmbHB+YIUr8
pJObXkfRc0IVeKgh8Jb8DMOmvxejVR3NtUxSm+xPbYwGiR1Bw1uj/UByPlDUcqYnKxlHXzUn1vHF
I33MM4w9aac0XMZb6q5ar7vlQIfJ66J0/DdReK53lUik2hPAmfrvwtBB/J2xaz6eTXu082vRy+Gk
PRRTtoPaYu2ijy2ZZCOOzg2JI/NBNHt6UEgE/9d2mkVsr1zA2DN9k3D7uRFesom/pTwuJicl/rUI
d0ivFR247GaWNouN8WxnZ4fIeAOdJnFxybgr6wIBkdWGY2VmBH0tFeekZJz4EeuALQJRtPTth7Jg
F7LP5qtBiLvHcBbpL2OpUNrdij3ku3IigwCsA0TLY99bPmXT4v8aBrLDG2NiJj5Cgv9QTSN21RSZ
D79uqpNIvf6/2A48Cd/EFhbhSnphl2CBK5umEG2h3s26GthwRfFAL87q9IAoxiDfqGMzOdgOBQce
7NQNeOKw5dK3EZlt8sz1l+PFg8NJIdOU/ia8+lMTm+MPk1DD55KjaCZU3ophCmGFo4e2MdybNXZh
Rc0p6pRNpKvoFhLhpjLrcwaWA6RqHg+IbUy7lBO2CxRpkEFU5Z3FXr6tQfTjB3sTcbfPpjpbYx5J
ymqHmlI/O7Sj6T61XMWXh2MRg8shHMlqQ+9G0PtniYcxI92o52RmfYEcGTN9G2sw2PqpKkSgUOPV
osGi7feXzugHF0Ezlv7NhMMfAZZI7d81lxnYivDsrEPCltZZoWlPZExt4x2oGiwC5jkGH8LrSlBO
tq2FXc01rrPBxp79nJC+QkLKmNAusphYgRnV65y1VcHBc6AEE1Pg1T31rXrLFXwFsQZ8P5qhdYJ/
mnLwcKdvWkOQF5qyi4G5SRTmZs2diZxZm7IQZ5/11n0dkZrctgP0qms6DrZmRcGpklPjc0I4Dvj8
IYnF/t1pU8BoTVxzeV2DNifpQmwgsQvgh+kq+cPxvwtZeyNUFIPTfA5srMtLYxHde/TemjDs59qG
RNpibZLtY/vnNliFT+c6pQHOPhbjUqwGTKXt1LTvdEB6uajUSVtrMNBckzT7rAmSf2xiWP4NudIr
b8QtXVKggeUrysAWyjtSZCYkZa5s5NUjE7O39g6ep7w7QZzgrGBX7JwFuuqOQ2o+X6eeF+yzWbeo
XgSN1EWWY/1Bv2PiqFQZ3a/CtFWYp2VjfXJuK08ppxOcZxF7QF8Ia3fvDdXyBOPF8XZmiyN5sOMI
CpeX+KesbKM/Ejg/GvrQXABjR2dmmserTK0SUg6/A5cN485piXf21D4y/D3YoII4QcdFDLOLvwDF
c5ICXoDUxOO5OiZ7wvTdtHMTARiQDJVLfMxxMWBpKyZhbFEUvlRlkKwbF/2w+BfPtWFwjQPdlZ7P
AuW3WgzFoYM+gElUSfPdr1ZUMxAspEV7Scswx6Ust4GaAeTTuOQeV/BU2WZayYJ9utbZJpydP9JB
Bnf+M/H1SO4Oa8x0Tu4Sc8ve2IPTJwcO3h0hYmY2xL0lp3syfIxZiuYTmUMgp2TdYiVMLAtn/nAs
1/uwE2295EOObT6uGwRPfuu0/ZPJukn11CPBRD8lDh9PDlvyPIVHx5TVkSsmiiNaE7tMsUwLI90F
1CjjgtcEn9+jMaYOrxxCKW/xVMqrlP1oZBvmaoziaTa580CnSkDBTzz3m01XGvKTk6llvJgmNumn
CVH0QNSp+Bgo1I0/hHIhn/E+d5JP2XM8OZBjb8ZHlc0Jgy+TJMvjzc28axvmP9i5lS4dHVm/OKBp
Z5rV3F13Hps5/LHV1CsuS5lp8l8rpfXXYLRZyKW4efCZiPSVpp79xtoIm+Mml4ZTirsq8bRF/Elt
qp93JOQCvlr8kUeXCI4kTc5GhWBABqaQRkNunW6qXFwmWyTeTWguSGcwjKVYNuBUZvJQKk5XgIRD
9/8dYSMmru2gx89RQAHWTMo/nuXzy9qEIEP8rNEh88UR+hjNdnACdt9j8fM1Cc15UPHFmbhPb3Ny
9uU9Ux7sB6Qszr7FqDxwh72NjWebOZyPWnqdQcJLCEmnzrfp4MqOTC70y8ALWW7wpq8APOnNsPjT
s3cox+PHUPWGU+3Yuuo+oWOzEq4aDiIOnYruEvdKnhEIkmxLEmIVCzyXD5ybuS2NRAvmpL+xfNdO
T8L1rOBUZanMt7bBG2ODBkscMZHeGFLvWq5IwMtn3Flmexhm5SG9tDPzP8PCeBXdtHFLeM+9VgDz
4PyJpMp2OUuhCwXeqDM+SHtGJ1+2koch2CrnUduVml5S+p51ti2gE9ETy1Xsi73VW037UibziHUB
CZUSgSCCyodAaTAkjj6hx+orgSybkeQZtoghxFXCfwl2RJUFhIqs7qwvBUze2w0tp+ZtBptkJq5i
pUEBgkpW49kKVo+qTmzRqF0NXSTgGi1HMQ+7bOQzifvF0nTB7jZfB+5fe0qB8S6eBvGd0bp/8vmU
Hpnilj1Tfks9PVzDRA9WYwT6vKeBAkK4yFzq9S2CvOcEU7sTM1y5olVkaklVj9+YREny4zcsDD/R
ki4ontrsAe5thMyIFGbW5f1L4g6Y6U7vV8UB9o8lHmjk8OpH6VSHREUGmoCKSqpxjNY1mrL80TNp
l4ZZndUXAgRFqJUpj/FE7HRX1uhPwyRgTskqkStzMubHvLRPTA9zlo7F2HUhwTpnj5Q+krnCCVRw
cbKhfOsnP8+vuemPNQH3xfwTJMr6g1AD0bc2nMDiHwc++KX4wojd0gKyiaceQPgm9Uqs5b5w32ly
ujsqEwM4scq4mBSeOdShDdbGril8q4IJVxSQQCKQC+R47Cr6b5m6MdRQOgYXHFm8QO7sK8M+q9g1
154i/vZAHe3dK4zG+8/skvaJQPgCdKmpD8QT2DvBRsoccj/zsIcyNmH21wO6DbRAN+HnkdlDCGKw
5VbTdP1eKCLqqJb++OAEl9XvsNtIHfCW1ZLuYM+pphEzbwGlfc/fVi7ZzbmeyJXD+I+3NXuZZJgb
Y85fmIpe/IMeOKqdut6NxNGvY6t5K9ZmEdI7CJn/Jj1PMAErSFPZmpxumvMCoow6uDTtgTvBEqcv
pMJb9wWA1kgfzNU+l/EgMWDVMGHdjOMZrmLSssdXcex5gx3HPWpneysIsw4MEQovHfBaF96OHdea
Jkue/Z7Zwc2gyRLmRKzzmt6ciQXFOAgjlF3YyLH/6xarD54hz5xb6cO54UrK0JXdq/c6jYNDKixH
7WPbSnyCXMJ9K6cueO2HvH+z2iD5OwFVML8EcIYV7u5bf4gdjqTMc6GfObQnIEmSiUBCLtTIizwB
79Pyq3RBjXBq9HHyZgyz8RuRaH4EceZGTEv48G3B9kH+ukbw5F4iLut/lRkgFvEs8N7AYbN/VOTj
MN8LUOhPTdDzHw80wWFj1dVlHLqNcm3WTxXU7sFL6jYsLYqhW9cq5ouRYS+yO2rptylpk/8CEljW
nox7Uj77jUmhJApoZYVoxzzVzIlzREz6+A08pSHOs+sPE+eeAjA3XCtRV6C+cyZRcD7w6swhCJ7o
ujQNU66KmaDSQyq7lERwC8ZUGdakdZK4Vjiw1HGxGwxoAG6sauPl8d4LiQNG0zOloOCTJkjxjiU9
6rDFvT7J0oPqDxDosdhYL2eupF55jnE+vxOz1R++qf0nGg3GjIThz6xf20BCg9ga+y92LNXYXBaF
JlQTouJddUs1zh/7wEajfzNrQ0CFEM+CZQZmMKJyGZiEx8DcLghkPNYhnPsEYtzaUJeJvdx6izGP
FZQM3YgvyDQVA77C91pow+Tzppu2An3Xqpc3O63LVw+WYXQ3ppxFWjvSEzvJjewDa1dZTce5L2qC
OrShXibA9VV6TIdGfCQu63QnTHrZvXWcXiidF3Zi7QJWYyRX6QZ67oYe5AhixgDObzEmeIxaN/0W
iaXehdsCuMm0+VNkRXAmBqP+9anZX7PUdy9NEcfFwQ40k0gB5QjkurFM/5Rzt2JbnSXWTOwY3k1G
mFu3LomSgLshR+LLLMzWvpJ57tTR0fwXk9iCbBQkFSWtevJTBQ3Z9pwvV/fGiZJ9N37QSQtMZHcu
pEDcW1rHf2ufl/+9dEu0XlyJpQ7+CLdzs6diHDIUJhu8F9MBvFII2kXOxPvF4t2/qxgMtjYB4LGj
1kuqn7h2kKamH88VYcoyEIZMlzYLU8ELJ82T52VkYse5CVg2n3X8aCmaDeEwWzko8SVxnDthF2Mg
ksqR/zwxksG/Y84oy0SOP940r4cXWy7zncFgr3lmYaj4XVUxkuoYxB7Eh7RJKaCtf3YAakkqVTSZ
dx31F+Ph2gAvqqMVMxUC2n1ug+bFcAMwyEYmAOdtNM8cu16HgDPw8yIJQHrISNSkUuXILWGDcToa
0DsaMcH24vd7jiCdMtggmqHUvwwcwcTZir6hHoYclU7xEa0ZXLTtLKvz6zJrejUVTx8ijAhyyEhz
8hEDlWtol9dLu8NXpwOOlDLJd5cRNIjgREeyqxt0sk/hBQKdaTa8soL2KrCcfnkR+P+vHkZEgVJS
x1zyy5lh1AymA9iIya3pOAOA52YpRM4+SE8d0/pVlm0PtmXWSWw+cY3sie4VtDUx0Z3azelIUBwh
Kue7i4EaTzMW3wpt6MR5d+KH19XesbQqmhpxOxlM4Pni5Hgy78CHcCqBBgv4xHtda8fNX1C55SEe
RXNwFFfuv1KsH5KBSY6TDGycSd2k5c+UOXbG5d5adppxc7ljuZtP4zgohNZkYHDtexlpsB6LmuvH
LTVkU99t2xjUviUaFm8tXbnFyegm06N+7VbiKY9zApPs71E8YaXnOPH5B4vpjJ751yWSXxxosvHY
zLjaX7wxhqKb5oW6g63mVR7lzfRU4xiYwabtY+W9FRQu3VfaC2URbwg/GSHRNmKEDSQrAn/B+Asn
EBZDGpjE5FGMYrIcjWE/FRy93y3OIOXLklXpq4diy90N3fiHaQ6Odr4bty9W12b1jm0F/1Lxvf5N
3XGBmUx/N+RChliEl2lN+UZw9Zggqdeld0nrmL8B5R62IKsLPqDOzmibG/ZaCvs0WRzlfXiWnI//
c3ZeS44jWZp+lba+HtgADuHA2s5eUAcYkREZItUNLCsFtNZ4+v2QfRMEaaTldFcL66pqJwD340f8
AmkCA7Zshi0hzTx91coIhd8sLu9qvYiVx5oaCAiHppvDY048ZSLKSCGdNkMtfQvUi6O/hkgBgogK
nSxxQ2bnawdgclts+jQS1QNo2jD9mgWgZ78ZltW12BYCel9bXt306zhUFe8pUCAIMVk3yBDgw+bC
+pIj6SGVlY/+mPgMCYghGaAuJ74DfFQ8iMFA1IZZg/ndwRPOg5KE1zG2PkQja69MNC9Sqhya9w+K
5sXeLyenb4VWGUEZWd1vBV/UOnCsqgbnglTVyge9xvv4U2fSAN9FrSg0SJiqlFvGUTDn/KaftrAQ
cBuWzKGQe2mMSd7bI8oHyFNM8iHDVUUyBhppfTjbhH4O8xuELV/pdwXg15iDkoTYUPJhQukUUTkk
CBm3bmQDGbojoE3WMwbepY84iuLV5MwFc8QEoz79MZn0bF14GpBGEsYgs99qulRU6kUqh5+0z4Gx
UnmOoBZoNxYxbUhMsIbul+7whGvNCOlROENbv8ZJkBnrlG7Ql5FYzDhUsYKUDGwcXmuS66dk6hRO
VlB+RkfHOJSF1k73pdlRlobIve4sZBf8N0NTB5oZkxZbP6kxDMhrjLfESxKU9ucJiwjf3wkxIeIx
EP2R/ZBajC6W4UWvWZ773mMLR3+HZQaC6XU8vbQa6nuzK3Pnt2/GkGjB1ulGtFMxKSuz5iPXTgTg
OU2z/LMofY4nLJjgKyHG/lKPvaThkkyYz+I8bjxpiumokBHKrqOjlkwAJlLD+DhSH6h3DdYY33K7
tcPPAIxQMBvMKsYz2vb05y73BDyhMqYkCnrji8Ca3oWHDKeWfNX0Xxv0uuyP2JFSbXFynO9jN3R7
R9cgKQ9Feqy0GXJPkzT5TAI7Hmj/wqK0davZYs+MVCLC/g1KYMAGxofUHKvPECXC4SW2k36sVnkn
+CvnDilNR1LbHw2z7Bm5b+FzhUYNykltAbEuSyu5naiYIbz41ILrqXH08JeH4OT9MOLN6GqRkzOr
ixur2It2IgFFla/YB2EbMZSpSvRdBEkrNFqmXjj3Dpaxzvra/oAhNCk3DBAmu3Ge2l8ZORcfW0N0
KGyYaVd3W16/ot5njuyrrxr6PspbD0lcWU8wvtYFQdq406RWof+VS6XDj0Hvgp+S/DS5qzr0IgR+
GPKeZnZXHXQIyt0GkbkUbJRTx8Wj7dg9bDgqLcX8Tf/JhNitoLRQPCdgpvOtJiV8RGQxUciGXtwz
XjWVxH/SFdTd1HDA62GrTHVpP/tRBaWUHMZbM+JE+APpLmSrQjhzypbfJ4uHoldz8Mc2kRk/BdQJ
c4+yfuNNpv1jYqSEOTOn4M1HdgOcRYzuMnwKBatMskKRrOsp7Z0NNZHQ/3EyCLxrtJOZEqP7o44k
w2DzmTWhYIC4EExA2gWMyF70RsGmomQKiu6jxZiyF+nWRKarZaYkqQMQ4wJzIoJZo1aqDVQUOrv+
rtchaXcImOprnWncKxh5Nd5FZCfzhFwd7e8ZgrPIWgWizHYMpT0IrJi/ukOfZ29pU1UMPKJ29EFW
zrKdVLcg+nYBCSoM3xZRFST1/ORbSwQbHu3YEfFRi9qwqXfqWEjlc4HslvxatA66jI3PveOiugU6
r9T47zTxaJ++onCQkBiTPD+KoVXjaWXowLh+qaoV8d4ILA6CxOiyTThflo2NEAuf+EuBAPb0GbaA
5aOkE6VB+5LjE/jC7HbwsVCw/d8IbLfxx7K0DeS9QSrsE4V3SFYswTth32k633B40vAg0MPx+9jg
aBwkPlNWaKH6yh59MNhS9SkhGFDMukm+Hz0UrZ//SjzboQGgmfw7dANrZ9kdvaZ5/D26wLvN6nMV
Dt4vRnh2/r3nosAmElw36ZHiVdVrhjQDyvH0AJ89s6Q1ECMQxP0h7Ol7rAQFpDgSO4h9uJDjWVMQ
dMwWWOqDNaj9IZnU4lgFvde8AvYZ9OdZJKDaN6JBsmBTtOWIm0jrEUeMAMb8C3ZFafDCiEmwphrD
OdUV3Gr2mFVYv3AmohCN7CZgtBS1u9Kx5WNpdPGdkHG5LbVI/UdC64NLDzIfOBq+NuW9NQmcqWiL
AdCaOJI7eAqqCogqnPZanlEEtZwNe9AV2juGR0uFhhOCGqo5fawUYFYbIzX7L5mfDs4+xqpyRLvJ
c/BM0CO6EWsk2TPMBwkeyDOg4u+JYfqSMQQDKKplUzRCg+BuXzOTsmbxSzKMVSdMu3hlQGdPdz4E
0JiiZ7SRXCMulofA7CpGR2PxwDgyq6DkmJn+ow2s4s1WWs1AuGfszQngjcLf2GRj92RlVXsPiEce
cMxR4O7EAsBF1iNFMDrSmVv+GRKvTtZNn/WmCBGxUof+swof2qTDBD1U7VK2cMh7NQ4kSz42hJnz
woCJd5wqdqQQyBwTemeG+Tmc3DTS8hffKVIs9ghxQCXbnPzaQxvFBYFKd9FHITvZkm5N4DAco9DX
MSjcbJ+3TEF9MMgG+ujgCw+pNZgx576rzK+gK/OoodsQlfQFpgngpH4woBuwQjSqgf0RBGz4MNVp
kiNsYHfKUzfZPRZmpWOpj0OpNapLLINESBVWfavwvnmKVaXwPsmiVcxZckJUd4EnxK6EiOFiqjt+
MIyRmawSWg8jpVX9pbOYwa7pxImfdFny8A03humtVCRZG7WgXOc2r/UjfojhW80UZw0OtjB/MnuY
Che3TOeYtvjqrNE8dZhDRRgRQSXG2eCI5H78xL0ANYmSQFe2oSwdptdRCq9xV6dygsLShxzRwS2R
zEME2KDzi9cdLqh4R2sW5g5IoTp9tNYSsgcB0KWDQXmIG9WS0cbnfJLqpmYrX6KeynJTt1NPda+P
ylNhjwo843RuaN9PwMn9fR/B1MFGyTG7bxqyi/HrWA+xjwSdWtOWMHsHmgxEK7rJPlpTw07pcNdU
1zp2Bqmyao2COUxp4wWCmH0hvLF7hgzgT+VvqVZtB22xK0ZolNCimoG+ZQ5uLRs3XRlkjfqCXm6E
47enMNqvX0MdqbxPjZ13wwNAHaXwfzok25G3Y37GAQPzPQCX39steGMc1lIovR+o9SZsOAypOn6C
kAVCEAf8RKA+mCPV5wd6+va0aXORfwsrLe/2kaGUDJC0UjfafcRF1kLXGyAIZWuZAuHUD4yLguBr
0BlErMOIW+hY7LQMfJzZ/P73v/77//3fH8P/8X/lT3kyYmX0L+SvngCBNPX//FvT/v0vwvr8P9/9
/J9/U4agUmlKFF3I2hyTDhd//sf35xCPN/7q/9JjP21gXxXfPaspyw2VT79P1ET7bAnqCdh+8LQh
zmPDXavOSPVS2Uzuh5i5Vgg86fqvkac/Rkia3HhFOHA6LWeeoJ7+GKZ3o9Vz73+NNeAeG80onC8a
nJZmK7p0TPcYqUAHLuOAlOIvV4aUb5pClbqlo9qvG6crC4MZkBIo/WdyxXhfpSO2LBbgOCkt/x5y
5A/NQ+Dq+pqac/q4OoJzuq0Z9MzRgJPYuZ8uCmyKVpIE740BSF8/2HprIRzZGGa6Yh7L6GnVc2wI
zUVtak+mgHeKEL7pJNzOuqQtVDBN3eDzmqsHizZtRBOrakkKsNSc8YkKBtfxEBXdS6+1nu36KYXN
/fWHWHwyXXV0JIVt0zGEAdLKsU+fQfCCJtPv1OdRah3wpGL4hnpet62FilSXTlLzZRTCv7u+6vz/
+m7X6ppQNQxW6GKyUUzNmHf1u12bT3UcmJ6VvyD1iIlFkdnpfRfDLIRGPDVr2sGS+TIes3eBjTvH
jW1qXlhdN6TBbhX8hypOV2/BylZ1reYvXt43z3Gqmy9+PcN00Ue8sdS845cPqtum0AHmWY5hzFvo
3YPWQlcYCBj5S91QWWYAP9aQiapdGzvDrpKq/Xb9xS4/pyYMNiR4Q9tkXwp18TlNBHvKAfrDM66T
8BYCZx6z0MdAWC7MDjT8mRtZpMfXVz1/oaxq0sA3NEESbqqnT0mPgwdl+Pacx6Toq0mx/glqOthM
zZTpx1+vxTalM2abGrqnyxjD3ixVWmzeM6Nz/Y1EEd0S6Gjh3I2CTXd9sQuv09ANTdpCMxi0ysVO
MSCBW7SuZ2Ogmc6Pet33cWbjIAUk4K9RrGMrmYTauL2+rna+bwwWti2+InHU0ecf9m7fmArgUeEk
3jPoK7dQ9CrZVTpavD69Fky1ayTqw36qvqeW9tmYPXrWcd3gM+ChWFERbS2IDz31nIP+yxOSJa+O
0xk3DvGF32hRcNKFtmg6quriN5ZB4fc14hXPo4EzySpILdpy8KWNY1bj+xgmefn5+mtZBlx2txTE
KfYZr4QQcvpWAqrlyQ4U41lwtgEGwh9oaAqAj7ZQcNZRkToYlsL0HvpJswuxxF1f/wEXNjrxUuN3
0N3SLH2x0eNOgybS+vLZagdxlxg1naQi8QDjdu2NpZY3OzHSmCFBxFkAbchl6KcP60eD19ppYT0j
aOdsCni1O+D31ISM8/dZVBwLMr8V/Fd9o2keKht5DjigmtLD9Wc+j9WmozkmP0blyVVzccs1mLmA
4x/MZ6V3BHq3g63dFUnyBTY9mX6OFGuXqOMGjmx4Y+Xzz821ZLOobXOl8xpO34Az9ZVjFobxDOSD
CahiDnIz0H/a2VNs3jOUekzAGu281prBIXZxvP7g5x/b5HriatQ0UgrQFqfLc0PZcAZq7VlEZLJa
1OcDok/BtNHDuvvn+lrnZ8mSUsWozhAce0Ztp2thMY3vRm17zypwxp1aO3NBF5h7INLNOlOHaH99
PW0+nCcXkwRbqUuCDIxkFSmp0wVTEBedraZM+XxFK46YG0b6oWPiSWs49MxqZzW9epdic4OI1Ohj
cycnS78bMbWbnmokJ//JAdvrK4Ct8mujC6Xg6EceiupFEH1wAtN5vP6LF2/IssCzcxakpfLvuuYs
tmFXjy2CsVp2FFM2HdALqw65kmobhnHJsx+ot87f+Xq6Kiw+CbK9Dh3bxXoqkCMM0OOS6aSDQ23W
Q1xHRNRD55+BBeri9u76A/6JXu8+CU8IXkm1JWpeNqffWcTTDrxEDoCpPDJHbt4cQ0n3hiGytRWo
w12oT/oXpTdifOAG4CBF2sT7icn1RqV+2ZpCDDcu9WUA+s/vkWQMbEh0DZ3F8dMS9FRagZwSeJks
DfD0rPSffVR4wW+vYAR3VwXDrPGjJtE+AzCDyDDKqC8GBkW2q+N2+nbjBS1qnT8/CAiSreuEQ6Yq
iwPJqE4DLtnwSfw06dYIQgNSMPBpYnOakfqIfSQgYhqziBnh1DjqO7NV1N9JIcJg06UGk8brv+jC
HtGk4zimrQp73i6nh8hRlZ6kf2gAA1jJzom08QVtqXFP30H/pWo0jK6vtwjF8wvgPtAcywLpLFSx
2JNxi/1NS5vjWKIYjWwwKk79g4gthtulDib/YJeVNXyo6Gy/4q7ZVTe2qJijwmKLksdy6/P+NXKw
Rd5etwmOMXVQH4MhGe8aLOoQBlWHT05YfSDZN5DRCh5n39qf6TyrofzVuZdK2uUWxqkHrJIQF2eu
M6wkGChEgTX7t98hsORbfbTyAit8GXUpD6GegARJ6TACmf1+/SUuP5pNycwHQwzS4HqhtXr60WoD
LUOq9uSu4KfjdmOZiNfI8JHrT6417Aqer6+3uEYs27YMx4QarQqG4c6fSPwulQtEFUi0wJU723Y6
FZInzeeBOWPpw3VbJenI5X1jXy6CO0tSjXJl6zynpmrW4uRacBPo9duNazRqcZB0vLH8GNEraox6
bZnlsEVrMb+xORa3NYva0qQO0CxhzkqOi82JW96YAvfEj8CWNpPDFHaa+WgljEsOpVpU4w7BL0W5
G2qtaBjYg2tYRy2TnxsPr5//EEdFckRwl5o2WcPiA2cq0J4KzpeLs4/a3zNnC5rnFDh5ys1ttfUX
o9UsaL0tDb+N7iPSk6Kz1gzjq+xCs75vGLiqn+jsmjRIUBFWw6+9PrvlAOZFcfNDBMgvfi5R5PA2
KnM150dtILy51YDsE3iCtlKfC0RbAyrYEqgcghaI2AOLbgIytGIMMYoO+0JT72qkgTD2SY2BmekY
5cpcg4Zq6PZt2nb4N4ag69fwpBT/Ve8RZn6LwNYnT6TWyBEO/TC0YoV/BLLc1/fs2RmhNndMXUeq
hnJOWPMrfrdnBXA97BCAKFl1xnA09nprxXQRNRwxFT/pqdg3Ptq8Od4HFvY+AzVVaPxh8+XmwPNu
wbiGuo0VWeqq/dB8RCu3eMET1b+xytmV9p9lKKsFh4KbdvFcBeotEXjz1AWrgY0zTcO7ytAxajE6
HbfnQtwpKRqL+H8H0J6wK0mKtF7LYIxv5JbLSM4PoaQ0gcdodF8cY3HXD7GO3iXuAK7vGP2bUSbh
LsOW2s0w4usQmJ8lIMO8cKl2yxsv4cLxEHSlLDoFkrpi+ao1hPnyItSwDIFZuLayLHxMkTHa9vMu
HOB03AH3kfhE4j+c0I15ur61Lnxp6hmdfUVGb+h/rph3XzpIazGNKUBKP9NAvAIHTX8qYRr+/Q4W
YNpUrkkgvKq1yBW6Pm8lRuR86QlmIsqmg/Wg295o7vyo9z+D5Ef8//qTXTg0fFGJTCI5E7oxi80V
1cFQBGkQuLWBI47R1UfIgyDqW4BlpsAO4/pylzYz8suaCgCcP9jOp2emUuOxYRoWuL2VcI0OcUV8
8wgewxDvUHnAJSUpkNgYo+Le95gOjHajPapV+eP6DznLCtjMdMdpOUlr7gAv05LOGAAPVH7qoqAq
sFYf5GC78HSG+IuBV+m0KrGs0r8NNaC9NcWTCDdWTrN4Ndmm4v+M5aAWj14rUFtFqaWaLGXFZMPU
N5Xm+EJf5eSSkRuFU198mEAkdY+lJmH6OyoaR/U69VpHP+SZUQHAAVGLNuf1Bzy7wblMdbrspJ6k
wrqxqPoRicQ/WtCIsQGr/5rFYvdN16HuCm4I77/riy1bP9yjvE3+MIEQ01RZFh6AGjI75JJANC/R
s12ArNAPKJ6oZMf2aB0IapJqFP/NaSeADZSzMVf3WuDGk9zzt2YvAiyMt5Z2HT5gmK0VOzx8xY+I
HFa7sQUv7HhqMlrukhNm0QFc7MAxV+H01qGLFOakg9PGqtbwZf1mTsLOHxqGGr+vv50LcdPirfBa
KAF1sdzzgxUJWu1K7Paj022wFTJBxMrQjQhju0IX9X2t+9gcFn70dn3ls02AH7iOjCphmwuKocvp
s9aJhilTGbIPLVxmYfEIPwX42YbHFJT3w/XFLgRJEnyT4guGn05n9XQx3YQMoBUlLnq6Pdw18CvX
2hj/Ly4h4hSTI2kIi8Jqkc33GDx0IYRnt55iupkAnMGOqpqChyeaSggptBgOjeDgvCTdXn/AS9+R
1Ey1VOLl3Kw+fcAJXI7TGHnkYiaU0L4T+b5BcngT2Cyf1pBWoUcZa19M/f76yue5MSOHOU6zYbkf
tMVhBsOu960Tx25jG7l8DBTaP1tMUYIX4QuGugNOjVhb5IP391t3zqXm+54qH97O6SNXhaGPleJF
boG9yzbuC2U1gma/H4bI+jVgQYcThp/DaaHXWty4888279wopzmvMiikoabPn+PdpQt03A/tdhKu
BYlunfNXfZyEhxRgpKY3yquz90uFwzRSYwzIQ3JET5cywXRk9IeEi52zgIGHp5MEcr7yrXrYjkjv
MfJV078NRLzUeVVuIfD95K2ni1YJcP1R1aWboN1xpMxCxQpPoFU2NeG+YfZx432e371cCRQ6lk3/
TLW4Gk4XFDLFOydOTa48qAMwIzEPj6LfpYUNAe4l4yoLU56+yBBvD2B6wHQUu3xAs+Yvd/N8NWmS
3gNDArbVYlMZVhQbnu8Zbt2Uzr5uQHYiS5FtjErqK5C66msGP+3G058d3nlR7qn5/LCks3jboYck
5qB6upvUkRUA3m0nwDI9+frKIXV3EThEjVqaqTxUQFf/NrNjdUaVZBqC9IdYfPrqDVWriO6RieIS
g/jPlcQ8APWPPP8AJitGI8Ov4Rr8/Wtm/mMRIxni0Z87XXNSsHBM/Y5kDtcwCClltPWU3Hm0MTvZ
+7PUG4DYNLqxqy+cWmfOJJl0GULj6y5W1Rhw9H5juKOa6ipqVHWNsJPv0YzVAnC0159x3ionJdj8
XpGD5AhxmXP9nK6WJrKNFCUzXKMgMjSBzNYM7bVdGIzfdcQM3evLXXo46gDSRRIPLvTFzm1hsoWI
P+kIRozpuhEhPnkqeJYMdYIbJcel/Tr3VnVBukymvEjMS63sJ4MBi5u0uESoeuscFNS6d5nM9LsG
yPtbE2rahvZlrt7YONrFx7SJTtRcFJzLGUaF9AH6sYHj6givpzbo5qnI1yjjDNWqhFbibZ0QGNoW
qw0Vb128ew1cInxndOh/NbqFRr8HY3/F3xuhkYnM3qjupgzNiTfQFZ64AQe4tAkkOgpEN3qshPHT
TeA1nudXIWTgyQaE2AH+RClDpocsoqQZg1i58X7OEh023YycYMNRNjlyUcNMgPCLcvQRF0+b5id+
jtUeQmr64e/3mm2pmm0BU2QnLLa20dhDqaqV4TZ52bxgsJQemwZ1p7CejBux8fx7073QdJqUpPAk
OIsHwpnAVFClkCSonbr2gkZs29JA6zns9BuBcN62pwd2bpSosI5tzTrHvMS+WVewASXQfRu4lY8M
shRh8wmAeLfzyMC3IOm9zagX8GNURFmuv9Tzi57lJbNxYEegkv/s/Hc5hY7YEpoTmeOOgT3dJ4Xx
EBcI3dJi83CiB3YoAhQErq95fpJZE2SRZI+SGduLtBExRvwAx1mvglbdszoNyJjJXsefUWYfzByb
5brvIGDnyo/rC5/v0zl3YufMw8gZZ3R6Lmq7L8oSNJBrRallPBRGjUA6csll/On6Qpf2z1zNz0UV
bYQllKJTzK4cdeJFgD6Ei3V3cR9awVul8mqvr3Rp+/Aajblrywdc1plx0KjhKHzbLYJKAcFmNbhR
hlV01Poeybg4K7uPcSLTr32rRr9M7saP13/ApXc6JxE0aCxBEbC4AahdC0VJR8tFOWp69JAHxMiI
ev/vYwz1GumhzUlhWrMEG3WRNBSJZoJrBlHUoWzalPY+pr3411GGdbg/gePRdGZIcrpHaN9O9lRI
jC2BmX6TxpQdoRJV1HDqz+tv7sIxINm1LQHwb/7HvIneHT1pBAb4acd0h2JUtp6qpTt63MO660rM
tcGekWPjumwyKr3xzS6tTOpHyLGkzseb//y7lZnzzPBwYg6U8fQrkknRxskaWB7cp0jWRjLdI+vX
bsCU3Ro+XTgZ9CYZfzGQBHyxPBl52MEnDVrpBk4GDUthujU2SbxpezvcX3+/57cg6ZYDyZNgo9JQ
WdwXQaR0f3iXLtxhxljeGPaH1KCpQp8YrRUFp8DrC16IpTyWzYCIe5d/Ll+rUvSyKCLCi+ajpdyZ
d63poG0S6jgo9nm1kch+XF/y0jNKgozGVmUXmfrpl6Ru6Et02XTX6dDY9gHQHg0Bd0GVuYHGTOzc
CDeXPh8QB9qUFjUo8JnT9VDEntRRL3VXNwToAn4RImQThiS9/fexmqksxa5OR+q8rRE241AWaqe7
U246n7Uu6Da2OeQ3Tvulk4DUh0lTiJAilzM2UWuIAKK+4hYl6smlkyqf8ALINn6XA243a1GvUWL8
FkrvLyGbBBb6ELq0bXB+Bki/RY6GfH2MQR+JugbuN1tBg7U+1bnzWWhgrI0BXkQ1l2V/vV0E6SBy
mXORoFtzMH9/8PNGBkUX0wOlYbVv/NjfGE7uvbaIkmxKuJnhjczwwv4UqCHSuXf4kOCOThdEnQAC
d0+R2TW1gb912N2JTHh3GBMxajfrt+vPd4a+mN8qQq8UlAgBg/ZbnAc1qkYzdFrdRdSnWZt+hMQN
UMNN2PfQEgZyg1UX6ghudIakVOiqh3wm+fTMfpF2COr+xgu/cD0LGgwMibi8OJ6LrzxgtDjmVq+7
WNrWTM1tvN1XYFKgqFr4Qh6q3il2NTyGQwkS69m2omR3/ZVcOLHUnDMSBd0cAHXzF3r3yQ1vsr2w
rQRWOL23D5mmu0NZ1dugzP0bD3sh/ukawFVGjjbAF7G4OpEP1BEobYUbpbZ6hGSCImrbWp/yaAp/
jTIaHxq9U29E+QtvGNA4AAAqgjnqLoJu45iyk4NpuJmKkC+K4k474QuBhssqKXGUXXVICn7wG2Rv
1mizy6M0+qC98eTzuVkk8dyn4HhM5mGc5cVnRnoyQrSPAmjEbfFrWPfex6kLxPT3pwncjEm7dR7T
IzJz+i3zpEeBL9d0V/Mkc5cWPdO8qAXMfBh5esak9+/3jkP0BanC1yRUna6HQ3GPeSzTr0rR0p+D
Ylgu/vHKhxzqwY2788I2nQf9Yq7uSSWXoFDU+3ylMhLDVencrhF7HTCubNBP9kWAdvn157oQlUg+
gODMJQjg+flzvjsTThxNnV5wa6YA1V+djqpuBf8PlyUdDwdsXh3bu7Hkhedjc1JjcQi505bbFEZM
xHVmCxfulnpf5WZBs69Gvc9C3vT60104EbQyTbrT/xk9LHZJHWLq5kUeNk/ajNExUd7oVz6u4BuY
c1C89W74qui9tevRNKDEHM3n6z/gQhyAI2czbOM0gL5cBOExTGQWegXUyqCfFOjx+gx9Q/QG2Q0x
aOgTgdyJ1xCz7PLGCbnQ0iXaQnECdE1RREV7+mnhMJd1mQcJaZApR2iCHkJzqoX70oR3NuZdio0+
XxjEH3qhRevOxsrbngL7l9FIa3v9PVyICoxSKXFBObOx/zBP3m2zeFBUqmo1Pk5KrP1iZ6TrIonM
v0/m36+y7KR2KBG1qOPHR1ONvI1wBgPbD1ShGzvNP0nTeZ7ConLbMLuF4770mblYJCeJCRc0kNNX
bWQAOR1I68ceSphxHCtkHF4d39ReGFom35pBRQZQaokcbiRtF87SPPyhXUIhj9bW4p6JGkVYCFNG
RyQgqoOd1WIfRRqeFX546/7+M0haRHbb/pPp2hJ60DKBaXr+nI7TxVFWiYGZCqhWXHvCNMXfoi3a
prjDva/1dj42kfj6Dhkw70NZQjiesI6GUXTjOj8PXeAmmf7MPXtBmFxc5yQ98eSNaXqMyPtLLEKr
MVyr5Hwfx8LsH9smu8XyOX/bM2qbYAlRY4ayL8IJrCjfVJUIS9pgSPdZoobb0kzrjRTGrVzlfEfp
pkN7ZuZhAaF2Fh8Wi9YGlyFobZFV1t8DLcxQ8uSIouiTNXDOA5Fu1NFBNfH6Qb3wiDOQkBscPA/M
mUXQ6KyijfCR9dwBQbqKm7RKH9owyPJ1EceM7K+vdl5z0KlhHMze1SDWLlfT4axiOwK6FmFb+0OC
FNrWK1q8YjD5Rj13bNtmLYoZp0672/txffHz/cM4byYj8LyS7sIiNucwO2SP/6RrhikdvqQdV5VZ
dHDsLWeV+GF5I4U4j4FzdcOknxYjt8EZs1FPka/DlMdtvJImqpmIfQ+KZXv9qc4/IFerRWN4zgMh
Ly1ORS8FEr54mLsjSfVTXtvTBwUOuZs0mXOrpLm0FteaStuGVjeZ/WnYk6FMCvBOo4vG0AzsSJGh
Rv0bnnJ8qzl7YSkKpxkyz2EC67XIvyKc7JsePXF3bGX4Ha+t5CmLlGSjTFN0Y1NeXgo1PSaB4E6X
cQ5HjkJF7KqDgpEPTyiKZAeRG9kWWfFb+OcLWxCKxAw5IYmdh56nL9CuO7z6nLR3O9S+9naFenYa
9mA+cgQCp75pbzzaHxbEaQw3GZvPgBzJ0B7Vx9MFYRKrQW95nYufYIrZpm2Gd2MweC+5UZpfsZ9Q
91Vuo9VXpbROLJ97bFOkoj+IBLMZQnmBFS2mu9f37HmwMwk4VC6AkejBLTthaYU3nIhwvELrAFUN
Mfpb2XqxG6AlgxDHsEcb9C/JXjQd4A6CXqZRPIfzZULfpkafJQhzujoCvl8UEM2fhjJAORM1iJ1W
Y1Z3/Rkv7Ko5NQBAAM3LIuws3rwzIK2Thq1boxPtZugh39Hjnw5S1tr+f7EUXBiAC9TaTOlOlwq1
duiCRGtcdLoSym3fu9MV39gFFGY3xmuXnoowY8xtlLm3uNhPOHC3CF9FjTt0Yf1kK5qzJ+HVXml0
2Dde4IVNImlE0zihJpLmcugZIrJRqKVsXLUcUJxXKufQSxxVZRD1D1U5olU15X9fUtNw42uRQ4Ny
oeI8fZW+U1e2TNXKzfsJuMkGuRMPKFqCbWOKPXWA2DIGaEOwZ3SPFlbu6In3E2GWor4x8r0QKci9
uJc1QIl0Jhb5QNsm2BxXORhwBH7Hjw12B8FdVpWI0VHkKGigtoaXrP96I9k6gWkGNbHu8nqW9Uij
YTJqV+rpsB+x3dqFiMAcDAXhpOtLXXq++RVThjpkl87i2sKVa4jxjSI7nwV3PNX5mU2htwV3NyJh
oHS768udJx4mUy9uR4ZSTNCXaFrRdpSNgVm5DicfNX4Y7iN+GYciyz/iLxQe6tmqC3mf+sbZvPic
pAEUwDQRzoAXiBVmo4I5rzvUZviKskfypbdMf4P6wiyrWFTb6w+6WA+I559uF7yBOfE4yyMnnFaH
oez0Y4nQ4NdMiYofknr1eRTZd8RHixv1yCLHYTkdqioAZZNpO53xRZTL4trCZN6YjqZpdMceqYiH
vrHKG19vEQrmVUAuovcw04mpbhcBLm8LqMJx0SNYlJefItRXN2WRpAcNE7Invw3DnQFm98ai52+S
RemmkurQZAN4cRoKohGhA2cS3dHop5FqrtBwvsEKZA94wd9lVW7dwlpcekx6TSh0EFrpkyyCzzBm
U46Z+nCUAdP+NdLUwwoRzBBf67QZH1Wk9jbd6MQ3HnQR0+e3O3PuQV/xHelcLJZVEJIUPjzoY21O
HUpZiNAy4P3dTM4thM6FlSz2J907zrxBu/r0lTYcgThLsA81PdpQSFFi+WUaSRSj6hJUN07en57r
u9xnfi7+BXcJdDAfcMkQVYt2sJrEb45epHibVkwIlCrIZGlfWl021UpANW5Wdj8GX7vG6PJV47SG
w4BceChK6YyBXv0kLbsDvl9duTFaMwZALZTPEl+qfJs2ZostcgOFzNKQHStWVaUZ9xIFG2uFrwM2
ngg6tf8YmaXGa9oh+UeG0fgNqcY4Ip8GHTTdexJx3htn8vwtk1HZ3M8kmCQ9cpE6q6o2mBqZ3RHp
u2aPZbO96vCd+UDi3t/IL8/PCBMqeHz0UsifKc5PP2hVd5o5ZuNwzGX3G7fx+N7rfeNPohOtTKxA
f1yPbuePxjxhJr/86QEQ3k7X89Si662gZ76XCOM3Zk7FFvPIctiNEt+zGw83/5+d7h8WYzTGLQUt
jM10upgcdS9EZtQ4mqBuNggCksFx7I8m+pvgIbsx2kGxrmApiGTa61hu3Sggz98uig0Mc/5UQOBt
57fxromWhgiMjGgnHA3fRiO7bY0CESUx/bStynw0sFzwbjzypfcLuY1ygR6ETelwuqKDPnKCyo51
9MoWU1GICXc+42m01sPpRtQ5D3Zwh4Aa0HWAmA+K4nQp3+wQQNWQM9W9GEcD5reH1hiidVlQgqgQ
E77ZCsoA1/fPkjVOkkwhzvsEAKCrCCDMr/zdK0Ui1/NthPCPoB2x5i57iQNHB+Zm2la6MhX3dN/l
lwCJToyNc6+c9gUqkcYa2BW+LuFoFIglT7mtf0BCUu4KlcxolTidFDuMbkN1n+Db0W2v/+rlPph/
NMko1HETuDcU2tMfLVKyQVx8qmOYoVP+EcFmG4HjMrX/KYKgKJ56hHaTGzvhfE1wqOTff0ASkgLm
dM3JHsyus8byGGJN+A/wdizTFBwLHpwoauud43Xjt799ylnwhadTiSYz2vB0RTlgU/D/OTvTHTeO
pF1fUQG1L3+LO1tstVqSZelPwWPZte97Xf33ZGtwRkwSLPQZYOwZCFCwco2MeJcZv4KnBqOPi94u
6hHkSIMTq9rTTDPWnjJSSii0AyhDcWYBWwAvKqN3mM9BL1E5e0Jjc0aBC5fhbhu6Rh7gHwArybfp
1n61l0rZjIhsfnv315KHkhHSMRP1eGlv4yimZvWo1U/ZiDrnbkA9zd14Pf47FwQd1V2CBGFwendM
qPCUj8lqdNEAuh5hoT2SB44FrWvOyj/iSa/BR3UgJC2tzT/FrtK+Pg4oHyfckQ51cOBR9NQpMEoL
t8W4Pqh0ZX5qaqM9Zpm37BsvDLd42C6Hx6Fu1yuECF4tnCToIvGmuP42/Er1lnfb9AQv1djVpllu
SuEfHxbh3wvGXiv0x3tfRgpDNOCLQImki680WlB7yPY/FTQgsZeqlEJY9ZndD6uK39v8RJxGpBvo
KrBSGEhDWiyDN8d46uGvJXxTwUjm30a1qbbIr1cf0qE3V8g7b1vt95uPeAAWSHCA1nAFyZVSl3Rh
VMKxPpTaGBXIeRle/tz1rtf5fZGhjpvpcXWYKti9WBsVBkp0CqWVY97U6WeozYi6WllVpAiH5e6E
WqQ+fnK11P1WKw0924A29Ge19ZRiU+TK1OCJNKnuBu2ObIesq6Lh06X0u7Aw8OJJhqaINnNIl2MT
OZjqPV438iX/9qmgJQSqxwBiK51zJHaw6Ie6OYxoYT+HbRIde1Wt94ZmYn7sQoSYkJs6auiMHxwv
mFeO2evwvO9Fp4401UZrju6GKt2ChZZh04Od/X6e7PQY6Ll+npUx2RnNWHZIg6BKosxxccCDofoe
puoabktqGv76AUBwadyjIwYXQlrIjlV7YUrZfG9Qp9oX+uxuEm1RXyNAl1uEKZbLpLvWx07Ph1Oj
teGuxnJhm6BxvnI1Xx/Hv34IdIg3zDYAZEdKPbBr7BVvcVV0W4I3Z6KcZl4IlKHHBfMcVFr9UvdO
uFdC1Vw5O8Rf/b/lzoHB4c+Vg84AmSxVbWkMFvRQEI2N9EMKMfxLGizBB6FDuTLV10fGWxQKK1xx
FH8FJE86DLO4XNTeXIyDS1f4Ceqw9qrNerP1kiDeP17U14fhf0NBZBU4X1pmnrSoA68wSgeP1EPs
9PpHTLu4whpt+h6EE1YaS7CWVt18GrVlnhuCOOXAHZbZJa4ydFgfu9ohLgbn4Kox7KU6U9A0JnV6
/GlvXb6ryaLvKpA2DlgQGgRy3oiFu21D2dSB2Xfdy9Jj/qIpruvbc6Ad1C75meZRdeKVPH2Fibrg
GxS5F9WN0y82SqyIR1ftgXUYnSOjdLeImNrn2UaARneS+DmOcuV1wSh7F4/gagAt24chdPNz8sb2
Hd1pV9h9vdLGlqr0zJf4JoPDgINIPI2lU0CzWuxyzF4/IJmcf+aOTjbu4ixHI8W2rknwZlXNYjjq
Q6OgeowxfFbYzV7TFZyWjXnYYbzSvOvt8esnCWkloWbAS0AeZlw8NABLmn5wjdT6CBTmE4ZY87Ep
6LGX5fLv41mVN78YALIErrY3xJgpbf4STVdwVYZxgK/mfUk9KsqsAZjBaqseqsVEbnkcze8J5ry7
d0eG10IaSGuACrr8WE4jsrRwBhFYsTXPEQKwGEdGge841fxZxfDuKWoX/RQoKGi9NzJ1XcohKLlw
3kF/v85YDCtovDicw2MGhHCrdf2wNxI4laWJKaXnNuUuy3IEFHpjDSVzczyAmPf4XIFrsnhaSKM9
VGgqOzP3zYLfhl+VTokorRFdUpcsjSqpsjLGUjxaeALIKrIXuj2cflK8bMJ8yQyr6dgbldtV+xHP
Z5XCRAd8EgTKtNB3zl0KLY8H+DasEHUky2fpkMrIeJjGiYG52I12zANDgY4LdQoVm59mPU77GIOd
laxJusr5SsJRBuFTEZGkZng9n3OKrp4JxucIL6zZtp4jHOgHA5W/OPphKV53TCcMSRlp1c+Z7ZXk
XtpCb+Ep3ru/lGP4H9fhbdg6PTLD+jHjPj/3qYOwSoyWbl0lH+O8U3dZnH53WRX7x6MsEuvfzmMR
l3c81RFbIM1B513HDQs19trQ1I5ZHcTfXHi6GzMdw5eq7vTDYpDdAZjMV8b6blAKpHSiBO9CPp30
mNaE6+X6cYINvVdynNLQX1mOZhshlcFzblt32hrl+84EAzthu/BKhbov4/TCOcKONTf1Y7S04QGe
aOAnmlYfjATTRZvH1cYL+vaI1521pRGg//t4oG+XMyV2RMOIDt8QpP31QI803/V4cawjaJxpl/UW
LqLOmBxcfIX8RY3eR96kmEclGFgBpDZ6JsgGSBM7x7qRjnVqHxN3cjc2XhzP0ZjXeKvXdABXrvV7
H+d6rCAqlyBu5LpMi2+Jsgy9fUxZw0cENppnfbSwnBrN8Y+cjbOS8r2N1vWy5eQTSk/Am7lT5CdV
XS4TssKxc1yqGfR7Yiy4sY/5Z70MRGVYMw5NZBcHPTOh2mGcdJi5A/2El+thyDGtTAJ9eG0TZG54
I5QvKNTmL50za8dK06INzKg83jQqKRH2C7isPV4KUr4lpob3GQ8z/g3SUQZxUmLFRDlI0NLQxvzF
Qut8Y2ggJOoGhdXHoW6PFY5tAScHeEvPXm7wLAOKha0z2EfMWJKjp2eYLkVIi494ORziLFc2aLe6
+xgTh/+Pj0S+kCuKB6PQDLhe73bLDRm5pXMEym79uXj8AETiagdrPU378vgr7yw/8/dY0t6qaJ+j
/9I5mCVpaLc42I7MTm+fbXPQNo05OMfH8SSwPpuL1vkv1jBJh0HB4vrj4qXq7aBz0Z1HoP4VF7wX
DELSrd5G3RdEQ6OftZc86X1lnYas95CuRHeeRCXcdqmyJj1+s5rgKABxI2/ntkSYTwzObzVRZ0Ci
Q60U94hxL4pmzWCdUZW8RNjufn782beRSHJFLx/oBwxBGRNhJ2ScCtkt6bnXYMG2KLuxcvRTnOr2
yrqVZ1Qox7GzOajRrOZWlj6qx1O2rAtPO+l2nT8VXfSX4lY/42zKX7VcXZM7lj9MNOtIYQXAhpop
qKXrIYRxUTshFpCnusRqp2m95ANOE+QbQ75G7ZKvPkLxSODKE4xVeoXSsTw0cwPon4URqy1mi3Nn
izWxbPIu0HbRbPwHGUVn5YFyZzAZRXAIogAtKC3Xn2cJZbfCbK0T3mc4P7WltoXljZm23cQ4elFr
e7xO5ENHfCOSAaRt3HgwraSEscXBIyl4lZxCt623vYZzhjq1mMXi8W7/PSjgA7HG9JZN1gxs1cfB
xV/++83wKzixEbLlCpAriWpQOP0wWdapzmv1u1FV6rYPGnhKj8Pcm0eqDjw6QLjxH+nIwSrE6jFD
sk5Q55S9Pc9fDWXKdhAQwxM+Z+GlDp165da7N490PwRLQ6xUmeBpg0WoujS2T4nhhk/A+YZPiY0z
C8NTbvR8VP/z+BvvbAue0v8vnlyHMItKt1MqSadyKr+qzTh8mDFB/WeIHbdYWTL3QvHMIJg4wVg2
0hLV1KnG2BK/SdxATllX5s8OFxX+y627cordG0WPtjKvE96rtJOuQyEYXAQuQICTGwwpop9CTLCO
s5S8AaiHP6BIt5Lu3vs47npgVxSqqOlIV2EetqaRqZF9Ap7bHDholEuvB9Yp1Vzt3aHQBxHdFygU
PO9lItM8G72VIPh5Qm3yZ5YZ87OaQGaqgmpaGcbbj6IzIPIK2nFCAE76qH4Y3bZ0eudEDyH6iNuE
AXgcFcrIBhnzeB3e7jVCUX8St+4bpP16xtI+KecgFC5Oen+2M6Ff4Y7dxhxd1AWcXj0akb0m9nu7
SujuoNEEMUugOWQGxNwv0ETdJTh1YaPjpBnGZ7XR6p2qt+ahwihpZW/fHlsekGYgTjxOKIzJHYk8
GCbskcPwzF1qb+eiCV8cMzVWykKSHAjlAjr9dJBInemhUrKRrh9DCzNrNqcQ7qaXH5wsa/FJy4bX
WJlnf0zy4bmqaRw4SRC91tggbUhRx2gDngwrU/7ht+2gHwfwbHQw9cFZmek3oaTr05vfR4IMrFSA
huSb2BymzGoyTTklNl59LTCBnxByhg9NP/6RlUp7UjIbA/KO1rLRVQ4O2IV3sKyiFdbI+nlAvfNY
TKl5RDPdOGlL+lJPS/2BwyUE7ugaGzqUzZ8W/NENtEYO7mwwdopihzvbSuyfaTLalwrrzx2y7+NF
MUfnVEz5dByq1ttaDdonY7IqC3pnK9GyR7RWVJTYtuLl+lsGV9p5S6LeK6cmGKdzFmHcMieFde54
Ja4M8P1Qgi1AU4AGmHQ14y7YmlY5KyccudxnvWtwHwXRcw6HolkJdbNrbYF9oFUJhQOZB9nZJVsw
28PKMT47Qxtt40TRT5g7q74TtcoJr81mZ2J9tpKZ33wfQYEm0XIjoCB/XA9lr9Bb140pOQdG2x7i
3moPhhsPhwLb6pUdey8UJU9X4OlFuiOFcpQ51yMbPTWlK6EGTPZ0GXVct6Y2L1ZguzeHEV/1eyjp
duyzAefSyU3OKX6FfhNpxW6ODHwvVec/YUgb8/F5K0lAckqIeCiZQWsEuEtJ6noUvTmH/lEj/zf0
pbUplBKL1DSqdjjDQbpwivDDaIH1sArH2c+K0R8zT1m2c1N2ez3Rio8e3p1f5nCojgO2uccSt+z3
prT8QjQYeVsK7ykm4foXBk5RaYmRpWeO//xj0lvfJl0Lv2NoVu09MytXxP8lMtWvERGC1rxJKEhS
Cb2OB+Q+HGeTeGE+FPukWJrnBN+9XVvgqKZ7Za3gtYSu8kLqVviT2SZPNty8lSV372fARgeqBdsH
1J+M9dPdWsUCVE3PGLWFu1JRIyy2qmkxnxc9jaHBZI33l90OcUfFJ1/+xsKIBotnjdOaiu+d1c91
hRqORfWbI1takkYc6lZSuem5V0EdLqGKl3pR53uL3b2SG8qFO1YjhH/SCDR7eX3KWIumK4ekhBh5
rtJMf0Z63/GRN0h2keaMlymo7Q3ySvVLhE/BUxDCvHq8G+5sPmERxaXJ81rgaa6nfgo0ernYkZ8L
bZj2bqtG5zJR212FXtdni6bmSry7k0yBiCsBhXs4D9Lum8YlWKp8yM6DPRkscLz3Rn3pan/0bDx7
R8wtNkufReFmyXp9U04o77Ep1wip94YdgWjR4yAFupEYDKrGG+BjZGcHPd3PE1CwfQiP7Wxm/R/8
yfjNULxsY88IO9kdVImV6+PeAhN8WBI/wf2XiVHdUodzUC3Z2eyzgKIR9retXeGXumBY/N4ZZgnz
8qdSCpaWOsr1DFdDnVTDhPg3vnqzX47OSHkYq6Upyb/ofZyWK592Uz6C9i/g1qATScYgPkqnV6mp
YGc1rz1PpeNuVLzs9y1yobt2wXIevzrHX3IjOam9l+0Gw+gPrVG7n2g/Wt+cwVzryd4sOFIP6pEs
OTYZN5k81Jgw2tmsTNMxdTI04GqAIseMpvqGpVb5obrkzzHjcJqrwfxOm78+xPGawJW8yyiFijol
1FiGA+kb/XoO4DBZ5Vi2C00mb3rWKlwDLaeMntBinZ4mp14rj8vZCaVxLg8qBFwePMvkRAFpCZKt
wtLOHrbzWxMc/NbQmx5LCETYOxf/4DQs7JXzWyqMAFGhKsFAo33+VgeSPtKsg66cUSjFmrw0zsXk
RC9Kp6J8a/W0ZbvBwu/enc/Ioa8V6O9GRjUAjDi9at4z18M7TSHloXlUPmippZ7L0HMPcDbb01AO
xVOjVxitq1rEwwYu5ePNJT1s+GYom0KHAWQ8J6hc7E5qlEwGujmXFnTUNh20YJ+MzTt7lCIKmwo0
IM9Rnomy+YPVOm3nFUt+meBtHSO1M7BvnaJL06rLBjtV5fT4q6TT6S0e9QrkI2kWqjyqrsczB+8z
htacXzIXz1LbasJjM3UIsyz6Wrv3TihYt9RE4LwCx5MxRnWO9EyeufmFVy7zVJWB4/j5mHonr0ax
6fF3yWeB+LCraNISBSa9KG0Oi5hGiOFs0NsSCld2Rhu//Ewib7xwQ9dfKrPxLogoGz7aGtpK/imd
Bb9+A8cxzz8U/oDoXQ/umKdmmkVOfikbMw+3eZrPG5x9jM+NYT5hS5Sv8izFV/327PwVUaAmuOZF
OUOazrnjk52ZMbbCZX5KrfkC88f7t+iV+tzDaAT+RpZbJd63znMCdRNaVDqacSz4cUjcr8yBdDb9
+jU80XkPIjXOFXH9/b0QWkWEoriki6XQ+W0yezPULSK7NubNU5cwG7keHvTRyTdKgLW1r81BfQFY
jIt5ZCbbEhXEU1i59h99GdVPTjfhGRWgprpb+anikSMPHHZ0ogbKZqAYdP1Tu1Gjba6oxWUYoBSn
XaL5iRnaG+Tx1Q+xQqbSgY/7Ubut+bUtE2MXuoM7rBwx98ZLPDFhiImSl2x8kIls2UUW/YJg1QIi
YrQGmud2dbDqIfUDVBd8R0/f2U9+myVuKxg3gA95KkmrNFByZ3BzZilMDecZ+OqfxaSXgFzmZTeA
J92UZvRPWWOxuTTDsrJP7x0KvwcXW+i3ksEY1JMbhm1xqWjkPXellm+bdLHPsV59fzzF9zYj6RfO
h2iSUFCXbg63UoKorObiMtdB8QNYcrrDQGmkBsRFjSnLsqazd3tVoaAA0o6elibANdKnNXZS9RR+
iksT19VHvNfDLVYw/WGcuxdPCeIdEzJ9GZjplTP93jIC6wLJUOVxRYfmekxVY5xbNfGKi6Ik8SFW
a5znxhTl+9yJnlQnDTExAhXyeHjvBgWGjLszEGv0p66DNmlKDwS75UuEivXnxHaqD0YIM9Rpcmsf
mGHzKa7s/PA4qAwbfVu7vC94RArte+7N66hlpgZhOlUsnygzsRS11SM317xr66R9bTXrX3ju9rPb
Kt9qpM4uce81FJFt432yGeRgQs1NcGRFYiR6cNe/I8Duxe3surjkmaftzdnuf2KoTmd6zOIfk2cF
H9CUGFfm+W0ipUNLlKSAchIcDUlpogEluOk8U+bXmzk8o3CjfK57a2m3bjJ9NWZV7TZhrS5/Yc9t
7QEeRQcn9mampCxPQVBWe5q90Qcmbq3Oc2cx4PhI+ZeLnpeInIhXNo3V3s6jC70cjLJ6d946VoOs
bhMYm1lzg8M8Z+8zJGAOxCVDOsp2Ayly0/wMcClHbTGJL+0QIaAeAKn21b5EQZ1kIH8exj7+DwmO
vTILN99K2DcrDVJDNrvswFCFpmIlSBpdsk7T/s3Q9DgBV0nPWTH+GYtDzZjmtVxUigkMAXEnqics
Nlor8MOvl1s1takxYjr/sTKGOD40gTu6mQ+qtrTKDe08p3tRg65H30/vZvt9JSuCi9ouIlrgnuDs
yvo3yYLXVpY6/ceyXson3nF/UOGCw4QfmZ8n6bRyKUrnNlBIHpc0gcB9CEaYbBXbV4NtlabVvfLf
Q9PDkhyttNvWma0fwS4aL4+PFI+h+21PEQ4oPkBMwcYh0ZfNGpvSMQvPGM1XddIhvOq8YPJkUXd2
biwkivO0G9UGDZwoKz6k5ah8fhxeujT+G54lxUteXFPSlgZDYJidEZuvrbEkOyRFB5y0GhU45Oxt
k0n/Yo2uvZmoOm8fBxZ/8e13/y+wlAUYbWh0UViZr26Sltt2dLtPia67Xx5HkRfur9GFGcNGQVdF
Lj+Giz2bddWar4mXKn82A4RGhZfmfsad/FjWmfeUN8aw8mm3K4gpRRKdCgVKWaBsr3dL47VpqIaL
+bp05bjH8NTe2h2IZmwXLT/3gjXMh3wrvU0iRx/ALvptwj3vOmAWO3FhL7b5Wg9Vvyk0u964OYK0
qlHOW0hD4d5OmmSf9ZX7BS8LofCtNp/q7J0i6nwzlzFbVVh8atR85dWUtu6spXFivUZ2WOysvo7P
egubG5MHb6Xad2eQ0ZGBvyJUTUg+pJvYDrMaNNhovU5D/1I7g3Y2Qsv6kQ0pSClnqtcov3dWEo0f
yqi8WkG8yriFQm+9YGl66xXt4vBY5L33LxeAsh1bL9oF5uxtcsNc407c2Z2oI7qQIBEEEsCQ64lN
8DlIUr23X90uB1DqJd3Jm/rOL8rOvCwBfIq0LF9NdVoVGZfvejGVVOtJI0VRSaDtrkMHI+6EPVaK
r9UMETaza1q4ZhEhWaG7+zlQx22ZhvHOcuJ+S6u835dggPwoToOPQZfYu6io1GMbNmvA9et5YIW/
WTsLppt44fEwuf5dWpJGEbUa+6cgSnhPFDsz/Qnvxab2toFhAPgdcE4Z/sh7PN71lUUn/vL/HVpv
wQkLNxrcEzQTGb4WjQbV1T5xfk6VE+/TuAnODGK0TW1njQR9fS/8CvVm5UDpnPq9XGczEzIW15jc
nzMwtUPmaM1+1LP56Nk9AgyKA7/fS1X1qzukqZ80Y/auW5eSKMGFUhEKp2BLYEhdj7OVaVNPeTv5
p5wgjBw9twvVl7aOBvtbWkfaGODfNZRrCklShVeEpbiIKRBVW259tKKuw+pxXcwdIun/IJCrwJDz
IjvdoUlu1ycna6qh3QIgUvvPBqRD9wUYqJo8z20etb6pB0DekZEIdl3AC3ol7bo+b/hFiHjSkCUF
4dFKhUVKgci4gOzZsfoPKEnoNWaaavskQEJ9a7V5/aeLa+8aEV9ebcCCMe0VGBGBu74BS2JiHpQD
/sz/Uu5od+E8jV+xQJx8Lc+jn++5JymZi1AiEWHSubLkpDLqejYc2kL/QtaLjQ+J14N1g97kZl80
PXFe5iHyAp+95ljvuiyJTDoJJRk8Mo9HTljpnKG2jWKiNyUYFwxO/xS7hXGY25ECWezYyhHhgaJ9
5y4WdCNDbGNIyALULk3lEBS6kntRGbKNaLMrYWdtqpBTvVfL8PB4YK9PcD4PWRpxdFProOvHprpe
zwpnmKN0dRP6iWUHmB3m9PWzcvTnSos/jotjflRwiPMRG8uPj0PLK5aujPA8EotW6GHIoZtloE6I
NVLoL6Y7P5c8Gjfe5GH8bfbNk17TCXwc8Ga9Cow+Jm1kIdzHVLyvv7WNlR5kS4G4W9IHyQ+7jirb
BzLWf8iX1mtX8vTbaLbg6cOOQtmMf0pZVqolVM6XFDuPiQe7A9QIi/U2yTzPH7mpVqLdzCNPIBo8
KChxPhkkAdffpi5muIR6Zke+GprqSLSWzl1jRYFJEySzUoHohZrgWXN5MWbT/fPx2Er1ZRYSI/tL
xIGSIY1d8/oHjJRvM2MwULemFaKreM4ZybytxtzNzuXkJdm2KcNk3mlq4/6MXDfI/bTz1D+7ru3W
HExvVhb3AU9euGtULkFVSr8lImVeHG90Ir93jPjQ61n31JXVwJQ7xUEtljVVhpvRp8VISQuAE+wt
DglpF+lDH05UJ2EsFGPXvtJO7fcIcCu+mWXBKcIP91NoG+MWPdxlZRfJ+QYuR2gvwfURYD2KpNKi
Lr3JwaZ5IDTK9vl3HHBf6zo0vpaFSgvZ0edTGsXZyqnxpgj0W6Khczqh4AplVqVGCnhPugaHIOYm
Kg018k0S+fazKrzHt82Uz8WG/29+MexoKo9TNunf7S6PPyG62Rd/2TgIfWgR9hx9q0znr5aKSJ0/
OfmMG01SmH+C3LMuGuI7L00fwV+PQ2tUDohnOtMPjsTxQ6fCO950ZHDNi6OH6ZrDufRWEe4qHIWi
9cP30TaWpSAT5EChSFXD2WrMAKPIJM02WMwvzmYeOzPy26Yvueti99kJ8mVC2DgP/5M2Svpj0tJ2
5VK/PkPEjyFHJGEVvghIjMjJZDRnht7ClkUfv6ZcGoXD8uwNaT0f1FaDiP54D1+v4v9Ge7thQZgK
DbjrLTxETQIUplbPGqky2gFpPIzbbmmNr3PhtV88O4g5q6ck3TZ9Wq0AXK/X8Vtw8D40UWkN8TBz
pHXM6tZmy4nUM5DseuO0SfVDG5v4n7JQah//hB6v4y5x/3r8yXcGmB0LM1BkT8y4tHGTpOYWHpXl
HGpBezSTzv1Y5DoFQ4S3VvbMvVDg8qjKUkmhHC1G/7fKvttadcRtOJ3HMjV+FM40nwLQFn6iquVK
E0GM1f9256+xpDZE2iJeIEzmdagQLcuuX2g4h8tY7bE/svYIYVjHDJfO49yHGHi1Cl51STX5dl0V
u3cPKg03wkKFAEovHw4u+ht5qGjVGWnT8gBG2vHHVG/93o3XGnx3BhWXP1xLEGvh+JXbVK2qGGqF
deK5wrR6p3lz9pkmY+nbWbNG3r+zQKlAccDTGGKRyhCtBpn2EukyvgoKPTbc6OKc8abO20M4DfO3
vGIjPzVsl3KlAnd9m73N5pv2HAgz8AU3kDh8bOMZom55NuopxmYwdGYHEVy4R9vOKJe/K4/X1Qou
7l5MiFeC+w7Qk1V7vYI6I0MUaJqKc+6NVX5YatXL9zUPC+dDbvcFj2vcGVYOu3sDDBiMLg3fKKir
1zHR7wcc4uIYsaS55ge19Vc84kzo9o5z1O3qZ6EgS/d4pd79TCD1FGqE4qXseKNNs6mPXpCfm9po
L/bSVvuOMifF8jo/jEq7htaQ44kcDdA5JFOybdB10iGn9SH52+SaJ/gWpPfGYswYACxlFPbPSadm
PaIuLHJ1ZQXJ54EISxok7K0EzE5uP6hlWUSU+YxTMZjtcKzmxkgpBzX2tIGc7GyLUFO3Rm652wie
yw45hXHlSLi5Vln8lOZ5naEUyZEgP08bchJvyUP9VKhJhzRXPRXjl8bCZ3DvLXGtvkzmstj7QPGC
YF9NuqI+mVmVhpexwgsD8gGtuxXwrZSyivYE7Uh+E2JuAhtw86gM7RCz2Wo+ZVVt+WWIkteUIrQC
UL3C8ixSzpS1NCQf2gCt/TQ8VBriXiuJ++2SEGa/iK+TvcH3kwGvGje8EnfDcBp59e4c6qIboy6m
s+N0f6sU2FbelvIdL76ZVJ3XLM8+UDtS1zeiFecMuT6cInucmpc097I09CMgz/a+ZZkkjj+1Tmpk
m7aL4xlroqypV5ajfGjzG4QgCcky+SMEEOl6SuhJKRy1w2kpdP1fe5mzP7Imyp6bFtTr4w0uMv3f
b0JCgY0STSEaGFR+pZfAomWj2o4WcnkcmBsYM+3O7nt9/zjKnTkESSow1cItmj7f9cnl5VaBY9Y4
nIahmi9N1pS+NTnp0UU/yXfjYA1neGcSaa4KVIsoLlN8keIleqYU2tKfDGZv/DKkJbq5fW7MU74J
8tzO0EUJ9WAXaPnS+WHWmepK9U0+qwErky2Ryni0LehxS8vIrlInt42wPbHIkpECn1nM2d4NZkzf
09qB6FAoNJcDPzfiBRr+4/F+a4tcTyslAzTFeHoI5TQ5l+oLlP2KZlpOTYKrr3ccGgS4U9+thIdX
DfvBfXLx6FG/FuboJdheIG/hjWgRqIP7vTeTWHseF8raB5pmsfJd6ZO42tM69BCiUZsqO7S1hpHH
Jpwg9PwdBU2SvWjUVTPbL0G2mj9cD/GsV+jx7rKJ4mha8626nWE6JVwTADSEjIOcQpmxF+PLG+JR
E9dfiqifd1MHoaVVMlzPB6B9vaN3iGHF76MriTMRPUOOIlfQSYXa9vXSSg2jjic0e06qiuNrAnFu
E9lz/sfjCbzzeURBTRCZCLF6xJ//lgs31IRL3eyDkxIGOlplbe+1m8kcRtT9e6tyD66NifPOmVId
UTMjDz+/Nz64WAHEokJMee/mFHTKYrJKxTstKKptBk6qxu8HvGGWKA3+coo23KYhBO9NMwGBXjmT
bk8LBA5FXZEFRhYlVxSnLKq8ZVy80zRoxXZUrfxDUrv5y6BRAKtdoj7+2DvxAGCA0xSKK1TcxJ//
NtheqeBwmUzOqU1rsC6lQXXEB/eRnttK4QHQhvVK9njnZkVsioQDUjlAjJtLzbYDEvC6cE4hZCEA
B0sbLSXPD3SbGt+pA6NO/DoqMRzB9C6OSZ5n2jTNqEX5JW29rHhnnkfTkWVNx5xFTQ4tc4cbuGcK
ZloMgZ7pFFSnLwEyRrtgUNNLXinxSrZzZ8Qp6VFoFLhgUlppE41F4nRFp8CTBmnuRx0G7mU42zst
1FDdU3EBeTzDt/mdaIBxWFBo5FqXLQYnk7EM8jQ89yUdeX+B6Bb4lOu0v+wyKD7Ug2XP22Y2h68w
mJXBB22Fmcbj33B7I3AbEB+0IBIsNwdHbmP4BDcLH8VJK499my9+GkfZ1sookhRhqR4zjrv3SSoz
nUKpD3ww/xbPTel6zzGjoUgwQq6kcLzNqdSjDusU+zy2yv3j77tNWgglnififUIZWZpTVGtbthew
IjuKFX2PNHFY7iy1VJLdkLXIJrw7HMBt8YCH1ib8Vq43rVYBP83oA6DZDDmyTELFL3I7/Q5gYK0w
cW+3otZDeYl6FytWbqVWgTE2idZ7p9iCsGCkGQ72drj4lQaJHzCsuUmmMMOdDFZfquaGn/Ze9P7v
5cbhWc0DgRen3AwIMvQDq8HzTl3fl/txtD6585J8CHCKe/9ZIAi5cL54h2GnII1snHnWYmWgrAfG
4+DmhYpCuDEEzaYYsmaThTkyee+dTDoPXKpv2APahlJ+GEM5zvNR0U7VpOkXdTKtLVzY+piHQ7cC
sb4zmaJFRpmJRrTYjNI61VG10cIl004I6lEnqOtW/QeJUu1Pe0htYELj7J3NuZvQC5p79bKYSvIt
mhxz5Ui6PQIh+AhwKUQj8byRXrpVuXRGN3j1aULBBEOFLsDqMk0vbtk0gr67tojfuDzXKSHxSFl4
SCE0wCv7esOUXWtE0B2qkwelC/k0Gw2c8uyU1K+/LJ258MFGkJd/jY7bmYfOM2vldVKcqv5gjWpa
/xvUymyd7XhW7NdxzgrT8ps2N/5ykt4O6800GhEKWkEf56dJn6t+72ljoW2suKkCaqW63ml7fRxy
xaQQn8bQ5uYw9IxvkeeMc3XQmrqN9paZDvhq43muf1cTU/tby5bR2bqNEju7bEzC9MUtSmDwcdAU
a1SK2xNawF+oklEAEG1b6dWA9iRkM5PfH7dVcPCm5XUZO8Tf1CjftzO+u+oUTCu5x+2pSUIpetPU
PAU4RYqpKGbLxZeWp6jv8i14hIH2i2X7Kv7wu8eb7PbzYL+QVlEw46UHmOp6ARTJnBcRTajTVM/6
HyZMVaHK47bTJnD0fjpUw4SX8NJwnq5Evs1m8d6CW0svmL2NbNp15NwL8wa3pv5kawPhQj1UcYlD
qHeTUgxJQVjFDpndAGB/4YxbOTnvfLeAwLDpuQUJLkUPFaNuuLamkzXkxiZnwe+oJEy7gcrOpcjc
5VMRje8DmohnArtM9J0QaMS5SbY26rE0xhvL6U+OPkU1bOAgCI+qXkaHxGzffxd6b+gxqpHoz9Do
vx7fOKwKbdba4aTWqrWz27HdkeB4/pIYa3Wqm8HkFoQ6hj4EjEEK6FIoB7mLeSqj7lThiXpEi14I
Q/Tj8xSq2rlI4AkXXrrm/XqzSQhKsRVAC8BQchmpd+vwrjTHMm5PXRCCYKIcZj0DdqATTrk5/Pp4
m4jlcHVOYthCRg5zQhVt/zeN6d9eA/GcJEszD9MJvWBvN9Hfes7HyvPDNAt28+KkWxQTA6quRbqd
jNpcuX1v7yfx8BKCTKJkT9tUup/SGPvCyE7qU2lAb60VxzuYxZjBuF6a6CMY1Gwz03cy+QVW1mzz
eKh1P0vebUJNci5ApeQAVMRgRkmpY+rROf0/zs6rOW4kXdN/ZWLuMQfebJyZCwDlSIoSZaq6dYOQ
hXcJj1+/D9i9e1QoBrHai+kIjUQmkEjzmdeMtiJO+awluPJ1xlHJzLBzs0lPPr4+5zeX4TKWg12W
ZgIZIvO7XsCdoQbmVLbiZEwajrPFCH7ELdo5NfacKMZej+pA2Th5XxoTmtUCzCFgpaV2PWaoQ+IS
ZlCf6saoomOVK9H4yRTAhDxIJfN7y0r73238LHOK9I7OSbRYOumrOCewslFKO6OmsNeVP8zeND1z
Ds1PE+rkGyHVbUGZsQguWMjEVkTeqzmtElw4jLwTJ4kvnHR0Z6sCEbxMtA0lWylA8o+AwMl3dlU5
nwjUK2MXpbHavJeSoA0St9FqZA1++0MTWEKaQr5gqbKuHspJETApcic/JVbaXLAO7T+T30eIxxqi
P1CXCrewQi98ZorYJJr0bWm3raWjqmI2LKnU8lOHJU5Dd3pUYj8CQzt/DvRUP2stJLuNGHMl0sjp
z3gQ+Ciqsn8ody4H2i9niJwOWmxQJjvNGLDlkJrZOHHlGbOiTwA/ljKZGmUION5pWhXOT6ZZJMO+
NmRhPE41qgpea0xD+U1RC/gPlaG0IQptKu0WKerMBQYUh7LT7YbIccrQAysyGG4EwCL6KGOjJY71
bFbt4be/3SKsTAyBJAcd2lVNKlq8Awr0ZHDPLeNjIRnqMZXEuFMr41NlR8lG92E5X67PYVIPILML
LZ3m87rQVuV5qVRx0pxk+nt36dg294WFQOrrL/VM+FkNgzsXXghcadzU61q7iBxDCud6OBWF3Fsn
MtxihPmdd8a+ti2a3IGE57bpj1I3SB9rA9u3u5BYrXEtLSvSP9M5qZN3uTCG4Ex5xoneJrpaKZNv
IGau7lSpCx1XpETKUPnrsarcTO9b84QyBWe6naAw/b6c6kzb4TEVtAfcsGPp6BQtFbcCYQmxN4Ec
qMe4QtLRT2tASm46Z5P1JNeBLLlTgDvF57ZsusAdprlIvhaSIke7PFD16jFCKjTeZbqhDV7ctLjh
ZXY9j+dM1+fYi1W1/6lI+Cs9zoXSdvcZUrFa5E5aNCvE51FRSHfCqaGiu4oaUkFxwXUYzmMRx4FN
PXLSkg2Uw+1VT+ODWJGPvhgbrAEdeM7xDCQBMNEtMR6bSkVbLg9B6HhY2zc/Xv/6N4Epai5ADoiF
AbWwDFaBRTT04eTQtD6NZmbVkd/ZuV6/swVxD84FY5z+aGFxd4pvF5KMtvpYGsP71x/hhRdeIPfw
t4Hy3UrbSYPIsA2eamoLY3HRsD6/iKJV37SYOP9uMYjonzvHWNjwCEuvbzynyK3JjAtxaiVkbi4z
xubDnxKCy+PPUSSd/vT6m92GikztQkqlTc7/1ufF0CEuARDAPGWD0rzJhf0nZgXyKVNE9ybp8szF
5dPYOHlfGHMpHJPWc+6CH18FTxh+yCasCNT0xISxidq1KhhkSc8/9SHyLEGZdh8ipwq/v/6qNx+R
65Wy4lKIItPgda/Pe8Iak8axZWI4WehvrNBR72K61XfxiCPE60Pd3GfPQ6HHYuBxQii8WrIiiYLG
kGbz2ERS/UVvHOSkGtSf3ql5q53gHG3Jg784IIe+AlONYvzazlRbhAhtTTKPpj5/DdShfDPki8Cx
PX/PVTn+9Prr3Ya/yKxz4IO25RsCBViuhV+uTpFPc07ZUj+WspQ+KZ0h/6l3BBO7JC1MzA+KAqV7
NRna4KRKVqu4cjC2to/Ssbp7/VFuEgGkoIAiLTowCIRzlV8/iWwHDTKelnoc+iwqf0hTNDXWLrft
IWkfqtFIYOp1YSY/zgkgF8+sMefcJ6mWD5fXH+R2dQHsXqDdS69r8SW6fhCna2hgxtZ0HNDvdkMt
kg+q0RSHHizN6beHIn2ksaawnGU4kddDqapkK0VVTceRSlJJ2SbKNPODKkJzvBCm2c7H18e7OYAp
gdESBu0B2pioaTXHCT3jaZSl7mAm5rBrcjP6OrX27FP6EYdIrxJPh7dwr+tV7L8+8m2LlC2EUipQ
C2SWEMBfjpJfFlpWzLZoW7M9RFZTuk5fT+/jvtDvJS2odkxR5We1Mx97xWoxJFasXULN7qFp5Phk
dmXiKnrf+QATcn8ck9a18qo8ZSnaN67t1JEb953xZFRDeJKhxvlZINRHXUmsjQPvZncubwG0GU0s
m3RtzWqKgauEeh51B+bJvI/quj7hypPgADSn+9zOt6jiK8sPQlsEiShngEzgVW6POoIBsxiqBFCX
rkfVfirKiBa6FqAagRrWXKvhh7Es9O5OWEEavu1wxM6IFIDzPMDbl+WPzhjZ0qFMHEptrhSEQt/K
7J5vlquYjmfk+AB2S5ol44x+/WmlYp4NhB/EAYi3dKc0k4rFZSTcpo5LLxokaL25qu3kedDejGVA
kqlOsd/Wie7lVZIclE62fUUPC3+OouRpTCN93xhG7TdzmZ5kfD8fiqyRdoqehJ+ctlL3jogNL+Nw
PFVRY7pGH857ICPSccyLaWPl3pxLy9txfeN8RAeRcOn67WC6xPBKJHHIQ6vwqy7JHmw71tyyEqof
pF37ZrSNypfbrn2gGbbFo7k5jZbhKTdBj1wa8OsLKBVKoUhj1BzycgJyWsf2IRL17PWmtpVH3Z4O
gEvpCgDXfxYiW2UcSua0I9z7BEVj2RG9r6SJFewHQ4zJXpvLoHyEbJxon4MwKuYvs6D8J29M9k1A
ga8Suwu2yUKlA6N1PdmxkQ4yLmw8Qoq/bRSWjZdJdfPGwFEAVRI2utTOvwdZZ48tg5L7ADVYDvw1
D2Noh0bYZpieHKG2PXr8aHrkHtoRiMrjvjfP31JVhTntFakuGnujMHLzgS3QQIuGJCUwADRr4to0
iEpFqCs4SkPdfugMC3x3j/gFdaZ0Y3Zvh6KSSA+PIg56Ily317OLHr9hxvnkHMvGzI6UENWnPtUt
b5bjcff6eX9zUHLJLJr8CyLnWXXheqhwUiRZtgLnOKZxuJdzBE3tXjXvEX84i1RNf7e9w3DUmumh
ERzdMnrTsdRNKcL6PaOYupMloXlZjMiXFAWcepW1hZJ7ZlD8cubRQwdRsDAmn1+PVv71+1HHlANd
Q+dKByaSgw4t6+Ehj0Wc7qOut2vKh7kV5i7ltFAgZSlXxR9KOQzyIS0S3EztQZdbP0JtqDwgZmPK
e+Lobv6zIin9SUo54Wg3G2CWZ9LXZKebqTkdDKABqEdgIZI+jEMqm3tlrNLIdeI6qHGmHMcpd/s5
GKVHxwmNd0hq6N0xQbJH9eIgpuOhByAbjlZSGaM/V3WAAkYbWDkpeK7M2hbSY3WgIKQIvoMVAKKQ
7IB0/3qSesMKTSo/4YOcacFBCHHuW8P8qAWj5Vl6Z2LaZ4HnmfqtutfqGGHgRdOf7jgCXQ5s9tXA
Clnsc135ITbDxo9k5YuC8+CuTlv1pET6cJS6zty/vuJfGBP7Ss5ohF1AK61926IuiisD7+iHMbTN
Yxh3o1t0lY0vlz55yFimPvC7LV2T56j4ah3CkuPwgNYFBGC5g6+nOOy53g1hzPcUcHS4vL09q39I
Q5uV9NCUKfpeIj/3R42ole5bZZPpnm3QUQzTQlHv7EROAq+uzaZxJ5xuH/W6LsQ+yCPLehNWoX02
ZqGGlzLJpazlJAbMh9lWFmmNK+XRVL8r8aagL+CEgRCPyHi3id9PrWV/lGvFLvxaLtvqSbOrWTnj
VNjnD3hi2ykllWBC8KbIwFDnbjE7HSsxHFMRIrQtmtAIEd0Gdfqeyp6k5J5cmxUQHatyxtqHz1MI
v8vb9L5BnrPdc4+kl76qJ82lbz6c0qlFECLm2nw7dmP/PUWr44ejQkl1IZ8Hv3fSLdbh0OkXNBMt
N4661ZVVwgJyZtza7nNHET579ss0BfGjDjvnOMWJthGB3iwzhiMoJBggxyclXQ0nwMEFI5DG+7Y1
kvsm6HWas0F4F1C22s+d8R3vX30jTVkd5ssrAsdgK4F5BzSwFnN26Ac1I6ol91UnpvcGCm1/tCqc
SFOjX+uIzQbmsmivFjUyBRBsiQBgkXElrg9XuaXgSmj4WEfGdJB6kTzMKFYeAD1v+cHeDMV9z0Fh
opVI4AFM4Xr/zGlQF6VeBA81+fYHWYyTm5pR+2c2jluEjZXa8bJKaOERFLFMKEEBtrseK8W7TCG1
bO45K0tyMJRE8jtDHaTPmpToOAKktvjRCNF9AV41dJ4EZQ/F1dwaPtkZ3LJ9LKQqPrY2hWwIUAom
2FOnXNqpVf6GZf/Xt/F/hT/Kd39NdvOf/+bP3xDVEnEYtas//udN/E2UTfmz/e/lx/7vP7v+of+8
7X+IthM//vHmS9X8Y98V37+0cVmsf+bqVzDS30/if2m/XP1hV7RxOz11P1hIP5oua5+H45mXf/n/
+pf/+PH8Wz5O1Y9///Nb2RXt8ttCHuuff//V6fu//7nc2f/166//++8ev+T82D5O4vW//vGlaf/9
T4lE4F9sA7q/i0Tw8GP5Pyls/ou8FrXVxYqdjiZpQlGKNlr+vfov4GCLHj5AczAPDvurKbvnv1OV
f6FJRYpHIAAQcIl4/88jXX2l//lq/yi6/F0ZF23DqEsy8j87h3omQexSzV0UN7gY1juntrO4RW9e
P09aDd1KGpo/+kiXvhYNTvCRVsxvUzOf/MCyu0dgmNopHaPRG2o1eze1Q7Slrbvqij0/j8EpRRsO
yiC9uOU0+yXrl5IwCuVBss66mminVqfG0WRJea/Dh3V7RBJcSULPb05UNDPiLFyCNZVIJs03IKDL
3lpNDI4OcFW4n9E/WQPvg1nVgsLplHNQiGwXhVHjp9PcHH9ZIn9/j1/n/7lbfT0MV/DC/loIDfgk
rVJhBM6koFX74IxaIneYoXHr5yiDzpFlcum19gEA7z1l3NnDuXz4MVYi8oPAwN0iSRNPS0W2z5W6
O4w56TD0uPBkD0FwLHpHPbRNnCGuiE6tmUnjPq1qfU/vofmUt1VeuE2eODu9EPUu1BBt3Hiz64Ny
+ZLAvilTUcqGC3GDITWmxdoXzYUzssHcA5IP0uixVOKHugCZZBVHjJBdczL8qiy9GmwShqO+3k1u
PNZH+EQ7XQ72qla7amHd0WzaJ4mFCm3/oTUMF+2/g6ROlI43+hu3n315ahpoSwAKOXhV8FKDEPJf
29rnSDXro2SnDkICdbMxOS+OssS63P+kIesgLB+D0rTjwj5PRmd4VoKxN7XLcSPAfMYcrhYX3Ddg
gibyk7gZLp/ol80U0iCOwAtHlz6b4qdugQccRDX2PRLCWfOE40KNP7OdxOdJVF3pO+og3kS2LCzP
TPWi3rVCHeZdnaHJ4lazmZe73AHVuPGcL8wGxUwoPdymZGXmag+kyIg2mpUH56SqpJ0jQa9Sp2bL
YOKlrcY6pENqc22D710e45fZGCohc6lJwZmMUDn2ZVzd16pceeC5WrypDcWrmqTZJQlGvnOBNeHU
1uoHp06LPw01nnwIqDJ2x1G8n8riexw1znEYi/ld0pqpayIl7E2dqT04Fe4d3dxTJK1MZT91eYGS
Tys/UTkf79RELTcasc8Pvv7MVOQB+RNTst1W84fihap2M/MnB9lwJybehPbKV26g9GBjGuR1Zdbv
geJgQVun4k1hlbVblpkOkkAx0ckPJWCA6dZZfp3McQCgiEFxHnUbWEVLgeZ6vo0x1O0uacNLqOrh
/RhjX5hJsnZvk/vew+ArqZg44k2TN1vCxNfh598jU68GvkkkCpL0euRWmzszjpLwQoH1oUB24IMl
JT9EEUgnePdbCIbrAPuv0RbFGjCPKnf5ukhiLHRorWeXwWUSHvDtGV1iLaSZlTd+VUNRRnRH27g4
rouMz4PCtSNCpOWwGIcsU/DLYg4pX9gggOxzQLj6SCZpeYWGs7yqF+UfFpjN3aTTruzm+WD0Q7+x
Y2/OdoJgzhNwR3QGALCsbmmM3FPYdRXnV9hjEWlmnyO5LLxswhHg9WvkWfHpanEv9TUEOdBOxUkZ
16/rF61hkBmZETtnovpudqO6MQ9hoQxf+7qLjrU2PFiDbR2Vof5qO/P0FHTKcRaj4Tuh9bOX89qn
WIuPZqx+7saAAk+t/7kQLPazpOJmo6a9D1hW2md6+jPVnfiRlkTtKUVqeAnVWb8EyXpvdNpllid5
V6EQ5k6Tqu+UTrLuwRDGu8kW1f1MQW6nzuZOt1BLyxxxKnMJ46Iyzr9MpeF4rWy0p3Khi46wVnxH
JI2nYA3tW8r0e7ZUz4sDeBrSUnCwYOqu4VqNZYxaX43WuTCEs1d7QIB5HgAOqPP5bqZx5PY5WIHX
v9QLK5JKPtDVZyd6+UZKDQP1SqtM56xppfkwUm72FauQjjln6amcJsMDxlHRlzSst0E9dBsb4oUl
SS+QHAkjLt54DelpDXnSWlDxZynSZLiEavuu0sInJS9/03LleXppShEgAMzivzfkrzjF3G6KnLMZ
z8U7u5M7X4s12W9MGlVqZAz71BJYY9iT5qV92bhmO0wb9cvbQJkqMMo8qKSCIqMTuApUxrwZBgkK
GOZTuU571Sofcui9h1RQnAssTdypc6Y90DiZjuHYOvsuKqNjI9fRBmrhhcOWj77UbdmKdD9X7Y44
7XWoaJV1Ri40O+iEpq6DK8pjMhnvKatsCXu/cNqCxqZsu4i30EtZXXbJNOh9gUXUWUDzcyutQLXf
LuUHSZvMQ5ZM6iNmJN9fX9o3AcrS1CUL4zJbgJ/rOGrIBjHrymCfsVgxd1NcfBFjavuvD7Lq3C3L
CnAobBnuTPClINOuT7rW6p08bYf4UmLb6pZz3e/aVJtOw2Ca7wNLNEe0+0Z8fmruM9HEh0hRpbsq
BoeS152+66Wh2kiCXlhlXKF0d4BEkqeSJF4/U4apT6uWDaFFVxQ7U5n6h6QfZjo9QXYEAycfIk2b
dkGMJDWdpuGuGRSswdtoywj1pSfBAITNTUd4ab2sYtmyVLI8LMv4gmRjxJEdtUeQQf1b0tbgMz3Y
HvQP2kglOmhoq+bgnPtecesi2oLZ3YY1z1j1RUqWZyFJv56SZIRYjLdPfDGkpC79qU2Vj7UCAopE
Fckgdwn4YB2Bibq0dldqGxfiMxj/+kIEDwsLkoAP1VVyx+vx9bGsw97p+0uQ0tUrKxqlQ7mADPWm
9ohOh+MgBf0F40jbC9K5ONSBU38ANmBfkkAfHyhwNp/p9ldvU51mcDfJvWu3mbhrZu7Cvmjyd3Fj
Nz5oDsnFTNhy+2lBLGYqfhW5oRzQrivcIpWRr8Um1Uc1yNy4Sm6PFEQROVGI1RcNyvVOUMosmuhw
5ZcaTTW/Epl6sBMVi/va6Q/NqG6RPG73N4k1gSrMP3qnkFuvpxS5BIQzrIhPmveLW9TcHDQp0jdu
qNt0jIY8JQUY5wDn2E6rYcw6K7LZ0crLZE62G9bGnZo7KjHCPO7QGtN8kH8dcP1CeguCJzzUcfN9
iFX5GxJO8Qkph2xf2E18BlAcbDzb7e1Jho7iCYc42c9NlFXmmQRAp0gvahxqyGmUqV+KUnvCvrna
WMC3+wf7KOJk4gRGww/verKF1qGOUarFZUbo/N0gyuprNyXYnefVcADLFD8patvtY2e2tk7YZYJX
WwfxkAW/tIhR0dm8HnqwDbuZ0cu9xMBePoQGB4RmjdJObk0gCONQfk0CRfOIHMvvbQCo1LKRyAwb
RfntBb4ka7QfAVqDvVvXx2uAwHqvG8VFUqTUU3q05Eyz9K2C1khD529jyp+Dn+sXXzIxSn1g6ak1
rjEBhppnSaHmxSXW5vHSGnMC9EJGU05rEhfobf9UKwMbHWHqXaQm1FbGvHblpFYfrDGbj3JgkNlE
ZMdFlEt3cTUS2SSD5hpZHL5pbLXDstk0DkaOMHySB7LrTN14r5mVeMK2M954n9sYgFOcqQNeh3zB
jTweGgkyyhBNdGnGIfvYJJbYy3po+30tnEOvNktX5XcNaJb7maoBoL6F874Aa1aRB8QkO47gc164
LNN3QaZYdyUE7ENifLbNr0IuxC6Xkuk+mTErTQpry/bs9pQy6E9SmeICXGq/q9ULOlhGCyLPLtyP
ra9PVeMOUbUlOHJ7EjAKHKXFtQRpg3XuPOWyNaMymF6QRM2oy439fZpU1gFotti9HvG8ONSi9wzH
g6+5ZpWKyLTGocuyS1aWKEtaQe1rifYpof2yMdILsZVJbo5YJ4qc2OeuyRZOLJmSMaX5ZQhDa69Q
G9hLXd0crUEbXDuVzEPXdH/ApkR6mfbIuy6lr6N0Q7QTph7vnMIZNlLo268JcIaCATAhoNRo/1+f
RXE6SkIHmHgZgsY55NTwvNmRthL1252CWgDtZXJoOLVIxF2PYimBgg7qkF96u4ofeqs3vcoeC5Ry
ovzo6J3hS6O+peR9812X9jI0IRpYC91tDYASLKoMi8npIlnaj84Q0b5vUhWqVtO+f30FrdCo7EmG
QkWZoBmAL5zJ1SzKcmi3clrOF/DK8W40nX5HNZXyd1gXiMeFiivNreRF2tg9FN0cUpnR89PrD3Hz
JbEH4SRnU4IMwh9u9QzqEpfaga5eBktN/MLqRxfIxpYG/c2XpFODLgFFY0hfCJqtwk7KQHWBWFx1
6VURnySsUB5QJR98TTHnfZjYwbGtqy3B2etAjAiTRhPzCudrqR/fUEpSRR9EZzvNp9AwH9CPeYL3
Nbh5pJzjIv/5+jSuJDn/GmyROEKwlw/Kc1+v1QlSd65UYfcpn4nIXKs1KlcyRXoAQ2F5belMhwwQ
pV/bnA+OUPS3Yd4Uu9RCp4JLpr+fUQJBKj0wXRp8k6dEfXNIc9T4cztOd6Kb+veKlaGJ0sTJwS4m
+1AbjeHVTTNuZOfPFrv/c+HyLsCznrULqYhgwbCmKsdsOQmzzO48VVJ+l0uphL9UoL8Jsjp37TpW
d8409J4m1fmuDKmSwEBvjn1MS0Q3MuvcWmqMHLxe7Qo7gYZicoemeZGeZSsrDl09CFxIOvsuGw17
1zZD+gHMUrSz69ryZz0QbmLF0j09jJ9j4oyHGprSBZlpbAtQHP9mO1hxue1YYyFUIHik621wb4do
KM+RoeziTK72CPxbvqlQV3z9M1/vlr9mBorosrSWKHhNscvaQZkg7nTnoUmiXYJvg1sNDPX6KKtY
exmGKG+BE7FXaOSsxYvVIEJMQw/k89TbKu+PY4s1Frrf4Sv4xzylvZvPMRQiIRnHIMZrZeH1EPZk
sauSfzwsTnN70SE4MGlWtfF0t3MAyZCuK+uCfUvN7Hql24EkptwceDinSF19kc2h4eVsXXo3u5c5
oOWMqDLtH87K1eFfJFGjYDQtn+0h7PyJM8wHE41QUKZnb4l2eFcliNDS1Frk4sq+/iyDL3dnaeq8
DMKhOxud6QWVrWRuZ6RYbarDxkxcFw2Xz0T5bCkxLOpjqK5o1zOhR3Evx7aknNPEwOySw8GTYhQF
+YneM7piPCKjGB06KfxuN2yT11fJ9UX11+gEUzTGaHwvvafr0augjKTSDNVzZmPM3VnjotdLjTIH
Mr3xMW6/xdKtp1LHgQpIZa0OG7TVDN+w0M4kE/le75TAJ4wtPK1Swzc5YfnGxK4a+8/vRgpNEKfx
Xwo4q/tCo+s7ctNrlOgDHVVlXTvJQqveOkoDyJAqgo/ewLw09rWTJGFUooo8AA+Upu9w/vpNz5/l
O5OA8P4QBtHLMldneySnCEQwNed4qCafArjhjiRArpa2ul901pbA2gtflhVP+XsREiFZWHbgL+0R
FYBHCOZJO3PAB/fEhayhclQedUvOt2Z62a3XZz3unsudzIEDMWOtOmwEsNJ6aIfnrimttzOFYb8f
pCdsOM3drA/WYyRX8kWGJb/Xskw51qCGPbJU+CKS+Kjihu0nX7VDU9r9TjIAr0WjsnUhvfiM7DF4
r8A9gJ1czwdaIlE1B7pyHnpVf69rBZbwTZnt0AEJ9za93n2elJZf9nPy7vU9tsz0zezgsICcLypA
dIyuRwZPm4UYMCmcdaq6R0Z32AvMjn4rBnte7RQw0LtZlBIpLCzr4ZfvbVizns6xpJ/tNsLo0aaA
2kTZFhz6hXdh+S5gDfrIi67t9SjWGCVOFGbGuYHEt9PL4qPQ+6068AtLd5EdRtBIo/pFFex6EEUS
pWIPk3FWzAirTFkKj3pXFvdmUmyJIL74PvB32ZYcTLjGXg81gVJXtZmh2gKUY1XQqiy0fEuR/IW1
R812UbAEA700g69HIfWKzE6M+jkm0DngVGhBTUiMp2Ea0vuprMaHUqZTrQlnixyAdAq/e7X6UDOE
ZQD5jzh2nfclyIAnPYT/s9KN2AjJgTQFuyRvwy9Zxqp3Iy4VzUPqObmP4z75JFrJfk/lqr4z89j+
Rkhcv6ky07koUSgKD8eH4ItUNNJTqBnV27bKbICthbVHoJKeelJbcQBINZm/5lOUGB56UemXuZ0K
ZWdOCCJ6ampSF6BbWz04sxrutbpPuAQGJcU1orLFFzCjlCCl2LDvi942dtgzFS7rn3R06oIqQs68
GgXqd63xLYgD66tT90Jzm1mLkCE02kl7iKJY9bSCUqafGV1V7hQLIsS9yCihe7Et5C+61lvfJb1F
UWCcx+EYA9dtMSPGr8sPo7T5MOlt/EHTu0qnh1cG79BFexOVaZl5rTYV8km0uvXNoUXsVnHVDDsC
xiE+JHNIyThRmrTy06BM7h3YGY4bOHE/eyYE5oe0DqrCrSmWC2+UC+vPaWBZup3A8ihCSR/wz6QR
KwdZ38w7jK20xq9LLXusicQOlRgIYepGh9DUWYa4oI5DDaqmAx7th3rgOjXGoPgy56CDWtpj4akY
VOYv0Cbtew9DPXEJ6zh8m8J8rGnhxfus6grhdfkwpm7pJIlGIasU3JBzJMdHVe6CDz3Tn7lmWvTn
sJfMn06XScdYS8q3S4py4lRV8lMfFuI7+kw2osgwzVJvlHpVdhsz6D6pWTIWPnlJ+6mq5yE9tErb
/WGPtnFM1NFQXEMT1vc0yuYHbWxqusyV1RKblUmfuHNbpITtKGg/1gpIHLeTjDrzKj2YT3o/V7Sj
kS59J/L2YE2jrh6nhGTbRZtSy918FNMffS2plifnoXKXhVo5urCkW0AJqHP2bqYG9Z8q65EcWcFi
fcZCDfV6SYgY77+q+Qn5mXqaEmdq68ryrF3sSqTvg2ieoc0nsf6AbZGcAuJGMcLXzdF+q7ZV4EH8
iv7ARwcLhNHuzX3YFmhcUL5ujFM5z+XP12+Z6+z4+fznpgcKQPcMWtm6NibNvdRTxgRGx93yaSyR
UnKdepQCvBnge6XgunZdof8mQvevcWkDoxLJKQPcZHUjZFZTjVFgBGfTHow3dRzUF6eQ1NTtDfGz
FkYACqRLdiGNPKxEutrvMz04hrmqP9kGAqGqXQFCqMn92JL2XYo98sbNuJ4Zeomc4giNLDR6HnJ1
nXQiULWySNtzavTxYxo22c7uE8vT4ap6Tqor7wlHtgrOLw2KeRfnMfLFOtW96yMfyyFAWF3eE+1a
cB3hvnhlqM47dA8mZ2/1xffXP//6mF9ekqogPcrlIxhrqFFfqd00SnV/Dub6IGwy+zGZQnBPijgC
BdpIYZ8ZVr/eKgy3JG5LL3JRpFBWr1frhTlpvdGfh7kf9ro5wx8Fzfo2KuP+mHAzeA2eVTvNiYWP
dmZwjMjxPKwtVS+pktpvaV17VpQ5Ox683hW0Gj2pzJNdhJ7GGyewJn/upi1e4gsfBdDCEr08N9XW
sAU9ayAzGPFwTtXJ3Pf5Yu8VqQqbvVCOat0FO+zXtrB9L3yZhWFlUXWljQwG+nolUHkZsrYuhrNT
i/o42ZJ07EH4uaBOBz+BnftbnRV7gUMsGEJ8R0h+IZeulnufZi06es14DkPzfZyosJzS0PDSyrkL
9UlsjLYOoBgNuppNAWrJ4slxVm/XztFAhWo8N0LqdlEUhRiqYSb626ub96FN9KxaQ+/7epReA5ad
jvV4Ltp6Efud8rt2MN9zHbT3pOhbm/eFT0YJjm+FnOUiR7da3YRrshXG6nieE5F74EzGnQEI+oSU
8ncKT+XGbnphDimSgachSqPwt0YvlmM/DKi5TufB1qM9EOVyX1qh8um355DbYeHOUw1ZGujXc1iY
kh0UuTGd5db4YmTdO0ftf+D49sMaN1WkVoDM50UItFfjOKKrDEFzlY2EkW3hpiTmM4IeiFykaOj2
loT5etLoh8lCzWog4nIlu49RXI8DNyi00beiIvSaLEZQCMklvyBGeH0O1pnFYmrNaUUp0SIMBxl8
PQdOnEmimJTuLIV9v6/sRPNb/NOOcsmV//pQN+WHZSyLU3JhoqOyt96HtOSMRYOmO3eLEw9QbbR5
oiB5GCqzwrylBKqgjSBAnT700Fub7ka9qQ4BmicnZPv7w//P43AuUKmnDUQP9PrVM6UEoKhHPfUA
CXUvlasXgMbwmEc6gsYztaemLzWg9yD11GDU/byba79TiuYY4xayAZm6KXU/z46B7hcrfgkeVqdU
1Zdww1uJ8jD46nu5h2FhINDpOsAQfFOdY1ePcoy+cKh0KxTkHsc4QGvOTohlp0H2RCV21tzmB4cO
LmJhqfq2mTN7Z1SG9Ng1RXY3Z2q+zyAQewD/Rr+LotSF4zdsAISWB72+CbXlYKek4CB4Alniel47
J+97CRDoWc3mxMOEVntMdVKsKGoxDsDS0EMZUNzriX5+/Yuu+LTLHltI7swdGkQAcZ4LwL9k/HKv
CW7osj9zdFQ+ed38EVAq4fFoyR80eFB+I3QDMjpeU406pocpd/6Mk0B96uaqupRGYu0kQkJPD+X4
QC1Ycp1UMXYC+rr3v6k7jyW5kWRdPxHGoMXyAEhRWZmlBYsbWLFJIqCBCOinPx96xuwOi327rJdn
3ezKTAgP999/gZ+KhhYh4Ml1bBUPEoMBtxuTqMGyLVyJNkRgNfhhxcvG1imToSHkcG3AOAwtT6y7
1rWnCJFReaeZpjp0alk+6et+L5s2hCwksgA6UPw/kkkK0UOXnbLlBYeOfL9azcTgmTmf3N/fS4ZN
wQAg3YQK9FgfZvdFNvpUZe76kjoN+jI5eiHko/qq6yftk5LxFz+IRA0YEazxthb+Q3XSSSLNnV7X
XwZ4nAe1jt2+9Kvkk7P0r34Q9rHYK7FKMyxnO/z+67FJWcoyiRfGC4QXP3RQPeE2HtyRWjLs/v4J
/f0YhR8N+xYX7M3k4qPgu7A8yf6jA30fjaNekAnmGtV9u3n0Av59cvF+fw9ZbWMAtImnAfh+K+0g
u4ZMlPVSuIUXaumiRxVW9RedxJ49ccH6cWn05rXU188wlr/4mdDx4FBDj2Sx/vGCrpocmOGF9RJM
qfekUvvdELr+XSPxLMakYvqkkv/F/aMpgWjMpnWLzvjQnCi7JgkjXawXvdKNWJeZd8h8VUWm5g7P
f38DeSJ+q25YptMGbc5RHOcfd/R40qZyyRPvRfjptSJnzN9lsk/PfQNYhR7E9p6wllFFZBea/9j0
sEbiCcWmH62TW58CM4FTTpgkEujepullBnKQHJMoqRMUSlgNc72evwHXps/SQ6BxVLYhjdiymV+j
PGhbsPGqImpA+mMb9vUsrAjV4uSCUtQTKn/M1VcOUdtaQl8O9smbCu8B+iNnl4knKoYq5kuP/DJe
Ftzel5ZWFUq6dmyV1zyQ/9cPiBOEg1SlGx/aqWzcKJ248KEJLqVidxXmF7cxrPmKuDfji7C7h8lB
dh06Zp+XEIa08i23i3w4+EgNiGrhKC3jRi1w6NuM75bOSrvChMySoSj7LPZaj3F40Pt7J4eKD+ay
jObR5gh7GmjUv7OO1u6muVqHyPfa5HlZCvJGC1MfRdRB2DrpHeLyUAh02xH0fi90pISTLyH3B5EA
0zI4cgiMCbsmaNkyZA6myQaKbiMq3Gm+XzodYM5Zs3bDcNLiGkmpAZ2xKd6MYdG+UR0A4JCBtdTT
0j0axUrdN1t3Ulvko5hDhOHVV/hBYDEb7ulEzbJqbzUU0CfZ2QWiNjcza1I/Ah9GkFzVM/DtBPMd
6tSjrs/pda+l5UEuaf+odH/9ani4zB2UqI2Wi2RLQDd7Wt2DD9Uzj0r4KDOmwcgyn2usdZNbB/14
EgLfiBstH938k6HmL2oJ2pnNhxy2E/uCD72SAfbcoqBZX+qMoErPbY81lrf7XljafuE9C1lcGbGn
55+82r8fAFjqsiXAUZKekUn+19KMPVdTzkILXrrNIXPRC5ce8VNtxO/1apO7ArxuG1GobR9bL3tN
tLHptRfas/6Egl0dsAXScDnoMGV07M864d8LFp9H/4vMcxvgPoaXTE0ivMwftZfWh7ecNNkcjsq6
UYgM95/Vq9/KFR/FugvBE1lgnNm/XkAjQRw6Yw/+kilPXIvAWHcGiGasez2rnc7S4jQP0occQfVt
b/f1TxwbqjhwJivO3Vb7TJb2K9ty69C2r4PRAXQ59qsfNz9s+gbaBFN7kWQ+xL3osjslk+WEJsAL
Oyvp9rz6uEXbqXOS2DWQU5Z1Ub9mn2ECf/VgYenLKcyUyd7mQxNj1BqWMmaavk6aVsSDvQJUJthx
/v3l/4sbzRnM0AMDCCXERxkYKLXMJq93X0wh0PdYpdhhbGUeMHqdj3//UX/xg7aEgC1tDeXFb4I/
7PcXrUmG4CUvB/vKTHG6bgWk87//lA/kqj9voLvBKEQo6mw3N+36f/dKJCcWPpkLAVpskYT6kKnr
GSe9PSV42ZkBiwu3FuZuTScjVM3qxK5YtE/Whx94/39+Cbg0DhazdLvsxT5Uo7wjdMFKpXhNxAiX
H4vb5MyUs1RkpNhNCnlhOybNhDD7MBja5xUhbYu5meY/m4GGROTvL8pWhH4deDahC7KTLa9l01b9
ek26otPThGTz19STqxmhr0q7vbm2ThMLLcmsXVsOvX5SpAWm//ijWdJxlmMHsQnSP0rjU9Mnz5K6
+aIZLs527KwiqOpBpIrqrVDWDyyNPktc2FCRX38tRgN4PCIzhLCMkPjXX5vjIe+umzq9mxfrB240
HPGyUt2LsPF2idOkGy1WCEHfRK6TmUXU1LDEPultf3/akS/DXYT5CoERwuSvX8JthiDLehN5sG6L
GMcYdbI11Ad/f2P/ArT59WM+IESrC/Ekr/iYLmjZVLleG3qUjmuvM407j1yG22L25XNVwoM1sXaM
mVi8sCQj6KaVLsK/Yeluly73PxnBPnBXtzeASrq5zTMbcV59vAmDSox1yHTtRcNgbM8/Ky+2zval
EqI9l+4a7AokSXGWVSTApEMJoLvOXzWzm9Ei5zn2N5gc/vOLBey91TlYnjo78V/vieyCZN2shJC4
WNOhQJKyS7Y+F3fgPFLLyMqlNsZD708/YBAHt609uTF9IjV/ti1MI1UZ9oE//ePCyPz25xaIMzeg
eP36tZokNV02TKyBRni9wKVV3CLF233y638vAqRVgKRTCTC/AyP99WNEhbpxzlp0BFqVP2ndqv00
M7NddllnlDoceZxWBKvkOB2stQ7zpB4OFh7vadgKKw9C01bBXcC69x7T0sCLVZs5oZHPerbrsbr6
BG36cx3x4S3GaIALg75ls7n6UMcNkXhuXfj5q7UU/s26sp7TiEu5obrjpLBCkLHIFHlQWJ+dnIWG
AYOt6oT9aIG1ja32Tae3B91Fw+wMMo+IOx2HcIao8MmL/lev4BahRPuyRXPABf31ui4eUJcwZ/+l
XVYZamXlgoea3Y2NpP5bOifjdzFL+60hEDJWBnZOg6NmCKCoHTevDMS6TgOOA170z6jq2ztIwYVI
xdoKuAvzrF+/mb3mg2bnc/DSF0gpnXqq49TWkqjFzemTZ/iDWOPfn0UT9ydS65J29+F2ZeShiGBY
k5dW96urAnNXtr1qitBRuLtu6Ksob6oklGJZDzhfVYehTNJbeAMTimXXP1hePUWzIbVQH1EJqlqI
E4698qEbzCUs6WCex87vD04w6TAidP5y6ue7wBu0KE2r8uXv35bfyzerMsxIMXu2IGF8RN7bUTQ6
9inFawF54jh5wj8ZTfP+9x+yXZNfH/GN6EWvie0l+qqP18y2E2PWiEEiCcoMQpFWTgzuSSKf4S+f
tdm/H4qQf1iL8BhQBCDh/vosmHmGC3qaFK/Ei7lhN+hmrOW1PMuq6Xc678ZRo6c6Y/cpY82a9ZOX
zCOQ4mCEgvK1S9fKvUVqaez8ylWxl+bpTllBcnBYjz2muJ5+8l79OWN8uDrg/dDTiPnBM+CjqQnQ
bUkEzZq/0ja6EJ6TrPxSzXNnhsE0En4K3aS7hVvRvjoDR3FIFGl5NUpF5JSwlwFxj93uW2JlzlOy
JE/O5CUirJ28eqCOzCCgzlq8jCIJ7qeqLS7aTB0K1wXQYlebrXhAV6Ej3S86DXbtYCXnfMunjoym
x/MmVSp7B9+s8ORNMx6THtDd4Bq7cVBlc+TxJ05+UVc94/ZYPUrb78rQ6BcD53BcZEtQcxPdFC+v
ocF4GPvb2iiHN71La6g2ZT9+pmDb5qiPl5MWbIuFwgWMRvzXBwCnWa3kWMxfndoQ+8CpZNyCSn2b
ikbs+Ox/ysLfyHPbRo6aCIcSWvmvn6clJvuwLeZsI1XHVofXso8zUmTbMtiZyzx/Moj/RePPSnNb
AKKsoAJ9ZK83xIqtrZH3OHcoE+Bm8YNXMXjL0ziRAbUjjdq7IOhH+FuVpQblR8/w7hnrMtE+6XmN
31+2AHAbUxPW+mwYgg/FkL/oBH2nja8AK/KqxtH+qfGnYN9O7clFPHSi/3DukA3oYeOnf2yZnOcs
gL+uD+S0rYaT7vSFVy2YjYmeuVEHYNF8l0/rV6ae6hP3oN/KEARHjgfYCMxmhrP5dv33xORDLJ/L
vMcDoaJ7JIavKdZwqv7TEf8js7Xb9kf92MsfP3p81P4PmKdxYv7/vdP+52cq3oGT+vdfDNf4f/7t
oIZXGm/AJnjG6H6rZLxy/7ZRc/V/ccG3dxvcCHbDpr75j42a5f9rM9XSWSaQML1Nr//xUDODfzHQ
QN+ALgLKtf2nf2Kh5vwZH/D/CgLjMVgS4DerxU1BzP3/9bYPPH3K0bRkZwDK4kTg/1gEMloq+dnO
hAuZfjp1fS5OSTOmJ20Ub4Wdb/62MATNxdwZpK9dGncmc0ERCrSHkDEM4ZAOhRc1iQ5PcfBlcDc4
uF7u1Jh5WTj16VTewZpX464TtgNrzJCd6QHN5jPZxH84qrXld8eR8zWqYqW9toHJ2NrmffVl7L3x
AoXvmzcYw31ZV7oeGoEqYRqKaqoiVy/AaN3gqnPhMiMOKWJoqP49h4HmGmEDda+9TE0aJEgQGxmE
JY1+fw78zF+PmV1BvGnLGBfP4dT6DlRcwiJPTO9D5HTTHPVaduetsx47iRpDPetuKsarUOusa5EM
XxeJFHaobLMNjTmTJ+xyz8qpszJEz+XF5dygsjKle8DtrAgNo94JZV0bYsgPZaF3aj92PRZjgZ4M
TaQFtVHtxsRpXtSqwnoxY6UMdC+culo4oqIMIbVVZ8PN+qhrqnknK1aHXVq6t1Xv+6FeGT8Hbbnk
ECEe0666QUek0pu2mrDOdXRPvkhpQ6jv84viTw6hu7qFcZX4BZ+76IJIsAKIPbRLUf1gMrI5f7ui
hQVtgtCFs+iFGVcubUMklPMC8c5XESrFVUSWPq3RjOEqKfOTv28GModelsUQj0Ng9ddSTC8dKBvm
U4Nd7Y1Wz/eDbrfXDpftTs/bq6Fb43Rs75p66HeL0ZlxiRAzTiU+wKN6Lxr4hY6h9IOzQnA0g0Lt
RYkt+xhMfR6WBpMK3fBt7Q2DsytM9g5hyyMznqbeEXepnwo91AprmnBVL5dnD22DGy9Ze6Mc78jW
6dSk0yr2XpraQ9SsZctiWBK5RP4qMXEDXqdhnvvTJUlKKKVFr2g3mqm9h62+ilMrjKyKWelPcu+U
kydjJ7d8GTH8h3h+q9DOSyfs2FE4eON5dLoQPod5Sr7C7UgjDLrGaJTD6KIGnneAlTk+9/r6OJec
2KE2T3o8lMOTkazebT6MaRFSNJrvOJpne8VmL8Ql0761/DkcEky0jNa9nlaENH3r6/vanrtQZsvX
bKx+1lZ2aI3mlAIcrGseV0XwzS2szXHP68NEBmfPyIgf2vhBwQQ7MHcSJ86K3uARqonN4WXKONVz
0o77QzPOWvXD5I3a82Av82lAgDtH61qcXKeu96Ko60d7XZcMSdMwXNaZOO5QUH+KEyKe+Q5eRg6H
OB/9JbTyGvJtljZMbKmtx/MKfKKZevVQS897TEf97Jot64qk1ZbTIMfrJJ3y68aq2aXjt1A2oRhc
LGUyd3Ss/dTg/r0oqyv3a8Nh6hOwUEeZp4sSyt0q3/VOI53UsgN2cquaWY/b2eycBnMo7vWhJB9D
KdleNicPE6n7Ut/BgBuasJ1boR16UNxvY2pgXcrYPldh6TWeE+G2w5re9ve5VqU/13xLopZLH0Mv
nUMItS5zdCpgAmvlz2Cy8y9lMAzJYczEGA4CFkeoyRx9uw8VYqfVInuYvPImN3vjbK6FuHSFKCIt
taynohTTydMQDurKtA5Vlso4h46vRU2X1cVOWwjBW8sm0JFxtF/tVVOngESwa69d0iX0irSfQpse
4AAJ1plDW+JQte8cVIdO1yOrMRFicK2lFpXT9N6XmFdaqk/3XFMes6zcNc0oYaRgdHittXKQe60w
6jqc3FSuyO2N9dQMXnWTe3b7JffUZEQyQOY4CBlPaSaPbuM/Wb4aRDw7T5qbIG1LVVpFQTLL59Q2
b8vWyUPYskcyDH0a/Nk/QLL4Qn3FAiTzxjMLgcjWx0Id06W9eBUy/C4s4RRuEWb6jKsVO9DEj6sO
K2Xy5ZcuVBhl9a4znMXqyWtNm26dQHQy9POS5JXFNrMsqmCKusc2y9z7Qqvak6Wy+m0scvG8Dvhm
hJ1pvllBdz9oiD9rwtLgarfPPOB+OI7ePUSINESQeu/KzTBrFd0lCZwf+VJ8N73JKUC9CIUgfUe/
IWzRdbGYrmcKRdWsbWRWEp/FqbPqY+7bDxxR/imrSy+WqT1fgDeqpxr7CxnaPrRNTe/OrREsPME4
doRrIj0R5oO5vjPTxSOu6I0yhhhbY0SUsubIzSp1mhqY5ji9LdjkmBWRYuOIdYm0AMVIqhixrFxd
YkZWGw/FXIaJms6NaRGm3D4kvbH2+4nlNhWW8IjkFa1vYMfw8ikWtRvsE60+lJhGR52JHoR4YPQC
WmYMX1djrJ96JHRXQKT17dqZ7LJyzcJH05W4y0fZEJSw72X9lHgZNhulWKma6A5Vc68Z60zzbhVW
lKSdyk/sT/P3BXNQeH+9JeSB4NflkYmXQpXlLqFqpjn8MXq8s3u7C5w68l0YDuvgZyerduvdwlb3
tR0NBBSsnW/YMHKwrCqZQg83AZO9/nnO0nxnTeI8+54WhA5UIU4Bp9ZC11P9W+E5woi2JBV/r4Kk
unOXwbJRBOjlBZdXzFB1Q81zqGYkFJ05vnlpIc3zrMwbQxb5nSqbQ75lf+Zl/Ued63E2jlYZJUyf
RWTWXf+0ZoU+h/jvnonpAEiBX2QVO2te1tCt8vRAiEV+MpnIn6xhnp3ITyuX07Gs9zlHZU0MLx6m
wnrIEtMfMLqoGIlSVQV3AvlkukeU4SB6KKfyWwpGNYSAS7kZZmsrewZplbSR37JCiLOAGZzVti2L
eBPLtod+dhm2e5YPfYRPa50+pf3i/Sjr8T7JdYAf0+q95cpu6axi7mBvMmUvbfNiQ+BPCTlXjdwH
le+9m9mkX1q4UBVSynpKbgReZhLWQJ7h5Fn2wUw86RYlhz4icY+5ZFe/bXi0aT9LV3WH0damnzkG
bqADko0i7hfxwqN01JRu7tG2pTPJGvVoEbzSuLeI0pHQYl4r5jw9L03jn1Te9vusGV+lEHLfGmao
LRRTMURG0CVxkNUETfOkxcWMf2YJMZoXxUUkwLVpX2cyXNNocfXZiFmv3ikjOdeNuezbBrwyqcxx
ryW+Bk3Sx6vhsGIwq6NdqfQ6nCvRR2CZ0MLG2UlL2BPreoXrXXaacmGy6k26Yz8gRHPw7AiRNvwo
M9sNiYYybzLMTy/JMk5dtC4pfm5a3Zo3OqfoN3wz5M5aS3XBVdCPXLCb3GvzezFXDiQ8d0lPaJKv
ncIwD9xlmnarsi+LhfYwGLRHCbybxqOXqVOmNTM+o/LZTF0we46gP1axQBLCKlSflXrxJqge4Zj7
1rfBTKbj4DfGT25se0zL3D0EyAsZOeYgzGpcZOnBk9e+9YBCNSv42nWGPu7FrLJTOk7+9Ezl9odT
LxLztDig4U01+c+CIxoCh94qUhWKFD9FjbAwKymrr9OKNN1trP6QjKVDolVraVcBC853YRUFToaL
FKGpjPaPlX0PLBTD+elYNDC7Ou9OhTbYuGClMmsP6+ws5XmwPCpl3qXuGgdTXn5Z57H6XlreuJwQ
HNrloZ6GNbjyNexfjUQzurhl49GHazMUT/gbjJjwehX/zjcr6M7TtGlYyWp104tvwji5CMce0l1T
1Jl1lHla78bAmqdoqaHq39gy7eYoXyhXAHBNEyaTr/qYfzdaj27eUjRAn+ofNYXRoPUOJssMF3Dn
NbSC3lw265M26qsuiGqN4znSkimP2ca53/KxGu8wq0rtvZho+KZdyitWL2FaZHJ9DEbltF9l6dFe
250kXjuf/hSmtMP7SoKkcRyydCnOas0aLAtzLdIHaEJwZ4vuviRj5XvhCTMLCbqiC10S23nqbSej
rxw8p921Xcm5u8zLpepsWz1xjJC8XuqpTHZaUz4amVk2pz4V67h3zdno+RDsAOddInv1vRMklO4n
POOCqT14lqiedbmoLwAc6Lw0JfxXxxwp7Lksu4ljQsnb1muK6yTJnG8VMW8YBqGxfxvtsu7RDoyp
sy+qru73WPMUUSXlnYTJHZFWGbxnJdMRNHzvfl47FJqL2/c7lVJR4nFw0iC06mJWW2Ns0nFihOKA
LeVElbQNPKK9ztklQkPn1h/0qcBclUMVwLAv8vTYrAnuKebau96+m3IcKuohgMgEa97e9wyN7td5
VJ29K0h7JXip7e2XRKvcMezKRRW7xSRhM9xQ5fuqaDjaRDpnwzkTaRG5Y5+6oZDZ9qJWVfVTsn0v
90jFjGcaGCkjZY9bl5QWeG6P9U2CG8i3efH8LjS0TH91iSdlzBpFHZyROTZ3BbSk8gATtaaJs5p9
jdhk3Ce50+QXh0EtuMrJd+HcV62rfwmCUnRha7TaBaslF9viMbmRupalIYZlzXOdigVD4rQf78vE
6L9JJAtRu1rJT1V3474wFjf0AqHXPC2w2eJSttZtqU8jDg9G1+BGasBHx744zW904rKnB2eyyyg1
nBVjhtXRRzgreo/JRJbU+WUIlqyjJfXoITuhEJOhfmY4skZjsXfCT/wUsQDGC/uBqIFX4lTlA2Sl
wSVlZsoQOVEDvjRBoicnPBwnRUfvl6zOcaCXUe6YF3aX6JOLEamaXhyMlqYmdLvZvBuDdkx5B5ZB
HQQECGRTS1nMlzpI0pAoml6PDVVnr/naz9UpGDOtuFLwjOh5WZTERbmm6Rn2EePPJGerAkKBXoHQ
Rmbi0S+XZokBxF0GPjtbmrAzJne60kbdI7DCbNr+IlbGszsFhSaPtSA35WlgzvoD3d/U7AuBWTlt
LieZmtr+LbCTQgv7QXOv59w3dzlPK516mWv3iygVh5SvuRyEy4MrGasGX89i4oGYDJHU3Zhe7l4B
xKg7WRY4o2l1E5aaW3/xCDQ804H4VwHjyqM0LPG1TGebnqH0MTNjRuco3UJKeeDGLg3JCCSfyjfn
KS7MyjyPraHT5WDk7Zq1Oum4ed9mNvdBzNlNL/QpDiD54goAV2muE0SHnpXb/dE0SBh6LNvS/ims
mYySohtLHIRyrSC5pvMEONXmtzjwmEusA1MXY9Q+W4MiglPo9GnYY78RfNOsqdIL6mpXfB1ZFpxl
x3t362EIUB2nTAuCIdTr4Wgn/k63piQGxHok2O9R97m1gfNdGxL9dSo93kmje5qbFvxGk3e1w5/S
y/tJT4+Vb/DDk3y5HWj3Hls67VDznEvSVkf8JTUkQSl7PI692jl1Y/WNnvUdL8d72PcP0jR+VEZ+
Ngfdw+IMdxY1v5tCy2Lb66/SZH0I8jIIe1W+d1t0HM6srxphPQj+mjvpN/e+Ub050n5kYX87Eex7
buCLgKhZNDOiua1mdQtwcz0FPGTSWN+dpnlrRKnHvocfSdW2Kpwp1aGonD86tzC/l9i2U+gCwayR
vs9msUPOd9ZY7bPLA0YpvTlyBoIQ+gADSEs3twemJ5WEYTo0VJlElZUfqzZ70ivZAcPQdPK0/0Dr
VYXGaD6IvHmRioHIUdjQuwgSlU68OLsYJa+0ljHnqOdoRDKepnJynoO6XRGttcvAV/BcaafPxWp1
xPXJM+fzTbJIxJfW0ofBOt86XXAUq/sApnNpjPpqql1SlUE8MHXeL7i4hc7SxMlaHNtOV1cTm/s4
MfO9p8/XmqpvLFr4BMPdcHVHjWRlEtlL9lCuVl3qNtdpDJpbfSxpS9wthMVa94XMhn3RZcGVie42
DOb2ln5LEc09hoLV7a4afHen9/1zsHh30giaW3j754ZBSqc+oRglNOi5652fZomfO4XNP00jU246
Td21huvmDczgG1otM2w87+hLAxit19m+Jj/SGleLLFnf8eR/M9xC7KayuIJym51Vk96Nc3OYZvNm
7Bf7wSrdiekDVVqrD8Gp5mm+Uo1WH9EXjqHbAlB5g2+FjD3ttQmX98rOly+B0PZtyxfk9A/pW09s
66coWbUpMjrvMJfljTSc+coV+UPjKC9mhkx4+Lrs3GiOsnbWds8TRlR86r4RzmrDR2AOJHqIHUq5
Yn+Sl0lolnN/5dn1raHlj2tVAiCN7XIbFOPyTdn+lZsmMPXXr1kzsF12vYNVLLeACV1oNdaDQfOu
r2TPLGOeHaqaia81kDsT33MWhk16VOVYka7WgedsXG+d2WzZDbeHrKnGkGOIx4nqTWRjpR75mHYH
OdDZb/P00ZPGe1fS/LKjncICsXRYa5V+dBWR3Eqal9qchlsfLC0c2uJJutWDkydvgy9aNorVT7oN
cAE9+VGCwhSBfnErGtMEjhHXFWF6PgT3ypf1qRF2TTdSEhOHcH5Qu2nLN1fCcr5AsJ/3ACC3vfC/
QmW8bgzna+ON0w7b5i2oBKy7DFK85WrrTWkwc9JsvSGvnAfWUOfULfqvgRiLnW1nV11pn/S+81m0
wS64RRqESzjjtplAKLGFdlTE2DpHYH5w0tpx0/oPqza78rtEAXJYRRGcs9ZYH1XT6GHXCvNeCt96
ctd8PY91aiIX0l8DpqydcMomGvIGZsqi5SKa1IJdbFmqV+Jy9bAeF2/nZdLbD2a/PChU3ierTSpe
z5lMgwXsXzel9w2H25EeC1y9pS0SkMepf3P3iHsmpkn2jBltJa69aSqu2MEaey9HuNS32UOSZyds
BJ78ar3Hy+Mppc1ng0441SirheC54VjSkMLHP9DNXVDFyUjntYoFmjA2vOhW3VxMHHHek1H0XQTM
hBdtZhrXHU3KEQ/RHVjkNS8uDCSAudBau1epr/lVobLqiPHDyuSSr/HYetXOyNajVfUXzwKcqIrs
dsj156Vzj7qCU2iDnl0Xou1+aCtdQDrMa9gzO8W+tM9ZTUDFIuYrMmKuJm8+KRzWH9N2WM5pmpPr
5RXWVboZgidWob60Tg1iuOY3aPOOOfbEF6uc+p00x+KcETf/lnXlH7a/OrglYBvg+f3zakziiU2Q
HouuLfaTL09zPssDSTRP0kMfIKR5IuwTC4axAybH3dPMPNT9Q/Mt1dJvrarjKWGgr5y5j4Ny+lnw
kpBVYGCKh2n4PrOptFjPFkyTFvAGEyl/tTBHXqVBpXt8W2SINRd5Ybr8npM65S39XSmNg0Mducrs
8jsDDge8Rt5xVxEzJb7MfhI5xvKMSTUDdDo8u3brvmHEZ+159vjyvkrrKBiLCzZB31Z/cr5PznoQ
s/c1yerXgQvqGwbfuevMw7y0V3bhXs1FchmT9cefIoCqmyo/njJYLrE5D+kV+7AqUkPAJgm43N5n
XdHs4StmsdPUTRqzXEtOA2XqxdKHL3nv9Nik+S9ekr8xnfyE6Q6xL1v3ndnf0Bcu0Wg5ADqDFcFi
SGKcUdqIv/nouz0DT8Ktk3J9t20K0JB33h1emfuusS+j5fegCYZtvpc5RNYw0a052WNQOLIH7sig
A8fM6rAaPBXbkvEWFXhPYSmaYIPbvNtJ9NxN1Pk8osI5BzA5dnOvHQBgvF0qguZL6TfuJeAuf3f0
RL0bmvNFX9WksGLwII/EoAPqluBrTWPf6CRZzGovuKHjqq0jMobExK1CztWunbgEKKMT+TJ3KRBG
nu9Ji51O2Fggmlh9b332LX3JQ7zPjZ6hWHOzIZrLNqg4+MqxucWcxE+5xg7BI35oN02fP4xrNzu7
gQD5fM8kNYmHSjOdMnJ6tjWLM/onSen4WQDeX/Rhyn+Ybk+yDJZw2fzsFOWoUxFIBvIxRDgVcp3w
HTOm2Sku/DpP3IrOzv6XvTNZjhtJt/S73D3KAMfcZr1BICbOpERx2MBIicI8wx1wPH1/YJbdSqlu
Z93qXZvdRW5SEoMRAcDdz/+dc9yLCoH2UCNtpSAlk31ENNNchSVduyktv0kevOq6vi6dBaXVc1hI
KxovO9qC2sKsosFtDyQdB4c5NxHdVT92N0bgXtdJY3zPudburBE3jY28MwitDuGcoDRTodyu5gUl
W8nBSo0fPG5umtXeV2SAxGOQ+psivcSqzXZNkhQOAkJY7gs1iR+umLOYW8eJ8XO0zz0nG7Jc5ts+
KbIWT1BL5FoYHDuYAfbfXGFTd8BVnLoMSwbXQF76mXnmahRXE0dn4XHYxO3HnsJOD2WRVGB6nVpH
dgPNaBNsZ1TC3Ll+uR4kqmh66ByVPHdrWb4XWJYI+1buAorUtN5eetUucP7usfu38IT/Zhfc/2cQ
AwzBX0AM68fw/pYXvzIM/JM/GAbXhGEg6hminvB2ljBI9j8YBsf5G7Hj2GeRB3HCEzD1nwyDY/0N
yBQYx4Rmxbu+xXf8nWIAb4DoZGdFjjVkNvjDv0Mx/Erp+TZtCmDG4AtUCxNl9ruBkLSbjNU3M7EV
tzklKYnxgo5X/3so6ufLkP4dYgaxyaFmif+VlGhCZVkrQ759mTT+WTPE2nsNp0NP6PlJ286PWczd
SQ2CZ9RIrI1XpB2NwFb55i3VdI0UmBbx1OQIIS5GxxW6i/lq0v+L/M6NE/4H0PH5a26pp3QwEORJ
pMxvVqSc3P1RlI3Y43AZj4BvzUheZJheymn5SLMqucbSo+IJ8uRfAU/bJ/BPL42iCHW/WXl+p/yb
YjP1BsTlsq+rHuZqnJ6mGlAzt5kFrpIIz7Wdkrc6STn/ZeZE12o2PjmSI1UNmW5V6t9zGv/xYXz6
jIm35XL7RLT+ZJktMqK9qH+w9noQEkedYZaHyq/r73+6We7+eIt/rsL7L65A8C7GLtv1t13zv14a
PUBv7YxY3YgmHtDAUOBdl9H//8OrcL9scXQmKbMbwfWnN9N6HZpw0C+EnGKdqLLOOARm8v7XL/Ir
H/75iXn07xB8wCXkAYv++iJJX85BWOZ6X+WJfe14po61atoHMXopZcwJzbihU+3/+kV/JeV4UZ4g
MEhkCoAJchv/RiUKe0yaSSWCA+f82pVtfrcG2KuKsElfRdskkU/+9WGs7Y79V+t+++tX/6dvb3t1
niBAc2yLoJZ/fcvryjo19qHYe6q6cynBuvMSJR/++kVoeeHH/HJ34AMBhIQQB7PCm/vb8yPt2A60
2Vjs+9bQMTH683XhpcUFAkSFeMHW+yUJNccqhrnXw2ynx1XUDs+YtYorOVLqu0yvnakZY2DkaRjQ
YxR4TSVn0ypx58usnKsLppnFocxLJbbd+N5nkwyygs3+vrFWjjrk+novWF9mIIvSBIKoR5fdXKHy
vXKxRG0zPYXimZrykf7bfD9MtrgcB7e63xTWXZEN3ktJavWxKEJ/RxFv8dPvHeMrGrA+KDlTScXX
rHclD+V90Xvqwqn85roaSJW2tbYPbjcUnJKrD0ZUHRHbBceJhV0uAyO9n82k3WPlT27qpR0R25bC
vzTnKrywe6+yoknZ64/VqTi3868vMqYZjyPjdQQOI9fjrku9PEr5pEgq7jrrRXrFvG+m5kn5ZCm3
nFT4O4vjXxV13u4yDw+x9NNtHqcRkLpUsOkdxy4OGHEcwkqrJ7zVehtm45leK+eG0G4ixapRrW+p
pQ0giRG8nUAi5rSdk6/7YZbtg2bG9zzapFpUfd4RVwYeGufecgo8jBR1W6F06q4/c5xDEyBeDLXC
KI8DDoD+wuYr3Hn58py1g9p79uAc3W5JTx0P8YhV2joPoNBnQAErXudAnaUjGYLwiz502nzN+HLu
IKkPKx3ncesZ012BLIACNHn7yWzVqXVKMxbzHCUq+aKl8ZDKSZ9700R+8jVn2vaw5mNzJal3dhRH
7QTDeuQlnXMaSIZDgizl1bQ4+S5zKfopOd9PwKMXRQFGaPTt+OrL6WR7Ca2EkiuoS6K6ga+wbWcn
6QiqOGKOpXkpc8FxHL0wddw7FLuHwitWLHl5x8QuDe+8AQ9Bazji3LTVJRl+N1ZTuHssE+pE4Phr
UJzaov0+2UQek0fSpJxhUj1dJGbzjA1YnYPNyFZ5LpO52lWxYDxG7UCidxgYGE2VlgIwGVyJM16T
cLNgyLCQIN21i9ppKaLWEV8+S3lAcMxTKMM0Lp1VHrZ2mURP94F2k8hpSNkoM/vWDIqbfJ1FPJhO
vS/8poi6klFwJOhLu4HyBxqywvMY5HYsG7E+jMYizhnRHHfJUL4vAXbeXEt1jQkT+LxMl4vVkfTY
AJUAKPv7vK71NUJWhX9asU3uRnUaW/tS9/Opd5aX0TTbE9Wcz40yU0hH97ZYm3uDYcVjyOzvTlRm
+KIA686cJW4ZdoV3W6zQLp/7JsYSs+7FoH64vRFp2+fXdrs7L12OTZn/SPB0RCOAX8yRcoyVQdAI
06nHVjhXrbtUl7T10Ixuvaqc+FJf6DfONFvtZMBBuTtZo6WQxrZ2dzATMX2ZINg4eK3DXkFEx4bj
1N9T6q8RRy5JMTbRttpnC/zlyWCSaASMZjiSrTHI9olY2vVmXIzvtKWR0dKEWQUqZutbzaYv6maa
y7iqikibXFrTlBiHxRvfE42yXnvZcQ6zV+iB27YdnijF6K89v5oOBn2Hubc9BLV7Fi7Ts7BciqPO
gUB6PzyWFtHsnWfsnUXfW2t1tvrVPbSGqHZKf95O1d1itqRkkqHG8wBQIgt5gI/+cRymi7kv3osC
SM2X9oWbytWJav1GumGDh5h5FD1BcdtJeIMUO9CoX2To30gOnPt+DvPYJI1vT/Kt8+7V5sjvEVrn
3Mwem7F41rNR/YuNHCE4/7RW4WUn0IRbEhiclfnXJbEaKxMV2u9oNDVWfajk3DUHwfiWm8JNQmaY
9lLJyMjcob+B9YXDmAftyXPoqSHfd8xS0ala0SeHZZqyBwx+XBfJYltpXFFr9z6jerwlFfvpAxBn
s5/VNH+Vczv+TB0UiZ1lGIZ5Gqteww2NUr/qPMzejXw1yZmi854NVpMm9SGVbndNsWH9hoWEHLOl
8dzvjWb7jceNUzZZ9tYSr35Q//Qro3yTaDpExbfBxAsXa9fHpllQc6dTn+pTlS/1O5efuJ0Mc7gz
3ZQZjVAZ02HNHOWubWW77uq0ZyiamLKIrFqM9UU+qtnd6TVjABIEy1jHjHrKG/gsAlm7icaaYBSq
Oy9zurxlxsyB3Jfe+oYHYEm3ONB8vc9MO6FAqUfvjFsSZoI4dObeZ0Yww96kbMtGSo8b30dNS9rv
Se333SFUhjDieaDiI3KSqb4NMHoRu9DW7iMpfhWoqJjKO47JNquLq0Y+TCNYKHDC+HpllNnoc3wh
siDqCDZAikpMd45xvpOOSvCFeqB+0q9j8DqnB7fx4XU5gzH3qM0MaZWw7fo6F4UCNfEGiJxJ2Mt0
YZv+HO4He/aWXW3m6DNd19hwgE1RPi2+IbI4lyosY2NqmWLSPLFmpFbUTE4CyTj7MvSXEDHWnZKT
76WADcIsfZRF6ZA9iBEz1KdKyiolzqLyact03Y46ZT9Jf7h+ozJItbQHmVO6DWP0vvzDGSse9bWq
0N06lKAoqKqGjUJWO7TD9LUJOm3OXc0SDlYdTQXYFEmXnnpFnhHeZV4vfb+XgmXjxluNurzy3SFI
lqh2mpFo0oBav3zXmMuQnLksaKBS44KtxEhFfi6UUOu3kByFbULZJ08GzZtQazAM7h4e3rkovN4Z
4qUiqwSFG3/+jvmMY++nepGPQ2PyeG4xYn2ZVV+CKbEydFHvzqSaEoPi3/ciMwm/LdPajhbClaZd
52I8BwIarX2H1TvlA0zNBQTLw1mn+1RbDDGCtOPqKocvXptPz5llkfsNVPfMj0zlrsyK8rvk4PbW
64oxou7dOy55pnAKy5U8aeGTw26mhboliKgRES2+4PeWHEJm/p7jv6S9cOEfi3AgUnT2mYDzEM0Z
NU1wxnwZ4HC5nBe+rnKcv4+5y4POSCRgGCmItNfQ1zZYXK/KfchTf/AYI0MaR6TuB0CFmj02GGNa
PBmM4VFu80HmnC9XdRVAAb8ZoxqTePEEy5kDVK65h0bjm5UEfBD0yixqX1m9CqIW5ApVOW3FBTDQ
VN76lhS7JTUEeB3b7Kum9GkfZlyR0PU9T9ka1dSKEK9lp8n1EJqa2c48OdAr6Ri8znbTc6kLHwZ5
8kt126blPGCoCUv3OE41U2UCHDAEDKUdPq9Eq1eXYEJCXoCXOaz2q5ch+QUt3F0pzeXMJiV4c5E+
H0m0EtDv2HRH1uzGng48JtxvtS5gpohl6wgKM8hv7js51ZGYoPmR1bT/o9LMT+js0f3lsrbGzazN
5GkNK+FdbEnO+R4+3JlZ8EGhCbMrQLLXJZUcHPKFBxHdJgQtN9YQurG7Dmj/XePo22UW47hj7pPc
9/6UkK9sKqdgp8I9wzjGX+udHqrBBLkw1jVq+PJ+8Hx1RNR1HCHjyerNIBrD3PliuyolXpVZxt06
W2t+i5Nm6wN1veQGxc8JdjZmdSKJRYHdw2zYiwIMbFBzh8rxNXRz52s120ZOFUQf5HEWLECmrt/P
t16vh3fyncgu0Sk1dpGpp/WeE0fxnKRZV0Wtcu1bTJiCpODVSt89LpFzDTDBdCcAM4Z6n5FQQM4I
0R63hxUkR0AkliWG4RuMt59yMzpLs1s4dw0Mc2azAPLP5vespUEFAMdw3NjvxBiHXpPChBhL+NC0
q01aotcLliOiD6/mquvvg9DIvneO0X1RmkPMLgma8S3BNXCuy8ABTDKbMdgtjUtj98A7ezGWjCgH
fyr6Hoak6h61yKdsr6yKhoxm5tc46272YZQK6bpHa5yS77jrnQ9sa+0c2bah7qagNT5C18COWAqA
0hgOcj4GbcrK2XS2+2rCBU37HoDjqebJX0aZ2at2j90DoLoJkpX+VmvwXleZdg9ynsiUq9wWqdjT
ATlJHgxxF6V+uILSaoulyW8wjfNNs4usdMJzbLYJTTsyfSsfKw4QM0OzpUvPPkLZbT5xeh3MrGcd
gNeEZWpMRjddKS04Q4scvChlK7OeS0dVb3Y6Lod0NkliESltwQbFDuDYfp49Mj5J2WZ55KzueYa0
FfeITf51NhoYLUoJmror14C5xtohJUWoLBTI62z+KnIDlbwd1/YBVGy7sLZzDcExXyEc54fJk2Rg
FkFd381TOLPfYGH1I8c3sIXMHkcoEg6q6j1TpEHs2ho7fTyMw/itxKtxaxcFsQKD3wIqB01GglMe
zrgtVpVV92Io/TEql23UHcJbcJ5JE8puyiXT750SDOlqfy2fJjVxrln8iRXdMJSTgsnTnXxsACuy
r15dwbrJInsxaub/UVoY6rL2ZeVezuS83ZQIFw/D0ohiLwTJlxx/HEnluXSq5FArgL3dtFQEX2Kb
IiwsnyCeyiAdiZ+nGDY85N5MKrdhyDHyTT9JIkt0xduyzGCaDc6J4IlDUj7GSbCs6+OY2KI5u/mY
kvllJS9KtEW5I1osXXYZC6Teo1wCvxQuI1RJDbv3FATSCWa+nWadQTCUJjUeoA5s2B/Gw2SJ5Nmd
HFbqmtnkfUXjS7D32UDIiJHE1MainxSXNJu4o63C3tjnre5foDjz8KALrcPrbh5XA/qELKSIyc+G
GiW+uB6lSzgMjqaFTPFgNKuDzf84rjU6z6ERDI5hMRPOCPmcffhkZ9GJWZM8EbVZxkTUYz8HFWwM
IJ7h6FQfoNw8QEQJULrtXsDWU2Ymtw5GGknuRD78q9DAz2jkX2Un7LC4vj9TfgU+v1+38sILF58A
IYhFShu/UmcfwsO7eYnjA6cbAQmO9bVza+uqwFCGU2ga9rLuZA9wrrhdqnAMzn2olvNAnyYBBcyf
QANG07L3BW7pH0UeLPGnVvY/Q5j/4MP/iyHMUH80OekBHw0xVvr8439vf/+PCYzj/Y0mKEIXyRfz
yMfa5ix/n8DYf3OczV5MrAe1HvzRnycwNrldDCsCIgYsTP9/nsBwiKARBCCfSxUr6b8zgbHMz8LD
P11mJsqthehCTxDtS1uC9a+XGeD9pA2fvHjokxwRjboHjpZq360Zge2Ol2IispmW5P70CEgXHEXt
vTJUiou8vM4MAtMW/xvL7hnjzpOtvYsxSy99yMZysE4T6Ezb9ad5xpes7cU5LA4pEmlTfyuhfbeW
RyAJ/Fk1qa32MHixRWLwq02PFordePCr9T7xuiQWjS0umMlgXUnfrDJnSjKwRliL3PCqAn5qeU+T
toscNoQ7Y1ucgYu/9IE65UUQ7lc5fjN0nu6cDudg7xbiLhuskaVifZgm95gy47mmCS148Ipa3s8F
ybJmP1V7IF7rtAw920YmHWNitLey/TIm7eNmkbVZ4e8FBqyo6QueWXJREZmAcwT4cYYTbg9FwgGq
GbzwcTS72zTpXMwS5U0n7QlOKe0O62JX76MyD9gxirPyJba6Wo6UpCVsG4z8PBf6BZ+Su7NsRNC1
Xq6UYAGVFiCrVYaHKp+nIwxEwRY0lZdDGUZdEjyOBDPNPgEG5Vg8LloMpxpg9l6M0tuHNvCzAlAn
Ihni5qVVWkXDwtILORVtSVCxyXU+rf5TZ4wftpAKDD0UO05sTkwmZTxDQYHoHt0ZF1fN0mpl62uy
GUJw52d4LLqBsAb5hdBj9g7NmLY0QAyPvgkPvyUZRIE/mc+GZ0/gguZjGKDCZTd6UrFXjs9Nx6rm
scm18CEMXnrlTWO3c+B1o5RVNCqaYjdpvCXOnJOlysH8G5vt8GZEkTiAgL0iTs7vTivGU2NUj2rw
HwxgxnXnFutdXUCjtwE2XlQl+G4Al23huBKc/GJSrPkcgRinNfGvqi3gKxFsmWiRubOS4qMJq2Op
F3YxtXdht5yoA45FuD3Km8TEbISHAmeDfC/Mb+1QfBvIkEBFluo9a1APEuyX0TLMXuT0c3IrWIDY
GdbGoTTm8UTVj/qmkNpJCDT1vueSPBBE9gA4Yez6oErvKFjJ4oJlnUFC6e6kNycfecUVkyfLI12K
9j4vBvvGRpjfMclgbAfBGwfNKk7pPGR7Cjz0Q+AilaZmzW4Lrc/aJV4KjYd2fUl5Rf+dLUV5rSw8
lGuOPVAVO5WcfeSc62qk1cAeqseVHsUdzy9iIp1j5qfTPW7v7rlZgoUcTLN69BUQfdZaXJyEAe5I
lOZCcetdY5P9x371QQ1Bf+2maRNrv6/vXaHfQ6ecrwOnrS/Qc7GkWEW+N7qp73ZuNSH0Dd4KkwrD
UMWUuPTXxIfoqE4ESZe5A1WWiuyCRLHmqXRFeDd+bjs1Qw/so52OitGV35Gm6hP8FF3HQ+FW1/gd
13uemAUhDROoCXvR4tEyEuu2bHpfxfXnFpdYULFdMN7ywNl6uZ0ab77EGtw8+J/7YzAR9solXQN4
Aziv7GTiZUO0FHI9qlW4e9SgGYA141lF36zzytY/v5AdO4yoRB6eMd2v6B0NLTHcmYP9luNyfhr8
rrIPgKDtfgwmUhV1wbkMd8JJEC1IDGiw1OfRW2CQmtYM99YyZt9qyZuBpLEiZZrGlVdpUHw74aPP
i9y9LoJ+vltQNb6PNgRvXi3yvLr59E6pPLJ6MyXzQcsmPG9t6OjXffnuSN8ikHOAP10MCbS/uUyA
9D2O0HadHVYXPB+1ylPfGos7dXQhYXfpin3fd1Y/suvVwSbeWvya87rGtj1Yl4NEaoO+E2ezz5Z7
+qG9h6U3yezO3PmjD9GkotBHStBD50Vm2ODzzjvjPH+erfwJ0w33nfQRGZofesz6k8nk4orsY3a9
1iywayM1GFnRXzaWAY3Ko/hGuEbwDBdd7Y1mmo8cxFOysWaXg51R1O1OVHXy1qOxCNShSr0WM3t8
IdLp1JfWeI/yNsOTqeqY8IjbiT4lRkZa3SHzsurR5Kfv5WrJs+fO6P9dmRxK1lXEu88TprY4Huh6
cj8wYlpXEj/16/R5Jq2tPI/ryu0fDfb8OwaASO3oefxwQoUyfD1m13hXE/LkdTIaaOZ1qOGivUYE
Zxod112IHB9lAo+Cm01wbRwQkeGhkpj0MP9Blc1iygwFNt91vCJOloGZyrxLs/XlU5ChYaZURt3n
Sfo2JZl1SDW5v1aF6x06uDkssnBICzMsuLDWf8a3PL5rIy++pnagL2wpxCWJGPx0ZM8y0svcHaRH
R1FGDDT3PqjZqTfd7gDeWN0ZqSRUYFXzDakMjy4BCDgdXHfX+Qloo+fU92yJ/Hgq5vm4+M4UtzVP
u6pT/VUpGaAkJWkM2bz6J7NZOYzVgXEKMl8cUmpsXjXmLeKkVtwi9hQcbANTa5Dqn05t1VdSAGra
Q3hPz7h6dA0PWWIcD4s97wkFekkMlu1OhxlfxiFRzXJGKT4PtvqSkrCIVJbhlzFBpIP3AesRKgx9
U36MUfq9XfyLpS5KyOiKrMCRJqTEimGE211YF4B36Ybg9YK4iYHSKZTRY6a8Z6xgS9R6KrnmlycL
Vj6PG5XuLIRYy23m2Inqg06q8qERSfFtWqD3Jaex58Tz+cCM5pa4bfzrhWVfl3o2ASSc/Ckg+u5B
gxyCG6NTtt4c7ggEmQkSLswL9hAPDlJWObPfyl376C3NnixghXbg39aUYdQDSdLcjHE545ZvM+9Q
ecaDVw/UGvXOQ2ZQ7Gga07PL2LvmHHHlMio9gaacOnmyExEH7nhwQOzOVYCVwg7WXaPn6jBhdwpQ
2s9YRH5SQRvTXLLueqpgI1OmNu7rBHP9SL6nU5ycSYENeMyaWgeo0+vdnOCq/iv4Q3fyDaob3TIh
ghBfXt1h49b9R8B9C7/xsNRfpD+fAsd7we65Z3h5A6pP6IWXwhlpKE/3KMMf1DU9DENZb3MaTnQ8
9GOFSaQf5pss6G4kmy6ZY8yeTXU3spKWhaoOKXoSa+tx6vET2DYJyVL4cU5i+GVe1YfSxCEkxvAR
2QzNw9c/zRH9RXkV50zlLLHAN8MOtQBhRGcl4eUYKI/oPqO8QEij8Kr+2aeCP5y/dIpZDgO5jiQ6
Wxw6d/mJ6/1Rmu4a41Ne2RuhJafpJxd7RUNAgum4Iz9ajfIkPG/gCCvCIwGZWcTaZzybk5UfnZTp
MZztcW28Y6vdeA21HTlpuZ4Mc3Ufgty/7EY5YzBL7lsB+hlNtmkep9nVkXSwBBNndJu6QXPhjnxc
TYeJMNfOZT+gXtcZD/QgQ1uYY6EDixa4vvq6Gi0DhqTVX7SAnGo9wjqnLL2ix2o3I3seQzP/OS0l
p3WhvDNDdaTuiokchlQcsmQosXR461MaLmh6DGCuCR0hqoZEs1fbCy5DowhOU5j6l66qSS0oA6N9
mgc8jelSz2f0fugKWstA/aV9bodhOA5DY+y4dpNHMyGXRZFPd0tbxbQrgrK9GITO4lAsqAo59o+O
EGNmtq1zTCvcjH2b3fpmC69cTeLOwjV4bfuh+hik7B+Sxs2eHZa3g5jM9ZJB1sro3wtqbBAma1qz
6K+kI/QdaZ7kI3Qh/k6U/BU90Ve7xU4cNtK4opwZbnXUJU0RA5vR0cJ2hlW9UB8z3uPNa44Jrl/v
+rVnhokqY920IYY5v+uKC+ZMFmEaCUmBfYO1ezbFE0EC5RWEenHXsMeKrWaabjpsNvvJgMHvSGC8
99vCj4RdGc88AoJXSlndS2ho0kN8R17ScQmSK2y5Ix39jSkiNsV6s434vXFKewLd3OlHncLR0j63
k531LeiaY5Hle18c9Zo/tbl3Eaw/ExArML2fwsxn8HxsmYTG731ZXw1MjUSRXieCB3GJk7Zok2OA
i7U0gq9TrT7YbY/n1sqsyHfml8FJ8gMp7LdZeaet9WR57KdUq491v5FzxE4W8ZAU6jjMpIUkwRqc
k5DB2jiwrhJAp249SfybtaqdmPo7oL6JmLxwrfbekM6njdx4bqucEXC9prTotDAhi3s35OTq+A4q
jEnODtby1viqkqpIWBi89IdJSMJejiS1lp5qW3bhZccJpvb3dr5W97nMvNvcUF9dyAg7GgwSWKNB
2P2LFKTQRPW0dDv6uvt3JjjjPmzMGvhl7J9HIyQ/wG6T5tiNS36sRjnssd7OH6I2OD83XcJ1oOfx
Ch4FH1bnJtdGVywHbNbtt670qyvRt4+lWUxfELGWuLdQ96OGqPwr1kQWC5DgC0nVOsH1nl1gfUpC
DubaoeAvSuGW0C8d8y0fpUlyfYZPu7c68jgCsz14/Rz8XAIHrE06OAkGwO1T6dfjcdgGii5u5+OQ
VMNVkyNBLW4nj0Q+NWd/ytpvBudbckhb/8vSJRPyoFKnUk3kuIYwyUWeJKee1Ix3UlDSy7QxhwfR
SoRn4ViXCKXZcKHcujp6G4xjbVhOuQE6/ew94zk64nHkYzNtLEkuQv2GQgT7PizmZ9V6LQJwu6Ka
bRCQPWxA0GwBbpQbJbR+AkOouPZNtlFEUJOaJ3OpnkaeFAdjgDai5zM5JJ8IUq0ahZyKcGlMbCar
Lg+uWvZfnNjnbtiK154It1LbHWq9GJgjayhsRhXkN4M/DX+gUBsVRS5Wd6E3UioLavOHn8BEROaE
V0tsTBU99eBVKMnGjdqYK0BUR++BtJKLeqmuPe13H9h0PpyN1lo3n2f5SXBtLFe+UV1MQ4o9GTmg
XmuF7ZIEfI0gOhhfme0UP/ONDqOLaz02SeC+MJFmMTCm6r6ppLgU5pjv5caYFZ+4mfxEz7KNQuPr
BkhLNjaNelAwtXAj1upPeC1ggnzvfSJtIXAbyhGYG4EA6E0b+1ZuFFy7TO7J3si47hOSaz+BOT6o
6TUT3UdpSnHXb3Cd44T9dbgBd8uG3hWfFF4Dw8WFAJrnBa6OQ63fRLq+KDe5Y4LEw9JoL6dqjDVO
iD+gi/8RPf/jM2T4/y57wte+baWJ/1A9P//BH7qncP5mOa5pozpAo/yRkfeH7mnxJwIJM7QCzwcb
df6he7pE7pGm91ldQ7sLs5r/1D2d8G+cxClsY4tHoSR/6d/TPVE1/6x6Et9HkroVgITTFMDP+1X1
NP3VGswNxjLWbl1J2CDqBDktBVltUoMZUO0TIAcH5oV3a595e0Io7OUopBiCP0Tz78v/Sj/a/4JB
/g3ZMflVtmoI2wXwRgT+vUFBIQX1I5usnawGvU8rP9kTI/mgg1T8Kzzon9/0L6/020TBb3uBfxaj
Rk16yH5Iw3wHCVLcUh1i/gsw+Lc4T//zXVkiJPcV48HWm/PrB4x7vRo3IxlJIzzLV8WzdbEczJB0
M7LjVTLWDqIqxnabKeAiDqFU+vVPKvx/85P98+/wOx/syLEgIdjcZcQW3Np2H8ZJkxsPi4WB769f
avtRv11PLNUeKDkJrRadib++XVerek46rifiOOUVE3dGbEtSeQxiuRGMKGUSPx7/+jW3r+v31/Rt
3+V2oBuAsovfXtNYSzrmeXsF32JGlKEx74VhZLuxHY0bKGFQYk73p79+1U9Xxu8vC/Ptm4zlwNn9
35h5nfa6KWVuEa6l2qfAkvIqzeRa7IGpvOTQYkDbpqKNsGKXBMnYCclROg9bMi8HdBNAx4Ubtfa1
6Q193DYNTN3aFcYXdk3GXeOZaXdL3W/J2qgz6EdAi87f/fWb+K/uOZB/gu3peLD+KUwd3bNVNIjS
Q+pQTMpAIlPHsKohFWxbti9//WLB50fy20cGhsXH9dmoSRDzr9+UXp1waQgb3bWcDImmBEciSt/P
8/uWwXEQ2TJjxkGmiVFtQqYPpdQLxfYYToYQJ877YNIt5UMdIh/xk9nUXVmG4/no8BPd3tIFKjkp
rC9NzEkMOXRLpPiK/Invks+9fVQMSOrHNUcJ2IWprHOCLyZSfPzUYb+VJF3/UyAz5UQzBs1dg1l0
iV2rUQ0ARF5gJbAJyon8zg3EyVDJ0MYgFopcE0ka0Ba54synrg9mnGgDefQ7oynX16ZdGFTWhSPc
6yGg0A7eISWUyFUO/LCbdQeGI0xpxzLJQaf6eY7NpMsLtg5G8N1KTU5zTr+Fio9YBx8sSp3ZUUoX
QMdC9Iv4b5KxZ2STZPw907OySKt8nsw+vCMHid1kODjdoyuYbV/PSrX3ZNyQXa6hAXnCAzE+ssdk
eO3SNH3LQLp/4WMifCiYhfxBk5uvDxLxZojrNcGePvqp+zE7WVhFNG4xnlG4mL97jvaf8lqy4WRE
b0VtV3gXnTshssKcEH5utfazWzbrzVDM6YdF/eK9agefHK0+KV9LOyDmilKNFaYGCvp+It0aEart
3G+aMLKWQ42nvxRDg7bVra35ZTWMNP0/7J3JctzIlm3/5c1RBjgaBwZvEn0wgqTYS5zASDXoe4ej
+fq3kFVWJkXSRLvzN0nTtbwpRCAA9+Pn7L32FjGhfvCz2r+fJSq2Va6xM9F19hEcdCQjHogHAa5K
V5OzMmIBwhsmvyN/DgZjEyzyCmYy3BT53SsR1eznzOAYnjoWSEjOEGcHWjbp246dDBs7Kwd960ad
uGpS6J8r0sbze/ZMyWkJXbBEeICDYn4ew8jUe3QyCyKgrBznisaQgNiKxkyne8/206cybIkG9yOH
wXmZchBbVZVscQMsqewyC5z6QInnuEenL8iekLrzYrrdZBswjQjdEftkAfMTlwnSBHEzlJzPVo7V
RUi6W9ezgak2I6gqsxRrOPQaVRuLGc5agD3jBntC/t2OEUht5zatUpD2dBMgqmk8GkMCiIcpwWyu
FVOW6YC5wOVVcSQBCqlaJqDsZBNdiAkhIBsb/YA5mTO5pdTp3vImjKxz47jOCkIq8hZAUwM640AY
N1FBZPdBxM1QrphoecM1wmvmnYDGxbB3dD+PO5zkytuQUsSjoPwJxwD7owzKE8MTN32qGsqplTJ0
72xoiDTBHvG+P10T3TwY1wJG7PQykmuDBr1u3GZXl2ocf4YdQ4tjNKDMYxInB48TPBLA/F3wkjmI
pPLupnLKon/uPOJuSFIXWXxrtkSuEbDTVycnmmI01iEBand1Y9gvrqlw35KvVLX7cMgBSCmeTkYw
wmAuV48lKdiIS1p1wyMQvJj1VON6aBYxkyzdLF0LKwzmI+pVldArSnmCvXCE3Stj56G0RMw4Cq81
faQaUAJSGQ64cYaYcqU4KyFkbgKjP3jgCSb0UvSBkYxGlWu9uMjDvzCDHN4tt581gsiaqTVzjTBs
Xit6YrNaV0OfleZ1LHQjIAtarVucQmAK8lB5iaflWuOMB31Tt42oLSRrRLveFvDFaJYFZpdHOYVT
Ygtou/AfOD4B33pEt9JroB8zOXNd6TqI3GJPDNcASItiPzg1D2HPhIDubkoDnFPmqB4bXJvxoUgt
RKG56SMMA8zFyM2RY/YyuSbCfWuqfabZqvfIzkbFta/CMSuuna7OxKGbVFc9wOctKt6j0nvOek8/
ehrmk2G18TX6qRkAK9pNPIuuE50q8uoAuXrxxovsbD2anO/BdNVPeBHCB4fMlIqTvnY3w0zYzyof
i/KNcQlK8IE2zTSU0BlQSj/F/VSddQAL1Rt84s+Nidw85rIQfDzoAp3aDsZ4DUJqvEnT/K2CIEH/
M2R8TiLdvOkUUFFYNsm2iwMNwGhA+USIyiZWNA7xdRT5YwdA0Vy5vWWecBttm8zPtmbNqHdIv0WY
rzac2H0T8g9nxqroE47jQfA16wNjNcvortXKpSddu+ciCPBNziNUC7vcuSjCV8NoeifaABETaSBl
LEDZlQfkGtnt/BBOknmphNxSJtMACcz0tikDe5RNeqslJPdAMiZ3tMuz4cP5I9+32yUgXHeK1nQo
m5dmjqGAOPXov3VF5+9kBbSoJ1n5mNEE+RaMYjyAtNX7AiPGCtijvw+inFVFWvPEiHb8XgbVS5aF
+aGF7c/kgS1A1PTs/RCClnTH9BrGDIJaZJenrKttc5Na4aszONa+qECCrnpfhu9WMBxLRiAHPKXf
/QFp8RoR2WuTzQbDcwS5skuzfV+g0FtVKa32OqxewnHwXsJurh9BMMm1a8w+nFs854VGbE/z9Vca
197WCOJT1zXfRxkCJ23yu6p0j0FUpXtDpC/Y6L4MQTru4e+gRV3uVZaj3YsyR8C+mvoAZ1ILtwDI
5DGMUZombgwH1noUOVajsrKwC5ZNsxvSDnKFE7pXqLlJf0gae033DOk9tUHB5uSYX8m/Uu2Ghsi0
t0ph36R+CQqwmUAit2IAhdlqBi86a16dsokfSqHBf/imalzagyOYLBnVX3IPyofC0XOkkn20XWnd
DInLjiOaEqqLddUmATgjgTukq97jQdyQJnElWpRnjF+6o68qGLkRmke6eOug7870LDBbyIDWMWAd
uUYYODGaNYtzrcv4F5Wi/y5xMG4KUGUY2oJxbRrOfEpnr/P4GyAHmNpPWQ2g2TmwZuAnoSDghRPn
eNIhLXIHa0kbH+tknh/QYQASkT/Nnv9GQRw/uB2T+8r8BftoR5GmbmvDVGtd+nuNbXONwPV76Kft
xpnB57S2cxsPkf46ukRnOnN8l3HqZRySYnvDcmVszNqo7mYT95WF3pCQTgR1nWx3OBs2vY8UBt00
1v4RIEAPQHxgCJYYaks1GB4TJO+bCrH9Nimnuwo24i6WxWvUaf/BLq2rzK+HtWH2+yJmGoRS8TrE
vaNk/Ub4BocYo3swdHpUEJm7KP6q7PBx6iugGU17qiuiUOo4eisWRgv9CLyGDS7E3Nh6SQ0yChnl
idAUlhiqnl5Z37uGErwZlgFDY5n7OKNcBkHpb+q0MjmfOsaacA/+zzpywn1EmOFy7xPvazVJtTEn
pjqwcDdMZjddX8C5bt/rwnZXIhTlZpFIwAfLeTmnV8eM+23s9dvZCNSZaSnr7VRdOxTETGGY8iM/
ioYnf0wI2UGF1e5L5o3jxvRQSA4V3TrKlRarUR8Fiio1UNm8UdSOXyM3svnLoMy9g8XFwTWqiWUP
uoO/9mFRHYremO+g+kYPUzKWL/EA2GeFX6XhrhVRAWTdjv1F3i/Mn7RhrXmVej1JiBbPXLPOE8+g
yTgXsEHYSrn1JRCuDfWJVx6tuGNEjT1j7r8GjZyTvYkWIzjWs1Q3KDxD5v2hA3PQxEBI7ktgH/A+
xVeCHZiTXughcG5bMR7NLA8OxijhNs5zny4oCST7KyeIbSi2DM3WrpnTb0zRDECj6EEnAysxgSFN
wY+W+RKapbBH/541EhTZHDlDvCPjUr4G/YhaHS+/q4810sqbjl4Pt9Eww8fURK60yZkZ3/tTAprI
NiwwhAoo46aVtv9mDThuH0J6UYKH2u2StbMwtVZ8yzTEliEaf2MHphoQWoRUvsLFvLAKGcrhrwtq
85mj70Nd1BHTKpo4ycocGqY3oqRNSpu95s/a0WD4a23Ev2rshRkjOScaNyRO1WofEX3VgNdH+mXZ
unqN7MVfC6PyWQWuEru0N7qXIZB4+saJuNi1FC1tqyHIJHMkP/LOSW5DJpyFZmY7xCUDXcnWRWqt
1RfPnpyS5wSPTLK2RAnSyB/ZxnyV+Qmk0kjnmzkM29eu7lLu1VQs4iIDVWk9yfJLPDWBA6eGfNE1
XruRi0uVv0rk9niPyZI9WCKf+qMSTvOTCJnklT6/vgs8c3j1GeUe877G5jdUZWNvZR64L6oNqQLz
spn3GRkJjOBQjYzreqBlhnIq8OAXzz2A9jgJXpwwYD0CD8uIUGVGhJxkar0nxAkehTwPpl7l6Ijv
GUpVPzJdwD2VUYPIqh+b6dyjbDfXztxqjis98RXbAGlvuTcqq/rZ+pPzahah+2h7BXawSjik3STa
xQSb+UHbg0UzQGTF45QjSQrK4YfXl3a7nssu7lbK09Y9hml1F6G2SeiyY0TPB4oD+tyhgUQehwrb
5QD8RMVMWFcJk/H3sHCrO4KdcDA1UIOfQ5x33zWJ2bcZtrhqectA4+A9bh4L0PEcfD0UMhi9YEoi
pBpyghX6DlfOSJIHwbkz0KNNELrOq0f7fuJ7i+Q79GTpseOGBVQlTUYHbSGV/CqT0b7r7ZozkKNk
120oEeav/lw1aN99SY5Rp/RU7jtR508jgYByZZVFCQ2xd8jbi9rmXmPHqMiyKBFeYnggkA97lvmj
wXE8r8PJHOQaGIznbIcE7cl2nCYq0nkeJrWe3Wk6J/birWK2bXzLtd9aTOOMulq3eRjOK43iJduN
mTEilc9yn5usJg5VbtgaUMWGHpG5yn17x8mX7SIe0kiuYUq592iOUh8dfSOe8kk6/LWdD+5/VqQ7
ENEBfesQe2bZbA3Rokeg8QgLX0UWwFnlWUestZG1Q+ulxt3sqVTtGVcE07VLyiYOH0+kzwb4JLmS
qRPfScpWbEhQI6qtOw9MhZrGxzlV2UWJ0Y1RMweZNpt/+jaA/H3ACI8aX2vj3o9NHH1mJ9FaCXjv
2c6t2+HJM8giWcuAr0mBXTa4VpMIbckwZd3Bp5VR7M3Izu9aNQYOUg3Aids2w37AgyXoIOtMEaQh
h47lPGQL57imd3MRQEgbas9/gaQLT1hW7FAoAEPR7+BcZ6ib/3cS8EHr9Z+G5x8tL6KcwF0QjEZz
cukB/9ny8ir4xSECsU0OEf9+duv0yLg4K3h1qmG7sOIl0oIAtSXocTQynJ+rm3qEZW4RC/wouqy5
7pDvW7u/f7B/NWqXiCkfuSxafsslZvbPz5UEjM+yLIo3wp6+6STtqc/RvlXALJGHzOYnUbIfXM5Z
UkwtwTySTuNFGzyLmtbrRy/B61hkG4H7baNpPhw83/7lIw3/pCV8gaowLQguHi06ic1Qkgh1IeaG
QIFx0XSTjZpjWF1NFbb+M1P5ausQEDy9ysEAa9NAhNzOrvI+aXR+0FWlMUN1TJfFQbh+cW8ZVld0
GZkvTIvyz2cbWU3KM/dGWQ6fDE3+dV8RzpsEX5nMbjGfuxejDALIs7lfLjVCANg1BRR4jFL2xlIe
nvoyj7Z/f2w++GrLlyJiy4Z95MmL31H2GKvdpb8vZMuOHsbjifeeldgwPktC+9elgJzRW7Qtnn6J
WffiUrY9SOj1OZeKfG8tTYqa0uV4YM+We/rnW/3/0eX/EQxg/ne92rypt/+ZUt68FT//7/9ZvZVR
/vbjZxf/Pr1c/pv/Hl4G4r9oNnqeuUwIBGwsxoP/Pbz0/f9i0oJ4TDqmXILXeDD/J/pL4PQAkYao
bhkrCgL0/nd4KQgMkw7OfHJQ3QDc1n8yu7x49BcwV8Bfj0LMwq3hLZ/td5pQEQmgvkaQHOa0cnaI
1lPwjLZce3OZ72nsOLvfbs0HS/nFmMmRJi8Zk0n8ITyWzPL+vF5pW+ghyjI64J4cqYW78NHRcXGc
Zp1eT2xi6Ipojv/9ohcvwT8XxTBjWVhg8MZcztNE5w+9rpzowDndOHd5FqNZ8uyVwR8/+X7LqvTb
TrVcCv8LMDJAaDY/+sVOVWpWkJou9mGChn8OZsfY4PB2QClm2a61aOYmlEf7f/4U++bw9Pdvai1g
pt+u76ON9V3eeFfyfJjsFn/eX6NV0BpV3x3g1FD4O7iYrdUwMbUmKLVCcVk16X1KXgdknnBb+EJR
kfZyOo9Vlqnt3z+NuPi1fcbxHJKX55tNy3Iuf23kEVW7QBAO9F0dhMJMiWk/SdFdNYQzo6Vp4xSi
N5SPpK9/eDQW9t3gzdsunxycE6Ef3wObMl+dSrBQwlKNkBHbifMcqb5mCoj6nmwHaaF2UxbywsHn
9614nM9F2RjHIvbpmAvE1mhwq/CakATzk6nwxe/N/V6mpS7dcwa1/zY8uZBg4ED77SFTy2QkL+wd
3Rvji8BOCkSnojuJ2M25wR/XvMNg+Wxse8noWH5wGxs0OyRbCf80//zBswFVSu9ZzSHsl7eKcc9T
3xnJawZUdBNPCW7bsI2dUy0a4JpNvwf67YKSGAVnNq0660FSU+yZvA5feU7y6D/bW//5fEJQSzCX
o5FtXny+pHJxufEoHho/pg0Md3fTuaN38HM9btXihPn7M2cvf+Hvb8DyzFGwUCP98x5evoG1UlbF
GBFSOlYXazWX6CE2StXjU9565LvLenyuggah4tRbwY2Zg6Zt0Fae2x5SHuohdSRTp3vXlmt8YfCZ
P+Rub76OoHvxWKX5Q5pZ9TcfAMpRdn36w7ZyBgGzEm89nRl6sPgBTFKOtP3sYCFCI1jO3fVQaGIO
oyB/+PvXXWqwf31bSiTifG14fwtd8ff129BDiEQ1zg/zQpPxetzh3eQan0y4L3aJ5T22kDaY1J7E
t/6LbOdjwO5HPtcBeWn01Vg0/6Hqjrqd3Z/+kkX09y91sV7/9+Uo9Zf3ijGnWBa53xB3NMybeG65
nF1U0TUguCs+2MigbNSfPJ0fLFBsDMsOyyPjSbF8kt+uVIzUuHbX5QcM3dE1NPrxCZFHzlS06a56
O8kfCitO7v/+9S7XjOVuLlA9h7eCN0JcVLbAJQMzVyW8YZTt77gTfLS2WcPSCD7NYmwZe/bzFIz1
t4wjKZB91/jsB/3oDrt8CKB7pMyzcP35vY1hkf+ai5q0kgaqPbPiuemZUmCuL8JPMmU/eHr4JUEs
4ghFi2BdXEzbKTSSLGoPtSHzBycZePGTQe4rqo1VnCv1/e/399LsvDw/VLwCOCLuVm7wxUtRuWaa
NEFRHcymmee1w/SVeBdZ4cN3VKVJRTOy+YslcYzFRhpGBIT4yRlXI5NvWkN+eqywfV2XYdK9917b
vxeiBoEcDyH5gXQzz6Gj6m9//9Af/iIeTcuArZIouuVF/+1JxAebeQKzwAFfqYtKmcoklHl5CiAh
Pf79Uh899OiHl9KRKFoAwn9eqvSTpmv4SpRDbXhtic667rtxIFSx8a+I8ChPsa29w98v+sH3A4a4
sA85hXDkWT7Ub99vHpwmEyUa7xGA1Q5tSXiNwNg7lG5onP9+qQ/eL/J1IXFyMc6Pl92Cir5iPhMq
RoAnDctd4aXpubBnf4s6rrujaz8diSFTeJH7yj0PfhF98sB/9F25ekCRblMYXHKzenPmaAzQ71A4
UY8Mm2/I8DW4heEdfMKjXR7li/WfHIZFFYdkeCmz/rytFOjeslgWB4c962oswU53HokwDKVm+zmC
PJZufJxaV0bz6U/6wX22JG8ZWF96H/jR/7x24xNJ4w5efUgadBo2Evr7uGHCuB4lfFnUKqxdySDG
fEXcFu9eTojg5u8/9UePMpHFNAnwmzM8v3jT544pJhxvRB6xCatJeN5xUKG5ReZ+V0SG5a5ykX9W
Ynzw87JiuoIKg16zXPz0vz/KPsoos+lYPKPUCW7ox1JiS9HQnmJGku7+/g2Xm3jxAwOURVREPe9J
Tml/XqzmhOQDY8X2RvF8kxTtk+4+LZo+uIhYDmaWBAWAlPWiSCswirozuZ4HFaHeWZHVFJCwGaEN
//uX+eDOCZN9R/DE8q0u71yOHh96BHzkEdbVc5ZgmQMDBIpJZ3ZZf/JsfPBqCPZSzlQy4Bh9WRm3
FcN4iCntgSOTYBoYJALRBUeMGQvNCcSI8SXsKzqdg+F90rD86H7Sugrc5csueRl//mhGyg6lxrI9
5JlnbFoUakbKrvf3m/nBs297dB6ZH6O++NceHhDyKUcauIeGhPmbcKZomHFgXEVqIP43a1DNJ0H0
WfHywWbOuw7dmG/GVnVZz88oO+IpD4sD2YnOc4kt9YuPw+/Rt6v0kHrFZ2/40je5fAFsDlZ2gLgS
CfDlCxChkkVc51UHJnfIPUfG1c0qTZh28TLIJxYGdBp9EAxPc+2HX5ilBKQwE9uoV5GbNr9qx8of
hlRwCmjLSe6ZitnQrIb43XUSav/MVYO9pizAV+Y3AekywDgPqJs7VAtx/fL3H+2DNwBl9pJXyN5r
WpcLlu2ZnXJKCJ2iBtBDkKVnbySs8hcm//r2P77WsjCyMQh+K5oBfz6FUvg1PsaM4tYzIkBbw7yb
WwNHxdKL+M8vBcqd9QlDLZX7xTY0QbdAJjDlh386HoyIECAQbrlxwjj9pJBYOl8XDwSdU8GplxXf
YzZ6seaTaGwM5hjyco0RLQ7l2TB96PPvrTY3X0slEIGi3avmW5VPbD795Hs/4FXlD50xlOQs8Jx9
mXw9nxEFFE/OPAIo4ScBZFsZ1fvfb4xYNoM/12+HNYhK2xQoSKxL6XrjTJ07xZzPmV1Gp3qw67cc
BuUZ4xWTviFJovfejNtH5TYRw2fCI9dVK3BRy7iB3OpEa0TZ6q6tFAAPlOf3Vd7rDczi7orIdf9u
8MuRmfmAfTn0itNAysUni/al+p5ymgMmOzwFzTLuuCxnrHo2KFj98uAKPNl5XwU1g9UuXLkkPJ4L
lp8bIqlpKal4WJuR9T7l6Xz8+30Ew/1na4suEvUcPXpa9YuJ27octvhlNdVJZFUHqXBhrtO2ieJb
XJ0tsXRpDazC6G8lqxOjueFZpiT8rcAHmBsXQsIvkVXPY1shR6Adpx760Uh4GVIFMLHCHD21KfoA
bOyOym912YJ5RtPU4a02Bvd9iBOmnPpEN23Tdvq+QSFSTvGTh/KRjFQEkUWwTwIighqCBUFGLXmC
2cksYYhlGKCCnqhcQgGamMlJeVtbLflJ6b6rpycTvJsOXsVobowcwEiW3k2DPiFvnI/kzcMQw5wI
n1QH8y2xxmO68Urv6KeYSjAx0duajnPbPC966nrw1kiqz51IIHS1RwVl0U7FVqlml0b5UXfFzz40
toSo7Z0uJYcp3rpSf7MV2a/AbFyaFzFp6RHqMJUaWwO72yrPjMM8QAwk3c4cumjrIAPoAg1TI1U2
zl73tYfQC8MheHTMcJOVX+wI0xvHpTkfGVzG3U2irOhQzsZ5cuN7pw1A0uXltzLNV9AAWH/Dd1s2
d9PkrOl3f6WlscFWspPuOVPhj6QwuInRYzPpY+yIm1rOO6u5jSJxYsj7bSR7rENf2BNXvGqHbG+k
wXZCkW4Z/jaMcL/M06k1xmwzI5sclHtVl2R0NfdDfepM96v2fjizo1dCurc+yKJ2+uFUBiAWWtNr
rxZXXm3+9Ptfs7AxNGI6n8gJj6N93i4hM+5RgqL2yu6UMBGFSeQ/1xYAt4AW7zy016SXSg6X2ZXV
WPcMfA8yT5qtrqJH0Xg7nmLYuQ6OQojrZhOWKI7mdZRp7uukb/Pee4p4nHOZPvUt8/ii3nhhBpVw
3nWe9R2M3c4lBn1jjeGNJLFu7rynOut+iJiY9pSchdyInL1045Xt4dIrum8GLo5gHDFVggh3i+rG
hhq0CUNj79Q3XXsaIKowDVgHZP8aqXGk7bOObfc8dzYmb7bZ0jtFyru2iQ4qq2FcQxm6atpcgAVJ
dzp4gsOzJjvmwR8NlxiX8jqougpC7Iif22aOnCRb226/kSL6nVkEGOv4VEKSVjnhgJ4oToBQr100
XeuoGLajRcYly+RTOjcP5lDcWUH3fYYIOVNzrVX4Ez/lum6traV4t78nVnZy3GxT6/Q5Nb+WC5iA
1yRBOjgl+jnoyoMRdO9Y7rFBOM0aa++vzu+OYWWtbKP6EWvvzOR8U7TchBHcsm634PMcMhb8U48R
J+71IfLCY5URmsrsoD3B9Nshj7mGuwaTRRKP4z7mrkZUXrp8WVaQAF0AztEU0SqQxfuSXXFVIDtR
Nfk3UDXFUKxKwuhMmuRmH9/P3MC6yU456wgU/wAySUOkjtb1N3uKVbHPq9gG0TvSdqRqhtC2a8Ma
faz7TZQEpebptnSAXJb1feJkQG281N/Abl0Vkb3tvFpBkwJ5GPrUHswpVkGQrTLleQ85StR1M1U3
ZNa/a2D7zz4aPE70u8YM3gDqnnGi3zdkrtPN9KQy1oXGppGqiJBqLfcknS3Ml3M5QfyMUOFERh/d
QomDGZw5PwAwP+LhvHFjPnAdHWb30DeN5onKqs2Mdph6eZXU8Z2Z/bCqlIBx/bULluC48W5S5NoV
8mvKshriLg6n6juJue2hggyzseTcwrSN3Rd3ltZxEk5Yg6081W2b32KyLndBo0jCLDqkKHYBQhsd
WPcY6baJWXAicZuSLwwNp5PNvG5B/g/7ZlDVuxsTdrqpQubtSgbQ7iZ4iliT5FWIOurJAiuxAkaM
jtipAoj34yFEtbUdG4t4DCyi+UOSk7NEVLpNlZLm+qfs5vs5K3+ZViU2IFnnbTxaEA+yADOGh0Ov
hrD+Bj/YOBJm56BKquRNLox5W0FReYS6+iMIeUNspOwHessd2mEGUU+8otCM7Dz2jiLo9HXjG3O/
z63Fpc4yexvFTQ7oZ0JJOJSh8dhUU/J1EpB5wW6RRBOjmfnlio6MwkCxGJokf6gzPpbgEZFseFtC
j6B0cZj8C7+Fj1ljJtqpunPnrUH89Sbta3TModTqGtYPCzwSaP0WNHZm7jRG2vVYD69k7brv08zF
V8otpm8tRJljlzbwumlIIR4O7RjtWOu5SLu79J4GSg64LdffKKOL76jcxyPjBhuQVl4/BxHCq8nt
1bX3T4BuJrKa32iI3wonfOgkL3yRFwQpO3Pg7ITjV+Sjg3i77QbENumYB+0KjTZKe5iu0E5z1Hu7
2ASqO0KZ2YhZOGu/MqsvRlN2Z2SP7QvZuMSltmFy5UOgOBp2ae7KwvGvp6BASlRWyv/mOUZ7nLtl
7TE89tNBf5U1mbrgDeIroPA/0la7u1CN6BhxxsM38R+csXqTShUH7BvGg9JZ++im0j50M/3IXlSY
VKq20DdFbzoZsC073naWx3aGq+Cd7lV3R6p5s5q0k10xZhPHqPEW9JRlbGeammcEBluvSB/nUKeb
HsDbFZMkMLYekq9NmYp5BfGZUHVCj7ZJF85E4WYj0PHUC5J4RxTatAuthjhCP0Xnjj2vIFtV6b7f
KnOsG3a7nGYaFhMVrmEi58g0jb2lDP99bJKMrpcDpqaEz5KNIXCekhzhevYBh895dO5n6DBSxvo6
hq5CYnqS6020oO3BniDrmcADn9BSGGjonX5ladd/1UNK3Q67AjBtD92OZxyhFUUgYEptG88QPq9B
rs0vLciJ/Tgm1s8EjsOvEKXrk2F61fvc3IVASznyUUTvLYSAO2Rm6e04h/UZLm1M9kChErmm+VWt
Xa/hf8sB0gqEmL2PaelGBpb5XrfJeCgJ274aqJHvQXtGlEOG2OocIsFUj/OVo/HbBa3LiWioLWpH
pcVPYBEYLZmMbjpzVDu3FC+daTO/M8qGuXQ7KgxWOjanUybRocIsrrldFdkA1CSNfAoHo39xMjp+
EaR7vSWuoCx2dFL0YVRi+u4TVQwrYORgmw1mkwMKgBuzKhYBNkwq+3ZyfVIS3MIZ70rsMy+EcFgH
txzFZpS9rr/gbyBPoG9G491KJwgRpohx2uviuY7ZDUfy+NZNy7O2gYWCLdUmu2JtDgB8EYVnah+X
SboNKbIPDufaKzcIu0fDJScABRmuZR5iUX/BZxgb6ymG3rvKCpS+kakydvOOBL2VOzQ62XE0Ds5j
AQfe7CE0JVFtP7p1QKnE75wd+fFEs6v6Wu8jzDE/PPpWD5rpwHtX/hqHjOEnMTE/GVMhEIVGkw1n
Mob1Jkgd966zWXzxHMh1DFVmneemfGisIjgp1S9eRq8EQzJoFvPYbsI3T3fBrarT8mqodHOlasdY
RNBm/9UbivHaKpS3xhJyctsoPxRjilnZsrOd3bJR4/NYsm3bZs9ri0jMEMi4Z4fv6ooe5Ls2dlbh
OcdmUssOwnHydUBQQsQPk5oHMBlB9jU3QOhnUqiD5QyEi/V9XawaNf10jbq/NsbcOU7EyXxzOZXs
mbWmd6J2233ny/ohFy6hwdKIf0xOOT/XQ5pvm6bcKyHyu146z12Lidk08EzOw1IfxmJc9OVVSBXc
ZyS6UDGE+puTO85177sRgbm9Rzxmhn1vhHBzdCfbhHjFOC/FBW+rU+20ySMKTytbtR0OwKVauG0m
r62ueuW6AiuK6RLGMmp+hDiP7mYnXYCAACULo2Jncxc5nwm3/xFPj7kLI3t8bCvD34cx2n/fZbwt
BcGHjrawgtURQ88yUf7DLHE4bphvhQapL7X/GCMjuyNxrEZ2LIw42Q/KolHRSftnbOIecHK7Mzfl
1CSQ7100hvhM0FPHUJbDKaiPrkuJwt3Pz45pHCYmz+82nf8j4K+Uprbj4lEMB0LDY93mZz3N3Y84
bOJ4PdcuouLcaWr0CQOduk0kYY2O1EGkR+Tlr9zorZsaEe6TDkoX4pSlo7POExvFP7guFtMKazuM
TUwyVen1dyA+xWH2q+oogAGh003EaQp8DL2oeG4QQy+Pdj+f2oKvScAAnbKx9ixOSBboScd+62gJ
rX0K8/VkdACLUY9lG2TEnF3wst6bFLJbbOA10py6mbE66J+xHZTbmWrl1JVRQ9aOLt/0GPHAy2hT
V4Y+KhUEeCobfY6oOTlz2uTKKImr1DKntT9WKSHo9nuqh/bFbHECpmiwvyYdtDUVymeL5F98Bo1Y
MVAwyQ03pX1MxoAqtioyON9BevBmzEuRHhSee9c4IF8NNpZV2ueQEkEMQwVslC4ihScGbBAu5KUz
xIcXh0kHiUuxTyNMbLMCYMO/1uUOIqN9mxHYc29nw3xj1BOtiyFQzIQWCDaR6w8tWhlFmiwUVmDd
i+118o88+9VLbKOmVUMbPo9p090ZQ5W266SSFQYWblEns4leCXhvmXjtQbZDBPHhK7sfq3gpIuvR
sbKZDhBRKStmgTQRYEUk11HnAZ0poytSpd985LcrG4vtDvWqebDwmK/BHaHuNVqwNRQ4v0gQr171
XHIOiduXPhzbb7IN3mkr6DUU/ffOYv0dMgScRWu9EupRfbFZF7ZlVMz3MlPQcsJwlwojucOohJGi
TvE9RU0BwlSUMykO3rDpISlRhNBjbQNVXJteF2wdTzVbHL3tyQ8IRYmrPNhFGMqLLm2PDoe8a/pR
pBBIzAihPVlg0uboBU58BGOQFoBdPOYTWda6U/UV50qQ5U5YngO7IErV0mrThHi6wZtS240AZgX/
oNjcllgwvyWlhx2Y4nFjtV54SNGYb3DJ+VsjJbsFHiptBa8IWAzGbitIuKfQbK+ntIch26pn8kw4
qNhuf2UGmElXJqD/tWUlAPcs7//RdmY9ciPpFf0rht854L4Ath9yZe0l1SbphZBKKu57kEHy1/tQ
M3ZLHGWlh4CBQWO61U0ygxHBiC/uPTf2qDsEwM9ITn5KsCuQZqvUCYwmrTIZbppH7Ezo7YtOsW+S
TERbbSr7Y58ryhHAKVL+PncAYw753ZBY1WtVQEZziuGhK4OfSTPqIeri/KXDHXWUA/mueikfa1x8
nPdj0cYKRDhvGMp9m8r0JlQ8b6fiPTSL8TJTK/VCz6R623RAMCJSaHytxvYjcrIOaqVqLyc2ea+Y
XdWDsJOWqAvc/F7nDk+mSYAO7V9tncqEbAq3F2yG8SVms7oDGTztMyHp4VrQUB0u/SZPJjz9hKNl
WkYJQihxcetJUe3ThqAsXdbmnVsaDvad7FVrY/Esgtr0mdH7y6BBMK4BE96bnRV+kyPBRnaNbr3W
jfSZWk33FaRT+cEjaOmTjjHTrK0C56BrXAkZtDtEgw02GK+/VHqt8HxcXhlhZUO1Hyuj5d1lM2w3
6os3KNQxng38FXDfoo4Tx1j1Vb2Jbj07qrdmyEdXVah4KVFXXzYjq+moD/qDo2HN4pVl26hSGpbg
AiG/dI8GbUqJSHNR62ELrFuxVeLU2lsJkOAUA4/WA/VVxgyjmsR5bLRe9XFIM0LZYuZCmafNvkK5
BuOMucdmD7NLiDm6sQH371PVZc/sxWlx0ARuRAXp00FpQgN3Jwv7eCOTtL8ZwR/eO3ZvX1Gubw6j
bUz0U/uygQtb7DxDlndabGl3BStAX2FVd+GmHR5sXGwHHBPhx4w904YbyJ1wXbB9cQHMg6wfP1Na
DmZVXMhGW6voqafrrIy/qaNq32a12X/A5nCLoY/5UZm+m7VItg5J0QSJYe+Suv5WRn207Wo8d8Q1
ZQedauknIx6Vqww3hg6qs4MjqtrdU9DrxTVgu3EXWcWt6PsvHA/D0m7VlyKFlKZ0ZbbrIl3Z6BWG
HNxU0s9IrWAvK9IPVV/y3eY8FEwVwXNZZVDXC8zuUuv1mI15HRzxDUaM9gHfBh6eZ6kRWJAl8Wtq
yem6bjm6Iid5crbkwMeYI8R4tKYo/96ztjoIFIcXGrkE9zIpSQTQmXMdlcUKLjKUKNs6r80vZp+q
Gzm7/vBT5U9K2wZXbmu7BxKuSJAZNZDLIsCsNYTjHWK2b4TojLtuinEGNpHzLa1n30mXaL4XmeZj
BxRrU+R2tdOonVNuycHUxHbm8PlIJmLyeFsQ9ycS8GLC1DzvWks7itKOLI+yHcRtRhDhU06AIR+U
ErRHZaSXElkUBZ0RbiIJLo+APyFRyPbCMyNgjF7ffBUduH+1GW7LDDi3UtC5wetWH+wwt17VrH7W
TVlcwwwmHXzE/jJhHbz08sA+JA6EsxSQj5xD07rrJijbhzEVctthj8ZNmA2ULqshTq+MYEyBpEZv
k8phewc+jgBXW8X+3OeXKt6hmFpYNRyEEekHMNHTLskJ7AMGsq+wiW11xSCUEMfaNku61Nctc3ob
WJFeK4Gj7eUEeA5L7oOBZ+6A2gDJKgymXas55XcjAM5u1ErL6oCR50WulYN8kO59glIMrSGz44sT
D/KIh/6yS6P6VoSSsnE2fPHS5kcUJ87BaThQkFYzQvr21CMpL/kl1nW8hVll9z84+NCKLRT4/inx
xuglw+T63arfksZhr2kBbtQDTgsoveU456b8M367GDeI3V02vTQv03ro7yd95BMiiQne63Dw/CDR
XMqdIrSPaq6Z22Hey+M6LSnl2cFH6Ap4bcIp82MwdA98XUGrV0WwSwh32gZVioWJqIfykJWCkZQS
zQb1tAbTwb69+hLkcqC2JgIqUWm0F10M5NnSgOs63rcGY+FlI73gmMIFfOaQ0rkbC3K2NlGiXluG
F17LMiN40lRL79CQGq+yQ28iYMXsMDQSQUix2BQALEGPjk3a721sIereMkcz22ohGCweqK7krtVH
6m0Zaox2V8pp07AFeaRkXBxKDi0vnDS9jyzH2JfhbOCdONAxx5RTnRTerlpO6QV6XtI3ard6nvIS
bCCLWUxHbPDItAJ9Oh5s0aTDbEPUQEaT8bvv4vgjNSsOh4EWimpkOeg4KS5rb7B3hg1FFaN3duA2
8jZw2+AIFby7BayEOyKazH2WO1sNlTSEWPLau/hrDxV4Y5pghTl7ig/gOff1ZNcbLSB+E2RGdyUN
L/Azad43smyo0kD7ZO9UPak9fr9aHcCyEPOk7EsZDC+ck8fb3GInXap2/SbRPHwFm5p8SJQeDAir
L/CMVXSEfG3c4PHXPxU2IejgnhyQtnmuJz+qMNSOM/bbqypwst6cuIWH4ELD/nrhKNoV6IoXwoHA
IeaYx+K6eyo16uKZSVqmB/JyZ9XmtM89V3zu7c52j2MwJzmZZKMhVDWto4Sd/EDZNN1lRlcfjSrr
bgYE45cVbMFDpJvRF2r9WMhAwFNZbvuKU46g3TteyymbG8e3WOXIgtehANus+C47eukVK4PSLyvH
8/GmKttG2OZlnk8qa1hhPFFSoMTslvpVE9ntjQVf6N7zQs7upUcvLF3W4R0l7YPdMmTZTkFozgZA
8ZB+7ofRSImup6JjhU03r8Wsq3boTRZtqdF9BYpOtoPwiI/aDLThgyqMWNmoxEB9h1RGrZL1S3NP
iAsfjIZDJsG64TLowvaGjzWHd9hyr2phV5xaQf/2Oz3NL+b4Avy8NfWd2mqDT5MTlReJ06sXc17S
s0aN6ZBOae+xkog6ptZ+YouM6PELlADbT+JKHDTVI8PZge+ID0Gam7JwkhfVNZoHrTHnOMWGNXeW
yCncDsxk5cwxIv7MC1POSsKECJGwHLl2Y+PB3uENHm7gKjukM2fDq4gwtdp1NOcLzAdSQTnJO1A/
zYcySPWrLCiqRwB1KauJYmQvyEnCHjBdf5Xa5FZtw0R0INcnj/OTKdW075Lwv2vyoPJvILdKD8TA
kNz3Y0RFnoSE2L7G3M0iwK3L5Lp1BcKvtO7caOcMsf5ixn391nYpCYaQy4srPXH5MMOfdJWNAo36
vgCVw6eXHfe1StplfQPwS9G3mrRsv65V5/sYY6aYmBffwrEM3SvWYbavGSbf1UHRomDbeRp2Kitt
iitc5RaVolapH5UwMp8hcYlXtagqqoVEjhP1JpDLSKaqL10Lc2XKex63S5T4GihN9pBCIHzOvLR+
IzJF/cJLdkAgxV6zB0ljQglJKsBzpjs7sm1B/GVrKChC0Zm7h5YtHfV7eCpBZODbzpr2diTTMefL
GI8FbLrSvInaHNmCVEXLegn8pLGLutkh4oXDUzFhRN/WZY6DwPz5XEbQW9u2StTkwAKz/tyOg+Vt
YF7y10ow4xESwS+BrHaHFTW4sbqIvGDXiwJ/HJzhqQwIfD3KfPQuk2aa6o1ud7ghw8IBIYzsM24f
Ek6O/TBQ4T87OYoZcClR+9AnVaodTIBbQLc43yfI08geOKsM0wtg3BEOUQ5gjZ3KaRiRezlG1DHA
Q4qliFEfdIlBvm/LaSsfhAj9fD5qMIvdIL/CTZo9kKomjlWXD9ZeOB0N0o4tTaqhPAUSYVWaeaCX
JtoB7QQri7xFxZNydNVtqpDqBjSMKXugpBF+ogzPDtpTKvPQaVL9UrZOe0n9PCEbJcme1SHp4UBA
zuc8tBTHoBjFays7cauNw3hpW0kXX3kof24pyHJ5EmSwFc/iFVd49FN29AHhDnTMLVYtNNleV30m
jju48RIAww6+mQNR2onvBjaKnsIZw2+aEibXYJDbdtPj1+n3DVwx0E8RG6R9StGy31bIEEhOJJ3y
wck519/GBJrmO5Ij6I3YvpGstC7/tzGCGMK/YTxTESA3rImrhskia4evpWfVj4ksxCvkWN2hRGco
X3Ehh5+s0qgfqWoqbO7G0t7FbmrAKCt6+dSoRvMCs5boLq1wn9kz2LeOEQ4TR/3eTdnMeBLysW0+
8oXCgWLLfIWChvV4AJtr52VV2B2SKEE43Fr6Vh0U1pWCifSWcSDy7UBxNt0mXYac3dDg7ez0KuDw
oDNccKvA1NVPQAtil7gPxOBUsOhZTZ+Yzy4V+gIOtcGLqBOLQ4lGzXiZpPpc9TFODdz5bfARsR3f
XYrB+V2M0WFX9y50oszL7j1RBBm0COqqG6j84pW8EqBSbU5CC2K2MbpEK2w9G3VOJ+Ao9HOmC/u7
bUTJdUTmN2XIUTI9qAIBvFBMJ99k7Mw5Vh9h1nHGoDJ4snKWLCYVkcw7K7O8R4ywdHnHowcqVc1L
AFiiY6Qj6YIQxMQyiDwkmek5hNGQ+9So5JNCOoqvonW7MzgwIBAAHUcm6bh8FoKbyLGzh5FsucfU
c6P2MrZa5zubHZnvyl4wNmKBG4UFwaTgV1BKVmYCZfWRdTQJL+CR9HI7UUf8lI3EhVw4ZaW3F7pj
RB/5FNXktzRpkFzYY5f4jeuEKFEYH/lWcsTxJQKo8Dnl9OoWHYo4jlaZHkBvMuumY/iJ0yma09H0
sbiTrTuy6IjCaa9yYpQcfmqYOrTIbxXwZ/Ibgp7p3q7g0c3cF8a3qNjo3LqzBasAj3GYdY0Wm+yi
0PdaKpnvuQkX9Ub5ksEdw7bm6c2DgEPNUVSQQFSdZ+aCD8DBm4bhWrXALHnQAj4WcTFwcqSJYc+i
ni9QavPHVJzVo54U442tug1tgAXknsyU0vqSZg3EKBaNNkVU6upzhYqXNOSZOJZkq/BVzXPbhW2W
2NldJIb+WIu6vFABCpBKrqiXWKJ5F3zkKnvLC6bIDfGPWPuBv+6iKWVul2oc3GWWzRwZTwbznBWU
TCIq1LNntpTqMUsQ9lihEn1s6N939ZAGNxKn4l5EVu8rocZh2cCaepuXE41EpmMurhzQSaTlFgWV
1kJxA+VyzNVsnLF3yU7vLZBH/QioXNc5c90V0EwsxAX8rojjGhQ43eRuElIzCap1XFS+OORwuoiu
fhwqjbE4p0vd9VXf72gH24dzo2xTIweuCZMAEoHVWpcl5wmc2LsoTHWtsh5NejfADSUPWZeV1teM
DwqrZGjNPvy0myRHNHXNUSifLGHjNylMhOAsHhLfG2Bsd8lgoVCy6Co9J7RgRzj5QNjF90KNRvlk
qsJm3djwkbJcA6m7MWYPLLQU0r3dkM4rAL+yNq1cPdpKJ+ODyepQv2Ib392NdQ/oqIoQRURti6Mr
GTSS1sVdp0F1cQuweDaKiS3Wa9wwMAMuu062l5Qm+DUW2eLtltK44g9w9gn/c3rm+J7p/wOAG2iD
Ywky4SrxeHe3U6BhoFEkNbb9MGixcoPyoARf6VWctCf1ZP1d/P//4Lg+/ihns3L7H/O1X8koauIw
Ev/1H7/93WOZ87/lv/Lbf9H+188/hkU826B/+5v9z7i6D92PZvz4o+2yv1/9H//m//UP/2Gsfhwr
jNWvJZuc+WphXBa/eauRhJ72Y9+MX4v8a7P8D/5uxsbG9jfNwTPpqXjZkKuiHpU/WvGf/45NG0Wp
PcscUeby5yif/8eM7f7NomrkuSTRYbXQTUSeLVz4iP/qbzYWUBvmo4q3ybJc+19xY/+uG1eQxTuY
63jG35W601QMjcFcAtw/K68DFh7XJmLkc0rO3xXxf11+Ie8vkipkI58SdkJS6EWQDNejYab+KCV5
FSyX4O8MLkfGm7ooznhxfhfr/s8tVW+hgI/00umr1qlmzWgttxmbgk9DlLIQyOyyZszXBGjeCxJV
0+0vL/v+79Lafyu6/J6lgWj/89//3IboVH9vQ3j2xMLWU+kjYAtM+JFadcUHrZjO2AoWFuu/ftL8
U39xMFERxUebjaVvtl3fXegVJzlHCfrvJQt1UrxYBpvfrFK/I2a8viaP2b2vlF5hL9Yq6hnbz+8y
8r+eYeEGUTJToYd2tW+bAyo5qZqhugcL2j3hqsr+JVH3XzdZ6MYjeIfUQp3SN0ICiwrpam9JVoP3
tOEGn/N6nnpd8z//pTUHDtJtwq4qv44LXPESUjIrntGuV3aHhSJ9PsMfLE7wKA4WlEAHW36w+Ir+
nXnxf8St/9VEs+r7l6enTCN60Silz07WfGLhPnHEWLgOuZTA4PXjui69mBbU0CN+CzSvr4Eb3iua
IB2D6uqZvnTqDSxmhYRNnRY7SeWzWeBouW9YL+QEGjX7959eO9FZly4YjbqvOSpl5aObGuRdGFuj
epEIG92OZaPj2RJRXhFNppb9xxRpeXyhcRRdXTqireprK2/NeC8DQWFNxJ6tQB+1B/Jq00LTzj3i
79ry/32PS/v0GEO4xNEAa3NyFYpMJWy5fWqGZo4WLEnUzzGUvB9a1aNL4csPd44vR7mjZs4moiVv
ql/3MtzF5GKZLI9cAD8+HgXkVcgKSZksOu/b++/ixLvmK/Vbf+0yMuQSmdR+WIbFRw79OTccG3SL
60abu5gywriiTIQvwM+sDJVhANvryQG/8Lzu8ReThZAgCjDjYKJQs+RJiZrkVY51fma+O9U4i6mi
Y4mN9ietkQePrYmIpWXrkkSOs24Yu4vJIpsasMuztRdQqBpsPC2sX3Rkd+JM458aZ4tpgg/sFEQB
H4WxEZzzSkdOJmU5CeQMFK7y9v47mLvKX4aWv4bKYrrQAZ+MmYPVMpSweDmxbH+gQtPcq5aum90O
bRfEm/dvNXf6P9xqGQpABqRwAqHOeVCokbZ4+1Lx4GjD4FCTDYS2AxkYwHEWeh3JM1PBiU7gLJYP
iO1qzaiCyvfItfIOjhiAduZeGCVnftSJ9nMWI9xoBonqU5Z+mFYkJW1G3SgJ1VWo/hASyM6BHZMt
xjN8klM/Z36KXz5QPWf9ejDUtd+1lVvsg4oMtv3URcXT+6/o1PUXA36oKB9CZWHFmuouAuCqLb+b
mcq0su76831/eX4KHhVayBhvsUeJHmUq+08gnmdetjZ32j/1sMWQZ9OmgypOSt/DT3I0pHCz1yjU
4LirShrpnxUFWx1c2Yh0XWJy0+ImswI5kt8mVOfMlD831Z+eYTEtIATqTU3jFSlV74EXN/TvUp04
48qFq3xY14yLqcFWFMeum5FlOHbYkCAHziRl4Dhn5oTfneD/Oyc4izmhyDgod4y89l1E7O3W5BzX
I3QGadkmLGO0SgbcQAiRgashnU/H9LMT2Mbr+7/txIBa+sGwaKRjbbK8IHZPz5GY4alC/g9J7Y54
V6k8AFMsy4/v3+xEf/8nqoxCvLJTZGyhWlw/cWprxBk0yIXPzOGnrr+YHewaFVY9iNrHs6jsQB1y
vi7wob7/9CcmVHsxG+ReNWPW+TxHNvTnnSAeB3sJFNvLrq5sueVIzHnrByvJVv6cxfQwWnmNxLxn
+JLxRQR2/dR0Wn7m4qde/GJuMLIgaet6XlfKvuwOURAODxQM8+g4KdNwpRA9uHu/3U70b9v4fRbS
KdmUMfJiFAKQi54wVKgPupVHYAUKNf6EssF9EkoeOAdEOkG+xV3P6fT79z7VIxbTA6IuvURNW/nY
G0yUzrC4t2pvkAH3/vVPTD/2YmrwKoHMQ2ULU40hdT1WuI7cuzjvOE1tB9O6f/82p37GYooIM6NC
gAnLF/owJ2atjTWSTnfmR5y4+hISWeLVqrx5WJJ2GTwg3tceFBwFZ8ynp66+WBMEtoiRbbFHrcJG
XuITf1DQuh1WNcwSiBJhaqkVXXDxGYPTQPY64Gg9Ryg99eiLEd/XpQ6ZuqHZW8O4cjje2hpEB6x8
9sXwjiDFeLlC34xR1XzFP0VUba/Z7cp2n3/ULx9/TpHbDPlm5Sf5WN6VlkJ+vaefXYmdapvFqLYn
RavQ6vD0o3wzwHnh1WmS/brXuhi2pFmR/1oW7ISavKTEbxMFga3huO7qi0Gb4HunbuKV/pDEl0VP
5INW2U/rrr0YqcJsBcEpTAgREa2El5bTVtjYfldd3Zyn2F/eaTf00IHRv8Fot0LkYOju+qrJvq27
+mKkCmToWazSLoUyu+phU2ziMq93666++DgTyBs3RsXSHfedQW4BMhtWVWegQSd6o7kYqQWUdOQM
NHuIN464ta6hJErWXXcOvnLqBovBqvRWRuQv+hvNbZDudhi/WL6vm4D/iQFkVK4Dwr/0RVPfm021
B7SxstUXwzQqsCJ6NrAYz556RN2C3n+NjLKRK7vkYqi6Vo3yoW5K2I3obHdVoCACt9BEvKzrNovB
ag2jpRG0VfrI3Ecm4rL92I1qdKbCfuq1LoYr+EyYphmdEsVhm91IGwfVzm616twC4cQNjMWIHVGl
TEY0o0pSjaQHkdWj3JidZtnrpkpjMWithmBYbZ4ScqMw/BJMwLWVuHLdVGksBi2xzTFxQ5wHkCpq
wlgpEw5gw3rlsy9GrSCGuEksShR0zgQdinWtFVZ2BuByquUXI7aqBkDN2Hd8nePP45SI7BUjE6kR
7/fLuX3/sPE05tv+MhWXJIl4mRxoGVJGGLiE57A7+FTgDLCE92HCheantbDODIP5qf90u8U4ztve
QHZf8V2Jq8TZjgOOwk0xuCghUKmeA6KearPFYJ6QsPVJSJsNCsnuahWaeHVMZ91UYSyGsmjhi+Up
nYkB7WC0LLsLTwTnKDqnnn0xlLEUIwwpmEQr126OQ1c2lw4eknWLtSVuUldKqzM0JorRjLVrG+zB
PVFFsjzTm048/BK2qDuQi4zRyzCkgwAINZVoBqdozz38qcsvhjFn+nZrpLAbtFHm7o6/rT8RVklI
Y1+Dd8T5N/Td5VAGTnmb5GHzodDaj4qVzIJV7MWFFkbYAUxy9XYjGFCiyGczC6mm5VzNab3kRzr1
0QehE+9+Q5WcQlPnFgHuvSJ1MYx0Kfb1FgdCjI3BIoqc04chfcI0lj3hIq/xaLaGW+1cc+IUw7I9
H2iUpZA0WMbqjQGbuDiSidJgEiRWB/dWYqbWq4ed0bhoHWG/9cRwuh+GacTQZ9oNPuGRNI/nKNLT
Tj3zjn7ivP8wBpdEVVgYyiRbNfPh8xHRAcLOzg7oIUooJpOT1cewMEdrqyJ+ra71DsjLMXGJwdrB
MkZOrkuEm7PYwyyaMwuH+SvypydaTKDgj4xUJ1OFvdUkHkWhx7cUqr4GEmJyMRl9skla0iw3+BCB
mzUV9uX3Z79THWoxuY5jBB04DkvfTnL1CCJyr2OaOfPRmZ/+T79qvukvU6tVSJnJNC79qRU1guJQ
H3cs2HN7g6z+omsm+bjuVywm1bZR3Tl3r/AzF4eKpgFSmTyUZSsbSf/9dwwtMojJrEDUYsjYKYVj
7tTMM9bt75a4wUxLLaAoZuZHZj+A9yF60Ns6nXuOqXriFc/B37++BQDccU/QZOab1GOOqukK0kxI
W1nV9D/ps7+84zHopXTgqvkJQOnPZJQi3dIa53Ld1RfzXWAqsZAt0DbM/OGBBKzmaBWefW46/XP/
XML0OjAFdq2Bh09Dp8Ci2db69z4aDeXM9U98638eBf/SNsSiDZmhT61vDik68qxCnrkxYzKPOFvN
s+d1bbQYZZoVy9SELOWnZW5dYYwcH9wsns5c3T7RRouhFWXmYKGfFmTehsAYeq0hPDNLDR1QfuIU
JLIlTXdmFjzVUxfjrIC71nVJphxVt0uvMbB+j70pXbdD+Clk+eVlTFqXtFE5BEcclMQn2mUDsTvq
zwyDU696sWhJrZazuEJvfAzM2PW93A0tcoTzWQKeB7ho3n/Xp2Q36nIwVxXRXoie/RYDSn+Rht2o
H9VMTz9joImqKwvKOr61vpojInUvLXakDHfW5WAROX3bIeaczjzKH18WMuPFlwNjQd5xNlP6EOXq
YefglH3hC66YZz4ep66/6NZ45Rxb9UAku0P20vf8npLIpnWdYUlNVFilgfppIz+sa/NRq0u8qd7K
AakuJ62SgN1R1ly8cAd/dI14r+liXNPuHkK736dzQvM6y2mM0E8nBufWYC7/nCFszde0O9dfvFdX
dJbODtc7uo2qIs9Xa6yvZrl7vwP/8a1y9cVb1bBe5LUwvSNmJfOTHDTvOMBnenn/6icmK9X4vW2G
HOE/Adss10q45OGA4ZD8VYy0O1mWdX8wYPmeA+ue+iWLycojQpKsAdU91kVs7wbsP37oGf3h/V8y
95U/LJ2WGkjN4BAcKlroD9hG4x8OIavVpVZWhTwq2HfEnvqeLC4dVdGe37/jqbZbzGBtHqZJ7WGc
jZVa2xatZVobo4prE0WdhqQboER/Lvrpj23H3LGYxfrBjWC0JcpRBgkK7MiTTbbNDbXVzkzHp26w
KKYARAgwHsEhaApMZCS9ijQl8LMmcvH91jp1g8UYR6+iNxUkmGNvB/EnCVjhg9qo3n7d1ed39Mu3
qrb0MhnGXEFUVbI764k2S1z93Hn/qWdfjJKpH2KpmyMAQHXs7qxReoc295yVLbMYF2lepzYsJvio
GqEgDWvxG0JIzmnUTj37ovRAmnNukbaoH7HqWQMbFiz9e9OozTVSRnrmYhQYNWJopu3cl5MErlc5
gfzGimcqtwMyrlVzhwtE9vf362bA/r2ZjBSMSew7kJFxJcTBut+wlPEVgDJgmTgpwH2szGB6xDWg
DP0xDKf2bVUHXQr0yKMlFIFJyTdlXF0KxyZYoBHh13VXX3T/QJczl91OfNx8fXcosgE8F0t0mIDr
brD4xuVNZ9XVwA3U1umewaKUH3si4IqVl5877y/DN4nxuOdKMByJyx5vgUfBXinQ1P1rNPx/CE3o
PosBXJJ12NlRmxBTRt4SrLliusLuD/Hy/eaZm+GfPj5cfzGE+2GqbDsL4rl7FpiZTDXbKaBLxm1J
0PCZl3zqJouR7DShA2ol4B1oZcRZuNmBCdGz2oJ7FVKS2b3/W05MGO5iQKMcbVUd16NvdBhRSlnr
W73VVp1Aut5Sm5faMO7KoUn8wh0x4FhBDl4sqe1Pqx5+KcPTe5w0suDyQ6N/rSMKGmFtrjlp49EX
X7AslALENPgJ2UbVPcFiiQ/069wIO/F2ncUQlsNkTm1DgRDaJtnJWjF2w7bALfroJVq9qnrFb1iM
4yQ0p7qq4DrZaiQykIxuGOIDI1hsXe9xFiNZGaQTJZYbQXbt2n3dofLsB33NSp6nXwzjyolc2Ix2
5GvhKI5Q9RoAfOOqQjdXXwziKu0lIiAj9rveRoRMHqB1RU42ReJ1fXM5flVLzxoohpgvlMcx90h1
adxzoPMTo3YppRsQBA+aDGNfLzUF3BfbHY4Pjcf3H/3PgkfXW4rlQsXRQjBvke9MtZftw8qNiAVO
2cH2deW52zjqzG+wrfL4EUOk8nXMNbWe/XXUqNecofAIixWqSAn+6G0W+FPa1V8tKdLbIkycp/d/
4Yn2sxeDWzPgqqac/s80Dp1ktrrdmSOWpnVXXwxuG8MfBHQ39Jsk9K4MaVlHb0zPCp5PPfxiVJeZ
YqhOxitXzMS7sjD37kQflGuOE2n4+a6/fJyHgDRwiEShr3nBmwVafEPNJNqva5nlkOZUwxQRW/+6
o5SuBmz9B0ANZ9p9boA/fJftxZDOu1HErqoGuPZnfpENnug2qhUTi0HZtcaZu5xq/sXAbkxTR4vS
0jMhG4XHZAalABzJ2jMf/lPXX3yRcR3aiRFOytGBUsnxkrY1G5nsVr2ApQQOswx1I4B0xylqMdrl
JtSxMVg3qqzFmK2JMwcgzsUxDuLTL6v0qhxNa13fWUrgGnzCvZYo3jGK6/jaGCb1olYA165rmMWY
zTl1m8rK9Y6dyG3iBEYb7jJs93VXn3vsL4Mqzm0L8jvIXkOUb26ZlVsXivLKR5870i8X15MeK4rS
0uyFF12XuYRdUxbx8f1HPzGorMWQNepGK7pgot5VORiqTIgRArgAHvEKtLpc2UCLocsh2ySxHrCj
tw3d73sgmCXYjXVrOWsxZLsEE6mXlN7RSRJIw8ILYZzoxZlDmFMttBiwmguAWQQB005TewVUx0QM
W0SUvb6JCk2uqv4TTLzYFIeTrvcRliCowIWDZz06gltbOaktk4YI7ORzXsfzJyuFbSkkFOgAzNb7
fWjuiX+YmM3F5zYukh7kJGcLAEPkpwbMlj9Fhrhfd/XF0HUm/BhxYgRHCXV+g5P4pR2FtvLRFyO3
rCxg7hMXH5RIB74YPJuJ8m3dgy8G7pwnxgJhJkJOJHUYRhhdKyUKiXUfKnMxcr2xFLCx9eBoqsWr
OtYXWcVp/rpHX4xXARjENuLYg4GXpNdtQ1bjRo01tMnrrr8YsbURgkuuR+VYp4P1HMSm9zVL03Mb
+FP9cTFiC9OU3hDZ3nFCrn+dUSnzo05f+Y1dSuFyd5TjMPAZBHzaXOSpqcC7JMX6/ZaZe/UfxtJS
B6cXgBg12C9HY8iN3YgyhEkZus6hSnO5y6LUvnj/RicaaSmJ09OoQHLRzJ8VzLYBrFk5xfFh3cUX
YzYeaG5giMoxq/ThKFLnY96d3ZWeaqLFmNUrN1EShNt0HlV8dsUIXlbvR0PAqcajcW3VAxSwdT9k
MYYTkKO97OLgmNVauCVotN856F9WvoPFELa9fjQxQfBLnEYfNqwgitdac4N1a31jMYoh+uve6CDf
KRJDvQBuFb9SlAjXbeGWMrixYH4z4SMdTcsmRV4tt0E/rCwRG4sh7BBYm3o5R1lQBOt93GnxjuTt
cV33XKrgDLDRWWJGyhEerLFLWg9SXiaMNaerrrcUwYF3rI0eZRn1T6O+C6CxbpqyDNeVt/XFxzYn
4aZyaw6PJi0MepA9RQY5adIKnFvkFyTruqa+GMEhhvvICeg7Wq8HWyMK5cVAlO+Znjk/7B9muWXU
NuTe0puw7R5jEU85m8RcF1cCpGkLEjYC11i0mUJoQp6myZl2OzHf6YuRLDzFEkUslWOk9wKiZC99
tF7y4/vzxKkftBjJhoiNycTafVRIjH4rp9F6rFpb+6CymFO3vUZIjZplw6f37/ZTovOn9luM7NoN
mGAnvv2lWtvQvCIDFDAioSK4r9Q6v9fsnGJU47WWdh3BrYbaLSfdO8Dpnl4yMjSIZMqnjHS0tFD7
jyGxLGKX2REJeegobLnuM79UGjbtSIkvNJVjLkLzSyNSFJKqI8rn95vh1CtdTBKeBl9TKwdWKSpM
1JHgMJ8kllV2WddbCsfMKmNBboKYzkX/5pnJD1mn1bqGWcrGDBfMGtQINrtk/vmqbMILnRCIlVdf
TBF1rrptiAz3SGLZnZ0pH4K4WFlzXorGWrhHcnRAfGVSew0z+8kK6rdVr3OpF5MEduSGm7IiCTo0
kn02Xgx1tfLQXVuMf+yh8UCwKxtdrX2N9eQxsZsza7YT/fCfAk/ThrNALPZw4cr4kpwrCQTaUNft
bn/KeH/Z/5e949qBWvCdjUvzxXAU754CjH1c1+iLlXggRiFLx/KORSiaTa4NzSZqplW+RsbQYoQO
o2gsTsO9Y2U3P8gI+0LE4LpmWUrBmPCytqgQoGhssl4KrbB9PexWfv6WCik3IrUFB9McXeXGT//N
2ZksyalzW/iJiAA1SEyBTLJ6t2WXJ0TZx0eiEY3o9fR35R0d89uuCIYemCKFmq29115fofPhS1/k
4liEsJdIlfmAYhaB8XYtw/EB+boWHOqang590r1EKhKqgfQ4l5lvG/7RjbZ9ggFId2zC7AVSBE3j
Cwx5cdkf20nDz07XD2PnNwfLQnuJlAEOqTIzdgEVhltm1259DGvWvjE2/y8r/s3JuddIFTMqoouq
obtaR/NDQItQP7ippd+0tw0d0DDbO+J3J+ggzGs+R/M5rF3RnIjONw9+prAUyNDl86OAL5A9hQw2
9XCjBz8WOv3GJOA2TWPqnOWfwDOX7I23/sMG4++O+xIW3FO3Ghh0U468butFIHyGw9ocC+X3cqt1
9SZTFQJHHbBqZ9SiOcCQYI4cm4+7TaCmvYJz9SwzBcIxaLTqMZ/0sdwTJCu/ZkcruPA6vgV5Jq5E
w7aDxMlw1x26KEALsHv6HMD8F+i7bNzAm1NBDmBkwQ/ZkkkUKX99+jyKEn7cHLCGde0ew07Lj5q6
7cORYUep59eno9DciLyb8O7BRuJCAT0Hz8tjIgy5178KqWhhVmy/Vwz4q1+o8Uw6nX889u67w3pi
7eKFgLln8KZ6zkkPdNu41emxh+9i9Q5oRKAWEAmUvg9q2hR+XHJ2TBmH29+voz6EHrBkGyI7D20B
ZwHHnYfVTfzzsVffndZ01oT4JSK7CJ6NmUF3Udx1+Vu6O453/N+9Ue7VX6ubPdAxJmgg83n8QuFp
90rc5N311usPNUxITPpfx8crWhcOSySzFba7Nx0HT7Pl/JAFBJ6+X68m35q24TIrpvAbC+oXYQ41
eeLJu8W6sIB3gB4h8HWhuFP1WN8Av+Efum7LvSebRGNBH1YI8jqzeGe3EnUFQPv0UA8P3v76yf8T
RC4wnx6FBzJ5g463FCSTe7RLvCU3/YOgQMr9cgUREsaoFWJr39Yn4JNWLFi+gszYBC5cspp6bEqs
p6sJJtR13Zw44WKBxSgIVIcuPXKvCoPlCu7EFuSmxYv8E4o2DcDWxbECitxrwrwptEHuOZkh+2Jf
l3FzF9/N26ELhJS7ZW3WYC2ExLRlXn0TRh1NexCjkkN7xl4Cts0eMaxCLh+w6AGN7eQTnO3LYw/f
K8A8YCJgzI38KDNRf5oEGonXsMvfcMX6fdwj9wIw14YusPmAGL9XK4qrhpx0WBzKHsDY8dclgf4H
tMmTUWTzYoYqASe+LqEkMIM9NiP3IjC1zBtsxyeZAXoCD9pBmw/aVOOnQ591L/7qPLSROgK6CpdW
XyBx0dm0UXvohgKv0l8HB5m4VVXwBM8W3RZnwF7rE+hTb5k2/em77k5g4LpBMQ3xXbm1VRYOHZp4
0A75RnLxT0/fH8ENvH/hxItxF/LdGoHE14T+IUsXnAL7pQqxDDipvcj6fCi/QN5N3y9T1x0KxAFS
+HXYLYU1QVeGIfTdrngPCk7+ElFwKg5Nmb3ui/iTv3S+xukIMnMLE411fglNgbj52PN3p68/UFyu
GA0zuayTOhW4g6oExqLqw7Hn71YszXUgGAgcGWjP/KVmgf0EqrJ6f+zpu3h5VGPPRlLgmoJT6SMR
tXyn584dW67h7gBuBYsKAFZBrCVtH5fLMMRqBvnn2LvvlmsIzgUPVi2yFj7Up8hs3r3pcvvu2NN3
yxXYZVqVmonsqqhPe+XR1HlVcGzO72Vdc4Ptd7ieTx2nqQnh7ES4vx2ckrvlCjrAWpfgOkMQAgQe
sKVEAw4+ACt4bGh2C3ZWU+X87nq4lt3z1vUvkaHf//7oP0Tjey1XlV8JFJXLs9EW7Re4DLsyiyq/
DrLI6oNR7V7TBap8vXglckULkObAchgVsxI+l3//CX/YifeaLmTmLISSociUTytctaLGH4DdLPP5
WPjBd2tWeDloUGDVZz2wWPGsTTZER69yfLdk2UqbZdqEzEYmyyqF93ZIYVMtAds4Njy7VQsIlqxH
KxH2iRl++50P+ng0mYODv1u1FYU8RCrsOB1cTJNJVl/J4r1lC/+nL0t+PagGOoFXsiLa3pYAOJUO
ij1YqB5KGMm9nquvRrgCACiVjc4zIBV5YaqcfbOJ+Hoc/eaay3drFtatYW0A6c4K0NPUZQCXdbwd
SLg+ebKr8lsZgLsAd//+WW0z8NzlNpSAEXnG/xp1qDYFEx3Hz3DkDL6qBa7ll5zJ7qaEfu7HmoPD
BEE7qGt/nyJ/2AT2Kg2zlJ4Dbg3HxlLPnzmQKEB8Fj2ouIFbva9//yN/+Jh76VlvJjobt8qsadEi
mKKUselE2Tynxyb6Xn4GgBdutAti1bWZh89k480rG+djam+5l59JgFqMUgTLqNePPV8HdNC412ND
s9tghm3zwm5oZEYm7s5cFOLLAIOeY/c+ttthZIDT2oeWJdNo4YMpY7NVAnjCDiqTY6+/22GQBSF1
B9OUzMEH44WzkH+VDZ0/H3v6boepS5iLw0sO1/7VFd/n0lQ3Qy6PCZTklbPy35RFDr8UCOA1cl15
pUZQDiEJjgEG4PLYBsl2scFGhF2jFqeTZ9C2X1BLYO8MzPWxwdntMqoXUZVP0HO2FcDxqE93cMI4
9Oi9Ai2C4cEk/IZned8ZUGv7W7AbwmNTZi9Ao7pZ1Zx7PEOL8oKCQ9B/Grjr35gy1zTfb/ZeultP
9eBAH9OLyACx5TcL0DM/yWgHP6G8PTfo0wCb8qOeghweOeZgrprulhn64uHp7XqeSW9xoBozucbL
uizHSlZy76G2VSx0lpYcufAK0Yf0N/4y1YHxT8e+926dwbkdygyJQfORX0koBQGVet2x6rXcq8R6
1rOVXKVW1G/DWC/tDxusb5lN/eFo2YvEakDTtqHFwxmDi3u8TtXKYtML9nxsaHarzE0WoIwVXQOl
kN0TDANdzDuyfDv09L1OTKKMymYka7OhBYRXAx8U6EGfjz38Gp78JyVrHG6DSykA6N62IIO/Yp2N
8BY7+PTdXTncirqzkoUZvLA7wMTpP3kVveXX9YevuheHFSPtWzoGLJtM3Z9MraB1o/O7Y+OyW63d
2rJthBlOxrfpMad+Fw+dfkuRFFx//282oL0MrOkRcWugtbO5Y3V7QdFzvB1DADli4rr+A/ycxjHm
mnVdXJDKy2MZFnZKrxUQYMCbrupjUKfbLhZidQ8ANTRe7DovfzLAxy1xNctSH8tjkd2yr5ExMF7v
kKAMIVsrSxjC4j54rEFSkt3xyqH/h/YLfPh+sWcce88VGw6++O5gRV9qNDuOzCqQ7SSLdD9lpuFv
pVX///f/7hPu1nzoN/3GHGKymQIfdJJbZdQLTNwGlUgYh/YxINvBu8KveoWOaq707Vw0uN0OV9hY
PHI1+acwmMAB96CnXtNZ9MtHQkZ/PFVLzxeAANW6nKzb1u8+lSL1CMjSE8K+OGg88yoa49tDqkSx
L18DIo30vPDDbIk0SO8mgFlh3FDLfv59MV3P1f8dK7EvYAO/3WgAGMPMwTzRA45cS5Ew56J/QtGy
TxtqGod2YrEvZrOphCejtjybq6Y8hyBdf4vGAMzcv/+Q3285Yl/NhpmiQLRDkFv0wumGw2YfebqD
jexiX81uZDeAnElwgi+YqEk1Bu2jnHzcPo+8vdxrCS1gnRGUoQiqWgFq67rquCX8YN51ryYsWkyg
qASvvbXTjwCLOkZK6lhfkvz/jfQ/x1R1zekqF/IsVLmKjVMfo0D+ODYs11n7n2fXYqR+ZJFhmSUf
7hoY62NJ+vJYBL7XEyJXTAJhbQg/NT0+kdHj/66gyLwce/frRP3Pu/MC+HnHBT7pzMj3pcJ7pwpC
sbdaZP60ze1VhWhDnQzyDyEKzqK+p9Uyv1Q1sdWp0bmO4gBy2k+QgMtHs9Ybu0MSoxm/GN7AeHVF
7/vH2pHmsQxlZ1PkLpZ3xirtp26rgHfWapNegprjgEKtPy2PQE5yl8z53JYpvXrWp6OFbdAb0/8P
BWIR7QYL6uIiBPWKY5srBcTIoXL/6pYwFkOrs4kb5VQN3DHMwp5RGXL3kMG06FMrAnNME4ub9a+f
C91dqmA5WrWJ74Egjmk8Yi88ONN2B96qcgeRGBFZRa3n4qA2U5AEujjG/0B9eHfktXSOoOhFZWUY
GcuAcV9OpbTiWKy4l1JG1azA+PB55iQs/Azsh28BsSwPVub3WsoNNoAIuq5ZDr9UP5bOIsWJ+od/
zKVC7tWUQk12nJeVI0RiIsYJjmyN0f3BwdntUR205cUWjmGWawS9YFOq5kV3eXWsxL2XU25iQvF5
GDH2RvU3VPMxEeHYHAov5F5M2QG746/jgM273lBURMnstu0PNk/KvZYShLIaoZBkuDmOkHfATzQG
4UWlf99gr/H+/4Yuci96lAO4JWODacMG37Jk1Q0ckwk6n9Vtxafw37//ld/HFfJ/pI/b6PphQT13
Iv38cZ21pnCIDvRb9eI/JDz83cqFSyR3dYVjwlrxatu1hnOo3/pb4tA5mGy55j+F37bfK44MJtrG
EZ4d+WEior9ueLUsKWLJjWddOXwv8+jVmmMmjJDh7TbTyQtqKbuFZ1DB5k8wbW7QHD34h1YcOjZ+
ffOIMYOYFeGMmwJ9L5kKLpPm1aFkCnw5f326Hsw6N01AMzlF8+OiS/sxknn5/PdR//2khUDi16dT
FpZbowoKUUlXb4nWRbum6BsZX3oYea+HEoBiL3ODGdWko1bhNyCwjPO++Mhcx49NnL3QrWaKu1LN
NMvLNj+pstguQceOnTVoXfh1gPI6X4MpaFiWh2VwNrPfoqHSP7ZZQzL169M7OFS3Xl2zbJwH08er
8+xlDqqD5WSxF7qFyBaPnsLzu8izDxv3oQYHae6NMOn3e5HYS9jgJjQEWpUs8+wcQpDEfg5XBunf
Z+afHr5bs3hzOMtYHDRL4cq7oCqKmNo2fKNk9/u0itgr2OYWjPtmRkraH1rjEttWQ5jAx2iDNxiR
HTsPZLJf9UzG73//OX9I5Ii9rC3PQUFzgaSQ7AfIAhTbwId4QwfIv9fU1MPUSlNd7ytjPZ2DNQ+7
Ej6YSBCmNPfpEDvkmILTwBsyx65pq/bDJHtzV+WlX8eIFsVyi246lMP//rp/2Bf2OjldanelHdJs
aYJxjUPIbj77kCR873p1yC0cerZdQnGohYuMv2BXAJ087YOBJV7TrG8cx3+YP3u5HCmZ1zruaOYW
Ml8sncx7jvbMY3v+XitXL5CgjdonGbxO+hQ+8+Nt09viUBgk9lq5paPK9i3D0+faxbQmxQP1Dgrt
xV4rRycoh0LR0AxeKvSGVhF5L130Vr/NdWP83zBI7G3S5hL1Egtv7azpIoPcTVN1Xxpn6ypGa8zU
pswPh0NsK8yg3R4xwDllmAwNst61mPpAgZvvcqbbwSm0O9hDNeblmguSSQ1fsRPTHCS6bqyHt2zI
/zRHd2d7ZVrs+9dZtERReQFUIE81pBXHXn8vnzOT3ws1UB/1QikTzUKR4mMcU9KKvSOaV9gG+Uzg
4hctxtOW+zytTX+sAi/2jmj1sKohRBE+4zjeE5TAYMlp2KEyttgTRWuvFoMDsjajbdW8lMD1xSKn
7ee/b51/+Kh75dwmdcVM6wdZaMv5M7L25UO1mrfIUL+Pz8XeD21uJPIh7RBkquuhV1/7ofksFMu/
wR2j9+Jx8PIp9gblf/J1P8+ZgrPpIY2t2ANFC0r4Vs5LALnkgmoHHEATFI3Hm2PDtlvLC2eGLeUY
ZGxsy6yv+RltbwfjrD0vdBuVlPXaBVllp+UTK0p+ngkfT8defbeMbStIJAxevVai+Mdvg82guxsm
DYcevxfWOc6aFQQQnAZI+T+P5TChPZWQ12NP353CepJzhwjEz0BDrs8GOQMUDatDBvJS7BV1FMd7
gL3Dz4YCYswYGN8BXEnHD+6ge0FdvUk4WgWTny11kKdi1QtcVqJjkg6xV9QJbtUA9VKQQQZQfO90
yFG3OZpoEvy6g/wnJQuMFW/nNg9grbf2twuYSdkQlP6hTI3YO6UJXuIW2iz4sF4nPltL6x+uKmb9
xqz8wznPd+tVeLXqCoNtrjAwrYx9L6rXePagbIptOZQvyNCG67EFthfYaTZ4Co5ROMk2ut3AD2N7
VP38lmbqOtN/E7Hs9XWuKAPwozw/Q3y+LveUlOIpdGyDrT7ls0rySTT9yUcTCkn7/49VD628vYyt
mk01d03jZwVQeY8+dep+nLQ9FqHuNWxOiFn6Ctbr8FJTT+0A8kC9bcuxybXXsE2FUXALK2DsLiZ7
6rn+DvCee2NqXef/bz7InirK+x6ezw7rImfz/GPYnPnEx/otVsOfnn698vxn1fWNpAMximTWMD8G
MLBNorB5S0YFfNh12//d61//8H/+gIfCuoF7K8k0n9CcM3Rzu/EYvk9lPcVQWS39aVXgsdz4G4N7
LV+reb1qTLw63RwJ3ccJfsyQ1sJw7B9ZOzrGBduQfOALMlvJZhszn/K+CfMYJNoCKj/uwuLeRe1U
xNDUC55GY5/7ySDQ6ZQgWzdFSdhLMQEc1xdlIseKbIlaS3/JhrJsx6Rsh3bLOJ3pdIkUifhpWvgk
Yw5A3gQb4qlpzxs1EKtsm/PtLVpSZ3tn66GbkqpENeedVQBxX3iBjMBJTw7ss4qEPIwLryTkbnIa
brZazU6jYtlX07sCYJEvPqK88Vs3AUyNB/NZJ2RavDUxpfOrH3Rmbk0GMxdzbOAvWHyIisEvYn8L
QpZVuP4u8QKxywvUrPBxCse+pnHuV+N2KzaHCQpcHdpTPuZNACeyanRFf+HC8/M72nmOJAZFHPfA
wVMr0813W/7aNN1VNYEtfiXxWgEEAGpSZatXeMJXP/HhZH6KKLHB94DkY/5IZR3iTOPlWsW9N3pB
bIBQwf08H/r6dhqRCUxWGDn7F9jv0/4mgGVoi1f0rUwCMZoGYU4YvALGyLbEA+VQJKXygg+Eeyx6
Z4CeugEQ0vLLBlN0BXwgXfNnR5g/P1hCShRlkQ0s+C31hilPilb5LAVuqPmn6JayOSmvKyN4jBXB
+DhUkP8m/hbN1WlELPGklgrsr2B0dLs45+QcV0uejye4lVl3HlVPvgaVDvtbtTBYrZGhN49rl+tn
vGEBPZeCbehLx9btudDjK0dQ+lp58D9K+27Diuo2Yj817bR9MGPNnpdtGMsT2RjEKhMtTRt3denB
yjmAS1xcm5Ckkwi99/AMDy/1iNsEkhxRb5N+JNsHAi0JueTFiIzJwMOFX2rdNCQNLEdWCI5kxRAX
eitQR97asLuEgdUPgEHXzScGu+boFPV6/AKtpCnSbQvL8WtJu7w400U027mXgSQfytzM5Lx2ZV6e
K9QxMWkHf2k+SKJ4cENBtlpBT6ztkK4SlYWk595apAy9015shnUoTzD+t9ulteNa39CQY0pi7qoC
PtRjkEeJxP6OUrpXbV1ca4EsZV8OIE2tY1T2ScG6gEEIUi8k9XDzf9RuGuSHpenL2x5dydU/m52J
OLfC+OUd0wCOIBzUAwpfNvy3RCLxO+lD/hR01Kwn4fB1L3Iy04NiW4jv6dayP9mNdfP72TEyvXCO
oUkqCwkv0Ih22u6bjXgvk6gcDCHgLB8+gehcmLiFpVUbm6Vrfbw9nC0e9QhiZsoXrPNzJKdmeajt
GPkpPmYuT8GgxT9529TTy0aQqU6hdJPiHES2uxfRhFwklBHeKxoggjDRaq2R1SqKLkpJF0TVyff0
fA/aE0q/noH//51pbRU9XXm+xsa2o1d4purRPbExO3zkGEKdMunXXjIoqEzvtsltdTKH6wqbqcCj
3yeLJY4enf66m7RBqE9XN8f+vGiM/PvcFQu7UCBxh7uQdc+68k6mmLdXX/X4Lg2MQZdUKpADyjjk
7dV1s10EkSc2eQz4xWYNzS0MmFWFTybRETTBXmO9l1MQoPqTk9k99OBhf5ernMa7ArLy+Us5kWZ6
KE1Rrje1F/BluJ4Ooghi1jYWaWCpISj1XV6bZBXjbJJwzMMvkiNpefJ8Y//x82pJJw+ZD3z/qzRm
PDV1HqVrMY6ZIB247SP86UPXfrtKCOJyon2ibfWv9qEQjIFZgOpf8q85PPbOdEXPZ4N+rLSYZ1wh
ZRclvpmKZKtmG+M2xt8jTeGlzQJZ8xqF0/dt5A38TpYvFvgyEgss5sclkH0CB6omVajKJrVeEA5K
j58wZbTCUDCNa7YR6q7U3rwkkw29J1BKIY8epMOwLi26vuPBZxrOQZAQxJCwTxcbLIkCEBdHgFUn
YSeagtv2GSeYvl1tSxIfrooqVip6cGszqhjIiyDlqNbOcJnzPi6TfiUsyF9BEyLvwzoEYX32urj1
cdzohWBH93WRMDNsH/phHF4AbZruupL4X+tODy9UdHlii8IlPhPtB2sNfmDtRRcarF+bVXyYQB2N
jbAmYaEOUzjBkBiTktzW0EZBhr8KmAiX5WeYN4inYG6/eaZAynYzIDiUy/JhNWgACCNvSHUOL5a+
y1GcGqNLNSMVymtIDijN37dl/Z7W1ZpIxcbMa8fnvnDfuPXJaUUXYNbAXzL2qnG4DUsPM7wzxU9v
zHlcNep9GbJXO4ZPAFHdRVE4nu3aPDm3RmPsZr/4ATMc4k58qqLPZcQUskTwkXHzfOKml5d6AGi5
7FCvoX1fJ25x5idWdhgkrrI/2tbBI82X5hbBiT3V2t77m8RhBUzFCwMw9ls+dTeUrE+1sWsS1D57
DJc665l7X1FBb3BQ+Pci1O48c2Jjf5LLh2nd5hdbVVtceqNMsMamh5xinDSij7gpqvzchrjJ+HoS
CYIN/SU32/ahQZn7VniYvgU8otM+b+vYV3D8nme7ZWNHvjkVYtAWHfOoHuKWmvPWwgmIwlwxox3d
HgMvomhtygcVQ443JooE5BsslabveqLf4ZlFE4hVhszvxBdoHcvLEHgwWgGY/qJBT42pYO4Sbl1X
xYLBNRoLDcMzkhddRACOALmASTcUTyIvNxHDwEW9VAoH2hgOY6y7xkYnzJGTVK1NtdHkcfR1+cr6
oX9woUfS2fhnJlT/yAiCyXGsbzkCtSQIq+7kh6UPLJdBiERm9mVAkftiG73GdW9ucDPm9/myPBba
+1Rpwi5YPKdAcXHalrGITR64eOU+Sape39ox/5Srak4oMO1JFaxDXINRiCpFWdwuoNwlGI6vrJle
KSxskg6ywzpegrU/oWYwvqKX06St9AoVT0sxXESFndbbpP8IszHxRAPNcFC45YuD0j2ddTuAjUOj
eCyU7RK3TUuZbIQMPwvoLorUn4a2SJZa6BSgiSYeYQWIvaXh3xRbpcpWVMxqKHMUZRmfvLFPbODV
F2LlnGw6X2MacB6vCAsS4uZvuEuODBqjQIZxi2b0GtIXIi2oLesdLwfWpKaaGpdEsygTYrElBmug
bifwmNZHtAsXMUSJYeoDEppOV/0mLMkImgXpbZEHOlva3Ca6Kb7Bc6mK4XmiYGMognQVE/3Uw7ss
KTYghvBHiHCXjuZkgq0+Y+fIVv0dN9PjvEWfC1c/9sbcTqAdXcKoGMtn9JpG94gHWfu+gT8GDjm5
jF+BYF62xF+pmbBaOghD5+V9p6qtTIO8x+HAaRfBkleWwckgpVbcz26Izs1og4e6bLiOwSYKZUKX
lbUx85oIN42IIr4w2GviYoTNscVQ3Ocgan1Vdg2SHpH/Bx7JMqaL7903Tp50Ie4QAPUPHjWDjtk8
LCfty6+TGm7begTUokaQViH2e4LnPDv13pZ1gzFPsHp4GSl0y1FnoniYnehjQO9lMvsVLi9NwRJk
lQZMDT4gSvL920iJPrg4ZjwR96vf3uJ2QgyktHz7t4DZTLbmpunTym7qBExOH3uk2eh5rmiB4PVq
iS6lqs4FY10yVeyxRwkt9pSuY0H66mxFL54JioLAWYE52sNUK65zhv+Fm25cbw3GznSjf6OLYkhz
nKBT4vPKXSzBPIUpJeXowDPNz5oWliRFoNoPuSuRIeG4g8XdHJkozVcYCdxYLqp3rlqnUzSteVo3
8LHrt6J9aZmZ7rtFToBFVQo0B9elTTAPZ1uXCILQRXAOkLT73JBuuGDXaE7R0DWnCuf1ydNr8aEK
ouB9gJgCoeLmNYknRHRTrK35DNY4hGpg54J6WnfFzcRG+w53tPmBBQHORelkMwKC2tCEVTOGeC4k
+zjbsf+5jPBs7auWXEhFaz/Om07cFAjE72EgS5Ni7f0Pg1mqjFYBGmQmTPwAWkzYlHd9Hw8rD+IA
Xow2Lpqu/ccPcKWN3PyJrxFPS1t2yOk09S20myW6Vhv1XOew9kR3X6v90yQCL4zDsip/DGppP6IM
ae7tMiM6FsNwS0TTYoopPcaRDLybyFGdLuXq3dJ8LG+aoBUnZGhl9c4u/VSeqgYlB+zYYoUOCPZp
+caUTuFNmz8vvGxljGU5vkSbBhCWyaB9gDSl+Lzko/+VU4Wx07ZunikdAlykPesh+A8DVElJ/SVs
GpvO0TW6Hkwdulg0Y3jjqyG862fVfeMKhX7ccxA34VYpT3kEf67BwIPeg7vefbc1fLzkw9TEpCnN
+LBSOKTGsJfyklGOc5Xo0XM4nUqT474TBgI1gBz3J7pGuL8sw3y7bo18RDYgeL0icWKAL3tMZlUt
wApZdTuvQctj24T2GYeO7JIwHCCxhE+mEnEDe+DMLGObregMvcEWJz+WWlRfgposgDl4D/kAEX5s
mQONfg2wA+bdItJqiLBjsn5tzjiKly4pi+nRg24yRRAe/UTXbd+eMCuH8rGyFH1T136mZOmRMIBI
XeDIJdEj5sl3tHQuQMlH77ptwrzdyvXEwylq43LrsMNp4cpPgAneOQOApxrbLxNFEiFeZ99v4BdW
dvQUsIq8DwTt5pe55s16Bv+YoZ2tCoAHal2yLIX/bq0NduKQ9MWUVovP0ae0jORbF9nt6+KpuYq3
to08bGw5WItLoXAzyT31SfNiQxqEetDhz53yzpKGkYsHx4dHTQY9pYtkuA0iH8L9WCgYE8czEkBn
tnngwkOC1j3nvRtSUeaAwnBIDu42UiOMIZT/0yIQSbo6b04aO8tjNZMK32egoKzlgRIXyfLtNkeD
4fOM6tJJUzbfcaufoUCSd51GwqjCnhCjfaxyMJdDIgdeN33awqj7homlwhAVRF1MW6kM50j5MDsz
piHZmnRgip1L34To1fKZivPFm06jsc1jjyJTgiC5erYh6c4W/06QfinTBTje62FokWXwifmGNOn8
DYJDm4W9USkdFnPasGEmtBvVDXJsuN5tyKMi9QJBcLddPeS4fV/CCSIVOqw+FnnXVzGk87pLtN89
zyApxHSeXRvDujU8A9Pnzn2FHXkOhi6dgpCeDLx6b+ZpIvGIHeWJy0nHUA5jhg/1UsZwQ6RVGmCT
TQeSBzc5s/xfaEf5BYFSdFN1uDjige9ZhVeCj71NEQHyUzAVz7i3krOtJvE+FPJJNJ364rnm68RK
1F/qKuUmHGAeVeefQBsrb+ATVY9xvQKSGpewL0bYx4oEbRi47DA/kHd6pGVSCpDPWrJgF1zgXYrM
XfMA9xcTE1HOyThB7LhWxYYu8qn6PvOgTQawAe48MpJz5bH8HJbo+OjHvHtRQ4mAegW9pfAUT12g
pxPMHYf3jRn4uw5n8GdgBmH71dPl0hMkKtySX4TVxWNptUGPOoyb1nr+5FjgxwxKs/8j77ya60ay
PP9VJuodmkwACTMx1Q8w19B7SnpBSCQF7z0+/f6uSrtdYnePtutpIza6oyKqSF4DIDPP+bvDHm4W
ZymD7Z+bNg0ris9TNZZ7W9pboazo2Ae4BHb/PKBtUjRb6W3R2J3P6OQkXBL5almxtR8qHpFUbw/Z
orueblCCya2YQuJVv22Ez35xaCrOLJPpaWaeF16jRBXCJnTXsrP3Wa4Wv7PLT2urTSftdbtTUjf8
olapp43rHBaZMQXRwNcSmbHuQeblMXfXm5WSa9/1CZuuUZ/bpvmylvO4r1PnWtgz3yBubsZUXdkm
jeKsJmAjS/sUu0rsTTcDVSUi8GpqrRJgBIjby7t4H2k6JhxnxI+Dh/VhrowraZwKKJVJn/TmMkSl
9NHSUkpKJ/9sTM7gy8H+mmb1FOgME78yRT6zSvrey/pt/FgQJRbaKw6sNNf9ea2VP+NA2q9Vlftx
TaptsjgkiRpbcUl9wj3lcGAQ/SbKEBiAqqtW9BJEAnJzBo2AfxHvonVx/LLDd9aQWn3CRaVXl53+
nGmiPROzkwbMD6w86ocVzUr2qWtjkKYlV2FfmdfNlFOWZtWDXJpnt7ZrKoY286dYL9AExtVu6oou
rPLocyFyRMWWGU4kTV7FOqMatUnedoyduY1MawyTaaKCS/LMqwrGtBmds9PixQ0YSO8c0raQXiKz
T1nUqJ1tzYvhKzfSni1uAlD1lDwQHnwcud2eqyEB5pG3dtKM2A+auvR7PW13pJPfOdDefRaX3pZM
a8UZXjhnIzPTboSbu35RCbYkNeGAWpK6PfbMjz9v3VaFiYppj+qOoLW5hzaMpN77Km/Hi0zLx8az
SP/5SLXzmZo1P+uNbL1qjFHzLW1dz3E7JTeybXvOv2Hjy4EU152nzcq4AmTNL8fYeO5mp7gejNhe
TlhxtXxs0QP4s15FfPDcuCLzbfYmlDAeSo/p85Kl+F/srOVSDVh55hmwui+z2TgrI5dzeUKsrAF5
JfaNipkxsF/Im8BFPYxZBgoeTbdGsvX1bsnyXn+N063ztRrX7Fml5lH3swhsz4t0ah3PSqVbX5Vz
OicXptbrHt1fGXBnO5YgZ27++TSFJDkOhs2QYYLKK3k/CTf7ukbVZD+b7qm88OZCOVd1Jdfjmtnx
RJnCAfh5KItJPwNHn2wfS9JpASP63GlMU90wL4+2SS1biyYw5UQ7eoLjnqx6tLuA88tEgac0dZFI
0WX3kW0X1Z1BUOSyW+K4iW4YIdzsRy2jRzb6nFZzLKfWuEw31Z1FDqJrFoK6EWIUo+dCFSW3C1bE
CqRuLi9b0+zG/arLoQv6tqvjM5FuQ3NfiZFztsjXsdv3hikyL1/0JfrUR6bsQiBQ+JViaB8Ruuh0
NKcqy1syyaS1lkqgvhW9rnA44su7JuSJiE4PTmfe2TZg62s/MPf9fEm1fgvilbnHXqJt4/RN5huH
MGvEmndOmnaPvevGhzEq6rvcqLf63LH77DrmVGJhWCppj4PWpQ9jHdP8m+5qPjhlad13+lxv+3g6
VRdxahPty2oEE22tdmYuLtHyJh3d4po3pTXI6+wUPb/rrKgGfh+WeiWvD5390U7MLL/k7G7zg96Q
Ynws9VQeeL44vaoJJVKWltN1AV7wUsshu8CW2MBoFRLjAhPaHYcRrWvO4AP6pcQbrUrPmPBQZFlQ
1iqqDga7BSApWvEDb6vuZzoZ4ziS62rsNcuqb3TVEyVTj9GK0f2UXMwOFbWvJMEODxn2sLtuKfUl
iBvuEBx/170OahRaQNutazeMXbcPZS5tMKLaVPedGVfZt7mqyT+hdGSOTmS4bu9FXPrCj+zZYHDt
AgfRZmU8U6k10cd0rKvkMmcGsBm4XdqyTBKtq84rLc/O3LbNLwpyIEXIFJVm9JgCFlk3ttVPfiGG
xrhqNLMbgjWp3MZvtOTVgPTIfUNGWRMylT25c5Vl4JZu8/VAI6tLb1Q6gM/YuWToFxxuHlxN/i2W
OqxI4jZzAK69zUE058u3ce3se0yQ+rrLIOPOlEwK7VspwY/DxO07TNJplu5tjNhnOV1uexIyOU+i
gmu8WNNhnf3GWOTwUq+ppceek2Vzd6WNW60drc0Sxm2uNpWEc0Va3q4sG/2MvdqezpqYDDrPlXNX
+StZlcpfLMO+4WaoHK5FtBQihYMTlxANpwvKTN0xd6bL2egSCcIgNxN4TR/qw2i1U+Xn1GIIk9o5
SrPzwYws8SrAlK1dvY6xc8rdJGT1RUF65OeQJ61xq2kgQEEy6EVxUxUbFOHC2bO3KmtYT98j2amt
son5MwV7Z9blRuVbTDN/QlK6PpMTX1460+zsxnKbHhEkAGD3HN7nq6362sfGl86eVkUVo37MSf9a
UTLeNXBlD800lu6xSJuJ9l4KW9x1qusvtVU1ZcCaTd64B9vHOXOUfVCWppH0WC2Vr2u5eT0u2Xpb
LPDsSUl36WllRiuhl4aRHrU8AmsC209KKlQAm6CUmf3kyn68pvg3bqCFotxL0mzMyAKd3PbZaJbU
8Tt3qyLfAsI9FRvx1L9JuUzazpApY07dQXdvk2zc9jadAYO3E/xKZTHnV5arIBDk1u7ErFaDXXNx
gPYTKRtfZKrQjoO0ZQpt2/Z6DsTS5NpzZU06964mDpXZvKMTXcAml+PN2kkb1H4bLfGSqjr9zHhl
/WKIJlvzXcIvzPOm0hfU/eDWmb8AIUEpZo7+RB/Xd+FaZOph0Kz+uNIBr3vbytwno55pa8lOao5r
vJXlW0YsJ7HPVXcie2EFDmIRGz3WuuUUwo6KH9LW6LxIaiIJN+sUg9xMMPPeNEf9PfFa2xeXf0be
FqvR8Ax83a9rnohqPww8teFEmXrXgELQq+Vp561ajs97VUsrz2L2MLaA1QESa9ins5Co60L4Rba2
hodosE4P1aTW+3mO3a9lllO+V/o83FOHJvcyKrgQ0bhUGBIhYl9KVCOpl3Mc9PDxwnFDUgDp7pQJ
5VLEUX2MZjz9nlms9Q0d/Xbeqc0+nwuDrDrGn+RKD4rWiDa/bgr5hhdKxTt9bpKciQ1rwWA/hOSv
SVkNL3rd6O2JXq/G4waa+tZWURaFsgSS3vWSDhakueTsrftccNSai7wrqhbgWtpN1wTw6XXuV67F
dlEaGkfTBmMfgVSn7uTFWuQ+A8zF8Xmcs38AR9VafEBP16L7TGdJY9/GxbfRytqveb1xBMAGLq9T
C2XpK9HMt3q6zs4FhydshhxK2EAjlQZ17DAfNa1Ul91cJ+NZ18nM9BOtZMROP6xwRzKzsscGhk7n
iUb5uMfBIrewFkX/qkA+X7TSNspzl/znKFj7BNxYSyv2cADWONkLg2Bi3y0gtX3WrDSDuIIOo4zc
0seyMMsvQzU14mwro9zZRYVTv8LUT7a3jW7hG7mjv57aD9dHgl9OflNH87UYhij3e4Uz1IdIZ68X
0fBklegvdm3hjOU+GjWOZVNFDZnImwUIrEF2U23ZeEmDWMxlHnYEwRnhUgGAhVTn5acFmtljdzFh
tfuy2Tkqn9lps6W6YhPWzsWsweg60/IV3NitfWmOG8CkiJp7xo7yxLS90Lik82SJfSd7/NSz0uwY
MK7onYeU6AF1ZJM1lCctbUCNLdPs0Z5H8dRp2li82C1KDgwJ29YDW+RRFWxLj/l7LBvncuvjaQ5k
Gw1XKnGnrxvYweavabXKXd3NdIjVUgwQxLMi/3xjmI+Ph0xqF8soFtpfcKTdUI3r+dzxp9dgV8D2
2NYy51BlRV1d5Hz8lV0xY0UkdtPAZhQNYo+24smgL18WRk7MGtMrJ+rMij6bmKK3zNFowtreXEpP
W1ypdpXjVq9jpIADBBk3ZmBu5fQAeTwbO5Hk07Q7ZevEgbbZIwoZo2qeiDKOt32EZfUlnkQ1ernl
dno4DRRvPkGVVXFbyLSHl8hTkD8tA5Tgsc4rMJmiRdzLrbjsc5leNGaJzF3kVrR6vcRmduy3ph+g
R1rq9m2ajTZ0kqp4Yn0I8TA5q15znZzOCRbab91Xul4jKKHNeHaqTbqHYRaESKUOFY0XYcvr7pZ1
Mweq0XxuvsmmXN0db9F9ZHNjMnaSFXBWbdmayDLseLZDUunr0iMlILVR8KjM3EkY6NEHv6hfemPW
l7DnSZg8sFymY4gZJis048Gqg0SzuKyDvRUU7fa2vsQyNtRl0dK00X42w3aCpqxlvLKB3c/dChbM
Xww9H8IihvDYizVqrme82Y9OlJyyQIbB/JTTnva7HlXIFLRFo+pgpAsRzyTVDf2trNfZPk/a2cSW
DEhrqp02xCu9d9Wa5SP0eMV/aSynfNXspBZXsADOvFs1fKg1FSn+KQ9cgIPJsIzKeU5zyggUJwSj
nhUrp0vAkDaTRt9B7+FbMQfNVQkRrsGHpNrgK2SA8eWaaWycRqG192ZRmZ9qfRk/IwSdD25eJzZf
b6vREuh6OR1nWZqFv66lfSLmVkd/SbJyMjjhByq6jWqPK7Q30lx2mzeIzSnDast1J+CcPPERRXvD
XMz2Ia0SKG/N0NurTkv50FadJgmY8DQ+tVpMXmG7dE+rpRtpwDiTbjs6cdl8XGLbrP1YLMnmc8PZ
ShnEbi2U6KU++0SZICoT0xhT7s2mad7a0hbNdaoqZzqs7OBuqA1pLX1OgObSqTLH8Sysna9gMXPk
25TkAABZ1/anWUFmH+jj0gwXY5Wl19lmK82bO53md2a7Ddiiqu2cc5/nWdEsDl5mARgj53PvZtTp
uT82tkj9tMDp4NXLBnxVG9SqZ26VCYDpdSrbM70faQdpPdl2na1ZCg8MibjCuuHRLqVm4k8s+uLS
nNZi3cfkpVYfhwwu7wh7yKFio0daPZBYWYWOE03iNGljKoLNLKS8mrgWxHNHeuZ6wmmH6XEcyRyo
vNQlq4pjI7OSG0aJxGjx4mF4IGlK3jaOkd/kTjJ/4VJRFitsA+PRGdckp1JorC+ICA1kCpYaVnzR
fWOFcKEuY8RWI3orOmsV/rwkifIBDezP0o1X6NG8Wlh2ubZd9ObUXqwqgz6xxikNaz3XP3d6sd4L
u8yqJ9lB2x16N+IlwRjt7jALRoh/c8aswGgccdvCXoyVdR6LSi7XTiq6b6Pq1hcnr6cIhdOpT9fY
C+LdWOv6gtxO5EUw2IYeRKKMq1AjbOabI014b6s3G83joBWfkA5ufMYysxhfPkZj7DNE0TysWcR8
LsvO946hvlXLzCSZydJEwzhmjUPP6Mkj8QxiHowgR+vR3ERD72SXOsvbCgtXj5+ZSVO3D84YgaBX
DGVUQS5M45wKrBV3SGWocr1oVcm3OWrqq9jWXTPYuphzrtqKZzGZRu0n61JqYdUl672NdmDiS8R0
J3FcZ2VoMgozDnRjU7bfWOnGjtAaSc24PlV13lxZQJ6ScyrxJPyoApK26ug4DFr+SUBaLt7Yt7kE
vppHImKGrF3CLhGQOjOr8TwVwl3CbHCMSytpi+eu0SnqRQ9Nrws72hD8rbBC82bowle0LPdR1q/G
MdP6JILdaaPogNBlo2qzpQ4NHcNJvuCvqMGRXR5n3+w2ZZzl9elb0OYXd+WiWbetm4M5KoP7I6Is
qDM9hWHvJ+fYZIjGSH0aWi4D6GrIQPV+5gw37A6UazHyQ66N+SUl1zDvJpK6HT6kK1+MSKUPTVdH
4BeL1gHsiV7bce6k1a5wzQLBQoOBKISndp6TKe6g6W27pRQj57OFEFXFZ60R41PRnCAlZN9ldaiS
rUoYhtIATWa9k3Y7V05dt0tGzU4DAy4hRrdiFBx8g9U94D9AW5pkfXe67rT5D4WTtPfryDD720gZ
LGvHYniWl5m47rwEOUkVWG6bvlG3DcxeM1ou/6ASynXHSmi1QQz1NWSPANVPnDwDEe418zOVqwmN
FaWK2DunkE8RZVcKfCgHA4S10YvdNtjLVcXA9czvJ73/MqOHfI5GQ5bgG8YQmAyaNP12apkQUetR
PgR5WlGjrEs9Qn7RQrITzdJ4tLUB0DjOm/HyNCI729MrxT3jvuGbdzBzW32WVN24BHA8JuRj0Zji
IKkds0Ct2ikFfivab8mY2HeTRTOKFMEhBb2sNl5WMzou/qYXieurKDOPGtMB2nM3Xy3fjfFMhUNb
g8LNGK7LoHdi/U3Li+V+65MePVMn6y0YUZ++FeZU1n5rKaYeGioBQBu3JWJArauNPSLYrQdKkUV6
nSAkPl16q3jJtbz/HDU2C0lMCvEVkSjniNyqIuwda/mW9l0/UXk1BLL0a1Rf5lFh6L42tpoMXIYp
TTtDt+s2jCetplCjaLF2AFxLv0snt6ho8je72c9iaRfoVaNzsevXlX0VOX2UXiTpwK6kV6VaoA3N
JoajzsucoaXzdlcTg5RejU7V6BBJpr7sRJ65Ayf0qdQu1Rib/kDAR/1Uoh5dfmGX/Vea8nfhBdGo
JN/IPZkhmoUKG836V9Op+re/5hR457VYtW1ZFgFLMcitPMUxTRflUhu/cF59T+j5Z4L1dz5HHPMM
1FxTsbciCtajFrNK94OLFMBjtFnSBqVhUpfSAq9faaabF9kWZhekJUNJdwktVhlyvlf2cVGa9dfM
Zt/F9X8S0cMiprWN6pZNBFl0mhRrILNfzen4F96V94GkFP967igQk7Yyy49ZObdfFyDzzTOHtiEP
R7bATX/p1r2PJ42T1s4r19j2cl7i81UrWHdmp9//tVd/l5oohTET8ddte33FhKmMSRyFqNPgr736
6fL96R64VSpincnV+zVrRCgGWe0YACb/mqnnfcpp0bm1cAo+ey3dkshHy7R1pvBkyS8s/v9iTb5P
OdVOIxY7e173EPZfRTF5Y1vd/rUL826502cYNfNQtz1L8VPmuiGTpOu/+MC8W+tNO45IY08EYG4V
zOXUZcjXqP9aEsf7fNMFVYVqRLbtmf6Xnddx2+3azfxrI2rs91Ow860pUgqMdd/2XfpqNV1x3Rl1
8mM4wn++LP8Vv9U3f2xJ/d/+m39/qZu1S9HtvPvXvz3UJf//79Pf/J/f+fkv/rZ/q6++lG/9+1/6
6W943R/vG3wZvvz0L/DbIOS341u33r31YzF8f30+4ek3/29/+B9v31/lYW3efv/thRJgOL0am1f1
248fHV9//+30cP7nn1/+x89On//337xkHL78w++/femH339z9Q9SNy3TFSbxIVKdxlHMb6efOM4H
WzlCtyBLhUkQD0anCvtB8vtvuvPB0HXGd+hCSJf6iT/q6/H7j6wPFsYW/mc54H6C1/vfn+unG/P3
G/Uf1Vje1Gk19HyPfzrx2TGM9/mHcVRFMC1KPyHk81mtgGJSw4XwTrW2PDBOtDvTW2G/IlAFnEM4
7+RAZozQ9FKjlMNjCtz3pAn1nJgAnbRnzcAJNCx9vrOZRoqQQtnJ7YAXqsAebk8ncZMmbx0wuyZI
ROF+Whh283nGHnHnaC6bi2ea0hW+NBjOjtC+ce63GRgP2Qgw2UXZZeqsn5b4Lm5s2VCUYNvwAMAt
HE5icLwYKaIdoJJvztSkx0+to0cryD/qJArDJDLRprKapNmsd1an1vQG3WFK1WO0BRxxZ7tNSIZD
Vvm9hX4+GIs+71A0OtVDDg9wiwNhuzGrej4z0CZDXBUdkvO28IzNqi4TdB6fJytez5Rpuhf6rKcH
gIXZL5pZQ23aM25Aplb9NRr7asdgj8lvmVC0z2VSXzLJaTmnh0hCMAmiYMABYlsll61dAqbLATcc
IvNt3Kt20Q/Io7yRoICACeRPnWnFXuvABeToEQ+rUnibCyu1PhWpVh/yODYvFnvBptFSqg+2um/b
mQkDUTz65ig2ho+und85LiJpU11WlrG8RCeCodDX9crMkavZxbBCw2rmQ+PY6NJVSy+AYGHaG5bm
BqUztc9DIdRZi3gB7eI82McTAt15DSXoETxnYaeY5DUxqPqjgJXZ2dsIjVfn2+1muLSEFhhoaGrU
ezi9sv6uodJHQjSRXdr2bt0jhEjYErWcIUNYXHh+RHveZsOh1OLY15h0QX/lDEE95eZ5Arr/bIMv
BZMpnhETT+erzM3LGbfPczSNVSA2MvGJ1iUNoWtaFIKIZvwpYeyVyQWgqE6IYyit56xOLc+dE/Ng
W8AQPJSubaJptafEo22ewaMQuQIfK8ohYpOcaEbKxZehRq/N1yGpaP/meKVkm+sULN45zVoxaXYa
tDWXSMy1cwMJSQGePXbIb9eu7IO0nYV+YOQDSuo4g9mBg4nu4NKrZrcpGfF5IwhesIrWuB7XBXIZ
cSx8xVDoNp5AlQFBERY1Ywws5WVMqP4TSJCNKKAop+YwxrG8KDolHlLX0jgjK2cOrQF2yAPoM+Vd
h+LRnjw8BPqw09pMDr5Gq6Xxl218ZuW5hWw6UfXZDOy7q2LnpCWTpnarx8gFdJ3cQmF8X3ZzKy6h
CYbn2M2ay1TvHY0vWY+trySzPkhzGvYGUTrlAfVfFcrZzC61cU5QmszVeTEJ0w1q6AZYGG4RObpM
ZNiRtegAEKzJAAmRaI9CGtUlMFw3oKsTd6aqdTalluk8SWXSihmVOx8tNamjETXym7260S2TV8su
WJtBf8CjOWBURE8ig0Sujh1GWMeAmqKouyb7T2JZQdunoJ0bPWcM57i8UH8zV88BsvL6QStukgxT
44hvfvKydMbusvS9PSKsUvX1pjNBvrbwhoG+ndRzSYw9YR7rY2OVlvLGbCYWtskKW8ACZcvMPhzL
z4NzMn627lyd4QrezoThoAIZ0oWVmiFhvOHhWi/01m6RQdRbkwW5BbzgIdBwg5bTBaYeM/mhn9Lk
3IDqvRkgyi4jq0UyVFS1Ib1onPSLdcqFRLmaZ2HVOM68d/vSPkYaI0y9nhTSKxVJ+0JAFpV+UUrr
2CNyCMpY1SG6N5pLnVCXWxpnWHsXJcxRahMQRFY56blDqOlF6Wjdc8tosJX1iGTBS6P1ru71R2Zf
pPeWWy6fGsdqyYWZY8yXStMPU7TMf3Rm/x+XJPpp1sG/rkkexulLMf65hvn+B38UJZq03Q+urmwl
gBCJrT0lvv1RlZD28EFYQleQzw6WJ4dm80dVoqkPNOQ6DiSlC/4pXKqiH2WJJsUH+mfLQDPFn+nE
A/4bZYlO6fMna7aybWGQ8+gKhw9H6fF+lEZvm82gGjU8jkVU+OU6WucLKsV73BfmIR1751gxPXBv
xR0SlclozswmanZkUm43vbFM5yOqRSxumOBimA2nRiXiQpM/wMtXF3Yl8MHIJT6clBznqdxEgfyt
jy7a5JDrg8If8qdL/6Ps+nOZ9fPXYX7pyW5lKtvC7ixO9tOfGzWBphUu3DDvVT7GQVxWDnGrzotg
Gs8vMIKfMxJ+vBOpk7qjXJcN+t07Ef7pZswQUvd6WaCmQ6l43JYpxT7YlCjsEuuSAUMrS7XATvRv
f0ne0VLKcixXp0j9+UsSeV8vTimiewUrDYnSx+f4MsyLWFlr+G++FQ+ZY7iC7yi5mu+vZ8Zzwyj1
sn3QZtxyyWp9wXsjfG2RvwotNE7t3N8xFy6oobvSlDyGluT4e58vaNfCiktrbR9yCKQy7o/Mwt05
23BRtSJslxIvju0p41jFuY+pqxUaJBmyvuw8jr6U9puJ0KvTcIHMw9la3oguQZduHkuz3JXFvRqT
x0WVvlHah6Lpz/GcnndTfANxTZGny5v/+br9jKecvgwGHIPlaXGQmzyIP98iZ1mhT/SCnOecqcA2
2XondgLufh0QS+It2v3P7/cPT6NhOzqzvGlhbFvnyfj5/Zp5sfNs7cwH4RBJv0XLdnC1pTify6g6
4otyb3MNlT89wK+ekJ9BhdM3Je5QoVfQXWEZxPb9/M52li2WS0LzA7b1OYybKjrJy8tfrDb5Dwvb
YNABF9U1jFNzYp8+xp8QGNnIOkNgpD+MkawPODvzgwljtM9JVlulAz6gcuRtiGe9uLPSsI++ezP6
1s9KqM1mrIwQp5U+tr9IC/qHK8/oJdfWdYlAiEDV9zhCs7QFXsAofkyjuIYHH8ZrHDqmHzVYhiWy
i3CSyZ1ma/YvIJfvAy9+WjCmbXE20AsK07HM9xgDiQUWBhTVPQ5muHVVH6gkQUA7V7dtvz53xvRA
IMUKGeoKby2Mr4OIg9noArs0EUc1400yGwQvrvJLPTQIaPU3WEN0pa75lfG9WMm3/dKQ0CF+lTci
f84D4ZlRwnAZCqxbugl79j6FFl8q2bDbtD62Sr+MNmYowKzXjnvVu/N5Vpm+YgZ0qpnPcvzjOfq3
qpPL9KUjxuPb8B4O+QlBuW7eqvuhe3sbLr8073/z/0XgBMTzXxcpXjdWb+mfi5TTQLo/ahRyNz4Y
ysWvSbNwwk1Yez9KFGl+EEAnlmVxxvF485MfJYr6wL5G6eJarmTHMU9BYj8qFP6Grc89nRgIFE9g
zL9TobzD4il1OHVY+qx7HFcG9s+fVz4jWkRiyrk8bulieUb8qHX5GgKrEMbprk+z6WDgyy7y6dgI
5pjZ8MbkeDRXq5v9YpjQz5v6j08CIKTjXITDeF8rjX2S42JIy2OTz0e6wwhnvpl+Um7zy3nsp13z
72v7j7fiGrLj6TYr+/18ubbPDJGUY3kcRESPVYX6ol+QhWocjC6RuybCSIJdurjSZNz5W1qvYKNF
ttt04BA59u4v6oCfd7nvn4cRJC73FSSMU+1dyWG7Wr0i1cFCU89uGCv3I1KtNOwa85hYuN7wUSXB
IKzHPz2kvyzn/vFt3Z/vvWblhlzbtTjOcHio6ZEoyrw3fMrsX+ym/+Te/vkL2u8O7FGuSZF3sjgm
yfwVlQkZyhNA+Wa/Fukvv9X3bPK/316eYlpzDuLvF5Pb+z63P+rcTvSIJ45aEWEftXM7mM2oCHBk
ek2nnoCE9qUrv3XRkaSNMM7PmsTUw8F0PuqI+/YlpLNCp+c0MhyRaiJqh2rdF0O6YgOrSOBAVOKZ
JMM0cYv7ea0D/Mn1nVRUOiPT2jw44K8wDNctMkmvzuTHiJvPHazpM+UhSabHHAXCrrf6x0xzUh+5
yBIyJWYKpHJmz02jT2wQ0y0JBh7no+NnqGuDRXeuAFv0cDai+qkbiNzxxqn6pPfa1Tpm9dlqJA8C
n8FOZdOzNuEpXVM7JMPnXqI7x7IaJ5fYLS7dxdxjih69CMycHnjGeZ6fwQnviLlzDpAv2OYWLHpd
zELEbPhoFcmpPy/nsMbBf8/w8HM08Pk18tGwMwaHnmXovTFpPbNDboIdctenwxtQ2WsrlxX4iyle
JIKwvjZ/1JJPzmYT/TDu6lmASCCS74wldNLmEdniR1kR72yZ0ovFvu5fLH3GU6al0QFgrj6OddMg
b+ybw9K7h/7kEzbTj9M6XGN0eqNQm3F5WPXeAVNicP2KlMIcsbCCBprjeGiq1AF6MB5juex5UL5q
UaJ5fYtjcyw+OzWu3LgFmRna/dZvAIMjtowSrMrrKKEvYHY/iiES+6lnvTBsBA11T2iL6Zj3HWIs
YiPaqz7GPOLApIZTPmDp7CMcCBsKYJNfqK0nW/JcuOtYhiItnadhxOGnr9lnvRZUsSBJiNLQLrsN
ew7BXAEXHaPohHLLRVdztjjKIujHedL0E/9ruc95Nj+qTS4gyUDba6mKIDN6v5qYA+UCVjT2ctgM
lKAWmGxG0nIrlrBqj5ndvixZuLqON+YoyqXA2A3iZDNuekiS/8XemSw5jpxB+lXmBSBDBJYArgB3
JjOZW+VygeVShX3f8fTzsVs2U5VqdU3PbczGTAe1ZF0sEkAg4nf3z42VFnUHYHvCI6h3xOsU4vyn
LQV4BoG12ykiy9S36iZvnVuH+SU2Yw0jWCd5avL10sV3CyaTeYrHlT5lOyyy32yYocSyDqzOYB8w
89T9ekowIjbHVtxLt9iH02cYyatMTj6+rC2BPk6CK+IRXle86+aysoZm7wTNSdLpMmevUAhIAXbe
oGu7UNyHLOjlaK5hlXikfTDx696knidxWQHKtayDA8xaf876NTEjZ5JkeaqnieXV0bGO8fiF5RlX
Cklr3bIP9FBsDdwT2smxCNZisjPT6z4rripS1XZ0Hfbb0LkLgWgZzbLWl5XeMVGfXhmP9R3fLu2v
+vomrQYcrBMcuFfLmd/M6K3qP7W59XsSnFpCMuuz0/R1Js6heFygg+XTaiIIossz5dD818l3NZBT
xM3Dz6Rg1h39mBZFKmdTdZ8Y41ZEgpdcO3Zy2DjVYcrvCoNggSvW4+ANcEIw7fkYME27uy4aa21o
ajU1CTAXSfSu2TB2WWvuc9S/ZtOKWCNzU0JPqePHT/y8bjvdTeaFA4svYLyuaKEJMnONxcyLcBmX
QLKibL/M9xopYKkfTXz+QQptoTYPse5SX1QdEoMeuJBbeMg3JcGWvoxAvXxY+bKeDcVttAWXtgIG
sXHy6EYOg8/0bW2P7qpr+vXlt8zp34lHewP7ypcYdPKc5lOTwAGPqVsX5AA2Ri7vrJpUbnhfqRIj
vrOyq4vHQ64mI9rU9bCp5sFvs9Argucck3e/rBcX6jL4KhITh5kcj4glXAfbx9tzdORb3Bz7GCZI
rHm9q191kdjVOql2RjqMck8yyl4a5AqSLGtLv5rzZmvpi6fZDbye2NeYdxaQBWCdto22g3Xl19oZ
2z+1s3cXv8Oop6Do5Fou/cYcawKFb8t4bxN7ZU05FYRRbfMmka8CB1GeC/6UkyzTuySOrt3mbSxu
woK2ovDDKp2Nazcr4GeQ9sjYk4a09HhFZsFXwTXA963MdQs6jGVc9IgA6Ya/dm1l7pYNLhcssdyV
0WQ74KD7EXz2phTxa9Fc8BzkjMgvGO2mylriWqHzrIeh7eedmElhzhsszygThAJ7Fo1lFmIz5Rfv
S/ijBi4whtFyADp2P5mhewwuLqgyS3MAf4goA3Vrzg9DDudGkD2zt5oZOqtYa46lrnlTR1M3DWqr
Qcu+BwsLUNKAcLDGI9a7z3JoxI4gyy3RsivQo1cCJN6as9j277dKZNF+2TNeNhUkqEzXsBWACiaE
XzZLsWgt2CCututqbTVScAjKbUdKoLi/8DXXabQc075LVni8MM+xQ7FMDl26fnTtsd4KM86P81SP
pdcBRYLm1oNi3A9ZuxEtPuUYr7CbvM1M77GsQkr5DJbatFcOqw9Z5G/5oIyHWrOfcHVFa5fnVlSf
VeaQa0rYF+BTTx6mDocwvYvTdQADiTyHPJnJ3p21+AdmbHW2+yV/49dR9ctS3TTasI4Zl5SYLz3G
bQWAO7J/0GeuMFyLOHwKDbfxQ5SHyL3WyAkOQr8aTdV4iajX1eI+LUUKeyzkdYpKRTTmGy4uvxz6
va264L0EnjPjor9nWNkd6Z+oz07Ox3SzsM9R3SSnGQudrw8Oawgdk1CWmvk9mpPyKZ7LDUi6U9d2
19JQ6W1nOxpIvfx5tALgRCPhZCwpqDc4x8vFvZQ+TV4IY0IfB7zQS/kuHWLYgDDPgaoeRyMy19bc
AGxLkGTgpsRUvyPnssLL+Ua6OL8Js8PzGaNmbTFtxIDqBkfVFLVnOVTUeZWbLn5e1rx3h0zfwMt/
ZSwBKBByS4GWqVm+No68SmR7KHp9vi078VRKQtd9ox8arK4nrVm4X53wWuE1RetyPxU4S1S3nAxz
DTCdWKgNf4JtSV7E5dYdZ+fAxsu8EKbgwjRaiGDBiswSwtrk1nJflgOQBaO5abOhWtUFOA1yOolb
XbMOXk2L9Tgv4lDoJmSsOF3Pef5qKJIYUfcMtdH022Um5DaTljI6HutUynob6nW/Yh4kToCeMoh8
CFJ4J5rXQFqISO4kuAITjkuu5KLdZu7Yf3T4f+8Lw30yc9oUiUiy0TafQ+asHtiEM72BV5MFNrPI
hje4KwDo2io5TuXU+GoIbhYs12bONgSciidT2jJ6sAuwT4YL14adiMQcpnWUr7XqacoadhjG8Owk
WV28YjC1Z/ynZU2rxZy6BzxxQhHMlyAoHQ1g02Di9V5H0iKNMru1294CMAPexAnvI21BSHhS5eP3
TGKy7YvofqmExq1QS5iC3DG69ZbohyTdijr6oCs2dtcqCR/6rq/eCh0m5VTdELbwOgYv6HNpuEuA
dHo1QFG+VW/urfa1GFkf/Lk3ZnAAXXndiH56UpM4dMAWz6mYIY7UYllVCxC+Hv+zlh3Tel0WZYj1
e95XmPgPRXDVz85uyjgqaOZJaNaziVMZk3VsEWYzUXDlMNYrx3yVXdKcOCCxa+rntYZKvs7Mzs/q
k9kUhX95oS0uxF52Be3irCSPEQ/2vkVzD8pD61ani5Gh5H2ZEX10MUzz7LvWD5FsoFFiuh7Md6Pf
apA+fOKDg3gv4WeJCfxiPnjE4ORUrotJeFYNGnMk0iKegEDEMM+GsrovMUunWbR343O9zLiSjWO7
1GfZ5CdEurF6qoejzXAtZRdhyjdnPOuECzNn2LgUk8AWeUvROnMSb1b/0Y8F9KC02y619lDzwBZ9
exU6hPMkRI5QvsdLcSD2FXvgwMLLmxHkjV3Zu7YWXh0ZfjJ1OTlFd9mVMYpKm5ob3c09By+aG6fk
jDkjZc/9+D1vj0ZHA1bcZH5Yd57GyjXo/TEEoJQW9rq2R9RT8LRN6W4veyq20SvMMV6l7WuIGQDF
ElpT8/zYxdnONL/lQq2C2NyYYAguQqVWX1JJWbK2L7iUZdlm84NiieiTGwJLR8wJHhiNLIrfDed7
P10lRTJDXTOzbTXEFQic5LqZTlrANmyq1RraX+YzLj1Hsl0t1eKcppYXKl47pOD8OzwNgwUTTAC6
/3VTiKPZRP4f781/NBHEFcF/vg75fhkH/p8NDf8fMlpdfKT/fV7ov+Xv5WfMLPxP19bFmnX5N/49
MdTVv9DRUaDQH1GifhI1dfkvPE6MBQ10ARQBNin/nhgyS0Sv4v8zAaIZ6HMMIP89MUTSZLKv095q
sW2xlVL/ZGL4ZTAOjAY1AhIsUgGZZLoVmVr+rBVI7k8SNUO3S5sk3AfKLhIvaltf5Yt1rKthPBej
Fe4VHKhdR+r7qABd3cLlde6nIOEg34/ZmXCDZLNstR9anWm7WrERhSoZjl6cQTWq3ca6HdjTrcIJ
boyCWtc3ZvbnuJo7669dY5Lf5Oc54OWrYKC5TMslb3H3a2tAP7h9HtdRu6vdIf40mhb0jyjLvTHC
7gKzSMIsnlNioLN1NPjWz8AGbBKDtrq1jCXeTrMurhm6UIqbGzuTMp1dJdvqBR+FWMd0CG8bI46R
Z1lzSZI0L2Orjx/OZMXbkqzLHufBdKv3ZfwbM/PXqe4fX4xhE5fpImFL67KZ/UnP6ZuyplOSAE+j
khyCzZS/6RScriuYXLt5mgkFS73ZwruIOc5R3Z4MNlOwUNgH2x7jbZ+EfbX66Rb/i2njf/7YlolD
j7GNYZkX48yvf6dMh2sPuafFhMQnNK6brMKgak+jO8rNYgM/IeAQ/Wbf/hcfehFyXbpZufvF11Fg
J/u+U1qFw4oL/RJ3lZZ58cKO1BeUE53Tueh3cFUA5v3jL2sBKkC8kqh2ME1+/bL0+VhhsfC5NWYl
D/gBLiOtfEymhrtDL9tXEMe/mbHi9EcV+Ol+ZnhvCU4XLgkmeqYdIb4M8+0qM0n6ZuNOFdOhxPXW
wHEN9QPI6u6Tw4nxoZpAvIwQwYjJ6sGW4rHqoWnM6IqcEceNvCMda+Bf6rdj39qPGpYAr4zBZnhL
ErvNtiKjxvlOW2LnkQR44sO5me5jB/gPr+OP1o4m7Fp41thIQ65a7GaHzywgHg4p94lmQRLnQ72f
GjJ1cRIVDwFC2NqAY/Wazarcpnao3gigQmBmY5PmZth6RosNslNFy3AxH6wricHnQe/qiBWjcixG
YsppPW0hzNtqhJmifLn8sxGWEDlLZ45XlPX1zMKsaVuynuHnsbI3njpzTSQLFG7TDN2esvtZ22Xz
ML5qMm2tlYPdgdNxruo7yO7Fm4C3TL19E0wm3Fdmll5ZTPGNOzBNI17T3bgUXj1olWEAwClAabkj
E94E9WImz+4FOWIlgWR1INaWHXXA27Ofo4VMfgwy6bNUtb4h79bs2gje4LqSF3tj0DylevNs1jbp
rZAZXOEFcZXf1s4MjJbZ0kOGG+1YNkZJwtmgGsNpeXKNqLHZB8noduijseXgMivYavwKrQAlCBof
VgZNb99bmVUnk2jZlkCs4S+cXDyVt1B9zKK7aeMi6LwcGhx78DLpUn+xygBwmLAOYZQEn5xazAda
lK2jm8MRaKdphrDWaNha7fQqUWY4rruQ6WgfifShDC/ECbe1B18GjouaWhivooslx0oGLiqWa9cK
FXKrdiZe3u06CCKneAq3YIGsc2HhzSrIWh2kCbyPYvsDfsr3ObWvSDB9YgKMNm6Y3Rh0mG2XRKXr
QWvhoADDvwO8l29Cq/toy8XkWytn1cvxniRSHW4qhrWKV0CDqS8tHpgEhPe0hMJgMtoaXKsznIq+
AoNfxZH03aVzVlzmaIPUC+gG8msfMOYzwWamwXxrJtJkTN9PZ+JmLRi5vnsA9aKcteJiAA7KS4KR
YcUzuJjuZTztzsE+7O2O0eviEDOvJBOvNAnJadfmzqKt8V4tuvE+JYwfsOwxI2y18aYxDUb5lJ2t
VMVhuA+reWs0SWlvXU0k54Lk1EaS0L+xxwZgbVR8BoMWEQOLgnXKCnEzcyqlzwnCx5AuA7MstL2m
0i/jxnn+rtoZ8kCfvsYu3jyzOHdBtzfbUvcR1TCI1DdtrX2TMMRWkzv0q4Dj/AP07PqQFHV3D+CQ
SVZUfNQcynZ6zgtp12SKLXM1u9H3IQvrm75XMCctI5InhlUM3Oglr3ZGr2Kgn6TFnMTxijY+zEXQ
eH2VbrKqOCcgF/fC0QywBfky3duVA5yaXP8maAd7pc2LtZEyyZ7rwY1n3+bZbDGqgvDxiKAXrtfk
DulgGXbaajBGI1s1xPxAO/JuWrPqlfi0imgHRXC6i4KCA2nvEJYHKIqds8+I1XAQS2LHjaFTuoem
Rze8Eoa5PIGptP3WjN+HqdHPg+Xk9m5oDZg+fWcdujE6osTOqS9qB+NtHOrgHDP3ehBJd9vGGYZe
Jwhvih4lhebpw1RYj4UMpzOkjitJZHLTmtp8M+r1dDBV8d4Nz6YWOH4vzGM604DhOWYZ/whT7aEF
BLNlb2BvncRa1uTbSZ7ysl2FdXVTjcx0lrq0HoxqCtZmD5laFsu1o0qugJNFGzmIfCt4a30Ap8xv
bANKqOMCFRmCIC2gvvTZXPtCt4rkgRtXbQI2fzunsULO8KLurlNnCaEchY22rYhvHGLDNEIfcxJq
sihrzmWoVJ2nu3ZyR65retSroLzSsVLvLmRgPxOtJ51IHVnXbE9n+sphtBANswoEg7RBFiP/Ga25
lOUTHST2bYDfc21cZskLheOdhxe/uTMbHSs9rcj7aOCh74O1k+CrH8u5vRKDCa1lyc3rpQzmbSup
gO6WJzx6D243oATPxaGDohV7S95XSBh5TKpXLHsjRJVJLLiFSRvrvl3giDKV1uDiLccX3iXayq5n
2LDMHTD9F/NJgyS+Nhp5rjhYB23yLe6j27zTiFI5TR5dO8DTt7mQ1o4GFL+HonWXtHrtB1qXbeaa
9xYQqPapaBU4wV7jKk2Y5LFraUNL+0YgPrIU2mVsxO2do2v5HRvWR2bk1koDYb6lf8S6lYubboSC
bDZ0jQMjpkaRaYZqX8rKvUpgpW1x7w+ecgKm2JENYIcvpwwjPkyp/IbXbz+Sik7mF4x5yBgFy6ZR
/4hHx1rZSxAWHsZBz4T8TlT+Rx/EtymZ/L5GsjJVZnpO4FBBY2j9e47J3O8yLNOUal24xCxHc/8+
VgHwAJepZN8eTLcDAZw577IcMGUP9bg3tNg+RHZtHVlux2PVi35d97va+hHktn0u7Xp4yHmbrhLa
Gr1RhAFDAGZCSwEep5Yjw6DWuIUdYD9jTi5XWmJzPoksHex/l1xnwGuBDjveoPE/pdMA1WcG8DjP
obYtHFHs4ogSnUiDGOtozyXERljyACaH5FibvMMHTuFUjRaorMq5jbO+3oQgrqAaSMinbikYNKho
fCWsK9e4PMlMG+oxTpuHruxWsmrelBzYkSzLZzU298Cuw1snJHSipHWq67Jdkz33g1Iw58MIesqb
hhYABux+LTL+gHRhZgV4b7fAb3UXIHLmgLRD7pgYTEWWIYf5+qZnQbcJdBD3gYutqx7tb4ZIX/hx
/VIl9rdMN3qmudaxIQTA/iuTvqrnhKV17E5mEL+F7K58wDGWH8b6XWpbjzKf9HUgsvbGtjT6e/Tp
qbNhQ8ICvGnFmPljYzfb2K5+DCEk5orOcsJDBy2ojrqeMGAGGWCzycoc3qJy3+LKb0lhJE78DGv3
tjGnkWkzE1+lRtODd5tvjNF96RjACC1y+A1CgAeAROJqfp/tchPZasIUyJ5z7J6cYT6Z0jnAZzG3
TPfgi2ehvZPw6lYxKE/VdXhqUwPgsV26r0nr3rduWz9PdGRWpXpptOopaQsgzk3r3kKI2KIC0+du
iW9UfFRAbC2/GWLzsdQnMGJDt2wWNxp5hCLOfMAGVnWLRb+U87B3exXhJbXtdemEE3hehnwVIykK
HB4WmjgWxAxubKW87KKQjJX72Uf08I56sy4ZZJGV1o8a6SYCytQ+QZLY6w7dQgnOilWaVejsTP/D
Q8OkbGfP6U3Jcfw4zJN5a0HnC5ou2VJfc++yo/fIn5t3FRd/3xOV2spu2dv5eI6Dd5Wi1vIEbNIy
DWhbiRRBlYCqBYdjgOUU3GJLPN9qTTUw6sWZQgFAzlhJ+URJqLnQGIAb3V7qxYYX6ymb2kvrkHHo
nRgkRvVhMml9CAM2RGOSJ+cUO71fteU5mkoUeDbFbRG/1fwwq9DkKaxn977nwLEuhibe0YIUvxIp
4/ltmlXVkBv3i0YE23r+MbnREUhxx5khtKJtpoF68VsH+MhgD9cLFYR+VTVsC6tNMWJQK85iXE6M
TOINOnFz6BO4aWXUJXAzJ/uqtK+mMsU+p7EBk9rgcmOKHq40RT/TFHq6WUFs1bQIABS5IN+KRLgp
3Wx8M6H787fqDJ87W7uObHRKbRZ7e5rXLfsVrxgL954dxci00V71Ag5Z4TZoQmOVli+FbPNtRVLM
kzM1PN5C+cU+kTblCMjbqZoJ8hmwcepJfGP64E9YeuXY5Wur1RmHGgc1xdmzaPJj7I72Lr40WrTs
YQqYyJ+N2+8V3oLiUTigrYN3q59XZr3oPm9ec6WL+boKJ1hXOR6DxmgwNMzmHnCjnmvbBE4EK1p1
NmZmwK5dHZrlaA/tIxUp29HmPKgNjwRTjvhNDoOFU5Q170FLMIhU+SX3RS8vDpdtoJuRN43L6CVG
dEFW1Ux6YfdpGyBNGGDIneGDgiWFAbmBYFrU+c3wBwAnGq7b5C4YWfYwjQzRRI0Rc293R1fQR6mP
q3EATBkY96NbfyM+63XOgebVBAkStkB3JxN4ztMbdak8uxKHgZzCZe2I+zab2K3Nx0rAurtkSQWK
TMCe0wr1b6ydIFPFIYUTRnZ417n5nsMs+JlHwm1g2u2Qra9zDuLHIW0qnmRzb/cNcFFWnrzZa+6w
FckDDxnVfvkTbOJyH8/GW2hG17Z5KAmzrJ3q1Z50sXOMlyqhR2JooBCaZ5oHdpK787Pt2/ZpyAv7
OgiDvQmKxu+WFJh8Ut3DEbpn+UMqhohh7lUQOjCwXSvjLe7MHDa6vvOoLcql58iUhcFlZrWgvPRR
Wv2Ic9T3ZA5Oym05+DT6xlJqeszaHJpNWa50leDeGDH/9g5+D03WYNwlbtgUfsQVXF11q7G0MQun
OcKfa9wAgFmqq3EOo08HsBU6CrD8KOjCK+jDKzyp+SGnG50uJRs7R8RIeqVAxK8zyd6XpprOL/OL
S0fpt7pujjeFqTs3wE8JFSGNWqMm/ODSL28sxbhNlBGsuv6xXVp7F+SSw0qjpQyzM/VCiIlmrGF2
aBwYxfCcZYa2E4Hm3ufTc61MF/ZMND7AM8Uq1AtmUGA2bytjqNgXR91GT+yU1Bgs7TSZdMdXqWns
sXnqx7HQZj/pgxsjGtkkCiHVHbRra5+X7RWCkgnNW2tWcKogU+saRSNW1O1HAoWnmvzyxlDRawK5
6T53x2RPkdxymzsXq1FkWfLNCman5DYC6svRa5zXVqPJj5gBhGV3zMy6mI5KhOgggsJBoHWEXC+r
YtznNPbd63pvH6Q2ozLa6cwrA9W8VWO4mwGr4AVoT/k0h1iuRHNWiz2DRsQsRL6XFcPRk2sM5+6R
Uql0J+xpPwa1uCIVQuROLdVtrF0wteQGYw9LIsRZFU/DW6cLiwieyenGTiwOyHWR7mvO35u0rV+x
l8F6BPFwDIw5vDKs0F7HVtV/n53W/ZDVAEEErZg9Hxo2aD5RmFc17RkwEoANeo02IwGFInmcTBnb
vhQzWwFZCucZUlLBGzS10nNiQErk6FI9yXLRH+b8wnuHQJ5dG1LLz7G08ze3KDDoQP/wFkMzzzGF
LgAZ2exZucIjkRaGZtAWkQPlpTOmRRHS7qsiHY+qdSUHD9xzuwDOk74paytIV6B02XiUM2emPpf7
Pggc6qnjd9V0asX9OFwnhnxSRqPecs75HoQn87uuQ+/A9ZYN14zbaVDstaHYs+sQw2UGOvLeyy6I
Zh1wYMZgifLFEZtE13uVQS2Gr/NzvMpcky5cK0FoeeGYkFfjPWSSZwsmoKA3y4+MAqweiKPeX0SK
yllW0xOIt/BkOImx0Xr5EEUUlpTorE+B0R0y5pJrfv5vIWj9dY4WrQLTJUA49Mdcp4Moqzi9s1+3
9v1cB9k+H7p6o2hT3lrZ0O5sudzaUwtm2gVmtSTtt54Q1jU72vm2EW6CBquldwPnv82guCqXKp4t
WR51ysL5mBaNiaw4FvvLcRw0zWLecJPO68iOtemCNQ7PbpS61/CBPX1Ws49p03rnKpb+oNJXTuDR
H5UxGEsnodJrrZHGFqRVcg1FCCOeZH0k1RvVchWi+tXDnJ6irmt3RtwX52bItDuNUO4T74H6fixk
AC49Zkg9t0YYbodRgqWx9STHn6El0SeG3dbxRAvnp3Ld9Iaze+pzyDG/T6M+3puNQWmeKWDouRpq
JxK+b8a1s9M0eqh0zQnuxjFQVyJNIQZalsVBOUBHY5WlDYpp34bc9ilfFgHvaWK/VkBstla8bbJ6
S//EvE9M+M+LSbs05wbSGWEy5q9xwE5/KEJx0JYo/ZYOYff4x0Qf6Fn3WC+jth8jt3nqwqhCMm4v
FMCyv7YmvY9WlACWK2YC1lEzdW2jz/PwEtAScDTNedlwXjp1Tl699EsnriEF5bGfDVbgZ0tuPVHT
iPNo1LRzMMGq18OheqGAzzlxoCbUKRq3uxKAXRo6UbCLeVXeLR8NIRNeURJyeLtMznGElnKuKeXy
3D4u1rWomP10gTjVcVgcI0ACzJuo+iK7mZ2GiO5JvTXMi2GvGD/yNAk2AkMSZtWxeknn0LkN6E3c
paKSV8tU0BdE8+Rw7VKyHHlLkzOaXWRA9UO3lN2j26X5NiPqSQlQoo94MDAz4KqL3O+axhGCzVfG
zjPC+96b48cMWhVA/VxAeOrVXRTOyCaaXZ2J3poAX7T3CZ2YctDSsCgXnI3rehbNJjRKMrhyoVUD
ILIC1I2cn4hqLFZ1opdnDF7pqQLyxMtdpu+0ciLXt7lzW7VC7sfWlu+i1kOS2MJaz6ZcNpNViGur
4CU8u1P1ouX8o57g8IUX2l/PnQONNK+6x66Pg6u2tG4SqiEejSzvrnKd6h6gozoFZr2VObcZeS16
HPpia0GVjTwGeeUeTiWcs6DIN3FFiBwUV8UgmKP+Yw/cFzZTTYOgF/dmeBoNM/cb3An3ecvrdkth
xQLRAOsW+45s2VqxQfNrC+xrSEb10QH7db1eddVLNRPwOVM/1VmepkC36kOhbgN63wVj/qJ6IX7u
rKF+OW8Y2yXlhRwZtkFU4Fy18sHeQB20rgu4GI/mxIR8FbbQvDT8tvs+oihUk/SzRaaYd7bNdIT3
Ott5A4uNZ4eJ/icK5v+r3r/Bi5jojP9d9b5v4v9x9Vakv8re/Ct/yt6O+JejlEHSC18KebeLZvZn
UIaQryUp4zKVSVjX+Ckn4/6LdBwRUclQRbd14jD/S/W2CAaDI3GVDfPYVNjt/onqfRG1/3ekQJmA
QfhbXbI6pGRwin8Rvcnd2ZL34LQWzWDdujYkis6ma8hroTptfvpV/kIo/RKW+POzEPBJfJgI0+4X
oTSeMpivzOfXCo8MnhmtOKFt5buAHqBzmkjxp0fjv8rgf/XdUCodgYxO/uRrP7giYQgCtYLQWkLX
HEaTAW+e5hwKAXH//Vf7EnT546spZTPKxEfpmvLLVzNjBbsPO//aBDJ5FlrbvKMt9g9qJAHo1VkQ
nJrEKTHFJU2r1v/8w0HXKMFHS0TxL9dw0mK3Zc88rVOroDJAUQcK5VEv8NbG5Um3RHvWZeLskyxI
Pv7+oy/C69fbh0STjiYvyJxfnpOf9XhJ9E+zFBDcQEvyExvRdGdUffwbhV38qv/+cZdyzMDrQWhR
JzP65RuqbM5AO3YTNnLyHCU7xitnLKkRymt531xuqfDSiebZ2Zye7ZYzIebcGS/ywBDuH39jIRG+
TdfEV+H8EVL8yYEQdGaXTDkhg1rDxcHMWvPHqCx/w9z644/58sOSYOPhF8CFsL98CRaFEi0NOvO0
ls64LBtenuJqqTMKIRO0klfcxJxt4e8UEd3ENqKobTjhAyJHJ37z439xGlxubdwkyO9SRyCEa/Tr
Jcb8gYek42/i9hxDHaaS38xuNI9aP4Uf8UiLaAFd9O6f/8oXCwusAou7+mtwzGGKr1VLNq+hdHJx
3fC7mN3fep//8+YVXECaAcgI/ueHuCBL6EKxhvVYcSxKL6Zd1qP/ixsG1dVm9b8kcVjof/39mt6s
OEhfbhiDMV6fh4iPgZ0d/vEPhiFGkTB0eRIphP71U6RNrcYggKxOKbPNlt2c38jc/c0K/hf3ArMj
FjlHYTyBfPXrpzSKfbEpArTv1qEnToQD/uI+Lh9n29BX1tRpW1uZ3W/uwMuf+uVZMCQvOkHWH6vL
VzeTkbK5jZuWX3C8FF4BR/HDgTWH3Kbxm3X8q8HocrdzJ5iCkLHBtbrkU39e0DLGsximIV0yPMYp
CsLPeHOc0kxWztLoBjVcZl1sJzGkDCqyoWCuqubku2ir9oZeJrriCmD+094paX/f/v01/ovfAas+
Hv0LjcwWXx+KJZmNOJRGt26Yeh84dhcbzjjuAZNB9JsL/RfrDxeSpLhwTR2XkP7lSneDPrQlxahr
gBk+MNUt75eHWBsOQg+vKEaiAThR67yKjqkW1P90jQXGoXD8kUxARMX09+tFGAjrE87XUK2VRRM3
XACEBcbmf/9zXt7Jv9xWACNwa3E/GYZpORef4s+XekCYV11cdetFo1eurGr4+brQabwLx63haOu/
/zhcav/xgby9oLYoaWN/4Un99QNBCi2LpicktWZlYFqe0NJ8UCHW4LVRRzNy5ETys9JKBgaY2jKM
x5nCZqdjaCWgNeqR4YUtd+NGstUPD1JH4Sa5ZPdXkH+w1aDvlh8BSpZY9c48U5PBgNjx8rSlcyyJ
OtNcA0/BnhNMl5ML/at40BX0pBiDTqTqrZmYalxBdoEba4S5cRsR/Up8BTbkm6KvpfQQs6JnZHKB
tB7zMl71uUNPaZc5bN84mfRizZQMelDTUCiAM9mi55By0dhY0YuSRGfAaOV8XIrSdjgR24FBRm/m
FwAtFX3IhgV0rew0eK+SQfvWLlF8qPU8oSnc7e+xOST3qRNMIZOyCdPMqCk3vy+GJG7JVPXSuFDm
EWUrzCQJcuLAUlE5dYlEHwpmnV0Lst7vrTG7cZo4pb67TCtyaBeZ0Ont+g2ajVQ+BNBC98HYJfdl
VAeRH1gqeYPBDQSzCeL5f1J3XktyI1m2/ZX7AxiDFo8XgdCpNfMFRiaT0Frj62eB3V2VRCUybsfb
Nesqm66ecno43I+Ls89e75WXhDBzoGi8Q7iB/d0QfMWdwLO3v3fxVb4IJ2SCDTwv09aY0o/OlO7m
xTQyI951ooYimCu5GT2wahQfZRe8QqKbsvGttAK+ciEo8VXmlaroNK1Wko6xWrldkS2EFh03bCCO
oeUSuTQiQLRvBaiie9kV0lddqUd8yTCIjlYTDvsHciLJ3/NUEBnrjAfATam4Ipl9U5KpQemN57pG
ZG2XGkjtNVSG0LyDnAMY1qhl4dYUInDwGW7pWDz0uN4DJucwMkkVSFBFUi1CwkCa1W7qEhSoTQLQ
+p7rVhNvS6ypeVSPzRJeG++pwgGQqmrQ/aGpV2ktuZdq2g7ukfpPcHPFGAsHABmAIgDZq+HGUms3
OyotRAFHJvw0qHdc9QbLPKU88Fav5bbCaD4MMUUSBxN5yUCWOSrrY2aozXWCSGd6IaDiB3Q02U4e
ugd5ZQK5Fdep18vXQYsZch8XFf51CBR+cRYYngl62BIFGuh6b0gxEAMobxRUajSKvvEjtwD8mZhh
QnFYFrzVphGSTk6H+juJFw2k+3TIhpeVlL/AvBmWU8U5KQy9pw1sMaiG80OfJ0fD54mRtFah3/fK
VIRUmGY4OHLGp12XKh7aN2M/ktulTiCTKJJXGgDXWp4LpPq0iixqLVYV5GSzEjTKRtQkWckkKGCa
q7D89plJfT3VmoXeUX4TF8JVPcR582Z4OH0/Vr1lCbalN/ljrmd6/wKisLrtW8q6SPwpU8zwlYD5
m7ujuxFw1o+ByPskQVz8/5i/uibulabRxsCWSX9coGtwn5VK0VMqikPKtxrLk69/B9D/6vHh/01P
//+bCQcb+oe9ZHJH/cO+dAde9v8cp7/d/1/O0X9L63//e//W1qOTn265usrhTDOwAfvPI4MkKf/D
5iZhmSJPF5bp8vQfG1P5fzQNVS12MLrCzXG6vv1bWy9ji4qqnl0Y3wpj+vfOf2UQZLbzyUB1vuOJ
bEXoZVvx6AEfjyDUcV6ShRP7+J/Hor8bn58ShgpMudyRsfpNV6ie8gCQrSWf2Lf5FB+OCX83PztR
twZPiFFUUedIBrAQbBeazoevePOvo8ZH17E/zwN/tzx7LDDFPJQRTIrHggwtxeBk5UGbjtl26C9l
TUBy8/71H7T0E6aR+3BXTRWJWi+kr4heLqXywlBPHdSWhn76Az80nDXyKAeyKh4bquJ6WeWjkrIx
x//qUvP3ACl/Nh8oZit0xTRAPUXOj0bOy9tfz3OfDPy0GD79ptM//9BvIcTbUMxz6Sip4wbl3oGK
eLtNwDVgEK1F7XUT9bbWc/jBfI4t5sYoi5WJcS6R9wLM+jW+lGt2tCPkk0tU3iRAqSsgT9/j2fp1
H/+8av3922cXkCzXzBZTM/HYa+HLgM1HHvrOGP2y1OQgae2JK8XSzJidfaW4ldhcGWEpfUVaC5fz
xKpZmBnS7IzrpQKmERUr3hCfhgjn2H6TmCceRxbWze/z9Yev51FWWeswSo9Jo6zhlBsjZzDpzfCv
xVLeudmJn2AszBJptvKBostGFo/iUVPeyfsdeXYhVY4/bNy5tuaSTBHMg5IZ1AvGh0zUNp7UPCb4
oyIIXnkm15ZBdDwB6w/XRZqVbwRjvC5wOODI6WDJiU2dsA7U9DLEj9Y0o4kVXu56zkAtcok2FzYy
wu0RoETpwf6GveOXT/3wnDd46ZHEcvPLdCABAztNa/2rgZc+xJO2WYybDPPQqOmvuh4UMiUEinbI
MnkTF9Fa8moeXsstgcchZbyvRIiAUQfM8hWvPkcvf+JvAAkC6gfPSa7xE76Qw5lwNRrUDKp34ciZ
Qylvv57mS/NkFgPTLtR8cwzF45DeF+WrGl5ImXAivv42U/z7hvfXGvrtCvdhooRhW3JFYQ3p+LkC
w7PVmmQYPMnVWIW7HvBujb6ULDnKX5QJmzzFNmIwqX73jzm1oxrlrGYsPCglmL66OUQWJq/sZY7A
483QtCcm2rQmPuvmLIqmlVc0ecl8blFldPJLhBFIObxKiLuz8mWc6BE8QZwY7yl+fPaHzWIqy7If
JaEWj4rpPg+htKlMXkrLicxnj5awH+J3YJosLe261mtgMKLkeLpxVILacT3qQWuPk7v47MXk/nxS
xh4TvpS0Y64XZP8pMYjzHZneFaShVRtMVfqTyOlgKYVtqN9wLEXcJWBjAKUN8hqNlHDdeeSwQzSV
EWCgNMkorx1X1MQD5LrvpCeeVV0Kp3X3wYzeM6TTCerZr8djIQBKs52A/GnTNbilHOXGsEMRnat7
ouVZPeHfs28ewSXuIwl+rMcW/aaP8m66pfP+55f8TmndCxA7S/b9lLv/K2lcY4zwIlQdssWYn1i2
juAee41BIp0qSijyb1PdQwyvr9PJG+S83z/bAFC0KQU+gcMRB/+dp7KbCW9ft7ywgc0r0yxMKwA3
YpUi+UiosE+kqkj5mRQ7KZFOnA8Wgoc4O/nlHXVPVscmUwvs2E9t910R3r/u/cK8EGexP8qBOFcD
88Ky7ALEm3Ziw10alVm8yynwoGKKdnXCiNtADgWRVeD2U2NqXt5/3fmlcZn++Ye4p8dp1QLD5UTs
ohu/Cos3PfzXJWwxp7Y0LrNYlekdwDFvEI9+6aQK9a/O111WF+LS3CoWqDyvj20vok/0cYspt1Rm
rfUhdkDQ88Zo7o3gW1nltlw+BuG+klwK3dWHrq4pDvKAIVSOhDsIHlp2V0a7tg02VqUdAkiFmowq
wVU27VhshQQJViTZlI/tg+amCvrb1riSIdVWyfcKXyVh2NfaKgekG3hIfTe596x64Ykz3dLgzYKN
0Bp9MrgGh6IS6HCxKSl3OjF8n0f1345xH794PgAKCZLpknIXDhcKeoevG16ar7P4kPtYraiSPh4T
Kiu6LtqIrY9i6bZ3TduIxVNf/9PuYwv554Qtah5EQYARKv2tIO9L9cRC+Lz3/7A6pvg5ZMVxAIgC
kDjexRg+j8MvKE0o/0+ZLn7+UcnH/9l3lRI5LQjd8Rh7b410RJ54YgNZangeKrABggbFTl366xZ4
RH7ik34eHbAP/7PDABQlpIAyuuYqxwOsc6gGuxa8EzF5qdfTP/8wE3nvLislYDiSOnBqAGWZdWI8
lvqt/NmyF8FqFCNrPGbufYXPg4oDhobf0DkTHWPsP1sn3eyp5VBy2LcoloweevHGVwNek2XE2j+/
/jOWfsHsRIAgOmkMSueOWrmr1UcDURulsSd+wNLAz1ZqgD6NB1VWKh5iBWv01B1/oV1ztjb9sU1Q
xdFu8z0OV+qp49FSs/O9uzaFoLC08diJO39Yu6Pz9RgvtTtbjiRzPIqv6W6NAr9D9q6f2PkWPt7c
YFyQeW9tpoY977oVbyXuYMrVeX2erUgewsmfd4xFCoGkdfzs7rx2pzH6sBZlqwqRY9Bli3vNuKNG
8rx25ysRRrdX51N//a1xlzXr85qdLUEUU1VZFDQbBZcBdlzj9rx2Z8suKjgklhXtJt5tr7wW/2ZW
/JdnIX3u0l5HyAXYy4j8xvcerW14CkewMIeN2ZKjFKFQ44wYavYO6U4/Om8gjNmaI+OBkLFVx6Oq
38vjfX3qAjutrX/eKTFg+XOe+UE3pEbNQIT5rR7Vtw0+S33nUX9p7vvUOG/WGbP90Kt9Nwgz/hQf
BfYgHDJKlM6aIJP+7uM6yduqaMcqF48jZKdh3/fn7YXGbP0l4Fn5j8KEjqnrWoWnbJWX5sds/TVC
HjbYQo7HgUtDs6q9s06R+u+HsA/xQhkl8o0R8aJL8EfYuOddGnRjtgCp3JJIdFr9MekcLd0NwokZ
8fnDiT53XQYBn5HUZRxG63tX/lJJNg5NtVLcitrsB9UrNkF9c9YUmfudQB2X3LY0oJBgspY0D1L6
4+uGF7aVuZgjgfJl1DlrUsTsGMwcBEq2AW3zdesLM2UyTfo4szEct2LYk+Oxlyl9nypPXs9reLYY
8RdX8tRg6NtyrRs7tzmzw7OlWKd6kbq9yeEURNZIbvbcDs/W4qDIOtp5GlYp7qO4rTmeNxCztVgq
DZ5nPt8PR5QYOQz+jidm99LMmG2HpepVlMIyxJZaUoPk2g1WuRShft3vmRrlP89T+lzhJBpy54EE
GY9S+FoN/o1vQahvNgNmykiYMSp5zKTCLqIKcnBqD1hWeNJdLG0HdaMIGGgO4i4IvFO9mU6pn2wh
c3VcgHhMUEp6U7UI9oEQq3gD4x/Y1KptsTLqMFhRhUBq+ryYr8322BZ3nLxJ4uHoxv5NkWfX5Ymg
v/DZtNkm27el5ucxv8RotiEKicy9xi7rRK+XGp+t57oiddVMs61WqAWKo40p3lOvduIrzHyW/poT
/7CwMnQ8wihPOso4AAotEHHcY1K9WfnZq4sBooC9qScLB3lojoig7UQLnRyKXadilgn4TZPlyVL3
KksFJw51OzLEQ40b8ddTdiGYzfXNoy5VVHCzhH0RU5Vwj83XiWFdankWHPCZLmIOK0QdSgWzfWqc
iGZLn0v5M/yqOG9UDV4hsKsOGHjiTT3Yoj+cGI+Zzdvfn2sWIYqwHFJ9imldhYorjDfRgNRDAzGJ
nEuGvxIqv6zwWWwxkG1/pMaDKm+1js+U6tRC/YxR77YqkMtnzAPWVRU56La3uaw74aitrFjZ59WT
Jtx9/fWmneGTFa7NDgElvEir6hIKkHFWjYLbqsPvGmQhdmpnfsXZDZh0T1PgRjMcMzWzw/jXUJ8X
4+cFBLGm5X4gpsNRJLfHxeTMq7U6CxWjlEVU/fBq15EngVdvDxhJfD3aCzN6qhv5uPEHmCVIfcho
D9lRi/AGO/EVl9qd7fuKhMt/2UgEIEMns9ihozrzIW1eglLECXaGBaJAnaQndkjP543EbG3jUiNU
Ooqu41g58g2Fn+c1O1vaAjlftKnqQJ20o12d3exsSVthVKOOc/sjrpBB+wMz8rev+7sQin6/u384
2+da7tX4Y/DEWsK/+tabwRo07nkXh7mEtglzhHJdTyV2vCJnWJ53yJzj5duBozEedMMRPzEecIvz
ejtHyfeU6fP5aJba/ruwPy/6KLMVByAlwPqFCZH6N9gLvMYC1lonvt3C6WgiSn5czaWu/HvVubh3
Se03i62ZMtoiczf6uIeGjB7YuxXDiY+M/32Gbri21r75Xrnpqs7ydeTeC0K+ybKjRRHkALGCBIf8
EJXPOjaDQ43yOASrkcHNGnEvpNYiDd+6UsAKYNiZ7k5r7uruoJs7LKBdCL42L40U4eS2hdvNUCi2
qK/xR7THUbQTsbQtSpUF/7EUX74egYWwM2fc15qR4FLXDUd0o5W+ckvn63Znev+/ttA53N6wgqAY
PBGsM7oa3bj3fA81KwTB7sUVbsXgZxy/C8l90T1r7avH8efrP3fp98yih99DWEkLbtrIy6nVUocT
BqlL7c7CB8Y2Yko9Ni8O31uMUM/cTeaUOsPqIw/iK83+AieMyPfrUVg4EiizDZsdTxri6au64bPO
YS4e73T9ze3OS+7rc9mhAoFYNzFLJGPwpOh2oJ54Cp6W9CdHGXm2b+tqnupyOfaktvH7Fl3+Umw1
vNPSb21y6jC+8Cl/H/o+BGwrrhVO4DwCUmbstbabn5jyCxvBvESxMMSqLdXpW8JlRecbYkeneqeS
S0u9nv7UD72OBrNJkO0z5Ag4sn2X77+eKsq0Mj4b8+kP/NCwG+doyuqGw517IXnKrTwcvE7FlPFB
9B99xFijiuFbq2GwE94EFFsK0pVkCZsAG5cQl0vNx7dcHTCZh+bgResibxwxM25xmXcEgVtKjt3p
e5PvyuBBRGidStWqIwE0eqUTR/3q659BtdLC75itfBVauikDiSehqjtUmKybXHVMcs5d8TN0pVXG
+xLKdtLDycoXzXWiFfaIz0fUA9OgFLwx9j2n/aq8avMOSVqKHX6zEfB6i9jYS30tiyNiHg+Vmuoo
SLdyOb3QU/AE6irLCNgRfvcSPiM/FTlEc/Ni5MK9KrUbTU6us+iHWD8ZjbyuIGv7E0xb0DdKWuJN
hQ2/+pYHF74voGjRNzWGVv4z0DhTLS6ldnR6TPZNbZ+KrInxto0n5nZmZxb8KE2yTfNRoWq97L/H
WPm14rcYV8ZKrEnFi9wpy5UwqFCMqpUJe9xLHkftxsAKxI2MrYa7bGq6ThevR/ER45hV4qnrSNSu
dPPJVC4iGDPDACFngFzQbSfLSD8Ub0zMKntdWJeyZGfJL8qf0dy/KnV0UynNSimqEzF36YvOYu7o
6xIoeG5hZnURloc+3An9CaXjwgPn73v6h0mPuLbQBjxAjy32Ml70s4AjQcEEJkjhBisRZ9CLQ2ee
KrNdCMfyLBy7eK8MnTv0x8i90aqHMrpUseSq2xM/ZqH5uSTUlALoDxkr2A0wFBaCdT5gdBGs9C48
sasuxOW5MJTqEzFqpngvpkfK93Aq3LvVAfGZHp34DQvhbS4JlVMce+Oa8MZBV2k2cbf+Oi4stTuN
2YcPLVGtpEQUWRwjbdP7m6Q+EW+W2p2F406RGyrVeS/So32PE6R24gi99C1n0TjFZk6CmzQceY5y
oMggPk1whr1peIU48TEX5v7vE9uHIcEsrlXNKVnVFU9x8aoKV2XU2YqIcSoPCCKORHl6KiwvDdNs
CWd61AhpyAW/r9MVdrhbZDq3533Z2bMHRkJZqvoVnK0BR8ljeCpXszTXZ4sVWxXsO6ecSoBdltQN
oHKCVdFIjE58EAXV+br7M772XwfkuYxPz4K6jWWim6FcpAIqf+XCMorVKN7gKQNjLtvm1g9q7AWU
yGawU9TeFqtrjYLgDhe10Jx4SBu3lGwIJ04nYIwfWNi7jg958ZiqQE2wLzPT9yi5FExIUEG5KTB1
183N1/1feiObawR7vU8Vs2RlpfVLPFR4CoJda7ihJLDP/R9hErFJ4AHPE22R3+budazfGuaPMi9B
TU34ZzSbuNDJUXEceZUQLMtpw00Ntqbyb6XoKRkcIGgnRnthK5mrDvteMPERIl2jRk5XO+1WCc97
whJnAWZUcZ8ptEkKoKyQcbTZiQAzs2b4e37MIgzKJzM2Oh6E8vwhMy/Mn9lFOc2EVTBucmnnRTBf
T5wBl0ZnFnQCzfORvTMV3fhAbTAfYKsXJ+UzCwtqLkBsJaHJLJMfIgqSreNWy114+BUrF3n8EIOy
aPauclvHHoa1b5V3n+XdIa7uhWiTaJ1d+Maq1cuVVhS2pV7ysrcz4+JeBMfpS7yPG/7KzHPbNe9K
L3uCnBPH8UoHx5HIEg6NuPlbFFFHW/aqDg14s5aZe7LVOap88PFTNm5xUK6NrZCfEscvhDxxFvJq
1ejdQRCZEFRuugJSrfMC3lyK6MagtPAv5IBrrYIB37GHr1fyUodnAc+kql5opmOWh6cKRaBh2ZzY
aT5vWZurD92auji/mEKc+ZZmN0L37eseSwsScMA1f27rYy36cKi44JYkS2SMPr3yLupeE+m6THkn
G7xXj4xAnL/eAnQEAWqohzh/krxXTGGpSAjxytdXWONvcQVcecOvbiC6hi8xEEWqBpCpfZNweo7j
dVVsQyyqVTzSOwP6QK2tWwPErCfhW0thST+8u8JFXB798EJM7qT8UkuOeXopjpexdqyH97rc5epG
Er7p0X0w3ghVRdV4/VDhemhjx3dpSt6dUWJSbJbSc6RG3O8Opf5t6K5hPzia+VqXF/g1e+1zGhfB
CtvG9ZhX62T8ZdR3al3atX856qD2VC4oKop3bVUohoMjh+0rFT51IlK4B2N4CPIbuXsouruxaYD1
3Yjp/ZheFO5eFHAv3AGozYvrobgP1aOuHMB0OD5W7PgOh9iaWt11JGPhVz5G6jFXflbU7erSIRhc
YBxTyfLPuO7Wompcm0X1PFD05OvP0ChWlXBL19Xm59dffmlGTTHmw9ml9RSI0yJrgMKSsL4KhLOi
+D+ck9QEp7Ksp91Ophjlcjx1mPj9cvHP27U214QWFIP4nt/TsOhuSIuCZLQc3731EgG/zsdYcpTo
JXz+5m608UIwvgnam4t55WjuLfNZD941cKx5Gd9qwk5ro51v3EshlGZup5lHgd15wiig83+OK/Xq
WLRIqDDcPLE14yh6J5bqtCA/+/2zW3kxBkoYUhlzHGONXLvjF9u2f1T6Qys6GPCcGWhmMTeAC9CU
VU1oBC5Akfcpo6ul6TY7Y5p6mqogMojlE5PEiVvn62msTbH1s2GZxdwo1vHRnwQ22KzYJXaElvHd
bzcyh6JUwPNBusP7RzHeiuGQB2RtqsbpskOSDpuy3BkARQpK0w2F5GTrYpnyoxyueNKIzd6uC5Gq
JkdNr4TqCjJvKa2BINqiG68D+Zdshbs0eRfMfN+k6VVeunaMOTF+uq45bjwov2P+WJXXsbuum0vD
u9aUK02jLl4770vNRa+gVgYJTPV4LIo7HJfwpDmz4dmOELa9FKkeM1iS1/pbE5w45i7MgLntD/Ym
CpAa+isKJWbNLy4vV1/PgaWWZwfHwYxzoYG4d1TeBE+66o3yhOj189McJnd/ruUU2yixg2V5rDAC
TjmE+PpDC6Dh627/vpF/MnXN6fd8CMF+6iuir6k8ZgiFXULaUDuKqWJghVVd41L5bpLAdFOcwydb
jSSKOXCLsJ+L8KrOZbZm4RWHyPfJkf7rHi0N5CzEjEjXcbRlIHHm/6k8+4r687yGZ1HF69wIblY3
olzH0NaRT11Gljo8iyqeKQe5UtJuw4XMd/z387o7iymBQLoqBL1ylPVnyLFnipK1uWg2UxK9EDK6
m+g4kYDT257o70IQnKtmWzFsch+LiyNoYhgNI34Zj+Dw7Dy9iIzW9tpf6cDVuHbAoq5U/5aHzFWo
Ujna36Xmmx9qlPUO1PvK11lIFUr8Ap/7vqOMsgbBwC4D3mOdStvelGyxznbVZEjyMspgW268YhvH
u0baji3vTfV1V70onnjiOrXwfeeq3VCGhVHkDJj6quSH4pTL41Kzs4BRDX2I1zfDJUTXXrsVqxPr
5/P7mTYX6fqtEkq1pJDHV687bcB6JuOFzw9J60Abqv3zVtNcs+t1ytBQjEdYklOnNepNZTycmEif
b6bGLABk1ajh4DStp37XVM5J78mlAZ+tfyFzvTHDHfAIwrZ56U7VOyyN92z594oCKttoUbeXDzq1
vWlGjvSx8dZZdX/egMwigQKZRxe9htftOrlsKm63zYnj3MLeMlfrajgRW5pM33XlW4GBsaxclKZ1
YmtZGO+5YlfRUhVjKxoftXUzbCrxRLtLnZ5dGmSAIHURcAbVwm+69SsmnVIa/vqssdZnqzJwM63v
ZCZJQTW2u1JPdXppMKYf82GbBaAahkaG6qHeqP0uzU8F3c/Xij79cR+a7fG/FvWG7hrudw9zfu9E
rmapu7M1OAplCVa8IebFPCWvm+LM/s7WoIn7tooFFkFPcuTK1v47W8f/vK5h+vfnOAwGhZ2KEZIz
2bo37eN5c2G27oJGK0Ug5cOxvSjXpww/FkZ2rqftsEkdY/VfPeXh8uue/j6tfXKKm4tp3SrlDiD1
/bHT8lUYmShMEv1HJzWrTK0OcVKtUncyKt6EsQJNW5iIeZzqPLKINzlmSHalZ9uMG0Z4KyBWS9PL
In1K8pdY9XZd6jmBNjoBmHTEcusCkwgjxnrBbVZaXY2rWJEPFZYHWvBoBjchFSflXmuBLfCEcp3J
7baBEmWUz3Fb7BOFBEv4DYXIKhVHZQ9EAPmrHksrkdKYVS8atuDlezdK9i1cRx/shdYP+WVVX3Vy
ejDrbe3e9T0PKkff21WxvJXhodhSjxO4pnkOT+9O7gY3Y5cdA2E96N1OZkexq6EDGjrurazbW1a6
xd9uCzQX/o/1YAW6Zuc+NKhMiVdff5GlzzwLUlJT9UnY8ZmVjfc4/Div0VlwyjD8VXxYhsd+410O
Z6WoAAz8uXTUKreKpvWHozFajsrb21iTyRd0NEonZuf0mz+bnLMgpWHVWHQFEnLF1Tcpdi0idLaY
U0lQPcTDy3ljM4tYAfI3tQ8Z8HhfXJ6XDcCC8s+xiSRXV6NJq0ZB+mPBX955W/pc5CsANsOBWyAv
qNbrRLnLEYF/PQ7TZ/tssGdBq2i6sgfvxEZT7pteJVmDfDg8JaVemNZzhS86JLmXGvqdVogH7kWq
Zc7q9lziKxvj4HsQmI6h8VoI460Z440og0z+uvmlfs+WIzCcqksDZkcxXleArU6ldazPR1udrUjI
Oj1+rmQtXdNd5ahpeLxeRaj9EyAggiiCFA3W5ak61QUVnjaX/no4ogLZIv+q+Nsxt5w6e+15EdDE
ftvF1RYq8grLu3VeFjwe8Xrc3GBufN4IzhaxomddVwXEnuiOp+UTkeG3MPOT2arOVm0ZIoaxcoJP
anpHv1nXUQZbSrtOefkDyOEUQ7lLATbkxPghydaiKPCits9V9B1pCjgS50XpGy2sunQbmU+JeA1h
O/Koq2yfQrPZe6jnXZROrtT+6NrvUXUfVTtx3DdFu+kNc1VaPwXjlAXeb772Zz9nFi/CBFioooFC
U0DzFgcVZWuWJ2tgT7BL0yN6FzXaw+NDZZ1Uk//rbSDfff19FoLsXLcc+hqlmSGn4sS/bDy4ueO+
kp9j69iZZ+Z/5urlASpCzTxAfPE03kWbr/u9sDLn2uWyDCtYXGZ/jGFuJsa6Hc5c83P5cuaNgeF2
dNeMHBAtuXoilixE2LmAuRA5aPYGD3JBfVHJL7oRYf50ni4QzcmfO47lNUGeKhyQc+1nI98PycPX
w7zU6dkuX+WRGNbxSIHjsGlNCajZS8m57uvGl77h9M8/3ELgWnaDJhO8R6wEQidQTxxNljo9jw7J
AFpSYqT9dstjGDSKzfSQ8XWnpWlIP1msv5UcH3pdBnFZ42HIVa8XoIBJTg0TWhGfSp8zUNqu4EXD
efScBPpPY/6CF5tTehJV7lZt21v1pNXY0ujN7i6hidVyqHPXEs0XIXtKznw2mKuGAxEIrIfg8Cjn
T5V5rTQnvjZG9lM8+2To5oJhtUM1BqCRpYUTdd2s5OyH3l144otZvXWoCxNl57XXUW6tUuN763vI
Rg6ooPAELVdNZNhtu/O9C3OCn7nPnfFs6odOemEnsCe4pCllTiVQy4jdmiXeSNUFoG+Ff6WBZY6i
Xls1Srkds2YroJ3I9B3+rjsgQLh9HSz+ivW7XnUPQJaPUvlmWK0dACrSFcl2e7xW1PdMq/ay8SCU
5lVWo6JUr3hiX5vwKHsx38oBLhBZ4LTZcDfCco3yQ+3edBI29qbuuKnriIK7KoWda3C10nPqv027
UdLLzCocr6vWpJxXlMo7ZXiX8DCRjDmWwumq9bo7P4epKDyl+XtuSCS0+W/WtoMOHJvxWnbvU++A
o/bR7YJNr9yM4wXC5lVaODr7nyFcZtmhVaWV3ymruv01QAP34fVKOzX0NiW4Fh1Wb5Zl68J9F7vv
XW/a+MbbgxT+yhkivW2g7HZrQbyykp3YheuyyKBiYWo+lL2di3h7DuK+H6vtIGJpKLx3SX8zcJop
0l+FeIgmRpr52k3K2wCKmb/RSHmF8nOSH63uPRD3VfAkw/4Ea8dDo+8MwlVvttsq1J4q9y5Cw1+W
yZ0GJnNgY7RIZXvdBj8EpwN+qjW/uix30hq0YShvRe0GUpwdKFdFPNoC273dDRvJszaxBzoBCDuG
67bglqvagmU9vEXhpZpLW7A9q5zqB6nPHTMYHdW459WMFyOg7/BGh3rVBMCUydPJ8rEsI7uN3o0i
uFJH7LOo5uyUK2ykbbPSVshcIENB3tuiP3agF29HX7KNJllzQEXPVIkOSFl1Har3mnxTWQ9e/9CG
F2180w6bnv9aT/+3Bsu0iFZFgbPkYx5d8feUv7cP1rZZjyDwOCRa6xX43JB386SreTuHQl7aMvfs
tr1qUVJBxq71q6Q8FvJLDXG9J63bY8Atf6uiN6V6Nc1t634b3G9S8yvmfzOkbYT1XWBgfh4Ll3G4
DuNLd3x15V2ooRNOAELc9PF1Hl/J8Z5r6kpgQCXLpXYZoYvjdpdJclkG6068swIRm3VUX8KVi5Yi
9PO1OFzzjrPxhGIHnNGpkpc2TDm3USnFqb18TcJ92pSXbjxgVNhvRDnd1HA1e4pe4GbvzLTfJeo1
WqtVLVxp7WWn16u6XncJJdXJd1N7SIfMMarYGcrmAd96B6jLCpe8S+4fawDGiUeHK5CzwiqJnsds
r9X9pvWODcBR3SvsQDuUaWurTFIBD/meqCOAVbamxGyxkQlEBrV+oQH4LkKSzZB3YWQ3lcXTCAKT
sV+ZcoUd/lZxIztgTflxc2kFN5p6bYg30DlXrYMgnZyY1Ph4J3w3yltJ7i88Vb7rY1QoimoL0VPI
u+qIVi8lt8shwUzvozrYWaXgYB+xxiA1hXibInCKm7sk/1n2sHhMgNdxBrc23CrKnWsmdhyVgAYx
CSFB0lcKSnOwuInGZtg4VvdgWYOdV+raKL7pZURlK/rz3HNqD24rjylNVgKrv8eX19YA5JXWY1Oh
4mPtmZ7qWH4PrOAqYgSs5HsAr8ArjBWe+Tty/CsBpw/YRIKiXego/bPyUZVQllbBro/3QDtto3Wo
N0AqGIEQfbL0e1d+aoLySsZ60qPe0ULWISv5Bmn9Oq9evZZ3l7R6KcX+h4Qm1bCEy75iE0jHePLO
XGV6Yrtls5vs0z3I0SUvEW1EDYKYf8uQwMd9YYuIJJpYc3Jz8m6KNmr1MBTA1ht30w+NU44B+ARt
AxexiusjfNWJtiDwRKxv0/5+bClLDddpc4yrl069boonXaaA/1ZIn3lCFfKDxkWC/4/ewrFeeE39
244ZVLhwQhHpm9AzQyT1kXItMWPk5t7LyMnL3kZvt365NrPrsOOh6ikM7lUWi5/WpOoPrmwdSY6t
UiiSevTaZzkwYNui5kyA2pypItI2aZ2LMDHlbcjO1yqPinE3VsiFYyfuqDwrnjOXWk8r4k/ad95l
lmZrtVB5VvPX8KQeAuU1LQ+AFfHZz51E4DWO8jJUWjjQCt1rlf/U5L1ScZnK95l2m3tv0lixIi4w
0dmFxa6Of0j1IaRLmXdALLXX25qb1rHVZNsNH7phK7SNM7hPKIikTHIsFXRjvoEIvCqCt54iO6u7
1SrHq+6t4qU0N0l/Df2kASNY13ecNNlC46F7G1UJoHG4lgVhG4/Mom96+r3ijcKX/pez81iOG9nW
9buc8UUEvBmcCUyhPFm0EicIihLhvUkAT3++2qMddZutCI46FFKjUChk5lr/+k0HSGftJ7bYrMFQ
IdupGarqU1UpuCrUNDXdNiYRrKw3xXKuR2KvK3avxO+VeyWvwwo32LZfN5GVuUocEyt7jxhwV8Tn
FQS76LdC+mPiYQhpR65Z/QrAJ9mq9RVxMHDow+jfrSrSREtyetlv1rr3on54Gjnk+0uZb5b4Ttf8
OT8myCytNJS1kMMY7hhZrY2bFr6svMvydlYPpEGv452ivyjFvVaMjMcurQSBCwHzqBNzeTfZ9kZh
BoUPRsZxKBJyOP2OLLIxxtThIZ2eJc6+zsZJfWjwP147wFs+A+mHU8V3cYwaIJMO3fAeTxILU3fF
1O3UMfIziGU1IacOBdm0terxZBe92w2lp9vUBWt7p3aENLbRuSiZQ1C1lHnuYy/sxcOO7flsNYeR
3aluGi+NYy9x+lAShqdaglILW9VqClSk8WPz6EjxJp9OmehDp5JwyBtdJ92gI7tPqJyTHniWsW+a
fMrLKVeJvvyDVaSk3BfJfhgfo3J0jfbnsEZB3N+nLXvwfGrSlzXFEnftfPKSBmBrPf3Zl6+ZuskF
dnPjZkRfY+fsYDHH+5htLLxaaiGzgX922RahkpdWKS+RRaYTxijsAPOr4zwV1nYdzq1R+21qhMV4
qJ3yTNjmOY/haWEMRCjcscVTbEAxIqWcLyRQgDj8QbkcznX/0LSt10SRT8RumEzNxzC323kMLL50
5HReHbXHUpBiLl8oDtkK7A1sG7N4V8ua3JjUXwbJJ1Zvo6hPsH/cirSR1T5Oxi9VIar5+ly1+z5S
3Yk11A/5YeARmHTuKQlR2YSfdFjJpNXnHyvnW0n1stIrazbYHi+xRoXdaslG5IavLr8kDjgTN+Cx
Oy/xO7nEvYxDhZVsV55y1fZeYqx3o0Gqh65fF4CTjNu4d04DQifN+G11/Sa37CCWUIVF1W5YZFfr
CBzhvcmaelsob3PV+GYxUAh4ykkhXCMy1KAb0o2SmsHUb7uu9ecCMaF09cLY5+MpN8fHzPwkxzwy
H/LyngJ06PuQoOJgzQ9ODL1Eab0622IS45kjsQcrMcGwNYnJKxTDJ+3GLU3jpNe537fUhrW6LZtr
XGwZ1gUHW1uEfYscjEwRk8QNle2Z/J6QkBtkVXo4Gb+Fg9ffwuBhsppXzTpr83Oz/KBm2E6yeCMM
go/XDrGSe1B+2dwE/K2PpQnl2CCYNfZX8zxPlktwkDePvIyU5U073adl4fXqpRK9bxOxMjaDJ1FQ
jeaMzIAIZzGHivWalNpmHavjVBnuQli9UbWXDrfKpFPudYMjR4xu3+YHVavoBawgzg5p60dgfE7h
eP1ke22JSZip047WrrNS3XS216eWZ8m7tqNazLlAyUPpet/IN6s14yrd3C/jXdtUmybvT0RJeoQP
bRFCeBLuFzYXteBnZA1G0SaZPIQSa01+nDD81njMq7QenQr+mG78LNhQO71zFYqiVf0cEPqZEXFf
dbnrxc6YC6+FnD07VPgY0ahGEWjl/JCvIqxYnHY9YcIyuhOV/Jwn97Yyn9YB8w3NkL2h+m1a9Z2a
Hrr6vdeiwLRVDi/hm0u/tQjNUZNzX0Mftw9NLrmYUAc46YEZoXOrQ6yN3eiTYBo/Gl5G09nKbbXB
vvygOXu+R6G8JkYSJsvGmQNNI3cR26FJC5fS/pNNWOU4VZBbs5/EfnNVTB9HMWzqZTNYdyRtuTaq
vkogtRjHc9tYgSkeVHUJidL1atl2ceLbzKl66Zry2JJXC+crlWwax8ZXzYTh2PNAixibL3FSey3y
DirHLI4CO66DdLWQq4rdZLefFt7griC0jR2uPzXNI+4trqlexjr9VerJ/cJOgwqyasN0TT3oC2WJ
L/J8rJSJ4g47cIVdO+3naldiLDNo9dmxDwYUfAx2iCauoMPXsJPtbdQ89N1JxCa744/U+YUxX+M2
GHnmZPxaKR1QOiBCYRfHE1gblbOwwU/XjmD1dt4ocu3nnXYSeAxYiuaztsJmfa5QS8YcvIZ4xEYx
uGaDd1H9JIz5Sca/eyxyD8QJYWPYK2Gh84Gr5ObzcnQkEUzC2pAVAVHAG0UUtMnomtmTEhc+6Sje
stBP0EiKbPUES3COqmBcX6yekqDUvdI0t06mcKA7UlhBgizZKvMB7/1uvnc0TldFGXzy2V/WLvdK
IzmvuuOr8k7O83un/bRb4oIQcPba7K/Ik1e45vOse0QtuQTSn/XladXuKhEd1kEN1Ib1aByc6LLS
lCfJEEYOXXDc+uqge+TMhGSCET8xHZta/9Rxpcelv63vB21jVWeSuPGEdh3lp5q+TMllcohHH47s
W7DZu/TUZsAa7QgTemNirW/Ky5OUZF4UqV5eF/dgbNQPxEPZTWguzkXLEvLnnd2Qxyed5FkjVn/n
VKjmlByF9bJMLVAZFYNTAsGsbtqRZk9Od4U0tsrZPEwpJF5xL0PF6qeFhhyAAd82zKFVV9Nw4Clj
t6GXYMi7MSPpEJlnjU6jtxgmi6fRWsmnoe23Vi2MtdNkIsC9etnXs1uYXaA6tWvYjZez26m6cpdK
yUkwMhayryNmlKh0yhiVnepLKkEDi/k2259OkRzaPneV9NdQpc9MO+9ARTBvUPZVwglXjNbZ1run
fohC6HZ0C/d2Xd81ySWbH66NqVdSDKeD5mXiVFQMmC31ZIrFs/WB8mylLzrEZnduyN9b1ndsET2r
0ly1koLVfsvA6gWrCNwIPm6RMCKfVrdgQly91QWy9SuSkzwM3XsGXGPqOpVZ4bfxJ+kX4Fqx17PW
eozqF+19hhipAjmbzkdkJY82mZ8U0MZob82RVqXVjkmu+Y1JoM1VAtQFSWmEpRN03JklPmvLdKXe
2hrNGSTfU/jpsRIPY3ubVBaZrZPnSOnGBHrTJ50GnzVBLMBgo9GerxvPTov7LW5FxvAamR2b7OfK
xjmgpsmi+FxK0zamaC3IIBiVHAZyRjRd8UmOtgc1nfCByxUWUTjHhD48ZurWbs8Ms5ERYW1W/Unb
d6ePDqk8hErLuaMs90RkBVbxKZHrXRobNdoVthbOpF8laxfKvLWZRv05G1uD6oHeWNHWIFmIXROy
tmstm7629rMy3pbFdF85b5UynmvQKMPQ3HGiVo/l88qtDSiHeqIYUutHue5l63WCohNLf+rlHlhj
sR8NPw9E+rtT7aMDKpRb56V3Njk1VSVyVN5vqvFeRnvBBKvbiqEKe33TI/OS8lNOJTf1P7JqVwNi
6GNgyKcoHYj3aqnPf1UYKWeJ6TYspi7VN+v6OVOwrHSXM2bcWn/MFRG0DF4yTJUMBHvga9C2xV0p
pNcOY8sxr84Z+3RbEJ5QFruE/MTCWV0lg47WXKpp9nOi7Gr60nX2SzptuN/HeLKPVqJtSdDlkI5d
Z34rh/EgR3dNmqLEv6tj25fa0R+cd73Xcc1KTxkjQZn7jWWTpz/tBj2/k4yWyviztCfSVKdgaqn+
6t7Pp8mf4pRcnwi48pn0sq1jhzazY5NUn9QqDmX3Qui156zUVrVxGG0kNTJI7nDtI41Tmyx7p/fQ
BXidBTfdLD2JVPeoL70FnrqT68dmZhN3OtdM+qCuZ6AmBfGD8EqqgrnVQewgohK40k68gK2C7gUR
GJVTV//px+rFiq/W9NldvFiBTLxlbDq+0UZ+2Qj+6egnWeslqjgKmxelzI/xcibA7SFr5/turlDa
s4ll0kZX0nCqI3AAtP2V2OZsVZ31Rnai28J/IZANRShlCMmGicq+Yb4OKAsVSbm0uvNi4OoCOvGM
ztzD6/3Urs5zXomd3iunQZ9OSzSHPVRaGWRblXZlge0+AOT1n2e6RDVeBdacucUk7TgO1aVL6DEp
x+LpNCy/5gd70A7DMPxUBVQUlS50jMQmJsjTNWsDRbv0mIxAbOQbugrgiJGo93JnU/12Kwc8ngzW
lG7F0n3IThOWxCe2MqLTUt+XihQMtSGFonxbI/1gMOtYDKJL8kAl8xAFFOJ/AgOX+ufcQ4pul7Ma
KX41HWtMOuafmjW7efRkxD/iztmPTX7A2+5nsrJzOyLs1sUzMhaI+WpPxN0on+302pLPoScWMaGE
6AxRkORNUKriru+K2bXM5IGmhNGEP1U06s6PZLD3RAi+zwLqrlmfltbYKXmHo4Qs5W5mDYx6me/S
CAk2ojyDBy94v5ZA6JJntUdJEUet4xkvj/FytKW7OeMn2/ZJmXhy/Ezqam1S5jsDMQU2XhVqbfq6
0RHmsspe210MPNxGKYspogxvjc4Pbbp+NnrYdA1RKhLoW0+f4XTDRtD3J86z3D1YWX2R2jZwcnVf
9Qv4dbvpsfWJNdhQ86NDudq3zr5rVHoz3jB7cjAMalwzfRP9YwlwETnqXh4skE2y44fOoGZaa1/S
z1m+i20dcyKdF6Crt6p60ddzAhffFsKvCWkItKItoFM/GDEylql6t6/a3HzcJI7KcHncXP9MWMxG
Ywbc8t+BIcH1z1e1c1SvwUoxKBTbbZCpDWl17XtwS+LC5ahQIhZ4SupXPvZOxq5Fa48DBQPJoheL
tETJSMBSjc85qnEXwoqmL23PJCp0Ne8R5Po5Y538IEpAmI5Seta6x762wll0roDNEc3yJh7Bn5y7
mIhTmYnbKLfesIyPRLm8Nw76g47E0fItgsowfxrdkxV9rCPHpGRtCFoNWx04GK+PqfltNU+ttS+d
iTO3DzpxmpNq049poI13pi1tLP55s/6hOw4mo9mP/Rj2ju5j9oqGwnEpAA7DSI7Uqe2yMF7eqmWX
GIdSJfa+OjrmSyv3QSMUN15lXwI1yOTAllEbK6qXmhbmEu89734DxKswu1Yd6vAawHhBS6EwclaS
MJW6H+mkvjTCKFiOIgT6eijtvdRscysOxLBbjPVdpuwk/BOjKQSQ8S4S26htt6OEsWclb5IUlGoc
N5FibGQWwsLDHpPfc169p33JCit8yRQctb/tZfbq2X5JNWwmHSt/tDPFU3LI9BLD7zVTTxjCbOJc
obbeT+LAsbHjBQ+HTt51CvtAPn2a7FJ132xX5SkmusTk/lue/pKOQIyR5S+2/j4ME0y59OLEpqtN
nNFGhZtWDYC0rtW2muzSt2Tdn9cLQUGK5wD3zfMSVFp6xLXlQmbMUfT50TbXbZKqu0iSt3Jl09Xp
xyStLgpT5GHow4ieYCr1TZtPW30ieYSxhVKcYu05J3Y0+3Cyj0y8xxwBCt4m+XHQ3msB1D7cxcZZ
mJeJnq3CKzgGiQQwkaQiyNePrH91ltd8/JyRW1XLWZ+2YPjQBGV7A4KqJUZg5sgUTldaSKfESDDv
GSgqXcUV7mP1YoPKOPJOGvazuOTdKW7OenFSklOqnOTlY1avft6PvIb+1OSbUZIumIJWbE2rnHlF
hLQ+F8uPBGFnb50n4664noBPbZI/LCYNaVsGRTt5PIzfdf3RGZtGg97Yc+KSVR45wZx67EQ2Di7J
o0m9awDCVwken7Hfao23QvnCIHBv6TRgaGW1PcG41/Zyce5z6a4bQY+qkxRpD6vWHQ2OtFhnFLjF
lpzRW9gbyIap/td7Q+yi8hOTUmhMx1H+UKR4q5Fr3YhTlgW99DKnz91MrvAeqKDCNSoXV5+a/qAa
YaM5flkve9r/wr7+3ofR0s5Seu6HO0NHFc60l2FaDHp5EPm+Gm3tZ7aqIeqiQ1G/qbNz1MYHvZ/x
Yq5k3Gic97Ee7wySBn1nejfklyFRNnRam9hJSTwk7moIquEXe/5ljZ2tLmmnqz1OMV7s5LUcIbaP
z1L6UjIvGh7txs8ae68ne5vSfKtbvyXxaPyssp3U9UG/6GEvn5XyDjMKxhpeH9oTdNM4iCMMe3rt
aSkVr2A/FlHLe3vWiumS5merTwIM0sNCjX6aySVhR5ANDH6oERkY0PjZqVtZYbejnSlN3Rvtx1Eq
dpJG/yPzQQ3JTE/QNAJ5BJWUHpv4dxmXH05bB+vkHGUtPpjqelQbRs99T/6tBbcXA9aCOtxJ7cBg
+07bjcnwkSSUFBTgMacl1atsI4jO7QZ7DLoEPmCi+er0TC4gPsE9M+eDPHyondjAR3RVoI8CIMMo
ZX9QpMe5+Y38qu3BMhr+psqeR1E/2uOjIv8t7vsL9sOtR5iexH03ClgKBanCFfP7v3iPfXXdG8Zf
Npc15x/XtftN65wa63vM+FtbMDlN5dpYuG7GIHPcyt9ka1xTZ/+bQ1MRYaY2NszKpcNMmp/oL8TK
rwR+/9Hcf7w/pFXc/+//KP8vLlttHkqJQ0kzd1n6NklToJgKZywTWVUP57z14kLdlM4fksIfi6R3
G/DX2On8GMl79cvM87/cy1e/yQ2fB5W/UWTX79gajKb8/Js/9ZWl8l/fcMqFaec1P4lcnhdGWQzA
/50i9NX93jBz7NV0prQsUQwREJ8FxHX/+3W/YB7dGkilWmfnkYq+mcOmMspQs8+07W5UrH8h1X1h
UG3cekilcjxIUyoJXEyB61pvXIcwbqixGY5Pys7KZHeWyCDUtB0d4yE1jEBXX6OloAy9qxxmKxP7
MMiIEtVnuZvuhvIvtt9f3tqNsreY8lVOYuhOJag3cbFo1bd4D8RNc8zH38ygd+24rYZn2D66eWqw
UDdxsZBaCxuH3C3oIeiESAU8RuWTanxTvntrWMXPUQMmONjUlj6YM0mp//5Tf/EKKTd8vtYux76X
YZAPjGYX9c/4PV924zazU9RdbXUrF9ZDaXDJ8Pne/V6/x3+tJUvkii45JpaNqidrtKH+9657s/St
Ts9bkXbc7qL6MaxeAxjke5e+Wf4k4qnVOqJErIaDXGzS+Xs7/X+cfP7rUSTECVTxtCwH5WN9rX//
+81qX/B0lRt+vpKqkmUsFtuxDjsLmsdkXN1ogU9mwuEBvu/SUqMEjC6OdJ1ZYwzSMV8UxbHRfzKC
kKSjnu1TqokmIxZL1XdMIjY5Sbnt+ruasJUV8/k6nU9lJ5yUH3L0PrUPjiqHpvSUxBOEqL2ymtgP
s5hK5eHfv9Z18f4DIfDW/cpSs0RRQfwPhXhc8CoR3UQWQy9+ak37njZ8xSSav/eK3jpVLblRmkXL
q2Rld2u3seyXf/8OXyzVW1MprdLHStFTdvv4WGfXXuHfr/vFbn9rKWXqY4PXJs9mkmo2YlIYpQhg
ySYB/G8Gsf/RIv/T87+pHqZM1uTWYA1kauKt1aWqj7L+VE9vQ+GAMkYMkHeTduzro1W8Vf0dx3pd
vbaSBNEtd0Exga4Lr24/yunNkR4j6zVVfxKvbi4AtiRqkITeX6eWEjY7MdBOXWzq9o/GnJQkbFNt
OM6f0/zFSH00Aq7NyCZzQgX7MKtNvME6qWNoiXsZHFH+lWYXQ/lw1p+gz96U3Cnz/Wpes9juy845
S91hzs5pDe2gbhkyvjXgO2bb3ceVBi8SBk/8gFOU3a1k7NaPsy77TfkyRfsW3YOzj8e/qL6/0lrI
NzuhiShsyEY8ia7eHDSDEJ8Y1eCtucwA/SbkR8czYoXEjdpv6IR1wHcnTr5loGjIN/tlPzu1JGCZ
H+b2FEdb8TeJwlcv+c1mqdaxnkjwBw7jp/3U/OVM/2pTk28KpSWVantqkcFU06tBvChUUOAxD984
PUb52wPHjd1mjhVfWUxXllcSpplIxJbf9Lsk39HtiyE0igXQkIfNVMMy1FNcrz/ktL9z9Aq2gXmx
q8THGzNUAJfn1NzF67aMNS8p0+MCnpxrx5JsllT7m7L7q2d1s1UPeiGqNVeoCfY4EIjvudDotzZa
U880u0u4bHpmGpf+zTHln8ny+q2H1jVsIC9L3pjIYCz3G0HS1uy+dxbqt+GdaS/GrsU98ZCueDAE
ZfaXQvWrm74pjxSpRHHdcN0kLj1nAumATCK+l52o37o1ycR1lPKIabnywXT0W92Gfuut1Etq1Rcz
GizrR/Rk/vr3M+KfXzXduVnuuRn30gRN5+pN0md+/72OS79N6zRFX0fi+gTWH+v5b04f/3yg6c7N
ai9H23H0qKSWc9qwc+Cjw0GyZGgS9uB/73ncLD09Y0MRhTYf6rfRr/5866K3ZkUZbsxyavOydT9a
KwDF+d5lbxqaskstR66pE2ExMuZy/uLN8MVTvrUqUo24k4Sq0sJp49aCAFzGjWf1WqgVf/M2/Ooj
blZfruIOa8PExVeeocSfybxkBNU7+V+ci/651NXtm6JklLNEk5SB/XMRxzmeXKcQBxs4c1HvEcl9
q0zXbw2MskIX5pzj/ayW0My3zhBvvve73qxJtdWncekVNPUv8ZP0vRfbvjl/Tb1mYCszIjCUaAeo
j6b93+/2i53UvlmUZhRHnXLtVtJ8m0Nyor6qkyr494t/sT3dJniqDpHCJSriK1orpt2ife9p3HoR
NUtmgIzziPt+s1z54n9pEb54826tiLAwaFX8wxYi4SAFDxjX53DmLu2SBZG+/uVDvlg9t75Aqpnb
8ZDxIcCiV14H8wUd1pfWf++guc3x1AzyQuIeTwez7VPX1BW/hm74rR/UulmasWEr+WjzgxoRbnA4
P/ylav7iRbl1BbKxai2XhXtWDV98SFn477f7n+/8//c3+q0nkD4Iw8kdMR9kNGELnoAZnLQ5Pmb4
C0vz7zWeYDyiK+rRaiytL80yEq6dCedSVl2TcVZRw+a6M1UbAjAyjzYJs0Zj6FmGYn3Wq+U66T8k
tupBlry6g2pN8uyUemAvZlivoLJaqJiTD2Dm6VhoRNWvqzpCymWoCm8rTRZpDkcTw755LQ66PEDV
fOyhdqcm83P8kEvrnRF9oNBlxUB9JiOXpKjCtZh36tAFA/5+duVLq3ks4mXnZPz1+MdgmDo8r0q8
SVAmTeV9j59/pD/YKsyEUkXn/YyBHeyCv1QhhnXdLf7pOd9sT0jwFYXaVOA9P6Bhf4nmZwO+kQSB
srYf64XnE72JTApVR9stzrAZ8m6/9CYzjL01LMzlxba0TlWE9z78VB3v/dlhVN64k/37ikrk9b6z
EBOpdXi1IJm1IIcGEMt7qIJhrCPY4W+X9a7Nf2fqO9IHFA5PFYPDSt+uzJ7ncTPr8FjWGHtDX7Sl
n8LzTsVHje4LCyNP73u3gCxszTM6oK2uZJuc6cYKKalgUG/8JjXaFAdt/DkVTljaIjQSQBIY2suv
Wv2VkVQyi10GL0O5G4qN5MC7YWbbKl7X7Gb1E5jeE+b4nPfVXSMNhyVnqDQxqUT832u110Epi+CY
5BoesOJl6WFKT/cLlPm45ElkZ4uZHAI1OFK4oKU4GkvjQ5+0cMD0bZHo3rxID/UA5/NdURZ3pNls
knqTr/nLTP53kb7U6xzU3UEzN7XMrB4/x1HpfIu/FOXLShSyMMRFwpmh1fmf1XSCISvJvgZhfFxU
l2XQmGd8sNy52ZrN4Hb9hQANr0rHQNM/ivZoLIafmZWnCeW16ltkinDSuasp1X6ZBBEQNbVNHXID
xDRu5JVkazQpZdI/zG1zZX9pRv+wTINvo6QYVcmHtxHO6T28aausggKLfUtSPJFOuwkWfmwVHrGS
a0PsRLLuJARW+pmAPb+Aju4YOUEZtqdwCwYf3cJkmWKoWNcBY6Dqka9H3U6J+s0kTJxOnb2C1NOJ
ZjRVZZBYw3Zk1jakSVBAVsi7OWzNz2GKNmnqbCu8NdVE+6hiqNMItGIGtHYpB2aq+lXxuHTa1SLG
MyWsfbviXKi/U+t+QcoASOoBh0BNdcjPKz3bGndDYnjLVXe4RpCJfhROc7FXPJmYoBiuhB5Bkk5O
NpwaBr/tHJT6j4X43TU9WtjfjVsaoXvwsjt7FUfFeVCSP3OMWlOBktDAbDdqb9afZCH2Th6CKDEX
jUIDvgUf7c7xhimd5ZieAwcdWpDT4459EooMXayChNkGolifRhtBUAttVNbdil9Mr167+VXmTYQa
NTMkiKbIK6MaqlTp9rHkdQsCaGJfVsdyNfGK73GfJl4+IzEpYaau5UZoexmagzkk0NmYWjawfQtE
AO91riEr3LWZ5iaWRk4iNn8lysbumC7zBhcorAeDLH/MSxviwJ9Js10SapR+L1WYPoATzRM/+GR6
Gn5Bmvxg4GaAcAcDfBX7rN546+tykzDNsLOncnnoZQjmsePxY8CxOqgohp0Kvr3DewwYOeSvUtnh
TKShxVC3hbAvseE8TtYB+lYJ7blJ9wJP/mbemJ15Gtmgrf6HVKAJzNGKpr0vN5g1Z5RWOG4xNoE9
WyR5UAw/ZoP1OULTwcx90v7g2OipMgKsRfcb472F3TrML8NchXJqMXu95Da2mfYWcpAy5N6YkB15
FT9O+b5e7xSOMCV97UdY8dm7Y+rbpjGhG3Zbx5JB5ya3RspZGJMrySw6BD93Znmpc17j2XBteP2y
s12cU2QR19ZbOEbX3jQ82wrsTTj2fp0nf+Ss2MfJY8l8nbV0PRCFAQHKetVFxRZZBesQv0ZMuwZo
waVTnsz4zY6hwvPCDfDnBPkw7gJpqGGJyvZLBtOjIkKnztd7s5WfSzjxS4m8eK7YlzPnrZTYEZM5
78JiNn1zmL3OAHs2uvpnN5m7ST5CSk2QquOdgnQYB1Kz2mjpYZh+Kd0pLU6q/NMW8yarOZVnhpL9
1TJXHFSdY//3MrS7vtHCPHuAaxgsUXWiA/B0fjeM9rv80WjwZEYGODjwaweGR1G5VSzn1KmnqfvV
MpGPhTcQv2AO+BjGTbDYO6Ob3dZ6Huw3sCU/Sye/NV+M8lMzH6fsJ7lhvo6UJKboGKtfFjqGleQd
tbcuXXbf9DjRx49Z91KmG1ZUKCKuZhTpKc6Xe0EmWCrtc2HBpWMHhoOLt6rHxAUhHqymPOvRBNv7
vpI9UUIeKPssGLOHqB4OU4VOAy6OCc27hbtpUpnQTJmO8zNaHuS8gocLgSVOnuL1kdvwZUhHsj39
0qbo2MkXSX8WaTiACSOlmlOxK6S9FYEJO6ecEVIDif1qQ1Qu1sdYc+JMf2q0eelSbMpxPg4WUjeH
9dv+iBxlNydMWXuYnRIvayHL6GUi12BId420ldKZUlhQqD0Y418d9IyvisubFqcekjFvkglMdILZ
V6APxz6pvSTquO2l1k/ZttDkboUWts16tJWfnf0btqirFqZv1ZObrKgUkSw18CHmzEC7fEeajLsi
IBArUkspaPXxAAEvnS9ZUwQN5uxmfj9WyDsz9dBfWXcNpRxDsUFHP241XlE95cplwCJgHYRv11og
R4tPV/e7RK7p5OsmjTGPAF5fLkSLb2okj+lOoKhKh3sDvo+2EIQgP0+YGFrILrLoVCQfkE6NZtoL
8yFjR89EFcR0XfZonbIc7ha4d0QNgtQLRL7OCRQUiIz7PV5Vilu2KeLrTYc4XTDH7aDPsHDW7m1t
D7hOUTMg7LXqV1nCJBrQ7WrYOkpHo40fBpb4Amd+7jdOe3KMc9f5Q3pR63UrZ7ulHr0e3VMUw7+V
6q2mxh40Lk7QfdSEUbFTRe+ZZuKvLHzDgvmILMHWoTErTaDbdxXbl9yOrjrU7HeQI5HcaO/6+CDK
hwSlFnhlfQV100sDpQxvCadzNmlOqWaHkomiS5OPaXFepTc2V7iLwteoMZrpYcmYKMYbOTqtHDNd
+2ivth+roTS74sHqT+28utF1KiEf4vWiVk+Wcm/kXUAssKszTk7H02j96FEwFruZDcCksGSi7v6H
QY7yPud3X9M3G1uGHIF8/xiJF1m+JPGvqTuk2WuECjnlXSh5/zTj3MS/nA7VERfOnuouvWZDcyqz
NdmI3P+PufNajhtJ0/atdMw5egFkwm3szEF5QxadSIk6QVASBe8T9ur/B1TP32J1i9zdo42ZZohk
sQpIpPnMa2j+4ETgB+51CF9lcED4Yhm2bqHs1Zn+YUhvCjrQDhr9QFLXbmbuPdPYuLZ/i331OvGO
mJ64Sb0pS4DqpnmhinCfkyf4gKmL1AZjxOPxRgrr1UPRfM78uya6NzLvAJ0G6TzxwR/aT5peHlML
VQ7n62QPNx0umXgUYIi2yrEIa6jUtMUHqTD20IH8h8XBBycpIgYAXnGkBXdAoZYNhMpOZ7scb4rM
xy9lWHT+acTnsgQTVj35xm1nFosayoLnwPSX9xZSrlkEr1RPLmR536XbdvgUJ+OqaA8I5s2WmgR4
4JUkW4ghLnOWoihv8OddsMhgi8P4xeSAxf5kxLctB7HO0/fuYULhMaP6p9o/Cvqn5jWFBQLjtQnk
Vk2XlryIumHrut4KrQylH0d22kx+juEEDN6DdJ8NzO/sqFgHXXHryOA+h9YcIciBWohCMH3V+oDI
Q/bqhEwtQAV7yw+NFPmDMdxmxldfjWt34MAEP72s5U6G27Gv4HwfDdp9qU2W2HxM4gLqcALCrIX+
jWBB19y7WnPUCwyCqlCRXdr+biIQLdrmU4iUtO21sJXCrfSg/NNPsWHrdQpEZKbWAfj8RlYf7Nbb
oz5/6uG/OyP4z3SV2Qj4GVDUDG/ZY6cUz0lrT9AAT761ry1o8qF/mvkmyIz47kYNHl0stawDeL1Q
8LMp3ED9qYiW+znswYDO04ZNCDA2D4aVC73AaQ6RfmEWDwOlJpGOUCqmZeITu8J6MGz3tpxw1Jif
pzdu827XdPuIUNpMq++RTHexL5aQs5duDXVA3o0k2xl1GQ3y0pQGK6gRiDvsoxbAsL0bhkMTu1eO
zKCgRpdCICebAr+r1DoMtjHyJG6T3fqG3Co4I0HdnnwpDij3bccQkFGP40w97Cbp7p1WPzYp85Ed
yUWyuLceNQgyfs4G1dwGQOHr+nNX+xsnAwn8AX+mcvQvxty5S5N+Z7hg9JCMebuk8avD7KzCDceH
wYBdfByh4MEgDuvnt9/4BePzNzn8uahvb3R2L81qOLqtumczO/kI2gw2EZtAQgE/sJFI2c2AR7rP
CBtwWttLaFjHSTOuksHd6830ELrfYy84ef73ty/qF9XJcy3gevIqkOY2wnWpXCSECzOYty+Ld+qI
L6iXv7vnuRD4E1ZDJm7XVSnNr1IXKzXp931wyE1sqfrvkXYXtAYt7L3Rg8lVh54zsR3jU+qcqneN
al+88/7uCs5q6Uh5FzZzkDuk4jDBRTfHDOZEtQZzdfB7D34CfozF1YDjQAQnuOGsykxOmfxClUdA
oQP6A66p/++q4vZZgS+EMhUltJCPobY1+vspeqcSx+n69yUie57QPw21Y+cwHTivjtDUFxVutNSt
YPDtABHckWZCo8iPBECYXqTLnP54Hn2tUiTdjZU+NXcFJ8oUylUFnYuzYC0hFQ8g/NOcRPGmKx9F
IDeW3W7kJA9h2a1D7VGCpS6Ee+UVn/qyW45BtM6yh2pyln0Cb6zcN82FPz7kqlqhA+TBHTXUVR3H
ywz5jZqSbOVfC/fgspuypy1L+wKOXFV9TPSWQhQqMNjuDFCv2N2bAupMMi2d8hFRjdSH93VQHdrV
+gq8RJs5BI8QyjX1MWSjHODmDEU259xLX2sWMx+/akuiiqckJFhMgLQiNZEqOJShe6nsYa9JsO+z
psXaTS88fQ3dU04Q+6pTWOyb0V9aFNNMMvZBZLsYyaqEALpQ0M6NvSyTBZKCsDmL8T5Wxapuw73j
uWhSPTpiXUXRPqkOJcUoTImi4GkavudFcCyhxFQhSGP4fmiZmGJr9Rcews4FDgA0ky6mKTrVUcRp
DPeJU7U3YtZKtgoGuNI9xL9g628Cy0CXyeFRQxIdHmNpXubFd1FUu9QdV2k78+APZfghqqfHpCf4
sWHY2caa5GxZRpw4ENqa/EOXXJrJJZBKZJD8eOONX0RmrEc9vnXUsxd+lWa4KnvkCzOHEkFMVpIs
alNfDvlOK2+VU64mUX7vm3yntIns5tGRRyDXEEPVRSbEGuUPUl65RH9o0dnZ9QTtuoeZU3fDpi98
Si3pBdSwFy/uIEwfXVrwYVrgLvspoZTazkREpDydKabg4hwz4xROl4rosR6De0v7OMb10cufnRD+
qZWtBlGtRxD4be+dZCgOKhBfIkGuDsTB05+1TsDSxYCqsVCXK7Ek/xjDcEKHqy03HkoUeSavY0d/
p2PwC2yltM9aVrqNRbdfDpT1YfPYISU8u7jo07skfOzLT8GgUDQKHifkbyQEey9BP8PRkA9SC60H
QVFCo2oA/ruFTvn2Kde+YmH+zsbxi/POPqssN35soOTkkreD8WEajuTib58t4heNmHPx7zCGxo5S
Qn/0xpNqjNUcaTQ1kmHVd9nH25yNSMGAiOocd2B0ziCWK2GsA1tb9iGiKNH3ycxuE5+qp39XZ9kq
IzYWpbkqqNvEpD2au1dtBxsHJbSIOCnUdnVbQBdm+/bvvJRlkxcbW8G2gTH69l3NJ9ffnSdn8UGV
xB3L3++JIDtqpXdDEK40F+BMCCdweg/X8Ytz+VyNHO3n3EQ6qT+q5D7DXNlqLjzIvG/fwi8e+bko
uTflJJxExcdC38UBRpfD+M7g/Oqdz457JzAiST27Pw7NZdvdcZq/88a/mErW2Slue6Loc4f+QIso
RudP6KEhnYfFc66v3h6UF/jo3zxY6+xktpw8bZLJ4sHCXykThfenTZHwECPUEsX3ob4dc5czI1p6
0n0HovCrxzyP409ndj4ZujPOt1WHT8KZo3yYjAgfvH1Lvxq0s13HTcIwm1qec2Dp+K8fB1NBu0V6
r//29ge8kCv+bszM19cf+wr8sCWIZuxxPnX3UR2dklJ+MQJaE3g9RpySyvjqdAOlivSU+Z/cmvRy
9v+DZoi21KotkUsLxl1SUp3Qiy+ene0VLFNalpu6M9ZxnB5zMqO3r9ia7/3vrvisVlWR3RutZExU
Hl9n1ritsmDtqX5v2uO2gJamGeWiKdIVwvWo/KDGkRcPHgQhg6J2kO/cuF/G9mcjBklZiAPdpoUf
gkmNl4XzJYg5j5K7ahYqoaxpGARPuNrqMIR7tKCCBjkt5NI8P9k1rlqL8DHxnxKrXMOP25Vj8lCM
wy4BbpxG14Jmfo5RcOt99n25bLxtHiH9MA1f5CBvMeSk9iH+lxPlbE8bEy8MKiT5j0ZaUNpJlwNC
3Ji90cn9A7/+H1+H/wyei+sfQ9z867/4/mtRjnUUhOrs239dRl/roim+q/+a/+z/v+z1H/3r9NRB
fC/OX/PqT3jnPz559aSeXn0DryxS4037XI+38NFT9fL2XOP8yv/uL397fnmXD2P5/M9/fC3aXM3v
hohm/o8/frX/9s9/WI5jS0vXpeVSq7CkmFO7//j58/548ekp433u80g9f/vtTj2p5+a3SyZQ/dtV
q9IR6s9v+yZ9yr81777981Oj/vkPIOm/67ppWJ5huLZlCskO0j/PvzJs+3dbN4TjCQ+NE2MmLvFJ
KvznP0z3d9NwpeuybZoCvRx+1RTt/CtN/124us7N6MIyXRwKgRT++05ePd0/n/ZveZtdF1GuZt7S
vIP9uc7AoHm2gYmKYesulSxHnu0QZtvApY/s4LHqSmh6dWjdGk18KhusRqrquUeFu5imO1zbR3TC
Z+OpbK1c9CuiGN0GmrbvbFWvj+0/rsfl9l3TMUzdPQOF9cggaePYBY9ZUlYbLbCxipy/JEaIJBby
WpSR9Y8/Pd4/BuXVILxOyRhCT0psWaVjG4y6cX56NQLGzqhFUBRtDYARjMCsrx+CkWaFqsMUudeB
yLjKKKTk4YPdvIeAY/q9egh0pDzL0ZHKsi3pivMYLwthcpJhubeTBWMe98GwEuNGJkAUtL0u4UOy
G59GCo3vwE3++sEY90kmmc7jN/jf6/OhbgLoBx6CmaaNsYxwIKz3LK6F8Ls7r+k3jbTvLKPcVYV8
fGfMmac/3zQzmAcsDMFzFp5jC/vss+NOWjnCM9kNTlsLwX+Xl5/3+2zpLINtt/AvrJO3tk5qh6bP
3t5HW3tfH+29c9LW4cpdeUtvrS3nn8+vK3fI3e/U4rreKf7prc29eY0GycLmhV+75ddrVKB2+iM5
yFquHH4df+kfx+v0OG2Hm+HWugz25do4Tafgwrsfbvprav/jtbmn+Lek/brsFs66Xn+95k2/flX8
c1iCr1yIZbS6ocy5dNfaxl/SXeBfYqHtELdc6Vt9i/L+ttvUm+w7Td21WvVLb+ftCJi3GLGR3+SL
6Ruk2f14O1wNV9oRfaq1c2FeajvCmUO/rNawVXk3Y1+/vD981b22EQtvN13Lk9jP74SS3vL77ogB
wAJhstV8Gd6KEuux2aXLO4Q3l+5S7MMtOfLePoVb7wO9nkX+Toj0An36cyf543maOm0zwX7GfHo9
lyKvVT4wg/Rms7r6ACPniCzdNrjpvkTDkgJaSHsdPQu5AFO7C9Yk42tjgZTzZtpFazx0tsGastPm
eXs6IKu0qJd346LfYUyzHBf8AB+hZDVy1QDV+Rn/XY5gIRY3IQV/OtWL/N67ziWyiQuAEzttFWwQ
MuJvd7u3J658DfF5uU/sLh3dNgyPPVjMO+pPMWGJahRKMCK7GVIvWAqrdw9Dh+qmV+TbPgqbVTHG
I01O94vSFSIQL1+y8BC2Wbh/+Q5PnUcYUg2xDWkPYXK7jvKxm6WXJepyBXLetlHpe9/ol7U5gPyZ
vxix+hqalMWdlhWqO4IOt8PWwDKSR2X0V34e6wefG0CVpvnjS14AqZl8CAN//uzlddXQvhskv95N
XkYGGxzPMznXOLzOQWz+lA/xGNXxjZTGQZMQrvLwNlbhhYvVqlJ3BpmiA+UbcOulaU10WNzNVO27
AC/nBjvy6RDr34JQXOSy/+DEORKM3k3lRAeD/k2bqY8tKjggpdAf+BLJ/rFR2a4YwpU11puI8rVX
2NvIeMBj3V0bwruWrkFHc+5iTWAtBFJ39GMHlWxiiUKz9NdFeGUlmGeocu2DEKO2vFR2t0uRC/Co
XEmpjrEVXQkUuIwqvRV5jq9icehRQHh7Ur2w184Wj2swcNJh6Nhwz8LeLHZbzzSz8EZPOGpU7HTI
bKNOqn9H7KTBMWFrWNejQjYvQJb97Q9/zT2bnxgPjBPQMSWhiHgRq/9pQrt+b40D0m1ry6KlXnk9
rYuppxpXIzdl4WZ6W8pwLZrYeWfLOJsvc1QGiwPONKGZYcjzlWT1tdsMPZqacWM+JxkY8LCrss0U
mFd+0FiLWAlrMXllhN4uEnhv3/VZmd/VhSs8wzFdlrF0iQ3PgupStn6Qt5b+oTISczfK4DbOkGCh
oaajPaylGyEYamUVl0VZ7BEQbC8Tq9h0RnYMPVtc2jJ/knLKV4GaqFkO5dcSRcgPmVPH70CTX4/T
v6/UNtGcNw3PPaf6564eFSnxw4fWiB5dwsVlpuvUZYSDnVD02CaIiERVvkpnc+m3R+nFGefPiYlg
DoojltQ9dnVh2n8x7qacWYOabIubNG9RVEZqsOym/WZF4zZDrhXl69YM5D5LEF3OIpTzMie/H3OU
YoO8ihZ91XoXDo3woA5BYkjjkzvmPT1Hs96iltYsX761C3B8CPeMy3xEIFjpIz6QWXpC5hIjdRnf
OKr076U6TVk/gl09eE7Y3RVGSPunDAakw0Z9FQ5WvMStqDtMOVUHiijq1gn8k253FsxZcf8yMv+j
ROlDkfH/8wzoVc50VT7nd6p+flaXT+X5K/8P5krGXG/5dW60z78V+XMTPf2cAL38zY+Ex5DG7zrn
ojBdF/cIpuu/8x3P+t3UJRG9cKTOqTnbyvyR71i/20xyz3OJwNkG2JH+zHcM/XdPnyegSyBqskXZ
/5N0R5wBdG3bNC22ftNxHUEyaFpnUUomDD23qti+lLEYG5TrNa9uEZYfa4h1hR1QJSzA7lFjKCWB
eBu1QiHi2ZtQ6zJpN+vRLDT7YPpdB0hZQV+hNuoG2JfKsUsX4LiRstJc7CIWSkodM/FQ+l/CqWnC
VWI2wZfYb8EK9E1jIWhTDAREfZfVlbN3RQ8zeVorRAe1z61X6OUXB4BfvcYd3DQJzMNZlm10qewP
VG3Du3RqfdTKXFMA8bNdAKvL+f4JqIy2TT/M96EvNDtRCAJxk7l7F7h+/EDwEhtfyt7Ji+myUwkb
WjAUKc1LvLC0u9hL0L/L8O24ab249OO1hFTIayzhBXgN62aNwmved3qG6m6s2wWa/UZuI6FcAua+
RHax1e4s0dIhioYBMSS90uc/SSJ7zI516uU6DpZxjJSNr4XSfOyduC9uuEx+YldpLOF4V2BpZVLT
86hN/vxTr9zSRenWCeSdr0LvsW00rMISu+yiGg0px0Ig3GnjJKR5mPTts0BIp6ADkRsoA4sSL+Q9
WYjIFhbVK32ta7EerAH+JMONQFem+hJWClVMMcqkvPT71Ei2XTT5xse2toKPlUwT9Ln1Rqqdwkak
QUVnsJqNT6pOicPMM/A7fINCh2nHR9sJxn4f9Qj3PmTZmPZX2jTF8TMuirq8nIwmh7hZi2LYJg1D
91hpUa/d9b60qy+5JQ2cruI0x+Gk4Ekee2cKmkXflnG2wQey90HT+dVDGBRhtk87QcJaJKWWbMIk
MRPapEVk5Z+E0aI2zGlRWidLr8b2OY1KnnWOvGHyTeh1g5xmK2X8xDiH000T2urlwTY6bfW0dB35
0MJyBgfgVFnaPNYyaG30+QhV42VC14eydGLrYJCzuJzMK+BiXrjLTd8DOD2SdG+DSIVkHSGQ13Rh
sMqzY+ribHFT+mEjVoUZpuF10KQMXpcXsFTBzCPaqQbHuxqB0+THJPD8jh6eY19EOhL0H/VuVrQ2
vTz1dm1qCwSatESxoNxYU3u7siAyh6PG3XZuzOd1PG0CGNdCniVvKFiuNIzSP2Izhw1OLjtvY5TC
DS/1oi/MrTOEYbkLrb4zLvoEZPnWUBOPGc0RvkZRmU0PUG+U/Dbq6FcNtbSSyx8XnTcT07cl3U4u
nXDg37guTPqD25qo2/YpIEZpo8px4xs6T0GnF6GhyztE9AoBdzJwnT61z8bLjAzMts+Pk+/41WNR
J/Fww5Ea+WtsARJtlzv9aB8wWO21z00SRt+KFNFQNFcDGd/mQeqLcNFaEVCghZ0DOT0GWsdb8FGm
tR8p9GCtp2sUN8JSICNfimRYCCNKBlA75gi2xx9FiptQEuhgjfsC4CrUBSfYF3YUTw8/7pQ4NRtu
WpmI6kuJpQzz3zaUfihGpa+zIG70zx0+MuaFoVl9v8V3gKGi+cC9+wAZsmOMhRDsgVz6YusFkgFz
R6n0T4MC31MHHlrglm43x9yXZnJ0ohShWafI2YncMgjbfRS0go6oUAU4l1Qq70MR1Pns6tBBI6kC
0d1AT0Das8ls5KGUZTHxDGNyGJ1mDJAJpKvrUk8dwPxvp5YNeaP5k8EKjEpmUaslpc/C75KtD3Kz
WMStNtGu7dtvU2kW4W1UFfF0aDsdzaG6M6tm59HoXSDYXYltj74r4KOUBXlpeJNW3RJhRuFTO4nQ
2GJiHvh8pmk8BVGZgnIIkzofbtKYu9rnQ8Fc1oaMfVT23sjiQUzHEQeqQHFxQDYgzHnvfhYHzYEK
JCnCU6PBRmyMlRY+gNEc7A3dhXw4dY4fI5bbaQ5OgYtJtkFwHddd211YLkbqPbLPJrDNFI3vDkJW
1uQzWsg2MpTjE826AHwryKralOfTafZAe3QwLXD4mjMIINYjJKtFnwh2gYgorbgKUi1ifx/FaFbb
pgnQ0WRK2tRdwqYBrRRJDRI7bKEfL6/GXqLu/7K+xnpkdhi9n6Z3+FQr+/hj3Sk2wHHn+EaEMjcq
At5NXlYO1RNhqek+rky6xGVaqvY0DnWi37Rpjr1FIvxKXBRNxPuxg4AlTxa+r+BTrkovYpUGLhIo
2gqWb+feeK0XtI/Ul53sagKXnVzqvQvsxAAb6IJeEDLyd6HsXAfpBqfi+fxY/F1Sdhx9xcs7VlPJ
xPzx70aVnXY3cqpzpCYkXvQDCrSNo8JOygsDDlB4+WO7Sl8OvtRzkwnvgXmZBJ3PETzY9JTHDS4t
84IeEgzPwB41TqXQhUUCHR+bn0K5v6mDmuYc/fwZ7SMQT6wvbMshJ3Qt0rI5E/kpFcynwE/jBPXa
sPEjsQ31vkzu0wCD2Fsy13o6FNKafTvw+sBBJk2YGmGYUqpeIFoqHyK9rsUKGc4kWuOd3BF94HkC
k0J0Kq2XVWJzcuDDmZHeTk4Bf6uMPVKIukcGcBr91l4FtVTtl9Ikc/ykxSqj+9mC28biLI0OzJ7p
ThbsYnHnfEMtHOq0lZ4i4WXr0SsqEoHkdoimT1Y3y7ey0y6Z/gpAnbXMlXUyiuJjOoH9ps6L9YKx
MZNwU8AgYSUtBycxF82Ma3ArdUor7aYtiQ0SynANQh1KjeRdgXejD7F7KUgc15lntovSlh3yp2Ny
oAuw6acW87A2ohq/i3WjGdYIjNz6voNmE9KEAEIR6yXN9pe52ecQM5LuBtjFfsq6fZ7bn+2yf4Ci
MaBaiPKjGxi3Biq5muU6C1grwA1sG1yJDfVHlxgGhIbdPFuG0xoI+luRverNKbhO/bxTX3WnsOJT
CICmWf4IWYzAddVdVlanOscPZ7StXT6kl4PjXDvQxAKhXVKxuQp0GFaR0KptWY5f2jo52gOMqshD
+n/wnprcrm8qqPxbq5bRSsS9XFgtIp6BAIsajuiJ83HlwoBBoVc9jsWmvupEch129Z02RfiYFN/E
COQnqJxmoVLxoQ6hoRgE4HYfAogNDvBQrzUfOo6dtgfTwDBq6OKvoYAPVWFclsYwHbwawE9TnTiY
cA/AVXBMnOtgGD/bmn2HJlBzLJ2OwmIwUf5sTfGQtM2zCxF3sqW7HoPZkCW1Hlyv+a43KfSBsP0W
BPW9KVpgJkIrkbTvv5v+dGM7EHp8FBnFlOHJ4a0Bvvh3ZURAqI2fHAVStyzBOQCAOlDOMFdxVXVq
rXnIg2+bjpNr2VeGtmBBnwzf3eoxBBpL/0YjoKPW1WFTEscIkqv+En2vTSbjyxDPmEXc+NPKUYjs
ZxYee43jPMXSeJ7S8qZKxJ2V+J/GnlFCmd7HuyYynHVv5vizZtZS1zB1BufVshP2soq+AKkzIyZ5
XZCyN2Ki+ghoi5Nd2gR1eMYq/6KotAH7B3T6nKu09tFkxfctuoC40WAZRAtrWEW+YaBnyVa91rIk
/gasCw5EHVgq6gnxZtMH4JLqsxNn8WUWTPi1uL6y/XfqEi9FqT93Ksd1dXYvelcWmRyNi3NNAia4
UbYK+7Ik6rDoi6mb2AfUnlCzxappDHeVHgjUcUYb/yeqeZpZfZkm2N648kSmuethlPgbyDcWvVt7
CJ1bTebtJ5BkispXpwlUQGSMHLmGfk5y2U0DMt8GxyDQKq+0+xMiKzBe3tmAX5fi5ruiF0eKRqWH
rI2d+PX+q0NZUo6LuR+MTGKWKbaA62e1H+srg525euxDbQ5Ex2gIb7s4pSRnBaXhP8XpFFMI6ZJU
M/AOs2n77bIxMnAjtweCLeX0HGnhS6jtIIbwPHopzrrIX7tddUHRllPRxQuX15SIC992UPWqnTFN
E3Z0WmsEH0vkV5orop0O5qfUOADfvvezEij3btDvw2XQc6UhpHFuka0mtzCMDrz0JHNSgSTRPQcl
1BHGr7QUXAI0/QFr+45rSZhICdFt33QmRLixcNAEe/ty/vIkbNeVYi7G0l5zPO+sOoifiFdBWjEJ
Slu9eBBCwMbSUoqGuLCTgm3CVMXhPslirQM2aCPr/PYFnOFcGA/bm7uRdFQYF4vT+PVcALLXJMTG
kMxHJ7A/jTBqY8Sh2UhqKBkhJiyDX5WPk1mAg6GQl6nLH5M9ikNdO0zoAxT9O6NiiFcBAhdFfdqj
b0cdwaOYcs7dV9pI39dIom0NJkF9RYk1r79VYT/Hy4gIBdugJnKjK+Kb+rUvOifeIRwg8ossT3UE
YnG06/eebJnEdYIX2zsAvr9OIoceqku3n8qPa5ov1/9TAGN0BvYBQ5Bs9czD4U45+dSQIhc5XgVO
YAE8cz3bbD5Yo7BQEAoS5eIxZsNuOjrW4LTJewP2uls0DxhFK5Y1dGLHld75io4zaiaOUUfbH2ku
MHJWDoVmgt4wLlhvrpUzGEaZqeCrn499tqgmNVXfKbE1yNZSJyGafmdqve53zxcluCw6NULa9PzP
n2KUSM30ExIb0MG2eXJ0J+z3qm/T4qrqRzNbS11U4GBf4uCKl9hbs5C+wggvzd6/nL9OKmrxdAyp
DIoZqTH//qeHVtPDqc3CiLeRi48SR3Md4n3Y5+KSMLWGs0ZC3pQc4qnvOMuKuVl9sSeLbbnyDa6q
DQTz70fQPLmSGtQ74/XXh0gdHGyCTpueMuT5QzRJYkxLz9Nt0qp8blTNRweaCfpVHkcNFUO3d5sD
3gsctj8SGq+zTeBLXuffGgVySse3r+gsUJ+foEtlySErNtmm7PMhc/w2HHHBq7ZjjUXm2gN7C0ZC
NrNWh45/j49jXTOD4YILYMaSTeQlpxUyhT0k8QiBNupbWbpB8xpPWU5s3NfiuiGNz5LZJbeJI209
uMpw9kOu8KwYY13f5qUBsSVwB6HvSjnYKLcnCiRsomdFvcVgJtzUQVq/J5/yIuL76rRn7YCPYCfE
1MJhab+eIbHZ9ENPyWaLB08GstwjpsCzKQaDFmKNUezjXIMZRAuWdQXUJR1g91asq450r0b/A7cy
YKc4sawyLzbbtaH7iGQXZj/h2FnZKNE5WPduvazwIM5nNtRFTctt3JcwbrK3QaXoRy5CU8+mPW5a
MvtWEBd07zR6XvAWr+7TlbqcT37P5tShKff6PiXOgQUOdvEOxhk5V68RAV4ooqAZcla1HVJJtufD
82mE+uw3XoSjgxhxox1Fb6cfhtoc46eqbjNI4tTPHPD50pll+zEsftAC7nmLD1havXfdZyuY1qSg
F2MjtweQhus+q6ojfS5zJzPbQ4AHargaUMi2kbkP4BWFleHV6y6KW/OqiHRWjmeA7dlXlmHdUv0R
j52JNvQqUUI0WK1YxCnvLBbz9aHF1dkujQkafQ6nqSXO9hcL5Dvtz848uHg7xqDqvcDZJ7jSAPOO
6P0SrZfW7sem7DQVno4hkSI1JHOMSOtwQrlFU6YZd7IaiEkygh+QFHyaD51w8j/4WTig12EJBXQ/
nbrkJjarMrlLU3dWsPej4J3xNs82cG9GhbEf0coAaeE452pIlP8mwyK8O/w4VRJNn0thOs26S2li
S4KIy1RFh3HwgPCXdYt6ru2nhrsvFdw1HBh6Ci2TSQR/ov7kUs43autYVj5mfjYEM7wMcK4Dh0DS
qhXfKUfB+zQTBA7e63zPFYU/ZzwntecIGpuuDQSNlsw59Mn2rRYRSG/YRH2u1Ws29Q4LYdG45sZs
hHHSspTcjJ6hGHcRcW2OC4psMSd8e46cBQ4v14HQFu0lE0jdX5FQfp/bbZdN4ya0K/QDiLnhe+SN
X0e3LfE6yvURtc5LbFgQWUzj2miOnZ1G+9KJXFCpb1/Ni7b4z6MClkJw6rLTAc2yiWRe7wNtiYR2
FlTWBmtn7bvuOwMca6vMrsw+KNDBGLV23NqtFeZXAo0fiPJmWOSYHNfekE5Hhb4mzRW9YRJTseFU
crSedekMJZtcHEdzEbaZxKm1y7G99NE5aE71aLX5XeaYohIr8LPWePLGsiq/UJXNy/cCtddHKlhI
8jfifJJGUh2yuLM12ZZKg1oS+xu21zzCJpQKNb04cMn3Zadb2HvHpt/fm25hdbeD3xFxJ2kTqQ9x
U9bVVa3scfj8zqi/3ie4JoOLwq3e1jkiJGX416PeaW7XgrGItxkXw9pmm/epvDbY7XlZUt84RZo7
S30ahmeb0pdpgsOVerIpqO+anwKHMvh3r0mwTdcnl+EOmoQAb3SaxNm0EZHVshAJELu2ShsPWOOc
WOIbR37ag1CwbKq0XkxJ9u3bOuP2cVsMtmMDGrVNC8zoi/joT+GVqun0aLpe4DbbUj23Ha18bF5m
SOWWzGnVlWVzKJwkMj8ZrcsOGZs6Ha6hqZknnBbuVex65XgYQ0qH23Fgd8O0fO63vHOl55sBV2qS
1psgUl1hsTO8fgB1SFzhk0pts2LKwJmGGt2swqXy+ah57WxmxImvICNPWOOAHupSihCd3tz4XuoD
vgZfcGwy4IZcHnWlbZPaOC4mqVlsFIY/xRUdJ3p8cTvbZpmJRRz5zh38ZVo77CAvewixIo3ms4Mw
w8DK1jx92rp1KOm1IbicrKPKSMO961hV9JleKiEKjE63IEsS0rlVstCmjR5K6O5OoJKnty/phVf4
ai9x5mKCxR4lyd4AI58NaqWXZQh4B2b1/+PsvHbkxrU1/EQElMNtV+4c3Mk3gu2xlahASZQoPf35
VDUXMx5gGzgXe7Bht7tUEkWu9a8/FCzKyz5rIY1LHxPRBuVrI6sCH45xYjHvxpYkF44VjLWTHNMU
jZure4QtNhJi3ERCJkSYRZziYwvj+dofVTQiWh7WPTOWC2kvKtW5eb00yaY2KQs6ckr29tQIFzOq
ZeKtwsCoJli+MxM9LbAKfxSyyVMcGJ/3wZtXKOLyQWm2vieDzvmIjpqHYWdl+JnQQMYlth7jlOuh
isLgmrwOtjrjzEO8YRBsEct13j7YaGbeLmSzhLv7538QAnIzdOw1PhV+0ifuLSMT/EIap4jIDS2y
BIS27VV7t8icYPHLCy0Sm4tAmjM4D5c9KROc/a+zTle4Bh/pJL1B4VQkty1oXrIPXAC6vYyzJPhT
CfCflRZ5eDbC2oJFwOsd/aa4ga8GUp534tDOcqy/NPDc3BevtJg4B9bMHROzYkBXMRgpdx7OFeUu
UG4e47alQpywBjXxQ4tkSPzUj6LLbtoxxgZ4Or/1Vce2tDdl6qGuH01k7URRlt2XrAxBk7rE/mNL
c67C/rVOYVPGlr2+/Jjwwvn49zptsVbCNqcEubPTcHwm6Ya8SKuJUneXu01DBZNaFfBbCv5JOnwq
aueQnXdYUmnc8TlqmFtdF9SeZD82OdxISOMCrMjvbVAbmkpWnOcr5pVpwX5xFfrI/m515tsElA5p
314554XYBSM/7w3zQHoWeCmBYDD+kl19XnZdLYU4hWWflvfahtNJ4raF+4x2gsF5SU0E2+h/v8Hu
2fDzn7dmZchRWkNdcWjaLTgw/2qQlz4UnpuVuIwMbba8OS3e4gfwT/GOrR+tr4okY3M1eZl3dNq8
SO+ZZfAn1kzwHFYsGJzc6SmvEnB+9LePtXKDfsv8YbirR/h12EE1Ck8Tz2SrszJzmJqk42iRJ5wU
+YZ+4k7+UScG3LB30v77uGiPrHM/iZ4uY8pmadnW6C751Hyy+bwlj9aX0Zv9+TlZBnLn+L9pv/Nb
q/lEzcygzJsiLq/UCUvQMRiQ7RoRM2EfdMzZUnKf2CmHlgfGeJU/8ZK2Mt+d3ppG7woHwzpldJSX
GmOHkc7s5rIj5GbQDN7Ad4sNoOhQftrV1Ks7OzD8jnbqxToeT0ZLfVewmPmIczU81FO+vJE0jNSy
spI+upd2uJ6CTOszYv5GQBDgGQ7Qy8cMucflgQHSLhQFjIPpqiJ5i4FYE0KWsMzS9J+D26rmYU4r
GtVLcxq5FQ8sCNL1u7U6y2DUnIffcRavWY5n3Jce0Oif4kwU0I2v+k9ST/hnU5vxShfnYazMMqo7
a+UMZiRj4xB3c/nkpW0LzOMyDztJAuvPNJXLxPyyXLWI+VohcHJ/XUVJq8rNLDwcS4CSB8c+jAPU
4sMUKu5o6yx8PWANLs12xwzaS5nPw16eh/+xVDU6pKiesicmGCGapyhGYozZVVWWxNt5gxkfZDqo
9ml06kKRlBXE3g7f6nAgUdJt1sXskKNsbX0kMsz50tIszq/KbuX8Kq0sCLdZCOvkFCQ5yyO8gD5+
xOO0SuIM+q2hKAvfWz9JoG8h5jJXmRAjxW9byxFqZqmDW1e4AbJtF5JZT/b7KB3o/GnFpP8CEpQq
YXeE5rNyEHTT9jjsry/26NVrGZ2VC3Y/1bgSTiBRfebCdYfvGef5h6f7Ql/LwXYZdS7LpWfkdxER
yuX2Z5gisPN1frvUtKkADHbNAp/6jFlZZBx3eVZB2KFdl3k17erAAcehjY1RK+BZBVQohh4GTDOP
vdox0+H96oOZFwb+ZfuZmqk9Iky0ssfLasEUK4zuQenbH5as8u5hUJxDh8KZUXTUcqr6T09EZmUU
yMKFwJXwXW4Ww27P638+JUZh2eKvupj8Tel0Zf6WdsIClWytiQxeQX12nJKgSDfJNIXWyXaFrq/D
kVhIMturzt/BHMIvq6YRLjZ/75Cj4/L0Ar+XEsVdBm+7ddLQ+WISMKt9ex56m7oreRt6lXGf8Jte
u5akW1+QyxqG0MWXT6eJL58RyAsOqVWRe2+V7fcQMBL7EfC5X65CBhnzl6lmLT2lMmVQuPEjdw62
Q5nK12BBXfRkT9OI24tbsmC/w/U384ZV4nu/LgUwNAGf7Id6ZqQUSPyH+igGcDqfpd15s4U1KH3u
qx9u6qijq7rcPC8HC9/kWWob9gYFyaPxeiYyMWDMOsSvwoz2cUEInYwqn+/C0mez6ubWTe4dGovw
aTJQatBrwr4G4Oe0zPChiRvzlUkVSgG0j7Aq36vznhV2PjYs9sj0eLoCAWLHCeJaLPcoeXz3rmid
dnm7kHPKM/cr19qO7iB7ND9mcNTmDmY2c3E3jPQ2SWxDCGtjr6sVfi49duvF5GNuSnvE/jDgdfBJ
HKWI869au+y9NV+vn9HbyoGdNe0kkUx+1mnrNiw7ETGz1cocoAkF/SEI8rm+ad2wao7xDGOajSPM
1pjXHOvsTjkjc0vw4W572XOkxiTtp/BdFtGFB5iEQWLd+bnqMKHxwrk5+BwFX4F9ZuBJqeMFm8mq
svFehFNkjjoKB+z32GMx7uuWSh27CHbIlRlQcBzK0S6cg1eYBXgwshoPA0pYAFvDsNc9AjBS4OQe
ujCC0du6Gm892tn84Hq8C/ggJZxwTIVZqbZTFPrkeArF6ZyrQsLCKawWnowwMxIgxjYZaek8lQqs
rnPr97HnbMS6oek+K7eAF2r7o4AuMLF4VibMOMKLHGiH9Zz6rPhibFGEgdPUV5Av1pe2wB11Nyoo
7hE+HetuEOQ1xyTr+HxM8h/6W7vZJXNdOd+jeF5fo3WPN2gz0Gq/57nw9WER7grnT6H2SV+UYyTC
J9lrL6nvAX1hLVpVtjSPEJBU+BxfnkWyrGdZaUcceKrB12jeR5B9IB85VVhGv0JrmhYSaQep5pfi
vLNmNgDDJgt1Bbw02/2C96NiJbh7cz5WwdfX6vRcplxKCP+83V+4cBPhnVw9G7l1nyzzMD6lJZvX
vlJ+6T2PHJveQUVd9wfUkBLr32yYKABZpyQFgHFQCkTW7z7s/WDmQWuRnlKvjuS8UZXdjDbnvyVJ
APZWGssz5gVUnfScE2BrYqfgBlMRro3MeU55wUN7V/bOw+S49AoXXKOrNXioSIuu+NUuHS1M5Vfd
9zI0eXtPsx29eK6t1Ck1yv0sGcDjCVyXFOzl4o7lyWHThZcba8rbMrHs5MUUYzfcN6VNa9J4Hm1K
PHrt1xwVE1q0rC319nItWRCvvVgDzvWd//GDiy+YoINJCP8DJM67760lDWnq1svKmZeNz6UzVC3W
aBBwdlEGr2+7+DG+XhNB5MOTSBoKu/48YgYP8cbn5NzFWUvG1YShD6U8TAJX/CpwmiMxjf/mLxy0
UEsvl1OWwZy8BkO6dktlRXuZxMF6R5ccnGh36RZnXD9pCoVLOHrphVhTpR5qFTgKlt+8BW1vyudQ
GHhsVg0xO9z5AYzqXwCi6+z/PFQOsa1Btbrwhfe9NQhinnSELXKZuZz3l0e2dB5HD16blQ3c14Eg
cJAM8XVc4DZ5PY4imb5UyiSvqlVcGxp1fryGMeg8XLDufl4Mpux1zl7yRr8ULXdytHL51Roqis7O
W4gNxoznZ5vWYf1oD2mAdY8lPuAjxvHp0jkrr2WxWHHGR6z0h+HGJ2CXVsTt16HhuaGez620n7Us
uj73LHGXaCBcUmDPaPvl7CUJawWYCD/PbrIltf8aSmusDrE74bESYEjb4jmwhnNcuaFiiyGWM0LL
pnr1fXBYHs8QjuP5WLlZCDGNqTRfbRVtJPuqzubquJSDNb5VIqBnGnkxsI3B/qOHLhmmaXFVgAD4
+zDXUf6SdkMEwGrBgLtTnmqEhGacFcGHU0z02P15vu8WMX5wopzz+SSTYeXrTiPXFjjvkkn3ya4L
rAYXx3mRkacYCi5ICkMCo9PECzE7zbZkjHqULsl9iZPvpqti92fqiGyDo062m1ohtvgNhZulxRCt
LkV2U+Vze8vpu2wGJ+XRlB4McNxg4Cb5A3y2oTSPeeIQHUbJn54oFtKdjLvk3s/Dnwvcl30VdcNu
tM1zOU7e96YQ861UffSypEYfuyk218oPEsJaCE0WeZRyZGImHGDGvoNTtNzTkmR71Yf6qe3naWNZ
8wzHTzR4qLC5hncMgHBiSDCPnFq9M/yya1ljrzrE2oJ3uWgyAFKZfe2LarkOc/wnXVs6u3r2OhJ2
l4yUpaD1Ppwxt75z5mEnaIXxxsJmeF8Lkd2105r8rQhTn13jHZB2e+XVSMH3pr15PvlKfSk5HemH
6aK39AzFDdsxBiUc0PsR/OS+A6bAgCOptpTOHjGDqbPvTJGueWr66wR8Q8jtHD0lShQf3pJhowya
v9rFKL1JZpou7Wprq+xmJvBckFjYxxSuvTDXpV2YXbbIbMcpN2FF5cbWChuTftzZyX6JZ+lu0Tg7
xGJjxM0m7NtXHcyla+EUes98rH8Sg5OdsFqkspQGT6rReVdVkz5EWevsYxcEn+32thH5I44cmDyO
tdklxUxHEube8kJuab23Zua+26zBtfkKYiuxsDqBdJW7r1YZWRt6sHzv2iL9vkxYNIjJlq8IFn9a
iTSw5LxjXkT1NzvXpNZOIdjWC/YMmbOZE/+9DMf06Nv4DuNrxm7Dfe4xQjbVctX10+NS2NDraAqu
oPY5SDmxF9oBli4HPTdDsKM5KbrtbHBbxwA0klgpdskXnO5h5jnlEu+btHVPmr+CyoyNf+YzLMXx
ANp8zv629AHMQRewd1yy7ggJJ/zqC4xQfbuKjwRq/excK8VM0A82Sajmu1rgSeqg8PzalF7xCjNg
lYWpgZjqongvhA7bq1k69Y2XYHYqjP5WDbW7Sd0mOtQ0iluohhHa+kGjmwnZeevGxbOwdXJSrJYm
sbZh1IVPDc3ihK5L62cg23Sjppg7L514l4YRCdM1Ljw/bT2lf02591SUdvJXVYTm0W/xkG+0bT70
mNaCKd8U7xrbn9p3bZXEdS5xtIunWAfYdJsCX1OCght3cm68QTwnBYnRSdbhp1XCtNVZ+ECKWY1V
NYURNtm5sDaia3FJ6wQTmtTzisOM0eopkgJtawtvkpH48oHgyd+gebJ23Rgur77GKCUgUo63G4sv
kgw9YrIF8YRBgmZFtPExDJYp2RY+0Zc4CvtEwddS8pfhMKhfVRqmD0PsBVvbVt11lQZvXq7cR5eK
RGK+c+V5db9j+I4EXePEJkMMdZU7v0CbSj7BEXF1zUcSyUsbNzkIj48JGh60EnP6mM3Wo6fKbqOl
7k7F1NLr9IONPKReb1EKw6le4nEjnbI/jFGTb9t5fJlLmT25Q/AzGmfDfjTGJz/x56PL2PGY6BIp
NqdYuCkLab6WIRHzi+5vpzz3Nk5j7G+BshfnatDTuKnpzDYAgOkX113Y7f3V/3WYKudN+Yt9nypr
fK3jonuNOamfKzeVLhmQU3OfjQHebiRL/ehkXR+QbOVw4QkdmMqwPLR2DB0wgJEa+Y278fNxfjel
j+uv0QFG17MffXGyIN0nSZJuFrYTqqy0+Boj6XxfWkgA63RN7mJl+6yoOM4/ag+/GQZDbIVDhmvz
IpqTBxNkH9Xt9KKD6C7K3fnk4v//SPM0PPi4wh1wVky2LG73wTcxxvNj1h4Ye2MWunTheFvkfvxW
5jA546533nTRZXur8N0fWkb1aWya5i/d6+gmVF0DMueYbt+Fdb1pLZ3f05Z4eO3PEcaoYthIMaor
N8/G4WqZ5LBJvepb1VkV7m2gVFdREotbgdvsVTmCgcq+Kg5ONlUHKzZ0YKYd7zUEbSjMWXxXp1n6
7g34CRuLO6KJv/0s07M7abYc1iirr9htlSM2XmW4K5U14bnnavgglQx/TNK5zzUee/VsuTTPE25C
QdfEw4by0ttUWoOd4sshGdGMxd4uKvubn6bUdYkIdnJyBPnjKRGfV120inILW7rTlU8GAmTnTD+U
Lj7yalZoU2UYzzt7UHkKHF4O+9Kk0Qt4VLRrWkJxk8Y7JFQz76Ti7XyUITs5Y0k4RQZ2hd3Gm9r2
ofXUbOwck+0Tp2N/RFEyb4NqaG5LatEr7abAx3ZZ7Tl0SHF05T6u8Ej0MkiYxl+oowebSPigLw7c
p3sBF+WLXbbQzxP4K/eizRmzL/iYC2Hh912oyhwqPXz6vdYHHXr9iWY/3tVx5l4HFVT4Mms/DVvM
wZrmZZv7Acb3weD313ZlvkJWC+6oKe5JyEhBGCexp6E/tRl2gZUKKZ0pPzdGpf1xQCrwjU4G7hvu
nQnFGVEsU4NQxpr3cc8AcwLg31IChFuXQLVP1STyHno8EQ5OIO+asRf3rMuOymfAuXwIiEQzqT1w
xjl5fVU0U/8LjV59iMJ5QdSYJrRr/mg+Ztf+4aeF9R5U4i1wyq+k0btHDYpVgBJ37auWxaQ34Thm
O1RG9bey1PURpkj05JVN8KWMIb7YeE7vayXTqzQ0dARZMz1UHknYykT5j6RN/UOc2OAXuY+Oppgj
uSebKzlxMNb3JVkMDPNXoNitOJ8yfQ/l3bqakSreQDbo76XvZTeRTPHBH0Z7H4RakrZiuvhljPtu
PhbjmN9ZXuo98rvKaxp2dxPkwadAobWpEZRQTAT+tWAKX2+UVevlyo8N5aXBebLzRvswA7zvCu3l
5G8G6h6gHLN8pT5zQIytUnDfB6DMTati6xGXK+upb0B1hOqqhw7o5RrkX/GKsI24jMJe2WyWO5y9
2JmxybFH2BumJ0DUg2wSgOde9eBcqEJbyYomt6SnjexVUu2BWEjG8MHOabwwbo5QHe6HtgAaRbs2
nvKipfYsouUFS7Xqhx104rOuLL5AXcU3MO3yLy7NdkVw5KI3hU2HUI/JdNRI1j6SdsYI0x/rrzHD
1bvJV+PtQmbvlsl9vQ97bz4oWVeKCAQ84DdAMNYOqApnHytKu8NUQZLHjvAOVJPaj075VQGF3lWG
4SSPQ8DfjKr+3i99iA9J4XMOT9dYyFh/CdWwTsP8ARuD9qup0ajKNKg+aifzKbapG0o1oT7IJyjv
Lu9KiLUzcRT4Y8ajcxPMGSb0C0ZycpB3Pr3UG1rC/toSLop68PXvSkQZ+dmJfz9mBfJPkfff4iCS
n8LLnITXAffHOrMwschwI198LlgZl+SstspRBUgrfJ6h8d33VF2HOsEUMZii6LbT+cJu6UBsqLrl
xon6jjwNXJax9uhuHInUypEeNPvCDm7muI63c1//sABsn4Pas/p95GCoz0hl3sZTk6I3XKLs1a4i
iY0Gbj5Jt/j7aAnHXSraErElDr/TUn4Qu5cxjOjbm5RNrMaavx62gzPwDN0xfq2cEewqX3O5eP0G
vDcKewfCDNyzGKt9XJj8fymdULxAOqSRUQJjOKkzb28KPT+MfjPeWlm3+tKXrf5cSm/B119xiIaF
3FUD1V7rWsO1lzUqey515WP4MKptWvVvc25FhyAPne00ZH+1Kh1epamKb1Bz4i0ZTkChFVFTYRnk
p3CqxE7QdudXOEEzvg613nphi5BnkQGBqIGYrjMvmstdWhI34JdtzKT2LAfoXYuzz8lxYzpWI6v2
Oe5DxgF6hIgKfCK9+AZOWIBR+1DCL09HjSM7s2ou3s/LPDl0pGrV99OZXGel8CQep3JR1r4dx6iC
GxphEwo9M8WHNwmbZjctgLjHEmJ7TMtDcMx28HL4bpoeSX7RIDnwys+kkWUyibjJV/YvXnVFEe1R
Yq8Lvs9m2/oiwMpebacvUHyLTtSvyvgzFpu5R45vbayofcMjQdz2o0dLrWIMnp+7uAFR6RhOm1fA
E+AAl7h4dbD0Ep8WRLvpIXeHLHgQKotxAC/BXE4hxn5/OdyjXdcz6982nZ9bN6lruGdxrdaJKivF
OTjM/Or7ywA+j0pGMhh3ISRcmaEgR7BmgZiGAp7udePWQXOYsjzFMsHA33gQveZqLjP/y3g1TE1A
g5EVRjzofpCwB4yb1oitmtFlP1d17e5TewYW4fQePuMlwr0+n6v1UZ5BGBn1I9hzZKuWm1xL89E1
lOu/zBk+Ws7kfSOR5T5cABLjZxRyooMAcDtyqnrHoJpZBtoys3sdR2oMHtyxAfCNyxQYTyoH2vum
Cs8ioKHAMiyYkA2+tIsVdsRntGZnEkQmPtEKzEZefdXmywmGrktAaZhDjsBjGbrCcH5El6c+BCF3
6Kpl5FWtKlSQJnkeXkNXBZzLC2v+NhrTFPfr3NPc5NQ1S8/Gr/lJZwzAikQ+9+pnlYEbtVTQpr81
1ILi6KYx+V/ogSC3xUXGb7vQMBvU7f6HPeuVgiEBupP9/55b/+6wAn4a+rThcI9cH5OV38NZO7tt
hAY0/HuKbKUcYneplN14iMeWOQl67KRlgLhU0e3ogTfccaT3P/JQqeVYFjnJWz0f0V4ntV8CVFMy
W4yuYmBHiKwSQscDBoeJdezYhLID7iRMk/7wJf4DAvuRtTK/PSsANv0PCKwR1FYYF4zUE8QAHS3d
Rc8mMG1/w1J0DJJ1XTZYYFvVyWY6+1MYjxEeiTlq2JD/I9GGUjhsSx36GBFV7VCApelJ75eFFbSd
hSuaP+WS/uYxDnIdOHaAghMDjgDvwbOH1T8oX10czhUKm+Bvavxiodp594LO2cPTbjVEs9Sv7/IM
4PamWGQRXWcqNNPdaMU63EQKlReop1xIDGj8Ly1qR9IbYpWUYh9S/zcPnsJG+k3yGDmHzgoGS7Tg
HUyN66/lXJmNky00IhOj7OYGOSQuCVCTusxFylmG7g8GvG77k0hPARJ0pg384bmtUql/ciZWO0NY
T3a40uRBuX9jYtljH7ZiquvrOCCDsLXdUl7jhVB86S17kq+hh9Ddm5op2y1xneeYPrmpfU8PjQbE
aYu8/pt12Nog9s9QvaaHC97+v6/z3zojnlToIn4AwIX4Bvnt93eEp1c5+EvV1x55sryI/hnTt4su
zne54+bVxiXvcH4YOsVu+v+gR6+XgCMLTmERPFOUTv9ZLIVtdUI29Ym+M4xeLUGJhr3FMnNcnhFm
msR4fK49ujRKmzPqnSNa9Y7Z0tqEu+Wp+9aftzSJPCD6qIJ08loyBGzMA25ogKeZkyhfrEMJu6i/
6+UcupvL4XkhmCig2dnb/O9bu7Ji/r0CIgKEXYxjCJuO/f+ImUunDFwa15NizoNNQz6MIZ3V1AXX
fUd18JqMMfOJ//2hv1H4uZuRbcUuJCZeO6ZGZ0Olf7x6qVtkng+EBNwmHP/bJPyk/RTOuJLlXDtj
rh804lTpJmh2c7ZY0b4f6EqhqEz+acyqZgD5nItDhmicrlw7hGgBj003jUsGxJ1IavtPYsrfaZdY
9fi8LTF7NTq2yFn//h+XHAaVI+umTHEWmNGsX2iiBMApTdpHZjGUtOpqq+TAcV8tZfaYl0xb/vC0
MAP6/XmtWinoKlyBbfv/uXNlSAnjGts6+QUTnRs7SON4m83D0KM+ARx67iClBx897k7MIGzFZOr6
Im+48A8vU7YCHB+q4oUZ1uZjzHM+ExYvp57IkwUuIDQJzAb+HmQ0NVZVd34dZTEC7ZXcWJwLDKAa
JkdsXYHa41tEc24JptDXl7qh61pqji4u+ATwq8A6oZ8iKIZpq7vyqYb20Y1F4LywZEJxKDKnbH4w
MZ0euQnaeWRs1SW7y3WmreFT02igQrORrDDPcSuTvmAoAbfBdVvr3XiBNvCWVNvcVE7u6dfZANLu
LrMYChPqClQtdfGLCRwwLINhr/KvEWxEE3Jmq0yYsKa9/9h5RkgSQkGiN4XO+uxO9GhbLtOX1Eej
/9wGGeFuZgy85BErBPvQ5uDRuHNVVdjsrXJcyrseBbjY+JLRKObVqP2bwxD4FMiXEtvh1HMeWo1a
cVdgCN4d4tLPbCg0ibEeWVZOh78Orf5DF+R86zTNF0wtpq7BMOOiVrWNiP2PC/1TxGq0MvAXP7qN
x6AweEGLkRAN4PeZL5v7Of/usnnO/UQRJ+pU+LuJQMzgg3ceZBx/M173y1hq8DAK/rjUsZcZI+0K
BbM4bwmRJhR6N1h+Pu9B+i25uUx262nmNabY4Pdc/u2FYHopDxGZUx6i5eTxycFnoVwepYvrrHe8
8EVNaFgusAuS7iNuYsfaV8BWAam7STo0p1ImdnsEul4Hi+eRmh3l1K6T0anAf3fJnJ3dB1Xxa0hb
q2Bt8u23l/ZBKcRDxALh5iJbMCNPPVuZlPku9CAP3GWprBMcBZwiPixx5YWHHJuA8oYyvNbXqFF1
/2JX9HlfIhPU5nNql9Inp00i/a8UEQ+1RfrQSyJ7I04SV6sTEGf8xIjHJ6r38qBTg3nHnkZdhEeX
IKFqHWdwEt92HbqaO7cIO/fNLTtsfHc8MJ3dZXHv6lNJrlmMgUw7q+JXQPXhf9S2caZTuYxBfZdZ
gQaau3B2l7rgvV/FUOFDmuUJZKsaFsPWDtt42Dm1L50jK8B0x0SFWh0wBBLYfuc1gUo08jVEL2NI
hgRkT8eXS2sQhBBgIWz068i5yUpG477EJoAwxvVdvBTHZdavHP0Mre74vHBN5HL6sWqZSVzGsVk2
kZvS4yk0vMMJ4lVwvagY/mSxfxZC/+tcWw9sn8puJZoH7lks94/tmnK+jfLJc08UbvH3SHvksUVF
OBwbdwg3jOhR27vByH975WMjWodAcYVbd3JnuTXRs3CnJvuAV1b+yFgQgLJJWV6vNVJDszXK4E+2
OgxV17PLe/NciyEpn0Vvl4qhaW/kQQn4aA/uqiTb4lsDGhSOdvzDU/UQHtxu6LNPsJAWMh4mR4wQ
mmkYlyupKjKngjrw5q2lYzvZiFLihKEYvQYEdPlVb91nWR5kuzZRUfksqa/VJmU516cW6idDVeOY
4JpwKdNu1nqK1KqUAFYIRqPNrKUJ7mVXtMHhf5/p/2kBUFo5EU0A8gQAn98LpCpdCbG4CJ4aI8xn
bi0lNr7gnwBp9HTLwWanWeEEM/R/IO+fox7+9axjG16NgxAA5zxqxN/I+5GzkPOGJPV0eay8+8q5
UnPyA5oz6XO0JO13VUpyVkpB7Yb4Ln1OXMBY0PJxsRmKI+rctUylDtjdTfamGRsqimb9A9J9G++x
GZcQC9Sa4cZVUJH4yNoiyxnb66a4dU3mQvufKze/7r1Q+vlG54O2N9U0Ts1dmo3Z9FwIGB9BE2Ly
G0I87La8G8NLChJC187Ya96EyK2p+jz9NCYq/jaUvZWfnHH296ZjZktIjcO8WUD5kqDeDVTEwpqS
Ycd+UX0J6gyIFAkRaeDdrCuUdpmv7qaEjes6wqNpg/IBcqy3BHlHuq5J9JaZvNfQQZfj90jG+hR2
bfcHtRBapd/rlZiayQ5YEevhT8n377IJ/4hUpIPMrgk6hZNhwUTqIbVpyJizW63pNSaF8NTWGFLt
vCAc1qwiD+4j2I4kScdT7kMrU58bnNmLBROOnnEXYAWCoYxdJf7RiVvf3sYJky5YBMuDt+671wWL
vjhAF8IUrlbGat6xBIzvQd7gwE7URsCkFFgJhPDYggPb2d07wGwgGrL6pqw8SE/K17lnB7t26li3
t64zvsI0Sj99vCHUlVMgInvHMYP1co4LuR2CbL7xxoo9JWZ2b284jHtssG0Zjsc6Xsx05THqeBmm
KI6Bx1UXbVFMr0lzFsLjg59xgcXQBdU29iJinSKwxeQK4y2nxrME4guh25YiBANMVKYim/apm4Qu
DaTXB/5bqqclAYxLYArbhZrFKbPrEU8SWFv1RuvKcvbpGuGXlPky7KYU87ObDtWKJu7OUs3WqXg/
Tk0eryHpTVNspZCFv8mGjFdFCzUUL4h7V4r1NGb4Zc2CoaFUIyEPjYmyH5FTFff1nMzysUPm4qCQ
l/GCuYaEzJ0n8smOM0pi5XYeNQl4BsMW+ON/lUG3soNmyAxHwZ8uW8uC2vdkwxjA7PBMA4ekGeVY
lBS45+HpEnanyjUyvbtwy2sVLOo2cP3ub3o9bvgomeZA+uo76kqNFx+CdCxr4/aX65Sp2EnNmUtI
RyGOVG/B8NCHVb+pQx1M+6ZPvPTKE3Uzn4JRTo8CCtq4ycdgSRnbReO0T4ZaT8QvsSXeNSZf6TIm
qECQ1Pw61CJlb3H0PP+h/qfr/c/7FLkRunYONrTE4e/WnD1a09HUOZObM3t6se2ivlUkNxe32pQw
l2MZVYx4LsK5i9NeR0e/vEGIWT3UXEZKGJC5ddPcGdzy9ZsCN4LHnTo5OGJQRDAl6zBCWXnFbmHm
e4LJVnc1IV0gYfgHK9t9ObuQ+WHfBic5pTY26wUQ/KE/+1Vcan9RBdh6xWfivofcaw3h/D/OzqtJ
UizNtn+lrd7pQYuxqX5wRYSHTp35gqUqtOYAh19/F05OVwTZETHXzdrKOpUHDhz1fXuvDf8hNjdG
n4X9zyqiK/sGkqUhPpe9Kfpj3ud1slcnsAGbvs9Q/6supIWrsh0QboZBOGB1s/Mc6aYFqgzwmDEp
ki9r0Ya65LTKdiKr8vlqBfI5814D+lN/b8xIFTcqVQvk74GRMUWePH02wmpmIDzCXfsl5fxBycYu
YxT9zGfo85rGdL+kYzm/VROnMn/xYiwehcWvUBWDPbM9C0FRTcy5QVcZY6b9X7PFqeoTOS6i49CD
E7Z3oX0i2XVLpXpneXan7HJeAuSqVH+VSxCREeGVWYDLAl8f2z3M2IgYl+qRDOjA7VLkxMksMean
KD3CTH/xZiwuF3OBTyzm/4X5sFw1ex+ee5ni7iVV76TKxRlr6rd65SjdfpEnLw/LsDiGxduqsXmi
LBItIXhU5rItqnB9vOA4SQlrsxADUzvBCgCLL8tB0Gs5I4WU5pHvm8YgnPxkQNjFkeXEWBoTKrj3
MUVb9wB/nKf1C+xHdZ3iQ9s2GFtodHrRiFMAS9lPowooihWT1IJ86xo60o/MIc9v3KjWMAHNL5oE
Ihx/rqW8UGJogUbNFgXvhE/JHYc7mToBd94zEpojG6EiFbjrTCfy7oxo8HDznmibdkOX5qjCci33
FWZR2wegmuJyiC0xOwFmXwCIvMKmMbNBdDz/SnJGR9R+qszJJkENvUxZ1clpM2/Z+EuLQ7RACGtu
m2xo3cswzDnfsdVrONdsJyvqikNXgqAg5CFqPdwZrZK2EXLmmV204BEna6r5wQq1b9yynV3mn12E
RPqD4s6vVbQAEhVcp/ytrKx5AEJUOs+6q0bukE5QhwqD39Csm8V2aWaOi4hdFRLNIt4GpghaMvO/
kPgz3Z41RDenbYPTOTmatUAvEikVEpDc1pX6kGOgIVBIIHq9GMPOVTad4tTZzfL6L5gk28sdjAUg
VZXwh54Lc3rDgOky32476WzMMq68fRsrsn0YMFmjcUg4q12WWpe17UbhfF1+K8O8SXylbHo60rou
Zn+DEU9crUyrGZnK3tps3npqPrxJjTDObyImbtpRs51osRalrdA+pKoSO9+CqAZ7MeSU5N5wEnE4
MYUmQhe/GopR2Uj048ZVnTI+t9JQJoO9syP7PWcMwpW5ufF0IU6y966Tpbtj2yLiy9CaUT1Esevl
VR2lUjwIIKMbkC3kgcNNtKd9Ph/AD47OSeWwjIXWs4q525tC5zBsZAjCgauyQaGOeonZYJ5kvbH6
bJ+AKYtxAkYQV49NVNRbr2EzdvvLUEEZAal9ok0MW1oCWvi2dUUvLkivM+Nqk1SWnm8LKi3TPaxk
GI/sRkaImFRkqk+25SbaO7oe7M+WzyudhkUAXGXgfm4M2WN7VIBUPqAt1SYfRRTy/sUyX/QmzyPP
esp886vSjZcLFsJwQ4DwSZJ0OdG9mU4M7YSU4jP1QACuXiem4L3X6GGHMyMMb+rc7XZ2HCdgiDWP
1OYFhFvZBp34NkMWRl/ftBWI5TN2cv6i0wcMkl55UVC2045qHMD5YHOrd9cwpnkeZdak4Q52a1Ly
jsj+I1OE613+GrMnF8/y/xeLQpS2mn5wO33M3/Ns6uCg64Bn92E1eMpxmWizLp3+Gim8VERvUjLa
0/VQxBXlWtqqKV4qArRSNKVXJR1Yd9OfDFKZKpEmgGZoKE0tlVxI+zMRmqrQbCNJBhV7S9bruFLd
0OmZ6coBlRIo5pnEMZX6DOoNS92mb9YH/ZVVtUQvbuSJvdkDjhc/ncThXyeQ9ss7SAzzAgliGL+J
OiU4vbUCqd4xOREwbHcA2Sm5+fmVoWKOfesWwI5v6tN0P0YeH7EM4q4cFBe0tNPZF7KaWDe9jJnx
2Fe1Qb6bp5cNcJu5VRV8pOXKEr3AK9EBTnwJoebYsZCik6tslZYr7rsTXhajo5nd2BTAjW5vnTg0
uRvb3Akrk9yJqqJR5CeVMtbVZpneXGvwGOq123a2v/gelpuDh262FjoqF7fYOQeZAkDoA5Cam0TJ
MJ+8fM5dhUFRu6b6TykYCgJeXLQTq9NmVyJN0pIy4+DP5oMKVMAEYeZpHiGy0xrmdwP9qbijNz6K
v9iG0AWuR5JVkWVVOWseXa6+3I7SJVl2KXgtDeOXr/MUJPL4VIwFVtVN7JccyT3LXBes1aaksm8b
zXFh9xLpwc4dhZAhfGb8ChewZjUPZWjA+4G9KSiV0HHANQBr48IVCZ6fZVOA2YVmVgoht9lRqs3D
g5N6U7JTAEBEe+XEKaZaFA1+p6iZPIST3ukXJUQFyolqZxQ+Hs3gYCS2mvowjyWwxTJU3WOpcqBm
RM+evx7hWrQrbbUMhk3YirI+qG2RUk4VNmtHNiY05FPoRO+TvAp4pevMTLwd0r/ebytXFG+SkJ0z
JhOT81eMf2bcZ33q8VYRWTY7F3FJk1GnOIF3FDZntw8LSGs+OmHKXfDby7ZWUiLFHHuaRaoumCfV
xcAwEqtl/6I0F5qrmDuhgRfCphRO7Q4GcF37ukoA4wek0KzK44mB+4u/5TDN+yIueV/r0/7CZecH
l+vkn8w4+5AKb3rVuMWSKOQr9mhtfQ73VJpoOMdtSH0zRHDljp63AqphB6RFn+w3M7Yxv+4q6LlU
SuzRPZRKHXQHlI5dvClHFOcbVsQuOlDpKDq/dJEk7hbXx8vvqb0+0XhUZojDIdzAhufkrU80Aql6
no+5cUQnh5JZegNk1WVDeEIfbEPcxu6FMBwRbWGddRDPAr36WlU2g2kxMi/bLqPTK22G8pv1BxPx
g3sgAUTZLMvzyM4f/M9gSe8YVpx/KNKgTSYTjs4cMMuK1w+BpDpeeZHQ5EdcOKiEU5j5vEJVmtj9
W91V4ncBRhdjsxiLQdfz7iROT8G0R0pBKgeIjfw6VfGPcNoJKBI80M1DNE4wPQ+4OC2s+JdYXgGe
zCol/Kc/ohbMNHrpQs3uFMAdbzk6ep9rW2jdrkU9dpRkRdxqXkEosobBO9y07C2/Y0Wbwn1eT9yH
6ITRt/GAS9hbGAx9UOjNtZUKSeFT4lO+KAfLk1842E2fXn6ENPpXp1LaeMgXmBRVx6I1te7ndUZN
Fl5TQXbVFY4DOAxZgZbz2GLWTpuZmgYgaSq+09mpwoMm6NjdJWXLYhRKfA4+6s4iv7RgHv+lpH1o
AQz2gmkP1qaU93ESoNLZgOkAOVvpWfsxS/LRAgNuG8nBJI7cI/HaLpx9Ujl4AJTcavsNNj2gwpSn
52GrJNawTwa+xwZxqhncMdgMdkrCU8PrICTXYuuhmtK39LLa8qIfy4L4Znem7S1bnl9YEqVrqm/s
xnN5pC41XajM94BAshJqjZlNXb9vrCkxb9WMVR4wXDIDoZYJZDmKxX2txdCMaRy/Wxz1oogMkI+w
tu8QQkmAmmnnIUdz6QBtlgLIgJw/2uZBnP/g9UKnap0w8aAbR4SbljJF2yAyKQYp4FtwnTaNsPfL
MRBx2vSVtwnzpQnyjswI127yXa/jmPgG5oLtRYzPnCNSMDu8wnbg/4fz9P4LENc2Qf1XYgyZdWv3
I/lygcLWKgMV9+A0pij87GTqx2JMb4sLC6dyA3N/GDecWuYnCwM+IKFBbYet0o9oQlU80NoBQtRO
0zP1U++EdYBk0tMh07GruFSmRk98N7IiqoIaZxcy2NECP7z84s5xKk+639SsQSnapHCBCWMTP7/X
j7oEUaaBAKtM96hCtaDskdaM5+l0qls4BcHpdDV0eYHH1ApOPtvRM7+UXVHm30RhfVuczksDTgbc
2a0IZthyFBDCY5pOQFBVQkzsKPv0Oo7b9G0i8okQvCjVxh125HlVwNJ+FzFZENyec77Yal6Fhb3N
Y327uENbp5332UhQbb/WLPWylgSX3laBY33RLDLWrrM+1KIjJTkNB5ZST94rK8jvt8phAbGgjkA2
VWl1Pb1VOV8qIIlFOVI6xgO52BmpfMnxpg6G5LaxO/g0skoEnUZsI69ig1Y4RxfS67ylob+AbhR0
6W+AyaaStlq12VUd6vl4KR2v/tSGbgQjSNJruUvCbDC2mmuYlO2pF5DrAQG3vzCSHjKDWNZfEinS
febEauS3uTNiWFl8tZmpBVdlXenartMa6oXLxjPMJk3c6JKu4aZrRBpe8EKbOicea/gAu1rL/Oxk
eF8M5C+/nuZvizY7H9QmIBfotPKxq60mlIcB5rAeHwcz5PWsNEtJr4jdjMShZup3Hyzc1w9YihmY
8OTFuKdLao+f1BxfDCwPx4PDP9Pvuh1H8Ab3ca0T1zEZEWXkKRXl9LB8MjpAO78Jh5qoB3ECi4SW
lbGE0evB1r9tRsqgH6Yemc92SktupzRj3dspspK7sLf0z0tZ0KBIIg6pp6HCzwqrcS5NtTduVJGF
2o3u8Vq2NIWMWnlbx8oIQ4Q3HHFtqPBaLyAIIytVjS7HaL22b3+KA+T1QeFioD9ARqSSDjvH2z4e
62hRXK1UG0TLJ7+oUsdMDpvFDLy04xMRajNjsRqCLWjXmdO0PFY1Zly/wiZa60nQXZmkhiEonjVz
HCaeXs7A1IbjWJbY7uEQ3qb6OCWXg9fMwPpa++GFGGm34cwZvRCYMCHPV6gu3rz8hp0i854cEnjB
bBxiHmMbCspa/mOEKtQJJWiPS16JV1MLvAxJFgIhm0TtLNYfqmAHUqiVR6WSKJawTVfYAnoRKfu4
p4++7XK2FpgZTE4SxphrBl2QeTsV4eulUCBibe7Y9F18WHZEGo4zWlFxV/uiFpJlp6mcXZFPWnmY
SsoxvoW7IcMzmXJGXSArcq6FhCfi5LKvePlG/N6oIu4KOic7UYBRc8jW6nnQ1Rw9ZOHDUTC1Xg8e
u5z7aqod6OjKIPHK6X3m0kuNZEFdpafBhyy0CanneOTE6G8he1b6xZJRRGwWdvxNnnifPUsZ+g+m
TvHiPYchczzQc1bv0GUWMfaHYWov8NWnBIECPhsf8B7DF164OIy2RlwjtvXAEA0FjGR8dvXMIlhA
O+ZQB8a2boKM4EegB586emnqHpsy/mKKRIm6DWVS998h8tn10XaVvoDCWwAupyxXs/4bs9DQdsOD
W1ph8T4oq1jw4TInNy9SC/mjq9RRxxcdSIVg8yplkwHBQjEuad2zpYLmQs3TqS1YOYscpR0NCuFL
KaHNA3ZySH+Sr27sSJa50+SbnsodtlXVE0u71cTok+Ky3qqoGfKdjeJT+hFpKHzPjBBPvJ8FYsoL
xbTiYp+GNVWanutSsf0nmJ88XUmP7lhJ5cCuiLcXSGXvXcWOM2HkW4rUSjTmDhvAPGCTtKhkDYYT
rpHWrO0PAGaG8FYHIQzeR7MVctuJJoLrqWLNvQo4I83+HXwGexgIxJi7IW72rVLaNOH7VqvN69ii
lEuwTCwbgneU7KJPzJaYXQ/yKSLootOJHqOYC9DVpodJ/FN2SB2U5JeUsBTAuieCFAzYYtpNpPg8
eHmSd3482UZ5rGADUSyCDfIg66ZILlByFWznZRuxb01gjpHg3nmGvzRLdArr4BFwopgXmRon7+Wg
TdnuV73EEhPpSs0w4v4LCAK8KfWxyL7EkyXit9QJc2NT5IDE7hDh9K/I/k4ZjE9nG4iFAOPnE8LM
wl2NMXriGROi1x8JleSsnpVt/WCheH6nqHNCmFKZQ3wxpl2mfO7cgo4k4a5y5JlUpDHZg2R5Tyqy
c3aQOTSBDQkzB8XwkJcT1VVb7agEp/m9OsryHrmK218uq3ulq73cuhXRqkFS2A8mgsND6+pl7pf8
uPcQAVjSGheO69uX5xXzt1XHcDjf0vo25yRn114t4Y0+GMJJA+04KGTnXE5dWpU+syx90ZoTw8fR
ZTxYnGtGuEiDzBuMnbo+3TTVIHBtlFPjDlS2ZjgZL7S4zqngq5vIKFJxaKUSHmFUudO+slyXHj9W
sC/LJh7Z91xVOVUgG1tnN9aCzyQpx4JJ4voT7+0vjmXRs3W48WTIfycVYtedjVP6HaUloyQeRlYl
MSUd1Z89ovkWryS4jy9KFsngB6+dM32Sw9C1d22al8or7c4V3p8123BmZTlDj/0Potu5dvBof47K
lnOWgiI1bVzEZgBXyaDLMSETwWCXSJwsY2QzOsJH4Hd6OyzfhwiZtG9Oxgj6a3FLvPxEf3+JOYtS
SdE1RC7s39dCF2OIzHbMAxOX27yvbE1OB9+kI93oGCP8QcOXJEF0lQAuiB+WKvlCaVs6pEtyYHVC
wakjPaLryiy7+0Qdu/AN3KA2vCo7GRnvQvC2JWzqMhd7EdhSHCD0t9Vnc9Rq532ZJ1PPuSk1SqQk
gxJek1rlZPvBGeg9I3sZy1c2UGutuEcJEUjmfMb35rSHlZKD+AvkJezQjwhvUTo7HXKUm0nPkeot
9JCX7/Pp2T6ZLEwUx0wUPHVTg2i+miyA9XUtJXiPMBljpJzsjW3v3WdM3A+li8qBuLVwcKjllF8j
HYnLlqK1ztTC9s36NvQVu3PKNyQf+uQhEtn48uXp86v39PKIcpzlRugPDYpqq1dz6LRsSF3XOxp5
bOxpX6jFlTvoTrpxlLZtDvJUb+p0BwcK8r3htiHTz9lktt2haW4Cy7sOzdDTr/O4rsZLmDRBdNkW
jqaGGwzBhr0HT8D87BUVyCCYBjM2D2bYNF1PujGYhxChh/NOpgGAhZe/229HPYsZWp/FBbOlw1hX
5Aw7Z9lwUFMv7proBMAZ2RVDq5uEq9wxztD9ZURZW/tSDoq4fvkCvPnZPrm5xJvS9rZMNsiWTSzN
03FfN13UcUqprwbZ5D/o5ybj2xh/XLIjbaX+tAguXbe2a98+BWzRVZzsaybOsL8ZT0Frg6qYaJeD
jNRxFeAk8IbT9mM515M3wHxrsAUnqs8tmR5RhXC4GqtKNXFq84Auu5geySVkwzp7r/Bv/UaqurwN
+p59eaJ+miprQC5UKQSMXgZDl3RbfDakQ1OiZPfb1DDh3lIPM6t2o2th2sVbKkjsaNtKFN6Va4xo
xHRDhsZBQ0GS0qkNR3ISesPC6UAr/DIOwtr1rVRmtkCNPUQDlMmZ8dcmI5oBdncUBaCwzqW1zkTq
EsOy8rbsCaz2xp2k8TMP8tjbG4YoyPDL2EftoXpChF0KUWqQQpik28I2fTghHKm9cBQrT6VVo+Kc
fdUQ91h8TvDcI6Ra8hHUhFeRgc9/aUsXE3BaVilxxeGSXZPw+mi6mOGVH53ebLwNohlU1IZUUZng
3ujlN9p0TUWmYGNHHwWd9U+9CIbysHSdGleJlC2gaLW+ssPOU6AIDIkKn7WbRPRmuc6grahRTYad
Jf6oKEx8VS/b8SIek7kB3kqkUwWUlbEUd3Yj9faVIfIbfNyzSR+YC9azJ4BgqdXslABRkWZpZVdh
NHI0zyKd7umSxGeHhZfOWbJaDMivwvqFobVi4YIiqomfy4m7nDzO4yZ+7u9Dndua/0smcOqnpp1G
f5uWCDPgdtlYq/oMtjIR0kLlqBo1uFpaCXkUsQXXT8Cjlwfhb7PArJ/V8WmQ4o5fYz3fR2qPUgQQ
5FVXaJGCNdbMHqKeKA8/VqExfQrpKWoXTi4MVM4nmNbLP//3BYDBwPxvcW63mI3Wt5jTOausNEfK
MiaKaScK0J5bLAUBY26mjrdJLiApchDNaKfVAN7byPLuqkmJ0gd3xgEfiX1iryBOGOZXLu+3OYr5
kb6FrVGKUhGsrxaAIGgAEoGyOfanns5yWF2SMFSYueXbDuPtJY7BZNhBo0TBmFtqcrukzEWWBsAu
mMz8mKPRG68Ni/y4vZTxRPNNLRLoATr19qM8VVuWZ/3yF/jN/+Y5c2iS5mqk5IC/XNfTRjm6g4K+
/MoIrSzbtboSMnL0OaU3z1RtODRV5hi31akXjY1OdtS3zQGimVtm7Y8F9BhmaY8gw8qCY56WjXX/
q2520t8pOBKUt4sajANzNpEC0RFnFytu1/gYMGiJkJfAVKaUhnXVouswqSZMcXKXN7UyA+HndtlE
EC1O0HZ0vr18C+Yty5Nlho6A6wEgp+2kYc9ebc71PEYY7jbWVUJZDDJgUWXFXtNnjepm6cyKXsnN
B5wnWvvKduq314e+l0mECXd+PlmuXx9BWmE9NY5CxGtpDn9Bqc66Owq5KuVTgxe73bbpyCobh7FZ
7KKM/7YESE6x9cpi+/sRhTIlniZGuc62lo3t08U2qbSi7Bp2kApUpOa2iJwivIZ6VaYHij8qLPPc
cvsvlsl7+tAnnKXhESDVUH7URY3UZjbQEmFiN6n1oJCJRqHytIosipIs4/A2Ox2TWG71EabARaEC
2kclxqthl6X1Oeiwcau6pUAWoTROdEPPaWofZyaV3LyvIv2ITBskTOkoTopJ2PWSQ2uW8hMJBSoh
NBAoccM34r7XAOxddpaiFjtlxIx3w4TJoc6SCYve4iJ++RX6vbE6ty7Z9pIFyoGWt+np3atcmK52
N3lXdu3NM3Scifwa5mSTXmqjHZPUK7w3LUZUbadTy39Xd2TCbwsKEuV1n5sFkCN0yPbmlcv6bbfO
xhQ/sWvTVT2VNp9eVioti7KhE1wZioM3pmVXX27RfBLULmkwI47IEtF90+EThQ+FUtkEAyeV8c4Q
I+PfDB2BP8wJUqe74cnk5gFxMTOpW1sd9o+XL/b3FjCXqmo4+2Zwt0aB9unF9vHYo9BJ6+shGEXy
AQRS76C16wtq++zxU/t6afZaJ6Xdcpo6iaPYMTB52KdA62WaWdDRv7Q4p+3K0lzUfpX5U9otiqEl
0odX6TQI/qM0uyUlvWm2PVSB4EJE8TDsDC+spxkBE9S4RSjLIoSk1LQtW+241LGiGinupcXVVdet
Aab5gAQtAq8wlL38Oah1ysEdI9/PgtQmsZt0F8ysGjTBtQH+pt6xarGBQqTTDYh5Q6hEtJPi7lKm
ky39afRUwEc0VSm5qeYwAAkcQFXrihOlpA7kbXawFYxoW8MrOG2yOsfbPmEQbswwUtQbHcWynm90
tW7FtTXACNpCVGVfinCWKn4MOek1aYyxagNTW+cJ0iYik4m8NKaTp8+xjaMCz5GiXy0PKimFnRxD
qjfiznT70CZhBTLElobmvHuFx0JxyxuyLxM4S7Im4D67WzUBbwOaHkzBJYnkSXZrx61VPTAFN28X
pThxxYw0J1XTmWXjtThn8TJV3wzBtvK4nJTyU1XDaOOQMHsOKiNmXUv9uohtl1h6ewiL6W7KR7Qm
DfIx/W2X2YF9lRtUi14rfa2me24NaXIsN5itLTZWxmqaAEDRdUoaOVfUM5Tch7Nu+JNsXZSuqBwN
7UKjlq7dLYT3fAg057Z1oj7cJZw6tMOiqwaQR6GcZkJFYpHhKiDUybhx7WvqSfQwRwMGzZZhHJmY
aU2c5bIfa+594U7arsk0fqfo8dTu8kBD54h2vg+vpVPrR1VTO8huYT4o3EwLLPD2NMb/6/v43+HP
8n5ZVdt//Q+//k7nEaJA1K1++a93Zc7//mf+N//+O0//xb9u4u9N2ZZ/dS/+Lf9nefs1/9mu/9KT
T+an/7q63dfu65Nf7Isu7uSD+NnINz9bkXWnq+B7zH/z//qH//h5+pR3svr55x/fS0HsNZ8WxmXx
x68/uvzx5x/avK39r8ef/+sP5y/w5x+XxY/4629//+fXtvvzD8/5J/VvXhp0zUzlTI9//GP4Of+J
7f6TXzO7o5dh1VbnPwFo3UV//mFY/0SSxtmEiBRaOqd/1JY4//hX/2Sjym/ODmJTs9m7/vG/1/Xk
+f39PP9RiBwBTNG1f/7xdKwrp/IX2hdrLng+KskR1wvFPBudfWdFGcT2ScqPkW6Pt49uw68f93/4
+HUbJnGAmg4jMo6oqZvmzWBPavguxK3818uf/9T3/u/LN1eVBZITUsh/gb2nP0cQYAW8cS6nJkhv
aT7n+gYJRfca5OOZe2WuSmYtJ8iEScbejy3Vjg0SKGpzpbTdV2xWT/exf3+ZVU+eJo5KNriEbalV
5o0GkDR/O6iJal9LtytGX3EmG9WArKtX+obPfaF51/Ho4ROCVvWIpOx9n3nOeIQUFoit2bJkvnK+
fjpd/v2N5h/86Ae4WFAQt8CcHVJ2ckeoFIG+rdJWj5AyRYl+o4lUpFvAu4UEAkXXHp1gEfXNxcuv
xyrq7O8LWM3TFSag1GrhL4sw7OstMl4fheVfVWrAxyK2Z+jB/klHuS5xvaAq0OmVoDYK8T69ti/n
q/59OPn7CvSntyALZY6sbOAWuBjjjKb8y7Foi7z8/Z57gKu9fslIHVzZWZw0W+eTWmIODzCYvLLa
Pffpq7khc5PYbg3SDVIjjn+qTPTXhUL2yLKWPFlK/g9zg7HaXpTKQNMwsqx91jn9Bw0WH6e0yTlv
5jlphR69elgzkqrSa2uPwnea9uqoEIppV2X5ayn8/7781WygQwN0ZZYwG5QmAhNp26O5qWuG0u6s
h2uspgOI9zjWWkyr+NYc+76N26j7kLPveGXufObxGqvR37qqUIeRkPWp1HISaE2F9kScts0rz/fp
2eXfb/5pe/noCXhwcjNBCAedWmhHhwE2EhDKQQICq+PI9M78MashbpjYGoZKcXzQunp3AW4LctZU
aNm4r+JuGM8baidn7KNvU5c97fkxd/0KuvA7zjfRXUEv/93Lz/q5e7UayJyyXY3GoefrCiaFrG0c
g36CLOuPqYWD75Vb9dwTXw3oCBMHvrjK9Rsge5dKPql3eLqb1/Itn/n49XmhDGIq6hx3fPxkOpau
ZDQ/21NZvbKYPPfxq7WeQ2SJk9KmDZrxBLosJLNZcBx+5fj63MevxrOIjUJmMnF9s+1TnoF0cRDB
78ad+/Izfu4HrMZz6ilWjezF9T16EMUl8q8CLn/iTMP9eT9gNaAdXRqtpsD79gj9/eBgSLgf47CW
r1z/fJ3/YSU71dAfjQB4SIOFpsrx8wy25htUwbX4YCBNVI+dEnnOA1VSw74877usRrUjZ+I55Xq/
AkccX9A+Gr1NlILQPG8866t1GaVjDRqlcXxSzSrzsoUB6W4gljavrc3za/mfbtdqSMswCakg8D7V
NN2bXRJSOrzPFegeR3p9HJBxysviE2HUxhdRhEPxyp17bs+jr0Z5NobgF6Fq+3gQs+oYEahMStWE
/ZQgi25IzG5TdLSbieyxqxxuMGjinW0ORvm2VztbnHeDT6S8R6+LJBTScVMitnNHETsjHhxYuTCs
X34/VpqCf68u63hsq+/GuNZrzzfUqSn3kxb02I+CacouKnQI8i5Eiv4XnYUhvzAnt7BuRwrnxY1O
0HjyyU3hqL1yKc+M6zUTwS0SqyqH2PQrJ5hBuZP3sxrHoT5v0tZW00YG9V8jf9TxYfAMfghwOduE
+PF+vHwjn7v61aQhtMYmxyw0fari7meLpZQsFCU/b84+ua8evQT444qEfp7nY1ZX52gsF7w/Tg3Z
vvKWPTPK1pKSNq4lUr/G9TtSJ3UigJpG/TZW2ozk0IndoMkpKupmk12F36t8ogN33n1bzR8GSYK8
RA1AAzfIxaaq9TbfSGGiYTvvB6zmj8mc0lrYjbMXtaXtoTGGOxQkyu68T19NEnbg0ZWqx8lvSVzz
pwLwvg0x9JU56JmXaq0MI9sxUkaWBsLCoPnp9D93gSz1814qdX4XHr1UnHowrsbl5OucGzdqpH0s
SAY977meApIefThCwcKERDH5oSO7GyELlb1AHWnJmZ+/Gs4RZfrKaOTkK0HuXer9mO4CdDP+WY9V
XY1mo+qtqkv59C7Qze1g0J1rcy0+89rnx/3o3rgFYsSePpevEC2yTQ1IzzYIu/NeeNV4+umJqjQQ
cNoJR0ScHVqvCLe9ZU6Hl+/MfAf+w3KsrsZrEVjRNGnK4CMW/MmxM+0PJuq9wu8G57V2zXOv/WrI
Gj3WsSQNBt9g4MJWL5O9ZpbpecdxdTVkCSQ3zGGyB+L1LPsSlpvYJYhpz7r7qCCe3n2tI8bZnRLh
YzAwr+Isd26qMTvr0vW1AIiFOkhTzej8mpxgnOWW3m6daERB8vLD/c83HmHb04u3grBNlTlmqyKB
6ph2YXctgiA7a1DBH3v66dRHFZSXSXdoRDi0b40Bk/Od1bh2dOa9X43alGYB2GwdhnIopm1aWZ+l
J4tXXvzn7s38+48GrZUoqYmatN8TFI2DtxXAtDy6r+fd+dWgNUDpw5pwe+688rnR2d8V3hic+VhX
YxYgRKMorf3r0k3sLhurRzt13qWvR6vlBsKNtH6OxZlZFHx6e/6NWY1WAscquIF8+gjjaCvcVOD8
018F4/Hwfp/NoBI9faiRabklzX8+3dR/1rhRD2EcnlfZ0t3V+pqiCHBjrCR72A65T84IqrTUHs/a
G+juaqyOHW3sTKb93urwho9ar2+0KujOWqLQmT69MaDAwRUYqtgXeLY3cNd/Yn3Xzntj3NU4xRML
dCcaxJ7IbqLMTOuz0rf6mR++GqdqYMHmiGD3OPCkd+0Yf21n3PlZ7/qJQ/VoEqjB0CTshMUexC2y
jAQpm4AEcean609vumMkCvQxUJRAXrWblvbIPf7C7BWL1TMTmLsap6Mg6wizE9GdGs1GQoVd29op
neK+huN97geshqpeYxUSVdj70pyNoYpRWX416N33s+69sxqrRCHrsGNyVtagzYhUbLVdmyZyf96n
rwaraALcJtISPpaRLzB+HlrTeDjvo9cjFTBVLqWCcSVSbpkeP0sdHcd5n70ap14c544GsAeiVOTu
CKR/V6ZBed4k4KzGKRAepfFcIXwlRqWLUefa0Wv1zCtfjVPatwO+AFfZA+/5EUvtI3qaq/Nuymox
hc0QKqzX0udjW7Ks9DayN7I1wvOmXmc1TjHhiyg1Eb/gm1M/mR3zwKZFonjeTsNZDVRRZzoZI6Xw
Ae5PMASdb3CsXgN3PzNIndUgDdy4dvq4Eb4lG7nN84pLT1/rvD7z4WtzggefFUctFi268t6NCxzp
JlOC6uNZj9VeDVHwKV3TNTGvY0SynZEPn8DmnfdI7dUYnczSw56SCr+xemOjuePnrHbvz7vu1Rg1
B3MckOZw3Un7zhTyBnbcK4nDz93w1QgtB8LnOiPs9sSFKFslCa7jST2vPqDbqxGqoVByJkVX9rbq
3eXS+ew2Mjtvajlp3x4tpEDMemZz7gn5BdB2ygNq/fNmcns1Os0KX+pIAX9fTj3oU/Q71nkr6Nq1
RuYfhDms/L6dh9duSSITQa7nvSOrYRln3RgRsK7sq/w9hjbYTR/O+mBrtWpmJB9C4+YhmlH6rRm9
B/xT581TJwDxo2coamzOcrA7X7aQ0ojX1v1EGO3uvAtfjUijIG0uAbrqtwpSAr1IL7zA+3TeZ69G
JNDjdnb5KJDE2d0qqv0Vk/yZC5u1GpO82HVNcFfng6MG9dGays7znP68gWOtBqXb9g6ell6BaQCB
nBDEM3cSa+V1FEbkKhOZ4AsXMcdgtPgba/vdeTd8NSYH+l2ShN92r0XVxZDR2wef2J35pqzWy0YI
NVXQN+7dzLo3RPU9NqH7nHfhq3GJlEyqteu1+yY37tEOA89G2H/WZ69FXdoQgzoaNcrGuqFeCzdM
jrU52ufdlbWkK2rNPmM/y4tiTfZmUpP3mR2dt8FaK7gItzCHFEyrPxqyS7aqGaCeBJSrxedNLeZq
gFZDbgb0apAXm9VXUAEfaT68P++ur4Znj+S/sQka3QsRWruarFk0o7pz3j7CXA3PJuod6tEjFz6O
96Kc2aL1mSPUXG1rExIW4LMaLRgk4yZDcEjEiqOfecdXI1SA+rY90Xe+WmUPJtYhgmTP26SsrcHN
/+PsTJrkxNkt/IuIYBSwBTKprLlc5XFDtN1tAZJACCQhfv096ZXN127fYOvoJimh4ZV0znkSb4Cb
T8x1iNj90opAlUHcfz/2OXcD1OFGYc7EArYwJ5/pvN52afJ66NF7YdWqwC7IQk/VDqZWpMem0/nK
vD9WpuyFVWOC7ApQ3BS07v5WDdv4mEbznzQG1+72L+da0W7xRK4dgqYCq+oRWhswOrXy7jzju3fH
WmY3PK0H2+IUa3xR4/6eUcGtc/b12KN3w3PBwtNKMs41I/QdfKcXX4hj/XAvpDINEIM9jxVs/hMi
KiwNK48P3469925wwqLVzGoF4xph7nBvuUeR/ansvP7p//Yxd0PTejgPNhKujFaYRBcqJf3DRCSg
3Ncw9fLY++8W0QRkwIEh0xsBedEX3sYfAf58O/bo3RAFZWDmJG0Uxr+ZbwyC/2BiiY9d1f1PYhAF
qhUxbSFePA4+CgPnVezJD4fe/EfowU8VbouoVaaAK6iTawgjjLXaxcUAuwg7tkj/CPf66QdA16GZ
hr0MxhbvpRPhWzcd3Ivvoy15l0zYMOPRjctfFr97gnn+2DXUniKDSO5GgG8Am1AjQpBxwuUloLY7
pPQN9/qoMDXAICE6pm78DeHpaqojsFmLY190N0wFAKnAhyIHcjDSL3yTnicLFsaxh+8G6oLQPx3n
aHJMj3fGhXc8WY+Nob0bMbcUac+wztcpQmKKdHN3ueoO3pvtlU45egkCjZiqg9E8R8F0r/zl2Hvv
1Uuqw+0EeAdTPZPsYxeoF86mY5u4vXKpWZEuTGWvakQ4TiBMUovMVpEdmw/3aqQl6ievH/MJ9zbt
VCJI/EV7+ftD/WQvRfJ97LMGIE5q2kUgPlscVJy075GDDbNbQntES22mdxg3uQMeQBPyjnf+dvCL
xr9eUpg+IQ20dhNIYCosgzl+xEp68PZ8L0PSHlInEjjP6nnMY59hrnXXyP8sN+zYGc4P4+rPM64b
/ZyuA9qethaOUxyewXEeTwfvEX7o7H56vmNaZ0o0ss68GdArY6X4rvPUHtw0/lAr/vT8QAAzheh1
xG60bq4EJUCcw99/bBewFxyl6bpmPkBMIOReE18JROzIIDo4P+4FR/ARBjiFH2QNHtQ14h7W2b+Y
A3b92Py71xwBzUYQ4YW2GVuk23eLeL/y4Nia5+9KXh6OgIanGu0+ZBKUOEDULR/bm0Mzwl5vZCIT
OQkocd03yfYRad/0Jk4zyQ42zG7MRpgnk9Dhs+ZDM83nVCMNtEiakUwHf2C3rOIyDoQbadDy0Wwv
SmXvQZQ4eDa/lxylTITQGCuJKOTltaOgYrDl9Vi776pe2iA8jXM61emQfxlGGxQton8ONsqu7p1w
ZJ55Wkhg7frsS4pLhRvNhDnUZYK90GjxvdVtUTLWGKlIk4H0pfCcl56ONMz/RA0p5IQvkuPpiXG6
QNTcLczjfxhKP+6a/ndD8z8ZKkh0hLwOOXO1AVa0KXBb3GOySbuVIUIop+xGSGdfNczcF8CVPALm
TDslb7C4pdMzYlFmgE1SQW5A3VzGm54NMSlS3uEwHiSyzLfFFveTem+n0NOl76aB/TW2rTeVBIVl
WAUJztpPqdSrruD+5a4kuKUGdXfysr4OkewTX5qxt64MfJwmfPKg7HXnIOrntIrSFc+0vFu2M51y
EJl8Hm76LEIklVazEdHwZUVCWvO8gMvRf52DBOn32RbmplagorJKLkBj975JMuSehwF83y6l+gZG
fJrfkwwJdqU/beErxCq2MCFRF9nNaqv9Mc/cGXwdE1dGxTQ5mdTGOMLmrYlLCsDTiHo2z5Hop7oo
LcSIaLI7OzR9fuERiIP1hta2ZRIxc9k2Tzwyjr11DQVonxY9HPjbKwfBIT1UhcB7+2udINZYE2SU
jTVJkFeAybMIaZQfGlpw/f768CgGTY1NYJWCef9PE7PXJu0OvvdurjS4iVl5iPdOdIP0XX7bJMGh
w8FgH4qRGChTApwg1ZANrkXj5SDOIGv7YJuEv7aJ8mlEGC7tanBa+2Jl03dk7R0q+oJ8N0/2sLea
IfXHWjstH+EG667EUHFwKttNlC3pfD2EZK6pYvE9ABY9lP96+XxoKttrvJQATtJIM4KBS/UHlSFg
VYkhW441+17lNQ3dAptIPtY5DpWRDN3ftxs95jQL9iIvcGhA/MmQjYlc80ZUo28R7DX53bFdTrCX
eQVDF2xehB5JqEjWUzgPekNSX8Km6ljj7wbqIibbeO0y1rio+m5lfJt48zFHB3jpv3Z4qa0yk0vH
ukV2dVwsc4rU5Sjvw+/H3n1X1Jhk2iKjQ1nzKd+yIh0RUoEAdKQvHuw6uxFrJQjJwASjQPCDuNCp
7U9d1x0sEPZ6L5lawMsolnDc0agSijJSSs/69bHG2Y1ZsEIdkkqGEa5azm9JZJKlIJMix/T9wV7t
Baw4hZBpxDQ86PS2HSL/C/a07tBRcJBmv3addL3iQWbUqzjKWi9N3Og69Zf0WKdPd6fvYcR13l1X
p74TtJztRAu9CHGs16S7hTVQwapX7JNrzw3RPy3U5v9sQotjys9gL/pKwmjo257JOkFWsHdhoHCX
fmNt8oe7w9/46oIfhKafdrDwtjYNAaGo3ngQqTfJOnCfmnQIZWXn0XuD4ewREWlItUQVB7orzbEZ
PQPsmIwHv/5uYMMUTHzdo/60bmqz0hPA4haiRc7Z+dDg2AvEwBTasGe5zkwNkAt3oqPwnbnJLX55
7Ad26/HmawV7bTjUURR0rFhtb+OiZ7E5WGDtZWJI7xIKBKqhdhqslXbTH6He/3bo5fcqMb4It+R6
G2qphrlcafR9W5KDL74XiSGeKpjBEBK18eMzD9ltGM5/2Ldc15V/2bbsNWIChDNqkSBSL7GZS+bF
uGqw27tjjbIb1UvLFQ2sGepGq+yk25ACjgM++bGn75ZhmyKfZ8AXrTu1el8FcD/flIfl5tjTdwvx
3MfDCF6XqFFrPaZmu+MT/UOWy+/afDdU6Yp7RqLGoZ7XsL0NuMoKZA3ZY4vYXipmGekywyJRRywb
aYEIvem2TYEdOtjsu2Ea5+sYkcEXdZoM4Jvl2Q2LA3dsHSC7FVjJgdIm7wZAXVt7PysRl+nSm5f/
/qbXnvEvnX2vG8stc8YiArHmWzyh5Pdnmp+QfzmOJ4Jd3XCsxtpryDJHGoT10bH2dbTIok2W/jq0
QLA8thbvU5uF182TyTv0zSR81Yv/jgZ/Cob+Td9MdkMWSRZL5iu8O07XkqpTOMrfNCIE//sD/O7p
uyE7oDN6DKrAU5Cq5p1xnnwd2uSYmwmbiF8LIN4NgfbBkr/OwdmLFFFSL12SHWz03ahF1KzwGyQY
4zIcpxLjlL14Me0ONkz466trtwxOu45DIYAIpxLmw+nzxvPRHHz+btAikKZp5KJ4jRzSrzg7ehBp
+/HYN90N2dj4uK2GQxCm1bHpC2QQmn9sNB273AQz9teW6bB9G9rm2uwya3DgCOimIIk+NsvvBWVj
2Ot1U3j5BkmKpyQIZYFIlYMr1F5SlhMATpIZ528BMuRdNXTQIwAJMvTm2OHLXlIGOn0jUdnyOmiJ
qzLq+88j/HzvDn3ZPerPkQ4nXHbyKgqQ5HjbIznwEYGEif7D2/9IE/qX+XgvLCNxFK6EaHQdohPx
NAUBgDsdMxMy9ZFMGJ6TPCZzBZr9Ot57DruCe5n2k/gcAiRw1iTcLmnsuQTA4UYjXcF5jD2JIVnD
UkyTA3WHAvb5dWxcp8+DxJpb6qRfv0Uiju+M7Jdb17XmHDXa4hHIwAAjW3Tx9tYG8Le8sGtOxdvQ
ZXKusGGLkVwrAIpsfSg/HxG96G0V/uu5e4jCZjTfjjX6bpqBrnEKr4bkE22C/tHkLL8POyC9j00E
8W6iGT2WjAB1sTpc/X9IOL3kAX0+9ua7OQZ7TSc8YlkdbdDZ8jC+hCOYo//98Ov6829dZTfLaO0B
ZjmvrAZBIYouat64rXJwcVRlsUOgF4S48/bY6dpeJBdMeUJik7Dakx7gDMzy8yY5ff/ff8pvFsG9
SA40FY09YsRqM8Zt5TXbR8Dd/9ROvylx9iI5ICU6zUCvAywBlB+oquOnrKXrX2sfeH842fzdT+xK
BB9IXhrKKw9ljRip2mVSU1cYhcP2S2fhaPvDpvo3n3yfQQZ5AtWGcHqi3cLYWSdrAHWYx0+d2LKw
hKL74KnSXkRHW5ydNIqj0Qbk/rKYfMREdHAB28fBeggcwUHAwOoA13FLZM9LFPxhgv7dl9gN5jSC
lnODB7cCKytdLjmfk/OY5bj3J9Rw/5C6IPgBlvvpbCPBs4FrTz3EdCBIEF53+gnwuGPW1uBHdP1P
T59dPnVgafV1mibLGZrrrGja4OBmZR87ZjocRUY6aGtg/eIzwBGiyvLu2D5ur6TziQw4T3lTBaa7
9Rughcc/oQN/M0fsNXQu8vk8gjBcbVt8avLpDHrisf3hXkPnkLrWzTlrKtaFd2ni3YEH+YdJ+ndv
fe2nP31LyAp9wAe6ppK9nW77eV5qL4leD02bewldkyAj2UUeOntA55OUKi5czuPzsafvll0/Z+D0
+F5Xp90s76B6/ThRdywcNtjniVGSArEb6q7mLuRnnS/DjT/xY1LUYC+j89yKrZBQXd31yBqXbXbv
pepPFJTffdLdurv2/qTnaMyrRcTdeg5D+14Cb3TwUHEvpWuBGgfdfcirwUy4ux3rXo3HFvG9lM61
60oFRSHFF9DVBj345caTP8y8v2mWvZLOQJ2/weGHQTSbsYBqrARH5+CUuJfSARznZnAPO7iWhCsH
YK+molEDOHKH+nqwG6a5cPBcsCSH0WrcwiLjjboDHK875oMM9sFemgzNkE5RXgm74c72BSqAP7z5
j0f8Sxm419LFBHAIf6BtHTgvMnd+JxIYjCiCQ9+QlDTWXZJvUZFORiQngtM1W04LSwziOCVx5wn8
7+m0yYCGf4k0CcFlyaIuPXYCv1fhrd4E6Gy4XLdLaqGXDmhlfWpnNg/Vse+2K7CHrlvAlmjTalUt
wQTlesTnt4BqRcf2HnsdnlqY3kwjAaEbWwnQWWwrmcfHTpr3MjyUbEkkIxDugmvul00mOLXj9JC+
Otir8CTwU3Oz4OFGI7uZg/VZjDw8pvEL9hq8uAXcoNODPgGjLsuIBX2BE4mvh77qXoQ3gizngyu/
nEzYiiLzPBi41tg/tq7tRXgUWlM/9qLlNEJZAwSyoo8g/Swfjr37dXr8acGPrZRRQKbl5OW49YjZ
Rk+dSw42zG5J7pQNRlzELidkVIbPADyyr8Tf0mNl0F6AtyWtnRZt5tMwEF4iuRqJMHFzLPUExJNf
G4bnS7RFWTKfunRV56RZkC/usYN37Pu0L0AxI3A0lvkUWdFCcbW8wV69/mGO/felDUywX19d2wmR
WambT6DVbAXIG6pM2bFaBRCdXx+eME28aEKrbwJxLXZx333VHvMS+vukL2+TYmp4pE8U7pkqt21b
Yj4+dnnv77VfG2wQTWdQWKUy/DqL6FW04TF7tb+XfrUCR8qjjPWp85VfrDJsTk0DGd1/j9J/3yaC
2PJro/OATSED3+1MGp6Y51aLTpwdCbk6x0piFfzvn/ldx9mN18ZETRz0+CPAevOAnAYGbVj1MSUY
QLG//hGybdJlIXg6pUNXZZCBlfno/j726rvhynpMB9AzqpMEXbrsxNRXQFofWvgAkPr1zXMZ+4tI
EnUyTJuzaIEWR4DxdmjlA6X016c7ASrUpqw6Le3Gz8HM3m9Bnxz7pHsd2NaKeBtx1nOSWZuWgq99
CUnqMdm/vxeCDalLlzRr5MkTnir7TQ5FJN2x5CZ/LwNr4piroCfyBPh8W26J4GWGmPzqUI/Zx33p
wOHIWdHs3PfD9rYB6vyh9wHkPPb03YhtImsDDbHyKVEB/CjXgkOGwZ/OCH8zUPeBX3EQ4Lja5fk5
9nB0brwrNf7t2IvvRinD7rQBPyM9I+er4YXZoE5cwJL+dOzxu3Ea8DEaN1/l50SKAQLcfiXtPQn4
kB0bq9lurMo506jiZX7O5wC8qfCW+8cqMZCVfx2oCOKaFhfi0SLG8nfVQwzHBIn+XvkFGETXtOmU
n7dr9BGzQVzGLWDihxp9r/zqfQ5CrxvjCilcN4OSzz45liYIPOqvbQIUPMokIeKKQP7QD959PHQv
x956t8lNECPUqmiIq5BoEdSxBJzw0lqh3x97/m6IDjKYeq7H9ByPwYoI9XiOb69WvT/lCaZogv/d
6frpbjUFJFjGmW3IWUhvvlmAIhbAhPlgs8OnmjYXKjbbPixb8//YXP8gO/3bj+6Gb+rCBsS4iWPb
ulrgjQPe8VCeGMOo4+e2WRkvplEAV1MM0YS1fe2dGtLLyCVpxRkb656Jgm/MuEvbOK/5K4osZHeD
D0krA+zSbdYWKHLkdM9IkMkHMzc2IJfVi9OJFWrjFORXP8q7iBZqSSUKoZHg0xVJPo30L6laoYMi
ZmknLtHGEPdcOWzoU1q5yVhVMhcBII0IOWtAkGVA/CDm23XrPBTASnokLnKHaHh2E0hGEH0vcGa5
gMQMJqfGC87pOLyXocBGpk/77LuQAv+s9BSbikDuGxUaLcRKY2zYgeqmV1CXmB/Nw18jDm1TXawK
uwFbJBmh7eehi1n+TVAN0A+MnNuoRIG0r959uor0buQm3FoMCI2aS2u7OWBVCuNkc9pwZROevLBZ
57LJ0NPy0hDrElGFZkv8uwCQ6/zcJXoT8IVNo7sBJWAoUyINeeh93WWV30U2KtuUTKjCMpFVmUAA
brFOlEwD9Jv92NJqybHfT0uckKx0xJtNg0qLDIRe+EZAU2/iFGUj5hIi9C2+1th2hcpQ2RV54HFR
AegcfpkWAeC229b0m+4Aoj5LNSbscVMI4PzQTmGaPkZLE0X3W9NmmlZ8g0clPudWB0hE2Eiq+QMc
Ghm+l+w6iZej/pZTffaRaoxqTPjjxm4ciVb7dcpEB1jlaHAYfEnhQMrfgjVdZ1fyAYzHE828awwk
13ywHlwsG0RbSNBJtdEnh285jpcwwUFaeCFsyNqCEZafCWtBISSrFQqnKc6bzbWyNPOdr2d2sgpz
1CMZqe7f1jWkQ4buMIb63EfJvJYjbeMQKbGt4xX2NW32GUjwYbzL1w0bvzbx9aoKKxcc5hfgiqYh
KqhliaKoBAUu6l8ClilyRsAKW++G0AY41fYXZKttuGZeDIV3y3czWaDkJAhZ87n+GnIPnhll0li+
pgk4ilXbzEn/FXufjGPQiHg01dwn4/zIgK8kb5BnTeLcuxQ2oXz0x+R2S7yQ3QetZdvf3cBHHVex
8sb4ccKgbU+DbF14kSLop4+tJzI/xPTGKEmKFHxM+egvCwu+xn3TZK5oaC5oba0xya2vunj81Fsg
kEtk3vtwo1MbBTminRPCvzWLpYwWbGLZVyApJ/kR7vKtLXG7hLULPo/RPUDVN2f4n0cv/jb2ymwX
EUrn3tgGmmgpW4ykb0AjGnJDWbg9LjmgsH44Zf1TpnRKTn7WyfbdxNp1e7YweIQebqKRG5BV1yRi
cpntMgzfGW5uQNIkU+Tqcex5U09hHqg7PeVpWPZxFIefMwJa9d+BZc0jLOTeLa6Rtm+wtoiitwmt
KAKCvGrttszegiFhthuEB0WfeN7FeSU5nI4vqWv58BjQpgsuduy0O3lT2683uVM+qVOyMv+jTxrW
vGunnMpSusVDJmLv5zNMNILMBjDcOVEPs78t/iWSRPL3AHc045MGnBMU0paNKSifvcHcaZNMtWfo
pwP1MOWGfOPIBBjKBkeG9qldfYWppB1XeyIJGMC08nFbZe5Yj4Djc0O1hL3GSw19a7M5jy9CgsNa
LI2nyNe2zXtZ0mFmS19kQ9D4AB3F0XqZuZiXarGh71XLPIRBMfDNys/RkuMNqsSnAeIMAZUvO4/O
quhXbx5OwzWSp0Cg3cYeJwtj2imRyn4JfWcJ8GoULMYSKAjygHKJ/tNgCKdlD+q6KImwyfjRTVGS
IOBICESeFRHbtu5iF7hk3xz4dKop2mlJV8z3m7TjWPQLlmlb4MTbzN9YsCz0Haj1+R04HAqrAkNk
Tf6O41HXrykXrU5JTnDdeRpsKJICBtAhqXke5OxkDI24K2iwZNudXWeKo4sVLKv8xm8cCkXY2dr2
MgO15hWb6jrvlSRMhVUbE+1Vs2+CvErdtvUflL9F/Y1ZNpvXWoxeU002bNx9BGLOsx/MffeK4yMg
e4uO8yU/IzqeLrc5wzbm0eFcLDvHrMOitzRNMkHsHbfrvQBQmpXjpoKljCV40zAvqLnpLCx02xy8
W3wm4MgY4mV57lY/DW9G3Bv3jyPi7rqpMC4GRQfh4sVkVR5cgiifl6dkBvf5r7BbM35PeDSjow2t
4O3fEc82dAeB3Lb5NNKsM2f8ZWt/SgSL5/eEmba5nWnXRxc4aQl/0CoE5euEOYmTCnCmqPlnQ14y
gs3ntk9u5rGjFAJn2LDQUTKEKd22/eLkjexFBOFwCCGxf5ol0IeFWdwQvg5XEqoRPP+QhQwHvohJ
T5q3OGi59x1S+9er6PUGUSqhOy9Opa+Qf67fx3nybRV4WADB0B3YdwlzzQcBG0ZyQzA9B4XJJ+Zu
Ajt8ZCruK8Qhd++wq0FG0uZ7ABJytYm0zNcQXV/4ADY8GrmaUs4o1p5ZiGvDM12ukOq+q0Kker6Q
dDD2gW+hiyuwtOfkVeRT5p3b0ZNlu45hAZqEj24gLC99nWzzF9WH2JZlPYJUygV7wYd+ge/zuY2R
plhB5tTcWfzDw0Y5rTrUTjhbCFm0Vn2s3CfwjelSCljb3D0iAaO/WqXWIu7JQyuYfzHz7EU1fLYy
ukxQYN3kaRa/boFAGEybY9S/+WDJuwIIZIP+wJMyDLHu+3nfDRVmnXl63DydnUyWD6X2m3vZe+I9
MnvNU6oxxVcJF1HVTeO3zW/BpRVN9wVslf4+tg5p53bGlcgN6L4uRsWxrKOrfJVEy8cpoLCPotDa
EsQXLkgcRFYfQz8oRuvFbyFYMWHVWSDMv2Umwnzvwbt3J/sZkvUeomF6l0fLar5DX7N0RY5b1q3y
vdAkd1m6bOvf6SDsmZoF0uWiRUD/UzYtpC2n1WvlS8sxGX6JRtEUavZk1JaCOY1ElYbGfCyYSiW9
3cJgURU0R4uu7UzEgxUoBr8PS/ocLZsIqqEPqEBTtbDU89ybmudQymY9Qxg5DO+gWVv6V4QnkPvW
7xpTi8k595givUFWasXF/CVGVI4phA5tWETrNLWf9KCo/6VrI/PUR+H0LJXa2sIign02uITYVvJt
DLopeF0AZPQ+RbgK8z7GBDMpYpuWJYGLNuYkcWXaKROWVIJAe9t2myqnSac47yZaN2W6JeacLbrv
a2xONvlgoYl5zrHYpqowVkBqRZNHUJuH0qUgJqoGsjzM37rwet1AftzqMlRbelpJ3l2c6MrGDp8F
8GVFunb2YqGj68fhI9R4rnTRGAMSHzOCcBMLXIIac47lC4aurG98hLRpV1EeS1T2swR30OTBPci1
nqta1fo3iYX+1jW4FI0HspwC+H5LztVUdFGC4AhFhveoer8QljzpAGCGYMEQjd1ViS3CFfUn+US7
/MFEeTlOAUZGEPg10OBmKLe+x+2R58evgbDTBYwxpoqg51HNYpmXGhbX59nn2a3Xp4MqfTo+Yp+x
mDrkaUIMvpkvpkfZTi3s6wGiYM8y7/n4EAlpPawVSFi4y4HErvpxWtZzEnSxeQoGXyHQGRf3+Vuc
DbY9Gw700vMUttGnbAY2qJrjBmdLWect5NENsknPvupt+IQLzWh4Ny9ke0pizoNa8nH01mK+Hl8M
MWZcOC6ggcxqE0jsTbaB5ncNpky5llkc02cHZZVXAl4vzLt5sxMM9/BVh7ZETGbDSrCuO/nEZpxh
ovEon06Rg2+bn2GBDE5ZEw1DpfwmlGXQtTx4iLW8koLJfC2uM0h3W1rmmUnCSujJDzQeAs/4IJb0
1Gcc0VzFJmCNfZNwUEYf6EzGezVolPVlS3uvDECtTtF1s9UUqSWYJEKNbI0bSqxEUZmuPvaCdMFN
LnIClAVjKYq95dLhZfwXPWJglmFCpoq5Vg81W7GefE58Zc05TBkPwMBRCNcL4i7KKpfy9ltuElrM
UbCddabXT8PQtCG2PEnTz48aaj3MeAolfXcbddLi7r9xT5m7gnc3tUV3c5Yx/5SBnLSifEOpW6kt
jpIPlhuPXhgZkuVN8yYw7walgxJ3c1P4xfHGmjJZO6+SrH2fr1oXRnr/OAYX14ibnkKtfXvTLhLB
LjF8/Sj2onLbllwWKTbkE2S/7HVRfngTstDW66jzkxVpdMeiPP/IUVCVq+u/UgRZPwU40npug5BQ
YAqW18Sa23HEynCbWer+DmQffJiGJGtvwq6FvWDr5y1/mLxQPfsW+cOIv08ekByqi4w4pKhof6tR
tkwfKI6c1LPxJATmy5qW2oPkovGSD1k2zIUbswdcQyJjAMzdSBWzT+8wxZmLU1n4HrM7PbGwJ6wQ
Yl2gvQHsJEysV1ILAkTFMHTQPtpizmi6m06n9ISOAWAYoe52I9nfWUaXlziM41viM3S4iKuy88kL
T5R4H2x8fcqI7F+oL2cIqTRnbCpWv8vtXFDs39zZAb7obogJ6QcSrPJ26V2WV/0wkVJselvPg+qT
WwdBbvzeeln6SrmNABoIlyH1bhqRGsuLBmMlQ/CDa/2/u6Vxy/skIcQVphNrBnFyYKyrumvCxYW7
dUMQUKYCJ8GKnqYZvWztorGvKDGBd2uCGPkCMEpb/1a1QZM/zt46L2eD5Ar/w0Z4SMrcxWa507FM
6BfsxcQEaEbohTeyk11836+GA19MB4OpNZAq+xBpLv2nKdKRPCF4xA0I2ZhJexk9k/PPHkYmIGyJ
65Ku8ue+XQqddNhc5YtOu1JxVN22aCIvinjhEqe7b2uWRNO9WUezfQVmzaLAb5cswerNMZATWfSw
wPUn5EI1Ya0y3vUva4DTrNM4xJE4Lykmvgp7dJpepqug9DSlIoyeYBPrkzsowqOgCvI1yS8BjIDr
9w6rqHjS85JJv3Q5Ne3tPM2RTwpE5GSo/7Y+5O4Fhz1piHMdiJC3u3nmM2aidkhRQ0mBof/KcPxi
P7OE5ZcYpHcc+Qibfg7miHlfBCQDOPhZxwQMUVyrtCV6Byr/otGGgQCj9FoZQVX2kSClYvmQ2dbP
Ps3zlId9laSTh2KlGRLPvBK79SstvDBMI1Q5jRJl3kQ8fJy3bHXfYwRY8L9VB3/mKesB4nzneLvm
iNBIRvUMannC1tNgkFdc550Xjs8E4xNzsB+pa4EAPFKK4+92gFH/po/81t5ErGW+qOJNrWosOCGE
AmwwYkeN7Us/lQ5FKgpr1D2LfekXlIi2zhll6gOfvdGcx95b8ss85zrBF9tyq6op5Kv5wvIE7jrS
snz+slg2mbOkvvDKnOngrptoQ8oJ0o7l3vV9TPFJ0g721hn3RqWSZsIOayIISPqgtzjPYPmfmvuR
hlNtmzV7N0WhW+ZiSbZNPjnOeaFAuy1gc6Q6AjHv/zg7r+bIjSxt/5UJ3WMWQCbcxs5cwJUhWSTb
svsGwWaz4W3C//rvKe18uyNqJO1IJkItklUsAJl5znte4xZtvC0u5UtKQPB02oUCcsi8yfHVuFA/
++M0LurRMRYn+zET1uNGe6nrWWgv2Hm1fqpITTnudm1924h+zAtftJqXnAkYl7YMVLUXGs3VpmuH
decJPjimZTjnkZOlePb2PAu3BuOT+9ZUQ5Rr/T7BEtAS7USzJsZABxlnV3THPgkwDBMfxTzCqJyX
LO1OXnY9nrhao4FfcdvmAWdgV3+yGErpcZFlzRh2mpUv0bwizQHG0FCM7k5m5Be3WHQgoHwrLygb
plOV5HbDikymc6sD3d15ZjqaJ+rt6qtbZO1yacpFncfeaaosdLdtDSyLjQNwMU2+YuRCM5LW7KZ5
MZR346h7iCNw1llOleNmQbdvJO2gZ9KPuTOI6q4fharuhmRSN1PXtcWzOaxuGbVuOXwARhFRrQmq
MH4f2z1tuyOHoFrl8snCXud1MG1d9zMMZXIeYgodv1qcOhbkqE9BT6/aBi6j+pmwR3dlXsG+qShH
hzWoJjCQANsobw3QcG2pb2Q8vP1WmlXQQf2CdI5jjnnXes0IYDhqu1efnWW2sqd1mfv9dpccdh8x
rmnN29rOp1wFo5i7/KZ1IYZhCriuoW4X7UQYurw3CeUM59ZZC5wQEsKnG4oK59HIBHBMoujzfZsw
x/NeJNoKYbav9rBkiE6VkIzI4l6ShrCZk1kCIfoJbhPuazsCq3GU0bgQNrnqcCj2ke3tTnO9dnzP
uM0cbheMDKh7F0JQL3LCXypw3aFb7mumod/kTmf7tUmtMfuctSlquXLsugoiYC0/1KZHd0P+ME1A
SUgKGBBhkOx9c/c5y0E9wJhVXKppM3z2iDXJ/R0s2gpLx86y6mZbHIATH4GZ8XVQXSOCFmhlvt+6
dF8e9a7XnKcl6ZvpfppzLz+7mUdLE9VTUuanOc1WI2O/Na0f5UJN+7Xc0qWeo93rsMku237/yOSg
hv02AzHVq79yxA/HtVALK9vsP5kiEzFDHuMGdwUOEtfC49xvFntyPrIelirysjGjaXGNZr1d3Kkp
vyw1aIxPDzvJO0Mz7ea1KzyvDMs2GcwPmrnX82XT3WK+JC0Rb48ukKr5M5A0XTolRPPDapTnHFcj
rfRASpyybznIUg7rdLXMJUxsZ3W7gJAseL/BbsB+eT9ja6SfbSya9BseLKc8T7aQHZl9+trceR0A
q293YsHovMuGV90SeXYx96SBUJToZXPEcV4zHxA8OnYbEN+0Lwxumq2LCV5chhiKWlcHjEOs6Vuz
1Eoj2XAf3ZNWAYE86VXd00DYVI6hMXhdQe9CPVtfJoC/MkAYMarJx0TFMG9027So2q1Ra445BIn5
22JunuJT2cl4WNLcXcLB6royqoRw+9AkSmYs/X6otyymkKroCCS+abAmq2uuFzFnbVhkubeek5FZ
Y4DAI/WsEAsFXWGIntQMoplhtunZnlexszWPnTyyT7aM2XuOMB8A1Sh9lJ57EfZ1M1WxXCejf3Vy
q6w0SiRDjoKgWtxHfnRlXSHEKhltjSqYa45DGWjV4B1sszO39VQarnA/TQMRLLfXZ27t+OC5LGRQ
GKto7y0nr9bPGp/G0/yMZq+d4qsNNfX97O6zvEzX1uQm0dpy5YyB6Lr7xZak6f1WG4qabJiErc/M
lMCZnIAhibWMvq5qr3nJN7ZsSHmbU+uvwzhrfTzhLkFdyDKn9ydmph3Oymsn997KijnlRHSL/XuZ
MUb4WhRLW8YylY1GH9x3oiFE2R7yR0lVw9FAVqG04o6tvX/NOmktrj8aHjbLiyMn94MBppaT2wJw
P37z8GEtP3Xa1GoPbcqk5nH2il5hNbC5lRk4c48hMXq3bqhOWc3AiodEdiIeHOo7OyIAcepvkO6l
1hLsDH/aGnu1wcmdULfs0b1ZOkZAtxQRrn1bTlKq901VlMPZScXSnrSJRPWvQtdpz+1mtVHjtLU2
+ZVjLtptq2Mr9ahNasqftJ1AwcCjAGiibard4ZKrEYVKbenO/GGv4CIGrq6YzuSiavCGGVJtfHFt
1SUfBNhQYDYEExTzftZ2creHUGBIWJ2WLhWbT5lR7IHhrON03NrGE8cBeHw5VKW965+MbLSsc14y
wgs6vWZyHyEE1gd6uwaEHtxerZYW94NpToGw60LzWXN3dqeuUFRj4WsR6zjytH2cawaDGrthNrP5
Fdlorr/1a2eFQ+ZY8jiuk7cfO7lqeoMXm7lMnl+KlJAzmi+juLWMQalPlsIO/dVJ5VTf6oDaTlxZ
2eS9XxZmKmGVAu8hK4RJ9pA3TWXfJGnVlO8Xlwtzs5luqc76RBYOQAXUcqLIt916KCanTs9rMXjl
R+pZUCQQQ3vLexAFtwZqlpir5XowsZg7LcC0w966kAGe43pxCY/v6j3sfMF6UFdG4Hk4V9ZRzQxH
TSenXgYu7OgU3fCwDlw0hp08CaSRm463vRdcdlRRnpWV+0fGHgBbMys59vbduaVXsLUbU0tAEH1b
x3bOvM7fXPOgF7bdHcrC6a3bvWqRTBvm1o5flnzygO7KCc+PeCRhest8YwGDZThpwpbSe+XOuNsN
tfpaz9I1H1r8EpQZXz1aDVq31SKV3R12by4Cr16WMtzq4RoFNyr7Yg2JbE4SCe5y7JtuEmE6b11z
ayoMZvw1KXXjJPfOEreaMgwtZqw45mHlph51dderDmRM1Ll4Xh2C32+SPS3WdwDKcgQpz5Jh/y4a
S6TfurLVq5MuUCee9HzZ+juE/sP4ocJFOvvYNpZcbw2pqe3H1ltFd5vPU+1E+2S5YB8e42mfGd3E
OCRXCn5eP8q7Sa/VEowbWZ+ngV+hCKfdNMsAOrvNmFvKKyN2dmMPMvKlmgnz/agvZaruhnE3mrND
Uh0VAYh3gjzBGzfC3JUji2+AJhrIk+VqnQIdpAQLVMNzXkfMkUqABrbQax+zXCsRTxtmEWyaZgws
E7cfUDh01vXaeR1teuoD2nr3ypkrDYeA3Mm/T9eT8bszgbMh/7bSU996FCE6O131XgyDOU6BTEHu
B3+qJB4MiyDayQEK1UNhWhqEGJH2ycXMnHGJ2T9xL5yrJp9fx2Lt1tt2d2rrM1WALVe/6IvpvIFF
rp9dp+7me47rVBwVdYpfY0/T+8T3pGvYCLB5DltGjg9UxZ5zVhnagAtTjRqJOoEFO617X9KVW0RN
Smt8niatd32kQOYCnNmVABZDn72D2GCk4TwTo/yugIvIgUgqBm6L3uwm3ien0z244Y3OBAqEKxn6
dvRzFHrSb10m/yJgWj1MrzTKKXAYDak+PtON7bnm2yPch8K32F7H3U+rFn2Gj618t6TxiqCTOJ9m
lXb2BU00oLQ/LcTO9IeaXiMvgqXH8Xs50wivlhEOIoN8Ef45jssbupW9yaZuG1VFuvdUyA/2/KdI
6fpbIx6rEvOq6M0jkb9z6Xly689JT/S3NjwtLodekjtOzCml06p6s36n2Cz/KFL+N4ye9LdWPDTc
5giTi7pbYxH0WZuPN/WitXgHKlgtwGFzgZ2+4/Xmw6oAiAJicDU9AJWl5/j923JlR/0Lls5bz550
BWPLtcGJW1JAqzBHDHIH6a4PKJeY2DFtc0+//06/QUKy3/Czhl5tSgphxwjpe+f9uLXJFHYpZSaq
azoxEPBMqygK1635A3Xxb5AT7Te8rQJeFZu5acW2S5bFiF1L1INo/cEH+q1Xf8Pa6kjCU07mWTAu
6m/lYHxa3C75c6RN+w1jiyq5r7s0sWLGXNTrw3bKp0r8yRd/w8waDWNs2sm2YpCuCMIj8KoBvvH7
t/m3rsqbdZ6szDAsL7fjVNcUR+qc0Hdz+P65V3/DqTTLTsCq4brQqeFpO3qkM+7t+99/8d94Qt9a
+tgDg5puLXhcMsczv6smr5dAtzeTPB7XrDu/m2AxHxEHWd2firXT39r7ZG66OHidWDExotZn2Q/q
UhigM7//gX5W4f2L1f3W3McpNmHPWyrj2vUycC6v2RYgXP5+3YzR/iQpfPk/jTQa+5B3xYdizz8Y
PGnWMVH5lNEqpFlEquH3dRZZZ/qjQ0X037/df7ys/5m+tg///Xuov/8Xf35pu23I02x888e/f2hr
/vmv68/8z/f88if+fnhtL8/1q3r7Tb/4GV73H+8bPo/Pv/hDRFk8bo/T67C9e1VTNf78+vyG1+/8
v37xL68/v8qHrXv9208vYLrj9dVw1Gp++seXTt//9tPPqtz/+OfX/8cXrx/gbz+dn7vnX3//67Ma
+VFL/NVzpbjaCi6vP/8f0/yrB0lIl4ZuWDTgP/2lIR40+9tP0vorboM67owuoVy0z6w11U7XL5n6
X+UVD/Z0bJA5rsmm/P+/zi9uyP/eoL80U/3QMvpUf/tJ/Czk/t8HyOH1PZdn3hMGOhvdfqtRbRCR
TttcNg+eDkzgai3UopJ6BGfaNW5XYw9opAAVx+UjtswX8l6T7TB8kXkbVpaNlUN7O+nPdtX78Bqv
5rWYpEB4Ufa5rPM43qv9suIMrcCjkvzRM5PjsjlLaOoljeiq1WGn6hWelJUgGoBqmdQLKR9W8czA
SSPuQ8ujJYUQKaUOTFrXVoCpB9QfLxNBFSRpXj3tW0aMVGF+J2mvhgk52L6b3qt0vMmL9mXcBz2u
Nwaru2AolHbvTZqGYMrkHIyDJ5AAmZ/ddnuRZi2PXulkF63Kqki1c/UZM876TihjOhaE3pYPxYPt
esfRS2/3+jaVQ8gs7+TtN3OZvtNoZA7OQsHYDEYV6uWqRXuaPjHS3P2xA7GuX7w2Y0Z5FhUQ8gkq
DWMoMN4+2D3gA/kylU2H9sMCw1cLnBexNYHVABomCFpOS6NpoeaAKS05pNrFDtue7s18gfhZ0AQZ
ugDZW0Xh4yfe4rHUGsfGQOrEdip+dNow3Kf7BMdNE/JJG7TnGjfpoHZKGUmlGwHdSYGXb/0dTX7i
qzQxGQEJpuhyTw+mvhqBTOYhID9Gi5O9fZmn1Q33tPU4ewt1Vltfhavd9/4AShF2ro1RTqPnd/Wi
lmjBJy+EPWcGyaz6D2Csxf3kKof8Hwloqs0ZXQ9duDGWT2m/qNDRqm/YU9R+yWw8HueErn8upnhP
5urJlp7ByjfqS6t4bKeu/1rNG0D21hShAYX+ViyrQ8/afjOY3AfT5nxpKhwBSB0CaGMUExUC6rIz
TllsVtZ7bl4eNCpNz6OkU3R6ez06nvOIM1MTVF2VRL1s9WC2tvZ9UjrpYS29j5bQQW7qERPPAk5Q
SuMXugsI+47ByYM+Jm6ssk3eNHJJv4jFcqIRLkbYN5zTjIg9qCf1lD8zonSibb4+5FMpb5y+semK
K9cXjV5E5EfiqqTgTyM2qrgGyg7oPYSveixWqfLlbVLU+GGs8HcQm3V+3tHfKBjVfqtNjJdSZ47y
gpEt8Gg//8A5b76rbbGAjO+OGZVL0kaGwjzedeLciOMZnqZvlHsSgpBn9xo3MsrLgYmBpkHMzBkF
lDtTSNPTnFhpDuvVkPBpHRvKMGm2kN1ncayS3Q1GCTnNGMr+qcoMomqMHX6ETmYdOeDDjaHWIbIL
4F0fDM0M2RuXoG0HgKNS6n5j71U0Z+sYFFi9h25eTafMNFVA2wVoPCVpNKatOK3e0ATa3BmQRuok
IHFP+uUMbuKk88eGJLUgn8Unp7JetwaSRq2LZ+mykQ2r/bkcTYNpuOEEdKc/HJmqcJwXfO5JKva1
abtHyqAFknT6yIM0e8muckfZpEuYphCx+t0rIgPXcD/P7evgSnOxqG/7u6qtxGnwii20JuYGubHW
kTkn0CE8E4JDUuXnpm1YKg6EhCFNd5jHaJKnniXcMD/zt5S5hl3nz8t13lOCV51TPrFfasMWu/rQ
HM2kmk/1tH9x4YNAR/Vga847XkHrUHJTIW+6hCREQ6ec42xiJNsXjDx/v/64KjHfnh6eYdumzQFm
0IXx9X+S9mpNV/bwI5oHxxM3tTeFFotB79zQg+2V2DDMWiP5g6r8Wtv/4j0t25IAaBZolEXzdi3y
/uk9J1OOw26r6WHeeDNNpe6l1Ul+F47h/EHx9st6kcPRpnCzAd9twSnNf/3yrRh9edx/RzwMZfG1
b6AI7vM5xbokn71wHcXh96/mL1u1X7/dm6tp7FMK89cVD1pePEn4/xADQ4a85463/rffyvVsXBdg
1vMp3/ZsooXSU629x0W8KHEHc6WQj632B6ZMv7pVNlLDf3qXN7cqMRoIWEiOQCQ/r805aR717A80
WP/iFnmmziOIYtWkWH/TfEJMmchEly5YpBts8iwL3CTkoy5/rP+ejf719hC34AmqMQcS/q9gg4LH
hDs0F4+QAx45mz83jnr3+7fl1xfsF2/xK8xjna7srQnGf2F8nsiv8PLtyw4B4d97G5YP68dzDNMB
07XfWs1sEKmMzU3zB6eqA7N61vL3pfyDZfoG/IAO6kCBNpF5ObrLrXlrIDLLAb6lC30MJ0Nfh7C0
6Q+F95hXt40+n2tnClyrCIrk0+9/tp8dNP55f5AOloC6Lh0hpeeJt+q8Qsx5hnVa9dC0Xrx6+yei
BmPPeCRcISRx0J/M00LF5j2g/Ar1Rf3ByvrZquvt+1NKO3x47OTMtw4fOZEp254VxcOaotsZ57m9
w8fN4LhxusDUkymqr6g5ljB6BENtRLSji6/mJCcm1e2TCYnKR7vSBmZfWI91U0OB0u3XFb36Q956
NXy70TlgC+9EBmkyWAZwyqhsR4rIZpz6bk4ZBd2s9LvSFZHyrOTenY3Rx/1ij+06sY4tzKk/2Cp5
Ts03G7Mkc5cN0+QvWKruW++lwhaFnmq9c++UzE6qBvt0GHT5cTSRM7Qr/ogV5cCTWTDAgVsgoccW
hu6bmQe31FscvzHS8o6KPJ37OUKvkPj77OVxl2cvlhL2AzHo0zmrkJTE5NZ80fUCtsTK5C/EHUye
hnYGKqbMpStZzIueF2ugJsxxBnfpw1RZ7g1MdgfO0qRa82Tp1RKRQ7Bc5nasP2Re3h22Za3SgMH+
j7VfobY1eFSdHdHRKlsz3UHhrvGwTHqwLqIMU234iIBnznxVK8IJZ2oAKFftvpzLXVYxrKGOUz8b
UYV1X7rVsw4zsjHmTh6vYK7eJdezGl+2IQ9aRKqbr7MyERuMyWcBfx5t6TXLzpHZnap6ejIxt/cu
FjLvnFJv8aRQLgTWCWETEjgkru7ef5T92t9lsrbPjp0O0aSwTSobvAlzyLTfch7Ys0uwANQX7B2t
ynW+g3oswYpqMEy7RY9Wuq1gc400Erarn1yXQkZjvhcP7vZS50DQqpm/OBlST1lOY+RdaWbVlvWH
IWcCZqbZO93sntKsuSrlVjsuMB8NFia2N6lKkYD0cwkpToC4t33FlUpkd6crrYlGe+6D1cVhnLIO
WUmdeXdtJfdLn89NPFp94U8o8cJ02Ppjn3ZkteXOSGkrGSakw3Rs5xLTYObtkJ7GdPJ7DUmHx3j6
rpdldeorkxbErdxHA1K4jdDELI57M34yRh2ms1aUsRJoHExN7/20d8cTkTXejVFN8tYYFv12sBfL
LytrP2MU5x2sJMtje646Glndpaz3tCLWVOfK12Ky7qhKN5ireuFXetm+s6UueWQm+epQ68oouwL9
qt6fSFVNTqs7LOfNEhIBnMqDavb2d63w+hvUc8uPdHK/zTXp0fhs2LHy2AQAbVbIQJ12P47b/lgu
Vhm4qZ0dMRAsI7ddBXzG1eCeOuKezsw+FY4SyAls5TNlo7ZMexE2Fj8GC/WTt6ZIM5Q9M7Nes1gY
Tv3DgwXudxYaiJqEjghhp32zstxOuzFU5xJOCaFVW3dqCJ1DZY1JlD0yqlaFnE9X+cc70hogeWdS
iccBqgRDSJfBrGah0UnmBJJP2kXVjqEf4gIUWKUCyNqsKbg6Lw0gV1EjUPmMslPHSYdKaqSQ+7nI
9QGQIH1lrDTA1BKZb2GB5Xdj6viD13qnxtIfW3tvQot53SlLp/airXN/KmU2R26KiKP0XO9E5brd
DrtBZdwZ4gQ6l/LNth4aLaqAfbBz396mpfDljm6vEQ70PFcuN/gaDv5mTEVspBhxtAPkybaj7ena
Oijs2qCt3PJzr6QdTsl2RgHWFM+1/ZFG66KNeRokSd7e2pzAt6Xo6HBxkY9T7p7v4gFeNB/cxQqR
dkXpCtN86pc8mkX5nfP0/SjsUWO3bOVXM12H0FHzR5R0TKabhFll1iLAxUv4HlJacswZ8fsG6PzZ
KpEq2UuRnQbgnmPdEtMIWXO8m7ZuDxiyteFSYTEEF5FMWG2s5sehm17gPuThkozuA40jva0cZNgJ
0kJyZYu7TVuLkxhb3ZdiKo5TpcEprpCI6omTBW4zzCGiAi+DtLp2kbs4kIyHkY3LGDX9WbMtdQPP
EZc+dlVCHXG/SQU60yLbWJazB+nU7uuoquouNuu0jXV6cZ9owPbBWGjgGXpWx8Zu7DtUhXuc9f33
vei8Ww8NCNRrnUYk90q/NVrvPLXJE6QYeNT6l4XEcdSEnesjXM5jazZSJmfNiznrU7Cbcg+W0WVv
LKvy27rV6rgy33o0+mV+RatSZjCa5TUhcpo/zF1f3LAL9idGeNYNT5p9M5GQGKQtGM5SFvlh8/J3
xuR0UQfFOEDtDJ/amI842DOZgTx7orfUA3VFeqas8A4ETqyR1rR5PImtQCDL6G/RuJ4My70vOYPR
qC3S+oQEqztKe02/GCtEebstId6aU/GAisKN8i7pA4Hnn79b6YQYbK6DtZM5si0zgzPdkRvbaJ3z
YensNKjaRB2VeT36Eva4wGJsH1RQaZ6MrbRMP3e1hS2eM8HfRoyRkWLGlT7YR30S5XuvhaXvW9WW
gx4k+nnvV/0yVg8tbWsB+OMsL6p2dMSZ9IdD0csDGNG7HsFuDLFzjg24aUwSltemhTy8NI13Hoq6
RW9g6GgF5ok9rEfXQChLMBbZK2IJHm2bXCIrafSjljUIB7QajoOl5Q+rI75hXZl+N+dFC4VK1L3r
FO03SOroPjJby0PNXLuLUwiTLduqDrWY1YmhthFoxlLcrK7OpZuoHaa2eJnI2hXRoAxhhWgty8cM
UjvXbinSAyPU3PQ5vftQxz3wUJsFWgmi7We/QYwZt9QVl5byIHIaUQVqdJGfeYNzwLWziPU6e6Hv
33y59ua50OTnZWiNu7ZNv+l8CLQQCvBrA/xCuQQ1ePJxz7qKLUX7HrIpmqS84txu8P0LrMQeHxtn
ylDDW/rFyMfqxmXqhtDV2lwGKbXn68guYPvVozxrGaJAtTqQhBJsPXnw1eNaMTNOEwIP0GOQ2wez
BEUi1G416SoQ5F1HTjvnTwvl5qm+Ij/tkPHSlvlV38YUglmLLguEMoKCbUAZ2yC1z9kS9jNiyVkV
PwqZDM+ZZbwu138Xawh5cMZzpohECQaIj3dWujwXNggy9nXQhlyzOq5DX72ChRvUEi4rVugvssie
20VozzOSjniS+OdppW5+uAYq4NyNRb5fFdt46Uqst5tkXsLKE+lxlqQUOKO7BDmc22DJOxXk7qYF
Ch1xhOyyCt2hocRQ8/YwVfpziuZ38bN0+GaI/VVajXbqUNyMpKyvGzNNJ79ZGbFFdg0outjzN1E5
fGZ9YQcZUUQHcBk4JrV5ueBPbPkmmS9RQ7FehFrXugfUt/cQti8C2HnUZTTIT0P6BLckylHu+xr7
pb/Mcr1HLGCHydT90Or9ddC0ESRIwa0whB2YoOc3M9nvce3ZEBIm20RJsUyhKnXkhrbDpM4e5kBi
oRmpaiH3iTg1fwZgC5fBqRlI4/Pfsv1cgOAbf71iKtKq9HjouzZA6T9dYUidkgq+0gEzm+UwMzwP
aQTSsC6SLZ5gGZ+EsIzAKvWvjVFWRzwHy2CCsXYWpZgwyK69cz/aOqdmyqUzcYYQ+ebG1WrtB7kn
5PiQ5Rjnlf0iChggQmd06Rbspm2yWAeSJLOPmMfNfico3EscCE8w9AECwc59e/e820xzLoNX7UHb
7NqntNpkNIH8fsox32W5MgLpOWbB2gqc8M8TyRsgnJvNr7auZzjP0Id76b7bXGA/U2jrXVWtWAjI
8aXBfOJ2gZh+l1fy2TYou/IaQdhVfJzDck3bY+5Wk0+J1IZ7hyANLQRsqGayjmltj9+I+U0uq+n2
t9nWoU+pO+PdIClmDfZ/DtzshJbgkadOIqnw3HsU6OVDpahf7bX9uGaDxbMPVxVX6+HUDOJz547Y
/Wb1isKu+Q7bZoxsDwEvjPf84F4l6sgTsylsa7ndVz3BZI5Ula93+RwBZBb4BPQjGZ/J2vSx0+tj
5gMJDwEU/+QmM1HFs84m+MFixjd9HpIHu0KbOqdWesdGtx3nvkLQYhU4g/Xwc6kG29jociIGU2hw
7PrJeKeWvvI7FGynEgET2w/5CQ4pJ6l6p5SwXuqmLKK6w9t8K+H8yaIT92nbzwfZpdXHsnPyyOwH
eX0Y0aRBuV3PNENzoNEmnRH0WwelWIY9JNGzobvfobDbUd8wH0I4kB1Un2WhXqxwY8zFiho4fX4i
UdhImXtIBs1jsg84+uUtwvKx7e5Y51VY0x0wHejzeO23byVtvF8U3XZEAPQKmLvcqSJZPtS7hEOa
W9llWy2013NT+85A3SjkjGC3bq5+pmYamJ0yQ1DwDB54Ye7vVxwM7pNkBgiv82siEUKKI8MrKB+C
CJhDv6OBt7qkOFabMX/LGwHvUG/TyCz16dhXzfbgimz7VEAvOfc7BB6p7YXvwTS5Q20AD2yT0De3
2Xuq7L74CC0L9rszrkuYaRpm/jRYB6ZyTpR74p2VbW3KvGYlNDaxynfC6I4DZXgHVGHR519NT9oD
9Vp2tlxRY1xF6Cu9X/I0A5PH7JfNwRJqCRuViEA0OeDGoqEI3qfeH5HzxJ2+v6flspmHwZsa24ys
hYS67rglDDL23FieG9XYV0aXut8bqFDC2AqEefTEupG+pL33nuGP5uNMovyEzKJjJQrrbnb64p3N
s3OCCpcepOK8oiAtLvjYr5d+tySRteuX2mSc2Hl5FmeTuR08e0CcTSBANBt4/mFPQxVYTrDcrco+
wzNUYW5TjWJCIyDJGWSIdvVpYckebG13wyU36nhge4TSJR9zI11OmYvkuaqW4cbW1zKelcFQNJvN
W4dpIfKWNLu0jT08NmYlzkbTWNFmY8ZqtrYRVqpqjkPH/euLdUQ4mc87Ew9CKHfEMXD1W+9Ll+Wv
Wqsrv+0s61hrcNFLSP9ES85BZcjPaLyrY4+Xg68jvLkxYZfTYHqfaKkY/81UTvOYeZGpZgxt9t4I
kxlB0J4IGZk71fk1vuBUmAjMpTmpoHIFKz/nujQyN8LWkdj+poYeZpnN5HL/ANuNOsziSEiHfbkr
vBn0SVke+nrL/ihx0zlYKXk6Od4pgezb5YjyowsKpKGHFfWTn+wajcCkWR/XsYbflu8pljbGdyaS
ZdB5nryti+rblljDaSaFKRB7st5DmVkPerm8Ts7kXbZOg8Zqedf9sF0xOIJsmF1VnZlWNDetcLwj
hOAlwpf7/3F2ZrtxK9m2/SICjGAXfM1k9urSkiXZL4Rl2ez7nl9/B13n4lhpw4k69WDULuwyk2Qw
mrXmHDNcN5PDgufHnJsoER/7zjFfQUrAxo2k9UW6HbaUxM8+8eACHvmYfMfovQyL7KvZGyPzk3HH
d2LfgIlNEHPp7UYiH8b9apSrrrANry44g4YlXmVyXGHdFPjvOsWBjcQRc2PkXQtPOqrXuAaQhLaJ
vw76LqWzFPZ8LhyZx1ajv+TMaLTxj63svv3hAwDC0NjZXqMzMuacDW6YcLT3hy7YuwJHUBfY8bEI
hmSrItICK7zwhWgOepXLPZ/IOhrMA81E695IkuxJUzMJmG35nLi1vzHzMliV/mzTqI/iLUEi3ItI
qdFaxbBxtMY8YPF8NUMcyHjXh03lNDrO44QCQe5PG/DI3YIP0DZ6nDX0ooxhR/1XbqlcarS3Cznu
qHm5gO7zkKfKsfgw6Em7nnyN2D6RYOlp6S1Dss1hRy1bU2zeqzgdMs/xZ4bgoFuLIJwZu5BcuYem
Y8lAOzhF99NoLLyiZFd4deo0m0bM+ipRwIWS3kw+EegcIKJv8l2IyvagDVOza4oh32ddEeztCkFs
b7r1BoNxe8stIBsbzfSWGDFxM/pj+y2OxRc6ie1ajS2UCjPHZD5kGLFMxPJV6Jg7wFec0f1g2lOq
4pgehbT35iC7cZuwfCqCuLgHQvOzEJyWQBN0a7tHD9EO9LtdM873/E4XbgBm5Jw66aYfivpOlpT4
LcdtHqK6SU6D2b05/If5jTJJKqPknoMLkO9eBXfRNCfsfhhehwrk1hbbgLtPyqY4IfgH8NKitAh9
Hjd61vjoyMx5dQNdfmtnY9qwjHaruZkQV1WGAzWDLzMOS4cZG2PijR/4wbocLUpnzMwrs+w/K0FC
eV7F0ILqVu6DZsoODk/pnjI1H4KKa7TblTiXraKTPjc6m0k/2g24pzaa0FGL+Z277VvVrKjYczeV
STro3HV7O0j7bRWpL5Up211O8euBNJ5x40aVwarNkEVKHt7HVtTvCn8Uu0AsaxWHuS2YArGh14oR
zgLWxR7nlWSRYi/pz2Pq5DKYaMJzYIriYNC/vqUDj9fFwK0/j9KmldynkAxGZA0hPVG/jJKDnybU
HmKVgEXCIYUf7G0Mk2wdIGTcByal/CLrsPYMFBbyNhPbcqLqkKuyfscKFT6C0889mxG7ouvFkhot
JWMOisNaq43tHFLhGHahVnosa9G6aVhIusxYDVj3SZRO5U3Sp1C4HMHxH4Ege7ggz084IuQ26MRr
ElaUFWJ/8Ri03SoaZuLFEg2OTdhRsZZuvrLpCt9IXY5HJyTZz9dmUKVOUd5I1TbkbZv5DrBJsrJM
u7idUwgnrWMn6wqm0kOILmI/BKzws5b/mIMkOzDldlu06S3AwG46xibwqaDFKuYEbbrjjfr7PlhO
iVYDy2i24EqkvfIyBx9LaNjjESVEcYSYI58qUmz5iwPUEirUiXJv3iiV6xRgZm0VoHIGAFLOwWrG
1It2kUWq0xKx68wkhmzi0KqXaUkZuH7WsYN401QZm2mM/RUQBucQGK74NExYxoU5rIiLG6BHsXUT
5gIGU+TCc4BsqepxcE85D79ksxxvSkN7gu3WbxoHv0oZkA+sfEQIge5k7Dga6lJz9d1MqRr0WuNs
Br0Sqzye64elor928R3MK+lMP4amp33Ty+5xdJtpFXVJsE8wkHuVWWkvPseEG6gXuReRXOCxr9YX
AIS5rSnOoRd/0HPwSqb2pkBXrzSzcTd1BEKxF6V9R+UypIDFuzUNbboNBQk3Wk9UGA5c5zBmTveE
IQUJU6R3pzHSzV1jBOSjjHm/TuoK+K2OmW2U7bQyVFR6riGrNdpWBofdRaehIK+lz4Do4XOtX6ME
rUqdivqxq3KcMF2jxnWZJt1tYUnNw79orDWtkM/0XHpk6+wIV3lRBfQScov6KA5AP0Om4IJCadP0
AY7TS90vJf9hxmkUklM3y6G+cVwqJrka6vcE6fU9hvnqXhbhcMLZPezUHD3Hs9+eUPzU8NlzG5ms
PwLy4OjieA5V200u2fOYXVB8Ns1cYpTWVctAcQM8GwAEBkW9rbUK/S4f3W+TmO1dFQ+CilTK/hDG
lWdhiDqJYZ5x5zvVLpZxvx040a+ps+qrRpuSLSc78wjdvvTGwg3Y+Vp4i6Y+xMgYASAcVzY0rvsa
pN6XLim0u85iv9WOaPh1jB8rPhz/weCguMUUJR8tX3Quag8qZZQPAIOFRP8qLF6nNrKHO8QVzRYo
3fzSMHTvWxzAIUdDpdAxlS9VnyPmEHX5BLlnZYruu18Km+4Eq45hRek3FevyIPxwuLfZeq1I/On3
fjhrntVE4qtyM/0nh8MvVuIPd3Tb9K+A5+Ln2C46bdVTLXvp8bQcKgpwO3KyoSNFqNbJPGD6UFuB
/+eOQfdsNAUuQTF02ZOO33dlhpAcEJfPkBGBFBIW7mAhLaa0xF8NlI9dDuMki2E6drVj3XO0fGcu
7O59IxLwBttPNAvDfcpqQFmXrQOxvia/h5oYFA+c3XigPbfFWsKJv2aqNeNzF1lv+hClJx0iOwYP
v7+v9YgzaAWaLGwoGyIG8FdlNbwhIrE3oZWFOyABPRrfVGg3Ew0GT6HG8xoGyEM8UDLoG6vn3Mx5
X5gRO6m4Nm4yfeq/IcjAemQG1ptj+8COnKwf7+EIaBvYP/IoDLAjeqqhnNMoVDcUQut1Rld5KyZX
/zlng1iHrkw/ySSNH6MqrD7beEdujSSDiJHpuDYbt/3S0qSVHHfTr5oY570Wt/0h1CsjWw0jNI0o
9kMWp6h7a0VqHqgpDw+prhiMajDcI/NQuk6cOnxxo6Q8GnPXngaWx3UVz4tDU2m3xdThMhDtXmIk
gfAYuxsOYzS/Jy3GUFLk07oopXECYtbsShW365JkIfb/ibPLgFqsuwDPgOemw/S5EyqWNMcoyNZO
iH1dEjjSqlbsUKCqVUGWqYe5WP3Qpr7d2oW/LNGcueTyRx4VGqiCgvs16I2VSfnVN1qxx170roWR
ODuaTjm6C5UB0SrQ8FuKUNZPCj9cUYx6u2NkkgOoIVYcxhawot7o5nOlCfM9ruQUeXio1Y2fhAY7
BupTRWRnrPNJcNMABT5P6ZzRt6qco7JX09DdRkqWO53Qzlt+x7yqxhhlpsyqZK05KiQbFwVlM/tw
ljjm9DTY48AAwpOM067ltexsP+i/hLER35DHSTRNQ/slF8i6osxOPYPe310hghmemd0HQBzoLmK2
KjJ6ca72UtgauGy7MdcWRaq1DIp6G9Ea3vYipz8Y6rNn+m24UVoYnnykSEcdKcM+9KmSYDasOMU4
oNwGoa2opjAKaXycQSX2+7KaOLyYWfKJQxg6OHhZKCHsYW8JNs6mL4FImKazzVo/2BZZP9Ny55Pv
gDp5JnBEfGXFvM9gtaNnlGz0wUOt+0DB+kkM6KaJb3v9YMzb0cCU77z72TnWvvRVObFmh9TWjCrm
iO3WPyPNnWF8BKakig0wbF0vWzQjD7B1p/M3dPH6O4VsveXvm+rHHj//puuCcZ2Q6bANk3bgsJBB
u9fD+rb1oWwBAJSepoZ86zSOdcKJP65NuyXMkbWIPnb0zvkasNoco4JbtmONm9VehG1yZ9CHQZ1G
e0lvp2+EpHC0zkCS0udzcUDjzkRISIHrbRCkgtT1Qg3pg0eWOPPZX7TF1FiTF566+O5WGWW0ukKJ
kBjRyR+A6tH8xIFeNN9T20keDNpJm2xM7XXiivTT1LnWa9Jm47PWWG3l9SMcCzdIpdfg4VrhTmtW
VUuZ2EnsV6spyKfJOTHDgQphbPTyhN8f6lSkgV9RDo1GzkAwPlpnwXiWmDl1mjbfNNAZ4TYuNAdX
DAZzb0zGr8R/Kux3cUH4W2P3GZvSBHcj+427zuiRFLJHKKWgQijseivV0O7JG2z5AV2/z4IhOKK2
NTG6OvJ1SoWlr+LQZF/iOsN9V+F3xT4angBW6V+11GRvZDV+sbXyUa4Zc4Y3GhLfKEeWJ/itFtCm
TJ2mzkJJoETx4taM5NiaJm+yTWSxvk5Umk6XuguH+JjppaSpiBoXbzJ+R81wtq1piI02FO2OXzPu
JjhzWxvT8UudL5483TeP8QT3NIUP+BRkIRv8GPOkHdB/xNX+Bi+XiqKdZ+ukBKqGbLE/hWWTb2PR
ZghuoxBbscn7iCX7I8JZQRhHXW21nlNO6ZM2pTE+RqneQt+MWe3ByZVlVGw5sg+7bBTJI85xdy/0
KnobE1imEE/7HUW2gXNj1m5mv0yenGzqPtFNpF2KYRxrsVsImaBb1e87SYV+0HsEusYcTWdWP9qw
eAYlVtsIAC51AAZmjR4eoy8bwkntLKustm5n6BuSXWPiczRjOlEOnL0+dGjMdea0tYz0zojz/n7U
Sgvtu/GeOcB1gIP5d4ORtydjzuIDFIuWVlOxiGo067veZZQzS0enFAgeBd/qxgmHuUaLr/8I2eHD
6NSCtSGBXDvAPmY9X4X9sO4jy1712Fs5oI4U4lqNgk8R+PEjcV7OpyQd4neqcV23tco5eqBxiHKX
z2WnHDkDS0HNmjLEw7WLEXhVGHV4l9K4o8w+6wdAbsaLKFIXXEPSnPOql/jvO/kQ6QZNyNK+79ng
nC2OaBXKmpQIp45PFYNsvux39Y3UjepQJGm9EfUeosopiLAdJMPEhxJm5eTZhg5/PW0zCqKOqFCy
05OAL4f3P6vCDM6rX7ybIHbomGjGyS6k/SXsST6YgrRhq7Hs09iYbCn005RzAn1DE9g9tqI1vW5S
3yB+LYiCbqrWZc10UgLqquKAnJbO/xEFfOpmYch7eg/yS8YBC1P5zD69WTCp9DEWAJ0VwVOx1TA9
l2Xb7CU0qJQzYOTvMkCAQHKEdpdEHQIrJ6w3WttYdKmQ3heFxbPwjandWXWb/gQj5b/6jZzPMXTA
Z0L/qE/FAbsuraSzkDqf8OCawEdipssrWr3F1fVRK4cwWOgWX6xJY+KSX16B8NFbsiMfwDHdOnR+
uzHaWF12sqrp3jTyzy1gGh2FQVH2m39f+6ONbZEnuujUdKVQXKPUuzRopWOuD10q/Xt9TG8TQLSt
ds25+itU7/fbQySKSMoRKEb5gxv8qB9OummyAruu7qQIBLUYzV4qb+1wSusWLbudkfg+m/MmaKj4
drnW3/q6nnhlztFSi5v0RwecguNdH+rHPgC6RBU1P6Qgb1cSQ/hDgY7jKysqpXN4BhTu//2IFr3x
Hz8fvAQaXtcwDOdCvptKEOyjA6uQPtuqz++bYRc58DjVs85IL+Ctgun0/n3Ny9eyPDJl4n6yLVsZ
eDM+PjI/1emHT1V151PMGstHM78SvPafp/7xthZlKkUBW7q6Y1wmwOvA7uCgaO1dYDc1pgSHKmYi
2PEgdJiHN11QBUlNE592jCJCxuHyCpB9rdgWUAub2VfPpTs+UQWy9mAE1bLCDc8+AvR1V+JP6ORS
000z5jqKGdvKh/TiGNRkYJKkxYH2vrUVkZxvpmiG6geQbUOHsvOgg9L1cZtDypHVI2UWoLs5PlNa
yMERiRLHhdDQQNTOvgDhTJWBkoQWUIDP6/yzz1/LLkoXK3B1knAHgfqHrRpTFIaend2pdqP6WO7T
LmxP4EKKbeRkyV1rCPE4dV195wx8Bk41PRUoBu8ioTenHGP7pA6i9NNti08FlxFYrrIc4SAP5XfW
exdBbdU8O4OG6isYW69GQOHFeqIOUtVHtrHsrMOoGI6amf7gY1DnsFd00e1+vnVUVh0c4Q6vEV0C
CsO97WynSZQMd85ooJoL8kGgUW0xA/wEM5uuUYJrHsTDdAtLuvUqq2keiwiz2tj28V2K3uJclkFi
bccsmYEHcvIjH8zYGKOdHV13CsqVUYsIDPRsbcxOG9fs0b5Lu7IP86I3mrDfHTNf2O1qJKCQdslo
rBL+ndswnZgBOWewTEejxbNN04OmTfGnpig7b3BEvzGKEo1g1vg/FEnTm6G+F5W5UVG2MoLwNEVA
MOMowyelD8XDRLXvB6giisQgoPhhiU1l1p+RejYNeH0EM9NNIGW1TfM0X5UaCZKu5pprllTqIYpt
NKDQ7j2i5Hl2Y6c8NA78KkNo8Z2YixQSmnS8rHWzHcdo9gtT0uAb8nVtPcgmPcdNMW30pqIpraoJ
hQpoZHM7gZcCv2Fl3Qmy94wjy8eMU9mjjXZaTRT37fl7r/G/5Yy/BIRXQpfCkSVh6+QAsYACF6Rg
H3avxkCwQOnMyY60yuJk5e3XpnOjz0HRU3QB7UrnQwZ3VatDJY7r6LZyLEryWq9789AaxyEsSvhh
wOtWKtWLc6l9mZqXdh1JOe8QcmLdqcPwszLKB5D+NxEHlD7zs9to7hDmhamHjq54zsPG+FrHADCD
qql2xAaEhxJH8LETXXjnDqW6YXWn0qYEcurYAoPONt6xT9FEuI5JV/qlQBH4GQzWBKN4X4uhpicX
52ITIfGmceOMZ8A15irI/S/1NH4HGFa+abXy19A3aPFRNlR3GtIOBJwWcIw5EF5FB3eNijs9ULcd
jroTTrSTOg7jTd7NOx1nyq6uOh8CUOPFcpPWnh338kX1qDr1ViEPHmfAq+vajeg4u5pF6xB84JZe
i7wNMQcfA1t7L11Jz6LJfwTIfLwmRV7CT/ChXWnldtSCHnVZDZd3wlQ5OdXPqedwiE2aYjOUSbhf
urMnWcP14LMOR8kSxquOYAUBBXlSZGSwqRi/2eyv3kUdyGNA6AY+v9y81UK3htA45ZvZMKsbvxj6
TdkM7g0MIo7fbkW0m4XnaZJaQkUeC1ZmltRu4UEF/1XslYNZA+MGCHtr+dNigfm4qAxYe9gqF/LW
nHt1D41/2gB68q8kPF+YNyieSpYsHC9cBxX8ZYQXlAfbwCxbn51+ouuz6VF5MyX8e31c/Cy/LV5c
hMsIli52LAb3cnErYwUpW5dDedatYdNGm6rXUbA9Z+i4/n0hcSHn50pL186lTEbkDjrNZaX+zWeV
l7lskjkxznbaGHxy4lhbiOetFs1D0WX3SyubYyv4TDTk83gHDvIZhe2VPPELhxn7DuHwwixdCfQ6
jlp+5W+/YhxGFB8wzB7TsvK0NjlRi/CQYa6xNh4Aa22IgrkWHHt5TV4eRujF9cWLZGt6sQeJXL/x
Y2WIB2v2T20Y7CyzO6Y9zKEGK3RN4HbOqvrvx/23a5pkeEpXWgbeogsfE+Fsfh3YrXiQYeiMG0R4
873u59EjgC7nrYV99blWyFlzzAzRlWt/3HP9sjMpyYYYd7pgeF3mUMYGAmezDyPW0ajbBuNQ3cVT
H/xX7jYlXCWkaePKwRTGzutyN9kkoil1vZofaOoG0IqmZJcgg9mSiY4kUabJlbv6uHtdrodVy8HZ
/us9soX9OHLEACmetkJ2LsIX5N3z8Oo2FP4eZPPqA6nPUEv++xVeOJ7+uOKlewutThwOMs+wudf+
ujHjm9q1V9UUvoPdpNVfUjOiU3zUiuaUld35yuWXYfm/U8P/vzzWI8XUIB19mZ9++1QmI2qRHgTU
4qr66I/VazcjpaOv1UdRBJTIt9lfIRWfSvuIx+xJo7xz5Sf87Zmzp5Zsrx3DxYX98SdESW2IllLS
WWrG3ai1t30a05SR809VzK9MwmvbDb+RqXFbjJZnYaRbUQSl/RR/izV7X5OfoIBej5laC1mfkOJc
mT7/+gMFu35pMN4hLHz8gV0f4MpAr3cmfuBszwudx3VX7ZLGkiMXtgkaqO32e+wkV6yQfx0clMkE
S4QUy4z28cpN2YjEjNPsnCCUbibO57m7GjnuZtbn0no1+q+qudHGK9PnxSz+n0Hx+2Uv5pWJCktY
lwwK3xzZN+4r2trD1yk4W6FLKsSr7+NPae5pjeHyCK/AXH4ltV4Oyd+vfvG49SIqEJNn2VlLqGhi
PjmlEN4osaBZtrO33sYS05IZsxpCFIp0Bb5TYv2R9vajlTprFtttBTYOtCxVIutg6pRqR1GiTKy+
D2Gt0SrQHyx24FvR5Zty4Br1nD2opXnCiWUHJWLNZK+2U9/9LDIkyVYerBcN18BxS+SIcDV7ExNl
BPuwvgtHSAjz/Iq09KQSWnxqKHFNNF5WhNupzT3DYMAELD6DHPedX3IaNNLPqR882bn+4CflGh/Y
uOrRDzTW5IkyP6pKbMypehyI4nIL+jljrubVkNnJpuxDrOlUyExMOmuflCb0sbAwC0DYtvzRV+Y3
VNWYS4Z2U2ewwdhCRwhCaDkhdwqCpypqunXcyBfRBCdH/UgotXMge7ZNjlKi63cQe6nPoXiAki5o
cPY3U2E+jdpwk8fVppg4JfY4qMom+HRlIvi4TfmfYecy8wpKBwSiXLx45gHOH5wYzsCxHijkwhpw
x5LmoXYcA7kLJ0DkGSpie94Z8XwSo/85jAgUoDlAyetb3mlntKTXZkjJN/ZxOKIxwSVsmxjxMGhe
TE9GQVmY8KnynFTvFisB78mki6SJz1W8dWlqaNO3tn8ySHOb6ivLn/i4wi+PhIYjJS6LZdZe/tvH
CQBEW9zb8PrOOnLt00zzdWtopMlGrTkjDBn1n4Dux7fZbZFdOnV536bzGy2O8DgLKJVaatjHbnDb
+7qakIdHRP2Q32hu9SHp3v/9+oyPdbn/+a2mqUy8wY5J9/njb1UoIVFEWMW5dg9R/x4VL2rGmukS
s+I+mPSL4u6WxBG0IquiujMc/a0GS2LN+U093vuYUJG5eob6lie01POfI7XOVCOkQ2BUSqnwYdwM
jBvw+hx8kwc3vmJGXebSy/dMXZjsI941ptSLuTaKg5K63FSeZ7M9+VPyAJQ5wiOoXQtL/susjtFV
sC+F8YD1dQH1/L7mAmIBaUKP/pynqKMoyITv9M/Sfas572M+ZveRa463WGOnE1owZH3RaG7//bL+
Mq4Ucxg+ewciifhVhPxt2bcJORxAcJfnqHqeButTns30wqoV+i43/W7q6ZVF/s8llFtm/WQHZ1E8
u8wS1sgz0a2Ehxvkrv3dHOaUzhekjsBpw71VjPJzltQg80eBwpAgHe//cLsGNVvXgUgkF2rS709c
0zv69cA6zzTY8ExRICWfIf8UtQCryT04mEHuda595eu93CLz8SppuhanAr4IQ17MHI0e+tRClocc
Qh1qUjg843+/Q/hwjV8f5W8vMnL8Upv7tjybcufS0Ggnc11az+iGkK6TKeBuchEdpi6/MoD+8rUo
7ok9uWlwTr7cN5YGIFrhK56ocJ96Jej59p9nOuH/fnG/DP8fv0pOcXjzLQqhHHIuDwBVhJxJ5k59
boR13/j5ZyIFECel+yCkhEcnFE/9E27WQ2vW24Jww4bIKjrMPTkp5SdA5ldG0jLh/uv3LB/Wb88b
M0w2zUrV7MhIMGN2YuSgb1ppTb0drmXZ/7kgLjfvUKZk6UEhfjFsR7idcwSH+JxH0UEv0JN17QHe
8B5925VzyF8uJbDPU+dYqh76L0DBb/cVTcx/E/1kxDLxo20V7jkRJAoHsfwZ+JNz5Sn+OXosruZA
/OasvlC4Pj5FYF6diPt2uRqbrbLZ6k6+yeSVSefPSc4SICQW8oZOu8a8uEroItBfIqLPJdBfAK7f
HKx6lqGYBZJN3DY3aEOvfBZ/fvLLJRVkGz56Dq0Xn7wGGzcdBZdM5kEecARoJ73Shpd/fxV/vQro
Eg5NOuHmlx+f4cJAw5jTnI0yP+e9+WgY4ZVn96tecTHQOXpLg26XYcIMXj6E3wYESi4T/fXcnFX2
s5bFuhqIJ6zeR8URsKSXMXpmfp7RasdueGV0/O32fr/0xTdmII0NlFreW1PuK7FEQxIJd2XA/2UI
ojMCL82CxJO8XIQJgHUqdGXWg9P3FXgDw77FE5ad5gj63L9f15/fFjs33eLgyFi0/3hdWtyj8bTj
6NxZzszAQ1AVGjAJJkrVXlkl85VJ82KOog9turw1l+9Yyj+njSQQtujIYT/3AsiTlmflbu50oF3p
VG6INe04VDTGlXLpHxdF4yOZqSwDJx5j/2Lk+2ShojHunLPym27rE2q5HsIpOfXW4GyXQJ9jMmjJ
tVF6sa8AsKRTq6FIa2O+p+B+MUMaFaWTdNS1MwEJw0GvRbJtW0yXXSEwkTWBuNecaHjhQAmVgK3y
UQUN+uy6T5LX2UmwQchwBvLdDemZiM7glKWNfJiDiJ3KWITHgnbBfzUYFnAjo81ln0zY8bIz+Phd
mZU1J+6Ya+fBVY96WRaPdrgEzgehdqPrhXFlQvrjtbDZAtdEOVZyrlK/9qK/fcZ60vepUwT1mabg
Jl7UIB2xy+pFk0uL61r992KkS5ryS1EQ18HSJUcT/vHmSrZgABqa+jxmzQ6jBESbdV+8kmZ2/vdT
vPh6/+dC1GIssPm2K4yPF0KDMsVkmdZnPSPZuqciVN1nzpWu77WLLPPUb88OTcxow3eoz3YUbBGr
Pya942GdulJu+dtlTDhonAlcna3x8gp/u4yftv7cB2zh7O5GS1/H+q4VV7aJFyvhr8dlSvBNpjAU
haSLz0S5SHX7jGMknsYn6VY3mq7uLGvByATHNArB0y3n2n+/o79elDio5c6YYS9nhDmjBCPNkS8J
Iv041ztFahDYBsLTdzLZW8YVUO/FsvGfm/zf61kXNOCmrO10Srhe2s1eNj9OlbhSmvrb8DZdh2Xd
Il3FuDzhWlZNcRE82VnDhjBKPCTvleWsnMP/4cH9dpmLKaKvAgsiPZfxcxLGml1Q7yq5I37ewxJP
OoG88qL+NkewOummtQBlKcR+HIBVRqYa4U7luckfEv898zeJcwPoJb1W6v3bG7J0pj64tqBr3IsL
jXHkwqjPGBEATOxw18srQ+BvL+h/L0CF4+OdmFgeVW9zzgvsciUzBFER4m4TsH1mXnloBL397cNl
/uE4SQ/EsS4PtY4+2pOfGcVZF1mBTNJVd2mcdd5YDe6qQfV/GFif7ohsiU5xj1YM7Az6bQcZgFXV
sUfqfUwZm/8HOCt1qCuSnSgGLkq+VEujvWm0AX4qjMMYy0w4GkTE/4yAM+8LguVCtkleVM4/Ek1z
zjGaIS9GA2N5XejQXCOylOwHGrP7PEu7B9COCW2vzN8WBulJbDoWMW0oGMfCWQXW0BI+X+WYgj6n
tHYnMFse5rhyh8Dwu2prkrwoxKyDKvpKu/59QBNMnF3VQlRpwNI08CuiebB/IIzhPiUJlSNNwl1G
uMjaoggCVSMOz/M4HfM52w9Nq68VZmIN6TA+X7uRRFKGOWfXQarHAYFSh3VnvgkqB5rUdgK6XVqO
ZtziJyaaW6tREqAvx0MdmaQhSHyTMrHdlSuq3HMsLNVs+1z4DWAlEjn6JDDH5YMs0u9GFpgb9LzO
FwdD2c4ADbPLq7C7RzqOrE+i3jB9spB7ncDhRmVy00RsXvQkAWcQ2fFGs1vrU2P0zUkv8V3h1mxu
QFuUhwTI7UpGlbkXwi++OG3Q7KyhqzaOxOzkFmhgVWg4xxxXhzenqbapMZJ5DiIqz6/7r40Z2Ovc
6sRPyKXTOuzYGE6QISAx2RI34zR2sG8Av0xmzQ58XlSidekjhVdGsiH+I/LmKhCQDKehWiFSsXZB
BY7EJdHsc9FC1k+y3Ad7BVrnJh1CeSOD7Gcl9ADJaKEOfdeT7zcBi6pn/P5djiMVNbpc1RNf0xCp
8SsIS4AfuBk3uvLtzZRHBmE1GHmQkta3UaLUcYl62VvuhKIz1FNesi1g3FRvjBhiauRkfAlmG3G7
bJB6dktCI3I7olandBPX07scTgPE0j6fniqHSIA6pABfhiERXH7p76zYj+E4z9Z+7KZ3RKEa7jfF
S1F55dm4rVMvTGEilcifdo4Q8UY1eXtobEQZQ+nfi+imT44Roa49IhF0qoSxJELuEEYG+7wZzL1f
dFB4sKajmU0NXBSDmayNpPtZD9rXarIoH5F/svOdmshFM6OD0JQh88zkvEJ/mOxVk2Z4+gjeQQBU
z7smrR2EoI3A8xZgro5C7SEfCnWSZdFuibEcSdJDkdx10XgaQFJs7RKcVRtWwW3jmD80V0fAqlqL
4FxcFj00dgKlnK+jiOl3cW5e5+g5t6nm6yTHifEgSAVl621Et3US9ofGF/4nPyDJvikL6L5jVdy7
EzY4d4Zjh+UIdFoOMlaTeGRNE24CkSWEuKaRwBtnqLuoJXMgQie/U6H13YZxh8kG0UxSqTcoZ4Cw
sAWsVSJRpWc+tYqirE94RtlA68HtgFH9kPuK3g02Lsqp4YPS+9ELC5U/B5ntrAz+cWuYneWNIKa2
fTw72D+KmVYHyXjAE3BGaIPclsWEjL3MS68i6H0VudgpI7n4jUYE/1m6UKcyityo8gIC5UW0hNM0
K9LNIgBJdfk90LDRgesBhGY6GoXOrprWreX8CNnlkee4EIaVCkFEB+naaBV+zpiwzDklTdpVCihy
HxRe2Oo2avq2Odl+RI5RDTJlCKruMaDYvm0X21xXzsUxVOx4+hzLtl3MhMZUM13CpPJX/Bv+g5hh
b+hh+SXuImNN1h028CYy+clkbGoGCBwc5y3oJ0LxwhAYROzC8wYS7G6KCM3PDBdom2kJSeYApN8y
f9TXhKyhcqqcrzUGrrUZJe9D3vwokezTp4zfe0t7McoOUtpofM99VgIYCjg0EGiseD/f/x9HZ7Ec
PbIG0SdShKBKsBU1uc28Ufg3iJn19HM02zt3PHarVfVB5kkpmf9aekTi8v/B3UaW+dvIErgcmuSJ
CVXuRhZsCOKyn7t84ddszQKtUoIsqVQ35G0Ad+KBlPKm7DBi2ZVxMHGAu3PLRZyQFQ2YJVmu1bQi
ScCL3L/wf+RNLNIFY17aMWPgxHhJrR43gGyLV6ssX0zUXW8E55SXGRPOed3q+BLTXxHRDY00HHdd
nLWbpTGaKN8itgkEqzAiYRhCKObE6MEIHAp1Roe+ljjmuYqtX0G2E39bXt/0lgMvaO4Vl4ZaZZ/W
L/hDGRfFe0hRSrjvQZ+FCKasxOvOexJidzYfs1GbD6gW+ivIIqhBjcjOXcnZuzfHN3TdZAguyYwv
Tf5xCDX+hAyS4w50/WSS8xTldhY2k7MeADQsYUKjw1d7HhlE4/3ACoIpSxirxy28nfVpnP2t7/Wn
JkuIAgdoPgJGBTJ3SBFyovp3slcR9dz3OoXcd01C7+55rvCGqnP8kC07O1OfsN847Mqd2v5ysmpw
Adhh3Xc2cYtFhvyuFBi3q2OMgt8n8hsowO9WLz/kOL6uEqwD6Z3pIxC6HCIF5ZScwI+Z5uq4QDK6
SzEq8b1MsQo7mPO8oSfpXi45QnbivAqXNqrEV5BqwjhGRcbnv8ayO1eNYIVrS4mbg9w8nQfGytJJ
QiuvYNlTLYZDgY+g2vEbVcF7z7gmcguW055ljYALkqpwCxDp58USS6h3RnbqMdrcTrlAsRALsJGR
+C1bluY9DqOzOgxDMGuF/U5cNjDutKyPpKc1HpplIyQ4G8cG7Or3HvoRBk60KQjoN/m8rTaexVFk
iOFjbXokernk665WV00goiaE/a/ZOBuTDKlNTxgfUEQlvdtq1JmlnPIjC9btrkEExT82+vhGkJrl
Zfi5Luu+fUHAHPtcdtFTPxTiEMteHAYVXk+BsRRrwdi8VuTmHseytbETGFqoIJw5DBV2KDKAhg6C
6uTcYSHlK7y2zrfdIbu2O0XzgSo598Au7UCoM9rKZeBFLSieIKsmuNaaV52w0S8TKxFGi3wtgaRt
JT2bunHO6/mI81jM6oPWttFzNMawAsZ2OeSVFvkxISKBGbObd6qNAzkiYX2USrmHpa3xswqH4FEk
3H7IIvEX28tEys8UkVOmNs9it1rBm7WDQeHcAaqCrmAxshDRon1IbTXzs3bCt+ewIctG+8mseogx
ETVlMtszwZJb+2vgBoCYV8wPfLP5LmjmrypYorcVJW4PP4tzlu+WW0x5/Q+SogzZhavEcCFbTbON
MIl16+5UIhjxhjr8rWhA6/KSpdrwTHj3l9mrPYXP+AO4J76ui9Fdp05X/VzVfha5P7SFCb3Z6Nhg
ZhIKB0zpWPDX5Lgs9NSstNFb25zoTZtotwkrXVepOEftId3CppPsGPG7hURXLk/RsjaeQmYav0Px
MqOU9dmL/dl6RkQ7uo+zLbBPlZqvQwIqw+9GTZ5VFF9gSZn0oWBfD3ML63/GRu6qyzwe0G6mpKSu
OQthUwvbLl4CYWzkAKZREVhYuD2zJzWZrPBkvKxSo6fIiuGcpkX7KNsyO7aLSZSr2s9XOLPDFx/8
etCnHIvKDLM4yKz/Z25tz0ewFJc9sBrnYh49YxHFsYrt6FDZEqtZbAOSpPrQ0CAn3UXPtPFtqG2Y
jJhQfaep7Cvq1ziUJN5TlpvDPaQbGgQVPvFnn9GMhHm3zg8N3vOOOnVqP8gDuFkW+Ym4scF7ZifV
ap5lO6SGHzXsi/cSDgAqrrn9+8goDJG1Acy/klPQmsNEMNrklC6Z6poW6LylK288RJOrOXMrT6aw
3BJ/7kkOuMB0WAQeeAJKj83Ea1gJM3Dspj7mW2q6UlM+ip7004J8tpPdmO1b3mq0NnaZgDPtiN6F
yNWoJW0OxXVUQFz2isHIT4wd12Aqs+ReawgggHjSWU+EpELh7MTTNCN7jxOW6Bz19r2ZotePLMB+
bdfiBAHxaw0fmtTH1WVtap8bCr+TMSlp2GIKP2UFCh6Fitov+K+DoJ9/AAlIb0165L99DpVHQAxk
Ygm0oqTkUc3cwbLWGKessd4cE9eBancx6KMOwxwnmlsl0UcRET8mcqFDeCTYL5/3sxCDmNuYWULX
xMCHVi+5tv3KD4aqUz2X4GUy34EaRVFvK/ymWkEJA2yAI1Nm6xV6A5kOWia3q60193lbfIywPY+z
ibnKHQ1sU0rhdJigAWdYi9r5CWbiAKp0GcLy53oAj4nDia8mvrjklSqAGTQ0wR8ziZdvS42m+xXZ
z5EfsAC6GJJbYGqobuNNalBarSniZNDq96HEeqZXtgGzZLGO+pYYrhKB7KHimE56Olp3edTxtlc7
IW0Cmg2Vpy39rl9hZxDZd8cIHACS7D9iy/pVCnYXOg3IeSGM5c3RbeXQrUr95awEFKcsxH0hjIYw
XOzrSpkMeJqIASd+AicYJ4MnlVY5YthhjI5uwFWhRvttFHc35oySWjWI9SBG1uA0V6gOZkPSSTWr
chDzTPSGCZfpXu0X22WCqQcEGKqejAHelznIMsJUmJgb1uYxIdFxYBi/TgwDoKlh/GpVTOCcELGf
Cgm7IIk0iisyInoHd4u6CthiqrGEJX1F042h0rYXZSuXp0FnxNGmw3TsJOtYIZv4puslZtpS2kC8
0vEuL+VIbow+fgI2ti/mkim3uDlgLM6yD0uw3O8JR80F23HuZ0sO4JFvlX5PaYuTnuDWY0s27hPU
pt9pht6dDJPjsmPfbvTkiVhgEn0yjwaIJ6Ln2gcl7MQZQ/nTKHLw5rFHdTI0VpAgYfX1WCejkaxh
d8YAl5N7l+T8fbbzLmpzz0/EM/1vi6wvvBjzS6xX9WmQCvButVzr9MSSFNKIbDXo0nYymH9JLkkX
7haOoSUrgkJFs9I0EQosDecaKPe+vu0H/cc0DOUMMosY823SUQrjA+L1SvEgT7z+W4MvPl/Mz8q0
huMeV/tAHrpGAdhhHK0NNAtVxsgEx+Gro65vFhYGSqwVcFffUOgphXKwRuJ68pKZ4VxRs6LsBGqS
17XXQRYPTWbcrtUNPdbn7YEpxoRUGvEZ4hXzzpjw6aQW0oGshfGdlmpyTEUUH+226h4T3bae+KMM
17T4dqY2OsSe2G6wFv4isF+q1FIuWyFM/8M0BnNeireRvL1gHQrjc0h0/dbJcj11W9I4/rahIEWF
o/QyCVR8xdBD/1CjNywn6K0ShUAdHZAEQTtQQ4pOP/bOFPv4iv9tXT4FwCtwadoGxyeS8jBzrAgf
TfNvAfHzwugJIgXZKIALO8BLgke8rqt4rKzkZctmoqQUFcyKYde4TdfSLxfSkYU5/s5EzniNljfH
ZOwE5w9PT4UMd6pX2T/KqVIunaytCwzU5NYSxRaWOWH2G+RSpqANf4a29/3Kh1OTJ51bCwXrQEwp
HTPDizji7ZTfXC6/8Pbh1yCr8sSKGXZQFmwqs3R8cxcfxmlqcYHuJGjTHu9SnFs3VsWNV8EF4Pcz
E3j3ehvEqvOFFKUNlbHitVRk/7VNjCdR5VNm9XOoi7q8pTicSNaAfWN0UeLSNtZwyWR3iMox37ED
9AZbY+YfG+bSsKomyo1VlgENDZBxdcWq2gxFdhxqIMmxpf9h4Uev22yb17QSJpWw/5pGbWGmFvmZ
I1deUSNWvhhmJJZxbHSPbTkudPDFgO+H4CfXmGPYSrgViWaJ+rDBC+UaWfmPtVbCa9v9JAvkCKzL
mnE2K77946Z973ZdN1EbxnRAYKmq4bX/5hEhCHUvtTsie9oA/C0zOTEZ/jjsYMDMvrE2YJ4GboCz
Y3MoMNcaibTIiZY2Mayjp5lcQ0mU1wIm88NkaMlDR5bx1clt6x1zFfMp+lKXD7chGQsDMygIeRRW
v/o47YxgIM0oECZsNlXPBl+JRx20Td2XH8NgRhfAYt0xIdfoGGl9cg9urfcrEo4OC4/FG7NZvxgT
jyY2Y90FliODeoaNU0bZdqgzR7/o2JpBcmk40gzwzY6j1Yf/2f9d3IdbtX0pyWgxkG0W8zTMIglR
s8OPoWoLtR7ndd8o85G9PmgcO+FxFDNJA6kwT/MijnaTPreYLFHd9mNQiIG+TE2yE0Kb9tYBZXzW
Gd1eNiCG3CydJv7YLjYfpj28R02RXDSAPuRJQzdZ0uwn7peZX5+BsNj2jKJoGHHYpX0EG8JcfGQU
DKpa2gJh5eod0Gjeb4mLeY0dNShrYzjychoh4QQC65DenJVuqZ70KLPel83+R4PL90XlvMF7NoQ1
ae3uolT2Sci25ixpq+desQmWB01L705ohpYr6cekW8MN2WNAO1NlCpJxaT1lI2IrawpcTKXSvGzp
ACaduQTgZ3OIoicehkbzVzQOeV+4ri2tAaRqIibWelN+kJ89ndmGjuDHFh2Oa6fOL1x1Yh/u6ick
Yupd0jCa0K1oOq6TtRPZckARJVa4jOBnv2zoAySz+B88DYkDtqgtv5MYqgIZ9+Ufc1cUpnbHgbyO
i3m1SeR4TMilYP8pAJ8JOT1m0Al8WfUlNQiuZIUjkefOF/uuW0hSja2lZngxdJ4drQsl6TDJ62gy
itt0mGREor1jpkNmtLS/OLTmI7EcwBOWeUBvpWJ6CdlbQPWYmyo0NCO56l09w92zNiSeUJK7Vhdv
5Pq+s41XKdeaT5knPUbplu4fNMVwEi3KcYWIOj2Kxh+jdLSYUe5KG5INzXC2HRgz1Y5mG9She9dL
HeBFV/b+hIFTr953JtfcP+m14GYYKvlnc+bfEC3+gQS8ORO94VaEXjMAVD7SEhfDEpPGwfBg8JaO
DXFBskMA3pTjl+r3I7OA3ugllsiRXPKnSas7lgTwZ0GyWWGUVclxbjSdch1xGXkK5bk3UWzwxskE
NfVo1q6uj86lcbTmQ25NFwFNJkN8FenL6CR0KMb8kTQ7vFfw+XlcAOLJZl4ADnUsUh/X0zYdyrIU
Q2iURuSqWfTYJPN8TUgpywKG0W3/kmLNGMNs6IYXrFek4vapAyilB1zeJoZ6hkZonxZYjm9Rp/Y+
by2SBrOPTvHKxFh3kteI1axX2TH5BRruwAib8ZH2JjphxdJ8mcVkNNaEeWwjwVtK3BeHbJwZ3zlT
vRMspd/azb9Srf7ldal5wARx8UqL8dplopfsgiIa7wsbnNxog68ldiGjZ0r0oIXmwmw3/zdqnIpT
UxZ7HiPrFHW0ordWXWtK6cVpj5DpAyf7ZHhWRzdVNVrGFRztniY3DWl66NCU3G5YAlFQivSARpcg
R2gaJJ51EBZKDXK3qZg/Ww7Ps5qNActw/R0V8T6SfO3eyuxitqH2tP8BWCj8ug5N8yIgIYHtBp4j
lvK0cYm4GQv+tsVYX0ckN2hGqx1MDbjlwDoJsowzU/s2EYcip8TajMPZwhuzxZPirln+ghGNXR1+
2TArbPlIysy/Vdcua54/b7zvBxV1NCkFDOQLqNAk8lzFvGokiVDy9mr6C3MVZ5x1sab7EleThFDH
pFMvTQr3sojeN4qxq16y5PGsVUn+GjGPz5lp958abCnfWXFkYxnVNq53OxNBVg7Tg6Ua29nW00/b
6F/jRgXvXOBTH7SJORhJs5dkqTsecJV6jmg4YWos664APXU3Nup8ETUAJubCs1unCqliCtPoKmU6
MVZ1zOh36AiipDWFsMKOxADGZ0xgrHGSz25BEHlQaIz1mRgVrDc4hFc+LU/MoGOmRp8gmo9pCHcH
00Nfkqewsu4uDQY2hAZwqQlrfO4XliltmlgX8OwfHOf6wWLf4Rlgw+9kaWd+hNrOqzA1mLz4OEpd
FT0XQmJmQK4weJ8VOIDMgbh73KKc+t/SolcycrsO6p5aDdM22TFz/LtYSxKQoLNVAUuO95YDyGO9
AqkmWr6Aq2euwaSIVYxKSQLkNdQVQWeYNov6oyl9f2kGbPQZqRluzCzH7SYS/hhEzdSlTf1grPXw
mKUJ/pFJ1YxHSy8rSuOtab21mj8Nzim/gB7swTz5IlKVfaxutivj2lEA0c3Elx7b2pWtTX2VnCX8
IvJfTUd8yWJzhRUpob5KphkM2xK8hhob2zLKadCLDzWO2+PUZs6ZwfO/IRlnfmzGdDCr2t1ujD7H
L4ZpeGodlYltlHfwi+DRpQVpkdKKE0Ir4vGuKruv0t70QLQOYuaMq5o6rnBzuJQTCE6rW1nBjG+i
BHIOT6+8KmNXNpdSz8uryh7JwqsyLBA7pyzMJx6Qgsc5qGK1vDXIV79rmOQD6aqoFdVxeJm1nqo8
UxbY06QNG6n+WgNDwPyLK3iUMjtvlpOfTXUvtzueBTtVWmg9bsM2zhO/c4Yh7CarO7KuIf2mrZKQ
mgP/fe3oHH2V6joM1/0ok+9aVbwiGLV5q/sk2NJIP5LKI4/OolO/RcNihywq18fJQDM6WLNxwna/
BHPflzf10gHw6+3NR5a3AhqE0pQbsUO4kclXURCirmyOfbFi/g3yED/rHobakmtsA1SdeNm+I9qB
kFaPvpdDkyHTQ6J1SeerkdlBAFTz+NqBS2YzY+kua/YpLProntNEkGoTaWdTK/LjNIj0uFM8aW4I
9tIyhwaBFIEgX4DR4q5pvHllkAUkBmG4RICA96dj+wjRf5KEGqR7JszCMDccYkbjKjGHnzqlEFuN
OPcWre0vCy65iypT/Ssns8YFuMxApoNPBE2xPtpiKh40KrJDnI0PObF3h8xs4dSLQrsO2W78EMbk
J2axXbBgiLNpyuYkFNxStR0ROdSl3WeSpk0QE7LhCWpPUm5LnRuFox9ofU6UhTo9GROLGMAT/QVG
ObqiaOgDWW27WkbDGqJJgpoYCHausxL34uTbdnSc2AymSSSHuZhZLW9vWzt1RxIF6gAX/vjI+byy
JsJ7nbVjcTS0KL1p9K65AJaADGdM7QMjRZtt1jpS1m1sYds4u+u7+UlQah6VxWAaNiiCALB9Ky3U
L+l0/XUV2LMqazBP/aqvT800MmaipvAs6pgKvpGRZOVdl5h2oDjzTwrg4D2eK3Jw190Gb+acBM0c
/5TTaoa5nUb0y3POMlvlX5h2rFk1iwdaiPhrkEZ1IIKKjJQhZ5kbt5mXZ9Z0i/8ANLfaqlxhUYsO
NHbOpNA4Z25h/RTnWYO6ooTn0eSgzLmJtz5fDwxVO5+qviXJspmvlVbmR8u2x70yVDxyPSiOR2U9
akpToWcwqYjXGhzuzBTVzORL0YzOgf1Od27Mfs9+alX63QkjlzlA/YscyBN15CnpvNw2S1xD7d2x
wYZTEyzi/CmF9t3RhbCX/pbILU6mrRRvsyHyh2ldiWLv4jHAhy3uyAoUQT6x0tVlXJ0zJ5dn0FHp
ISvzl0xYBa2npl56qS98AAPMiioHPsG6hl0TulhzRpbL6mo96TKK3/J4/amG9gNbXuJpXPpeWfdp
yOpUDS2V8kkoxCvswHE0LpZ6F0fYHhwr78NabrpLcIXup5w916roEzdfVxbj5vIy1QWayD3numZn
ejubUQlBV1NeYWmeUHPfrrWWhuwCbsm/s8Ntkp+TPiS+XLlcbY2vOPCq5MbhqR7ozLRbBybZA/r3
3BML8zjLgZkcjYX9Q42mQSi0apZFOagVxe5Oaw+Vw1jlJyyV5ohGHRmJE0GGHRfDreiGw8SRGq+C
8WlnbPca2bWAKPdurFXfNzGnN04VkaTX2LiiWIKnXLTKjJKLeUCKb8fTRMXXpcmMB0Kd8qvWgATc
EkyGW5K0AdAJUt3qTrvT94WBU9EPChS2rjTJQisIWnkwY9PG2D2/zcxIQ75kic+kC+iL1svjFjms
3U1F/EWQB/YXgX+fLsOLnAxMsKX8SFO1IOQ1H84CCiOZx/Gac1gfM4U/JzaY+TS9eEVAkOzGxu24
EbLomVv5YM/b8Gbyq/nMo3jiqh5dFHLa/HxIPtDvQHAVqCan1PK1OJmf7dqy+Ctgj8qccRLUmuHU
DNYW9jBO7GF6rSM2idlMmovWjak7odT22XZEnt1NZeAk2nDSSaS/H9VoOPR5Wj0DazJ8wjB0T4sl
wWgQwCovamfzU+pqf5zs1XiPtXV4URo7htpXk3rGssTGU1owxUMe5PW0U4GdMB5cW6ogiKMApRtz
fOiManucpgmTIuMnsOlECaOTvhpm238RZlTdMIkS7Pat6Bm4DO9uO0PAiytGsSkkETIMBhrOTv3O
e5suB/vlv22ISGfW7O24JJkVGonBQJG9Y60Ir3aQZrUVnL3sd6jnt0SJn0kMArG/C3OWggkgkBMb
WZo5v9ox/wVYa3XQ9qwPaYlGfwc93cls7v6pQzu9QhSavIwOF6LvOgY0J6RDD1ysva2otzSIMZDv
0fLGfIZzmZez71ijFsQOqoMlqmLIRqb+rI3GryqdDI8QQZiLbmSeprXRg4N10u1lrT1k1GPuYLK6
gAJPBodOoYOAHTori4qjZjRs8ZUpuzOiefIIDQMSWXbZ6E5wmt/RP+lhOlkvdm/qj4Zo9CPdFrIc
M2854RuuFltGhG63W7jOZUbkQ/SUAiC8sC0sXwaJnqJa7eJGM8/Iobo9szl7A+pveU1tkUBY0/EI
GykZqwn10cg/kdszwXmIhjsqAI+Qbk9l3pyCcclZ+c+vWRlq6IhYIV7b6nvSsttoIwR6uCdLFdyI
ql+YzJAZSqkS/4CQ5q5k2lvA7No3+jYhby+IG0NpdkdhPpPIqaTPWcduTz412kVKBpB3cXK2lzvS
rni/7to0wof/2wqkAS3l3Q0Y/Ig8AqckaDoRxJcQTxyUhsKHfNyKo1n+kJVOw+WmKj1Df8MEUtto
gtTLwMyzGoO0424BCcMz+6qsh1p9MeimqrskPfQWYz15WmsyPorfcj4WTJ96xdN7FlT1zco4KT1p
y/2+dB5ZLxYTgeAovnJuuG74gzlEqfDbKz7M3268WcqfETu1Ht1u8bdWdmTZkIrh5PdV0oVx/RyL
d6W90ZrsJNlYm+LBap2Qy++mjnZxTR00fP4gX30SBC/qGC79z8rkQuboG+mo1Pl1ZSTVx8E8ITGg
JYKQVTHSLuajlp3FerETFq2i8KU4qsVD1TxXvEAdLfbVHpjwQ/ybhsJvDGJwbc8ebL+efvZnZyZ/
tJdEBQJJ2KDoB9K+q7s3lWMzbvJzrh9m7UK0x6ksYB/SPnM+jOp3lhAQhzxVA8S6Agybn6IYF+QI
8XP54RxyS8hzI0M40Zy7mesHdHYOMkWtXmvzZDKD2HThptHstsY5QWjE94brxOe3zpOw1e4Vgi/F
R1zfF9ppSH52NjQ+RW+WfIBXRScd5uqU+/brg+nKbD04RBv1koDfb6E9r8srbkqX/UYvrpF9aFhj
4ZRR0OIMhwz5TCmDQfsp2KOWXK7QitNNIY7oWke3qSAIB6lWfrW5zk2CaESvtmFNows6G+lXWSsd
e9tJvCSTrE6Mdb/0XM9vYf4F1kZblV9ngl1tErWowYZu8dD53NtS8UqDmNWCrE2OHpDI5k2kt5cE
6p5WHAurcmeSlMBYQWEnkgNACapdtkq7P2G5GmTGCA4+52VqOX8d9moFE9TIFdML6GGfzbDXUhRm
+YFQeJonfipF5RqnOKKfFhZt5dUkHmOhtZf9ewYIODl37Hdt45pDXXFyEFDDnVxeVOexjQ4Z+sut
+WMweVC6V3V71J0XZORb8TdDj2dzVbfaTrA4qlOGGO2wxxLoEvT0+pG2LynRbJN6jOLlZM6qlwOw
bGvM9w6Qbab11AysDk4ryhuB+s0BO95VT7322htUmcqREvdU6zsLH+5/+iuAmBdsVWp+JyYMbjNV
bmn+W4ClldnNxtMa01MTM8xZIw8hOpMk5R5hkQ8fb8Gj4Dg/pGtxCd9b5g/aPy9GHbtTHTQm7Zt+
GAWfG4fuyib+tIsgBSlWydVZNQoTjkW+A3RLvlJUQdorrxPqM7icrh095PKeuIZjbnzqaMTXCq4o
soa4+awnDB/TMyS2/UJc9t5foIdXUAI0rkOYRFZQmJYaGpVnUiVVWkQI9NV6FYTBGbisluhNOsgy
kugcQUu1IndIfyyFLAQjULJLSwaQLXHrTvcaQLOpYxPOpojKldO/9ed6u3TE4axkmSXSj43Xqia5
mE9koe9BEFCbsKRDtp08sGcz7pl33EIdFVAAYvtz0HcV6nKbr4NfKtG/fmp8hsqkzVzN9aSUb+P8
LdXjWh40aqccEqDzVct7mAJeCiQ0N8A1mueOBrGSh4qQl5nInVwDJPDA7ZoCZpNeMSveYn1vnLlz
+93lz5a8octwZfMRjx/IyQKJagAFA4rL2y1D3H6clau9HIFUDDbvw/1IwE75rtQfzKv8RtDcWl9K
/xTv6UppWJYHPXvtp2+rag4rClvEBsjbQDvSACEvrJTxDA2YIxu4UvlFYrjVA1+sTyxmAIM89c3b
al9K+Oz/gw9I6KAL5AcjYpz+NfJ+jz1zlKM0H4vlj61H3f8grz0CIaZxLl1V/ylXMt6cw9reZC1X
KKf4AOPWQqVoZIetfB5tZLHbnSnvud1CymoPTEr01zIr+YNQSlro76Acqvg1mx7U9b1EG6INF4VS
K7acgVwekSPPSDmRTNCqGQqmgNSa4VyQvnLg6Q/AGGsCmw0zubRGcT9jtOTBJyFVjGfOD9OMcHBk
Oljeag6zxwxb62s6k+Inv63lt0d2kgEKlgts1w1QP4+EL4O3Zr8KCwebcJYBafWcCB8B6SqVA2NF
IgbekJUFZrTdEhty2BbzLiJOl4V2oOXgLpA7Feb4sWpG2Men0n5nU0BHXYSlfEuiX/N2cIhQLY/9
l31qhzuz4X+40DK7U3kYWMVhdDrNycmcEBlCaE22m13MM60vBqdqXnJm7AeE+Cm5p6KFBMPk3iqx
mZIZVT/asPebnIf8wSHmEBtG4FSVF75J8Cpni61h5Ns+YvnUjzeZ8ws3vZjO8XJD/phrDtf9TWMV
zUt0cqi79du0eYx0NvHSCkhP4qf91kWwUusxJJn7fw6jMNYnXD2d1+1o2/Qry68NogMIKpsZjLjo
5K2u363aqevpaNWjWKxw4tow7LOmsInoQ5HdmmxH5u0BbSqy9Nu1e1znL0vjG/NRpJ9KQjq0jZ6e
sI9GuY6tz9o/ADzoqdPHbF22+h4gX81GsElu5pS0vC+GPkpFOHpxKttn1UB5+aVaF1M8RvML6SN1
fNpk2CWXsnwkMwBIgSfKW4eRbD3fFdm9QGibDp9FOvAluEj7ZZKHhVssjbGwvEj9Oc7ux+lGjYmW
RiY1vGfmGbrMuNnUK0GK151vKNTJR0cnofChYZ4+Sd7H9027c8aAfs6Xwzf3EUtu3+AyM6PfxcxD
o7qxiTWVBeR0tQg6+JK0+2J4SHKYiDq41Ey4mhqaLeYZdFERl7O6hwpdS3J04vo0Wo+ZOt9M+mc8
RodCdxhSkzzU3dLXeKbV0f0Qp87uYlEP+JOJW2sCinXKZqbW9AGKqRKgSnOS3BJQ4FpcwHb1CDwB
AeoLubmcdtl5gX5d9N8poumSCPK1OpXabzJZbqu/ZRwAupphJc88ptElZfzCGjGef8c18ZV0hQaw
3mV9CVCI8a3GNcefr/WvpEL1zXwanfs92ZsIjnAja2ml4liswAKc2ZhPuknc+tw/jjEU8E1wysR+
F30sEs3+/BI11yKSntIS4MPEapN/U1/6W4JV5osU9waKfZNxHtTMLjvFT9W73pH3m5PfDE0czoIb
Ky7dSEEnzYc+kx7q6AgUTU68UX8h6TsY6wJAdfwtDHZV2W87EcUuUeyjo+FGJDR6PE/4Y9lpc+bC
7mbSXPEjK0QtEcGdFjOkrHuapneimszhDtI1qgtO7Cjsqh+DzTrISXadf7UdmKM4aFEEfDajH29P
BLeGk/bTtp0bOQSLmSC/xrI7Ncw+Vbw5LtLK3lHelWw51dV4QmOyT/jjvy4ic/aooW5T7NRdFy6y
5HnVwY/WXcD872aAZHCwNoma/q+xyePrXgfTeNXz9mtTTTLWe08YP235l0jrIkHfx1B8yuJ97lL6
dPRu7P9YMm8TMWD3jcLFm7ymzkuia8HYoevd/i0IQqLnav1zWhKEMNtoHyNkzZHfODmK7VRhc1np
FQvzMyaZsfOzTT1O1nQzms9zG5optQokq0xxNXbBdDxq90Mm3dh+SeOhrXfPGFuaS1uHhXY3WnBU
T9LSYNX7mDACZBPeQI1oVulhJFhvRtWnqw9DdxnFpWMfbiY/pSG9hdnxoJx0dqQN89xMe7Gs66Ro
B1SfrkovBawGxixPHrMKkgAv3Tsy5jfj62JAwR+JWSweFvuHuKB/G8D8/0g6k+VIcS0MPxERgEDA
Nsk5Pc+uDeFy2cyTBAh4+vtl311HR0VV2gnSOf/o1R7Jm3eteEGxusnbGfjnhzPeS+6UdXGCU10c
xpLiPz4bfLm/PkX+70hLK/B/pfZ19m6CJF4NpxEupLPFUwRVQI/BDcyz8H+atEMm+gJPkqNzQ19G
5lNR/drzrd2/+AhVmxun4OEseKDtO9mh9zqqaxtCeOk0u49/M9W/QsptSmuBArbKX+QIz0RgfNc/
JPK1NH48LXdDn8DzM5a9O0i+FiKGAhB2lj4eAJ3cBoTSts1zPb1Z/XOonsxymLBSN2EMCAx4fvYr
/kD3oPSnywbjRRed26cWTKNcmIDo9amrN1o27+f8rrMueAXpVX6qgkstPwrisNdliANJhyMtPBl5
rlRhrQ6MPL48AcZaI57MmOvs4ndCfNqNx7S7LSi/y1vWXG7vpvkXkZtP6/Ehdw5UowmXjmeCfNNl
2xcUtKXdcczfppZeHVtBW3/n5isa+AmRG1jio3H/9mo6ZGLZCvtEBDxiLp7jNRwfR4v6UJIdZYtS
g1TiQWHnRlew0g0ie+wXHq03pfnroehb7JKwtvEGU9cZ0CHZ4PF7o0MgXjmpEVWX5yQC4rfCO5yE
8Vo2N1W7wJRjfwT1od0hX3bupM+aFEB+H4Fi6SmvLTrqQZAbNTrWb+L1uzohJKT34jK1f0OFFsmd
d0QKf0Yp3iEg2YZO6KluDigqzsGwHAcKJ+yroImCIPTxA4HWpWujkF6/ncS9V8SiEaPMChYdhB5o
UL5WA0zbvvGO/cLLHizmFLbpxzi3H55nHaN12oXSvmlbKhS7NQYU28ilegDW3IlpPgP1f/oMiDKa
zsTfP1J+tjVm2ecdjcNu0JIRJ3dhYp+G0Lqpy/SSCWvfwPtvIDV+lCX3Yz0/pYsNhQ9TZdx49fVJ
89bkEab9WnwieWGWoLqC21ht8tKKCf56zoTYOsq+bUT/Zy5DuXNbwkeiKjo7XLiIvWM61ze9JXYr
SdAx+bm4+36X+nHQz9KbGJERJ7vRdZurPuCFHkxe7p0Zu0CwnNc1PSKDe6giCCIRHRpF5zn6Y+3o
26aG12ug50d1nJPkwc0n4psIbxxXfTeu9YV0+m0JnZfYlKuAMdN9egk5oDfpmjwgJbydyQRrUv/d
7YbNxKU5lC5GPwQ5bnrBnUTtQfHqkLA3u+urXvUu4s/YyCLHJY2judh5HBw9VWzrsqLMoXgjjVBW
rAfLd250Wx+F5j1FS2kyGasw2MFZfvZWeCxbc6ucOW5986qptoLOpId1uabR2s5RqvkJUPLdTOPZ
K5OtWMn9dGj7JGqJtee615qW2U6DztPzES4tEl7v3h7/jYl/iFzrmHOfZLa/8+GaKbMCK6Icu1sf
LZ8rWPL2Dst6ySqm9xIL3CCdB2FPO/lfMQvpn57eIiuLs0wdez1QRDMcRnumiAShLdQePZWnwG23
EvefKK/vD5+dixk9809Ek5VxgrN21i2hb3eyZWKbXPM8ASINQbdPLTA5G+Rn9udtBRYPNPVjL9ET
xeZd7E90IDPD/aiW7ztETORzRaGt7V3UZoIRkjpWink9Sj392UNWg+rDDMWpNNU2UtXJthvMncWh
n5tP6OSKMuMs5aex9krByFzFhm5DQjklHNvAzISKJnv4Yqq3CfDIipSE8JYapITbQLKXujK/lKGh
YSQ9JNNMfXFkISfqd9XcXdqUszxcXz0kr9PAQNyTdk5ZFSzYdK0qjUADbVtdUBadyoXAfJx8SZSx
kNBR3a4nNEMjax1dmlI8U4eFfGq+p/ul2hR4EGqVvvc8vETLE6I1PjYiIPHTq7u95RTPYngrJ7Y8
jcPckRgD+XVyZPTdsz+Un8UiEQFSNe03x7lOidhnsho7xjr8oCgfG9Rm9XaGW0qc6kZBinUDRzLT
D49Hwf3Rj939glxSZ7wUThOH6B9QruLmRgK+csonOe1FvAldz4DBguOr7Nwkw6ZIum3TQmpjb6Bq
Ci0kad8tFxEpieitgei7XabCowvASvLrrpjmXTkEG7cUB5L1t67f3DFmnjH5smkxFA9WnBLBF7qY
2pXEL4TRMsADmTfgYR4FgdAEqAyKNvYrTFlDf46KadNed7aMOtPa0UePqVeN9S+x+9ROifXDMbBu
03I7sRmuwLJdgNw5JAAbiXE4EPTbcGJK/EPNWILsuZj8iDi+daMQgW0PutJeNAuhbqvYscyek+Ek
0NMtWm1dRHmRqd66sTiPc2HHCGXv1yyhpMmrn1offSLyCTZD3GuF13xoHGnsa9AtAjFs4di3/QRk
HvJB6bLgjwywtIxk137c7IA1a2cKCOCVbxFgFI/SNknmmBTDvUiCzShDZASUq1USGxm9nQZNeAAw
X3YCzAQ7Kt/ngrgpN4XZIPHiy7n2Ma/JriPpr1pNHUvLB9co6i21CYdO2Vy7uIeycItWK07n677e
x6JpbuwQk7HDydLqBpmSSzev/CewlsRL6cWZB/Nvh0imuUptqr4qiYtf65+WQbzj81qr4QvtLrNU
u2S1dwJ4r3PErQMB0OPZ2KQTAcSpci+Nt76IQhyRdR/oqngmGvgRcvi245czzfIwWrs5asFEC3PM
6JhNB3nAMbXFS7aDn3u0B0ZV6MgQdyB5Po9BbX12BnFoCAHo2CsLBzYMmUEgR1taNGOPGS4bradI
sL6Z5jQwsVNqR6GcP5OqTQ21Vjid3eAQzX+v1pqp40fD/aAR59IAPNXbQWJ24P865C7kA6Owl66I
3r3vhbw/lPZfPHscsFiHPWTHQzB8VGgcRVXcGwC6Yc7ghhtMXuklV/0BLz9EzxDLubz3vPbkjFji
2ungyuIJ6zd4KCQt/P3Jlu7J8aLfXuZ0dpaYb7LmuSWm+Mq0CzsCk+GlmKPhNMKa14n30DrDFvc8
n1LXtA6iMxQcSH7wsVgA8YMO7pg9Pg0iwjixesJN5hlyiL+wcaGXoveyS27WEYuaGdBTZulL1My3
QzXiHkT173ekj4/L1X00tQcgZmiNHKsg3ZN5AcXA5eBhTkRxfSVULGIEcDnOpqUKcvl0C+ptwwk1
D9kLTNs2JoW8GhmhB/tMQwJUQNKRxuAj5FbwrLtsmCkJQrKWsKS60Xq8ijaXQN/SNXsgB+0SjMt4
hGj7F85i7+fFzQzKiPNk16Xy3U6n/Zgo786YFvgwJN2ijdhpwm0AtZxIqlImwnWDPtym19WxXtjl
8aXarBNS6bu+StjAnRvR5b+tCH+icL1VhAV31Fx5nmYubM5GlTuqAokQpKI+rY5XGQwz73YJkaJd
QSAwJQkQ47gKzGReN8JPaR4EgG8tbmza1AcAyvR6GVquiy8elZlaUB3RltuXGaMcPVuFJEKj7tMd
2ob97FLd29EkB3u/nyroV42XvJlVe/IyL3YJU+hnn6HbA14hLWEVYOLDdAiqBnXliNa8aLx6NxKo
8mQtWPMLrHR3bScJJi5KDmZhP0a8oF1VK4oswytNNLmPTth24Z7ywuFQ5xmWTuo6vwsd/rWVHd3Z
fg8H4ZBm+LYKaCzXv9G6CNRri/zjnTCf6mCwbm2NP6KJlsiEBAHJxySgvmPTtyWd16K6byX6LwRE
BFcfkixtbryRVFEsDBbbjv8xTl5/oWzjey31eMBfmOMXbyTdMqqkrCxL7kPHweOZrhnPtMhclHgA
eS5BFXb41nXK/XCWNHxwvaUu43FW7sED047ptM8OTgPiUE5JcZ5c/9xFhGF4Ci/16hrnv8q7IwaX
+rYnC+SgVyhKF//lET522PVlgHRJo9abJbbiAT8kGqIGG7xf6tva/aFcBn1tQa2GCAP3ix5B5FoT
Yvi0G+D6ijQ565ylvi7HGT9q5EI9YaR+QpKWnWgCRbbkJnkPGtsXL20NTCfxhGfbPAI6diJBrIuL
ReexIIAjJL0kNQ+my4NvWfuElCwjiGdI9SRxU/6943sJ5S3aQoBtlme4/32a0p8XLAHhDpp2l8EV
sNkEzNTfobOu+7Hgi7MrgjtwJH2Ns2VS1FEaXGciZgD75LaofETvTFP0deN5fAzWof0t14H1Nm8b
FlDPlRHq64CIEezC7vJSopbYmdF+rmfzr7NVcW5857b2q+TghRMcOZkj70TccNUOIR5jn2yVhyjv
goPvDNF+Vcb5gH+OXpAlz28kv9AJQZkG78MyXZRW0z6lC+ZiR3J8HbQLCxzV64kVEi8PwqxHHhPv
oSF/YNfabv/PRiR56Nd5OjawpoSrypzXpEhgdlQqmM6NsP4FsqlOTokRd8xZKbAS/PfENyRRcKKV
RY9nubf59zrzXdqkoFxj2Y5iEc952LsH3yAhYWzpSuuMXMUGl9Zg1X5acz454MFAgdUb3tmr4HNt
/H2U1/kNwhh3S+PJeO4wozKKNcN8mtwa3Yccx9dpnnBjRCHwnx21r7SUMZlOFsdziZ3F3lSFpw5e
gecd9aL20IT4w6G9MjydiYK/Ua6q3dX0RQrA1GNGLElQlpqJrOr8GQwjZZjOszB2KFEEq+Xkaci+
e+af4GRyIb9bux7v3NFOOTvnKw0tU5x1YAoHPeU/RNjnaJoNiFBTRhgUeqivjIAomI6OYriq5dM4
QoekSNOCWNULt60m42HJUNqGIKFFMS73FrVQOdj5eczNfe5QyuXlpPYXAUNFEHXHri2/RbK+1OWM
d+V2yuVDmBEliRuTII5oXtD6oa05pqrlFHe754IRipKXjFOUdmVz7yd+81jOIuQuonOEZdRLTlQg
XtMkHP/VmkcATYoJ9/611L5MIvwgWi4PQ1DTd9ROIUJd0IXt7NJAGrG9joy+H+XitHgs3elkXgkP
yKY9H12dcr32vPlArwyDY7utKU2ibrJK/4ko/cNost46c9N+VGBC3vKaVh1YNx3rxGkkxBngLk9j
3KacbXWS/Cq7r57sMUx+hkU6KXx4kp+CJLxPuP6ejfHUxbMQFtYW3UvEREYcJdfzolqd3exTAp+Q
BMY064WYTyulpxOhb5D6KZXDWwaewo/tzEQOqe2jHHdaVcQY4HPtjgITUUyiNujqki6QI0VvK8y3
oKzF7KJ2BLOiqSzN9nyt6cmifJiKHe5kUTg8gKvl+BdDmgO6J5aEm0p91Opjj2lkawgqu+099MMu
o9ka0veOxByESdKKVA4W87Ls1w9rhen2jCV4Jvw/y8zTMrj5biJBCTUs+wqR72hIMgsluwLd6oT+
Y66BJASU6bhXXnLQlvLAfYp+Py6a2JA+TJg2jFMzdSO8GnIHy0pdMdVhnGA+x9NHR4FNjlWWSGy4
SH548+1yjy6Wd2iscRBBc2+Um3MP0ZSJGpoiWKoqEGhes5ZSK/hasTtsK3ukG7ikx4YBLgKgSvCB
jEPVxF2+kE50FQYmEfEqqO36WGcqRbcgH1PsImmcdcglRjUkG3Ctot3ZVZKo7bR2t50ZfmwCvqcn
yUCGAiEpHpQR1UkrD44Ih5IHiE7jVK5neiesKHlNLdf81lzlxIAJ9y8tcP+AsaJdZ2rWK6b9Mo4S
mL8onc5T8BcVL/qCuifw0bZcC5Etiebc6PV70/vuI+6G8YMQIJy3V8m8Cd0/w9AWYpdXxmHwG0gj
S0k6O0EaDKdwRXHjkfX80F/1j4ULSBWw2+yCoaz3VcotjCsLk7Kno4e+ctEyaudSlbO+xyPQobLM
e0AbaeGw6aqPcK2+UyvsvthcR9RJadnx/jOZTIpyyRhyAA9/WGTlLUEFCla2C/HS6/K+W+VvMubX
2dafv5H5/usWZFBzH9xH0ppvkyzBzetEbEqB3U/Djmg4LyWbQWoeEDxWwFQA+/Msr4x5ZNlH0RbO
VzIntMjJlBz6JaofMFD6N/VIeMPGRCaDA8XY/FYjh93h9wc7oNnUunUzJJChoU538AMoYrwScWGT
V3DTSllEj3kawVfT4M5rJwH56Qp/luSypHP02Q8oNwmqkHvfz+9TkO1+dOLU/UgGVgmAlqTNoAeo
cPyhTPBJ+eap90YAwm56EMa6aVTZvyWJXyB76AEFxkm8CMTXsCB6+le72oY39l7NQKFtE9RvlJVk
t16Wjq8+Owh7/AxYKzCoUz77uHTtE8aqlyrEPeVhmOQe5zjdrH3/PpCFeVcXTH+etEgyygnVKb3W
fPYCgeo3ZpyXFX9gfW931VufXk1iSwCl1RjLCRC9U+1MSlId9+MKORByZYSgE5t6Gn6rpv6xvaIB
kEIiJH1o6J4MKl6YIh2nuBMWOQw2j2lycPJk3FGe6aHmFwzbZsA7PTGTxn1vNQeZj3/cqaYKQZfh
7TKk12aWCAGDVxDcpjLAw4UNKSaoi9Q0LdzjKFq0+/kUtc52LmrhwLN6Dg0chf6lNrjeVSXTTbWi
va7W4DsHjds3bf7ZdQ12koXlp6usdVOQ0RKPS9ADIKzwHSGRF7tmyervrrbrLyLSrnruEmRy5ylY
syAN0OBLr+Pgdik934gx6J6oNHfY7O2sX8lXK16ANNg6ucaQJGhaQPM2m/qjZSJ/2Y+q9GhMDGfn
RKmc4e1PHPSGakkI1EnRir+xf8iT6jrCJSiBJyHVlOHep5IAcIKg2TihRPTBSc34XfFqlzsrtN7N
Iv/WJWwvuXHNnnB+0qKCyf+ZRDW2ceOaezPp6Y2/BQG01GikrtmhdUlgMyuifoHCfbExSG6rxAqw
I7nDvq+g8hm7MxwO9pvIaDY6Ih7x6EwMf6aQW4JlJ9hNNdvzvieP6ST8FftvFS71vV7A3/og0vwh
n+1JwI3Tr1XcZqV+XBXmPoY5l8ms7L3HmvxAKNfFhitleNqUzYj7HzcGFBTfCe129TbXQwCG0r8u
0oSPFm1G+ymb6ksiR3fHZNODddJEEfp0bmwCL4so4ozUT3nNZUN6wsQ4BdbDSKTUP7Kx5pvB86aL
cLU6pXOYbIF+gCmjIThKb/W2Vm0P7CL2eMMr1saVx7NGLJY5SoRJt1Mk+1Me5uGpUpRVhl6BddUM
LbCZ40F0zM29Mhwt9QTABlQprqAxhiNFJAlwnoXM83pwJFM6fZBoQ2d4MPp3beP2n6Wt9blXUfmo
5yK5dcVUvNsBnZ+uscbYlPmyn5YS3olIq3MAn8F0SAk7/hO1nD3f/l5RqVmkv23sljKGuois04TZ
/Oil7rjzQcfiIhDdEYgEwYJrc5yHfLQkE+7ZNLn8Gm3CVxc/N1uXoIOtbRWv5f+lXUgEMTFg3aNA
Z9zNuQXGFjnJ3pmcn3UcPuSC5d4u7OVPCHRzETPebZj49kxhRvm82mjq7GqebxB0yyHGmQLvrOuX
1c8JgJFglJ6FjMySxd/Oo5ndY/La6GjwfoPB551klo5pOl6esHC58QxRtcFn5mwg88FY63MeLdcM
IauL5zK/KtanisN/NdlOo/8n64f5bEhwDum0c/bhHNGraEOtjnrpSEcAw/LRtdT+sOPtJ+0j6YKL
Chz317jYm/U8shwNubXuc4bwfyWBTA8LqcDbNuvZAcjuuRln54FC2x/CyuiTzwYYKgbdiMmhlESt
TU2yn4PUg4borecuKP1tKWfcMolo6PNDzvBSRir5kGOXvTFxRB+69VZg22nlncPTvPcXJ8j4xUzB
m6q94tBisMH4h7MYYKhv37N+0DB3ZRlrokv34+TIX2k/+MgcV7ylT31FgOS+TmELuyglc5M0qnPb
AeVagTJ4MJnASVirPjzTExvR4qUAb1zydxrAFpYSvJG05I50V6/AOteA1Yu0GsCVDLkTMzi7NwDK
ubGaTwL3yi21oy+Vtt6diL4mNNbTDeFV6hVJtL6DmRa4EVOgLKdMLhHmPjyEffoNlkN1NenQeNoT
RfFTl97WtR2+9JVG5lYZsJZV+Tc8aR35FuKn6pWPmWCsj1ntre7Fd9N2+DcHlsx3bRHqmzFIHRB3
N78oRFxnIkHMoZ6kQddUEG8zYCkNKpo9VbGAOdmLOzH84mhK4oidWxwbomlxe9clig6Qlqnaq5rz
dud7c3iX6sIATjvi0nsYIJc6WY4r2vhnD9YUCb6u9sykdEBhQLhxyhVis5Dt1o0sh/qUiPRTUpx3
1dpZ2zUITADGZCN/V0snNkEoiWkqbR/J7RK+DzlofOmKtNw2Yn0Tq4BEIkRKAJkmKdrPBUlSR938
cXCcrzLjolq6BfZB98sK+Vl06mOlIxxhvdsiH6jnzI3dbiTDKXDEQ+ioCeDd9e4yKlgfE5swpnlC
JjOP8HGke627OtPqUJj0+i9Er8FQDX9dB8xNawwCLrqzLaRBHQ+jF+3qtaz+UVGqbsquoGS8SSoj
Yy3gAlUgnfvV60Ks3crfd0MR7ir2uHPdZQPsH6SUlg2TQub4dxRwRY+97Y/M9gMlGhaYnUGwt+Tk
oM5rtb4Sydse19Y4D46wZByFxfCAU7vZd+5KhpF25iMsQBl30kv+VhPTB1gls8Mq7ANOWAQcmtM+
pw49Ng2auYQww0MVtg7VCaDrOMjRbIWhQweYzwCnzZcpdHdfNLX/TYoAIW4+cH5NzuPKR4btW+fe
OmSad1UyPmxx8U9bOTv17dotiBdEyeNEpCENwBP5MiUtGPtmcXKs7GmyHQKZvooCRo77wxJvtrJq
bOyDdROGbAKGW+IAbNceZm3X+3xunAfegisDBbJZZ6CipKBRbzLVEelB45+xT8KNhQntAKRb7Rw7
z97nYLHPtT2ql3rkCUF1USOxlDQTWxY8aeXZFgrOrCMDlSzkkIwTgmYhxcpG/XGyvP9nFsKCwONH
GrFp6ezTurtrpvnbljK9Y6qoea5QNUeKam8j1+YYyc48rF0jL/iCCc6DhtzKwSdnRqQNRkK8clPI
Cd8pOI926qnNTeHnohzwKx8o0K1ajU+nJwgYWd9q0CQTpExIMQWyDT4fch32qeZlc4Dtr5w6I2aZ
Xh9gzrBlAdQYsNusH2U6eq86Y3AzGRaNZhokgY9htK98rz7aIFibIl/eyXQDE2dDJphD2gAYVC5t
A8/tXue55JJibIEQIgYGO/188AhP/M2Qkm2q1iRHu8ZG6tfo8CZCPiAC2G+cnBYOT5YGADzK97Bj
4jBytl2zkdr767m1CbBfbhpu3l1D+wou5Ja4qlH9WWzUubmf3CUSU3uyNMVWETaFeiX7zRldN9KZ
P5YJgbFSiThmpnplahri0LaeK8EAt6mN17+PskL24xjnZizVj0dxD4kJmO1vAxe3bLhY9Z0r8IMO
+ezfBxRffPRdBVLtCYRynQPdleU/9RpCEtM8+dbhidy6tOqciJOyTmniaWzLGUyQ7ZGiFwT1mfA+
hCTZmrrXK467yp9D+y+rLLCSsFCrzINwdxbPR5xJBrjec+QhbFmIjXCmt7RokrtQj+qmzZtpx4KE
ss/U+TPkBj5yhUI4J7c426z4ozaryv9Gdd5eplZVF6QZfHRylAyxNUil23FwbqqyA28JB2KkREqW
IdOBVz2TQiaO49o4j7BBaLx1gyJtwqyAauf6PaROwSCyDr4Gd+3FH9/YzR3PHMELWfZDkgbitVy0
90EikEfkLe2XeT6IrRZgqCAfpO0NNbdlZ7kb+uGZ1MmUTsJa7Gbc2Iepp5Iu7RVca9ACsLtNH/Pt
0j44akE+o+teVhuVjcjQH6PhRA42tNgukChtZpK0Du46PFVgKkAk9fM8eg/VmHY7u03NgbBP+yu4
isrbq8WQt4cR0vMVIl3fvpWT9depjNrn2pv7zeR1alcUznSOysBQrFF84bZOYu5e1LxuiKE37e19
FPXLJVs9YIaJ4CLy5qZ9P7o22xfpuMGYfRFxU+9TJBYEnpXzTdu0LBpDhKjJYhXYZl7HXG+jpoik
Wx/yVQe7dKnUsEeaBkG9RnMspMUS6aLhCtUMnTkPlwiz7HITLg2pXokXZdejv3zIwP3/Err/CnKF
EUwbV166tnXp3awGMs6hUBH4w7zpozsM6sfRQ/aYyzB8SDLUxIp+tntKFq/5VIninKzKAri8WNoW
6Tq6XRxIOGuyq7h8QO/xD+bYv0uaObt3QryBDcAykSbkcbld9WNnsKyg2Jj74LahyVP8lvXqvfV0
RR4z8ksOeGSx+MvUJn2EvmjTEYkq0+t8x5B+sFwcQdoBw0U/K7eeSL8MO/vRmzrzmJGVtC0U3ghr
7PPYcCrH5RzJy9RQMhfMzXtKc/M+jXD8Ur9ucAtl4W5wFvGi2hWDnGGucqyh2ruLucox+Vprr/0s
0hBhcGjxPE+8UsLR/9huIVZXF19NseI0Ja/k2Z2GiHfbvhoT0OLzfhBaZPSEj4Oxx/dAkauE0NN6
EAPBHr6OTj7gOsrROiDYKYUgeREY5KedXvPlA2+HjiON4zlvommTyGtwubOwzqgQXYXoGHJMVTI2
DqY4R2JeYq8Zn5seAGqsbGsTGAs2mNCooxtM4Y3x8AVsvLaHj+tbzUNTpO4Mya1suVzq3CU6dpqL
l6Sr/3EAE2jeyCs11BZP45LMz349tpxK9KzEYYBKXGbux0L62o03LyUzPnqfiMF9Ai/PX5u+IKx/
Rc+RBHO2z2xQfU8mNjqPVbQH9AgM+WH0kwb118C2yS/FyQ9r77SXbu7pQDUBc16nFp4PIvC4+nIE
AgCP9mtKKgXyNWS+NtnZuG3WdCtmSKhNAdmwTfs1B1y2xACq2tdObAt+ZcMauM9YPJ0nUReIPwR/
T5H/ATuI2KrraVtRN037LA4gkKLkuGIrQPeLim7uQPCsBOKjmKB17YQDu8qtYz2q7E9lSegD0LKj
a83qHFFHs0VzgZa6IdjxXNXOwLVqDTNfDSMtlQXlDS3AqFQm7e/5JWX7xY9+aPRGDN6n0aUSip2b
d4YQ8W5lBc8tkNyooiJAJcSDpwmWVSDtablUU0+kft6mB4cdbL8sE/DlnF4DQcibgFIueuK5U73z
hG4PRVj4z0bI6nnJU5IVgq64BlaIja+xXKYGymdkQgncQO8z5X5OFG3eL2TLkqTt4D1OPO4t4e2N
d0rcH5JCp609jZLoPZk6z+mc6TcnLFFlYuoBRNcDEJLmp9IWMgh7GNVZeVbx4oXMyO4gJIjJOO5U
g8SszavhcyZW8qkdUuI7ub+/whzrajmxJRIYTiCpQSFQetolW3ch3jpE6tdMUhwgBRiMFUmSRPzM
kIDF/Eh6tHO2pD98Jb3vX/PFZvUwOQSDWGGpY6fq/oEyiJ9pdDjOoeF20i1Yn0MyHFarRMKBfwA3
jCc3Sc+e7IxZ/SWrUuxGMw8fzchSQRoJM7YJvx3BjTFmidgzQqByCX0FVq/n8THrg/zSjqCmDnK1
WUxXW4swGaeOU36GkPrs7ugVhqW3HvosrO+rUPaPLoAWiCqIsHA8XD5yRYk5LxKBfJlTwkB4PlYQ
EzT7UOQTEXbDSKuFCbaZ7a53kc8ogWMQvAdeBVnTbiZ0ZtcXXb4dKZqoivkHhXlzDK0h2GMrXg6k
EKrj1FMnYKPQ+qpcY1bE154+tpwYW2/VnKfeXN4suJORwzo0eRdE0yc9pX1VBZYpUHjcugvjeG5w
4ZBPxenXOj+MPgxpfnW9hpU6a4uBYqWbckdmJPW7mnbXpyREf0vOWvbgYDgnlp/MttMoivAwBqbG
yC77Q9KvA0kcwfKlKIbYY5fnvCAUkOMfOytswfBGqQRBWl4tYQOu/hLGg6MD3/QyD8jHbWOvt3M/
0C5MnfKB4FcygW2uX+O41h2lT9Oe1cs9GjVkf5vOsU4iKcp4bee/k09r59DW+W9D6B6ax1nvncJ0
e0N79d4H7CLNKhV7Z0WwC1PMzkgXwN6jkwNlKrq0rHW0d6gW4MYidw8zydybReDTnlIf9qdIht0q
dIDGlNKMdpjkh+oMUN31sF3w9Z0mYSVYkcHAN/ms/pSWF/7xFgWl2MquPREArLbS9fk+CBFI0896
RH2Icq7ZQUMkx6DAd5PQnbJr7LYgKCKwjmWWFrs8HS0O17TZiQVpcu+GvwPASVxeg8AAesjuyUoC
TRzCdIa1BzMkeIP/BFqA8tTWU2q33uVaHv40k15F5AKhJJhP0CqMvnNKSog8I93wUQwTJTWh/GSy
cG+oArAuklxBhhQSpmJBsvIWs/APNN1VQkWxWJzbAclLuqW4oyxHAiDLqDhVPgruigQ1GZHEDAJA
1Hr1ETQWOYxt0tEViPsmi1bnYpVd9+6PZM5ITGe7kcfpXjACnQvSAGIlUaVURZHeBtBSN4ZHn0tq
MGgfcAQ0Jf1KU0tuYOb/hR8SD9jPvxH8Ac3Rjn6YjBy2fSrkIWL9O1NA4VxCd9F77t/uUK0cfoVq
IjyftSEsysv3eamjTyi5ecMeaW/oEENMKumsoOZLx7kCMuEBjMkuAy+p0VN2RIdsoGCKv4CvBCJh
BLhlROR5FDbOMwu+cG5bdJf/I+28ehzXsX3/VS7m+QpQoETp4byUY+Uqu0JXvwgdlXPWp78/9QHO
Lsu+NnqfjY3BYHrQNClycXGtf1BaCvt2KqZMTr4gEQA7AtEghOeQP4TY4k/E9MHf+FaHFWyIE1to
KT+45AOBuBiBqQtHsQ5d6d2BdAULOFImVbCfXpZaJta6mrxT6/JWBTXFxdDqCgmnEtxSxPNXgyJJ
mJJc/T36zmsJ7eXVihWOlJuazrNsevUefnG5duKAnAq6G4R6A1NvhItRtADTh3ehvSxHgDV+0ptb
Twde4iGpUCLyIWnEPtCFtN81D+1oXiXtra6yO8ZszJd+OKLp5cMYTFVvhyTJdsR0E9ZWQb8Oi2Fy
sCGm+AWHUVfSeBMlsKtJDajhVYq6qmIUgX2pdotMTdVrar3IU8RBfqtK4tDCmfx2jG6Qj4oKKqim
IoQMGCSeKJObJM/Hx2q03J0WV+od2tvjItAoDzhWkG0dOhlboLYoHGikM+tERyygD9K3KqVfTsD1
rw00FCUg/4GkOUfV8qq3a7nscKdZGWkRvIt0wAOEOiGYTUr5N7ZiGu9AnMx1NWUVbdvmm1qn/kwl
TNyOUMm3IWJc66QHRxsELcIbHeBhZAuytyiQ6U4x4dzyZB7AbFH/juL8xRl6fU2UQAiOBsy2jlT5
HPtKtgbOId8AdaLoEds0pEAo0PHMNKir9Gn6uEFZPmuaNcZ71Ed72qVLe2oOWaNjjAi5RsCXU60A
6lE5lJ3tmrsBMOnkgqoqryJKUK2I/fJVSXrksWgVPqAVzRLXefKMjDvqHAIJyWrMq6Vrdjla4CoV
+KiM79w4H18yErA7XOyfOlQrlmHa/CKo8ER2vIZ8EHl4F08TlEXIck3gPlcWiSJeGRSaEWCjJoFn
Rh231zkygXduQtWmLKhJspiAjntDA0lcqxvUtb/4NtfCVdr4iB2DAXPjNleX0ox+I/qZsV2RKIAo
WoBQAsCLPof23HvdN4glXyt0Lq670R/easrlS9qy7XrwUK8L0tohI/Ctexpr2aZyW54mMKURVcAp
x8P/6A8oC4Y0omwONYsF6jLOVRTRW0xyK1sYlVWgM8wVVPaJ/SNC//GusANaiC35rKqO/j1vuoLX
Cbi3XW5HycZuHbF0B8pDEyYHsm+LzVacxI/A/bpFR2wjYwb602Z2jz4ntcwqDYCEZ6686/Ucwmx0
NxbPlYr4CVL+6oeZN+b3QJ+EtCTcIAv1lUWI5um95nZyYTXRsE5H11rbqlO+h11FPUHyPMbjXaU6
4/d3IM61H0QASKdhLLGfibDh4G1wj4Qjl6nuVVB1aEXHqZPcgR9NyKwyso8iV36UE3I4K5DRSQH5
bXwE0W9p9kUrvTeqH67f+D+VDC3KMHKDtVYELY6uk+Rl1IKIBvyGrLVBOavNm7cAjNe7StIGDhey
qWypWF05Ll5EYd74r/SFXdLyONp1OIs8O0jSg7QfaqSrOizGzIKWgQB6w3+Eb500xNYEIXFdNNQr
FxHFGpDwcQwcNkAv/66I0oKSSZFcE63GV93IlRudFv4mLhpCDMmK1pA5AY7hdRhKeHeu+g3BmvdK
9Z4bpNyR9Ke+FDuvefeaSep6GkWcx6KX9q0H3hycBoA6GrA+2yXLfoRaH68iL8owWZcTgRzL0J0z
Zuq1njT4KFCr3Rh6FLzoEyNMlZp/R70s+pUY9KNVgGQPagbWtNSafuXUfXzLWyN7GvtErBVc0Nao
tOBNYEVvgWIU2aLahhm2LujFOZRpbarrGKMsTQ8F5W1irwzwjuLaT+6hr6JL0rg0RPJah+IRUoew
kf2ZFFLqt6CdVDZsNE7LLgFdAtSTLgBwvt4IxoUuy2xFNAlWNU4RDIHRRce7dTng18t+MEqg9pk7
/nCzWLADJmxHGhQ3XuWFIF0VFNpV/jcUksWzOY4G/dk+Wzqidja2weeySgQJVBeBL8R+3igvq9/w
NDK3Vpjt1KIq1pR7/xtDB1d7RB1V6x0sjqL+w+7s/B6ak/+D262/BxUCcAdVUMijJoyqBqMAhJ6a
5Ima8PDeZsQDGrHZtovla1H05VUp+Utazf1hjJpe4HfD8w7daXAEYngfeIZfGckYbNDssyfxNjh0
hj71eGq2DIftNmxYC7ThcV6BjNLwKBEoGk5WK5Si8lsPTP1VYJFnObW/apAnTuHPdvrkDlOj+Os4
freo5VMb+cVrJhDmmdyMvFunj8QNqL58aQ0DHVDVGO6LMLG5wGv7QUuplWHuF2+8xmHXtNIBGkQf
nrYgxhuDU94VVJ6faGoEiMOm38H2eCuEo70nyy+0bd8iJRfSSARfpCc3tufBwU30bNMaCM25Tek9
9oX1A3n69EbLWgi+Rmejsu+OVwNPtwccpojPYMqJGbzYtT5zd5YFVtKTOZWVFGXHiI4mtZCS7hHv
nqdewjEINOoPRoccUR3m9kPZVtyjjpjyNLgfYa9GVA75dIMKiSmKsFNgxysrTBeDbWADseL5pk96
z+m24UwidkvA6moHy+MANgr6GdXOHGzMp7g17xUP+yVAjQp0HCQzebgGXKl2/t2bMui0KNpftt42
PxKr8dYxjl/ozKHI4ituu6GAme7VdvCwhhE1DS6UZ8MQqI401IGSNSqELmCT21rCu8aPGG8JHYEB
MTBJvaxvKwlfwHTE8FbJQqfA6IobYDnwwy3tw0ZTIgwpOaF9WJsoudU+gt2+szGBTjwg5hVAzALT
gb1dt8THqwGFkVNOi8ETKzCqNReSmR3nmCukbo8CFEo+tROreCZq4iYHlb+2jNa5LpIx3ygaYJpm
VMotp4+suqLYXocyWHp6Yt/GIGOXpHeEpLr5kgMv3FYAaHaFPWIN2mCkiJJCuKYe3V0j+MmZlRV5
+6Dar66m7mRsdsswG8TdKM0vemsiJx9zvdYpTQqQl/augVR3F9VcelnN/ihMENqx0vhbuishwg24
ZQyOgBJbAMeiucohoWpK8qUYCNjSd7r/A27uIgMGDoLbvG1gZVdDNRD0q+xWc2ALGA2cUU5oQ4c6
Tbeoa6mgv5uQtqhZfCNxJd0BlYomTBQ3xEGh1teobbFx0QhSgC7xhk2+C1GqKAf6xdYMleCefWVc
49E2IiY1SsiEfoU9X5b+JBeCJSvr/ANTJNjDrdLIK40XKtBFHbpJCRSEuh6vdGloBEwgR31UwkmK
IM8oYNB3BoeLOKiJpTXCXGlFCdUqcKv3siyrZ7XC29Er7GjjDb22RHbNXILU/QYIgLYgopt3GZfP
yqo9VNdzGs4ClvYCfI/cxiFiAkbjEPEH/WvTy+KuoosP0YgWUKUBYY6Bdl+1OBctO6371reRuoFx
b6/tRDS/cC2ybjQnpHvkqD+Q60vWJbqrO6dzvvnSBtxWUkGggfYToK+2onvDQzWIK2pJqL3ZeQcs
RDRYabUWtT8125iCVE2DC45Yjemu5QArUODgtRSeAnfewZUr6/WME58bybZRDO9JN+tkJ3g3gh6v
ewr3lKhv2FQ/ipo+RZ5kPCBsn9vIbdVVp6tASytNvZJSSZc9RF6cSlKkCsnjFv0IMRNkYLZqPK6/
2qXjhEGfD0Uu6De94usQgSjIUM0Zaiyz0EN0TFnfhHheLPkUPMV9dVjZcfpbx0Fxic5T/L0eKHSb
slG+FRh9UWwwaliIYleQYT7QYEOHSnX7r6R9H6DNLIqu0GKwQe2XZUPhqGuBKYRh9pPJcaSzHqrH
ZDiShXSj7NyvbvpYiKuqLMpnn7Cz9XP0MsH90aGgr6qn0NhB4+CsQiNDhxIXmeGDia/8Uksg0YqA
F5TsnQaqvju41zruJiRZcgBezMWmjsjPNNh+AJoC2VTJcrxxnBa1Y9+O3muXyrWt03SoIq4GU+1Y
QyphizpTFGpvZYlSflkB0ek+sJuktBzFEoERFR1/mCR9n21p0yiLKIIC2WrGsAJTza2pQqZQOzyH
xhT2pIPl07Jua2OjRxUM9XLAHYFe4y38k8cwiuxXEEHhokgLuQHmgrwTyh4Lyv0+/IGG+x/APaQZ
FeCxVKo7s7YKmg5gbWgTCB4azZB7K7uVvz2naT06pH0/PfcVpKxgTMGiMZdZNwiKvy6QZTRxW/qp
1tDcWADWPbLA0IuA8BdRic8sjhikdXWlvYM8ei/ucI5saPpj5FMhDg5swTFbWq0maozKVPELnCr6
6BowWrqloHaOlCHYNc+8qXKPigqAjZ9W1ze/PQv9QoHQrxLnv2wKsxtgOPkGH7hh+nXJ70pLxLI1
aOb7OqcboQg0BScJU5UAvAhsJLwTH90f9aVAQ/MqK+lQ2rHoloWlRpsSWO61ILPCIJHU7ariuoX3
JqNtid0T6qaInAU2vJXG0VEHjqzyjibW+GZhjLDn/4tzQe0rq6QJlJVo/AEqH1gkEInqT6UBiUlB
rvgZWUbASyHSeaMWLI0x6R+IFia/Zdjc86lh3koLCF8Fh+WaV2kLzyCsrsFwoGMFceVGp2WHZogh
EQgJzRtdiwIcQfu1UUBFzumOIljftor+RgsbaqTQKUpa0roRLhklNwS8Js3wVnkylPfIh5urckwK
BCLwB5BlAK2NMJf0BspAJn+JW5JI5tmk/0GBGgRaECxE2SBdY5lAOT1T2dhaG2xAz9BEgOpOs8do
PyohmhcdmS60VaksPRcG+DJ8js3FmLtILhtsvzJAywWXyTebRvhauo8OhAbSusmSRB1BuRYKCBqT
9+cdxUEUiGGHAfycOqVpI756pAdfipSG2NjG6l3np+aTn1CMVcDd79Q8h6TWOw4Me1Ct4CFL6vEm
PV363lCvAH5LU9NurQ7GJCrlH2MzISZ1VGnVADY578dmVdfBh+AmvIpbChWU1cWG/U4xTnQCIRrg
agE64Bv07ABIqEiyTeqsikLaEaoOrVYN2hHpm3NvYkECHKYv33gBa5sWajhkaNt1bwpN46iELYmw
FvZbnTsLMKzSP0gq2+q2L4Ah4zQWyfw562HxuiCoCEHUx3S9tK/sOOa85TafLcG4J3BMFPDNNHkH
Uv4ma4so0yY4GgcYCVsO+AAkewE78eit0JK1ouWYDCiKYUN85RQQYwefAK70yJTV/NBFWCjmbgQT
BSQvKN+xhtE3dh53+8g3LS4Stl2l00OleTbSRkZJxg50cavrANq5rjWAKkZDN5UqlhCyQO0tzTZj
bdhYYtYYbNq0BjwXsNR5u/ZjV3PT0A1HNw06M6auav/5P/mPb7uAzPa//qP930Z4gpfwkD1DU37x
xnyRacPX80Mc+5ozhOmQPxu6ZQp1ZpxOEUw2YdFmz9p4N9hvcNisCA4x1MTz4xw7wTMJTTq60AjP
GE8fTiXwy9EcEid9zsNH6gki95YmgbMJPgoogOfHmn5zhvZill7//K//2LpqHo5lH45Vwj4KJu/C
56H/SL3fDrKuDh1pjZJ4nIAFuwW1dX5EzTgeUqhSWganwAH0O33JT1/Kw2BSTFnIc9YhIACWvRmf
IYYCx/sF4HXRKBROKdd3Px1n30cUDKsLcz7xHTnUtiGF0Ay6IrPvGPcUQOgtp8/f4+xrC5ssdbjQ
lueneeIjQsDRKapogCfxVjycJU1wI0GiJn2WCGQD+ItyZ+XxII6zvevcnh/LPF7Rg7Fmez90HX00
sK54tikjdTDhBCoT2vDl/Cj6yWEcw7FM1s7hCBxOCYCl7NSaYbi1sYJ4Rk1sbf02cUxYvBTixTTc
Vdu8+uY1tlZ0gChlCvgrj052T8AKXN5QjzHKXP01lnfnf9rR4Ze6KtUJpGpo5vTv4S/r46JWFN/R
d2ZbfSn1V0C4v8+PoB1tmmkIgCC6xX1gcTEfDtFqAPmxKzJ2PFgAEKAoobtohbRASpvuh6IDyfGq
Z72Pv2rU4Huz2FOwePLCeIMvE6UVfNuuyKM253/W0fGV5BOasDQpVQ2UyfSrP52lAhtLfnNR7SMa
6Ose3yHoO0OBz8OoPjlRs68qE9ElyOWkuQn58t8PzyFSCbiaJez5jqD+5IPx00se+sDDyhFROwuH
zIdcl/VjmGMuqI5BSLtBNa8rzsPd+eGnNT8IXsxe8I/kwlSJ/rPPbsLYHmjRl/teeyvHfYGaG0Y0
kPEcu1kp3vX50Y62/zQa0vqQTHXugD9x7dNa23RLqLLaJcaGdKyp0hTmLyNPLizpUdyYRrFNqeLc
Z5F4zoNTnQJPzcxyD9jWbQPs2H91HV6azYqk9PyEjk+N5ZgmpU6b+8wx5Oyeoe5YFHbXl3uwi7vS
8m4607g/P8SpNTNxaDVUHRSCNl+zMg360Q5LnEzgwe1QfdGfIq1GOyZENfz8UKc2g9R1psM51VQx
C4Iejyc1NLJ6TxsaT2LjC1CYbWdBrq5pVcZSe0SHfHV+TO3UEkpCAjFBCOcoJQDv2tCKZtCESiNZ
u7X2KQzEv9GGWXuM3zbtexc2Tx3YqNZBCiPYJo5YF7Xcnf8lpxb60w/RZtdNXXSlT55c72vkKqz2
echQfynezw9yKtp8HmS2xKjhVOC/y3rfYImpPEbDjSmpm0E5UffY+VXKl/PjnVxdYzpvDnFXE9Ok
P504PI7MKB+YlErNvayfQ9dd/O9GmMVPPF5bTQDI3tNh88iiIZb27oVj9mft52GK3U+B3rYl/oWz
c+ZIR+2EOVT7SnmiEJ5Rwg+0J6f40Ix0K9wtKgZXmOxcCCQnP9anUafz8mnxXFklKebP1T7ugTe0
16l4cxG3G9GI4mHexFcFNeHzq6lNG+BopqYhVaKkaRnze9gF6IDak1/vMd1Yqtp1gvma+5S7G1Q4
Ev+6DWhcKb+AS1yY68mN8mnc6c8/zdULUIfKvYBxffFIteTdxV/uwtyO0lYCM7csCuRSFTb6EIdj
uDb4jYDjjl5yS5kBDRnn2aqe9OZOc+RCq35n8rvmPSrtq58/JP76/PCnoputavRzBaGaEHc4OvXT
KI5AL++bgawZzE+2LISHCojU6kUytQX9ePD3ysjL9fzIp9b288izfSR85DNimyOSId08YgCRZBcu
1uPUynKYGAw1w1GR7ptdedoASjNJclbWglvwZlfc3+jG/jw/j+PzIFVkjfh6dFq4x2fBpOkNsoXc
5DwUX3hiEawxoKBBHN8l1XYoHmzt0u0wfZPD00BSpsJ/EZpQbV6Oh98sDNV+BMLDrkQuJUSzvJG8
M0z9SkdDviwvJWMnTt/BeNbsDugBcXsgeOu97+1cPlSg3Ki5hyzDsra3kikrOMP3N7124ZI//n6H
4+qH82zNpqSrQZgmvvXhhxfe+eWODXr++x3vQ0aZXsU66k2GYc0unywTmQpHtt6jHLnws4exurBB
Tk6DzoOt2SqviXkCQVvEGOhvlnsJzzEd30qyWbKjVQPC8fxUTm4MkG62Q8KiH91rja0WCoCiaq91
VHwsb61ZUGFKHWHYuqGdFo9/fwWxeA7TosClc8hmWzGqIdiFlkAaOMavQ3QoJ7doUG0MeRNJrBYm
ySlw2MqFcU8uKW98UiMLo7I/L8pPcVlSgUbOgfdBF6HZAvBZtA9p8mGb1+cX9Dj74VTzLHMMLFDJ
FmbR0UOyYoBkxjMoIjMR7goHluuoFxeGObUFdalT+rFxqXD02RZUbLOhCWbUewtmA+o63SYORudf
bI7Pg8xOUw6ysVawltoXPGIa4NL0IaviI2vXeXkh+zkuxXChfR5rdqeVsqCFHUrGSp989wWwNG2q
9eR9rah7Vd6RruICMMQqBHh3GSQXAsfp9XQoc00vEMucfTYYElQDS63emxRNx6q5B1X1cX5nnNqB
wL511TaFIPZPf/5pB/qYJ4lKJM1eGv4iRuRXKR5kg57/5vw4p3YglTpbF9ww9tHjMC6kTZcpa/aI
NmGY7IEtRmqw6dbnhzlOA0DIOw6BgyAIv3/2wdquNzwPWuI+E/nCAgo6atddcS2DBx0L0fzm/Gh/
MtPZDaYxK8vRAemBHJntRViFMoayzHAIzxneawhOLTV3SvQs5IPurc3Mn/jlV3koFyiiLwE8LQTF
aSjBqM5Tqz7/e058TM0QYnpQcguQUh9+TOBZhgyDaNgH5q3lK8ik0pB2bsSlp+SJj0nRjtc3xTuD
bznbl2rPo7Wt9XFvWojd/xigioThhZrd9HfMl9aUrC7cIpPn8WwuAx3etA9ydS+qyS1z7+GbGIZb
KW+Ctr+wa068QKRmARYXFm9VoJaz8F8CCM48roa9JyBDsXpppKlgDwGhSejmuJorevUdgM7NGIYX
NtGpxSRjNblZ+WiUsw8/GohtowZHMKDIGq7gzbqhgmXi3180ZOT/DDJbzXjQUV9BrmjvcL6xBaer
81yb6OYaFz7biZDFQLYDRdgxbTFvMxi4Zhdd1A642EPn1itstJd/vclJb6RJtYRU+OiqRrKyl8B3
ur2qo/+cqfcGOkpxb66o1VyIv6fiv86BEga1eMpA8/s5QWscsHrR7SG1pEvVARKWZXR2RWrDldaT
YIGIIe5UCoy+QuTOc1P1xYtuodDWk8gCtVb79u8P+cFvmn3KwcRIFm+UjjspWNTJz1bZFfqDrX47
v8ynzsTBOLNDjq18Uqha2e0NGmF99KyGELaCqz5/KuznVll19atAyuHCqFPEnB17nWuCNNbmIWeq
02n5dB+ZGtkr/fJ2H6GDh5JxrJfwUZf0yfJ+I734agxpO6cvqMKURn5h9BMxRzfAJeiwy1V+xOwo
Kk7cOYotm73mfAvRQKJQDOwgzW5d88Khnz7S0TRp7fCcI74R5g6nWQFipkqftvtR/x0DRpqKRDmA
mjC/UAI+EV10yqXwCShCH9+70kBHPOv7bt8g9snlsRk1fGKMS0/UkycFQgf3DqVZSbn7cEL0YUcA
WkOzj8u9Zq689toIX5180+p3dK9Xtb7xcLpB26SjoRXKt/Pb5sS1Px1StguNTSors/ide0aaIY5W
7HVY3E4L+hL916Lf9z5IH+iGY7Q6P+CJncIdy6eDeQoxbF6ysmhW8wdOvtcSQBHuVvj3Sgm4GqUJ
0AwXtuX062eb5WCwafafzkRhGy74YDvHVgrAQHrTNmulevbin5H/KiO4NL2xOD+9U+v5eXqz9Yw5
hg1IyHzvpvEXfLOvGl9f19Vwg000EARUGcduf37IEydCENRpkiAtoCJfdzhJA3RG2kgt37ePcf82
SDQxN076en6QUyWAg1Hm565zgCEZjDIM2w7mhgjeK5xJGud3SWkaBrzSb1wsHpCnOj/yiRWl8cZ+
wXpO09kzh9Mb63ZU6jEu9jHIpKtSETcZ/sghHAxUEJclgLJIudTHPXEXH4w5/fmnfRPZpuNAvi/2
RfLLVZTlpOFwflaXRphF60QDl653zCofEA1MMLxNL4xw6hoCVWBNTRgOmz7vEyMnUqANx1Ysq+u6
goGivMYgwBzrSbiPSYseyJOpX9r/J+dFQs9lYNm04WdfK9KVIm5swWZs6y+Fkd25ebj9F0v3aYjZ
9dpk6AikHjsxF0VP+8rD37MOqwuBUTsR/wEw/DOT2UnOTMruRoI4qYNYSoACUTci2IFR81I3Avyo
bTeHvKFvXDW6tpXmCsXf9zhQt5DTINRBQUXd9uP8zLXpKM/i2affpM1zxLFIAjWOWF0XfD0sa+QR
3NxrllEVdFd+Ho/Q6MxdxPKsEG5D0TuA1tI4UD09mrebC79m+pbHv0YKwo5AatGcRVcnz7XRTizk
W41yJwGtBAL8FnD9otJWQgc6Lpx125s3Hb9CR2uNG3RTFurz+d9xIv6xKP/8jNmHGtVo5M3DPs+a
O9lCPkUTqa9BEAFXOD/S6SP1z1DzUBu5UZe6KfdJkcGt0l6t7KFIHgL1XuTQKzad933whwsX5ul9
+D/Ts2axyNPtOo/b6Q5z7ozqIbG5Sp7Oz+vCCs6b7Xg6WAi7MgSI7xWe1s+m5U3eu+uyk+vzQ/1/
tvA/05l+y6fQOmJ/0/eFme99/6HGhVG8Svk2CQ+oGCg6+Y9Wf3WGr7G5Ec6lz3dyJVGioV1s0yyb
x6ZcT8IepHu+N8qt27bwcTceWLLzEzy5lp8Gmc2v6qKMHckgWvWMsrT0P3RvIxFOOj/MiTTKNExJ
WYhqAnWLKVJ8WkZQ4jXNe/I2G4+k7neUbky0DnT5FWD6haFOz+ifoWYhvYX3EnSmV+y9cDuI97r9
0tBmq+SFxP7SjKav92lGOrLXUWqRGHY1rD6U8XFugFxc2fgt/ZuIYcE/Fxr/HBV1ky5XcEybjjEy
G55xZ6f3WXFvNRdwAyfDBVU5k6SM9zz9hcMpIRnvxKHb5Twh7qLke5NtYoxQgnZXy2ezAt0fI0d5
YdBTX+vzmLNlTGorLKu44nZ03H1SwwcoynWswYOO0uFfxA1B0ZA6Hn0okvrD+WmF2uOvbDA/y7oz
83yHROkGWekVWJdLj/dTicWnsZzZWjZegEpryK2PzcKVWnyrQM6eP1KnV+5/ZuPMVq5JUDe2vGk2
6lZp3qzoqcy/B/7j+VFO5hWfJzK7NVFPiVrHZSJNFGHiBgsoevMpD6T5rZI8iT5ZU426suV30WN9
cO87vwyENcx/Ewx5+BmSxy0KgfOmlwoSDf5SScxPWioUk5t1+d3N9QvB4+Rn+zTM7LNlgaYPlsF2
rMqnMnh3zUt1j0sDzKJTMCAW7sfMowOtLutfVvbl/Ac7uS0AWKignTWaGtOff45LMJ7w7RxJo1H8
6rVVZ35kxKZYXkqdLw00y2udNg1QHWSpICwiP/oi0pcWXN3QvZ2f0MkV47gKALr868xO7dDVkRxD
9vmIhi+0JJ4fl1ATpzc5f7ftCAoobLDDRUOseUjiqOC1CGu+AJxhdbeB9dD52loLnCtUW/Dw3Mn6
+2jeRC78IXjYzh0Vigvb7+jKt7nu6avp0qTtKudXPv4VetcOVfYa5Uqw9TPPuvU7Ka/zwXIuhA9t
mtNBOvxnLNPhPpbAGuYnqo9ACcTZmL0mSJuHIVXPHmupaonkaFPdNUjAZADZoZAtsjragVcNoPpp
Aa4qUY76hr6ogohStnphCY7uVX6WxQnnzWpMLaTZASnjZhyUvC1evQpimlXjT/6SUVXSoL/YF2pm
R1t4Nta09T6dlbgt7UImyC/b9ruP5CwszYUfYqMDB+L8Jj71YT/PahasB9WKiqLoilfLc5HihcfY
JavuYlX15OLZVP+5sUAHzAEkdt8nZpMVxWsofio5mnvaY+AhITAqmLBdAnYfHUxWD0kltqnFfzuq
BBbSRR3HGPJXILdvZh3cwki+sEkvDTELx4AcLaHILn916+x7BIe1wdbx/Jc5zvBtgLuwJYAhGDRI
5xU+1PDjIJIR0xgfTaj18ENR6yJiltVyzK4xyFqHdb00Yn/TQMiKygu9hxPfbKog2mBjqGeCED3c
hFiAaCbaQJMIp7tpQx31im6EIqrwNKzQKM2q6ELqemJVHUuFUSFsIBDGvPQOS9MUITJbr039FaeU
VetcgiFMMXkWWxjB0SSVYusYQYLsKMy5TM1eA+gaAlFMK/iRmtVtHePMi2CuhtX0JVT+icN8MOZs
r0R9bcSAL4id0CRrsYPoFkBcMvvN+Q1zchy8eqnvWZIrY/rzT0EjQY6CnmiTvRpUUrp+LFdemPur
Lpct2lAXnzMnIodDP8oSBuAAQdX9cDi/auK4GOLodUSq23LiVUcVpUDa9/ysTu0JsAemBqKOLzd/
oOkw3BuA2OFrHpcIvZsiv8Gw6NLb7HgyJhc5vCResxbl0VnzAJ6zrtCY8V/rzkeBMUXGTaxKrb0Q
No6vNosLjdaSAMsN2me2ZqXRZ5aEUP0aI3CLUeAQfZX4q5kYOq3T+Pv5lTs+vxaXJ9B/OtgUfefV
iFair9PhQkodAEGU7i2L79BZQFr4q+w+zg91/JEYisUDegnB66gi4Bko2lVUK1/DxMUmSbEQNEBU
/q8HAR81XcAqCCIgD4cbrqIQh67v6L+6bqc/lH2arEw7yC+8K453gs0LjJsKxoJmmfNqbxB1KhxC
O3lNB9yzUUYzBuSe9UvDHPcBWCdGEkS7KR2ev/lSR+iuZXf6HjXY1dCZt0lbLJCCeULcf2WB/1IU
dy0GjOCpNauKWJ5fzOPM8s/4JtkMbTlTzJE9aTF6oV0k+r5H8SE3tSXS6/EwwLzFHh3pBf++He7Q
goaltHEBkPTB1qp3uK2e/x1HQevPzwAQhiAEXft5FIkLn2gctvpeZtjOAHmr/HgpmxYi7vb8SKdX
fKLr2RgFyKNqhVkolW1j5bM3EbXHOvEqm8RtgxVmsRnkam2ZW9iwSEwy/vqNOE3y08izLN4d0XyI
R6HvK/WmHO8779YOLpRijrbthLrkqmZeFLJ0awoGn4I/NGLDD4xU7JWyu8YN6S4wkJApxvX5RTy6
P6dhYPTYKgQz4PKzMxiVvlprain2ZvbRiGvT+F1TKXadxwqTTZzdcTj/2/gPnY2nj1Qdwj+GirMR
bdxw4swIvBelS3dm3d9EIC7+d2PMz3xK28+rOsYYKPV3qC7L7MK6HQV+3m+6ZOthHkIrxJzdzYYe
pD7xxt5jd9/pSC4n6sJoHupJxg65MK+8kAscxX7Gm1BLPKCkYanzBoc79pU34l6610fMuwdk4nCV
xaDcfYB3/ddbjzyVZz15PXRqZni49bCRitFwqt19bKo/UTnbojG3HeL41/mtd7zDp/uZWxOcFNji
+bOwzUD8eJgK7GMvfYhEfKcbDdoizoUc9DggHQ4zy3pN00feV3fEPh1xSwpQSkT70cPPoL7UwT85
IZogfCeblGN+P9f0YcMsRErXC8fvauTcVyOGtOElAuKJYdgHBtB94EPaMTIhi3NdrQNr77n9tSJd
mBHFld5e2ODHNVpeCDpERzGBruiOzaDtmSbjcQR9u4fYuFJR1U9v1eIBcZJAixbSWKrcIXb29x+L
OWm8jiYEC9M83HqDoSr+CO5jLyOgqU15j8rJqmqTe6AFF7KP42XkKFHMBtRJuQf81+FQdqR5qPHX
+Uvm5N9qRPUcTH6rQHw9v8uPAwWkQo0UZ8oOMa6ehbvGSWxvVMPwpc9ebCwZaiQPkSK8Km25Gvr0
qlP+el4OaYjF2QXdq1NvOZxXmSMZbFqZ+tKpmnKTqWhWsRdtLuO6rC8xVeaHSwOgKm3ekyDaeKDP
MQiWNnRjmBfji43DymPt95S6lbjaWIUKuD1GD+LC7I4H1Lg8qNiAe5hqArMNgnJzZQ8YXO3qtv9a
5BXesAqK7nKdXOTpz78cXeTPQ80PADiEoKRo0+x6zH0CzCWo1sLGqZDq/a0V13XgXbi15jF+GnDi
ujI9+CtHb5bByqux8cpwl3vS/arZPegtP58k8mJ3uO3DYriJtS6+iIeYnwTGnSqSYJ3+u18x26JK
HtoObgvhDjcu8aiVg+VejQ62wFbXlfSznN/Y6DWoIFvFXd5mqH+lSo1jQo/C5lopGxTY3RBf9ciG
C10iKXMhpTzCRPMDedvDZhA8q0HSzba0ExdJHKIZt0OWrsAfOkaOy6o1C6vZDr0+fXJfsRHqiou+
2RY2lYBY06B4SPfDABn0q41HkD8KTjupa6tXYYw/WIe+16/zR/3EOh78TP3w5Gk8MtC95mdWg//Q
iPSXIlCGb+X1Xw9jQ31VeeBSWOHZeTgMFjt5NtVud6KqruMGZJwDC3uU2/PDnDhpMC5UyKfUbqCC
zuJ/WJRDnalmuUvN7RhghljuArNcOOH38+P8afZ9LuHwdUngAZg75AHAmGZHOjVcVJK0Ot3xa7CJ
qzEp11ILL88s1te+EjiLXGJ/F7M9blFcQNA67hFyoUIR/iR9LffS7z8MF2GicQjCR/AV3Qv+TAjq
tZ79WGChu65Cjq2KKIx+1ZeGvHSCTnx4UMNTRYPHCAFxdpV0yv8j7Ut7I9W5rX8REjbzV6CmzFSS
Trq/oPQEmMmYmV9/l/vVfW4KUKE8r47UOlJLvcvY3t7D2mtBKCSyi+zctf1JBzL6WGFKxYeczPv1
b7VmCGmsAbcrYfLzWQQQ9+YWBFGzc82L7mkqCvUWlFtjMBG+lRgstx+tAfAMAHQtvcO8gAKuLN0c
a4ijGOoDpFSONnhXBgsc7KLdX1/U0s9i1AGzKOi7qIB6zlsRkEABuqJLuzPT/5Tj9zr+zcXPTP2R
D38NsvVgrRlDDRmvlQnvjlT98vIMXIWqJqqsZ8uCHnpyFI44dZMAPTymxJN9aX+/vrjljsnxeBnk
Gv8yrNktUu0KHHTEqTEdaDwKJfQHPr524OG+bmb5dFAUofBuqA7OIY7G5bL0CQUFJQrFWRV3dWz6
/fjU2ncmf2yqZmO71laE6TIU7hBbLHHGBdfDNqK0PqOgq+0mvaRuLAdkJSHixqpWzqCtAmgs0ZsS
Ajy7VxC7LgHN79tzj3rUewEx3R2J38qw13xaRVv9zJVviIhQxXQgqmv4ljNrZo+RmtzEe69UCDsT
t1VubHqMoXewNeQzr64RPGJyzgA1Q7hWDD9e7lbMrFgHuzYii2iXNVBZATXu9fMg9/vSp1J4bTD9
mAT56fLFZKAOLJWiPzdRjmGy1LXY8KB27NiNzmNqlfemBlpKNVK/fjj+TfvCcSCp0uYz0xTy6hMg
Zt0ZJEeu1b734IeLRrKxuuX3Q2pAkXQjxzIkpdDl95M5uc0LJzl3XXqbWNEttBU30CLLU35pYvaW
t2VthzU8Aor7wHqX4DRVrHvAVjb6glTe/8uNklkOHDqlqPJguy6X0laDPmpZnZwzMIYCRYTZjimE
/o01tQ+WU5508h5VtV9T8AaCL+QOWkjjR5Sw4qcNjMLeSSXJeU/0gzD1SJb9wEFRFrrfFnYEfn39
q0PxkngGLXIUGXExwX4jv9unshQUZHp9nKLknLD8EIF/0SaHYhpPnT2cTLpz0Eu6fpIXdc1/FpEM
AmaA87TIqtuuyhx0XNgZhN7E0zFDUdI7128kE73K+x1E2Hpw+Tuaz2xzdMtI+yUqfYD4SdrtenBz
bDilRdnx3w+yUa+wdAxYLUpmU10hXEUR4czY6wiSSWSoVXpbQoejv48hmpMRddeIn4751RlmaRhB
BigRkEuai8pZPNF+qqw0PRto1k18eEsRh7txbwtozWtBoW2SSyxfSw0xoI7A7P8xvMx2m1LOc1YQ
drYxEzDWtxNPwWd37GLD14e31t7ryn1Ug+aX3mRoMRfkHfpmULKWvN5QFaD5+/XDsHIr8ZgCVutg
nAddiZnjrAoGzdi0Tc9NFaSgmanbCtqxW72jFfdyYWX2mPLUcFKUD9NzlBg7Xn2QTejBohWMrZRZ
HugesZolr11vQPPDVPT0nIw3PZQsoa4Iqib8aenHIk/9FGTsbaBP70P49VBBQ/NIlqjgbyzs7OUN
Lgw6GGCaTs/UuTPSfQKNTwvPnPoYOtGXXwOYQpqOwA6Yd8BLL02huVQisTDYGcpL0Gn7ZkEyrj9d
PxLLGAHlfygbomuJBBFD75c2CoHZ8YnUxXlyXg0QKiaIU6NhdKXexHVLi4EkbJqD6N4AqhuD86AA
uzTF8zxMLDsqzyyLa9fq9e9ZbAPRAeJTXrxUbXk0USVItfhQ8MZtKlDlamxXW+FGH3/lFoDrF6ED
Rgkka9Xsd6TpAE5pqMGcacYfeBj+Sp3mlA/JxhO48mUR3tk4o7hp4IGYm+k0CDFWKEc41bEedk13
D90iX5TmxnddcTIOwHb4b3XAWkCiADKEjJ3N5o4N8akAG2EP7CkEkUh+tjdnn1btoaWO5jMiMHXe
KKs7tJyhHMDOFeiW0ZC7sdI3OjxBYSfkJwoNruvHZm23QDohcSuo1S4uQUTULh+6jJ3HnPuFfVsX
wUSfr9tY2ypwGsn3UUWJZF4gqWuui7iEDW6BNh8A0LB7QakMbMfKRptxuRrMpGMeHIUBBOTo4F/e
AdCBO3CPuNI0FQdavLaUYAjo7/XlLB3wpZFZRWA0oUsBVTOcCHPwMu1Fh87HdQtby5g9JOEQKqCD
hoWs6wEkfHQcyOHxjUhh1YiJ+UHZdTYQ519+KzJGUw1FRXa2lP00EbdHxdyh79dXsvqtPhmhl0YG
CFYid4KRnkEL6LcINyLU9UXgxQBWULIyzx7DiekG0MyIdhSaegKTljYw7tifjQ1ZtBvA5gZo7X/s
GLOPZdBuSsD7zUAvC15SqQVcnbr8TsFsbmQdSrLP0OBNm42Ls/b1TJTl0cMDDhJO9fLrjaKxIjCI
s3PTgzszfCDxry9vj8xQbBnA4ulwZvl/nqNeC+3m6BwRqDjFt9ZkHq5bWG4QRuNBwaKCOcEByHK2
QRXA5qzKy+yZ2R/guHEN6Bw5yRa8YOlhYMUCkgalQLzZ9mwdrMuG0sri7Dm1re73CHTsWa+ALjBq
Hu7QR9qiz1k6aTnwr4EKAiQzaIFrlxsz6IaiTKjTPhvQdIGzhu7zoTT+1GCLK7R3MW3NaS8PAjIa
FVAhGMM5mCf/Kag6GSDG2bNQPpIaExbN0/VtWlYXHAMFTJk3oYKH/7tc0MS50IsUPM+l4A9gVf/j
WOwGXSkfXghqTMy/bk7u+mVeKUfBZVMG7CUorsr1fsrTDCbPYmZ256IMNDUSpyERD2CE/4NO7F9o
y9y0ehPfOPFX7xMqk7IrQzASa4CybeZXYwoqfDJU9RkQSqiftf4YO6O3sTTp0i7WJusnAF2BLAQ1
UGOOi0OL1U4gqjmdoUY+nRSV8z2taeaHdRdBXhQyFXFtH3S7faeZ0v+u6MQgit5Ljbg0peQMNvHC
0/WU6DtQdMToKtiYsKprdmIxuM85FcVDXMfJb67kzuCmutore8hlTn5r9eaNPVndvotpccDdRud/
LLMfg6DZY1L0oMGIx6l5sAandoliQWvG7jF4qNG6uYGGLzRKKr/RxsrwoItu575VQB4Q8qYQXhgj
JYDAhAaBXhIfgJrMfK72GDeH+He6j6Mk+kmHuA/Cwfih1NDsNpD6ukzt2mkHWUDUqSjELaHwdJwc
MYHGnjJyh1F1xW3EBHlLTAhbbzEEHXZ6nMS3ImUNRMmzOuDlOP2OdK27LeMeuQc0Oj07IbFnK7W6
F6HgHqog1XNug2RHQEkewHjS7VmuQz4+p1DtAnJ8n5emfh40PvUuiYzQG8fSfDQhufgLKuMD86CG
XgU4M2rkW1AmMFwlDJ2nng1sX1nRT2iuYIzg+klZOC3pOlBZAVrTQnl0nupEgB1wLTWmM1haPCL2
qfJg0KAYtiCNC6ZigPIQTwLsJCea5GN/edsGaFfGqcnC80Cm6AOyymGQ2xbkUhXtLe/i1Eu1kmIK
A0GTm7fKtJflP9dh9DaMIeJJVa+rlD/CALxjtF+++hHgAJBryuaK5DFaRGyDEpHB0M+T8SezNVeK
cEJ3zG2s3X9hCIww6D3DXy8Sy04ndZWFlX5O7ed+OGjh6zi+25RtbOrivZOdUbzZNkF7QmKJLr+1
2UkRWjxA5xKBQixuGEouTLxeX8vCW0sjFiB7GFhEE31+cqoUsBchBu08DZo/QYSnHB4q/UTaV6ih
XTf1r5Ny6c7AOQ/UA4YjJFZ1HoNAFSwhBKSo5zbD1Pb4N636gw4ivDi9cezftL5h1V2vRp4CpXcO
+cbmFeVwtzLFbirOpHjom4eigkTYodocyVq8IvgM/8gTcLod2ce4/Naq2oIRB78cDkz1LKn4SDMo
DrwQdsyy2qNj5lfKvWXvIQTid/0+4zbGWP6E6NlF5Y8ShN3iuEkKvbzVFJ8KuFt0cVBZmP+oWAbD
EVj3wGBfYlZ/fG44ByNX80MMWxH8min7nzGZoeLIXa6/xUMXJm1polvcP0DU6FALLYZmCOSEabRx
5JbnGqwqn2zJV+/Ti12GqWGxDLbi5l3DBgNUyLee5zUbgPUg1MWmoeE/uztFzPIMepxGEOsD5opB
EBP2O2zY9RO9akVeHIC6wK4wD3VMpteh0Uyw0mYA76h+yuqXVhk24oBlIRbMrAiq/mNntjsW7WyU
f1QjSGwpLI06Vk52WvUMjTKR7bqu9SDW5tb5u2Z/+/IKoTIA1LckSQZj3izMUSKzgpxepwaOBkxZ
t2Pgp2f27rqRRQhM0En+ZGQW2GM8VmlUCJEEyQRywPAnlDY8y3wi1Z4lx3qLaHpl0z5bm2+aEFZH
1HJQgz6pHq3C/LB7KMyKeGNRS8d6sShntmejQPWiH7GoCVL24SGpz2pyTyHXa0O5+Pr3WzUlIVfE
RgYGRp3LCzVRhUQaBGwDM/075m8Tzf1+6A5JdIaU+fG6rRVHAVgmkmRUYdBwm5fkUBCvAfoo1ACt
Z7+ARqf0kfAU5OO/sYNH3ABcHjHN7OBZuV1w1WzUIIsOxIL2EtvF+rPGfl83s3oYwBD8v2ZmR2/U
R9rSplYDiJN5uZLUUKxU3J5EG8tZtr9wxlG5RXaMaiaGTmZZkZ6ZoqJtRYKmLm4raOE2LYJYzerf
rao7mjaaCVNxCIfmLW8tn0GuDu5tpyYQ3TLTXao30GIsHIzSDX6sIbKuE6kYuFECWdtckAiBStwG
sm4xxQQF42wURUTlbT9NoKEezUPbYxCn7zaytrUrj24L2rborQNPN/sctK0NLapVHKORnSwn35FC
csfaXk9ApDIO6EXYWxzGq6v7ZHN2TYwcY7wQ4VUDjZiu4pym4pZqlWuJP18/U5/XNnvfWGjmYwal
rWAsvqFdaxg/omiL/GFrLbP3rSN1U40hbCBuuW/78b4lIWhPkAyGycZWLbsB8uh++m76pXvJ09YK
x25UA3VIwND5WKZ3oJRLTMe3RxDgQHwxMgXoOd/L4RtX4bCfr3/PtbNiYO4NEdo/NMvMFeglZEaU
BPb7+D5lj6K5V7qXOn5B43+n1m/XjS0heFjtZ2szj8AqLQTlG6yhDXNjTM4uAZBg0CsPbm9HVH6q
jO5YJty3hfBUe/oxDJnfVNFR1QgGfafvkbC9BlJsG79L3ojL4Pnid80dCPT0mhgK9GpgpaXrgBIg
PKVWMFYYscmOceq4KmG7sN+gpFw7Z5++xvxpiW2aJGGFO0P10eex/s3sFahk1hjQ24Ipr7rIz7Zm
Z7qHoECl2Yg1QiW9h4DzPsQwFrQm74gI3TECIitCoT8Zz0aR7ZuseKoH82asUoDe8j2LxFFAypnF
qa+B6pCxQXhVHh03tkE6icU2oFIHNwms8yLJ7BPu1MyRhzG7KcujBbFGop9acTcK5hZ5eAd5OS+H
0L2kz7tue/UeSPSTTMHBrDzzXyaqIwoeX9zD7K+DJzHPwSQC2oah+aENHzGmTq/bW+ZEmE4EyyJy
TzSsgIK6vPdxlmKoMc7VQJjjX2FPEGiEnJWdnO1QxVxZl/soV+4HZdxftyv9yewTwy6efdxEFEbn
c5MIs8H6rsMu5mY8Ur214RZDz5aF2UlL1E5Yac5wl4CjQJ8dSJKvkpUgnwQ6B39K6gHZWbz8eDSK
oixnGWIyRv1u2iVsi7N+JXTBKw2sCP6UQ7Py7z+lUU1nxG3qaFNQVPqPtM98pVP/FJuFzlUzkiEH
GRvS93kmxUTMmhx0EYHiQAr7AA1Fd0KD4vqWr70xDsDZCPXAYApI/2wxTNVqXLdxDBilxxAq40na
PrYoLXbM2kGf4hljKIe8bv82Wn1rMd3rRO41kL68/jtW3B1+Boo6CKIxEKLNnrqY6B0q1NYY6ChZ
Zzuu/6zBT56LjeGPtYQOyHf0F9Bh12RH5nLvbLNuqOkoI1xd52UWO1Za7pXWbaope3Rq3JE8mCFY
+40n1fr19SWi7E/woEPABYWlS9M0g1ju2Gp6YPePU/hhto8ZQeGUbVWvlsgPHBoTjVpUepC6giHo
0lDSxwDxlKoelDRTD7XRQhYDqtouOvH5nRZ18S4EwuhQmeUHrXviIgDgXo1KiOvEXbtxwFZOMaTl
cITlHBZGsmcb2zZNhIIGN6Cqwj8yPbqznRKQWGPj/Kw4FhkooeeO135JK2WyLjS7JMbHtXtfK5U7
ao2nr+/fZxMzr2z1oD5UoBwalHFp32KwuYYsGgZta6AJXK4XW/zea1fi3wgjOhA4r+rMV6LeVZut
WsBeo/uYe3A1iEtjLsWv2cb0w9oeoa2v4gAgIwCK+PLAKAB6RGjp64EGndwRVDGEoBR3uP75Vh5R
VLgw/yHzV4mMuDQClIneFBrTAzCtdFBXzdFIjIyfVPvG7ae03SI/Wv16mGInMo0FX93sEpTMFg4w
M3oAlAt6Mt/MTvGTnmGiZOPkyX9o9mhiXf9naPbxoNJoZBWFoRH9t5uaDY/QTAZGJ86+5XjbfbvS
tm742mH/J4oI7Dz++bmCVjtFAGpSSoMU4Bk3IdrkOU21NeG6tjAJ/5H6CoBGzvujasI1bagTGgB3
tUsm8+Rkjq+NCtx/LPaa9eW5K1xbqaaF3QKLNpLTywNChXCmkaQ0sMYo/AYqG20nSiF15Udd8Ryj
N47XT+TasQdQHwA1SL9K0NWlQaE6vGhylQYZyf0qfgrjP4RtQY/WziEqydLlqxhim/cShNVSgKRN
rIobECA3fS1U93r6qNUbecqaIQRuCI8hWAcs1Ww1dWc6o52ghNB2JPOgsfZKe1q7lKBwqEGez/v6
x5P4SDDcyr7UHExB4NVTzVFI0LXvVv8jnPZiCx22Egaj+Im4G1xpALfMDwTnCmQgFRyIvGrGk2pm
xjNTa8s3wpycjMFBrF9VvekjSGIqZDgHy7++xtVPCjCCnOIAuGoe6FW2nYaxndOARO19JdKfQw1B
86HBeFoX/lcfFA+3zDCkDIH8MZ+iyiyF0EiuMhogaHFr+lsUx9F5ub6gtRMP3oT/2JhdsXxkU+2A
lieoMe3tDcb0VtEBFFFl9/b/Z2jmFDsQAzNi4nSgMHcwY2jXKp2fbCHF5JGeu97Py5k9KVU8sAHK
OiTADU9cUVtHEMRuXKvVTwbIBrpn8r85ej5zigjsAbBBs5si/F7qiav2W4zUW0ZmhSve0Iw0WojL
ZDyqwgFl005PzI0buzzNSCYxa48xMoisLPA1FfRPRDMgLNT4GN1FPXkF7RZKjFl5dkSy4VuXW4Mq
DVgE4MsNQLrmmC7ohjm8Ag4mIPlAXnji9D+UIdY3rKxkL4j20EIFqAZ/oixweWmcAoM2TTOSQBkg
vo5AFwCcj2GwcD+/VYYOYsX8IJKbengcQYM28d9ZuxE7rXxVkGegr/GP526hCD2VU4RKYEyCkYz7
qK53A+juqVB2YbhREVp+UvBpIbwFnPmfntns8kZxmHUcwn1Bxl7DmHl18/f6pV0uBQaQ2FpIaoGU
nfOqWK2Bnp2ldIGWlXscCa8q/VrZZ/bGQrbsyL//5Om4kTckBUV6EMHTCQUsMnwfGsd8s323vFZy
QRjeQS0D8cv87W0IVOOHknZomRS+aNRfXStp+LYAeFtm5MZ9Wg9Nh3Q0GOmCotH3mkhPGS9/2lr2
8fXtkfAuyTQELpX51D0p8BJPvG0DxgIL/EJlmbvMGP1afL1HIOUGJBIP+G8dslSXC0JjtTEbKKKB
i/pQGE+dczSjxrXTlz76GNn79WWtfT0DAbQMJgBtmZMkQOCIZm2VtkHMdJerZ5kU23z3dSOSMx6M
mHgwFoq+aqx0MUaluyDjLw1ytkJ91LeyqLVjbaOKIqEjkFOfuzwmWogiWVaPanl6Y3H9wSmNPe+E
zw37dH05cgMuHz4k1JaB/2SwsAiVQfHHETVlQ2BPrWvlpz7Zgf7K1/oXtinPtbY/n23NnvJQOE2P
YuQQ6D0GEb6JEtie5OX6etY/nTwBkusMEx2zA0ciTAA1+HQ6lCxI1P3rtFn0Qa2frhta86FImVAT
kX2VBdqkj1onFlo9BMiXMAVXudkWM//q5/pkYfa5jIE7KXPEEAjt11DehAxtiy2JjJVnD6PsIC8B
ySMgzSgRX36vImyEnY0FjAxv8fgtpzdTaoKUKkO1nrlt/t7k71FZeAq9EfROtNXh+mdcKaPhB/zT
W5U8IEBhXv4AO7Jj1lm0D2qTv3eWdoMRrueUV4+Tre20yfTGSrsF2ER1TbQTJlN8/69+gC2ZpeCk
FukHByak6ylOjA32APqXdJ0v8n2lnNT2zWa7lh8bcqdrG8Hg2jnFWNN/rM7iNCi+jnVuwupocLfq
AqXyx+RntMU4uWVmVvmBMm9rsNHsg8p+N4vvvNzz9GZTDmDNiWAaFDg31C/Q1Jh5eZFPZcTGHnso
GPfUofajKTsojr1L1Og7gKVv1/dMnvy500Ip8J8DBnR3nk1pYWWNMXjNghAoWVqdpAhRO5xIDwYL
dNGycsPnL9cnp3clF6kFpvmF8uuUG1Mfa30RxNbo5glx0+479GSI45cIOr66NpBaIq/C6CQqCkAa
XN4H0RlWGnd9GahJ6pP2pp7eDYvjyWx3SbFX1C1usLW1fbKnzcrYzGwHPmR1GVS0c0nmuKWRPOu5
Q1yV58cI1MdfLuMixqaAC+AFQzY0558As71jFLpaBExNMMrE4ECZN2bO/vp3XHpPmMEbjZcNiT+A
3pffUenG3M57pQhsartOb/0hBYDVQ9hvNaJWXKi0hNiQmDiUWNWlJW2gWTzFrMTpz9yGn5TqhCFj
VzWHnaYcTfNU5y9TS/AjSpcOj9lXZaQJei6f7c/fCT1p22KCfTPlH0Ind3nIGhfVqn0kiie92OIo
W/myFi6B7OtJs/M+TxgSK2pzxgOnjfemKnap+dhtHcvl8woeCnxRPEyoQIE+7PKjZj2vKwT2PGDR
RwMClWbYmEvcMiD//lOorXa10VEbBqj5Vul/HfJ8/fwtPe/lAuRX/PTvs7qLe6PpeTDmodsZhyH0
HTCt8vfrZlauL7iZUXZEB1GqU8y+U9nnXQn0YhnkqgBNptDBrlbEAZhr3sLOflei5nzd4Oru2yhS
Y6IOB37un9COKrPGJmVgdFDPcQaAs6vIulUc8VXuRZxrCbdCN0HOTyApv/yCTphmOYbkeRBxwm+G
MR/OZRtv8eCtnYPPVuQ+ftqnIh47YPlxDkpVuUl7/Z63W+KASxMmWKxtANrRFgFdx2whupZZfYXq
beCAI0iDcjjQVBu1g+WuyDYkxl/l+AAocGY+aEziRs3bngR2A5YOc8csdV+YW/CO5ZmGFRM6ADhs
KLfNuwUVlLrsUKloUFm9W1onZdzxMVC3WOhWzcBrAzkN/ekFTxvo/a3RgVJ9UJLiqBrwpVOUPSCK
QRvX/nq7GNkcCKOQ2OsgOtFmm9M5NcjDyogEBTA5fdmg3QKtA557yhbscmWPgJm3JX+QLCbMoeAV
aw0IP7MpAJdKaz7p6Y+Bffvq5ZRND0Qp6EIQfMDZYv4pBCilQPWP2eBCqzxrvNGHjdB1dR24+Sq4
sNBnn8/wxTqkusyMAQZJIzcdggGyD1b38l+sBCgCHGhM6C6oO7hmtwoToRrw/BGzIGEHyvKtgtvq
QpB8oPWF7AcAucur37Iar6aBgptJb6K0cY3psadb4zbLWBXOGdyqVM7pyYju0kicMUwRZQDbYupV
Z9+U+uTkJ20ECZxRucVWo2PF1cBTgu4IvdeVbKqPUgdklICshJ2xs3rnbWy3tn8lY0MbVPZRACeR
ONhZZBV2GAascqEGVB1/ip7u2tyIkQLzY4ZcJjaqoz3oO7M0dxTdKQE14C9HkFDGlaVLSWMG9Oks
ZawwUAMGKWcKhPJqjPdafMq60/Xjt/YdUXpB7CiRtNi7y11roP2pAEQ7Afpj3Wld8xA63dt1Eyte
Ts4DyNcNThWzB5cmSEjMSGTSRPWT5phucMCvORruf1FNwudCTxyFJJCxLyhYG+yCwSug2FO1nFxe
WLqrjoNvJlricT583QUBAPSPZh6NDgA+LpdlJwWewspUg7pMPKNjbpY8h0nsX/94y7BHwoz+z8os
fbbLRDFApqEGuWLc52XrNkULax9K0hxM9fW6saWf+PcKoaCNkTREdTM/0QgRiWSIp4C1ID8RxCN6
vqPKRiS3aoWiVi7fPagBzK9VbBZ2ngG3REIlAn5mepr6AiDnMtrw38vpdczYI6z6X0tz5FKpJiNH
pxOWCHXz/Dm03pz8r5G81ICGqC16obHmTfzLgSP6RSAMlU4QXeU5IUlIzQE9yQHnPREolo2uEE8O
+3V9q5b39tLI7N4abVVzkY9AurXqzST6O2OTZ2hpAiVz1IlkREqg4zE74FqX9LxUG4Hy8h0fb6tp
izlpzQAGQSUQRM5Dz18MGqM0FE9GdY7H1AfHmxvXG9Hi0vVALQFoD6ncjP7MPOc3W15WKh/y86jd
cPsjTl7QL0bT63h9M5YnGimiZPWVbgcah/JnfAqtM9aDCFyvirOsx9tJAuRFCf3yr+cJMIOoGrfm
H2BLvsCfzIiss6bKVotz6KiYnM52GdtSL165MtKGpPGVJPCLcVGVQka8ZqQ426rikvZo2KEf8T+M
sV0OOegYoWnPVZdvDvUtHZ2kfQF2BgO7qDDMoZsYfm6jvAe1jJk7Him1H1aUHiaj+G1X1HWir0MH
JLgOuA8guAA0mZ8MvWF1Wddhfu5009V46SoVptS+TJVIYAUD/yCZwVg8AsnLHRuiTGEYmSnObX5r
hFCcrXK37h9Agn+4fgJXvh7ePBx2CAmBFlSfFbd6qhcoDY3xucmH964gPrpUIBJUQMjb7Ybeertu
biU0wmOOcWJk4oAyLUaro3KCQeHwMzN/RpaXD2BLaHIv7faNeogczM6zXVk8hFAzum555UZfGJ5d
NWFa9WRpIT8PSn/fmL1vDdpdmYcnQAG866ZWQKFykWDUke1j4PxmEa2KofxKt1R+1gAFitiDTe/1
7p7x73nr7Ez7w3ReNMxWhGbjtVud62U0LaMlsFIgvYGPnJMpoisWEQHNzzPXfzfi1tHuIAqxsyAS
Uh2jftpa6oorRjEW0RmqiMhC5qmOqJyBR0PPz1H5NA61xyGBrEL6LUrB2mz8MaOjXoEzC3rwMYCb
1ZOj7Urn+8b3XjnECHWgcSTjXQ1jnJe3JeGg0dNpL0Bu25xE1dYu0i8/jJM9jbQXiFvv21p7h2A1
eni5m2vqrlPqfTSGT/nY5IiMCp8kAL8Jrfy4/tMWuwGgtyRXdZDfIPGcv1RGQUcyCbN7hhJHWjyD
bl8Vh14BfazpFvrG5VrsBQVAXiIzpEq0rs6rKErdZx2iWyjIF9+bovZaou+/uhzZAgOzM2Jy1Kbn
u10afFJIEovn2LkfBnh2867Xf2vW7TgdlXrr2VpcWbgjuAnUU1CcxmDu7BopIC3u7ZKJ5z42XZI3
mDjZG9ZrqGwUOhfHR9oBGZEE1wGwPk9luO6AKCRsxbPa2P5QRo9VlXuE5Bh8KkD1sMXgsHj0ISoE
qUgAhDBPLUVALk9r5tRgKZqG/hklL5f0fyIL80YbZG+47cvTgPlzNC5RGAQ37QJMVYl2CvvQ1J4R
5X6j3OH3RYQhqiHRwRhhhfQclk312Jo092hoaQcBAdPy1KOi7DpTPuSeM6gjBB4dszoMRp7dVU3z
s7YtSGFYIahJM6fZkTyyPiYSJ68TuPKEa8V5JjxdC8OT3mu/TH0onoa80k5gqLDAluUMzGdC4bu+
LZSDI8zhHA/tcFZGx/yQtIOV22ag12oIJ4AXRX95Fe9biyVukiBRqioIS6JUKbwushAoOQM5JSH7
yZQ03vMGgzuOnmZ7jcTVn3Qg7d0gxvi2AAe5Wwma/IiLWLRgdAHF/C5usN9ZpO8ngeaVV8XGD5E3
kG2NreRdVI2ZukpUPhO7/5b1dQnWiCl9y6E847cJ2FKwfG3PcxDGdCScjgnGiFy7JemOhwruQpO+
ojMd3dWjou60Vvk5YexTuF0z0di1Ijv/q4xD7LbA0e8gi2k+8JG8Yjg8fRWAYh4JF9SzjdbKvCib
THCymWjT71qXyUmhtHHee4S99c7GeM+B8PYjrbo34kB2jZQjvbUdfHS3cMAyIRo+fGe8tLA5pTFV
bpjnryMvpVK94oSnUdNqL6dMf7KSXi9dWxR55heFZgd6S3u3UeLcC6scOU9KRPRkaeX4C6NFf4Bh
r/dQbPhRgLoURQ0NtCSursYGGFM7+1vPs29Dbb/RaQL5F0rTatBAK9FFVQyAWWWMfHWCwLybdxHQ
ZKYzlMJrFaX4bdrI8LMojLyuDotzgijpqDviBQXcHwYZgqhgMfV7MBgmtfqnIb1ww9IcHp166hu/
tlujvK+Vsj30ovgLdlsr3FcNERje7owXM+mq1gs5Gog+QIDAFkadDeVtaDMkzz0d3wuzKXyjVMzB
HWl/TkXyg1QYQGQNr12FFe894b+GuFLAuRLrXpHyBDxwUe+FemK5CY/tfc1NcXKU1gSQO+HFLuPQ
OvBV1NBvmylOKpdr1asuBZhdNQm7nWmy5FCyKUIPpOE+QY/qL08HfkrT/DUbh8hVy1TfQYbzra0V
7ZtZ0PI0jvXvymzqzjV5VNyAjEfx2sb40UbaZPmKBbW3Y55M5HdnJFCCBPeJZyYQLqPAh4oAEvQA
nFXA5uQ9JH5BA1vuyiTBsHWEd3NszG851FToEVSnUXwaQZ6iP4YqqHqnWkxuZTSlD0Lo1Bs6x/St
LPlrsqrwrZrBQmkbYDNJKkwvWo464SgZ1KW9esegBlO4IGisqlM95roLDBzxTAZ1wiKqAK3KSv3O
Ill6VCMeeeitNL46pgGN0cJu9OFnkmvVwczyyOtD3fAcWml0D6Vdonr1aP/WJqXO73rIbKZAst8X
fQFB1rAUrzTP70amBJlVcuUwdbzIMYGjdsAtJi/hkH0nNoPj6RMwj/pG0r9zgHD6G8ggszujE3Br
LbiHiauQsnBzxuLQTa2ouuea2mte6qT9a6HmUX9qDCU69gaPnke0wRVfkJbjPTEKN1Ui7WBPYXSq
mrxIdkyx2vCAo/qYCvXQhJDFbmn6bqnovWIODpoI+AVebXFJG6O0rRtFFLwK9hA/CVDI+n3XdVCl
M/rbXq1w+4qEq2CjHAb7F21sez/EoforFKCe2nciTHfgncAFSIbocWDQtUNhwYzcolHtB5HQPPHT
0hBvttDGlyaufgJOrN7mTfdUZNgNBZLo76h52CCCSurYc1KrAjW1jq5jHIO0d+qhzQn9YfMuMuxs
D5Gp/6Hsy5bjxrVlv4gRJABOrxxqUmmWLMsvCMmSSYDgjIHk19+sfU+c2JY72nEe2k9ts4qFYa3M
XJnLm9ET31OLlD7fW563Tr4G0g7HhIzhmagIbqBjr3bYzl5uQ8szgD3ITvV8UaBZ4ZlYunUHA/r1
7DXc665oZOGPpdrtHVoU6e0pGj7yMc5xArmhRipH4xZXGJz2mapZVBAgVIWJRjjaAUTe/FxFfZo5
x5DInKifdqQuV57F4dqBRzkuQx201w0KOP9s2glR1Gkbz8WkPNYf+i6s07Jva1gsEUyECgKLbk8v
9+MmEGfM5wM162u/qqSIWtCwA9naq2qDb7+r4RoLp1A4SKv3NKlxSA71rY43Usx2oiWirJJn3+Fk
DZ2FuSwbvFdcHL9WJoSf6743RULgVJBtFvLBrDP+MOCrcxHsY9x/TbEptTT7de1arNO66jO2aYo4
IiNUVnfp/RohqtVfx2HI4ov1B9V8KRZ/PMjYyzcFMi/oukxU+Ig+hUuxU47ue4+SUtTIZxImkdd0
adpMGbUfYFLNA/wu2uKD4ao2j2AH/DsyVV0OFhKblNkROgwJeX82Kt1968JA7YbVJ2UoGo5Fy+fH
aFkgD+XDeO8gUTtQyMrPgF+rvVo2uIZo92vFq8xx4w55AiTkLloRI3bpeIo2pa6kzGFsThDuXkcV
iB3mwe/6YORl50n9inPQvapmXQsc0f2pT+r5IcFwNQ6HGMPtPHbNDVHr9l3UCK279kzgfpiWEaSh
TDQHMIv9pgP+Ok3tz2COwl2EQwF5S4LkdiE8HzzTHCMkq+7T2Hwwqh98F6C4YmMxp17ymAyS7hJT
R1MuFjXmdOSw0WYRPwQUqcB8qHtklfkiZxhlOq91JOEq0M1HHMNd1smkLxsxxU+4y8YbRxtzChuY
xTQEu8OQHkFnLcrKvWuY2XPSuKsUaXFZUi8JKRtfb5hb7sbriAfslVr5oklSf3Na9lm4JOOVwhmS
ESnBe84onIZ4xM5ZUM3dJduYDqVnF5pVknYfs/ZjzMHDphWZNKrNVu5/VEo3XWEH/4npZV4OXmQb
fWsZLDZn+Nhllk6nKSX3mrXiDO1sCjBrTBHUE7DNTvDcn86+iB9gcA/LR6g3syicXqtE3w1y7A9e
2oqcNPUe9VoSLhAQLzsctPtpNvbYwFq7CLwlOkKHp3NQG2M2+RYZaaKHBG4KNglVJq5surZwserA
hZuwvak2WpWc1VO5ePDRn/y5SKs3TC60uYGzZoklAsVQRAsxDJhVS5Ntj+v2F12Ddzc4xA1VHZgo
YBRNumcyKUYeflS087Ot4aDCwFln8SQuWQwt2jtRwwDO4UtEg87HNdmuByseB1d/TpNUu2VoMOZL
5hfajCJXJHrd1lCcGh3eOkrqIk6GX23fJTey8s0HwtP9M2yQzNOWcL4PFGwfQ8/J5w72pmXL/fVQ
DZFLy5UpX15jAGTMYG5YXfl45RCRr9FVErs+LchkQp1hRhOlVwPNQpm6FQh2guss7EyP4s3DqNSM
u/L7sOKuy/yR1o/M18uae2Kkb8bF0ytp5h/Qqr+5Kro4M8Etu7XytU7cE1/75WGcNKq+GsfL2Z+1
HeDZEikf0fAO7gQJLqSPJdmS/ZJI+4aSYSrQ14VZywRAHqmnsawrbyxDrtYybYi8Skk93ZLW+Xez
jsRujIYQP0LUNLmsEOKQDWLlz40eoBjiZFbxWZu4J1kFF76tqGKP7Dzi/+K1trcKnsZTFLUljl00
DL4YDwgj4irv+iBBVnZbwR6006hQp2jC25nTet/jOMpdoOIfzJv6KzQNmGrcvHpx5461I3lSQ9R1
B0ipxbCLUNnmynK5a9QIs0VRP42afvQNarw+lDkNzYrzzqCbSLdfaWo1jvAQZ02MT9/g5y/bJmle
FBLtz9tAZLlI0CgwcNGPOtpQv/dwQhMk1Phn9Z0KxhR1PVyhbbWavJvHFqaXqoVoEfmVTwBYE70P
Vikkir7OVt5Vk2LSQOHm9ohBaQqkQ5txRMGIgK/K+ZdUDy96tfiBXrlKw+o61IAm4rlyB18sPTsO
NrgBeGihbrVIuW+Z8Q9KhtSUdTKhga1WgDvgf9jNGImkkLX6SWSIYhYCzpsgFQ7FoKtPtgKingXo
tL95pq+OgvLKFQOBQsbrImjqwCX2pxTJYG02qKZ+WaIqybxY4T0Aid8p/H2QmAHtS/Dub1G4NT7o
LBTAbEnuBj0PiDKqx5zMm8ibSj75wQqfjKl7bH393INDOLF0QH1XbRr3O+aJed22t73fdvmy8eml
i7q7bbjkxPgmzjEMjP0Md81jgPsCGYkwnamIJtjMNCnAoHQniGL96QHOfiRLGB+768rVY3sDAc6D
jvwfGD+czZlXmiX33PchfNt8ozI+qp9taJ58qp7JOIVYr8y+1H44PCdIFhoyj6zby8DMcmPH6Zy0
VVTgooRmc0iTH1ZsLyx57+oOd+Dg+YcqCr0fspN+BjP9tMlEPJJ6J2LXPnBo0F6iCp+e9X38bjeT
ZIbRe4yzhOW6Dt96aUTeSewLeAZ9zhaZgm3TvzC3wJACQUBZvYx9FiN+EOPrqstnCsbcLKn/hLr3
uU6YeMEwTvxGw7o+bch2wgU6xypTC+9veE8Wk/cKHawCj1sqq9azgQ7Q38FTkz/0SZd2BYakuuGw
MfMwIyLMnUVz0TarCE1dnUI7YRz/DOz62WhzZUeYS8xR+7bG22MP2KJBwzQgS9LUyU/KO5a1I4b9
Sli54TpCWqLpsygBl5LE3YjSAipEQMu6xw+OQSJyTHUfg3tn4zHs/Xd/Cd9ZamTedzggw9Z/JzPk
LgRHUbYJvAy4z7fAqJca72zk+tsGPiVfExgSxUbZXyPbEJCIsLx8neINHdBUV2fdWXNCHpahWeOG
M98qLxdzCEpEEotI56aKXpYBXF8g1rtFRXGB1h6tnoPjSISBxMnnL94gvCwOFdtvAtHP60ZhCOuS
etdLbvDRxHgfuQ4J8mS4cJVcTj8gtEJwwoYKG/0pDux67W+WhOI7OIhemk3BTd5t6q3BTO53iG46
e4AecrqV8QUVwNVjcxezx43L5HnEmO0hdpOQOan95gwZavg8NHCvzWyEpMBxxqxohnqRvg4RZceN
IOCp4L0Xj7uub6O9NeMuHDr/BQ2xK1qQXTcWmutybvs53bc0eFM94joPtmp4ht4J09wVTgrcgmmW
ah+OREm67Ycl+Y5XzzPUI2BfExSq6+Y/9Yq5QyPQ/cf2gE5wlwqdnvwpdrlUsHq80bqZ2Dnt4alr
QkFOYk6mHDD4VDCnv8VAKw6RR17TGqkjS58+1xZfDB6zWVSHZy79R8fhjb411c94Hl5RksXlVtP0
6CZ2O6RgEZa4cY9DVWtdTpOv8sl3k8o93+8KeCyJYkrQz+iVv8fG8jz0VJtTpg6tIgcyRofeW9sJ
voYEDl3RVo4orNJIHej0PaEHHcF0eA0/yVJNu3kcgitaw6kmMyH/DIF8vNWxRv/d+ZVBiN5lIEF1
t2g1v5G5gpuahXcNH2a5c2k8Z42Z1Zk59ijW0X9dPTFctW0cw0SPD2+Bt7k9zlU4LdZbdMMZc/du
qjhaShMVfiyfWr39lFUf7i1mhtZsprU8S4iLn+Vm+jc1h8tTotLnzvNVDfovAuKmhEVwzObljQ7S
46i8tpCQRPYZx73yk+MSeQZLZIPDJuXPARXCVbVQ/1pU0VgssPbLfJwxV1sykFsdtAxYTev5mWUc
gw6J9z0l7o7Bh38/dcyVvdTi7AgmMjhEHJkw3a+kvnjw9nDaSCQCaGGuPKBSLhLhv3PeQQTP7VLw
TcTHKoR7wGnBeP43tgHvmgHmHA26rqzq2fNipqgpLByvkjysAn3LJrlBcBcOqAeQkAT4tI0zE9jh
QGc5PIuuurh7xC82JbawKgkenKPDpzCjbTOOE3TLUKl8H3At7DVFa7tb0ArCgIhcchCjYfg504Zk
bh4fpkATjHRg/AMps7XTeUC6p66JlhNuW0D80Sj5MxDMnY//ADeNwGSG96VqcDhF1pl7M5Px+whN
HfTxU1tWk5fetLGpdkj4/GzgFpJLaJXibOLtAtww/QFQAHnKup1fNrCft9ECk588SfiGr4jy5RSR
Ufhw6ePxzvHV5b6RGMQjybd1nsRnCgj0DnrRlwj2ToeNrDQHJLzhQKlXVm48egmA4akNB22EuTdI
vuvmp5kIEi9TOcMIi1kpClhlrvConZvP2K/CTHCHQzGt6A+N5vPK25Lxg5vLMvDZHT73XCwTX1F1
AzErSGpsyWGy9cSRKJkFNn0gtua5ZX2cEdpjc3atyxQTLF9wCO0066s3yf3xoY1H/RDM87Yjm762
kaN3YHulyRwRl2bDaxiWF10WHLvoikc7ISxLbMBApAthdjgAoTptNFr2zG/XOyhwkmvmMIm9tiHc
xXF4POjp4jsu/S7JVOrZDNAzdlNFMXASgMOK8jGgzV9Imz9pFAwTIHgPKTdgx/+Yxxt71HF13cfY
+eF1sxRhu2fAvSdUl//ODv1JbEBWC1lOQhGQQCAH+J3Y0FFAbTukODTZJs5r2D0CaAlvB2PZX570
D1+JYhzvMsGIWZA/mKGqBvJOmsR/DILPBUEWbuFY+AJKg7/Fg/3Dk0CpXdjcC1v9x/SfE1DqQe4A
V+KVwGlkdJO9Al1C4EUl0F7VCf/L1By9CLN+G90hEHNe4uMwogmF4lft3kRjnI99Rx+DFN1B5YUq
b4VKwKNO8/XWbtUCRdIAFw0gSlXhLQEySgFzZ3oLxqstSJojAE7xEIDDyCpc3HtUt/EN9sd6pu3q
e/s1gh1SAAz4hi4/1v4srI4OTRDqnfIrBINP0KEIf0CsKg/lfOtvcVUuoe/BJaoJHqTE+v73dfMP
7xhDgpCnwIkELPLXYaUUo0p+tE30MQGIlKqnlSDXddujf/j35/zJy+PVXjyaACeClcXv+vsCXRq4
OBnB6CNQ8Yy6OwMZGcrpdUZlDJy9Ws7G7El7xAWEBvcvAoQ/+TgIj8HHw9sCgkbQjL8/PF59pyI+
iKexdzdd0J5o8Bce888nINcV5gmXoHcI3aPLyvovmQ9CpPgyy657AvuIJM/1xJX5y0/1VeYDTStQ
AijIoFi6LM6vHLMNGGI1MLj+pGM4ARI0n+TkmW8xZmONOW7pWgD0wy1V/0Up9R/dwn9tiwtbij2I
Hw+yLOz6r578iEmmQcUX+rQuwBwgJ2hYVqExfk63le5FB5Rr4v03oUP3yVtiPl0fpVfd4PivNo1a
+En4MD9i/a4lPM08Cv/gLLSAJamHn16PM69RP9XJQw2byzw1pL5N5tm1mUg1GLKTpXnsCjdW6E+X
Zy+Bh3M3zGUqpnSP7njYB4aCKQAafZwBYmDIpFnAW7Zpo87gHeoHl4ZPkCP4xb8vavpl91xeDHh/
SAwYXMgwMvZFwUOdEHSA8dETJtGgaOZNc1PFwfAc6L6688OxOXnhhvGdnsuCx/AyCJshvEadjJvV
uhiR69SEp4E00UM793qPA4X8ipy75qtqDz5xCY5WTxaj9IZjus3BXiLM5RDEBoR8MAPaS+ZhZzWw
HgsGFHhfveSrAHWfoweZs6Ex/sc44l0YfklOWhd6BcDkb6LrL5fP5TUABIZqEqlGCC34qpgaNE/S
NuH0CfxtxtCuLMsJ7NG/v+z/BJ58WYXwWr/osuAMAKeaL5u43WK9NGnFnuI1Lnq15/P3dG9x+LIf
APFAFdG+aD4vrBisctaPKLiP4h8WeSSe/ZtG9SIB++OjYMAIsi0Mm2HL/77bSTpzaER79kRMfz2N
qnSsvkNwNKAhTFHV2w3Mj/IQeZm0D0rS/82Y8R+W3UXe+b+P/3LYAJEwRgo83s4AX5sMTL83XFXs
bx7AXxVjmO6HJRZUPRgdhMEkxEa/f89tNimSgwN2g6v4FinWYDyx193Q7KgaZelkczsm4vvilcHc
3Pnsb87AXx1bL/YC/18ad7FSY1BV/f4BGgevXMCs1S0xKAt7kwY58cBsVv3w1I6+uob0sj/WsmGX
25gcsXY0EF5skQZuAaF/MImq8sqmvzYtw0LC/w1A4wIl2GTdAXTY3xJ1vs5b/ucTIyUY+pKLJhOU
2e+f2J9ss0C8Xt/O2gtLsQTjg5iWtbAYlt9ZXP836xB0MLPo4kzWUVJw6nYDgHJ/sB+iM81fzqiv
a+XicoJ6H++OBhRhp192DZW+mlSrxL2rSHccXKOv40CEuTKgL5AT9rf5yy8XITYEnodpPzwRNRRL
vqxNSYZ1600vId/+SIH3pX+z9/l62Hx9wJcXPCE+a+4EHjBxsJXxc2AfJlv+5az5usEvD6FQIV+q
wUs6xpe31s9BPUHSUd0Lt141or9hHt3HHkB6GJPcLiC/g5AXXPC7OAB92CXP//4B/ulLYuonJshT
u5wxX76k1okAcuBX96o2RSXofo5vh/X7vz/kn5bGfz/k8lP+V80SQ7pDA6gN7smK/Fchoc4Biund
w/z63x/0j98GA0YYMYKZLEwKf3+QCV0KzDut7wFav9ei/4giCBhS+5cb4ovg7z9LD/v9YuWHKcM/
pOlBt7hedLS+l0K0mantYTZAxUTwOCiH7ov+GoO/nVD/9ExIMVA4w6DkUuL+/tXw8/SYf5X1fRq9
p+FBiqdWnJDsmI2wlnXx/3Ee9PIVEwhLMaiAcUrMHX/5yap0QTJWZbEuVLcHtfQWT83/rZL9n0dA
+RcxxC8hoPr3b2R9blvMa1b30brugaBdTRCI/Pt6gHUF/pH/vkDhjYlvgqYY86B40NcBajsAnQC/
ut15mxa7GUncoN7buEJnHkwAzJop54j0asHk3mxNNxaeVKrow1TnDWoyaEyNzZdhXjIdcWR22RTi
DQBG2daBzQUehDxShSHtgwV9nSnamcfKUKAfRk0H0ZKkrNzMbtjqYN22GFpoCKeu+yWxBxVU3+gw
u5eW0eVjbiVKUi+GcJ/YST5EddOW8zKyIrYzsPoQYYdIkngHIQZkg/rb0BamNx3CFJaWIz5saHcY
c+6Po1iiQ8Umm2kTbQVU0O1VKta1HH0oBeIZqiA2SlaaevJu63VG2LuoAli8DkAq62G4Nluf7jdc
1btZmfjELfBKqGIGsN8hy6Gj9KHT9BHiPV5aOatBxRHuBRCxRMlDMrXm3mEI+zZlwNgZq371iQ/g
M5zUrVpCjfiLOsq5D/PlqunRW4BcuW4pxE8YxkmLhYauGAFrlmbSb5KCXWNhGwBiXYMCloZ91tew
Jo+ryL9pSec/zC2D9Ro9DgB/124BAcTbUiBjHeqIqTrCZ2kF0tpco/oIdhipxcEqk48wbLdCSMyK
wxaoKpQUfin9EK/USa9Mzdx878CqFJVpEJ4Udj7ORjToGYuWODhrIR4wsE8hOVk43KPSd9o37rA2
drB4/3AEhDFllx48ZmpoU+rXdJ1AsENB/T3YROKg+2CVyadpe4XXejjncF1rb73Eg9MuzHbeMR40
s8IlJP0hksp/JVrPpecmT+beGsfPZCXdO0dyzhM4rv6MkWdMn5P0c/I7/bJRaCzwfh6xOtaSt/oT
PmDe4wau5g6LRDwnbc+So4by70KUTVHBQpFkWIikP+C6+1XbLXpwM3BIUaVA85O1OnRdZHMLsO0g
tcKQsC8TKEhBK3xLYeT+LgZhc9+rcbxPxL3xOW3v0XZ4BXdjXQF9rKEBWlR8TUf3KBRw8R4OgEDX
man24Lg2vJxZQJVpq+PSttONGDQrAy3XvL6slDWEJBNRBncD6y3es/jZ0FX+6KrE3NYUwZIdXsaz
RG0ZHTmo0h2g2Ohx5Xj3WUTq6j6GXuPGC7rqSY3DDxIP7cs8kNeGA/5dHaTslm2AMh0U4yBxvm/e
Eu7wIy23eLfpC101ybukCQqQRLoAwtLvmrFNir7xXwHuhSH0dDPJemHg+xwO+GNCUwk1RfqNgR4F
Vt52hV/RuYwXf0aIBkM+Xxq31TUbtcEXTWCZAZ/lZX2P5bsldV7xDmqLz0qFGwiTBh4oDh75Ixnw
P4agGKM5lohalnOeuNQWW8T7ItSp3GmoBfIOoHTe+iLYUTuNR9qnDDxUHT/PTPonKyC8VNVagVum
LF+x5jK3waQbIn8/38Z5hLtLDKWHcR4olgj0GnhO0B4CkymsoePLbJn3DmzXZhsDlNvGg82JUN5V
VAu331TS5i0Qe+gnrZ+LUEJ9PJsOsUuCzY+xghqVcJHsoSPu88nEyy8IS/yrCSZq76YX6gixRAhi
qG8qdNjQhK9TtR5w+vg5BpVdoXwbfIOGZe7ztdfzGUrK5j30oC7PxFSlOZXTdhEe2xOVY7gfnBfD
lTGwL8Q0aGiXZAhgMQ+WvlpdciBwmcvVUpMXNFLIhGqm5om0WuwngV7PRra+ssBI7hduBpzhHtib
FPEuMjD+jWlkuFOeNz+AXIDlu5pNYXQCUK6DM61Jmv7Oejo6eUGSHjRSBEtIOprvYN7bg1zXAOg0
lINa+VDXi74/RTMQb95o4MV1kKgr3TJ2hu5MFp4P97gArK3k6X3lBbwgcv5QHBMNwiFVjyn1glIS
qXeVB/AQYyeFhfpi53tQFHlpt900Dsk7XgLBTzOOuB1Aol/PI0hyiMttRhRMHnsNhfPEeFdCqImx
pxo85mkaycUMttFnK7XZCd2Y642A1/P7ZCrpELcllGBrzlavL+pwZYeq8oMd76q0XGja5mMVmB+4
elW51lKU29KqLPYGQPPCk+XQYE3bnkXHiYWAISIGBMZTDZjpIL0erVF5NCEvKKo6nlE4Jd9NSTU9
DHJo9zPFc2MzhTsEOXQYBGuWb51WcTE6CKUuWr8bKEQgCDTSPzYp1/vBm4eyjs1ySrVwpWpttJtA
6CB5ww+PU+MvuTc10ZEB2Hk08JJAhB8ydlAhj0U8YPHMTUzKuLZRsbUAQrwVyRI5uAyJq2uuikpD
6QzpEDurNfEOwK+9Q8hjsMg1+N60x2hp63BqrF4znaCIDkqoapsHBHFUewr672Hq1XBsp808j8gy
LII1YfcTNAMlrjMEpHlWvzXmorZO1jFLAyCYMtRu3yGDaSok3lZG0qorQwXGosEw9VERTgsouser
4UKR0zUFAYhVjD0t9CNbmPgJ9yNZIEjCHgh8RaG38WCEuJmPHmOjGTBAmZEA62xp+uAKe5bDTyEg
u4vAeh+DS8xWnWwHwD3YZTypCtlpmkOcvmV0U+yoO88iOghd/wld4OqyWkJJQ+fosZEVHE1AHoOy
97Foo60uFO/7cjB+dBoqandjG8ZZYkl7Dc6lyqN5gPK5D1uAfqit6hjwB12goOVV99p0/pZxtiHz
kVwU4fDu2bmEIVbGV0m2dtGMaSXMLq9DmJbDAkFKN0Y/k83+nOIlfrUWQ2IcAT25NMTfT7aXGQRD
iDAQAz/oaWBXyLiuIDyvxR66vf5bs3k8J6HR+0Z1NG9nyJ7GCsHHflvHu9Dvp30HgO2MsgBrcLV9
thhoI6bepiWgnUtSVxpmQUwgFoNMZC94D6wSmaxwQbvcNlLD7FBeZggASLGHhUGbzBrPn/IgBeXK
rFA5/KochsyapeTzLA7dXJu7Dbz4oZ/NfNNuwKq8SUc32EgrdEdVddvPjX8zdT1yuSzxdjLw3L53
QA5WoH9x1kJsVhASDDvZaK4LY2LzuJLqU4V9rmh4O17kacgMdi8RHGPWvN+86QeN1/kuGE3zwQbd
fE+3qCpDCRrM+fXPJmig4vIchgL4RiGtSGk+WxS0BJkjhz606Q5aYr9EDkkNxu3iSL0lSwmN65Lz
dppKCyXyTnqRzrbRsUMaQIOuPARYKwZbq8D2r2sPq656SdvbhG2yoF0NCJfBM6WKhiRbfELLivVe
WUMxVEZhVftQfw0k3DNk9djd5DBM19mFZ6yuXqqN1Vml9QQxwFCHJWsxFFEzac8hME51kqm8yG1D
5kGmqU0h2URP4ZTON2kVf7ipcdnQY9EzaEF3GH1Baeqq5MBTh3sHiTq5QGZkuUqrj7FPzKPrg3oX
w1/wlRIo3YD966dYe+o0z/12F3mViLJmRjD91VRtIcysOz7mEhwmim7AY7fzggOhJnCgNjD/xJ0C
yEytDXT6KmzuZmDuGKLuII3jg9rV8MA8d4tNniHQ5EMu3WBOC9hkmWnuO4yUID/zU9nO3DEvbh8V
VMhXLUj4gvU0QNpbHQ3IT3TxHrNFHmxtV5wMIcyVxw2qqY0E7qD6sT70qZsL1sQ/NJbBNR8GfS0d
b78tYyTPtoZEoGl5mG+rFc+1NOtuoRHmbuB3mNFx9J8SMog7UnlQeoWiRj80mn1rV/yEbTs+WTUi
yHyDzicdUKJ3KfRclQ3TU623DhHRw4s3T3PZyag9dzAsuCIi0tc1tdVhCOl4G6ppeYyjsTr6k8Qq
ARkPX0n5C39LFrWjcDQl2JYhfJH2KVRMR/Rb4904jKjqpyABNskcL+umsnfIePQyz8WypEQrSB7R
Y7R15Z4pD8kumkL/NsWeftJ+1Jd1zduik64uhN9aRNSO9gpGMt1ujez6IFirH1gDZ2W6MajBnZl3
U8PzRCZH6Hm/NZx5hZEAJyvioJRsO3tDFjRLM07C3GfdvCNEsd2FVczp7Lt9HdqggLzlkzcTJDuR
HU/9JIKbnkABoKCWXSIf0r7NWcDIiT5jrEq/qQ4sPWSU9BqaOpDYMUaGGzdGuKaX5lRjVAXigXoo
ms3f1xd32bSDpm0j28mxKCk1l+MJQR7VjoYcmRQb3LdSakkOchBiZD21VzThKZJnkU2dQOd0DgbZ
FINMUwCXAjf61M9PLOg+pNDJrU9xwkXpgJLFYSZHeFQd10okb2QKWmBm3BRET/o2ajt2FXSpPsXG
/4ziHmezmYKTXOiSzZiJyICwq90WcrurgTnkKQq/LJz6tYwMVHJwpo9Kb1mCPdTbkN6pRP5ixJDc
0cq7HaNGnkRv2l0DSSVm+MO6nB0kFzi9vRKyRLEX4QwFgK9RgMLi6pSkyQTZeohJMcyFZXUzJAXc
DCGVSWt1BDsZXi2XgQGEhiIBXVTDqx7lWsIMnUNhZdt889V2SsnavAHpj3bJFCxnmDn8WmWjnhn1
8C7D5ptLYSndG/7TwLficaJyuNOKgzxbCLnrSWwzlKJVaWFAs0cRfokbD5DjNBAHHWdPEfy9VUcj
ILcm0eidTAUXsAyQiX/jp5Rj4AgTVwqRxXXggiNHLkNZpat3y5D+iMEe1l91fOivLZPuvhUYBIFo
6XHTLZjDwW/TR56yW6Sues9eCsdI7NVeZKNM6ztGRhT/mFa86mna55LxX2nXmCs4XS4nYsfuyHBd
5QKS3Kz2GuSb+/+Ps/PajVtZ1vATEWAOtxMVLA0lWU43hCNzznz687UPzlkaDjGEDGxgbUCAa7rZ
obrqD+qUffL85LkIRusujiLgGRlKm1ko2wBpKn/rhUZxr5WKfOwy2d6Whd0d0sCLt6VmfIIZb9+A
r8v+xB30s2kE9NVpWKvHBgK5w1iVJ8Aq0JBUZzI2eaFMzyZNiVuzVaItGa58BEn1p0pi56ZTgQEP
PrYFQ1hr97jV46UuKR+Cok+3tl/IbolaDtOGZ07jSM4u1OLvaRqHx4TH1iGqkpYiAuQqWCOCiAeU
mQpzZdxRKh1e88HEMW6SeUEOUfollqTqszeE5h0ksuYYao7PkzCRXIn0CXcpz9/ZZUktq0uVm7z3
psdOsvC0z438uQxpWPBS9e4xdFf3aTFIN3pjAa/DyiIgmbCCg+xXoEOTpAFtmjr7rCan9Nvytw2W
aZOwrQHuF4CrQRVtrAEh9qkoiify42kj0YLYlDKryHeMHpX2QXmw2yH5EKRV+Ol6LU9UHGeVPKTU
sU2xkCIC5DKrSHpV30hVZ8quVKnfVF7bFBRWBEEWQvytw5umgXM2Uc4rkjk5SVzUheF6cnpCcDXa
QEz5c30Yl7Vwx5E1FQwNok1QucXf39TCWz3XI1PODbflTKhV68VIOoqRyTcLn+7N9ViXNWNiobdH
QBNQwrxmPFJUKacCwfEmGW7itLubvPYJOvFHsIM/5bGl9LLWob3ADlBwBaCgUzVGVgUAxmwOjcJx
kgyoh5t1Fjhd1TOonFZ3hmce+zyA+gL8bcw+Dpq07zOAq9dHfNkVg0YObR1shIAnocZ7Pr3RpFZy
Aw/YnSje+mQMmZtV/cYq7qYCjCqINwkpZ9nTjwjeHTG73urD7+u/4WIV8RMUGpm2cFUUzOzzn1BJ
g1dJY627RRXssNUmTVlZp0ujRCVa1dCvFH4xc51Do/OpCXvF5AZJu4OtSIPvyBNhI4V3WTlCAnkM
x5de/uob+8q78cqVyv1lu5beALR2OqY4mRrqfKN0cIwrKECTqxiA49VdIBK54X7ifQlQ4lRVO/qg
/u2751Wj28IlrdDZUefyyl7Wcx/p8uAm6i9FCyELrXy4OXSI3SgTQXi80cRkf4v20pu9qfpgLv2y
H/hyuEA1PZisLZ3FvjlJkwvT/asRmXtjoJRbr7lxXnSuRGghJWILWR1aWOehkZfNZaxYB1drnU/d
mH2JR/OFotju/XOo8ta2TdRZaCPNGmTpqAQxck6jW5dyt/PasLpN4mQNjCj+lbOjmsGwLnSgUAQC
b3U+mNDB3bOLpNH9i0dv8ntd/i1TyzVkikHj8/UhXZ44IhqG7qKDamF0NYumVHTqHMkYXdl5sROQ
+2ZybMuvhdJTjMbBdKRxUh/kesV0Y3GQdK8sDN6ECN/spOmgj8VgVUY3aGsuis78OID5ik1qEUZ7
xGxxZdMtHCsgbAFIyXSLEZKarZBYLg1eas7oWhQB4yD9MGn1v4RAyxabGhRHQducf7eCNwfPZW10
+7r4I1feHd7lx+tf6+L6Ex/rTYjZApTht/kJKhRu3HxXMmWTZqchg8lqHK7HWZotEjr0BDXERegB
ng8l4CCJ4BKM7t9alK+nm4E64cr9urT0ML0UQm4cSqQms28C7RaiewpGvaohEm5GDYROOcAxyyKn
xoAdJ1t4VHlyPw5q+JrDnTqgn/7j+lAXFiJwKOE4CjqMjTD7EamEWgL0FI4OXuKWGW1sJB1UUMya
Um+7eA2rsxiOKAqCUujBz/GVUU1xTdA8XHRv9lr+ZUCJJ6GKXLef9XzFXfSiewu+A6lYLlJkti9v
c6vSTEvJh94dBvmTavgHaH7VxqBVQmY2RnCqs11oJj+VaU3jdzEyUllc4HTA5fmh0utaUXmKAnwU
2FPfWghpoGOQ3XraB6V7gku5RQF4f/1DXqRrjBYcj8WaRcyFDGq2Zju8ODvFhvGg5mgqjOmjmRbb
IC93ud2Ym5EMZp+q6hr6eSmsgYEVTk4gSllG52H1um6RrXYG18CKCzIPPpnQ9NVtKyvo7h3zYuWj
Llx1uGWxN2nNcxrM1yteSLBSUc12M15hthOgUUBhsVlLBRdOAB28pFAoBMgAfvt8WKxQmvFqPbiT
bu2GyTgpcXV7/YMth+B4ARJvkgXNDxmEhq246gY3LvL2abSpNJr14L9cj7L0fSzeOxYIf4PrbRYl
dbzKMKR8cFkx9MhuDCgeZXJXtO22NW6G7uv1cAsnNHqL/4UTP+dNEgRNqxsxSh9cJaDRP/y21Y8I
9xymNY1KMf+zJAHYkQr2iIeJcuEl1cqFE/hGNrjUP54Nr+CMHBGx0T9ZtbLBq33rdNZjCgRle318
i4c2yx04rSwDGJmv9xyWIhDgaHTDHBaTJ1E6gJhs1JRzfpXOa84Dxdd+6NrKYlla9gh5a9S0eftd
5MyS5BhNHSqDa06v8E0pPP0ppF8rYxNn/WxSDWCiKEGxWJBsE5P+5uOZckh/C71J15dPBgekCrxD
Sk6tZ0JGhmiG7Gh2A/8qUP9I/S2wievxFzYEitjivESnjTGKv78Jr/d5lWihrLplhkMIlUE/XMOI
L0wj9qkqW4E9x1tvdkiGnU5pPVQm16l42pRjq7yWQBfQrFeMlYNq6ZkDCl4kXSqARvXv398MZ8zr
bFJyeXIbeohK+BX7m0kKD0H+SQ9+oadAHR+VZyA3+soDb2HLnwVWz+cxMmLNH4x2cqvIf5FMax/g
Y9C7jVrvpvCmTVbyvqUtQTxca8DeIo82RyEi8qyRutSTW6j+DzOWfxRqsafETk00wMA8yo7IOvzE
3gkRaJrw7140eFxwFOAAjyC8M8O2d1kcjgEi2i5Z/iYv94395x8CkKZRGOBVQlXgfDb9Oqwju29H
N/WlT+2AvgviXMZKLij+kdnOAz35/0HmkqFNJ0ey05c8BzwC8Jh7zmJ4C5LzawgolMryV7QBYFPY
a8SapQ0hKg06qRLg2/k9l5tjEzfB34yaJ11iB98StX5UqjVD8JU4xuwz2egA6RNiO65BLjaozaNP
R2RjBO90FBOPcPwhyLtA6yFC+Bed/2bTOX6F7hIC0K5PL1vQs43oeH09LNxw3DkUaHRySsGjOV8P
Eq2tvI5M3iBcAFkPDwn+q1fc9Wr1D0tblPqoCOmodM+vGquTkNavhwnxFdqrcoNwjm28vn80vKjA
UApf3Yv0wE48D/yeL7uIgeydqLqJPKixjrK3o/e/qQQ4nwuGF4/DzX0+byB/SF2lcXKtyu6OSqKm
CBtY8grnYenrMFlCuZ8a4gWO3EzpvniTMbmjBirFL7eJZe3b/MZsVo73pQX9l0hik4JcCvirdWZg
/ukNLv2DTRd/z2ghZunN9a+zEmS+awA31VpbiCC5vy3KzzBUN/ZaqrsYhCtXFK7QgZxniLEzIQOC
og7v9mqbSn+ItSmbl+sjWbjbLSaKgp94VV9UqFSeYhEVwcG1QSDd1VOhHj2/XTmqFx6XZ0FmSwxH
MyQ6cbhzU5R0kvJrRoej0L7yZZz8X0LRTRBUHx5W80Si17vUmSwwhRFcs40qV/d/zbdzNH0i87UC
YPUP84dhA28easL4p57vniKp9CoudcpUBj5mym1faCunjbK4DmgpKLoMl4a79DwE7iB02XWGhJ1P
zVXw0JuIpSX1ZxwWmnuvLdGzp4bEcz3FE6mFk4JZu7ZJkZQ7tggF5kG3i6x0jU+4lM3A5cNInXyN
A1c7/1ldnijo21GLKdLqR6qED0bRBkCdm3DbAKnaOKncHcssXamLLC3Yt2Fna2n0i55sIxjdyui3
IBL266XHxRCiVswXpcr4N696c1dZToj9JfBaRub1vGPpUWcjEiJDV5v38qjU91IXOo8A3kBYhrTJ
hkxK91Eal7elUxaozeTlVmr16Ov1tba0EGAgUUmGxgkbZzbjCJ91CM2zEBSAITGapJ70mtf9ynpb
Oqmhh2K7BkkbMepZlNIG3dU5nG3JoOyyqbnjgV03gCCtldxqLdDsS/p2ljVdRCBvpP0n58hRlqch
HSCTOPrn61O3tFjhn5F5kPHT4Z6lOX3oT5xz1EAzSXpQ+xEla+moh/lTqVBKS/rosyyH367HXGo8
cFEKV2XcHKFDzILKzhip1UieECOclwPbrennOgNKXfEnK7nXclJ/9kl01yXybdGou+vxl5YxJzuu
4lwgVLNnHzKMhzI0W5UeR6WiQYQQnT0CiLgeZGliuWfB+Wn0VlV7dv7ZUWjl2FmBZ0KW86hJ0vRB
K31v62kNb404sfaR3scvNUo2K8NbjMztSD4Bu8+e1/K0BJw4c85rqr4RKhQVhY1J/RiinO2YrmKt
JDALmw9aELcwjQGdJ83sY+qNieQECnwuaLrtVP0CXtcEn65P5sJrg/YiWZ/OyYPKvPgNbw6eRu6S
2tM71dWT2Nq1eCl5CD5JfXuvDcZNZTTxVohQAMCOv1yPvLAXIQVB10TYlQLDvOalxZ4SWUMgu4nc
hhvIqbeIdHjbwJleTS19f6ZO3RexdwonupjS82HqvQMJk26y29bmM1TUF4Es3khpdBrttT7Swio5
iyX+/mZKpRqkuzrE5NHdtyT5plQ4tOyo2tOPS6FYXZ/FyzxHeA0LLX2DAuiFGoKioowTVJF1MkLw
H/6d73wJweOjlLkbIvd6rIVuMYV6miGCccXzfj6LTjGagN8b4wTSKajg0kyn1kd3C8dY47ZAdNNs
fikCQi7dK8BrleHj9R9wuSHO489m1oHADIgQkRDJeS2BeFfhXZsqKzO6GIS6sqgkUESfN1A7p8/K
KWaQSvhctoBUUwR8n64P5C964PyRLxpvwNRoCqCxMkcX5BMlxYhz9MT7tTxUXYqA7+BrxkvQhtFn
ZhkQcJ4+O2PdfGoLVeM0K8JgIyWKhxZrAR+hcer7QbWqxz6iggYiMwo/t1JrHxE/bu/1MPBdPJzS
Wyzy0qPhV/Gx0OizyCN1NfDyaoMXbVsjwJCNw91APf/GJ/Ha1FT9bseuSb53Zeg/pao2IM1oK5/j
aZA++6MhHxDgKNwugKDYVmiXeWYSoKE3IdQZKfHWSuG693GrZEf2G7LJ+VQ8RnnUgdrQtdchcl6a
vPkT9pK6kQI5ATw4hc10IGMPbqtx9FHHtaf7arTbW3RiQyr6XWn+GWho/E5UdJKvf4ml/cMTxKZH
7zjY98wOhjzndwytb55kuUez52Yqfxcpbq/enQ+c8Xqsy9tR5Hf/xZot36Fs9MSviDV26APSyTbV
lavx8kzVTOjvYHNF4ePSOtfWpSLwHfOkIOn9hEwj7BajlD5OidY/Gh0QuesjUlXOsvN1rMOaFvgN
mlv0mmZ3sde2fjclVUaNuCyf+mK8VWzww3uUTicYfjbyY0r21ZaLeN9Pcf1oNfAMER0JNhily6AY
8/qutmvnJWfp2nvbTMrDWOkZBWbb2mroTHw3aGc8CWLANkeo/d0nim7yvqErKAi45vzzIxso6eAR
o5Mll9uJEn6NMCy0++vTdPnhRRTyMq6fhUM6q4JcjTAmOEndveIE235aW8aXhxYRHAuDIepclwCt
wPfHAQ/o+KSh+GZYQNYBnvbDn/ePQ7TzQU6S3l3MFu9bdGmGKT2pWfJggecFp3A9wuXdCYHX4Y6h
8I9B+Hw9hVgChI6GjpCi1tFDJ9vBR1nqgrvYMKsPutf1t5okW5sh6NcgbpffSEQGsWCaKuVdY7Y5
0Y6HzRBV9Qntka3Z3HaAI6+PbSkCtSiGRe5IqFlyrPmKjpdfXp/G6lFC/FZbHYJICM93o6GaJMYy
Xuc4sM6TOQUZmti3fRTwiLX3s97YehXssq2cpJZz409t+LG3aJKaTqYjTw0xees0XakC2B9DNOQG
Q/qee061bWSv2uaj8cqUK1g0+J0MCMFsDxKlm6e4U+0dcqf2oXQSCYD7mOx4rKGioqkvft8Yj7Zn
SDcRYrj+Bor79DogioUrS676NzUogwJ6LFoyMkYG971a9q8pIqib3kT7dZPVEoLjdSWPu6wqrLUO
xcIKo7MEq5+TkhLCHJoVpQ3c5KxSTpUcp3dypAPma7vuCZ6bsu/MRBs3bZ1iqWcMuXwDkNO8ixDu
PNS5r5LYjAZy1U5zqCJF4zk+VnuIhP5H37TCQ1E2+JBeXzSXJzp5Amh2HhuyRtF0tmiyaCz9DpnP
k6F1467RSu1R1cPxyM7IPuCGUmorARdWKT1NwEEkJTqIl9mDICYT8P2JRlQRaE/K2DxPUrZySy20
w3jTiAecwjNxgbA/mY1XogJ9CgpYqYmsDz8RWjWOfYTrpEgw7w0E024AvcCs1XHfMPCm2VGYLNd+
yeX9RWFDhxzEQoBoPT9vyqQfq0KxulOANv+h0rzyVUsaJJCdvIiftThQP06F+XMcvfzQpSD6gwLz
UrggqbTJHW/NJnVpZrhJKY1bZAp8hNnsy40l0USW+lOkx+0O9lqyz+yOuksF05/0iE2hOqBB7cBp
X8Dw0HNuaoQnPS7W9y8Eeifod2ncjJz2s6s9wjRxhIE0nMbsUQCCpO7H9aV9eWcJVOv/B7DEt3nz
TjJHfroaZ8PJlr+loWsGxyx/vh7i8nUr8NcAfyxHfOH5kRt4zeQoEClOFVL/OjTGFMmDtJWzX6Xp
+D/NGv3WqnCm7YAk+IQQ1Pj+14TQi2D3AqoS0MLZLGpTHwRho6HA0oO3cWDNKUJfb6K1cn2oC0sH
IC8+JyL3E4W02QVGs77JJy1sTo76SZn2RnBfD68qHljB0Y7rXWkew+YuSdOVuJfnxXnY2QCl0WzT
2iBspBnTbRqYxt2YIu52fXSXx6CpoB9HRgxoEaFD8fc3ayX1q2Gq4ESfxlgqt3Ehdduwy9JXKY37
Q+zB77web2FUJGx8NcDniNn8zXvfxAuroq9rU9yk40uqf9aN79f//ctnh0gI//v3Z8d60ylRluqS
cuqTUHb7qqkfFJphCIHInQanIlBDVP/kciW9utxyoiIJqt6mWcGxNwtrJ5mUa2U2nWIZXYgsiW8z
Fa1xzBVer49vMRDagpQLdECmc9RkrCaSE8XjdLKrAg6Set/58H6jcdW7emEieUbwcgM8Re47vx9b
g3TCq2pGFA57e3qtKSGpYfagw4dCNOv6qC5zB9q9iAPQ6uXFQLp4vgoDL6h7wTFyTZDyvvbH8J6G
5ovZ3oZQxFAxeffWOgtnqOfhBnR+AX56uSsZt72NjPLw4/p4Llf5eYDZcohMpWxUhdf82EXHujlA
fX/3viVnIXsBwE0n6WIdwD6D2ZXmIVjjXkZ9I4DSr/Ubv7AOno54/7vHcxZtdgTqONbUyFSEbmii
KmNHj4GxmsVfrmyQV+Lxo+Egi4birGDQZqAcS1QDXdmSAcneVQX+eGsSaItBxBuIQw+Y81zRSEab
DnfcLnR5tQIHHB+VXHqkOlquTNjCghbIBQHSxr34osKchWMNKFYJgegdh+jeT25xB8B/ivLLrlor
Z68Fm6ElgrLTWquWuen1r9TwZCTwMcWgdCRvdeO3h1nU9dWwPIn/DW62fQp4w1izMbgYjQUP7Tg6
kijRrBTpF/YQU8i9q3H78qibrYcU+RSfsz50E7OKX7Gnqe4snIJer49lKQridA5NeRmz3zmgftI8
4QQWRm6qyk9q+rVJ1E/XI1wepIC2BEiaCwLlwvnVYHVhOaQds1U1H5vsHmFQCMjqxsS2CmDvP6y7
t8HEp3tzvSK5ZvXIsYauJ70MuFpEA26P2KUV0Q57SJi5K3WqpaVAQg3egIbR5S1hYcuFOE0SuBOS
ABp9IawnNpO2hgdamkPyFPIvE4ADjaLzYfWjz+u7CwI3so+Oc6fIz5rSHyUVEYvo1/XPtbCZeLzC
TKPYt6BzmUdDH3ja6LsZjjyB1x9QFrqTh/pVKTCb0eTbNK7WNIkvZ1GgrIXdvIBuKPNLXR1CWzJ1
qXULxcTucihReu8++mq68rUukz3i0M8AIqLI6gUZQk+phlPZ7twcE6JHurPdjicTZpRDbmE82vUr
8RZQiyIgD0HaiiDf5gqQxiR3cjXAwA8panlYXwSAnpqfIV5Bxanyh73UTNtGeXeOSQoBVF6mHgHa
bt4DSFrorjpmbm5mTTdVnp2wa9hfXyULjwIRAwYVVzAEqjli0VZHKxzDAW2BrNv4cN5ROlIKRLPy
TYI5VouWQ4hzzoAdpZ5KKwfw3+rpeT1KCMnzPx7ZdKjmPATH1psSx/XGhXXwMITBLq7snWJmB+xZ
70yECDcOjOFS0/ZjhmyLX7XNxkwlPE5BVhbF7yLEycuUd2XZrWyfpaWMxCivQ1EMuqCvSVhK5pNR
NsCbNWmbGpFxHwQ27Q+veqc5O8VxJoHTACInmeNF2S+ytaSmn1a7kbbLg3jTYrml7Lo1aczLG0KE
EaAtUVWBxnN+9gR2myCCpNZuag63AGWeFSlZuepEejv/nJShuCBkDugL52OEoxRKZ2rregYS6MHv
AfOOKfye69axlJ+UROgprVwUS6N6G3KW0aGg7OAwo7SuVijgJZSPqdb+wzZ8E8KcddkLr9U9M2JU
fvY71X4W6r/8+0A2WWngtUgVzj9MwwKsdTnu3A69viiJd9ma9uvlXQASTDRhwA+hMz2/dpS6svSg
1FqeJeFNqsubpmrJ6LoPaeK9Blr0PVa03crBcllqJiawVxPSMLql88pK6OtmgLsaMeOjM3xJgkfw
fpjx6MCT/H3YfI3L6kavjtfDLm1bmEU6UFjee1wPs7kUemnaxHJQq0+YtuBtM2yKcQXOuXgdvI0y
SxxtW2uVUZFZ5/aYfMfXU79NPd/4WJaV9JhPCihs5Bo34RR8DZ06OKk4Ca78hqUrUBxLUHlpEMP0
OB+oZcShIjlj66L5iL7ePrXjo6neatUKYGhp6diaKSMCLaRg5yAlDb2J/106sp3etX1yrFXnZMb0
iYvx0TfUU9CunYeXSZLoTdCfBKYEeeaixDnlXpWgwuLGFtJJ3VNU3baY/MqthxTqWvl8YcEI/XWq
ECQSnLKzeawLlBgxEi1dJ9f3fdEdZXX4kBX6+48parVA5ykPUFyZJxClXbVe0Y6l2yH3gFtlNNxc
X/hLa5JEAfEFR6gRXOA86sAXJkdF6SrRcwKeme4EbpyPeJLjTftQBglmA1/xdl3Z56ooAczOfB67
FHK4wWSRRZwvRC+2Ry1xqtoNOyrearYxAcuVXrQPhs+Vdz/5R8X70pnfPEwxZfyMEQNSohe7e52w
SVR4cCW1te31P0My4FtabYryQe9WcClLH/nNb5wrRQSJlhYmSEm3TT5TatDKaFPLr9c/wFqM2Zlg
0ZQOKq2pIas+qfm3VGvwLFy5KRY2I3MNcZ/MV4dgIv7+5lUkQUTt2jKqXVTf+kesIqUTpnsaTkoI
nuG8p+2wVngdEc77l9X1NvLsK6sFtHezCWvXSlGo0W/04hFNo32QqBvh9d4c4sKdgi/Xp3ThjBPK
HjQYwMwb1NXOh9vjace1qxYuYpfbsPxWa+ZmkA5d+Ot6nKVp5TmhWAIlBYFi9ukkUD5V7XHgoJ2/
MZRnGx9tZHqqT0F+G659w6XT7W2w2aD0McTtriWYUjw56dexvPHrXzXqAbqxko2Jf2m2Mzk8ef5x
IAA6nIOxELSSLZSuYOiFn0uk0DGCvD5vykK+hycbbF60EFDM02arwlZQJU5rk3cYLgaHUK9eSq/+
rAXl49BZWyvsNnVbffBGCeG88B6Xql8j7ycskDa0fG+i2NliV3AXptWvQjddIEBP13/g0gwo/Dxu
ER6lvNzOFxDyQ/hDY0TrWqgNCnByE69MwcLXRMcDTgfgIMil86Qar2G8liupg2qJRN5olC92m96U
eCVZqHDtxnrYXR/Swp4QwiFUGAH0CV+C8yHVKsgKpwt716ugEtXt9KO3S2sbVvHtUPd/3h8MshyI
a8TUBGboPJimFY2dKknnoh97soL0qY1AoU3J85CvPUSXxkWuaCFtABGAtXQeKqoluzantHMjPfqC
F/quiZKP9mAjZav9w2GGEwJdXcj+5IhzPwsH8ijyRH0PKwvpO7ntHwa5fFA0/6YEmnTLzXnolPjR
iHCFTNKVNblwT0CeE0L0ZBtwM8SKenOGA4LAW68fe7dG8jcPvsv6yYtWMAxLk8n9ANoH5Tdel7MD
rZhgoTjAYsiCo1sU0pCmiL/3cffRoY52fYksFRA4oFklQirrUqQBKVoZgFcpu5NVpl96J/V2iW75
Rx9Rvw0m4tmeV9l410yxueuhjezSrCqfqsFRVnbGwmYXfli06AHQ0AWcTWyGmggIWKDlykj+7TSb
tNqvjHXhojgLMTvvAsTTLNDPk9v59bYZP8updrDAsgir0eAAgxVEzDMy8Achfldq+N7XWzyuN7Jx
9LvhmCVuLpsrP2rhWwOm54THPMEGKTobtmVnuY69GhtHzT+kVn7TmF9KJL3rIfl0ffgLo6dVDS4D
+QFwH5b4AG9WLgAAMxoSiaPHRyK3gS1VbbXwwc7v8aDZxcNKK3LhcqFxDH0JlUDHoLR9Hq5BVw+O
AuoA/qBI6Ppo1k0c4CysTug5A0yRQLuOqX/vTyicTnEZrGyiy40KXJHLAxIBoCmwH+fxJd1o+rTL
Oxdt6w9DB72FlY4Hgr0qZHa5cgEfIDZFUx5gljLvEHQoXFatozVuhGzZaDwVxsek/mP0X9LxRkZU
2G9KhI/jbYFWZjtWu9Gr9sn7qxD0SKkN0KZg+1zUVEnvM0noSpykst/Ydrk1jRWq+cKEwvqGqGD+
/aTzdx1aLvXQto11UguEV9tqn+Xqs5Fk7z4HeKZyE0NQ5mF80fCV+9bRi6S0TqlhbJUUVufQrBx6
lzsBWSRwurwcIXpAxj5fGmjjY4/jBc4JYP3DqEvxpgxxYjAl82dotzeVI90C5VsJurBKzoLOth+l
YDmvq9g5DSWQaEnGa/t4fYNfHiWwBSnEqn+lcC6uezuUZC9DdvEUZFm1yXxjl+aZWzeaUPxdSU4X
Y6Gx+NfGSRza51OomCEe9XUvnQznR91+NbSXTv0qhSuF+4U5E5JJ/xdlTvhX4cX0dUqUCecVE2ls
ubi9PmdLESCM0Mqh2EUWLBb9m0OxTpqi1rrCOyVBjhW5/ODnysfrIcQJfp7HA0ME7mUDr6e1Z84+
PDrNpZoFjnMqY/oN2GduU1PZG1inWKqPKnKdrpTll76NBZbGYUlhpjQ/eZGDQKZUYUyKpG/rHstz
9EO1zC2Dlc+zOLL/Av2tabyZvCkdkrYbCCSFz2r/FOT1DooWCsfOSfLWQIULwehfAw3iXKBBNb8o
Ww/fMAk17JNmv0blTQlALwi+RHh+GPn7N5IA2XMM4UEKqGu+KEpb8qO/nBsNI4/0Z5rld4gtOcjd
Xl8aC1UfgYWmJeX81fObp7Kq1WiJXfTmaUDmCPnd6D4OsrvWNHdBPPwY+l6GNKW9qljd9Ga2/4fo
ovjII12ILM0VRo0eATLbg1tUqdk+Ho4G3n2yK493eVlgr11suvbGW0OMLHxH6IP/BRWH85tFw5N3
kBDTtU5DO27luN023MpBgdW1ovP/Vzbfwv4GaM7rFtUqxJcuHnhm5QUKknss0ZMpfSvDNYTF0nAA
BwieDwqeFyIEWTbYOd01CVSeuSm8V8PvN4YxHJQkO8Rxebj+yRbuYBbkf9HE1n8zeXHk2agp29LJ
VxXY2X6H2UV8Xznvp01QSVGRz6HVrSKHMns5phnaJAkQ71NRTbdtUX8I6anHyVpGvvB1AMGI/jb9
2UtshTyVGB/ltn0C2Xhb5cU+TYOVrOUyDUWAAlQAnAbRzpjvsElBebgLGu/k6NLW0V8L8yk3D5rj
esk3r36sp7WO1sKCwJqSsx6TaHq/85cw1y6mzI3iu0OF00Pb2JsyGG5wUpS0QjQ0ppUVvrAkBDpF
cDbEf+co29FLkb7CPgBpMSwWzLHYhV63lxu9XrlWFrjHVNhZFsiegh+5yOjVCRcHqwb9kA/+obaK
D7DTb1qsR1Jb/ZBkFuYsqbGjWo8zANlwoODoAoB+FQgr0rPZhfr2d8yvHZwpWm3qPN9FP78+ocdv
4AOiqU+Og8B7gZHBniy2uNcHLgu7Mb4kvtncT4CRN0U1qr/k0l45SJfW2JuJ+fvGfrMrS0GOszBV
d4HEHGSkbZvkIxBv38eVAOwTNkv9tHL1LtTuRLuDRxsKyiDv5o2PvNSx6zTTwHXsRgI58Y0e08ZS
ypeBRvFGL7r6aPV5sVXs0j+0sVNs1DyEZdy23aas0mEn10W5C/023JGy6LsoCpN7XirVwdHfXwgW
vxVWDPajaDTO8+0G37OxACft5nb/ZCT9M4zAk2/EO8cpVvLSxd3wJpQ4cd58CqXzzVhqosAtLY2z
8XvACx9V9+un8EKCBf8G5r8QuBEajOdBTByA5NRWvFNv3tfJCCPT28bRU6KvNeSXzhL6r8ClKIqg
iTEbTeZhXaTanncyvAfJue2VaIenMlztk6eviTsuxmJAFEN5RIAfPh9UqA1y1lW6xKCCByeg9ls8
Fc0IUQK/4DWWzuIMCkSiKHuA+Z7NYFEmssNOlU7gnPZFlO4L3fsc5NKv3i+P//CxuPptkNHgtuYZ
ftiVWB/qsndKUbjT/A9qPe5V/0NC3+V6oKWlJ0ThAVBRsL5INQq96XWn673TJAW3RRo9QKa9qUd/
pa6xULFDi/BNnNmH6ltqk57TeidrcD4Gcfi9DymNt6qz19LpQQrVbQ71Kq+1QyPLx0ZLv1wf59JC
YT4tyJ3M6oX2vW9ISQZBgRs1RsSk6DdSgfCp9JpgVJm9XI9lX8IQGOybYLPB5ubQ5Opoeic/g5yW
4BLJCW/9wpmxvdO8LjyWRWNutTKUt5Km4LWDlSO2a1Ua4QFZjxu1a3BgoUC0t0Y1/xUG1mcJLxDb
Mzmop/qDZ2L87oyJ+sFQmmRX8co4NImEF7pMbzOn3r2VuD42xtQ4u5RrBY5J5j+bcezdFnXl3Ke4
RW0d7FU2dP2cbRbX3k0ley13oe49Bsj7br1Rce4dP/2O+1x1P7VNs5uaKTr2A+ZwGNL1t2Wm54/4
utR7L8NA0E5N76GKkz9DGx7asG3xpu/TaitHZvcoNXWxreLR2tDK91DIr5tbteVpTAlTH/HGSu6j
yenQWRi1be6hl+ybkY97pp/exF34ZZSaYAeVlR9sTj+4QSs8/LDp8BC3OkyT7my6ug+O+pQWylYb
+j+4vfS765/1YqvQdKIyB8aQ4/OyAKN5TFrbENSW3L77BhIsbVdWjjgaz5IEEQL2megUiAtsdsI0
EVQ+zfGkkxwG7WbCUVKyq5UYysUx9jeI4P4gTspRJrbKm9tm8mqVAkJEJjLAO4Lgnh14Lnt3NkI9
h8nvg+/MXbKxm6bY5mk0HjJZrY7QUKOtoRThT7lo8FMN8dIwpjgeN1LprOm4X+zW2U+cP7e6TM2q
OvHdzil/0ntu9mU7PlmS8jCV1RZ375ULeHne/5uS2byb8uBNShz6rhUGe90OtmH/8/riWRyRwdOc
V7NxqUGjFth7FYEknUzz8+jI2ya9NxR/NxXP4JSuh1ocDIIiomEviEmzwfi9HqaT3fuuF42vSaq/
wNw7XA+xuBX+CzEvUyMFqRmtyXPBCD442SfJ3Cbhv0zYmxCzxxwSvVXU5zJLwAbzXf9qMfC2QIyG
X0Ldeu8lKJYb6QOyNuQtF88tqzEReWlqHzsjgCLZnTr+abw/16dscQG8iSG+2ptdV9AeMbS8Rf9i
kHbp2G2U/kdeFZu6u8cU+F8GJLqMPHg4SOYvYdVKQtuCAuDCDN756rc+VQ+l7P1DFIWHFS9HkDiq
rZ0PaUL9VhdH1qlKMbqS9R91OHyXh+D2+swtLTZWMYwTwQsiIToP05Edq8VAsaIrumg7Su2NMuDh
Uxhrs7Z0MP4PaefVGzfSfP1PRIA53JITFUeSvbZ8QzhIzDnz078/Gnh3Rxz+h7AfYOEbL1zTzerq
6qpT50AQC3kTIRhg5Cww5h0KfEHDGW0H6wFtkAOC8TeQt27ETnX+Yk2M6XChTAxH8wc+UQJokKsT
6KVX3f/lGge/X0m5FreN2vrUH5VVhnY+bltRSGoPOEh4rPLQPw7MKu51FAD3aVWsPS2mcDy7tmSg
pNwS3I482WaOEJuMkdYZ7XqpGV4iK9HsJvO+jmnwQpx4K0fy8t6U1uaqFq2CjqeDBArk4mWPgJ04
alEtPUK3t/XEfZj2tlb8E7rbYrwdwTRf/2QLB5jhSKinKYnTRJ+/XTXT9YQ2s8RHN3v3UsMuA9fu
YBVUjNsC3OV1Y5NPX+wo4I6pn8QA+NznXXFggjVMpcco7dxbQ+EVMARtvCslYGQqsrJDakzCjXpg
qyEK39etL7gOxdXpPcW+XpaSQVCXXeSF0mMr1ciSfS3LZ9cXVpZ4WUbmPUA2zq3LC5sq18xBvTD3
raCSpEdTfvJH2W66GzkTba/dhcbGc1HOPVjRj+sr++31s40F5UlHmcyHeRhlWvpZGK5dcv84LrRH
NYuKLQPWzIwogr8Nilo8JGKlbOBu+hyNSdnaRjlW+7auU2cc6+rNLM1+oweZ9GDlfmlbudHYkajX
e7n0y9dWqeqXFM1zWymG6L4ras+OVEF+lgvkDyWPfE4cEhy16IOnctBf+6FIDr3Ry44oNu2OrD1x
DHBD8SaLg2yrl6K/E0aET6tiUKAis6CK73l1PLqjgPp5CbFFIeVrfZ8Fx6P3Msl9gPeBwWt2TdWF
PzLe35qPMWrxvB4k5Q1F6r54zHMoz4tXYGrXv8hlgQ5qgXOLsy8Sy4KQVRlCiG5sIUdkOkZIo8kN
trWV2W5yKw87hTebLP3ok22j//nlAnxjmo4iF77klu0Lw8tlITYfi0mvsNBv3aD61JnByolacnYV
8i6g6YCageLMnN0vB8ToBDrdEbKAFmq2RQXRFAFLyGzd/y5HN6mq2UAaru/uwkn+YHYWmYMxEIJm
LMzHxMt+KkP0o+2DbZ/8RQLFm4iAywJhSZ6HKyOgOZ0PsvEIZsfO5ec2+BSba3DmheuZbidwE3Bv
CzSOIqfM8Ht6MGqrbNMBGcpRdvLkexVsr2+aumiJ6SDAp1zEF4xyWqY0aSh6xiN93HrXh5A+5ePY
flYSC6yEHpRfDTUQdq4EGVfdB91OY5DzECL8ux8geES/0ELx1hUE5aYL0uIIzW/uNAoSqrnmRzfo
I6Y3ekDJtRNU2RlB6r9qetY7epEjlFhz4Jq+0ndhYWohb/ou9exMC8vnuh31txD52dtei00UZbVo
V6EdfCLX08DlueadHwiwp5lBuQszo3+QxjA4DhZCk33VBA81Qsc856TMzitduA/LxlxxuIVLmaD6
39ZNf38WX9WxFEZB4CMV3WcGLdTqrtTBClc3+fjUJbvrH2rxO8FdhtMBOaV889FYFvWdTtjVH9uQ
ibHkkGTfWaDdSc/X7UxBb3ZpgFGg4sddTI1snk7TwSjDsFL1xxGNaF/6Zv05XwVBcFK7o2rKfxeE
b50ccLRQhn4smPPTowdPWKN5W0hfGCRkVBfmefS85sltWyJ0TrXWfWQ60snb9hfB8JhVpq343C5l
Xq98mzV7M0eo20RsKkSEH4W4eVBKdZ96zcGTKSBBr53V9VprYYpk8290vr7ZK6F0LU8RysF9dOu8
dEbexk+ub7whio0u7FBau6CMIQqWvGwjGuV7K6SvTGB4h9EYYI6EmfLzdZ9ZirwG0Z7oQVDEbT76
ZiiGldb3tPA067ET3toGONefZ/hg8P4zMbnt2VnzUaEzEhETtXWvSM9x/ZyZKxM/S54/VUynWgI9
m7nXqGFg6lYRuI9BX3wLBQgmTCM4XN+ppYIUvEuAJJj4Z6/mA5kMfldjqlvuYws1IBOfDLoeHMbj
fTj5QvSos5sqxleDcO9C5ZgP1lEX6m1juF/iWN1f/zGLC6ZO8/tNC2J25kZdqoitksVUFn0J1q8w
/lIhBHzdxpJrTMhmRmDpgl3QuAh1WXhqKnM0tAmOi3Bn0ai9PSLB9ReGAArxSKfizfNs5iB1n5sI
DOMgRnLfSMpOiuIHffRXjjrM2wuHj9nLfw3NshtDFSWvq0aq660S3BYwzO9kM4j3ced+4e0+7kTK
sqFQKvcIoxa7cVDcY920+XZ0NX2X+lW5hUYL9RepLewmjySbGeSfCpXnfQzV2E06Gs2mdql6C7Kb
bMHBqFs/SCRQiVbLa7MUsJXr1qvWZQZTxVay8auMsjX5xD42xGCbD8jjlXVcbgo5qJy4kBjsjymF
p1bb3sZBHxyt2uozuzTVwjbcTN8Yw1g6bTBouzTP0pvaU6ydGowouRd9DJZQS22hj+FgA3u4jzIi
thdW3UH0Q8OmCTd+NgeDixvR3X1fBtohlKBJRY7csLuqFp9Vg2rGSHlVryLmisXhQXQ9hum08XPC
//VQtVa6HY1x3FeJ+mro8Y8xUo2d3As6lBjhnSomyC1H7TbUMg9IQIHCR9fHjlJ0qd3nCgOXo9fe
BUMoAFeNByc2mYM0G294FgtyjxzWT6fMQ3ejGyN/QUVkC7FLs4GvL/uspX65aVAH2jR6Fu/LJlMd
WHp6B0hJ/SAEir5n5l7fNibzVYDX+01QahY6kfknKzJh5xtx/G3WlwkC43WDPpNb0Iaocqo3XuDd
G1EebIqgH+0e4IgdK+NbMRijUzaSuO0yuQCaUtZ2GpE+0WhsHto0E7dqD6ffMIlay4na3lZdIIFL
a1p+pPsNZQX5sxu20o1VGp3lQMrUfq9TT9I2KaLqG425U6uOYPEkwdwxJfqetG1vg9ZP3r1G+C53
ZXo/xqRvtZUGz80gMLHVdJ1DLxOBBj83aNHn1jMK175007kvfWpaJ19ARG7UapffOhi3yBE3Gw+F
F8ezaJpssmbU7qI0SO4TXxydtskt5FXzeiOnSf7Zl43iNJroj0+ulB57To0tdr3IwycgSZPC3DYQ
hKbrgdzwTgxEoApl9KrG9btRlsmD2TSKQz1LflcLz9ypieftkc7q7qxQMTdNqea7Xs3yTVyjWAVE
vnqMizrkFHn5Li2q9iaAbolh97FKtzpCeRuD1OC20uAXpIjIQvsk2MRi/NaVbrNvOz94EkLEy+Cb
8T7LeidNtO0t9WwPLsajkUXDPsnLwoZW0r+RQsE6yGKtOcbo+0yrSuY+q6R+k0lduy3yUqUBjYDw
mHb+MVCqfN+O7y2K9D5+W1F23CiAalfKDkt5CVVEqOzIdhj+mAV4sWuNTs8y9zHTs4nboynsKvVh
ShffM7e+08u1of6l2Di1wQGUM4NxMRHVg/soPUa9HoveOigFgJOsrw5Z6RIV5DWYydL1hc4VsBrg
1Cpp3seI35ShnIYBTf5EbbZyKT1VTF+u7OCCjd80UyC26SSiDPjRhiBKY56YY3gKksruDCohw6fr
99bCN4IfTwMCBbMH3f1Z7pR7JerXAUOTuWbdBNY/oArDsXdqg5pM/fMvbPGohLJkYryYd9p7UzBN
fcjCUxsb0G3u+BM5hB15+CbNVy7KxXWd2Zpc5SxhC1JFzzti90kBMgazdvh1bEW6G7UeO3AOanYe
ql+uL28h15iY7Ck5TInGRaFZEAdPqYcwPPlpsBfduyHIbgL39bqRBRdn3gfMB8dqoiyZXf+yFSgh
CWTIfBgsuAT/Wvwpud3WtVYGw9cMzVzPbAPTjHNcT5F+mebXVFBtt/ykZSvtwIXv9GE9M/9jWEhK
g1TEw8dvGS3sHF6ehFkMzXuq5O9/sXeUzYHU0oK6AGBoQ6KnPiOTJzQiBkDvSeh/gh3Bfy6qAI4R
JV8TWl7wCAQMdRLt3xQjyuxjiQ3MxfDohqdOdoFNhQ+hKR6R3lp5OayZmaLIma9LKouCDZ49ZFAp
L2ipqneVtXKgloqHLIZ4DsBv4iWbZbgZxNg1zKXhacilmHuNaU85oJgWa+Nw32RK63ANRgDWEzVx
wiYRN2pvhZvEi7KVXHvRZxB1I5JQzzTn6mFdFwly2LHevnpKonu5eXajkxIcIT1esbQQfwGG/mdp
FkXKRNBHr6xDJCKZmHBVNXIi7vnrbjldFLPnNEboAUyMShaFvY+fb2iFxq3ggzwlMVlX7/jCj7Fx
txOQq/Jau0l+VWv6awseM3UE2L7pe9Jp+WgSrt1a6mLBP+muegPT8kvf8d7UyrUvtWgHvntG1yYW
VmO2f7ISM0mjwu0qVuWmMt9qkuS1CY01G5O3nHl/ErZGOsbcYHVf2moLQUGQ86RdKXpMv3T2kSjV
T4FDo1qDWslHK57hq17sKsFJ00Y6Ju9RXexQuSjB2lz3hiVDKE/AmkSfj3bNbDmhVhdZI2kBEpOP
vvIuNO91bzjqsFakWrMzKxrJpUHlFbpY4vuPNL7Jgp9luzHqNVDwwgn63VnjRuRKvMgvxKb0EnWE
Va6Th41r+XaWrCViiyuB3Xea1TKpnMxuqlGKS1GPBv8UgLyydTE/mGH6WTGEg5D/MZ0Iw0aokv9r
a3ZdyUMRRCX30ylu0TeyJtWhfBDcjay54/a6IywFXMb0Jh1t8lkYvCbHP3NsIQ69WvNbH/lCc2OR
OAfZ+GZWwo2cZhvN99/lStz21FBt17C2rSu+Rar753WvD79h2vuz35DWlJihn/RPrdTqTpma2ypI
n3jxrL0VFv3kbLEztx+rMTTdTPSRUBTybTV+R79CWNnRRRsUzKldkgUgxPBxMWakBm7llSxGsDrw
cMGd1AMMuv7ZFr3xzMj0I852rGH6Weq6xj+JxUlRvvu6spflxJHkl+t2lsIeDaCJcZLJlYsyNm9O
OfcGCCFzPbQTTWKCdJtkX68bWbiaEPv5z8gsSGRiDCMAXLfTTatVJzG4EYQ7IT9E8fem+FG3Kw3K
tTXNnlR1VFRe6GEuEz+50EAa0l5TVpKllSXNA3kijKmJMDdL0qhpCf0BdrxDITZbM27uKzV5Ljt1
R+VmJaxPOzW/P852cs4nnReAQqo+wqzwzVMaO3RPlnwK027fV4UN1OH6h1vZyd+sPmdeaHVDo4tI
h528QdhnwuiD+JdduFyalXtxzdDM3bvG7QlNGNKzX67/pJsUZ9a4jxZtTJN2zC5z/c4b5aWRenWo
C9whqmoH/VMxfEndP3+HTBpo/9qYfsPZhnnwote96UKEa2VO2r6N2qeq2Ynjbey9X/80C9nrB0uz
kKoYlddRRiRb77b1CCESYGJZap2QSlXlj7vr1pbC0fm6ZicY+IQWS4IZnHrpLnR/mOE/cGqiUfvz
L8ww+k3+ilqAqM9Ca9E0sJSMCI7JiXXq/Ow2Q02kEEYnjNTvf2GKUXoan5OAxLwm4hVeoRmtFZzG
RKe9Nsj1XaCPzV5t0u5kMgy8cnKXbg2KV4asUNu/rPNEWa2GIsX9k+mPkE4MQmerqbFyjBaNMJFN
csk4GvrpH90Pcqy0HCKyPrX4EcLukLY/ru/a4hk6MzDzA7DWmR6WEO4GnnGYJuoiS39BuGR73cyi
u03KUwykAPOYZ6+j1hoZ4xQ8mMZfsjY4PWpPpf4lHcUVQ4vrgVYBJAlkgHjcxw2zKsXLuRbDE8gC
ZGcp4EaSo3Xd5s/XQ4cDpB0dXeAWsxspb/rOjZIuOFUQG1FqSRgUGLVNU8n2dUPS0oIUhmtE1LAB
BM3VNpQwz2Wvx61Lv937bvpJqECitUKY0Emldp/BChChqpv6+y4eEWoc7CIx7iO33zPrtTfWZrKW
7klqWeD94M5DQnv6vWcB0fJ1PQpc0zuNovKoNN2w8V0eIZXS3eS1urGa/OS5zWvTdofrO7EUH38z
+vP2kaFemhnuBBGJIYkJLY7KLun6jZLJu142DrJcv5TdGqX/mrmZI41y0pt5ijkfOEPe9btIFza6
IjtaMjzS0vsLh4KFA2KgibWKScmP2xq1OdOXY+DzHgpfCyWiVR1RARVsrfljogw2CIJoHkWAoHi7
zny3jrQE9nsexkNxG1Vffeuf6x9qyWMpfJN9ThMaPFc/LgU638QztSA6pQU3mNrfqtJzbq51cJci
48R6DkEcsA1exR+t8H1IcM0oOmnuj9T72g/766tYSszO//3Z9/eaKEyoEUfwYNx1kAUU4VvMqL3X
3PKIzIW16d/pn5vngefmZnEYwpFBcutpOWplh9Wrj+TimO2NaOXjrG3b7OPrRuOXQcWyzPy9HFPg
s6/X901asTCfsk3FqauUxRE0ntahbm8j61Zwj4L7OQt+hWLvtOlzXf5UrGMj7RRJuGnXvtyl/03k
4NOIB5USBGRnS8yGkLepMcanPH9th+dSuZG1P37+cufDsjV1R7ho5sDu0As6qxCE+BTElV0LKaNP
KEOla4/fSx9EWRvQPRJBILov3nK6V+hjpPkxhemnxN3Sj3yKg6cepHpS3aj16fqXW9g3gElEBVjt
wODPP5xhCGOQq2F+Mpqb0rfspvHtYFjJpxeNAFSHMYsXKrHu47HNjCAQED3MTgZq1IcoiNtXNQib
z2pXWJvr67k8UlRJKDLCRExjhEHYj6YiCWoWhAPyU+ZBBqwfh+GU0VNeY7RZWJFKCsDVJCKudEHA
CkjYMIoeAe1WoMNcUGvWpLLcWKNUH68vaNGSBt0aWdRkapZMa2KYaAp0nyeZ2k7EHCrsik4HevW6
mWlfPoYi9N3OzEwH/OyGd42AIXkFM1H+T1H2NMksW9YeXfFWEE6KUDvdsPJKuAwZWISEE2m5aTBa
nS0MIg8xS0Y1PQXlL08ZN7X5dn1JC64wKZUZpCtTYXuOUmRCsjfkuhUeZetFDZnu1H/URmGP3fa6
nYWFfLAz824gLVbSVNhR9c7O4tciXzFwmZXwuIENgJgDYSLp9Mdvk3oIs3RIK1MkKPgwppMjPlhV
kkPtz1bKtaLzAmYae/RSIGSbXjnzQFdnlSoW8iQZLDGrW4KdSXYSI+R1/rk3vhox/G/pJzdfYxdc
3EcqttP5Jcz+vmPOXHCUm8QqrIjJswgGWHlCyvz5WeKCoLtCCw7ui3mngyAUhXHA4FSciDDiW/6R
CZrqKKXDGm/NwqnlsII5ZzG0yeZPH6TyMl+NQl7aXvta19k2UqxbdnwlsC5t2bmZmWfUSafWY4uZ
QpBf20B9GZq1r7LkfDKpI4NmTAuwmI/OVzVKmGWKRi3WmCZg5E0ZWpswu8n84CgpL9eP0uK2/Wfs
QuNezHIrzQzqpWO09T3tCzPcdtupb39uBuogXnDU0xm5mJ1Yua9TMeupL6v1s2WUe8CWDki0lZC6
tHNMq0EnRI5Ps2i2c4EYtG2V8XEMGYRNyeCpmzzXYn8MLWHrC+Fa4rC0eZO0B1cFx/cCM6o1Y6w2
coHPmUlo641/kIX83tTWps6W4irFg6nDMgXvOcJ2DMzQGMwejyiFTdi5dqM+NZ2/AWu0soPLlgh6
BrMbl1zNoxojYGsga+N1pJCiZReUtrOq2pv9P9c94pInAVeAgccwofbleT+PsZmbDTUQLe80EFtT
ntdKudOZArODHTyM1SagfJX9RRaBUeY3gInqJH3TFz2LeFIuMEaYMTFsWfcBgq5pceuba5xTS25x
bmTm7K046GFcY2QsPrUGOr7u0RjW0odFIyiBoE4rEe2U2cMMQks5s+AKODVK8Nj0w3Gqv7WM6q98
punfmaUpyGZCggY7FzfiXPlRGOTCBGeOnVyo4MpEmL1wd4oQnUatd4ZhemmoTtY2UHsz+uF2Gz0O
t9d/xNK5Pv8Ns6Drq1pglcrUOepuw+xVUNOdMeobBvVt1Dau21raV25CaGMAE14WguClROgjHBF2
kpKnrtfvBajzKpoT180s3SPcusREJrIgOJx+xpkjFiP3hkSpjrb5UO0imBTf5VKDRvy6mYUkUwO3
PjFs6dMLftrZMzMM3vcA9rhLSpWAm0n7ND9ayMZ4QM59WOu07KXR1makloLIudHZ5xJqOalltGpO
5oRlTn2KZq+F7zq++DcfixfotEBlwjHNAn6VuKmX+RXlHDO79wVeiVYWOIHV/HnmTEb7r5050SXQ
hLFRWrqKUA5sIMzd+GvESIvh0NImqAYMTHysiy8l9K5cjf6pF/XbfMxf3MR8TBvBFlvvBPbwEzMc
VFj1U4QwsRAWK0dsye2pGVNnh6pMluavedFsB1eM3Omb+Q88t08QeO1dU1mjVFy0Y8D1RpWVF/A8
nIBq66kcd3Bx5YNT9+99/Wbka/J2C0bwamalmHUEHzrPA7LQa1V0VekmyfAlacJxrJCBi/rj9cO1
4OeY0SFb42KGTm72yTwgyYkis2dBbzDc0AP80h1PePKaX9cNLa4HtBDAFCDiF6Mabe53QVaD45kI
x71W2deS5siVvtKbXTQDtAwVY7jvL4YoZL8Pa3kgfUKZ3jaGmgmYn638x4rMJGgs5V8rMyhP2nWF
F0QBNX2t4mq0bEEH6Z6uXcJLbyqY9Zk0Y4id6tR8DlUoQaD3vOROYfPFEuJd0bpOrOYbCMbtlmkU
KXqR5ALN6afrH2vhsvpgd3Yxe8healrtA1Wis+xnPoj9z252TEcGAPy1+L5wjVAMJ1ebYAiXReah
7UehaGHgpWLxLU5Spwq6z3++Hsb1aP3yJ2iUmZc3NWKAujoKj1L9tYRWWqweB+sH7ZKNEK9wki8c
KLSe+WIMYcELPj9QhVFmZhsW3in0SANNeGPc7dgEh2IcneuLWnD1KcrpFl0AAKLqbFGqp/K+z1T/
lAzVNhqlQ0P90iq07XUzv6nzZtnTBzuzqzDV6ybPPMU/AVO6dwXNgdtv14vVPiiewZbvFSl2VLdx
WjrPVGcOlZk7fbbW3VrIAj78itk1WYdQsjA+wfUF2bRaZ04SUXPsb6Pxi+V2jPYDdRyfry99WtmV
lWszvGpYSckohWQehl7ZQfPgoUzUN/V9U8p7LetOer3ykl04CgZpgAi+XZswo7NFdmlY1Glu+gR9
ZRPl1aZae7KsWJgvCWkgpVVqi2wjuKeLaOv12/U9W/RKCsNMCDI1R43uY7aWdxbUUwpMQO6w9ZRb
I35R19jwF6LT9AhnpyipU/KZRd9CKAUYSxLSW93wDubg/pP36uegVWu7G2r1GAre2ktlySR5rkoC
yjDuRQ2oQ5gmN3qyGEtLvQdzsLyNz7mYRtEKJ2xHa2d1Ufb+51tJzLJEiRLKJZVOWalyBcMDRiHt
ycsfFN5+uN5KvFr6XlDuw5EyYWz54+P3qiTYHBjU8sDX/qgtAdmxz4w6rKTwS17Hp4KMDdg3r7qZ
XxsZ/f4sTMnMxNewvPGLNSjq0iomSsSJbmAaapgZqIGENimc2o+FDq5wyOmGgmi/azp3bZ5mKb6f
WZoXm7LRV2ovg/Rt6q2P1VOb1A48cHasrfRYlvYMjApqn+BUwN/MlzSIrt4OHCTTyyJ0Vwfz1kc3
cOWmXwpxZ1bm8SDRYqtJpqeiYcavstI+ZI12QCvqxYvMA7epY0W/rnv10gYCB+QhDlkhykEzh9PH
LKIzQp1YbkZbEh8SiehtVLYpbf/c0FT+USeEzyXPUSvEXdhnGHK1/MbNPNf2VWHPBMLGy8a1MtrC
qqjZ0tuZ2BQAe0x/f/ZI9SBvrM0WtfXMH2K7xjcyGX0rr30rq+/X17WUFdKkmpIMuEapRc48IxnD
qHH1CuXr1r0zy+xNKxrHZ8gWjMXB88ZTW4Y3Vq5u66xdy3ynf3t2JZ7bnru/HveB6mXYHiltKf1d
QtenE29rodum2mtRwn/arbjowtlmCgseVzpNrHg+X1alndVbbgkIwdAcIq+tdtomttYKlItmaARP
hFGE3Hk1g5HAPhCjkQeXot9IjYQwtXvwVWul+L5w4AhRk2bC9ESh9PXRUZKizSu+KaWnKHG0Yu+2
B7C9rW7aWZaDwjVWssSFm8vk+UiiSGIhoUfy0Z6SFJVYpUpE3pQ5QxhR4gWdKB8M3zuUxsqRW3RN
XZ00agwKlBcDbFntlkVoFdFJzDxIW3PHjy3bbyUH6UlbZkjWauA/eEu0tZzgN+h27piUe6esGzpX
/vi4Tp6vhl/JaXSiG2TcIg4Q235Zqrd13Pcg+kXEPZTcpPCXZY7LS5QJ9CayW60bbkw9+S0pfecG
ZYgCnG+Ez4ACKxBKurUtMvPNN4b8pulUiITpQf35k9WcGs/QbAMTuGAPS2Wz0cwqjwiI0adMHWjL
qLBRZWs9maVE/tzQPNbrUZajEcTHKXSrtzMxOFZFcGdE92IG7Vx7kNT8ruzSDaTmG5g3doIWHyso
aK6Hr6Vzhudzh0Lsy1GYPVuUslBinDU5Ncl4U6LgBljNk39eN7J0yqCakVX623Rq5uE4KFTFzyM3
OZV9sWviZoucWofMT/9O+eqmK8XEHhJhDZm1MG8BtTVpGFM30LZY6uyw9XSPCzO0YkYrM0eBl9fT
gRtHb1qQ2rVxA9md1cIpGu+M4lfQ1yuOtPiBGfNlUppXLqMy09afXUK0DtFbDL3kpFiVDZj1AF3W
0fUL8H+xfOxIWqOptq2aN6PcfkkH+dbsw3toLt+u7/7SZWiaU+MZf5uYTT/+jhqKtiaJUj5xAURJ
tcp8K3h1vg3AFNm+p2R/7lIIcU3zmPSwiKuzmCqkSKlWFkJEdZ869O6cwHiW2k9/vKip6mNaEyEd
AWNWE7HENOmHnsBdhTSv6APa9aSxA++fDTnTdVsL7osZIJPTI/CSu1xpoLbUetA8ofIcSNrWze/q
+L2I75vkG+xRK1fEJdH/xF34n7n5HeE2ZVl6LuZM+QkhtbI4SjC7+fG9JkKa198HA6On33OzsYfh
pfaeh77fpDC8dd9b9z3Vd4L1/j+t//c5O3dkBZaFUohiAJwoaoxPtQkLxlObPXvuP7H47bqxBdzs
x+XP3MdIparVrQBrjP0N49fSu82Hb6Lwlpu3lVvbgnsbZ5XtQpudhY9xfaTAY6fqSpqzcGj4CMA1
KOZQ8jUmnzhb82DosJZVcXyKtAauZmGnifEhsuRH+pyH6yteCMEfTM3uygbOD01MMCXGt0lYQVZ5
rOvX6zYW8g6ye22KglBwI5fwcTm0KPMg1YhFObpavv7N6szNcBc7lbdiaGkxdLoIuajv8Lic7Vts
VWOeZXIEYkvdxN59Nt38q5Rfi1a4oem5krNdQLfUpgq1Quy4pL2EEWXRids7VV9xgaX7Y5LYg/2H
MQFmN2ebJkpyO6SeEYFHNO8aKThmYksvfnRyRvV50DhyIcDS5kl2WKQvpZ468LOvzP0s+SFIRXRW
J/b0C4RVoSLp0XVJDAdBI+5gEtG2MAZA7J5AF1Lr7Rr/vrQU7Kj80kUn+Zn03D96ygTsUKw+SU5h
Z9x1iW6bXvIQR/42VY3bCdwq+tEm5ZHhG+ONksvHNmVWUW2/a3X4WsvxQxPk21zR7/XCXIn5Sx0t
PAoAIpgmhkXm837TQ0sWBzc+oVryUy/qmpsUNF0D3cWNF4ktYzAq0n7iEOxTKbzTq2LPSN2aSPH/
8TNwiAn0xjbNDqxPFMqVQotPyhDeC3CkibG0V3xiU5jm8Db5D3qvPpfG8Bgl6Wd9aI/XD/OS99NO
5iSjFA2WbJazBVlSFLUapdgvHKV+SEEVisHufzMyO8iVCg+PGAfpqdV+pPVBaH+O8sq9uhSUpvkb
ZtapzF+U8YpqsAzP05OTTHVSLO4GwXJEvT8I8U1R6ivrWfxq59ZmGUPdVr1apEZyMvxv1HKAJCHh
bYh2q4D5DH3HKxndSm5U9R7M4cqdvnSozm3P7rS8UHMxkbEdNhCVqi+t5TsMB9k67lqFnyuokK9/
vaWnH835//Z2qmed3V8GCbbol2ZygvZt11eM04gvUp9um+bJRMBpKLaSOtqMta5s85JvajqM4xwN
8VLDvC0zz4gnBeO41x1TuRni71KzBgdYchwKLfgMrxYu3Nniutyo8sEjRhVj+TJqaHKk0k0NnbDt
9cYxcNXN9d1cWtTUYfz9gqEgMbMX67VVjwENxlZ7brOjUD274UqcX/IQwvsUT35TcsySdLcP5Mxv
MZF6PuNc2iZvhCeSebAv40kp220yJs/XV/Ub0DN7pDM3/Z/N2YkI49YAakYTmHHMXZwiGakbe2+i
LauibcQYlsdLvEniDQCuXVbAyqoHG56tPFbJHEz0JePRgSx/Z9YoGdf+HaDtY6rlG1bj+LX/K1Sj
bSA3t7WbO0JSIGVUQ5tp3SqucSxUfSsm48qXWjzlk+YP7Nt4xoXcugwIzGtpBp90zbQ15TiUg63V
8U4XnmJjW1VPtfCzjGtbNNdML37BM8uzL6hAJQCehF53IzAGWtil8cnrT3l1crPa+XPRXB4J5+uc
fbvE7XTZkwEkJHX7UqPV10bRWnF9MRU/NzILW3pPCwylG0qbenRIK91uS82O9NIOAvWoJyoyNuNX
ytKfVbnYhYn5FGuAtjTF8XtGRDr9n+sOOx2zC3892+HZMWwjCkJmzM8xgjutrikcrbFBrH1D/WPU
1GvElIyGXQ2z1nHVTwP6Ql58HKJ2F2U/Ufv53xY0u8irqNZyxMqCk9DcKolHGrnymFqqw+Em1P8Y
q5kGu6YFn10DHiSg/ggj38mD/7Etv7rhJ3Jz0X3opae0fTC1Z2GskBf73OZfkriw42yrwiqnohYe
t/ss/iplP+oeuruVuusCb+nkv//9sFkOFQxG4hUDPyzSH9oMlTOAE155EoejXA2bXAHakJ0a+ceY
/xLT722x8933sDqm7cp75f/w8f//Qy5YkAAop1IQ58EpHiWnEPSHngacHUjpTkPlaqxFJiQhiFHL
jdDXe7jsHZWfO0ThQXLFG02ofl33icnFLpzcpAcIwp3S9zy5aweIM/IBZG41oI9QHwGcHDoISao/
VveeIsiZoZlrjMiKjVIPbkqVh5uUonCVlrcNpBPX17N0pOhmgmeGshUV+uluPfPAPhRc34+52Ibf
6t5Pld45uQatC/xEXeDtY3cNcbzoW+cmZ6d4HHyvHEsicVy1TtDsLPNbTy2htp4iVMN6EbRO5G/6
6msf7AB1ObLQb/XuocrIWKw1kbjFTAx614nKmP4X0zIfN0Cy4M/MJ+hYOn4Z8j0UWnbSHZr8UUMG
t82/q/XXPlrpVi5u+pnNWWBJs8qVxgibWpejyWQ6af5q6YI9VvVGUl8ab3/9Iy8lZKQukxgLBc+L
yb26asLeGPjIZR7s26LfdK5Gkaq71ydsTyQfrptbysdQPjU5HnSimFT9uKXp/yPtynYb15XtFwnQ
PLxKsp3RiZ1Op7tfhJ6ieSAlSiK//i7mDNumBQu5B7sfNhBAZU7FYtWqtUoNL3AdZ9Ys+tAZdw6w
wnmzvW5keRudWFFuP2wFmzHk5J+7sQsrfrTd+6Yud2gEmelLMx7t4ikxH0DeBwbaL12Lx2h/nIdt
Xa889xZd1OlwlR3UM90Emxd+SJb91KrD6PyBT8jzbyXvwCD6lTjPA9+5xQ+f7EavCyXmF0xWK7Mh
wxfVL0HOBL8DRXBAPZTZEEMjtBadN89Wc9CHV533UTHcFIUTgi40ChKQu3h26LqHIltZ7aVEOmJ9
CeECjhWkY4ppX3QiT4WEVlUT2Qy24R+Hkf8onK4OIRz+13VJtdEzI9k6Lghazap4z7lJX1je/JqK
fu1ttXi4sPWAp5Gkl2prlTfNXt1LOB616Yak+nOW+7GGkDmn5baiZczGtVB9oTcX6qMnNpUdD89C
oZkC6KGnO3tUzjZjaW6qBtTPOt9qwxjbdfHU1/3PuUhu9DaPjTGJuyF/GC1zJcReG76yGq4/ms0k
I08bbMyGB3C0e1uCydTNq83k3+jd2/Wdt3jYT4auRH2GNjbaaMK36H1+0wHa7vrZO/eqn9fNrA1L
OWT+mE16wWQsRm8aK4gr9rUb4FYSEqU6dMqx164blBHOxYE6GZdySzkNGXgt28vytHlJSPOnnufb
LGnDhg9gJOnsiDXjBrnBleO0aBdZK90C0BhXsvJO8TVrqgZ08z4PGXs0qv6h0bvvaNbf1FV5r2vN
bV4KqMX9P5CYARDAJlSR8DTDZj732a3ntprRANpsBuVNLtpbgiLwgCJY56xpkS3umBNTcqlPQo42
M9rEznBYrIpvRkM7GoLFY1GvFPiWIjX0GsnmVGBYQap+bqaeh9wmOsyUzRD2+f2/VHboWvlO7u+L
fXJiRtknDWdmpwUwYybDz1Kz3yFOsjKS5S3xz0jUtbHSpJ4EPBoaUx8zK3swO0hKQ/8OmsA6oI8V
fRMl37QcFF7XD8HS4FAngFgMKPhA6a84k2HSCmMUALAAwb3PU3rADlm5x5cGd2pCWabUbSFM5zBc
40NyHySBpOkGwR5/qjmLDLv8Cxf+pIHP/frIlnYHmK1kJh3dqhcKa20KntEmA4AlyZGBEMPGsthX
u0r3QGqsjPDSlAkNRhBKIzMvCZSUE92AfsLB6x9cTQA5WUX+Q9KU94l3aFvfXfH+CwkWGEMnM2Dw
4Dgw1aKIBn3MoJBsLuABgLbXH3Dah4KDPrbd9dObbnRhQvB2dvNNoa1F9osDhfCfiyAkkCwo5yfO
Y4Mwbal8n7lTF3UAZUT61Fk7RAfUCN3O69YsXroSjBalELyUUGU21R6aGSJDaWfikUSgdwy2ABCu
lXg4ryT/FscluRtAqAq0pMoPkEwiIeC+QDcmB1kZc+imMuy7igUPJl9TT7w8DhjRiS3lOnVdTQQO
hR8uveKucLT7sjZjiDZuO5rEeV1v9IEcaD2uAFsXhwi/L3eM5NRWTqEo3c5F/wQU4Zkd02YGQjed
wiAf7koCsqfrZ29p1aCn4YKqXiYC1Te0SObOaRu0i5ndnwDc0wNOOthDrxu5dF1g9sVz7qM1WL8A
wpk0MUjW46HucDEjSUBKUDWvscssGTElGEmSlmAPKp7ZMxmf7AGXdeu/ADYWOvUakn9prk4tKJfl
NDll4lnw/QLdYE2LghIijzyxNtdna9FvgCUJkBAXhAToRzs/u2bupDqIl5EHaItwDuKefq0pj10I
07ApnMxDMuz53IeG/eW6ZTmA8/vTBALnH8PKFKKj2qiEhXi1sOimq+0w079nQCR3AuzxuApciA1e
t7g8pf9YVKZUG4yUjg4sdrnzhdV0RyBMWKDtdcXOwgv1fGjyrJ8EOpnXA9nDYaiudyT9ohdNFLQ3
hvmeZb9oVcakup/sr2gQDG3rrgazhc1A6s1uvezl+oiXTvfJHKvdjK1H0VFroJLgQWku1CfnaDbs
rqTVlhHz9rqtlfUMlEsgh1ZHMFkypRnsDf6AXGYAHYAECR5XfPfW8NFr+zYwz+c478fUbh28C0Tw
VOZ/dZMCuogN2/1m4JJKGrS9NBLN9dtYQ9qumlaCoxxicaY5yVklsd6+zeM27/5OwfPo47pNvlvi
EXQ9oTtVK2d1Zf+q5TUDoMQy0zDkAAy046Ezbmd2uL6I8tBdOZRqUozk/zmUCFm+lrZ5CxbfmyIz
wplVMfO0lZOy7Eb/eyIDxfmIYLYS28dMjsY72EJCPn67Pp6lW/X0AChOxs80pwgoqNk0yw0hVQ7c
qm/EYz6gKya77zV/z+zheWL/D4yKdAF4WSE3g/GpkIiZtoVWS+J3y892JWS3hFHv+nGMpqaNRLct
zbsqzeOh3hbWvT+tpPEXlxGdJNAQRKB7QaIuDANCbTUcUKDvZ4ghJWXU8hdX+8IBirk+w4vHHmQB
6JqWaG3Vxdhers9FjpxfgjYm42vXjqHQW6h+Ppj2u9cer1tbyNpiXk/MKV6GOHVROo3k2gteqgbw
BLCc2wBzdHe69af3HuviZiIrz7BFL3piU3E1aQsakhZZDnAEeTviP5jECfvh0QlWYrG1qZSn5eTa
sAs8xogJO3SmG9aZUN31Nt4YxDzQbqGrE2cUda//cUKVI9gQm+l5jSSmI8RTA5HYtHEOvZXfoVk7
rvF46XR9hxrWjTHz+LrtxcOJDjiUwBDLXzTCNwCZ6+hxx+Fs+shrHlJUrJvnMnuB4NXWT361n+dK
w+ZBzl/qa0NlUM2VAjVlQmENUZufGtu2Dn5OdREjKfH3+rgWvRoSoxKtDrY0XbkfOqOFpmkKPz1o
9RvkPMPaTX9dN7G4VU5MKFvF1wrIuDYw4Tg8tPKjL/xdCp25djgYxVd7XgtpFo/AiT15NZ1szaL0
RNpDw/mZmEgFfMkmLZyC7To769IVhzesvBFkK4uvHDXok7Gs5D68CZp1Auaj4tntkNO/PntL7hG4
b6kI7QcSsHU+GsE6rxgaDTzXehOalG349F1L+1DYVlT2K3HR0m44NaZcQS1eKIXZwxj6J7Y0f9J8
trk+nEULePJIJVcUeVTqrYF0Aa18F7doEYQ1Q5s9XfESS9sNXdoQSUQqA9h5ZUcLe3TpzNGZmNd/
u7qLJsilods5LLEVIAVhFSt1ssUFkoo+eJEAs6omFCD3MOXeBHscq5KQH51hR4X/rTXsHVTGr8/e
0tZGH4DMcoGECwRP55uBJJZWVSXei+7kbLRhjoXtgd0mj8j057qlpVkEswMCAghb4IWqWkLtw2Q6
XK05OlE/FVCPfGza+45OMpW9z7JyZdnMRYt4CX+QPIEVX+m0CNoqSeq2KJ8LznSAyyoUJ1LokeL8
IYU9TyLucrSxIsP+ZoCg8MfYoOUjcxKyqcSEZ1g6imhyBmMHEaBpo6FBNQQMvEPPEp+ecgh/hSKt
EG0Hxh+75S0gv10Xg36jD3stmFERsPS40pj/fewSsbJHlnY90t9Qu4NyNrj7FJfUFQNzXPBLPGsZ
2Lh00PVhAT+fBwUZB4IbVMgR4FxktqwmYHOX0RJtOG5/pxOnC8HDUKwU8Za2oO2jLVIS53kXWmM2
p3YKPAFajvTiTq+0sB6bDcCXoejWBMeXHCyE5gDB8kCcBt7D893u+ZIUP3OKZ93u+M3sVi0IChIv
1L1uTQP34wmmPiZQ7wc/C2g5XBBKnNuyKs8tK80GRnoAtNER2D317FlPjt2ASyrzJz/0rWZG2T1h
UCJJkGSYe/8bpvq7zocm0ke7jXv0At562miHkzUKiIl0EBTTA7oPbJ/Glq6hAW2g07cqb8v7nFJ+
B1A9DVPb834nXB8TNEJS+4lUw3d95Nl9MI91jODfhg5FDtS0zfxHH5nESGS+91zDVUeQzvuGLpr5
SPVGQBiDfcMj5SfXeXk0UiCuC1Ri77nvlpsBkEY0IyJY4uUvnZN0N4hCtoihMt1wgUegOb+MGS1u
RouZD7PnJCA3z50QdHJ7sKO4N9B2dcJhaqvQq+o8HMbqux7wHxk6syIUoMQ2K7/W8xdfHNpnaJEO
3g7ts3xbUgbKtEaEWVJM8YQCLwhM+xFNhDxqUydKWnD7gQR910HXOyY9ENdWawH5b+Nh3FpVG/Xm
4N/5A4GfQyJ1W3QtWTs8S3sN3PTItiPCQyObstf6udVZNQIjX7nJc+qljy7PNqxaKystnR4kTlHA
AsABN61ywbKiTQ0WDIB9S/hKA1S0HWets9XYzXX//ZHVUzf0qSXpbk+iIBd8sYkzMVhy06eCTXrI
NPM2AY2nw/PINou4lLTFEMy1PLGZgmGfmdabm82RxbuboapjbTLjaVrzH0vXJXohJEQV7eLo5jv/
XY1lcOgT8wocJz+H/iUNnsxum5THFG2l16dgcUlPLCkzUKV2nplkqp4dm4dBfTvMEiQdXTeyvKAY
jXSGgMgpfqMX0F+qmh6NN3jWJfMYeV0a5t4t0lkrluQOvFzQfyzJO+ZkQTVXp3nSwhJAV3qEHhka
FbkAv3VS5NvEojWY1ECWmnY4MDpHku76QJdmM8CbGZsWCpMXTZ6srQQrR7yxBNrjTFgT9ls7rtyT
S5vj1IiyZC2rzL5KMyjUmHoEluqvZhVsRA1GxCndwiWu7JAFVIwkMwV5swngkYNm6vM5rQaMdagg
5VeYwxg2eTI9B5nW3rZQQ79v4fUjI+PzxtPM4N5gevbSE3iPqNPn6RFtI+7WIkV1N+NNuhvSak2V
aHHK0XkKWjKkRy7uP9eC9AMPSPE8ByKq9DbOdWCry9frC7u0ryDQAqeHqw+KfPJXnOyrqkmgekrx
jAFPWCUVeacviGl/V76AGPdgu09pzcadgfDlwXUbZ2VbLaw4EDlSCxitWGjDUs5PnSQdeFJASV9w
IJGc2n8QSXGbNM4NKSARYq/JfS10RqKxFO94NGGiDwmNn+fDTawgF8GYzqgUg+CznO/d7E2DtnPR
71E306Bu3mffSEBDj7xP9hTl+l1Hf/vWC+K6EKcTmiL5k+GvtXLLnXZ+uhFzgLLtQ65OEnyf/yyI
pmhZmiZ83xhvY9ltXPKN5xZqzH9Fb99B9fr6ol9OO6bbltEOtpakJDk3NxO31DQbKuddfpzqX6T+
XgVYe6OMdePndVOX++vMlKPE9eB3oa3LBd+XdYJi3TYoNiWAML73ytJnwmO0c183uJDzRgkbhOzI
9OCNdFE2r1qH4MGu8T2bn+wBpHHmrcbfqL8vh21vP9f232o6cGdY8SaXVwEoUKQQoCSQtS64nsfc
qbKuAIaqHGhkk/s8lyDonUa/rozvIxhRNsuZJcVtuS5nWV4WwA5CICi0kGzfOpP+y0qp/1qDrDcs
Ret+o75X3NZVZ9+WttvFDD3cP5pE0F+grEdrgYOfp89evx2kltvALb6t9f4rQm5nj6qliEReuhuA
i7zXNEn/lMxzWJQLJ/ktAp2DnWTut35F2Dcr974UrDWjrnebXerY45famIt5kxZB/kRb03zPp3Ts
b1xcG/eAAJJXbaQk6sDFsPWnxH/I624+krqmeKxpwyHzta+ZVwaH2dTqTVC1+q7iM95uaVNm+yl1
6Q55XKcMwadkbbwarZURlInH27EvwdDiZhpidYY6fmWmaTgCMbKzxhIIM6aBSiq1rW3XJ+y+zubu
tjAcBOBkFHdgbU9voV3RRoUYsh1kIm1QAKHDpEdXz3asiBmng5k8G/D+SCgBomnaHN5x6PvItHLw
5DNH979NTa09ZQXlJHQmZ/w1+VN1p4utT9l7EtCfNvAvU67diMKKobFdH7PCpfe9Ph4ybbB3zUzY
beG28wb6BTaYK6QIcU94NHb2EHno3XxKxo7uGbKU3x0z1/60ABNu87kYX+xA0+5FQETErcH7QdyC
RVo+1E8O5XRXurzAChuCRwZ3sh+UGf6hRVSxRxfZH+E4ybYXlR75rp1v6470GzPIvK3InTYKvGS6
S8YB1KxWndxMWdDhNZB7G9SWUIFvzTkyjLK4BWzSxVemMaKz+Yu1foM+HS5i4fhZjFhziLQGpZno
Vc+NqNTm8qgPXv0qWuofS7MtHjM0y4YtqOjvGy81nsak8nd5QmsUXUDy1xlp90Zqxnbcr7yoAvPQ
zqsS59GwUmAIAUYD/RAeadyEAisDdzh6ZrwhNJzKgyJxY/3UuaW9GwOiz6BA3xBUje1bWpdsM7Z6
s8uZjsmealBm+VOxYb6ubXzeDltPM8bYdHp26yatcadZjO68tGqB7MOzRuMGiUifjJFZFObOtQlC
sdp3VtzaeTQApVxckbZkX3DxHMZdrfhRgC7AwZYbwTNrdmYb5aB7FSvFg/M0hTRh6HgD+bgTYAud
cee3gpmAB7AviPasGWEjYmftQX9+6wCdBQoZCdTCp5FZgpDT+fdTKxHtRDH7WfdYVU8j23pYrCTq
19gW1IGAjhTckDoYLzFT0JRQDGXN1M2laxfPBNmxv80qiEhdiw+6Ux8SBYDuArSn5hjLhGt+RzxA
KvSbgNwF7d5Yg98vDEG2bLvYg8i0AHx2PldVC27pyYUioHsIkKea4+uXyOXnkVcBXA40ZEgZgWz5
/PN9XcxZMBH2PLUi9L947efKpXKtzw0oewkPQK0ypIFZD3FJQcfwswOQ29RATjyAugvGcD6AMSA6
EN2gM0c2hO6CNcGxy/lBawuoX4AXl9BMNaub5QbRAmdMnlAORcaHr7HaXnwfJIeodiKN6yGvD6qT
859Py1oQ1k7i2TDeh7IPm+lT0QjCeJSqJOIMdA14rsFfnBsoB5EZnDfmI6XZhhRI5cR6HnNzTQlR
ruM/scilHSWSZH7VaqkOO13ThBn0SH5reqixtaeaYgarjKDKhR4JkieIPhzzfDhol0+sTK+SF3QH
gpkXvdbc2w2fo3TH6x1wREC9QAAtdVZQ5ju3YhIc9yyZyTEZwPJjoQs1u6PzTYH/m5y1DmRlC0hj
6HUBBTDIQdABoHLlW4RVtt+x9mj+AJMRff3U+ZBfl7l78HWCaxIkdor/0CZwgopEr4+1fqttGv3m
s58HiY1uA7NswNfi9Xw+U44z21o+O9pxnIIwPzRNsrJ/5VSf7Cv8ftnNj7cfFHuQKlIzZSSfqtFO
DOe45eVXPbNuUf9agUxeLABCdRAgYG9J4Wc8vc7HUHa2U/dkHo/pTaLtms+B+7CZ5OfRrIa5l9eq
ekkYGsmGiTrj0dTFT6dzvmVk5fF8OQDUndAUhhtCB4uDGhIUTDf8kRTzkdcxon66Ruy19n1lgkZW
+MTK8H0ibnl9V7prWVfVABIbqDBh6vFaQh+Met7AVAqFw6JsD10bAj/gJ5+cIPX76iVkdmgVz/H9
qjrgdZ90u+un4HyTolQlUb1QmoNakYFGerUhQdeS0hfzHOwJosdpo1fbodxcN3Hu+KQJEMZKcXmE
Yx801OebtGF1YvBhDPYiCOc/VMRJv2Hj9n8zItfpJAck6qq1EwtGbB5VJEZsaeWRU8T/mxU5mydW
IHBSFdBNDfaAmItpn5iRaYblmvi0MmHIkxkmrlRbpphROVKR7J1emQzMiNpBZD9LHrMSrXbPJV8p
g53vXB88SPg+5MqwJLKJT206KHXNInj4kgNuulIGsSvub+37yoqQvqoNogfkQH4MXWSvNTSsfV5Z
im4WrVdr+Pk233jVrk3i60ut9ttdzI9y8kxH8/SUJ+QQiGf/a2Ac0vFhylFTw9M8Gu1d0W77ILTf
hHa8bnltZErcMzj23HbMJgfNuTXmuGMrI1v7vhK4dV09ZXh3YGHEBtJN9lq3wNr3lXgKiTKh6QIr
04i9bR/1NWDxyvfVdJwXsMFrB3w/ZS2A0vtO+5xP/PfKy8ADYldg1lMG0KfDjMyORg6+/0La3Wzv
jP739TVW3K5q4iMBeOJIfLvPBo5Ex0EAeNPeQLqNfpKu5cKEEm+i7BhYXJ6/xIugJGQaD2yN7GN5
Jf47UWrJ2ShoajQBTLgplIpCMHVfn6W178u/n8xSYoCWoBzw/am8ofWGvVz//NoiKC7E0OzcKNGg
dBAVGuTjegyntYzq2ggUJzKVdYWOUB+9JF/MGf4ivj6Cxc9LYj6ATtHOosot+L0GRSCX0kPgPWlu
A3zISpAsfc0/Mey/LwkkbYBhgOwLOo7OVwB0qKPNdQtHYedn0eRGzxa/FWu04hcXnryKIP8EMmDw
oqJX7NyKMwIa3LiYJdsAH+m99S6G2P32+amSEF0onULMAEwX5zZqE0RpCBDoQfMeR3/bVWvwn6W1
ODWguFXXGgYqXBgI+oiRHzlZg4UtzRI4p5HxQNbgsvJeOzTFDIruUP/sp0077wzowrYrWOalUUhW
NcABQVeBPqzzaco6NpJUa7uD4/0OzeDX9UVYHMLJ15VFAFuVNdVj1R24H7vpbZLHgRMPbOVVtGgF
dXkgpMGLiJrc+RgaSGIgPEjJgW+y/MnPftvlN2GuOI/FiYJGDFJcDoCA6tML3AAD6zqjO7jlXbe1
3JXobMk3oZ75388r3lv4PXj2Nb07NCkLC/MA/wTmw+urocK7P64IaJCjNAfQH06e4gC9oRbmwJL2
QL2bodtlwa3jb/s8zMcQuer6l7GW8loc1YlBZXflqAi4NYXBwQzH4inTo7pd8VhL64J8F4TVQcCG
vKaSZPbccYLUYtYd/Pe8fbDsFdT40ggcHaE5GDckhFE55bpT1wZ4qPF5a+u7N8B/ptbKCBZNAIyL
c4IUAhjezrdvb9Ns9InRHloRkeI3QrR6VdFz6Yig/ew/NjzFr8syU4Pz3x6EFdn2G7djYm8Sa432
ZXExLB9IPrw08JRRzrtPq4rTPGgP9QSQUOy+Xd/Al6NwIPXnockRyRZoD0jzJ/GBDThHSfK5ORjQ
FcghLbBH34lYG4Rc0vM7EKQ9eIbhcpKJWrXAz4yOcifXmgPax5w6nPNN/40HN5V5s4pZvZwvmJKE
LoCQICeiyrmmCWDyDLohh/rO0zdTs7KzFubr7PPKcgRW11OLI5mgdw85CfVip6V3nbsCgbncv+eD
UI6ID0o634fyzIHUdynEVO1bZv+8vvAqKS08l4NCDKDRoPfB19Tqf5E63O6tpDmUP73w7+gBsPTs
V3d9AYzYnc32M8q7wdfrRuXsKPtAWgTXRACyTt1RxtUIzwZVGfaBGXzt61hMsTYG6FM2I1+s3JMX
+8AzkQuTBxQUWPinbGyp36ppWWAerfbQBM/v1wey9nW5gCfHZqRAFGUFvk6NYTOVsRYEm+sWLjaa
8vvl308s0MQ1wEYOC57xgCJjmqMOfV/G141cDkOKqOjIe+JsyvT6uZGyTWZAJ7rshQVvrvtafKqU
iNAXiZfTzyvLbYtyKCcTn6fuxq23a/w5C78egpQ44yBuMqHgpHhgUuadlc1OcnTFDZt3ABt8enak
4GWAeFdij9Xsc97QdEw0IznmXgg2eP+zTzMP+jUAdqF+BYJVhO/nk282xOg8vfeOtH+kAJqthD9L
s4POIaTOsZNkvH7++dK2itTgc3Jk6R3f0vnza4vYAG4W2XO0xqtXrNG1TldoVfriWi2Yktrw0ycM
sQfYZQAPhXwGSiTnP9/K7H6uNE875loape0X8rny8MfmPDVwIerAXIM31NeOKQ+LdNe0nw1zsLwg
VkYBEcURyd5xPoA5RdrQGtr0JQBSwYIuRcjXNPyWlhhFC/BJoAKDuZJ/P/ERnd4V4PjrtWOf/gke
zdX+80sfhPgMdOES6o98qgqTc7Rh0Hjn5OAFjXm6LUloiZvA/PxGPbOinAND43SglpW/5M1m4BFp
Pn/Ozr6vvGUqDpBGP+L7A70d8lttrci6sApn31dWAb8c8UBu5y/8q5dtwZ123QstLAIoG8B4gZAZ
pWK1SJw7fjKI2ape2iYG8rC6B3uDlkfXjVxczNiiwF1Cyk3iGWDofCf1hFYcGpvVi85AP+e/Js1D
DsWIdNutacZJt3MWAgAhbUBKCw0dKH0jBji3VOfoZfMK1r/U/h5Y/lIL7WDl8bqwIMj841pwTMBM
LoR8m0wXuq0Z9GVL5m+l9u36VCnrYSF0OcPdKVNlJ1rnUVoWT+C325rBN5LvgnSOk+D3dTue/NDJ
TH0YQvcVqE6gSSwlyM5nyqN5OpfNnD/NVub+JI5X1FDGdPq7xHIZYGhouWF24m88fRA3eF4jbp/M
IO5cQu88o0SlqC61uB9/oNcociAC+DjToo5M9r2zdcjae8OG5WC+ncQgnrNan375PUBbpptv+2Ey
ox5qSxHRJ/upydxq5w8AQRcTWDcLVvcxdkz7OCSDdUQjH9lppki2Y2KTeDbF9JwzTYu7vnrjQU9v
cgddHppdePHIRijVQIBpV9Qd+8WGqtnWbvCbN1BaTgm6hT2RB1EbJNYjJ2iwoYG/NR3WH3Uupg2O
CQGxSOmOL8QqqxuoDrgbWg7vdW8F9zYFYzAStmw3yicykqk0i+oKmKzZ8Z0N63T0NyCBFXp9PrwP
uWEjfh+nXdLr3U1WQhueVH3+VBusi5o+Q8604frnDtq/FhXxKE6ZJAJXC1N9jawEmpfzp8ryHtsk
a0DAYH7lHvBDTbVLs+RwfRct4WABtUKIBJsAWKs+vJxJ3TS6lz0h2Ggf3HyYHwgiwc3kMHMjGqe4
S4GURraiNYMna3CDeyYy7Q6Nh8knj/6/xn7yUxRHXzJHDMboZk+SRLWt+zu8po7Cmlfuk6UD+gE8
Qr+sh5tRuXgN5hTeWDrZE169ETZC2LuvhKPzbzpen1vFz/x7PEA4/duQEt6Skmi8NuzsCdFzAaLu
CswF1y3IL6guAMABEBV8oCDUGCIQQdsXOnaL0IBg9AUo/5uQalqIJrYYglORuSa4tmQRwhggGAfn
EVj9FKdTc6R+877D5FW+dw9SDe9BOLrYGA0J9lnn+mWoV332IgbTWRns0nTKsAyqmEA5XkCnjbyt
NGc0sFMFb6EOAj7Khn+y8vWxZqCXBaYTPx3wK/kjTkKmJC80ATBq9mSOT4mdh0299q6Wrw51zSDN
50iSJbw71VaKBoirNuu17IlYYp/x7LVi03iTFdO7yKdDkjnoJDQfwRX30GfT347Mr9f3zEfgqvwA
0AVggAjMP8irzocIPdvCZkWe7D3R8jzM3DrY9WCJfnXM2goJpDNjd+irm7FweNwzjzzQuuo3Uzf1
z+NMiu/gWTYePctJNhU01yPhdulra3iAl4xYGGqk8zZJ9OCGJr7YAm/7DrQneSRB1d+mQ9pRMDIY
1bZ0yHhsKuEeMhDmRUZf8YcpM+kL3kTYvLk3x2i1RAuhCMr5O8eqHBI+egcIC6XvCfXbL6kOYPr1
yVlyhx+Zhw+slWw2OZ+cio+l7ifC2psG4btisszX2nL0o2eK+jYgib9z0XsESVa326YFtl9G8mBr
CiN9v/5LTJlFVZYpCCA+g2tAEh2rzDUc8Z7B69zdd15VJmA91TwQqOfQuwUR6uSRjQdFNSRKfJ/v
SD60MTpHuzstAWlCT9Ojb6QhgGzWthy99lBohr4Z0ZH0syQN/05ynIDQJLLJz3DWuBWUg4qSAKCi
qAsA+oViygXq0m/Q/JvYzNizco7bon8Avvzt+uxIN3MyOdKEg0c9IDXo3MAbU1kmbrUGD3jt7f3M
ZGEwaBngX8mE4GRkK6YWRiNhzvB4QHEgYaSYAsmoNmGbjkDAp0EdVpnNfuUacP+fHhE2HiC8DhCl
COaUW2k00diKuGncM/C71W0esfEtM9bCC+Xuk/MmPSdSuR+6WWp0nRNg4p2GA1czW5sKegos27j6
w4Ay//XhLBqC2iOCU8niqDJSGHRIJl0M094wWHPbQUN+k1GIO/R+9t3Axo2vm1Ni4X+NCyhodNQg
4QDPen5sTdZ4DICfaT9OJLRzd+dzACOmsCh+9iggBDYFMUG54iwWNiEiJmSWsCksJEiV+90DJfLc
0BlGZxrO5rNLCfCgn0v1fozMkyE+mDDQ567qnKWex/opK8d91gdbi/OQIya03b/X529pKFI3E68h
E/kmtUxFQbaczg607rPi1UzduBp/1NW3z9qQbVZ4ReI/SYOhHKRu1Eu/oC7bB0N71w39o9sf0Y5+
3Yhc6HPHgHfdh1gPXKYNSPP5RjAmXjKGdvy9DV7q0X1n6FpBC0Rij5vKrlZyXIvGkF8BvtxGAkRN
j/oZ4K16Ws/7wGhua/4YQK6G63moD06o9ysjU0uJ2AnghEAWU4rrIR9/kQ8UVlOVVJv3aCF6tkw8
xHu/i4A+PII5DpoeNHi1y/JFG9O7wZper8/r5QZBqQRFB/lMwHZUyyYESOFEq9kE95RHjb6n9g9b
rEFVL08x6j+AVANrC4IP5FXPF88H0TqripbvC6p1z2itmSNOdQoqAc+c7jLg9d5K206PlluTexs6
w2vkUQujxJ0olbzRGYWKmvJ2n0ea2sxibM8M82vV6V/Aq/PX6pMVx3F5pYCV5R8zagHVdqkALdDE
9lPtvescpMd4YF1fr0v/CxOo4Uh8Ce5JdWuWBhkHSBeyfSp+DJa/5SQA+Wofg2d2xfUuWkLOA81A
qNoCqX6+aGkPiIwBiPq+tPi9R8Y0Gh0SZdS24mruV7ATH45cOd+y2Rkgf9kVcRFbJEHSEcub+33X
Tu0WlqZIrwk9TEbq3QeTOW+Yq0d2+QSWjSKkfpPeFa7ToQ2Pli8csuWbzMyDsOtcsWmZa4fJOA63
1+d+wS2c/UY5YydvCFu0RtWMY7+nlb4pM0jMVFNzJ0AnbBvNG6+7zXV7SysAFCteXqBKlrIY5/bw
avZHdO/1+5SYyLWn2o1Jxg14uh6HapWWWTpQdQFQN8PLAZUVxKeKg6XMaXTSdv3eMP+K6W+uffOs
15E/G9B0aZBYudNL7daheAeQP7O1kjNfmtlT44qDoKamBRkj/b5veqRyzOkn8abXudSDSDTujTWu
MZ+pVVDpdCVuHshqBE6+rmJQ5lJK0lp9v6/0Bg04xDNuAOmFEL3JKUADrLjvKqt4YiY4OnPqpFFA
0TLuUINFuAvXEvpL/glPAtmtgZayizBnIFVdjZkY9nQC23DfaU/lWP2dszUaiaUddWpHiWzmXLJy
/B9pX7YjN64t+0UCNA+vGnKqzJSryq6y/UJ41EBNlCiK0tffUF2cs6uUQgrep7s3sBsNeCUpDoux
YkWogMMqdtH6PFQKJciLNOBVtXF6rB2Fcw0Einnzc3j5GnaTonEJafm1T5XkJyR7O5/SPP19f4es
zhsANeiJ2Eiyl5VAW3STtEeNX8F0/DRW48FpZJR16QawvBoGkKKJhwJEA5bXB47hziVDgsHY1aF3
xufWc4LBJVuODqufx4KkHHolkX0sQRgFIKnjjT2/Mi9tgMzVD5Ak2FV4z/lq62yYZ65cynNCCBMS
feYvLbkZXk69cpI5vzqlFaKZ5wKv+E+J1MqAuEB70KGzUyv3t15vNY2tJTywYQFHBzkPksbldFKN
WHzUve5qes+qckAzOrZYFRKFhmMVpsprOyQ4cTYS7gXC9bbjkcxDGw5VUbyTFqdpT1nhAPLsrqXW
hOinFlBLgXdTpVgJSuzeHpz4dC/JlrLx2kaYMTUkx2BF39Q9qJdPg8IQVuBgSan9jBTp5/1dsFQy
+f9Dmz3MkRpD2mKZX3UtN9JCNzChk5gib6imCM1TKOhwxfArm7thgibuIDGa4rOoijIaTWcCBaPV
ICbVWD7TNWiPVw0/lb36jyI5849DHQuN43gsonVvmbFoqSn5mNHuWjm6D+TbN5KTop+E9Xp/FlYm
GvUZd360oWsGAMXH27KzUDfIBOII9VWWf7R2q564tm4/RNA/RhghZZkPRQmtELlrICnn1L0vshI6
Ss+tBqGw4QVPRyhpTcH9ka3cjh/iLq7mskRZA+Q/3I7NCzOTwO0glHvo6FNOXv490kySxXsU589t
xkGqyuvme9iiP2DjmcqrqP50w1Wdnu4HWvtY7wItSXSe2qW5SRBIorhlegIVni2kYvVzvY+x+FxA
s8vSUOakormOyA2dmkAjkO5K/jLpVYhPGVAt343OxthWbgvcFDM5Ajffra2LbhGlh+RBB5ulcoz6
2uTRLJZ7Rgd8s7Ey1kJBstmaz3CwHZc5etbIwqs1HC6eR89Oah5Scm6tjeRsK8hiHqtyAGUlGbor
6tFwdH3tnB8ZhOvuL4i1Nf5+JIs1bjudpwoXuXXqHpO5DGAfTP2LZXw2/5H4/3YevY80D/ddFi+M
SdFRKcY9QMYHNbGeHGr8vD+YlXscxhH/+Szzf38XQhZWCbFODMbGQz6pfmaGFugQ4diSCV7bRRDj
ArQzE6FuKic6Z07KCqxwmo/WKUGrfyiVqY7uj2bt08A8DR25UNuc0emPoykpEh07m58hRek9iRbg
ckvVGqVfww15VrETF1O7cZqvTeH7oItFlw55KkmFla0VZ5RQUgNVgbNSffnnoTmQ1EAWgqIJeDSL
nKBNqZvAnr6/ZmM9PeoTkwe1qN2jCzH2ULgjf8y9fkv1au3tAdY4MlYUicApWILcAr1x9ahheUzK
o939aB37oUUDKYySAyiR7ZktQiu9kDS/ECLDdjreH/TKfoYJHvBbMIdwyC/rpHXvQQgo5+21Myp/
SEx4Xr/oxkaQlUWDIPgHtwk6Ipb1FthHqqxkZXtNNe+UJajHN+25hxyEKE6N2LyaF8W3eVNDz+JN
8wmyVih/fFyjZjbwkiZ5e23L/NEqiOrrebsXKf1hdUkR1pRmfiLML6Vo/dZOA1myfHd/Wlc24wwt
zfIpSOBvBNtEkZJ2LD12bYr8u8e+ZUO/1TG9ksK+D7Fs38O7ExLvncOuVDs0Lr/kow3L32d9yv3G
5k+mufER11YKGpjmTwiqqLZkohgFpDgT02TXrGp+2L38IsDfUSTSnvtTt7LZsffw5yN9RUv18uv1
0tLbidvsquUmHt+Xsv/c80c7+3Y/zMpwQHafCZ2zdfCNhRA0cht1RMnzWhbWqVO6YOphyEu36KMr
Xwl5OAiMqFpgjy9nDapDtGJFoqJ8IP80qfmNcO83791zWSrEH4F0+Rr+00YqcBt1LplBihIPK+eW
75E53BtlM6pXC2Za4dRPbsh0xbcTE4aWNAlGAvlVbdzCI99G8xE3muOi6RUwFSibN5ncUOFuagr1
Ch+Zwoc5VBOMKeFhL4srrOAjWpr7fuC/9Kz+iiz3R9tOu0YBrqRNVaAUHQknzdrJ0b1OveJ7qQ5N
f/NTToxD7srHRnhYB3p3KSYmQtXov8Cv67NMkkBPmn3tikjT2TOtGhWKshDGTGREAB1yaFIZvf3S
wukO8ABaj2v+UrX2gQ5WAC2lQOPaAxVij1tho3awrO/iKJolSvDSA5qJU+DmXY1uvNymg3ptmpTG
E3X701B3+qWSmjgkqa49ZSAgCB8iWXUM4t8vReHt85hQz/btfk/sy/R9SPumCJXMpReP2FVoN+6v
tmkB8/J+jO7vCu0NVvj4CW11tgBAfoAz9EbIwGF0TMe6sy6Va5cBy9zIysevXT8FhjZEcG3NfI0l
ISP2zq6MHRQbT1ZrwBOEVUc4lPyArpbfSZ6HsAVDj6B7lGZ+qKr2iD8urOEvqtI6gIgx8oaR6wGk
Sb5ULu3DUeLV1LpJrHJOT5BmhBVsYf7RR/chqXXHn/T2U98k57LwHlndJg+ybi99WgOJzlhk1xAp
y7N9boz938Rg4G6RvAvbPqv9xqlsvyLDXjbua5XzHKV1eU0lhHao1kWKVjzo882XGczwh9Skfu9N
3ZFlsMwuBxMdVm4xRNLLjDCjNNQd5a/b5IGEFpybVdCIq4OUK8x3BGTIoQuf+XTM+I4Ag2Y+SYtv
0rXPouKvmeWFQ+UezYbFltZdrDwPDSN94jw9SqIeTe49kMwKsrw7wYLqFRrFx9S0DxCrg/lSH07d
FNKh2IFufylld8hr9tkhLfpIk/OUFrsaeNfEv9W1Fg6dFQlHucBMFifb4EXW0HyqkvFQj85nzSZP
RSrEYfBaNaSTfU5adJdnbPhhVuprbQwhMNirXeoRGzyoqRXXig7psVREaAhXRnqKleDq6Aq0fsIa
+qQmvA8qL0+CavISX45Fuqs1dCt4SnadjBwo5pA/ZbILDW7+VCrL2ZmwGw4BOKX+MFTfjcRpTyzL
93YPb3KAEHYDqTljDCmUcfZWUh5NiBSEHTxaAmgCAh5yyY88S9tT0Xpa6DDVR9/UEEIyzfShcZgG
fdJ8lxzeBTaxNqhl7oK0gU0NdTSgmOhsAH8IgN/H/AIUpYaAPmVd7NapwPiC6pTu9s9VxyItNQIP
3EXD62k4qdOw87RM3+kNOnFbVfmld2PUGH1IaFpGSQ9JbSFQ+fLsefMfhUKf0H78tZdtCEG54TjJ
osACTdJzzinE/CRnUdNBiZBO7IusB+NoK3nQEuWbyprHQVGhRzo8lZPxqIwVbAjMczYM9CJ1UcJW
enyyvSoSvbnXsX/6xvxKaPHdK9PXIiktH2RMLdDaFoeiJ39Uufhuafysq81lNLUwE83FKZpjMkwB
TT3DdyHoPfLsO1BSHNWWdc5Qb9mNSVJDbVE/81TzaWd+VkcLRwELTGEEatvuzFTg7YhyfSq0B2Lq
hyyfnrXCsPwh984AI57vn2i3uSc+FkrE8JgG7+sGcUoLF1BmJuyLxUWCs4A1ftOPT72ePdWq4hPb
3shf3hDLxQmKJnJAizDqAAL3BkW8e/DhDVTwTvbWRfU69YohJnBtGfTXUamrMYCaJU5+ywg1dUdQ
0RjDWLT6Uc1yNWrLv5CA2VcwrVJgQib/MBZynAiXuu9QTTeYfS3VFjRjO6yMUUR1yaYQ7orTC821
7kzhALy/P3u3icTMOUQNyEIZCGK0i5cXBam9FHTSLt5UQRI4TV1yGivJnwfqMfQjZQTq7enIL1U3
1hs5tD3/4R8nEvvVRvcKXporbBlXB/7o9GS4pLBwODOjZV+ckpfHnjMoh+CZuweTOP2CmpnyCY6a
9s8CPIqTlvZwe0lU4wTfwfZkKZ37AuFQ69xmnO5c3hSmbzkp6HCSZY0PHjJI+1UhI5pYP+tWT577
sW5ooDdd8knmqniam+giq0igqQ0MVX3RG0P91RE4ipiC40jGpv6kWRO4NrDr+EZUi++82vG+uERH
+joqFd77bDg7U0fOZteIB+am2UVRMhYCguKHUYPikegJh9avlj30nYRfg06dT50g42dC7OGLqBos
ACQtfzS9g1ArtlmQQaiT+Cy1lRLaF5COyIloI3RzGXuYTW1hMrf5MtgIFvQHwamfZagXj6pBZJQz
VcOAvKH0GTUVX+uTV9WGjen9NXf7AEAk1OYh2/jGxlqsOTzOtWaYp84xMh9O6PvC+MZnFMj68s+B
QKq15hLALDm1VPpvNNlPvNbEhVqO+J2V6rSnsJqNs9zQIw3o8lZJ5/YsckHrmLvU8N5GV+I88ncn
g2pN5lhi91xEZ+vHqc+mfdU07HeZevLZ4GoeOHIAW/P+MG/fonPJAZ5uswYyzDrmX/UuqkEk7ZlS
iItltixqR1XdCWf8R7EXXIqIArqr+1bEAY/uYxTLaHt4njTiokHX8xOTI0VCn2jR2Btb5cS36szi
YADKCRRqhk3AgFhcwFTVEhAiqbikk8ivojShXwMZ67i3WQdF0cn4RUc+XRzHSq7tNCk/8pRmB9gB
DaBIlNU3PrnZieAkiBqSTkHFwZtQij5/8oSHdK/WCF4SsIE0qmny7dLS+yDhZREVcM7zZZFC8Fdy
GEmxmu2kKNxwaKfkjEOkDxqPqz4243BIZfeLN6YAUUjBMdPXLBolVHBUiWxGNLAjMipYgWDv+6Mt
ozaFwP3g0gwnm0yg4AZx+dxKdqa0AMwUjnfMDI6NN6V6qDNIGvUVzDHt3Cxewej9o0lu/fHkZAdd
w3nETa0/6dpAoizlbJ9XjMZq1aNI2QMI+jORRLkULtcL39ByiCbbbTc88pwM1cZLdOXYgKMY7JXx
GIVW6nJZNGWiTyq4iBeTq+Qy1HX3nUKr+qzxetx4bM1ffbkqZnalAdlG6O0tyZVTS9AJKuhw6ZS+
2k0Qm4spgW4nU+A2DlV1IyK8Ls6OXpA/uCnT/2Kks6kPCFQomABK+7gBaEcVkNba4eJq46+2B8va
zuFKmxRbulAr5yNe2LNnNl6XgA7nO/vdfs5IqoIuiJPYtpugk9cuAwemeXaTdOMxuDKhSHCBSSLS
LKa2ODhobg5AaFxxMTr+tdUhHmqJADqAYYUst7TYbhrQFlsa4f3zaiXngEYAulbRGzbz1+cl9W58
bucobqZnw6UGfbDP/tbZl5QfixTMBDQ81NaP++HWpnPWocDK8QBSLkcJgW3mKYUhLsP0COQVZjUP
lfmqKb/vh1kblTUvTiDLMFdfimGNaJN1pUPExa6dgCRm6Zdj+dWR9JdKTT7LiL9M6OTaOPvXBjer
47o25FVAFlt8wrQYwGzOxXThKepdSTxZ3xONBlO5pdpzEwh0OqSHDpY/cC7k2R8/Gtiens0Glsem
d4azJeFfKxTXnG/3J3EtCsRcwA0Dajdb1H+MohGwwaltZbEQXyUdQITQ0KjooGa91Qu5GsnEcwGj
AU1w+bly2phA60gW55Zx0op0b4ra74v6VNju4f6gbo5ITJ0HfgcSHnBzQbH7OKhRb3RSgvIUt0q1
Yw79POLhbXfTBm/lDTj9cD7OcWaFwpn3ALb2YvKkp+LpKOHl5xllaDQ7swJS8pzRC+mfQKbO+XMD
xXSlKnzofELIfWMp3iQ/b+HB2p05hLecMpfXtOQqz2I2ODNE89xI5XuvdmFOmtMEDvd/Mas4nf4n
3JwVvTtFQGZpitRCJx/VLYi/00CD7OoWEfkmtVqMaTGlqimH0hpFFldD5zvGyes2FvzK2sBZYUAt
HdqSNr7cx1EkKWpD5oBRoJkj8EotKM2Xsj7en6qVL4OasQlGNfjnYFsuDgksDJUhvcnjRsVDRAGq
/FAlpvjhNbYd5oWDvAjmDBun/OrIoGYKPVy8z0Gw/ziyoXSTadCwwdADE+guC0bvmKbFxqW8so0d
FVyTmUSKo31ZE7ctpjQymfCBjNTvzcdKvuTdbJSxMYU3pzuuD0SZWS34343OglmmepFZDo35G4vA
leqON8QL0Tj7xcXJ6A9QAA/MvLH297/dspcJ1BZEBpkI4vAqnsvLtENhDIQQkRexwdIIUnx7VCN2
8Dz8LvXuKOrmT2tZF2pPocmqs97/vR/+dgMABTMxAoD9Fv6eobJ3u6zS1dJs7KyOgc1bT5yx6oek
utj6jGth8Lvfnk0gji9rQqL3Cja1VRObOVTh8sFsQ7UZtii2K3M5a6XDMcYGAo5GoMUbxpB6Tlut
bWK1KK5E1dHGnEa192LkX6rcPLsTnBY0G7w04Li83NgQN2OEcDCK5PgLLLjbprRxsN2J5doUd53w
jl2udDuvgn3j/Q82HxgfLoFFlPlXvPtgymw7V7qzaTLZZyOqQFMelqMbsfJYF3tz4j5uhvshb/Yg
QuIhD0YKkKRZpf9jSAYPXqvUKzV2hCTnCo+quJQkD/VigAui0eaP/0U8aJ0AfEOTJ3C/j/E8r+qm
vCVTLNsyC4bGipyqPHtN/qsHufF+rJtTbB7bu1iL6fTqyjCIl6oxTGJi1+j2opVQotGi/yYMzn/I
saFrdUlnU5oEJRZs4rhgo+5PLQ8K6VY+a4eNW3PlW6H9DQxQiHGjarnk0JqSoe8WnhaxoZ+n5pW2
V4P/6PJ0Y9puWQ/oP1JxJsONAEQSEKQ+fiODccpQCFRitYa4kSH9iYKrOD1UFozRS/jZCa0K21Za
51Qh3UGg/BG5QtkCtW6O7fln4NQGOwcihzeN+Ioca3SfwqZn6jVfTaKkjkRG0I3/XFHhN1t+VCur
BeFwzYJtDr+EZUuIxzLFMkmv4KK9KvSrbu+7f67Sv43oPyEW4Jmb1VjwLSZW0NoHXwVtk4WvDy/3
1+PavOE2BbUBD25AIYuD0lTrUikVl8Tc+JW6RaB5nwZ+1JQHb4SHSLLllTnvosWhNQNLsDHATQO5
oUWCUuWpbiSeTuJh+pbBfI21W56G2trCfx9iHvG7c3FURNPrOUI0wO3Odmm8ULRzDDkUBJSiKQ/d
KD2f8rptfcuYPuleQn3Zjz8MaYXQAgkIMZ7qzIYbt9s3G7tlbdkALITKIKT9kVwsNktr5I2ZEELi
Ynqo0YovUczxtlAFwOors4zjcj6ioe8KZbaPUyBS6Nd0qD/EunS1eCyA4FUC/l7NgJpe5wIrKmXz
q8kdbydcY/ha26yOOmk4RwEkAhZK7jct7+EMlie/O+QKodahtVUFSyWwmJeHorTEqUaIk45S04Gp
en9MKqEA8BKAsrjuiL2idvVeK7E/EvRo976r9rZvohn7CJOyPEQNIPPHmbdDYaYBb9KGBbqZqT6x
su+OsLVI9qICqGbZYYeiYGGjltn1rhKamYmmmYBpYB2rTwOqPu4o6iBpZeo3kxeUagH7qzxR/DGp
HZ+3cGaGLIh+NWCG6FNd6/xGMxoYlcv2PORaedYHZzio6KLY555dnzPulQHoVMpFqbKvrHI6x69d
WX7thAQkKLOiDoGHjmjoG1tlz6aGR8LIrYjTtPkElS7jgJYT57VMUmOPSowRjn3GT0NLslNV2wVa
NBR+Ulwl99UyGx86qIbFaeqgZCcaMDogeLFH9/hLmsF9kgwOiUbdqU7m1OUH6lntvi/VJvJSEART
PJvDzoBpJfQ3ihh0WBJkxCoCpG+Yz9LmYaXgjiFUGFFrG9VuQD/QjjvwHppcuGVJmQznmqfmKTOA
QSW9Rg9SJ00EpBm4NlTRfTQbe7Cck3o4eiYsWhopQ4m+Ij+VznhuxrbHB+qHM3EppCDNwd5Dr6f/
7CozVpo7JG6dnOwGPPjjznEy38qgGV8ALEfjL6qRpqq4O9MiV4PwIuoIBZMLNAKYdKrql/tn3drJ
AOwLecSs4XVDqy1g0yY4sd0YrjSBk4I9M2hlCNLOS97rr/djrZ2rs2gRCFB4n99wODPXanAFJyT2
ZOX62KQPZkEvii5RWXdrcEZpqBXeRrvdfHouT1fgeLNHFvrSIVr8cd+jkFl4kyVhcFQWp8RI9wXL
w8qzPkGmoobKlH24P8i1cwZJNt5kgElBeVzkZ64z5JMAFh17U/kH5nxRm2cb7SxrQ0JdB91rM94G
PuDHIY14w/bCGEgMI9eAm+rZqWH+qP1mFo9SxftXTjTuXHTBQ2YK9yGez4vrCdRUkpe15kEMCo0U
aNyiVr4rpi1uzto18D7M4orK80FAuWLy4smJM535ynDEnbmB0qytwHdB3rgP7+7Bps8nKVwEMfr9
4DwO9ZNdwocvNeDq/rezNjCpjSEtH1yTzZU260ZEE94XQ8n33B4fCE6Y+ytubQvDjdec1TQB0C/D
oAm3Md1pljZKSCBUArnvk1vnAehX9wOtvK5QBYPuELBkeI4sG90I1E6qxoGTtQICxPA3w81kZKeW
RF6G2xP8N1AQ/m8RF7kBjPrynqSI6HVs19RoFW8epfUdzuL+UB9SHXZVkDe/H3N1jbwb5WK92wNu
/3ZETGaWAa1KXEgvtgfaVFPuuoIFgzT/FcaZdxhexugdnKUtlg3/I8pcapKmJMadNcGaNrHAGyLf
8uzX/ZGtLhQPMMaMZsD5cLHFRsETCigWTuSdHUpQ0FjzPfG6HeEbHKJbqAEjAjEU5RWcr4DBloeu
ZRZGK6Qdo4U6rpi5L137MxskJtF66vIxQvm58GcBMsjBpHsvN37fH+rK1gOuh4LwbKqFfGJxRCp0
SCwtK+1YGyE5U4qkDsYpB4WKKVN0P9TKaYxQYA6DNwXK1BJfpLRT+xrP19hWXid5SAZkRtQ+ZPAF
/ff2KHBV5lHNTXYAZ5eXWWF7rMvc1oa8mBWkxA3h0LhXHHIWBLSFgm72qqzOI2YRNX0UQICvf7xq
NI0nkk/cjvPM9Qtl+mwq6kV61t/7c7gaZi4ToFCFMvvyCFObMQdARuxYN5niK5r+tdcNvq91qzn8
F5Egz4yCH8jrEIf+OKBBZbSrR92Ou5z7DjF23ujshk0XhrUBQYtkLi1CaAKlqY9hYPPWNbWbgvjW
d3Gn6sI3QC/fCTNN9vcHpL3JxC4yHGw1A8ZroAvcGpvPZDw1swYrbl1o5o+K00MzjWh+lrSgnF4t
IQLYDiuALVPWRszOAIJ7deErbfOnVEX9Ct6nZL7OW+2AnjjoZ1llC96dZj4ymgwPSNTkTmF1Ftp5
OQRJMTSTD0yfB5ZZWyF+1Z+RaihMa614TkQtQ5Bsq+PA+uaYpYXtd15rwy428c4pI0BA4OQRgP+A
/kjopbNronjGJ52kIFkm5RhANgvqn2Sy9kTnaUxqWI2NA08iqCy3odXXIkpgOBIkIC49QQPRPjIw
h/xWNUXYQPnLt626Ciazny5JPvys4K0CNp+TnAaw6IIO9zHocSrMfU1JT2jqcIJGmyUik9bbN0w1
Llx0sGpm4nMyqHIva5SAEyt3H1xQEvYp1NcDENPkQ1JQ3vhVAu5bnhwmc5ejYldr7MHCazrzwZms
ogytUXiuuM6pAXJ+QHFU7HMQBh60ZlLj0THHx7IdvM/wCtAfusRSI0VRKzg5UNU3paGeSls6fyqC
AdHWmE4pmA5hAdHJE+x739h23mfawvobpNRuP1vc71xQQAJHNNoR/2/yDdonQd/AGKIweAXOopH4
ODAS33A7kHoTSOHnfLZdNrkeFg5ScIfAbQibpwq0OuehBjb63146MA4kmR2oRuaeSnTSXgSzzBMk
MoerLUE3SKBpcWYt2oyJmSsHKgbthaYqx8IypIRZhKt9qYqWbFw1a6cvUENI8eBkvC2nDznpi8wu
LIDa9Td7IFNAajn6JFNfrLZDgpInG+nWSn6AYggkoUAcAPluWaUdLLcxy86GP3U6RVXxRen/CAkH
TYq+4uFn0202/NwQcnHovw+4SIKMFB7vCqhXYFLGbflNGj8rcs3Sg2U8AhDzO3UKxBbbZOUVAxEq
bMIZ1QYFaZEEZXmPti6LwC9I56HAmfyvloLoVgXtEq8J/DkALG5q9zSBSY3E6o6F8VsjsDefoB5t
b7XbvIkdLg9Hy9ZQ75j5/tbya0m9R5YCTktMK0vZwVK8PrQNhCeUvv4p+958gAyr8VqYdh6M0LAL
rEFtw6LNQbGhThNiBN1jXnL3358GSMTQIw5ECgWZZVW8oVZRSTr/LOb8BcUhOcNXKY8MqCxvJJfm
2npFdolCK1qBUDVYFCgSIFo0nSY3huENC9MBrG2497yqfaEHaub8BrW1DIlewpYSEklgwOR0z6t8
7veGFMvkmcnV7uFoASQUQolZne1abVLOGdI7gMpQqxEj9XZlSeG/6uaG77AWQB6s3QGkeDKos1I7
1g1ac4CZ2A+J3dl7L5NJBPJp9ZKhKT+yFaXfmclBLbmFtltgTWFf1fh3vGIAzlAJ7hZoZYB0JKAR
aUY4ycDyU9HYb4Ivj6NH4PzvoGDmtujzu3+/bkzfshHNlroxFkRzY2ew0EhNXgcB40hbT3zXdvbt
KAKtgtbr/aBr6cOskwWjcmRFN6yd2qhtjqYNBBXjeWzqF5vZn5McUhz346xu83dx5sG/ew97icpk
BdP6eMAzeMwy34T75v0QK48OGDT/ZyiL5ad7BdpIkNzF6OjXi4fOwio3n1OkAPfjbEzZW6/Su6E4
IA1XZouhJOwFuve4Eb/U4tP9GG9p281p8p/BLJ8VDHKWBfIdN25qtABl1efCVnzd7K59l/2mlf2M
0TL0KZoHamSXPFd9q+bhaDUbt976YHH4oECHPrTl+0rpqhFvuM6NhVIEChobSrQDQQIl2hjv2tUD
WtdMVYYEMCC7j+vDkmlFC2VwY5WSkKD9uagtX2jmwRyNb61l/uY5mm6m4QhJ6+P92GtDhLuAicWD
7t0b9S+9raey9ho3tqurOpQY4VPVfb8f41ZNBJcQ7h+0ReMiAut7sf4txWtaiH4DcWLXXPlWuj26
uw6Wc1bp1SVRD2Bo8A5DD+1o69I3F0m53w8bb9Vb9YbFr1hsEVaCLC8n4F5qeVVl7uepCynxiNZo
RHWDKv2jEfT3bjy51rb+u6EvvSGo1MEFwBkaO2UdD4X90hXuxpZcHxjYbLhh8UK5ITawMjWFnuZO
nEsaMzY+uA2lgVk3MdrnvlpZ8QMPJXgWkF+57m7M6lvhfblX5/ckpPBmHHa5R1JHJZ2l1UhheoOp
AYcEbeBMpDu6vdkfbNZkge0m1ZciG0kMo00agS9fQUoULXQ6SaBa3ii/OpHgC1Ahwiwh6UETurOD
E/IQFqNTRo2n/xjH1kYtCOY4vWfn0NJV1RdhW6i2ghO5o6MrfVIZbekPOohv99evsbpJAKeDpYI6
M5r7P+7Pyu1QUk8dJ9Ypjpn+r90p1VkMtn5w9Ebb1XlJg75GwxibaqRXvIWlYanXeB2NHtazUj5C
RlzZl2kvHgc0PaIIMTlot6KZFeVdj77hkZSeD7iZHBIkFwF0SdWTlKTda3gfBuAXKgEqhuyEZ5V5
9qD16+dQAvhESF9HjcKMM7NQDCnskb147cb2XV3CgM0gtzM3wuuL0aO/rptaXIpxBiEIw+oj+x9N
1t6SVMAR/xth/gXvLpWMm9VoaUiD1T4LS9qFSol+tmqjRLE6DiioOOg+mSGrxf630hTqg3Bhjt2G
fdbL+jQ5+kaI9a34nxjL8mczaHpb9ZYT17C+Knob6Js9/XGhYepLKmJTyyMplVMFx4Up3epGX8sB
YInxPwP0FmicyU2vzLF1YgmRz8T46tiPNRAGCBve3w9rEznrw4Dph7T6RucLWt1g8NLajbWWoLvV
g1iaQjeu3tUY0DzHeptrL0v+ttKkSWoLwwGApPt2jdZDRehbTS1rr9r5PprRvjlzX6wIlanos6tT
L07Ug6f/BEUnyunJbKcDTTZWxtoR8i7Usp8vRUczBTDsxWNy0ZzK73qfG8//xXcBsA2W1LyllmgY
89TahXaxFzvq+AlVik8jdx7vh1idMZhMgbAHzuVNmY802qDZJUFTBEOjES08LK+hUEOtrNWgbXt9
7+iQkrgfdHXuYMQHkBkYN6gbH48HYfGkMoq5EwNiA8J6qMWDdDfu6beccnmP4WRAhQDzB8BysRYS
zi30CXeogVSAyZj3sx21r5MFpiyvnxxOAc2SR9XlMRC5R01pQQwzoOY7JbCsmoDOGV9LlR65kQuf
meycun9TkYEJbWxd92s7A/SqWS0dNSLcRx9nA3nU2DYG9+K8nthPj/Fix3JXP96f87X32Pso8zd5
dySXpluDV4DpsFLT7ycHfXqfvOlQFVDUsCGqsLF0Vw9OkJlAx9fmZGKZRgzIUBiYaMhDic5wcYKa
YkM4MUwtB03PFBR9t+i6hwpN9XtNZ+4Rs91+vj/mtcX9/jfM5+u7MQPg6txM9G5scZjX5FOKL+nN
HgvoVNQfC4uF9+OtrWtU+kDHgagl0Jnluq6h7qc0hRubrIuqHJLghIQtTMTuh1mfW+DWyH/h64zH
7sdxcRUAiSCII5PqmlgjQctD/cA9o/CFkX7qa+dHXcvvnFiB2ZUbkzovx+W+ct8FX1QCVI7GydrL
wHyY3Eve5kcvLzfuozUiIKpP6JsD2QEVh//H2XntyI0lafiJCNCbW6Yvl0WpqiTVDaGWofeeT78f
tbszlUwiCTUwaAwgSJGHx8WJ+M38gIgKVUgjRI/Omvhspdl2dO+6HvGlc5RRcU52ctPtXNnaSLp3
qCVvc/v7Ll27ZL7yRIfgRJx/XsusK973RAdStFfG5LdhlftRc7dJXKy9jJdeih9jzb5mpAN0z1qY
/uVIXZny6aH21Bc5HV/qGoUEr89Oed7sjV48jLVSrayk6wWLMgv7E48+xnlV46LiRGWm78hu8p9p
3aF5dNSEX3/7NYlBmmmA057wMrO3oj7IGcIlrX5WfOFbKtdIFWcPglzdF3q+csZd7/dJaGYy98Jz
GZHM6c8/7Heh6qA4qw0txQS/JHb7+N7nit3m94q5ttevt8FlrNmwimwMwtajwyenE5O/2mprNp/X
J/ZlhNkF5qPZ2fs6owkrxze2aV1vKl4fFGH15tdqzWJpPBQrkMjiIgK9OTtTxtiofaMP9XMbSg+F
ax3GbuXgQPL/6uiAMIiUMucTHe6rsogn8Kqr1cF71jM4JfvIVNJjIufNtua6qDa91mgnTzHHXSJ3
5UtntP42BPh0yiuwwK3ljc+9UGgnES3k5zTN/b1nRuqXMAh7HPDq4cAW6r6A69M+kV5Ex1Zy42Ou
6K09joDZCrEKt2UAsA59B1nbQRgudhEFsM9ISjOHrq8e3B55xKIuWrRe4/YYp3K8NXXoSUrlm7u0
MsK9ApnUHsXIv4vQ5PchZzfRHbZS38pS/20Q/b6SYvG51kuobnJk7cBmfRsLsT6Ucdhu/TLKH4RG
Hfe9G6n3EIC11naLVrHrNhvOca97Zy2pYOOBDtkUlqrsNT/8px8qsEqZL228HKUQtXCFJ2tIu4fI
CqIdxZiW3liU761OVLe4CWEHjRj5ZwUmsF3ECKRkfePacuD7O8sNFSQt5fyT2/jJBnKs8eYKerZ3
wzo5epiQ7Iui6u7zItTRsenlU2GoX3OKWjQuTdVGB89zqBK0G8GjmSlVoFjMUkru0bD9x+skf5tW
ApXKZvxlran0Xx/NrCBgVRPvCb2BeX+lacFp+iUSDKFb25lIP9X0NriX2dHfU2iQTKSKZkyqhhRC
5mgxC8mEoVdq71kOpaMV0tH03fvczLc0nWwhFLdV0jmlrn6P6uTRjcW/7nRchp9dDI3XNEFPvf9Z
H8xvoya/aX596Fp55QZYOjLhuE6IOFi9V16tRq0HqoqC/rPbansrju4B5wNshZ80VIdUav/61QTc
YyI2wlOmdDi/2GujkrRO0rxnw/f3CcxGt/LuY2MNi7R0r01SVWD3QXZdIfi9WtTR79S9Z7WXGjtL
/Qd207lr9P3tu23p0MR9E1gmb1q4p7NDsw39REEz1j1nZvZD1WDi15K7kgwtxZi4keCOSCuvOKdl
LSdiY1XCWR6omSuwuuOVp/lCPgmq6b8h/vz5h3tTahK1HDQYCK2e62heW62dJdHRq61XuWgcvTS2
TTWc9J7TR1gTTlra0hbdUq5rRJmvip1ROJpaYOTuuTfifRh/z6koxsP3cFz5jotxKHBgHTFRkufJ
Oe6GSiMmI8z/dKCf/4pji90Yn9T06+01sQDiArsiIiNhYDRPqXj2CsAgyjLp+Qtn9pbMJ0XiKBVQ
tIaq5j02SoRIHV6PCOTU1RFMvbRNu9480qkPtrd/ibyQQSA2ROFgcqgB/zT7JZladkoPFek81LQL
5UAfN5lmtRstRQ4yjKX469Ah6492L95mupFvytYND3kgahzyrv+z5pbb95EHfrAqQvAeTXxQ8vGb
WXpAqOg+77UoGlDOE7xdnDe/A0u7D1rtVxM16uNYyc22DYOEaicWi7eHtrDBGdnUWZFw54JsdZnp
qQXNwxC3trNgxIAWlJ0XG46YZsfbYa6V+ngEcOFMFruQRRH3uozTeXncxYIvnF20EVNcjnuVMnCm
GM/JqG3MOkWXR7BLtKKRQzqoRvPcaub9QPPD09OTrjUbwS8PZt89SmaF0GFwlGCf3f6RC0c43jmY
VPyRlkL94fI3xqXWDbkoCeeh+eSKgEXirSwWdKC1fTJ8uh1raUXhskTzB+YsWf0sw9YjFdB/EHvP
Qe7aWfFDMPWtHx2a4DAI8kZfs1NZ/P68HHQ0TSfTi/klzPMdf2a5E85dr0lYHWDw4msKZM88BO4z
gn1Iakt2RsqiD65h1nAVjRgDXPcrTwQPjUvF3SWTebHuxu6PPoYYkSdqa3eGUO+VojVwhi28z7c/
0tLihJkz3QnocSC6fTkhBfeM3MUWB4D56qHApECSQY1tdzvKwnkm8XBDVWQip15RfGtTK/Q+TSHl
VSgIklonKC1DyHbLRAKSgJbb7XhLy4wHCWcJb8Xpbr0c1Rh7HdlfJpwF2jU5tZTO+h1HT3UBhVpc
WWbLsXj6TzLzXAyzZYb8YWJVGWMTpgS1wc4wabYZMja5JNgoKtq3h7a0qgGB/yfc9Ocf7r9YzeRc
ixnaGGq2Jx0s+DiG9VbLTlDKUEj+fsNyrIDwnZ7e09v7MpyGPFkJo9I9YwR1FLzgvXWVQycEu7IK
Dnk8ruRc0vTvXVZsABOD4yE/IZU15lgeoxaVSpqoFUOl/pSNLVp840FrOeh37Fs/stEh3gidvhMT
67McFu9i0tqaFHNwG2991z1gvnx0xWCl9rHw1SeQMyIGnOFQH6fE58NX14deFoOM22myh8bENi7u
hLaxI98/9l6yAa67Ms0Lq+oi4LRvPwSUhrCNAC66Z1NA9iqy7tKUcVvcUsOwHQVpZZoXUA+Eo4T0
x7GSf3g2z0AB3TRCDec8tNpA+6t5VMZ0L1bvOo7tNmbVQ3dQ3PaYj+ohkpOQzEtfOSQWvzFsWgUD
HBKB+UYahNo3VWxtUYpwbVV4avpDm+/1+mxZX+J05dxbXGfwKahygq24yuTKHIE4wF+sazHdqrG2
M6UHr/+Z4aXrAs1PzI2rryR16uKcTg5CkIYmsu7spJBanBibrHTPvv4p64ES6ohS1vBSVMk2asfo
v+KRKqi+zd9FTc+yW4CGOfr0lZRthLTaRH+ILGSE42NkiFvL62w6tE+hqR+y/liX5QbhzE2lyXbv
HgW8z0MVq7P7QBw4AMHD1ecshuvgHkztKSRD97qnIPiuuUctOunyd8H6MminsTj5NL9vn1rS0uSy
vFBiolLJB5itZzyCSdxgJp+9/r1qd8lwTpEnM/zRlsYf+pDajXSU9fZZ0J7SLgRd7/NmHXay1YO4
xIVEDJE1WtOtkZdmZPpJaD3/0Qye3ROuGg+6lMB70j0kRutt33yxTNcGYw+TUNkNI2RKaZ+Ddcvf
FZmDFkFdtfgmAMfUtHGnhv94FcKgYMPG3mkxplFT5MsmVdHfbvhgZerWLdZewQuAAH6vRlLDqp2Q
9LOtWruF0YShZtGRauw0zHc+S6bwfqfduJWlO6F7S9Wa5PlLnT9mQP4iZdfy2pP9gyLuEzXk6azY
VfKu6antuveSEB9gjo7GS94eWvVcZU5lvXXqcezf2zo+6enPpIA2GZjH3D+tLAv5+rifHr4W4F5K
F+gKXh5zpjmmtV+5Kl0PyW79J6G6S6L7oXRAdZA4vdXFLzU4UbWMVkUapxU3u2lA1JOrTX6sOO3M
VqRaRS2y1IV2DnX10er9g6ZTtEA+4vYQF57EE3AfGNdUnblyRzBAb1h5UWpnUw6RQn2opb/2Mea+
/Bhhdjf1XjO2VdUAj1YdT6vsUPlyewgLe5c6ljwhbHECwJrjcpKsZlBaLy10JFLUR7VvgPqYr2Gf
v8A23w6Gd+y1Klm5kJZmh3cMKnQ6IOWr56DRyZ3UhsxOG1Ycy5VRfs5aEKVpq64RBq9CsfRAX0+P
T+4eaiOXwwt13kxB0cQOgqtl+qa3+7FZYXOuhZi2wYfbXNYzoW3zInb8dGhP8F4ogzZ+fM5kc61N
cnWkMRoQg9OTB/7eFaxg9LI09LBRccQOjfOuPohhaNjwu+GnQ8FqvPRwe3Vc5fZTwAmXT1WGCtY8
Y5O6QkNAJI+cKPji64jXfi+rGCnu4+0wS+OCvDHpzyGBDZbv8hN6yDAmTWNFDl2oErv2ZJ+bFWCz
7gfZ8FGrjd+34y1NGeweYNukB9c94WJUOs+19MipBr22RT96qTz1nMvq39ZO+XyAQHgwcgTSC52t
vhhQtmSNY+TE8A9L5FfyH0X95fZYrjbwLMZs+YVe4KuhK0YOOf5PnGm/jIp+R5+LVg1OBl72BM95
TfFiOSbaGvBVKQfOb6mROt2Q9WrESR7Ylf9Z7/JtrbxTuFPbe7NaK7YvTheSD/8Xbo59EuAVQ1hR
IqdrvW0yorXbFhtvbVEsrXVaj7i6gnpDn2d2XXXm4EpoWeROVBn+J9UbtS9h4SPi/BK4nIW3Z20x
GGAm2rqT7N28CDhoqRfz8oLuVZbbTKXGmQWnSboYPeaVS2opFHbJ1N3QrZRp019urljNlQBX99xp
Ko6J7m3I4JyMP8gibw9paVHQwVXYURy5V2/lRMuaSFGEzMFQRNoLkehthFHbm6H0U5fDzyQ0D2Kt
1n//ITk5YOoht8s9b80uyKbslbQJy9TBEhYUR+0JD0ZUDraVycLWG0J5Jd6f1OEitZigilPzUJ8k
764qT9ogBbrQ+qmDzV1Iw6kPhU1HT2NDZ8808ufSF3Zh1iEvbL3WibDDMvIcR4OGykQVdcWzrFHp
zAMpxEtObl6yESpaYyLcYMutl39mt0ujPZixciJOb+s5Kjl5m4gPuaIF27zQxV2eBqWt81dOborB
vF41wb3nh+6mL7vouSp0z65xcDNOjduGX2C9ARrNNtirbGMe9voI7YknSmvHcR+T53rW0RfF8aFs
PeFEn9rd8vHCMxZaqbRXOghnkht6NvUlF3+WInnvzEY6i4X0bmbutzwQhmoPxYaGehCJu04w4FYY
ZoUMSmKoKQwu87eELe6bIoiybfUeOihk1i96ji1gDLHEESXfirehDn/BHf3yFErKYPuSJ90hX+9+
tyJZBsANfWIjRIG8idVUu0tiDBX0CsKsBAz2KekHZdtlUYerUmLwXbpyZeIXDiFwLnSmUEGjQqNP
y//DNY+fWDz5daROVP5K8ne3e3Lzvz/KL0LMTiAzkhBS1gmRB991JTjF1sFEhL+36EN7+8Zfw5cs
7FjAJQhp0RuY1AdmV4efjGYqC0HqwEKw6xF0cAUaMmm3ZXvO/R9CuPIiWPqEJJvIXnLNU06bXYel
h0satjeh03XFzmw6R2oKkPvG4fZBtBRGA9hJrZa3OEWHy5nyG0vuLb/j1m3H/GBmVUVVI3R3cCfF
f7EoPoaazVjhxqHWF0PkMOJno/OhUp7G9tPt8UxH2PzE0ejkUKabvtqf0sOHlZf3KMmhLxU5ENx+
jgICka7UrXyzhUsCE0halSgbI+E0R/hqtZkmkaYmjodaeTC+S9Fj0N21bN/bY1mYG+pQTApoMSpt
8+dG2I1N6WLE58RDb2MECX2Dlt5KhXghCMQ8kIyo+eGbPU/6W79WEmNIEicZva0ipWd4RUe3l9//
eiyEobkGch365rwHwcWG0LkaJI6vNA51M7vr5GOuDfvbYaY1NJt+3mdTyj9pi121qj2AiYkieiXM
8M6WLVDyXbhTJdTlzzoceLftbDdeedMsLIcJ7iuy6ngZXilNFGojxWHs5o4VD5/bfDcEIV1rwUQI
b3d7dAuLm5IgZ8GkaoEw+iw7UZsiUXVkUJ0qKH8rFReinK7U5hYGw6U5uayQIKiQkS7PA2S+Gr+G
9O50fnWKhO6VJA/jneBIfr4yVwuj4cGkKujn0ZW6AhYJQZn4YLEzR9Uz6pw0CgRrWCMXLo5nkntC
th617nn2nRiNkOluxnjUYjdW1XulqvumTnZunvz9OkD3WVFAsuESdlXVlHEhiPyM8RRpGzz1lfxL
CNzguY48/KAUJMlvL4aFC4nkioOOj0gnab4Ysmpoe2QWMqeLU+lxrA1/I0ethRZ5Y2ykpvZhaQfm
e6wE8lrrZeHMIDQZHZ6InBzzp1pJ2c+y3CB3hOqr0NdbI/tUw7K/Pb6l5fExyGyx+8IIEFkjiK5A
P2w/RauthcVhyMaUoliTZecsgoFtNgJ0Y+Y0rf6gDfkdwtag6NYq7IsT9SHMNNAPV1LUkpIjOpFR
VsEmsz2M5L9936BO96RK3wL/27/4bmj7wZNA4owU7DJcii50JkqMqgvqDfANW64+346wOKAPEWbf
zc00ng+VmDlSah4tFPckFEbAG/TGs2qGdpB8vR1vcZ5A6wCnoW6OnMnliJCKCD0RGzFnlEO4XuPv
oStAp7vCSspl8O/MLg+u2v/GmaVcQV9kuVY0mWPI2YDzVavvpGooNmnfgEc1agE7ri75+/uXW3Gq
UE3OSFf9AK0HalKXvARDAJDtL3xGgzUx5MVxfQgxnZEfFmCejImAOFvuZBmGX5oTIGKo6z/96KcU
bm9P1VKoqUbEMx39e/7PZajUxQMK3YvUaXxrI2fxo5tkW5w2Krh2ODEkmrpySiytDdJkShHI9nDy
zuZMSQUxVgcjdeRMwiAl4DmJRV20RvdYCzPbVD1nkeQbjEuQf/JgtZXih7aWIi1+uw9DmW0rajVD
UaomMZD5qpD70mInaAu7Rs1WXzNqX7oXP3632aEkeBCOvZgBWcyNWr4hfb9t5YxrcSWhWDrG8ZqF
fABxCGbfLOsX5QRBE5RDHTnV7kFUPSi+vxJiaXJAUyjId+Buf1W0MTx9oLLHGoiszFaG8yi8NdZK
srIWY/rzD3tIG3Q19SWNyQmgjY2oXbetvSr5uzQrE6tLxrkavaY59qulJlXoep84Ui/TAD2Xdb5V
kh/ZGpd26QTXJ0eMKU0GkDstxQ+jUf3e6408yxwBs1Y/Pzbju1LctX67NRRvq1Zrd/mfju78aGWC
JuMgehjGfGBgr2KQ1nHm9KE23huCNm5CoVS2Yi8Jh9BEQ0Bv21dXRIY2l7Vhh1RPuGu7RrTLDFti
qdCHzaAoJWBoIdsEspXdubAWV06vpUlG9BHUxfQevkKGojrbdUNtcZikb5Gc26P+VW5WzvvFT/8h
xmyXj+C/vcRiP1RWfmfIHZLZ42smK3dFmG9l8EG2GkYrYJLFcaGsQcKm4mY4r2qiDgZXtCAzhRi9
KdqT3/5D++VfnMSTmtn/B5mdKD1S9MYwUKVFN3GjCoFdaKVdhS+3L5jFoViayIMLBs4VDMcQpMkj
QefzZffIuxxGmWQX6afbUZaOYi5k+vRTFYvHyeX+CPNCabrByByrhccUvLjZIbFKeyhe/Pjn7VBL
A2K/g1VHtdWi9XsZyki12IhcJXNqL37wTHkvdd5J8M0V3M709ecbkCfj9NBCrNCaN6cMF4NEvR1T
R1RzUAWi8CyY5j+3h7Lw+J5eWdAhaeXyv9mpYmWhgLGEQGcq/925x1q3NpaAxm56CnJ/C7igGFYW
9sJ5eRFx2mwfzrEoIl+M+HBOj+pWpDwWHogVHpI6QI/bY1uYJlh7kyCoBXzvagshHJyIQUTXrRYQ
OQ73JYbAiblykS0OB73gqdM2Qdtmy05JEn80cI9zZO+rluQHlBXDClWyrNv9i9EA30YpAmg1NkKX
360peaJmjRE5qvDF0IGemF/r4v12jKXBTAk7lI9JrG/+utIzDKfNUp26yYBu0RLBcXIrRrndDCvr
Tl9Y3LRDUYah9kNP6o9o4IdlIIR1O5ZNGTuWGlTPhd68F4mbZog1hAC0cGR6Rtf3HMTBXnBClAmF
WNtnXFYb18+FYz1KuHdJYrSz6rGyixwGTaSN6dfEHYJjN8rR71jxi72F7Cz2K6Vy17becDBHodxp
uVZtDXTDjgj09Y5b5alddl1/iAQ13DLLrQOBqHtsQQriGtzJP7O4Fu51IJHg+SrF+iHmjdpv5NRs
tkrTyNtxLLrftRqWGyUful/lKAavXqKFP7wss46ZG0h3GpL9W7OJ2wMg69ewTUH+e6N3DAR9PIiZ
r+5rhD02rYAhopxhdiW5NM3iKEh/4eA4KSLCcvV0PdrT9l0zj7yedqhi/D2qcPSmmfrLpaVTn0rV
iqXlDtmvUZN2dRl/6XzpIcH5+/YKu2acgs+j3jKhdnk7Xy0x3LHHIpaayEkmc/DKr7h06Fdvygzo
QlffeVl/35fi++CaD3E0HuDAfhXDaOXZuDTiqUg7lXwmV4PZE0SM0lJMINw7gDmdPgiPYktOrWXV
0QRKfnvI19nDNOL/xpIvv67WZy6dLbq7zVjiy11v9fEUjfU+Lz+ZJczetYPiemcRj8cVNUEZIdb5
kd41paE2OQ3zpHX3uSc9tLJ+uD2kxRA84Fg2gAyuCtBSVFq1qbXAJkT2gferwoz3doSlCQIYBO8a
DgkJyuxY9YRSzrSWVgrSL+cYb04pjFw7MMKX0jRW7tnFWJQAqdcD8mMTXE5QJ8oWdspu6ISwdE9J
iZpoaVT9tjX6dOtbRb5SBVz6epMaNm8FsqGrDqveFHqYIYnuqL1n7D0IgrtGdruVpPU6H8Lci7sb
bTPIWeTGl6PKYkmNgialS5TKAI7ftOIfc9xLVOQ8MCG3Z2sxloEMHG0c9rU2i1XVpV5rtR9REEna
F51H8UYjac6gUbnuAZkx458ROfuVTTzNy2V+xAg/RJ1tLIv7QnKTkPvd74/Twb/RlUbaiKaSrYxv
MRKkFCC3Swq2HmYcURV64EGyb2kPSq37JOsrpeiFGCxzdBxMmAwQmmarUBwyEWpPETp5h+14LX7J
h/hR9pqV9GvpAKbHxpqgJUplZ37Y90NSjTLGGQ5wsuEhloXPlqQl+5ILC9wo973RZ/+UgqY96m3X
0kmvU9TaY/0hh7C85lu5sBVYNEAbqOFRJZy/MVNhKMyuVwOnB83Q9lgKd+7r7bW5cPwCx6YGOb0R
r8tbQ1dKxSBYgRMrb7rub2NRPfjVQxFaWwkz33xNS2ZpHkmnrUk1AlDZvMbv53rcpkbCaeKWnxKt
fMJ36IhY4tfbw1o4tCCRi9xPFGgWimiQZpsa5ItTuuXRa8V3P3NPFkjeoFG/3Q61OElIP+GYBMaQ
KuHlSVLEBvpkOV8QydxsOwgKyXoYWyt7bC3KNOAPCWFSt2VWmUbgjAb+mGL/rGXeykG/FGISCyR7
pfB49RDl8RjWPYYvTjsK+xZFNAhLK4i4a1KiAkYIBAAHL3wEIPqXwyjzaojxvfQdXyq2WWJtokra
CCjKZ3F/1n0BFl/T/0Lq/tFT+9c8X3vQLe1vOjzwAsAgLNBY2apxPTSF53iRfNba57z+JxUapC27
yK5huoeKdkhraYfz9F73pM+R9C9m8uMvmLNce010CzXlF1S6+ixm7msbWCtH//IoJ9NMckkYg3O+
oB6gOQRNwXOExEq/yQaap/0gtUfBrIUHRBu9g6qRRWeGC3rJInH3UaQBAg8CKFLKcnd7hyzsebJZ
aqJTXw/bk9n91+WZXIq95ju19BwnX7Xil5etvDOvucOKCVGdFzowQTrJcxn/DCV0LqE0cNgjPynB
/fDxKI/qX3XR7FGWuseQ/FWJ5Mb2a4TLb49vYeMgWgZ1GJd5Hu/zO8OMmrSuhDZwECx3N5HSY7Ie
J2t9gbUo059/OAHqUFXSvCMKUmy2ShW9WeUfLFwGDGRiVVJy1nl4XoZArjOzDHwJeeAWFaLfgxB8
xg6nvB9HPzoOuTScLTSDt4rRr718Fg5sgAaYtlHRIfGb128LdQwtJN0DRyiaO72v72JzfJG79tUb
1L91xJmWyodQ01f48CHdnlZvWhGKBphrt42fP8mIoG5MMfT/Pk9nVcBCoBk28YNnH9QNIC1bzRg4
g3KIs/7JVB6kuNkU1ZoCwNLn+xholuwp4qiWmUmgMn51kcUWqk912gMhW6t7L+1lEM2Uk//XDXT2
8aiK5FI45L7TaJK3NUYvf+09rXvQSwBkt7fV4ikGHteaIAj0QeZF3nzIqzDH5dQZKgHDr5QGXB/h
+mi4dZ8DLJRsH/eRXg+2pPLtVguxGssjUf+ldM2aD9XiuKdbC5cQWuvzrRGlYYuSpOk5em/eSzFK
m6279eOVl+PiNBrwvGXSCZ4K1uXS9JM89bGf8h0xq3+YYXYYRutXVFDRqauVTHdxQKjSwcAA5wPA
/zLUpBGmdWboOxJo8V1XDPm50QpcBeENr5yPS8fK9FSdMLoTxHp26Q8CguVDwDwiI9Sfq5iugFY8
a5U+bL1ekh9Lr1C3SlkMa9nGtOpnTyCoj+CLpqLgVMC5HKOFPRhygr1PjyZ9zn0LZXjNruPBHnIQ
69S5YgNbDQP11w1mFdjNlnt3wFLh9jpemlS6RCjQgStHcmjW7M/d0nBlM06cvjlkHZRWHRe54aR0
4cqGWQyEiArdDw5QFKguh8tDcihxI0qc2G8PVfEVUVxbqt/Quro9oKWlgzPKpAwssT+12RngyZEw
tJjfOQocP5e6HP19gWbC7ShLo0GIg/2P8dvE4pmNps9K/Gu7xMHOyS41ZP377yFqWqnw83agxeGY
2IVOh9pkAnwZyKWiW+pFFTuN1GBJWiZPmVK/N1q0kqMsxSEG9ALelyRZs20QBr1i9QZkpHSsyL0U
r7AVKzuMSfV6e0CLB+fHSLMJovzblpbUx46kFHuMCmw0Kh46AY/QWDsFgb7VPXGPp8DnUdfsPA5e
1Uz6fPs3LGUr0+uL1UgVzJxXjbwqrGAfjrGDGsI74Lxn5FD3t0P8ef7OtzfYZflPT2uq6V1OnIQW
VDoEaeJYhfaiFiPiF8G2KxhelG0424AbqJVtdP2DQs8h6q27JAtPwNi2t3/I4sSSL03aO9SS5qe2
GY5yYoH9czK5qLeVUCD4YEJy9f9FoYWaJdXhqbPGlTjb4FESBUHTsMG7PgpfUi3w9ghueIntNlBb
bw9qWo1XHxeQ7gSIo2I6x72UYaO3qewBCc7Hn0Z+ZwFmTNI7ZdR2XVXvbgdb/IIm1SpSM2RO5gVn
yfLqHqpUymo5A7excQ+NjTXa0rVc/J9/nbuViwhBh7kUa21lhifGVepUKnBdKxvPmmsezCDEvaLd
qwiY5fZg45Crylt5FB6ROcO/yEd1y1+z9J3OlPnX1QAnT/03SjxzNUIE9fIOzCaoohg4EZab9cZX
xnwvmam5NYw2QV25QBgotV7Bzq7pUi3N7USNhoGEQuhVMS1BRcZLpSJ1zLg+WoP0rcgQ0xjI7XY9
hibQF9dUQpYmmGoPD36aterVEykUuzZyK4Dfg/CQ5BWWg19V+fvfLyJw0pZFOoPpjT5dKB/yepwN
BT/G9c9Bx+VQ1MmhE6WnMV6TM1rKZuBn46aGeJhJ3ewyTOBKZEyWBbxc+mahze56v8SqtX3ja6Mn
diOt9WmXTlKEl3nUUuqHyzq7npLERJdTNSPHKCD74DKeF+NK4rASYl6SoNYxRp5Jmzv16+Q09EX8
JPtetxJl8Y2OnD8lMgowbPLZBYil+lCKJW0lLUiMb4PbB0chEBLk/Nru2EdudGgTXzqhPOzS0AjU
fdoM8VrrZGklGrwp2HMSMNX5Ley10IFrveUWFkZEE9OvEa5/adyvDHZpg1PmnOCqVG6vjItiJYPd
jNOX06oPJjh94M6blso7R4ovPFghVkXSyn24lDB9DDlb/x4ZTpBZ9IxrbgQz6zdJeZIzy1ba4+2N
tnjxfow0m8hRrWmcJTWN8MA4pmV0TFV91yThvgm0uw4Kkx1j2GZCVbGE+kua6tvUFF4aN1xJ8JfW
LcVrUh1EA6kcKJdb0fAMnCE7Miq1R0gt7nA2G1fGuhQCiAk1NO7bBQuVAkXKPKEhC9rLfzHdxL03
DeyVb3/RpTMFE/nptgW6DWDrciBthm74YMIU7vFI8r1XNaRO8JhpDzWqnIbw6Xa0peN/8mRREail
wzHHMXji6FV9QodN0fFHzVvrmMTWyY/iRy9S7q24XUvll8q+4ID+G3H6yh+OZkuoNE0P6bYNYfXY
5om/ScXyDr9gkCdJc4+46l5odXuAg2ibhoqzXb0mU7I4kfBfTQgtlAfnKYbWKpDppIJj1Pskxz9G
rLxvf9WlgwWs0H8CzO4FrY5qISz5qkGCEjYmhqdGjH8o6hr4fmmbAwSknYgj0ETXuvyWcU8h0Bfo
63miINna2HyS8BJUovi7GmjbfzEm2ifo27HFrp4sZuobjYgGtsMz8NEY1JdATbaGkv68HWZxQX4I
M22PD8sj6s0h0Ss+naa7tu/JmEOC6vOEXRSl+EDsb0dbnKgP0WYXqiSmQq+pDGoS6fFr3859JNL1
FbDQ7Sj4DV6OqeEETGLkKx0BTjx5ennOjJWe6OKp8Z+BaHMCZ14mZY39D2eT0jz0voQBUrEtE81R
JPdseN3nSl5DdC8uPgQPYd5C8b5So8WSp7EyH0WINpcpLrjtyRO1Y98AHirT0+15WlwVH2LNTvfC
N+nxJsQyXCu0C7/f1qX60I7mKeIUbodxLdNaHJxG24TihsZ/Z6dwYtb5IJZg7/z2LgYgkg+b0hCo
O/yLQsBEzpkAhfCd5opjRqQD8vHJ6Erruyh8UvIfbfh2+9stnnYw1EH3IexC3fJy9WWeErfeNJQ6
8X7hobHLBO3H7RALq4+nPYrtCO1T9p0/EMFNuKLAnT7ReE/8DhmDorq0i077VPXmo5EKb0OIjcXt
qAt51UXUaQ4/HBUZ/Tvd8MAa0MB6Ajt2x1rdqFqDePb4W+6F7wIy9Zm/BhdZ2M0oc9EZhRWJn+P8
e6a51rWxGcH0Ne/LPLKRC9bpGN4e28L6U3ne/2FIgwGbs2OBymImENLuR9CGBM6DMuEfh4A7sliD
Ay+GAucgUcXTJ0bu5WcMkj4vZFzfHGMSmEq9bSX/FnvP7uU1CaOlZTJJZprUX8n75yqDbhSWYuo3
AQ2DzFFi/SjWUHYGC45GLuzkMDiEXbWy+pdmi3lnaJSerotPY6y0lADywJHD+Lm35PuuKl+7Ye28
WEprwIKCzuQhiLXLHOmcmF1h4EjeO4J2ijRtn6tPvbypShOhyLvWevHKryM6q4q6ci0vnIzoyfCM
pp/Ka3ee9yaplXdhpHRg2GJb637Eyn0inLr0mHsrZ/DC7Bkywp4cIzwyrxSsjaRVUtHzOnD2jtDc
DyHSduO7XD4XwxcxKza3N8DCvBGNpgQ8d47geYFGSTBzawWldRLLfxRC/blKtdegbne3wywcjqwK
4KvkUMgRy7NMrS+0URPaunXiuLUH/81aQxEtfLWLANM4PxxSoWsmnjF2IGWzF7FDtiOuWelPuhjv
zPQ+T9d0CBbWw0W82aFYu7XfaXrfOpZg2IPM84u7kV+wj+pnGPa3v97CJIH1mtBzIPzRQZkNzrOw
BTCLrHWU7kmqk20xvnnyWkVi4XxCZpx+EZLRynW7TU7g+Kil3Diuvm0z2BeqZk81zsFckz5YIPKg
qvw/pF1Zj6Q6s/xFSGCzmFeorXe6e3q2F2tWzGIwO+bX32Cke04XhQrN+Z5b6iwbOzOdGRmBfjCI
6lBcuRiw11kuLUuS9pnZPaBr0PurPhf8Oycfh/wtq4OP4oSniReJXwYLhXsAYMWJT9f39HK5iNUg
sJnZMVGftBYfUDW+QPlTtM82fkNu36RiP7UQz9lIGC8+HUIn+I2wVDSjwTo0n9t359JFd18Sv4W+
X12aB+gXlAGI7ex7hef1huO4uGMwNTPjAV6JCTlwxp+b0nEu7LhSRpR4ndh3Vl/e5YWxRVC2tiDk
oaB5ADQQ1fdFGOtllnUDXo/PrBufAWu58wZ6tJr8b488FsMwWYC5/pmBYWkmgcyoHBLCI6Rukd8P
j6hnBn7hbLi/i1MwmwFhuzMj8shFz0QR5RmSGjyiYw1HMYROmzwCmB5OabFx4C48Bkxh2ugPrRsy
uAs6mzq3eZ/58XNRFOZr7ue/IYVHd9Vo64AJF8107m9NnK4dCSS8ADQCl4fS85zavTt9NnrMbmXV
8XOqR7b3e8/dTXHB9395leaVQT4G6jEumr/L2Ohbic5az4mfffK70d+0+qrMr2Px/a+tgBwDCHIg
ZcCZskRm5pApSFuWC8CN5mGEsG2ByXHKXZtuZWoXsWTOO99Zmnf13a51yZSNJpApzw0kYQDOee6J
TgOnB27NSQ4p8V6lIj+vr+6ygTgbRSkKILmZeX7Z4VVsshpSe/FzO2aA+/juDIxz1b6xDec1McgQ
NFqlYWIVmHo0oY9czkzceQ5i1S5P6vxvE+P552CyE2MR4Be7AIL4aVZIYTbxc+kDhVu8YMYzoPYX
6v++vu4VdwIQDZrOQM4Bzbx8AFqtJtYIVcBny+XgS0+kdQTjShwWKmkP101dvGPmJb0ztXDFbc5c
v1c6fp40mHG1LsJyysGvBURSXk/hBNnWaYJObV9vNO9XzxNDGR7hFdwAy5MrU6XJYBtGlDmgHJ4S
9RvPnvnF8QQI+kewGH9l6IhvfMDVjUXZH1UryG/h3Xt+iMcqLeRgq/g5odVRDgqI+2rHIcF7fVNX
HOgsQWADWwpawgugiSqptCtXxM85cNzhpBvrMdNQV+oqrcGwnLDjdXtrH3EuhOBRCIAjqqnnyypn
XjN3gq+ByCTYbUFfAcyoLh/77sEY92m1LyyMJlbVuFWBX9tPEHL+Yb0DT8ASslBg7JGI3IqfacGP
QidZULngLLbj/7Chc0d7hjVDSmAJoEFagApDFovnCgrIVfyj8R58B1pPH67v40pkwGL+NTNHq3c+
rkUGaIzKwD4KA4K2efYN4lYbwXV1y+YS9LxdKOYvwAI5MwfaMwC4WtbuJ++hRiNbdluAv9WVvLOy
eFpUVd51Gu3sZ1rWOsqmOr8pGBra1/dray2Lc9dwa1K95lhLDGZRDXnZvkTi2OJ1fd3Q+nLQ5ITr
RT1s+SCzMRaIx9L8/Uf/eTCdoyWaDX+0thZMhqKHA2ww6KIXa6kyL50a4GYjhvwnsJpC7sWgn7yR
mBsnYG0x6KAy989a8L48P2UQlmECnAo8ymPxCtqpSMdkwyGsLgbTGvPcF7r6y8WIDs7AaEseyVr7
u8bWPweq4zuMg21pU665OqS83ozUn0muF1cmmzHkRAkeNU0OCn9SO8cSCpQazjV0c8Y2wtXawhDm
0e9GFxpRePGV6jHvaVfDs9bjoZVQiHRPPWoB10/bmhGgeDBEBCUdEJ8sYqJG7g0cXRw/d1lBQsmb
am+P7hg4XcH2/5upRUDytJE5vEziZxOOxssBh/9lljfXbaydN0TZWRMFSiXAfJ2fN9VTR07Kxaiu
b4Zpl4Tllvjz2iF4b2FxCNy4tkg8IpZP2WEcrDCZ1B5iDyEdN/zA2pfB/QRLwfxyvAisQ+f0UK92
8DJRxo5P5DFv38pkC6Czlppgigb4JjyEke3Nv+JdGOiwhDZJCqQmhYL0B8Ts3GPsQWZHa6PBAoU+
5kk/AAExMLnRSl5dIV4N4IMGePIiomYpFGCHOjMi5blAapYmv83Tkp5kw/ONu7T21WZ6n5nNCqnD
khgfMo6q6NVkRM7o7Abzs43nVpJ9wXH5+/uERzFD/Q7PSoweLkIemawREyIgXtCYwjYmHfKJPpXD
z+vHfD5kZ1Am8Ma/t7IIeQOg9Ka2DQ8IP/pR+vJQQi0w8cs8jOUAiv9hY1Wr9kBigc4J6CUu8DCV
Cfh37ZYs4g4/+B0IwvssKGbsPpSzb0iLStH1Ba7cY+R3oOMBRyFgvMvRBMczaCFEzSIvHb5pX+5M
XX26bmLl9MGzYQx1nthBj2HhXuPGxlzaVHpROwF58wrGH6fd6EeubRtGauewhFLuRcW/4cOk0yL1
I9co06DIrUdDYMajs+Unx+M93lNbfK9/qlbLk/He5Lyx7+5zQ2gFko7Ej4ZuOBp5c4ydci8kexzQ
FrIEev4pO4q0/dj1zZM5jftB5S+uFvcpyW8cMAFjzmAjB7jEIOG0YtjRAl4EbH84QIvfNIqJgqsG
nmyIX5WRPA8y26e9vG35tBt79csC7wA6IsOOCrpxU1b8G3Hw8oJ/8xDhlln7CFMcw6d+RAFBOtou
b8OW5Ooo6hgzzhJ6xAoSq5gd3CKyuWxUzKvGfwaCDNYhL3K+6jTPGHO54UfQX7LvJ7zRT2MjzYcE
FKb3feWkEJnJxD3otNWLBL/AvkV35QYQn1/Xz/llsXX+IRCcwDlE6R3e7/yHjK6XtEmd8chNwKFR
Z40dxJOCfGyqrVPiZf1XWeVZ4A68e6obUd8XNSZRC7CIfeANKaEZlRYhV2N1tPAZx0DURvWAYbrs
8/Ufuvqp3v3OxYXsLAXoecL9CNVpAT4ppYMSsfyt1ZjwUq0rjkNjOjtflFvfas0VvN+hxaWxKrDc
V13CoxaU1kzc5piSMLLd9eXN/+TiZuKTIzcBHy+wjOefIfOgsjmI2I9qah98yIuPydZbfH0d/5hY
wlQGFXcFsgUWDVP2UaIZbEFwYRg2k4Y1O2BOQl4P3lVUt+e/v3MyxcAM122FH/XxC1DnAUqYh7j7
9ff7Bc+MMWz0Si8lpVLS2flkwZMV0Puj2UzK/XLdwtqBA50YbgUeW9DLWcRqzy8Kp859holQD2wf
Kkj9r1b3E8jyPQ5Z6CX76/ZWtw0vFKBGoEBwMZOZ+jbn6WD6Uc5sZ4+hbIUMoQYKzEvzLZ87X5bl
aQN+7h9bi0sPicpY1dbgR6PNfjnCv8f824Pta0gYKbQ6nOehAeM5J8FQmqdZRVD3JBo98vd51zx3
Af9jQcgRz5jzk9KLBlT1WuMjgjOmDuycOj+gFQBMpsrkj8lKt3Tg/4Tti4VjDB0JkjtP5CwwQEWc
tFkKjqWo6bzhBjiJj5MiVgjka/7QZ3m5N5tM7+rKdd4gDElvcvBaYqYOmNceU/9RIvpiFmfqT2KS
3dGG1tChod0snOoPod869mHIBN+VfUXu4SzLAA01cbp+UNbyhrkJB6bDeZBqmf2kraHbevJ4lNH0
SN2T45wcs9pDagAjcBtuaSUzRlz+19Z8Sd7dZWuAVg96YTyKS0+9MCvnp07H4icTZRuqvtqacVir
cxMPpCZsRgvMevPnBlkzWkAj2jwykli/umWb3WsPhK8DgmlIa/Gtn7j7YGjHi5hXsO/aMM04kKbV
P4PDYGsGds0HID0DMgj0kmh+LoLOxMq0dSphRMIov1YcYl+q2LclqDPBxRPUUv1O+BaUYNUmit0u
AE9z2FlEAq8nRatabPlg3It619mfVCVDo0cm/60y/5rXEuEf870mysB4Y4E48Xy/FSo7scdxmOgU
TeRH2qcBI/8luDF0BF3IHkPRmS0iKKa4FGJNyiMx0t8s8Z5Qhds4qGve872J+e/vDmo1DCmXMUxo
68l3buPhaHfR9Xu3ZWK+l+9MxB1NUs+LeYTuz23c8K9TYT56Jtt4966mhmxWXcc0yuwcFwegw8cH
AYHiUV0Uj8JWQQXWuX4cXxGp2qBiCHbdJH9107iLuybMlbUR+dYczLsf4C6c5KgcA7gx/ABZ4F0S
V3dj4dwPBX3N43EHLeSt4ula7jOPg4KZEMjxC76OzAd8oYT+E6RavEMOfLV2t4S61i4V8E54YMz8
O3ipnn+7CZSeEFJhMJG4OTLalL6hskYOptdat3GXtSe8NtNdXwFQdv3UzF9rGXEwHoYbhlQCSOeF
ZZp7qRQM2WPRp59RHnq2U7pTI/A6Wbn3tSSh4U1B0Wwh8dc8N8qqKGtgKs2/mHFtWjpRr5tQW810
f8oNCqeFOIbhbMMMa97U/yGWIw/DAAcKKS4Khuc7bLXw3GmCZ1xCP8TJb+E/5vGHWr1d3821o+lD
IwXIJ3Q6ICdxbsXrrTTPB8IiNAX3FhzxUD4N5VtaycCyNgipVi8ixlKQJWAgG2WwxaerR48i1M4Z
oBnflJm1I0l7C/DeW1MaL8wf7ixbvlhZ7+7Klnw2i62hsLWj897+IkurG5q3OFcs6lsV5OxNTke/
9oK+f1TQVhbD86B/Xt/eP8Qfy9OKuex5wBAvQqTW5/vL8QGTtshZZJhVAiHgGmifuJySF6iE2D99
IvmTlfZ4D6qEi4fW09OxqXn6QETWQaVWfO71kIGTjlZPLp6u+16l05MUHDMUufhUgrPpCK2EGnnm
MG5AaVaPBiB/M0QJYIZl/b2vfAh2ezGLnK46oAJ2HDjUXsujjXE+gOSD6zu15rMQyoDCBwk56JQX
8UaUtLL6vGBR5dMbXjdvmGb4cd3E2g1+b2L++7t40xBIkVVewiKbqwCDC0gHQ5vfteOH63bW4pqP
XAuiKa47V/DO7cQd6MzBMwA7hpeGuesYxzotxr3yjfzmuqnVbwQMA/ga8IEAdjk3ldK+NVA+YBFR
zYPq5AEJ1m2fi5dJ5zf9uEX7dzkWhewGU4EY5QLjB4inFvYcozadpK3h9jud/dKoqoWlB+GoYDQH
42i1Prmd8Cae0EnFXEPVQl6zyFAIDqoUU4OiUZDtpbm54VhWNxxtT6DKHPw0Z+Eqc6Ns3N5F4W8i
9gHMGQdX7eqtkaI17wXUPEZ4UXfBaOmyQaTKgjTW5CNPtsYnJxU/KSZF3ByMoYkBimG0QD3Z7MFE
9FIV9L6ctiCXa4U9tA7AmoFHOjjAl+pSpM/GSpUuytAuCzz6QPM0bNpXzEyjQdofKgcTtoUXmt5G
xF25N2d2F25zImOsjBysi6Wnv/ul/qwsdhqhHxi0NN1iGlr5lqicAbSBmV3gKJYTlFPtaswooKKv
YvXqQOBZO2YTNKY8Xb85q4vCuxX6jjPPwzInA1RiLLWHmj4U+9wbkeo6mMTEd7Y3fPTH1N24qGQl
YQLqxsRU08xeccHeFFek8zpPwikABfnBcUT8lJPOevEktX4nk9/uZnL5T20FgvSpJKQOQJyVPKDI
iM/bN1Z9o7qEPbCEDrs08eKbSphdqIxmCFRtd2FcmWPQ1pkXiqYe7oUzWc+jXcdBL9sm9Hzuf64K
pIJ42eXYzsTaX9/Pte82a2WifwCq5QvMrE+nWLptxqKkh95VhV+/z7y/d6xQBcKcMJrpaPYsb2CJ
QMsrjI9HDGo5sT8eZPXkNGwjEq341Fl7CFiNuZB9wW1am7yDVEnK8IKrg0HYJx7bjwBOHkSWGIHl
GRsncdWxzDi7WWwBbdRloJ1YYjfgeZwLY8bXPqGvbqLuxkw+64lAg0MKeHYemLWxT1L7JfeLjUC/
EnqhUfCv/fnovouLWcEzMwFTTjS23W2fxXet423MA63dNoAIZzIeAN8vqBaGuJ1qC6c84k1Bbg2f
1K9j2WGG3c3YDRWjvbGnq0sCCpMCJolR+aUXSUjf25ZAH8IyH50MCL54S3d5JZdEZg7cCDAjK6yS
hE2kLSvkkrn5KPlHAnoO0M1VkB7V5edh+t5tbeGaA0GLDtP/6OCu0EoafmmOEkGuSOUBD/N7Ysjb
UrIxoDV0AdqMO3sD/Zbr13ptI99bnf/+7mz4dSFkY6CMPkrrA1SqPncKRbjrNla3EjTg4CoG1tRZ
kucV3E4TCQxIZE9dmPEBYkRpYExfZPvc2S9dk+70uJEKrnkrAqIGkEPMysXL0n3VNgMwpSaL4jT9
7nfWa236UyD4FrPwmi9BqMYMPnRbQHY1//3d9jkysVWGZnw0JOoHddRN0Wci9Kj7y0rRA+PKNo/X
N3P1mMwMffPE2lz0Oreo8AzB2ezRO/b4CAhyq3c+Z8meilSGJmhl9zGyiJ22ebURAVbuOIg6ILCO
YYb5rbN43QEwTkE9EHtR349HEJIGo+XsixEA2w1nsvLxANn3kImh2I1sbOGvavRYhyklTmQ7Q1TR
7MNg1B/afGuU4JJMBRhulE8wp4aOxWW4MSC8oVQ82JE1SfNx5JP/hRV5E7R21c805WLnDW59zwpE
PSoLE2Bhyz9Cryk5so7BGdS0OFa+O977w+ZAzNomIO0HkgN4pRnnfv6d0dKozMlr7Sge2KtRmScH
XPNgtedbkP2VIwzJmRm4hhGpeb793JDMzVRxt7AjCkFdGAkcoLFqRHkrOXpkS4tq7RCBTQLNe9RY
0MRYHKIph5qg1NKOiBGRuthRzAgy+20ir399TfBQQDER3Fsz9GFxMRkrGhtC805E/FfhyYCYD5P5
ltn3pXHXGV+uG1v7VniYQDEMpJOXwEwlstKt/NyJnHjoQ2NGBjtJBxKnyvsPCEC8zf41tcjVGTdd
gpFsJ0rHV1u9QGx3w1mvHoeZPnou/F16NNTkejbUvh0NOQN4jelklytT36SeBfGf3vHuZyDJhlNb
NerPyRgmLOFbFmfQlXnHQC2GG2+SHc/jfWbvE5vdt8WLSDdCw4oDBXUCYjow3NQGiPz8vDt4SRdZ
w5yoIMVvW6iw8IqbvrY+2qz9pofiA6/Ilk7x2gFB6oeJM1BOwvriNEKKQg++xGnEWG9YycgiJ+oV
u+uncCWUo5aGAjhCANLbJTi04LKIh8qxMXL4qPokcLdUw1biOAxguBGVdozPX9DZWUntTaifRh2Y
J7Q0AiPxdn3zu/ce+wJ9pvjoj5+vr4nMpfNFfQ3vDTwWZzzdPPd1/rVU0jWdBK1qBKHk9mkae3Gb
iMw92hYIFx2FgqbrAkQxpZMZTr3b3NWsax7rUpNQZOkv5akxyjAb7IpDiZ40EkXuHdXQAG4uwWgY
AE+Nie/rP3r1Q8yMK3Nhzbooddl9WqCpCR8XV2mQSpTSbOh6bBhZuzJzD3iupyF3Wg4JERPy8F7V
2dFkftIEN9Xzg776Tmr03a1+436urQgdfZB9AXaFqa7F+W1yIWODJE5kqOSthkZ5bm6BRtYCw3sT
i6AvxGi2RsPtKKvJFPi9cRAuHAASgX3cy42rslZqAUYBQ/CYHqcAkCzCEKVGzmM84qO4id2w1PmO
Gu2dSIv90NGvRk4fElntSZF87KZio1+1ulK4AiRqCLm4qYsjPUnDGmoTtsu23tX12OwNjHtFpW0N
ByfX1YbDW3M+eOWac8UF8hds8fGUY7dtriYPJWoLIvT0OGgCbMa4cUbWoAIIGZj9RAUEJJRkYcea
IDBjp9jTXDq5A/3CVEbVpN0n6Ezb6VwAp8fG1FoGiUirY8PNdOe7kgeDJ4ywMmV+hJ6xOHiZN4QZ
gJ87G5xrn926Tp9RlUItrAYfcKmhuBNXANdSkD1/KXPBb65f37XvA2gbciIkWSByXnTzUkD6hJU3
LPIr41lw95U76hQDd5qSrfbBlqnFMfQoN0QmFXCZssTsmbObmIJ4OV5I+vt/WBRyE3gKZCkX5Rtd
9BWgjCitdKlzW2Hiz/T2Xes8jLGxkb2vxVe88v6xNK/53ZMIXMbUHCGdFDXtt6Kwgt7/wexxhyGM
gDY/03x/fWFrrum9ucWpY1yUSWGjAZO7BJxds4c/Xbewen/+XdCS/BYgyN4TAhaU/zY6X83EDrx8
qz2yhuMAd+Q/27Ys/sqqZnWjgQmmzYhQpd5se/qcsvq+B7GpydpXm1W/FDeOkBraQ8vpoSRbpALr
C4WTR5wFymhZfsvBqNgyMnoozfqPaeUdYz/+ooa/FqrGswtDGP+Ymb/ouwMSZ4LawDGhMgvWgswn
P2zLP6C7v3EOV1cDfZw/ZT56Matr+aMizOi8KIk/lclXFf/Ok42+xOr1RdX2j4oq2iaLs5cKr3BF
jw6aMB6cEiMlDsAg6QeSf7h+AtcqiJgl+NfQImRkqmsxe4hiNtf1rmrGkDEeNv1TBUVHoj+B4rTt
vKABYZfe0nlevV/IMZy50YVTsXBRNMfkdhx72EbufVFp/wmKPxtXeH156AnMVhxU7On5iXAaoSya
EzeKzS9xLMbAUFUbQgohD9ykAZIXlFqefpKlcdNDV2sEHPP6Bq9ltnh8YOIahHIAZCwWyZVZeNCG
86KBmFBFNHv1vTXs4lPZesOL4Zvdt2KKh32qmzZIUj5tZASrlQhciBnJCHWqi3JmjrI+SaXyImt0
b0WZHdG337W8Cy1Sf/A976iF/qHi9CcdmxsAkJ/TvL9lssckdX8rO/b7+nbM53aZdANK4/+prs6Y
qvPvMQzx1PUld6PJ6OIgFW1/H5eJjMy00S+N8O1jTNR/aN7/UfXEmBFczwV0DAPSRQ6gmxsRcCCB
zEwB2WJ3QVr0L1M/mXtNykNsdScx/gf4DjQ3gKMBOhB84Mu5ythniVlPKGy1xdfW/oFOq4uOuOuf
tLPhk9bmCWAKbM94Ps3z4IvnjMnzaco7y428XEkVSCNhO0vXACMmjfo2ieojQkAWkMps9oMw81sQ
Deb3g9Oo527o+5s2FfpUJVSF2tDuvsrd5+uffs1rvvuBy+THFanhkg5fQdP0ti0h11g0gXL/fmIS
H9iam+cuXqvLV13e2CYXFL4ZPDNfG5vfcrf8zMHEcn0xa+cYPgXtcx+8lxeKBznaSK7hIqD54DWQ
jQIKXj/WLv9hFcNnWqst0NSar3xvj5zfG6/1ndYYLWT2k7mDyPojr7bKv6vfB1BPxBygcdEQOzfR
a5poB4rukcpY4JbfXKsKiX28vm9rcQ3UEzieoGeEfOLCHdoZSELjpMGLQd2U0JoZi/pUpQZoWLfw
DavLwTAH1oOp1oupejm1g5bOgNYzHX8ojXrg5L2iJryxoA0zS9ZxUL+lY1XDjGXrqLKTE165e+pu
xenV74+JkD89o1lX4PzjJEU21glGtCOLj7/ivLwnub3Ry1s90jNhx8wNdjnkF+OhEONFhDzel2E2
0QBkuUoAn8HiWxtzJtcPwsq+ISpSVKyg+4fO1Pxr3qVqII2xLDXn8jJ/zYshID3edVvAuy0ji+TG
jLOuz1PU2ImQR3s66h6NX38jiV/5NEC74lWKIiMy9qXjlW7BSKMA7vDN/g3UbSDWF1vEfhs2lr6T
x5hWrCfgKMaCv8atvmfZ9Hb9g6wkKhiV9pBBI10COnLhYSqoDitLFm7Uq/IAEbq7vhlexkLuegqQ
N5u+AYv8BQM/G3Fr5dTBE8ygFBd++wLckFgY1m4gwRvJwbzBy88OMIr1YOnuQEV7opPaQA6vxcnZ
9YAiblZMRM/p/OBVIjM7g5VuxCV5scknJX7E924+7SrPFS/cjMVtmwvA1fwOg8nSiqTMDhyqm3th
5+a3LjPlDWBoW1947aiiW4rbgEsObdvFBSd1VymCbk1E3DuDfxkhpE3FFoZ+dbMh3OhAOGSGgC9y
BJFSUOK0GO63AI+Z4VTHyczfpsL7iK9w67R042qsnSnAXlF2n8uJmBE632tdOUaKBMuJmly2QeOy
XTI1X4Ab3Bd/5CGNXxbLHADqt7KAlTCDnPdfw4vd9Acfb12iUYkHEc+QdWHvgCaN/BgY312/Nms3
E5PKuPk4SpiyWizRbUjb626gke3VLGzQxjw64Fja0CNaWw9eth4az2iUXmykxbrByvuSRAoPlpF6
N0wS8FEazQ7ebesozl5xkaOjlAPA6awuNUec86+Wot07AmxLokbTGJgEMIdT71PVlV9A7kmD3IVu
Vo1Xw/WNXDsrM8s36s2A+F5S72R2PNrZSNFXV3eVOeyZAliBpt9AejiEEHz+TH2DBl0Outvrltc+
IZp5M57LQ7l86RGA3cqAco9pZHbdByH9u2ySG15n7XbjlQ3l3plzE+Ll51taJFANEEzQqGhO4DMK
uLHrxJfry1j7bDNxLoqks3zAMg5hTgElWr+0UWPBkyqwBvlDQpo4IIVb/CbgqjrlmGrc8RKMKNct
r64ObgvnBQDti1helI1DlWnQyGrG/qti9fiRQcp0p8iwRX24aupPqwi9AgyDLzxYPrmaeEZlRzwr
HxImT5klbnmZbpRf1s3gOwGmA5me5RWwUq8pR7dGC6R+qPRtx78x6+0/bBqIDZFtA28BsMD5kWBG
kTRl6tOoL+uPjj2c/IT/rDr2v5n50654l2dNqMzyoXZpJKHEuisJhIY0pKXxNBRbKsRr0QW9sv9f
0Z865DtTjZV1ialjgB4StyIBnhPGSXqlvddNl4WmRDdioOPW437tUwGmBSYRVLGQf8x/f2dVdTqx
R2mi7T/lnwdePdJc7h3QS/3953pvZvE6cq1YCqekdqQNWX3IEjvZOVIaX4bJ6rZMzanW0gED6on3
K1wFdEEXj6TRMiWlInYiVDXsoE/s/tCkSRNWnpN3QRKn5b2ctD6URVXuWMPdUCljDBuQFiKr0cAJ
ZG12asGXuB9jy+mCwTTzY9ONZUhKs7lloP0KUrcdgsnrklu3rJ5ToIOfzLTOQGDj8FMMjNDBxFDj
TpddIDOFOOBacFu1+4M3FBoWztTycBhKN0AIzAN/GLpwENBzNyQhQVKaXx3DND4j6yN7Q+jmvtEj
2pWoeANnbQNDiqqYFWSOSV8dHltBmohkZxd9e1M7ZXIwe771ZF+LobjQKI6gj+1cNLHLKhkbuwX8
wDf9HaWYUoFcjKEBK8+2VGzXbgJe6+hXAW4NEOHibuepP6W5B/dR9u09oEiRKnkMGirnqegZlFuc
rUG1tRCGVy6KnICZQ517cQk6u42bzrBphAfXN8/TBzxB/r58M9ND/WNicQH8JOZ9n1OEMMvaact5
8UfrNLfNrt+ztSg2z6vjyQ7KUkC0zq/zVGajUXQejUAI8bG11O1UT0dX2gAdCMgSYj4syLMt+MHK
9oHlFp1FWEb6saxKgrASksCuopF2WTiwJKh5spFkrJw+ZBhzDRoUQZAhXNzpcuSdUY6MRi7zf8Sk
NV87KtVeKsPe24PlbiSMqytCyRddCiRyF1xbQ9v0Y9cD4+XRdM+Js6v6jZRmdUHvLMy/4J3fHaBf
5w85LHSCvxSOf+oMcVd3kA3qir9WD0F4ROIELCSAVzgVi75p5mrk8QQJhk75t9hFC3gc1Cc24gJf
P33zPVl4XrSycfZABAytmSX0AdRLQ51zTqOhVb8MbomATVQEktT/yRK+NS4r7izmIM+3D8yonQ2B
WDuym/ajnWZ7Jgu0z9nGC+yP4NZyRTOxDVosoBu+gKTbZKrbxB1I1I5mHmhT6jtMYDl7xpouSlrH
2RVlZwZ+M9EXmjTdB8ccdUARsiHLVKcgfHa9ikKIJq5/SrR60Tbh/YE47fg5Z6MbjmnD7qmq0Txg
Bgi9KclCK+bqFVuZ3ckJzsJOGifUtBKntucYIYA4pjwQbhd3PEMJNfAURk88YbsnSHbUT5gUyu/8
mIudzk5T293UAE6yeMfyHRC+x3jMdyPYvIxwjPmucNldGlf2AwIGXrJS1TsTYxkvAnxtYWmY9Z3F
eucZUP/4NwIl2zt+2hzqdJgOaTXonel0zkc1IDJ2bpWEQAl5v3XpJRDAS0lAVGfsbLsZ95Sz/IDy
UfIyJpTe+pzUu7Y3twSV1i4VinvzBDioy4DuPT8VMrZpovDYjEAeG9TWC2MPsviaZR+uH/MtM4v4
xHU1jVTDTG/VgUNeqPc4wrFasdi4TyuB0AcUcyYQAB4OL5/z9WAWs/BEokiUghpNV/JYdtZJMcyc
lFMVKO4cry9sze1BMRA84VDSg4L9Ig5CzzepnIISjEu3u9FJHps03SiTrnXUZuVO0LtD3BXxfWED
Q2JN21WNFenEdT7w0Y/3Xlmab/lYD7tSudlHSP25O1PZ6kNv6PimUESHKen4TkokPrVI6reiMv0H
TPYkb9c3YG3DMZLro7KO1Arx5nzD66mn8ZBOViRodkx8yXYm6R4Ir8cgVfKurTerBWtbDhI1sDYB
TDdPOJ9bZBKYPqPG09Yt0Cf2vouMhH+/JozPQYsRKvKAVy5Cp/T81k6gEhwZY5SWX62YhQrd0sm+
7YYtItQ1+Ba0Z/41tsg/6qEYNTq2BNIA0N8yNGjmjYpwrMwhwMRr8+C0RXEqU61Q0AKSy5qz4esL
XttStLDmyTkLsMtlFOpdW8mYlBQ4l+p3R/unrtziaFg7J8AfgccZs4/g9l98tamS1gixcoInBj9p
tlOmdyqLN10/G+YWKmN9T9GKw0MahU2wd5wfkbLXINPJJY0UafdIjT9gbOeAocsj2oUnq+ufUnDz
2q6MQzSpN1zd2twpzKL/Dp5JvOadxQcd2yZzkxJ5K62yGkAv+64V7EgQ2lNQLU9N5gRWpoA6ZcYX
MjpuIPz4iDfWGMh5EuH6l13fCmDZ0PTAqPKFwCIRXScmBNTIzW5rNLq5AzcYfwcCdcfBsUasbCfU
Q2J+v253zeHbqB5j/hbD86BdOP8CVpn5tgEYU+SmnRsMibSPrbbAlWMaGLBl7RaNxHx8llkHXgog
cbRRi8J1OrdXSW+qi4kQ1LucnYDehozNsM/211e1ZgWIdTB0odl7Of2mYyXJyKUTteI7lJVCUF3t
rGkjpMwharkUKJrOl4QA1L3cOk/VsQDE0YlE+ibUXjR78Ihm6RAmIxh5VbtjADJcX9fa10Lj0MQ0
A1z4RdREBEvG0e+xLhMP76RCuVzQ0zSkXww73whna77mna1l/xJwhFTjfe5EmWmBSSnZA6Z+fTV/
bthyB8F+MZdYweOBt935YWhGr8olm1AXGgr3qS28IRiByXUCYkydgkRP9yPuVXGauDkFUrtxmAzp
beY8DNQGb8AANYbQraTzCA1bTDWSntshXh91FZTaSiMH2gxPDUqQe8wFohSS6Gb/f6R9WY+kOBfl
L0Iym4FXiDVXIiuzsrJeUG3NZhvMjn/9HGpGX0cQKFD2qNWtlkqqG3i9vvcseWdWjR/pyK9x5dJf
I3GSo0o6rMRxzNPdOFD6rSRgQcfcGwPbGottZ0rjpeyyzo+Nsup9p4iePJwOZVsGcbzXmj1zSPsn
gbb/yVDpb8Ou4q+J0MXW7gYo1JcwMHXZyO6RNOR+r4p+Zwyq8z3cXQcSZWxlTy+tfpDWActHMoKa
+WyP8az1emkMqEip2PaZMTAAiJDRmsnKDlhajriEKKrXk+H8/K7QSiRrNorzoQfS2YvJ4KzQ9VH2
Q8Vx/Cor9R/YBmio4KrAP6CjzZ/KoC3bo27BTATyFnCebtxq2/dVsfIyWvoq6D1OnQ7wk64KDcih
IEkPdEeoxSDralbyCAbAnsTtAwr1m9tbYDEWipNI7XEV4fy93AHmMEJpBuXLUOvcKkAJgt+lelTt
FetQhDMgpnm6HXBpbQD1BflrHZ9w9fzPOr0fhDXYQPW5m6rWgEigxwxiwbfDTDv3cmfrqPcDzYUs
eBK7n32Xrg1NzxjoCMyMnaPXoj+ToHM7KkCvWeMO9+nQt5uq7O3t7cALuD5ERscB9RT8gKsj0qZM
AgGf2ag1d/uCWEEvNT+qHNxmdfPAYXSDnUF86El4gd6Jn5r6vGAeImOFoFjgTKW++ZVKTK3NemqF
pCqPJm5XH2Z0u0rwL5H8tAM8OOuTIrKB7g7gOXNtVNCRE4snaO0MZh9MJuhZrO88teb+fH3VXYTx
ZmWWlBOwl1RpAXTKGmcv7YhDCVYXX4dEGGGcGjnKwKxJj6oox38cMSRvK9N6vW7xC5BJI1MBF+06
8+WZ/L90t8h4bZuvoDUBEQj6j09jHvBxDOAD7KeoGWS4fDt919LEf8rWNI0XljWAymA12C4Am/ac
1lBIG1JRDvSaUtw8zPypDtp36DfCewrqJN3aG3nhm8HDBIIEiwhiTfPjTquEzYxceuD0RJsy2gu3
3PWRtrJVp+U426q4LGBTN72NQf6cbVW3EWCkui0/uWl3BFs5sPQwZSdkVwFRu5VpnP6yW8FmObfe
95amNw0/tcUvjLRfA21gysd0jO8oenYxQ02tG8upeOTXnbdGNFw6HQD7wmBCSAdV3blDz2BlvCgb
2AERubOjN8N9sCVg1IdJbqZJjqW1tdNHa01wfnGIp5K1gXIb7uVpos8qojBXMlsDXi6nTHvsqAoi
8Qph+wOBpMwQr8BmFhYNtgfAU5Bkt65BR1WFInM6uJhAYJr1BoYdDe6wj9vzuBQERdApa4MkHLrX
lx9UpnY1ZmDcnICi2mT9mwsOHNK220GWRu08yHR3no2adDnM7UeLnfqxDYr8dz14SMB+pdmeuivf
s7guzmPNzmwyejBdSxHLVRI9LrLVUJ4E79wfoW2dtOOucdsfRiw3sTeGGkNb6v/vW2eZsAPIrWdl
lJ3GOg1yWERUzUNZ7WN5sLKVPXidckCS3bJcB34u2AbzK4OlABwYvcmg5ILqqflUOUGv72y6Eub6
+XARZn5lcKYXOq59LJHE8L1M+o2x8kBZXIQwfYNMP/rxV0/J1NASnkgDYzZ8b0zoFbk/DbLSLVmI
ATolWIhTd3AKc7kGzVoWYAIydupEGThQ3hLq1Us+jSmYDDX/DTLbTYCqEgIUBjsVxVOe/h6Mu2Kt
J7O0wBEDpQ5I0cGia443rxi0e3NZYjrw/LHbb0V018T3Ai+Tlv6kzkdDDhrZkGR7e10vXJi4LpGI
oWuC9HauKNC4ZVpHIySs8fYwxqNjHev+R+WVmxTQ3lqtPHwW0hREmxLpyUUG3lKXs4VKas2Zg4GE
ovtBF9+t7KsH2nDZ/bbFO8vuRPRflsdZwNnMDaPboT+esRPkp7dl+aOujwIeh7fHcGkNorppo387
JQJ0dg7mXjk1Ibv8ZA/vXfKhFX/cZqVltxZidvzQGmxNqP3lJ1VvY0+HVvexSf9DOjNpiOBhNYlW
oeF5OTsmHXWOV4k8Cbfe6SPZlO69NJqV0Vo43nC0QQ4Lmk4Tq2a2BjotKoEfriuYunYb0zrkDQPR
4TdMUG7PymIcD7rLqCGCojzP8hOtl0MhUBa1vMpvRs9303Yj4tGvtW+3Iy1MDnhCOOAA8gOVco6/
Ne2GZ1FLqpMU+abMfqQoRTbCWBm3hQIkLL7OwswGTg7CcJOmxwfp5SbJMhTNCgAJuyA2t/nYHiCQ
6vfS9MfPu3hcBp5torHS4LEBFfUTU3nQ0yduGb4wjv9hEC348EBqcMrCpqPjLJlwpB3TQmG6qm64
69J+r4a3qFo5yBfuPPgsgsCLCt3k7jLLImCebHqDg7XX5+PRs9kGvc2V9G4txGyn4jQ129RDCHjv
/gIw8reBytWnhwqVj6lyagAQc8WMU6nRcrdM5GnM2KGq+ZMxyp3lriXFfx9Ls7fARZzZvDNmoFaH
Gxx+0vl4h1bh76pzHKizcPMhd1L9qCBBHphN6mxHu4/8PHLcx8Zy/pgdsU8yJvYBytjdm4rzws80
AVEXaWXbnjp/tDJrwdUe7U1Fyu7eUpwdKyv+k7V4WyhLe6VSWkFtwhWjHtyvadfhNHKsL4pk5l6T
jneArmb0qgpiPLpxwr5aukgDWnsQ27dHVORHA/7krRSBI6PI1yuSBpneeoHwVHFIqKh2MoETbR27
1mHkUu1EZw8BapvxwQCcZNMKuwBLOU1eiyyvj4rDti3pdeurZ8H0GkAy55W1Tr2HuU773knRBhGl
7TZOKg9/6pHnBHTFe1cvQcl09fjdIzFFPxq6rr6FvhAafNP/xpnFtkW6TYo7SE7kdwD42wDoejAJ
KSxxlzMJCBd4+v7gZMS3B0PbpzklgTNW6WYUBpDgTAIR2FprRmILuf3F3E9n3tl2pLHIlCcw9zL7
I+ItnGt8AlZR2R8Tb+3eWchB8Bb6qy2DnXlVEYqdWicyi8qTURsBHU9SezdV5gOxdMy8B30NIbqw
Q1FYQ+MMKkoLIOnSs+A9YFnFKaucTaanT1mzBjlcDoESJQAvDsDJs9HjikGAxMnLUy9Vt0utTNs1
InM3t8+BhRsOktSQrYFuJqpL88JAkupaS1qwAOO6sTepU8DLsoEDRBFpD3hCrERbWhEQ+gAaBdg4
qIDPvsnCjk1hroJo8FlSxiGHzGRDThHPAlgDrhxxy8EAuUYRB1yzOTbfSoVZs4qVJyGPjL3ZyEJi
D01dWfm1u0qznxKb+UGHWuD/ok3TebbYNXeI4baCaD2AJEmk/FjbNO6HK08x/SL5Rwwx0o7/uD17
S6seDTYgRgCZh0zcrKyjJz2AOr1XnCwB/YXuWLXcjywtaIZDOuw5rYLb8RayFNTm4AY/3X+T7Pfl
R46R4Sh9jMSpVvFWGx8GSPAba83plSBzuFcTV02rDQiS1OTeirNjr+mPMlKfx+QBJPHvx8yFEXTZ
DAXku4uTU3x0+XOtBl/idbSmGGhNOdV8ZeDFgtwedfJJNHA2aEkca7heihO3lHOILLgqStT8AyEh
6m+bg7ZXdqptDKisorslUx9SCdwfUqrfNbRqTlnD04PZtOkDh3Jb0CZE3Q9QTN0qSG+8NNzMgqE0
rSAdCartsKLcGHHDggIOHm9DY3t7kfbKN6TEFSDLH2WT/ulake37wWu3GnH5JpZuHFSeLQGIgtxR
OaK0i+KnCwlRQwQ63mK+bvQnK2pGX4jK9WveJStU9QVBpgnaByFHYO5RtZifd2Ue81hnjjgBdwe4
F0+TfTmmkIlOKVC6QzT2T3peuFvZko+syzkUuOmJJBnbTOa1vi6EdgQuJ9lw4X4hlpVvzDbONhqo
oPdd3L45rFgr6Cxoa1z+5tmrTTd4bevcFiegffai1d69JrmPpP7uaemuMrtAVKPvWcMBOJmHLALM
TK3lvEvXxPmwzVeXF+U13DDEiagPTbszYc79+T2PRwl0GfHeuobkUs/lTYnU6FRIsbHVY8lfWvvz
1DT81WdBZgNZtKPrAiUiTrz/nrVHiHBtW/lgJcUO6KKVD1rAhFwGmw2Z63FieJBYPFnj91q7hwpP
kGtfxTDlSW+F90zsYldb/3RQ7gXvKIt3twd0ccaAxMadC/VFkJ4uzwOlCtdqXYrzzXnLuw/PWXmg
LN176FyggwqyMfrDs0vBS1gM6RL8/aX73Kn7CKJzWfEVHhBDx1eGcun+AV4e/Slk7lCdmo2k1Rqm
sHLcP85Uti3izUBe4/6uHn8VzYHb31cGbqGxAHIT9B0hTwqa4PwklSrNgZnFxLGo6Xzal0YXZPAG
O+C3wZdhAIAgsUE2UUIku8F06w1SxR6m6gMFeUFjB09zdR9KBOnO7XlyR2E2uMttlwVAo7NAS0or
8Vsiy9e6tPsvOsUtl2We81RDlf+F1PIVzJIcIjnNT3tk7StnqfMqKOxK8KwejoOeOkFq10JCztct
Nm3s9b+qNGsCQWS0H2kEA++mK/yqVOKVG339eegIcgBQkeHJgbQUVbLLpYUeNG0MrZUnhApA3B3F
W+29RVaxMu/XSxhrF9Ae8MwwF5AfvIxTpLi/CsrSk8X+iTn3vfjTL/nLALM1PDgjrbxYpKcxfafl
P11VBWQNWLjABZ6CQMEBRGDAo+bIhjEbk1KTWoIEoMPLBA2p/CDpYyaObfTG8Sxt4JnqfW+TPy39
rXl/RHpI2l1e1SsHwpQ1XSYIEwIcRi3YrC4yyNku6l0mVAPBn1OfiJ1siJ/D7cC1f7TWtnVOlISs
eLm9k6bj9Coiuo7oOEIBFlXby/lrC+Cv695ERHLnKvRd/K6HBtS3T0dBt9Ei+AeEIXATL6MQKyI5
3h3IEXsTaO57L/vi9AfeypVE//oUgnfnWZxZ6q2bmtuJyamMad9Rngk072R4xYZ6KRKe70axkqlc
n6+X4WaPGMONB8OLEY6Y33gWRsl+5B8QgM3McWWbXWfCE6UY73UKPMo1nllvqlQTYgDWOKa7Nrdf
oHB70Io1EcbrD0IYdIZBYgZaG8f45TyVmU2Uyhsd9hDiEPFmr1Xlbx0yzz009mTdriz3xa+C5CP6
6wANXz1sVTmMfIRHUci17s5OI98VxCfk1+3Fd70o8P6GCAwo0zigrja3bUroaSTYPFUy3APs/1I7
FcPNoH71kX0vlPriJms37/W2QkxIS09zNQHQZws+SToP3AJGQsLLxFc5hyWy89uU/aEy87Xny/UZ
jGCT6iKqEFDQmO8uOBKN8Vi1JBTD14h/cKDAbo/g0jydB5htqyLV3VKlCOCO+37y4dYgA75mSLcc
BNmlY0GmC936y7VnuBlXtPFIOFpiI1UTKO3Fqjf/4UvQL4A7Ayq3V7gS2zGkCWFeEiZpSn0o+9E9
UAPgw0LcYmVxL87KlH0BMwqnlTmFAz0LI1bSxbIj5ZckK77YOlu75f86eF0e35h6gPFQFQKq46r9
YZK+z6Hsie+hWQzdFBxyCXmQsn7TIF3h6MoK4qr+A5JF6SdJeuhocUDHxK/Rj6Oy3N4e3aVPnrDM
QArgqMckXk4hhDedro1sPczMhB/cweYbWTprEkgLb61Jtx1HIUod6MjMaw+JZmdxYqYkTOHKrX8R
NN8ngOUaT0ZaPEwACLuJNh0bgkI9d/1KG3rpiAQkCRa6EEiB1MvsiETxuSiZrlSYDzBX8dGtrgJb
y9uvA47nXWcQcbTNsVu5aZbOE6jJ6hN7i0A+blZuEag2162OHdgLiC6ABqAe7Ro5b9HY7R1S/HZF
PWspHiQYCF4NwEYi572cyXSEgmIV1ySsdbrnjXuoxZHRXRYdPr9izuPMNv0IHppdjHL6ruibyqsD
ZJW/3g6xNGEAkWJrW5MwwTy3k3lElaePChDIYm8n2aNNIsgld8MjM+x7EKLzlbt6cezOAk5/flb/
Y4meJS5BQFF/s7s76LZvyvG1sz7fKMZBhVIfWqwTOHZOLk7LNI1tNa2JvgxAVSxBzM7yn7dHb+FU
Pg8yFxwCyq9ysgRBil4fwNq2tiV3WnDF1mCUy4Emt0IHQCaA4C5HLaNDlPPpEvOaQ639jpr7qn+9
/S0LE4P0CeopSKMgUzxf1IUOBxlNMxTIQ49V/Q0KLXliA034cjvMwpcAoDmV+ADnm07Dyy+pYS4x
1tRSoQmzvZT3j80QbWW1Zr6+FAY+XrjG/tp6z4WzqOblceJmeBOUyU6rupBDPBbQ+ZUduhgGhw6F
shXGbc7cG3sHBe22x6B1xn7Uul1eNt+gj74CrVg61KkFyi2QDxAuQUXkctQgmpNXVMTYNZ4X+ZGh
jYHJ0iNe2Lu8NhsfsoQHEetHWirY3Re/KsOr/TaLv9yevIXTAj8Ds4fGEbiX84N2oMmIckqmQgaJ
sJ4lT5rNv7YZfTejBG+w8dvtcAtAHVDpoRCOaxzCFVeyVx3AyRHA3yq0+8zYqVLPfreV1x1SdP02
iRy67egpFsAhlH2rWtAJi8jq0ZRxQJK6/VOWdgcyf/TLcaBAh3U2ATHEgYk2/ZJJHbWCNs0YeWBF
5IGThbcjLWAP8NHwif+Lm54oO5dzPdpoA9fMVqFBi/YxifP3XBtgC6LyNtkzClwUvFHpHamsOmhA
1t20mrNmvrSQq6B1geQM2Eko/865dXASLx3e6ioc6mRruuWpMdfslhZH9CzE9BPOLgLRZ0LUJkyc
kVz6dICZu7ap4hzy0WuFzIUnzoR9B1EIMJhJ++cykpch6+qMdAx1VqIE9j1lZCv1LzyOQY5+0bvT
7QlcCIcJxMSBnExwPUx/fv5hZg1qtmiQc8l6XxkVCLzdxnNfDbuD0IgMOiPe3I64MFtIpYEE1yfl
CSRVlxHzroTxgg25SKF+5ygbpOZa3XkxwiSsiOwVL8U5kEgXUDt0ReGEin3U2h+v/HxGNfly/O/v
ny2GUrY6TTwBfWW3C3qyrSHPAvvWcvw0YgQP6snZEXAofULAXI6UjFpDWC7UO0njvifcODhR++P2
ZCxcCRchZqstGw0CC0ENEnWe8yG7fBeLbkRfZjh8Og4OIwhl4F+0GOc1ZQpqtKg7G8usRHU3k0FS
PZjd62eDQJMXaFKKXjSO3/mxpyj8iKAnr4c14J4oUW0LI9/HCV2Zlut7BWGgiATrT0DVgFe8nBYX
xeCi0kEnHge4Omk76py4/tDke4O83f6g61PnMtJsoSUNJXlRIZI2fPHkHTfAa01PBft8re0yzuwQ
L2mm8YJ5RqjTPrDM51Yyv2zATBEwnICrxvbzn4V0ZzregMC7gnW4HgA9DBrWIeze4d2RwEfqsXN0
31Ar6dv1QYBuyb+B5rjFYiyZS6ZAkWtsh/Z7hTLs7U9ZWgsop0z020l+cp7q9AAMgU0FTksJFydl
5ZlvZP3Pssl3aZf/NFT/7Xa8hS+acA9/YSomKDWzm12TUOxp9WEInd75zSg/ts6aGML1kTAJISBz
x/MfN/s8RGSNtd6aBUpQ8U83Eai2brp8f/szFtIGSJfguQ/9lyntnR9tjJkRazs8rMrycbTHXY4u
ChEUPszHuH2MizvW8WNZfPrgngRTIKMHZg5kOd3ZOkc31E0GA6+GOveCRHW/emltibC+g064khgt
jSLE+UA5QhnsWlEC7jdcJ22BXNs7iO5Prz9pydfbg7iwFjBD/4aYTo+zqzuDgheKFRJpdqNt8n58
rOt8pWOzGAKlKNQ/0U+40jqXGtdlrqVIabMO3rFF82SQfiXGdN9f1r0wKdDmgS0CngtYdJefAbCd
qYYan6H1HpR82TOXbkB5952BOwVtmc5Pa7lyMEx/5ywmKuKTFCAaJQaMVi9jlmgVG5WtNSGcueGa
CY+OTC980YxPMjOe3FhSP9ctH2IbK23chQEF8QYoarwowfC9anYOSVUkrWhx9AFjmEBuba1wt/AM
gcKniZYqmCIABc+z4YJoKGppSRuawOS1xY7U9JFoh6oBT0sd9CbZQDt/H7tq5w1rvdylYcVBSFEw
xNtvjnceTWA8PYe1oaLAr0zYTiY//7bBtOEDoZMHxYUrtXG4JMN/OscbWXJ312BV6i09mrG7UWxl
kSyc7Whw4RUFXV009Ofvxxgw1Z5DHyns65fJzyEvf8Qasv8o3qXlx+29vHBcQMYClUjUsye4+Oxc
tyxOLdFg0ozEOdChKQKeFb+h27Fy8C7FAYkOgBxsuMnK8nLh93nKO1HXbdiOLBzi9BTJ6sVx13pc
S/sLAvqGDa1DHU/v+ecUKdP7NGpDIsIi+8fq3mPzqLcPpR242XdH7G6P3rRd59sZc4QKCjJ+IB7n
GZlmVgJQ5BZ+wpkvEmja/uIKJYW1fGwBZDLpWf8baNreZ0eu108ihPUUiD+ZcKK1xPCgVHQwafkm
zdYncfNs5cWOA7sTWOx3BmwvJiG4/bkLBRb8DKjzTA53Ey5gWrlnP6MmpasaglNEGOBANs1jnwq8
70lQ2RTtnGbTcP5OSP5QdwI+b6Q+pK75evtHLI45NiFeckCZXmU+Za97VdFmWLGt5XN2cLuT44Cc
tIZl/bv0ryYXMkHYHVCyv8pHOkjDDVqErWH3DkiX4r4Yh9cSzpl1DkUHMtINz6xNKt7dJv45QOKs
sLmDXFIEFXF/gVGwMYrhqXXjJ0fP96XJnh2ub2uyBp9Y2lqTTO/UugPVeX6PtSJGMSbFgDB6KORD
DgSFm68VihfuD8gNoLxkY6njUp5+xNnMK8hxRrbIx7DI00AiYUcL4fa8LmzdyVIdFwgIK5Ou+GUE
8MXjksh+AFfSDBxAakd5asZfpv2akJ/ReO/KL7cDLn7SWcDZXRyXhQcHCaS0UnvQasN31zyJFs5x
ZEkguwKLhsRvrsobG41bOJJ0oVll3zTl7RrVQAwOmP+8qEFatpOVx+7C1jgP+Df5PZsky0rzJq30
DrYtIJgPO8A/IWHyhXye+zWlf//7sL+ZwFmcocjBWGGIk7veIxnduyqB2LVX7W5P0NrnGJcrotJ7
Q4hedfAWzv3WeKLVq+g+Bmd7O8zC/kEXlwK/MhX0AZC/DFNACwfA3XYILfiX18bgM1S86pV7dmmx
ofxtT14oNoXcxGUQao3/b7EJII/r/KUoPl8cAEkTPVOI/C5A74Xb2JqbFH1IbcjEWGkQ09HPnRei
4LrRrnzN0pBB7Av5CbBz0Fed9vLZAughhmhR6HGErfooc8gzPkDo4fasLB0HZyHmZGC0REHedrs+
VHW6B7BxaIC5CKrinpUPlKbgla0sg6XVdh5wljpUwtLrXCEg7X5wdt+nD4X8YPpKHr48cugLQMgK
hbW5RSn85Cyh0HIPNZAHRoEmYjKxWtcojYujhxYv3hjAhl6xFXiZwuMjrvpQVqS/z7tOPnqQVwkg
NSnunQFCDbwl3cGpR++Q5KO9chAtfSXyBLh1w0MPAMtprM/WR10AF4QWDAn14mOEr63uffHQwry9
Qpbe8pNcAbQLJvTPlRKOG/VjVKpWxzv0ENvSh/ipaB9G9muEwV1Bf1iu8J10rci78GzEHkNZErn5
gr6vtKyhdU0Ajlr9Awo82xJ2qKVx74lNVOnBBMi8/ZlLYwnaPYG2EP579XIrzGSkzFAkbAAADXCQ
sKeBWt2zKjVtZUT/vpNmKc+EBAHFBfBsgAen33I+bxq6TGRACcbtxl1dP6fkhKf+roCSsQ2NUl0F
oMD4Zl/7FSg3Gtk55I5qUBPbCqj0WPrPsocZ9i/Sos2fH6Vcs37Ul9Y1GEYYj8m48+qN6ZbeKCoT
mAJl7aPGCYpIfzYh1IV8GOj4Byvd03qDrioAuj9s65jLUx6xwBpwopsnGJNRmWxKtiayvuAp60Gb
DtsZL+AFAd7aEVHuMkKm9NziD17q+mDHE60/8eKnJrITiHgS9D3uPAyQLil+qoSjm9P5par2kend
tdAu06p462bPfZud3FoP4rpfOXuWpxfDNxWQQZqaP/bqXESd0DG9Eix3N/FH9USaFyXlTkfWWrp4
/EVbb/iH2ztLPHDzrhRhMkCymAmoCVbbitHAdgYAwCNfafiq7PTptY72E/K/qSSDBsp0i56tv6hy
e2jwueh21bDwGwsjfoiFKbdUjGu14IVtjIcMMAaoDKBkMX/KZHGn2VWNKSu1unzIaz7uhqwb7+yx
qwMIF9Wvbt6WL5XmacfbH7kY+S/CHc9tlG6nNX72kbaR23qGlljYu8ampQT2CU/1+CSqeNcDbqqq
lV19dbFN5CpIPmFlgiuPxX8Zb1Sa1ZNcR82psEE3bfPER+OtDWwVpQcA7tdYulcH1ize/PCHelbd
e30T9pOuMmh/viDJI8PDeOXDrvLrKdBUTcNDENtvjk9nrgGcaT+0oS47GtQ0du9RuDZ9V0vfjA70
fUCJ13owCx9n4ukJfx48hDCms8mrqckgFqCq0FEJTLclexGl0gPTi/Rvt5fJwrRNKl1wQEFaCivk
WVrqcoruWyoQKaI/RE2fQeI9Rj3bdqxdE4ld+CoL8Aw0yHAxox87+yqRKt2JpS1Dbp2KFuzqI3Fe
b3/OSoj52wSIJgdCSgiha3d1HPtSf+rXEGeLMSCsCR1P1IxxjV2udI7SaZLKqAzrFLqQnc073M6M
PfFIOZ9fe6hNA9kG5ilGbT47PCrxWKVZFXodt7lfNPoA0XppgNiNnLFoEnagrUpX+gjXBZi/x+LE
x0D52LtyH4XaeZuacVkBWnLXjGEZ3ZfOs6O/1cWzhdpa8y1PnyN55GtqRxZG7iIxmOIaSAsAEcNq
nL+RVMv6UTOKKgRTMD9mmqMCSGpoK6nOdUZn6yBQ/PWWxQ67YgBJhw9DT1URxm3zynTjvTP0ACrU
m4jlG3RXIGjblhtd2mPgJWTlxXG9eoy/Gsao8QIdgI13uXr0qHPygfQcplHdJicxUK/Eb9qVhXM9
khdR5vvAMnkBHQKYQnmCvPV41UZqjSk//dDLyboMMdsGiU1B++h1HlIO/fmXFpL3wCfvrfaxjb+X
Seh8uiGEqQIoAekp3oIQhJuVQaussKip5Twc9E1lOL5K1t4z10f9ZYRpVM/uTG50HVqDnIewX94N
DIuCJ4cyc/Y6jR7Gkb/cPqwWJgkSiROPAV125LyzszdJWwofqpGHTQEFEzMPcn2tlDqNyWySAD1G
rgNPHpCf5pcXiQq3z4YBX5RH94OXfosVf4jsdpNzcq81YF1Ttrf09i7Rta2uhmCQMKmizUrGdZWM
YOrOf8ZsYE1H1F4BG8JQ2V0epOnwHBfjti6avQPiC5ANf9JKfdwe3Wuq1N+gNq43BwpPV8jgIrFq
V6s7DrlduFB67JDU6QNIf7vKyO4h+Lm1OyioJqOvQ/bJrFWQDxkqyRkkLEhAqnwrgWdbOXsWdr8O
WSbIPEFXFWSm2e5vW6+myiAshM+xb8kQpLoNzI9XoixsTUSZ9H+gQgZZwdnCapxC60fHYaFIH0YX
bMrnJHtJBJSGq9xv+pfq05bh01AjOYKG4IRTmzdEALLRFO8yHlbi2elqSKruoFXip8ljNWkplgTP
jvxwe34XhxL7hoDiC3zeHO6paYXqsgbHgSkPLduOOpQ+o5W3zEqMOcIiLljLG4rvSiYze3ikjun3
VK3pgCxEQUN2crAF1GJ63V0eO65CgYVyR4SxeB/ke87fcuPt04N1EWL6CWcnWzPp25IKIRLjATL2
B8v+oWXtymlznUsClHn2HbOUvOiMTAeFSYSN/t4Qvjc5RKWTMYjzFWbD36N+dqxdRJrOm7PPsVJq
qlzYIqSqDfL8t8O4X9qJHyU7WFluHfbTkXikCytwe7kXlPmU70UfBap4huZvwHDnkwfClU+1B6kg
FVl8QEQx6DvH97z8MOYwczSkP9R/mDga8H5Jm1eoSOyUtwWt1veMPyM8l0T+zuoRRFqBt+NGOvom
hnoYfMH2rv2bdF9zSP/k2ctIfg54nzSFgZ7Gm5c8En3t5lq4SrAVsAenNgB6G7P5TbvBiBgX5dRl
oEaxre1sZbstR5jYdgZy+KsWbmHD0IjaeRka+gDDKaDovO3tNbpwSUzP8v9FmH0DoXY7WAYiQCXw
Hs8uP472uB59Wu40rd967c//EA9cYLg74EEC26nLRaTnhGnEMAqgP3hQxgzy6SGhu7KPNoZ2H38a
GAq1bBz9wAOh+g8r21m+ZONhYjV9VISDMu+t+oPxNdXzxSlC2R+MMYjWA7B1+UHNSBroeRRYBPY3
i/0s8pV8ZWF/22C7TY8R6Ihd1VtN1ioYhxuYIHDeivYlNb4yiWLSGkN/Lc5sYuC3l6V5pJdhpPNt
6rR72d5HLgjta8cIxmN2iuB7IESP6cBt7MyyEp2nphcX+B5Iju9KrjbQMjx2tbtyG0/r9laY2boW
quRuCnGtUIv2bgkjMLFpMvUfguAbpkwSVyHWwOXcTzwwUlteGbqi2nQe6PtNs6+ydHd7z0xDP/8W
dORBFDTgNgYpmsswEJWMXCtPZRjR0s/bZzeBzOBdNUKcee0pv7QKbEQBXxDVsyvunEMjM49sJsPR
haevAeVHgSZG1nlHiEWs5KdLOwccGCTKNlQariD2I81kZ8W5DN3mjeB8t83/MG7nAWZLTSXwglNR
JoHh1zZud69nHxZ8eeSf0tx/foZssJQn/OlEDpktBBl1I4/HRIaxiSJ605NDyqINdM1QzEb/QCWv
t+MtTpMDuxGU/JC/zKu9Gk0YKTohYd/0S5BfOinwmv2px79uh7m6HEBQmqwPDB1FVMCsZ5tINoAy
2ZCJDZXuPjhC92FkVkfsSx+1+4Rp95nprmQz6DPOFztiIidDQQKKwegGzPIy5rajKvF9oZGBMKlX
VA+KGsqdBXX4XnYx3WpMxEHSRuIYjQ7ki8aqeHd51N33WQ8Zn1Z5d7B1S3cWj9WmQ9oSiBxMEdNj
2Q76iA0wHB3+1OsCOghnY9XsPY97OA4lVAP5wu1gMqqZMMjIjC9d6cTbWtUNyMBVvwVLT965Ek8V
J9IMvx1GHWodHfVVk4gHlGO1rZGm7VOTceeD4arbZjDzHJvGCBIswDLf1ZAPqd3Gr9iXYnjQ+/yl
Kpzje7JVCT26jgzYi3bUWH+imnFMO4NtYe+utqXqAP3QSek7wI8FrWHzICUl8xVOkk2e4PcOA0SM
UiCkApfBjHWoW8jflyPxDQOP6oQXtQ+ulrnPQKoPOtW/mZrWbDRpAuzi1eWu7lSLL4qNIG0qO5DA
Au6NLH79P6Rd2XLburL9IlZxHl4pSrIdx7FFOU72CyrD3iQ4k+AA8uvvos+5JyLEEoreeUqVymgC
DTQaPayVFpN9oMrkopuUgQGqI8NO1aK/nTbjQT0W2V4p28KvckNB5jEmfktJc1B6YLnrHD9YnZIE
LB5LfzQaw68qwKpxG9U9per9Dcymwq/z0TygGw7sWa4Z3w8JnI8mImZgpIbuo2UBZLaZNh6rIWsO
qjnGfqxTfcetmO7UHmwcSk0tgANM2V3VTcQ3LMwwseH5pXaWBQU++ZvlWPFDl/fg7Oy87gByPuUL
yszwuiDuhLommsS+Qm1+ZF7b7FVu9588Flc4WrbhJ8lk3iVjw/aITaI6pswS+sxq49fILfU70vPt
fZ2A6iceQGnJ8UqUuIHXNWI4FDCUDsL8OO9XMbq+BveSzu302Rnre7f9pCOfED3Sku4ANaKWxYE1
36zmdUge8+6TzWXB1ytLPVcQGigIQPUdaCXEhArCGQXvmZ4/E+e5M6jfo3n8tqW5MmhLCe+YXxdv
C+6WbdYaiFVE+kMMXM06jn2qGkEJwqvbkq4cA0GSYKrZaPTcoJhLrExo5rD3plXiaSIrqlqdEBrI
gBSOUO4Vj6uKJ2yqRIgGJCho0MsfDT+V6u9O1ky6qhmkJ2GkXXuu3Fm6BiaJGJuAF//cRWFSPGHu
EsW8Y8osnA/8jQbkGzTjwSijImQpYUIjHOlBjfIcs+bR4rUPavCXqv/OLPvRsiw/KZWXyjY+OclT
5RwB4XpsSXsa66OqgqcMOQ04fH5uJzA+5HPeeEHCAGuHZ2MRg1e6ov40psEAdAJAjfou/97lvwdN
9QeT7ybcbMVD1Uf7zs18YPtF6VM0WLhbM98k5wg5aFJ/0WPLN9mRAjS0Mq2Txpnk9F25X/MKzJU9
LqqrQe2qL1egGDPEyRJePLPqt9G2O1S77sn0M0Lzp5TSb213XsoS9Om0UQ2rNCAq0T3qneqPsMZj
ItPp9RW7mJBwrceKCZapEkKY9eZkIXMkQcC1TXk5iflsXBxmtdUobliMjz5Ov6M/PH7efoYvBQgO
cVZwu+lG7MnOIbuqrZCFVAOm/Lwt5ZrBc6n494qFi3nUXt4BEADlxkmjmvvUVIAPjOOAW9U19q7N
eh9xAfD/OWqOMKZigVIWF3SJsuE96qF/1Gn+S4vdbwCBlmlwdZvM8BKoSACqoljyn5uVWzkeFiAi
T1P+UhnfG31rFG6ePEwXgozAh7vyzvNyijsTyFrADUBAiVS+6bW+VspKQ1f3CgAKcKvg+Yxk/XKv
tLXZpY6SFM/UjfcVvzfsQuJS6mumGBGO/4kQzi/rIjxBOlo84zljB6yxx3uXmabf6MgAATI6PhqA
PxsKJdm1UzV8BtlwfmeNAwv0pAGz85i4/qTFfzkpCp8nC82GNYsBfplFgAmiQAMba073cFvtvTOg
ApS7ZAycwex8z4VdI5qTfuQAX8xI8JE5aJ4opKMOHqHlgX3p2NZH+qx8dPQjyvseyBcOmNOnGU9R
qPucWD/aMfXt8l7VM4li1lX/PyFiuqwHRilDhgz5CS3VEBMEw1Bk9hIh12nV96kgSj6nI/AaFLoT
irQc6pEp+XNKyk80J0FqTvvJSE55rQUWz/ZgjH1Iiers9InvYxvvALPc37Ykq8cVWPD//w3CJneM
ru1IBZasrP5ixwlC5q8DMsu3hawup4c2oJmV3ECr3fIkkQjlJaNdFM8WwesGt6FhbSYjn9fyQoRg
2M0s1ZW0b4pnFc49BwwmcR5weCUTWV2tCylCJAp4In1b9ZgIeAt3IErb9dQDnffh9nKtWoULKcIW
96amBdF3WQAV6y31UHphPnjlOY0ld6FEjJjMKNwcJgXM5c9A43jipe5PUeKb+k9uSOoHJOoXCySw
85V6MDGfxiBYLYoIu/Lr9pJJFGMJhpQS1GWwCnNptGrfp9ZdAmD4PHElWB/rYkBAi6omBKbFzpsc
YmbIywIVpp+nKQJl5Rkdyrensq6WPzLm1by42u10aA0y1cVzr9t+0n5WFGcXZePeHGR5pnW9/JEk
HEva2lE1xpgNmb4nqvLWTnhz3p6MTMQ82YvJRI7XjEoHEeU4DUj6Vae2dCRO8Hwcrp4B3p9pCM+A
Qhu9zLQhA5y9r1HzbDjDnpvfEfXoqbnzknhnDJKy9zUdAb7IRN8ICnKvWrpJAcyPVMeOTrUjKTNf
p09esY8yGXzduhxkI9CVh6Sf+LqtvCHy7MKFO4wwT9flSM/3oIx9rKikCmVNTzNSzv8LEtawNpW2
syobFlp9bBy2K0ZZI+Pa0bmQID6jSaOir0KHhNb5pepvRv2p6SUbYf5IcSNcihDuMp1qeYXoFvZz
eehzuMC198jwxu2U78BP2NXd7+2be66oR7RzLt5xhc094UXaOwj2Pff9mwVSarOQNJiuPe/g6KC9
FA2Z6D0TrhuvbxWg6eTlc6EBOMc69vGPuE+DzvtZgOPg9mRWFw8gJfODGkAPYkAVT9V68ko7fwYb
fECMaJdVz0Xxc0TjrjLcSbu5V7cD+CJR4YX8BLozl4bB7EDsRi0vfy7p6JfRSVUKv5ThscuECLta
p66noLMWZQhj89r37CkbrZ0G0vDbS7dmgODDA4XXRIvNFU4b0UtQghh58ZyNySFFlLD8jVIrVDyU
YGLPd8wq9mNKJEJXTcOFUGHzATWxafQ+Rcrbe47HPBijoAKAhWXI6l1XFxGYj2hGRKPKVbdp43k9
6eeN0WpPFkNg4Ug7ifVZnQuQChCM8gDUJZo5brZlW6koHSvwZiXeY1O3Ps2/uO75tqJWrRyKcVGA
jYiUI2bF1WgkaIzs8ueq1h65OZ4Vd5T4OqurhdJuJMSAJnEFnwp8CmqWCoqMeu+nmnwdwHDTvt2e
xdp2QyEmgGFRtQgUPcHXUWI1s90I993Yqvc2G1BQ7wWe9nW0/imH17h+srrkA5vtUqSxPK2I4ylt
giaeZxrVj1rdBDkC7NzVHhqevN6e3doC4mJFmgWbAb2f8+wvPQZg3fVgroWLTRGWr38YzPCVzeWQ
eC2gGgrZfBCV4dQKQlyDjTYrsYQuKV/Uyr6PXDRF3Z7IFcIpiBJxZcOSotYfpfBi/IAr3ugZA20/
14P2Ra+iw0iis2YUxyz9kUeA7k2eM29+iWsPivLVMr4jywHoduCWST5k3hCX9+L8IagDQbgE8NwA
SpuX/GJJM8pKjTtu95nU3kuuej/agnR+Sonpd2lyBPrPPTfNuzyJjk6t/jRi1Opbk91JHFtx375/
BhKQBu5F8HqKtYcu82qED/EZWtQfUGV87JkZB+04vPIqRtg0RSTLBcCab0yurNji/Y2xXAO0QJpA
GAa0lDcTFyzXIAIAC9jxuubzhHT2Eagy+YPDCpDOAgzAoeSo2MpXsMS7n6uRPZDE+qsx+r/NqPmt
8e61jxBNpR4JVZeCnEbP1ScCYOtDg9TAHqQeJ1Tn6wEwAAokqKYAiNf3sQUcf84PpTM9GN70BEux
cxgJso4i7sKLY2e3839aHz2an+qpLH1aOX+DwO/R6rUkAHdasnMjepgq60iRX+xToC+zOjqoiXrv
6TjlahfmuhPvFJQ3RVqXBre3jXAQ37nnAG2BU4L8KspShTMSI6U2KBVhoTEeGvszqlNaGXKmYI/f
RQBnBciJ6OdEEkfYmFGueFNtFG048kDtdq0M6Ek2vnBHusk40AhAE6Fh7DIgFHSSZ8D1+KgkRfQd
EY13Bi3Bv0hazGpMTBZqB8XoA6RqNutgFjD34QGz99opm5wIzHl1DwH8rSVA3Gr8Xhaxu9YzZKDq
BVc8LBXQHJcnwxwQT9PjiIVDcQQxRKYfB1nZsXC/Q88QAUJpwFOh4/nKQfIiTnpTgYjSDew2UKNg
UvaprApwVRsXUgRt5zo3ms5UmjA3vyXGFy/fbz0Q6O+AGUcJCqZy3X6clvmEXCgLx6EKFOOAdLfP
ZL7kmjYuhIgNyFpvcDZmDgvj6stkHb0+YNrp9jwET/9dG2jsBNjBO8qe+KogwKPjfYJTQYdAafdW
s0OVgJkEQxzQSnJC1qfzR5ZwQlTuxlnT5G3YoLRbB2TYYSv7mzgd0bInpOb4V+KQa4+gwAKAo+kd
pQ0UkonYggdUtTrtUBzWhrHy4HkBqktQKXFbL2v790IvtnAQuV2jXwKwxaFrHpD0ZTLiOtn48xQv
3ICm4+1EWI0p8DdOdmhC/MD3z42NeLACBU7s1lGSGB3mtcHCPHmLD0n19QPDIzkIug9Awl01lzdc
Tbp+0Fhoct+od7rkVKyuzsXwwuqb+mS4E8fwqq7s6b3S5Yft34+0Ffrv5866qy5nA05YarC8Cyc3
8Z8J0sy3x18zsvBpASaBiojrNlt1BDsAyEW7ECbYB9eGN+503We0k8hZWSjkwwD6ABwG1H56gl+g
JBzIFXk7hnb0GwVLxY/N00AVCorHkM7G3Sp6iU1ij4AocXioZkE/HKb8vp2OvSKZxMpizcXReGyC
phj3t5B6KU0V4OYtHcMuP5bTHsA1hDwkkvDN6kpdCBF8TjU1e21QkzGs8bh4LacP3NyLSejLA017
kqRWVIxhwu6HaIe2ESM7fkAbF1MQzN5YRa3VGzmmkPyaHdJHxdrRfmOUeDbhi4kIZy/hyjjVNrQR
szuOsgImeXnItC1YPrPlWoTGJiwUGpsQ3eo/T96jJ0N0WVc3du38MAcavCCl1HsyqnE5hihF05Cz
k9XaysafZ3lhv9HZo1GUO42hNoEY7C7JJPZ75YqDFv58vxCSI5mbG47WjGE07Yl2qIETUB1ub6dV
ESCJQpU1MKNQnLycguFGeYbySB4CJcao9gP1bW1/W8TqKl2IEFapNhqeM1S8hnnzBHjXqT79u/GF
VYobI7XiAVPwup3TBzgP28efsRIcVG17M6Htcok0VqEecmjVUBs+MVXZMQAU35aw4v+hWAqlE3jZ
YaOK+7S1LJTyxIkWemw/FHdu8qBHD5l58MheJxJZa9rAIxL3HoDTAAEpKDynwwgW60gPO1NFOf3e
bpLg9mzWzvalBEHfALHpCSph9XAYgugpOXCQuUlUsrZrHSBnArEQeM5XV9IAwJzJLk0tVPMAVT1F
epdEd7dnsbZOAIfF+whYKyhwF9bJIcTkkxVPYakrfp4WPlBGPiAB2+mddAdd1VfXtlLFE0pnQrT3
+3Gb+L+3j483/AxSgBsVubHlvqVkftW01RiiypUYqOz9wLm+HF9YoTYbp6T24HYY0bFVUWEr2Ucr
GgC2oAoKBbxRgdotrE+SsamztK4PB1QI5348Sb5//r6LANR8xwG9AY95RHrQKSGeOtUY0YJt1jyk
eQAuXGaeNCO8rQKZCOEoNA1NnaiDCBBZUmB6aKiAkJxnmQjB+qHuHKxnE0QYymGknzjztUoiYk0R
c0UjUp4wHHhHLDdSnE/l6EFKaB4TNXCV7ecAvuX/hhdLe2LdKSrVwPDDV9d8atPtl+hieMHnM+02
56TD8Fa7T5RPhbMrBomtWLF4CxH6coHUMupVFa/eMPratP5UIjGMzsMPHIfLZTKWQiaQOaLIvOFh
56AEFkTnyd+3N6tEzSLoDtVi1jvzeTD5X8rPrPjnA8M7Go4dIr4ztfjy+2PQ/bqs5EOIvGLWMT8h
H3BaUXL+R8I8wQt3TDcBqMAKSKDVTr830v1HJjBf0YB7mZ9ay+HzUQdkW8yGsJrqnUrznew9Oh/V
K4MEmOv/CnCEc1a7We+a6BwJXecpA08LApgAAwgU7peuhANsRdfw9YB7DtqNmbBTOBQUkX+Pq1oV
Fro//i4lZk82uqAIq+FAreEYvep2HfzWD1iMxdfPNvFC0QpjdT7VGL+edm3uR7IH9YpNBWcPuGtg
laAM0Ucicd63vUZAs+d+p/WjDmDL9OfmzQQRAOtFeQSg+0UurAwpNdDdZlWYPSoTSgu329TF8IJ+
VScxKOAwqlAd/b7/1neyl+6ainEEkLTFfTDzDS1V0A2qZiqKUYaj+eSxZ9LYkktn5TCgdwX5ZyQc
AbwrdskVIzN6K9ObkJblJ06TQ5swP7UqP2LuXq9kmGgrJhxofjh6DgAScB6EaxQPLbRjxrwJe/ek
lGQHOoqgU0NnW7na7HMAUgYe34zENaObLZcto0oVVaByDuk/UeOzX4ZMLyvLhmoR9JfPsEeo5RD0
kg8uMJHrvA7TBiAP9NCBg7g5stJ37LfbO3jlkMwQ8kCjBgQf+hgFawXkDocPJKpDi4cuUqrE76zj
bRErmwxNMfD/0EyBfjUx4YWuRTudHL0KTTcg7lHa3iMZXwzt01bHEUG7dJi5n00jYPzv29+/sqku
v98TTmHcA4TXjkxQdrbz+113gzR9zHuJgyOTItxLUdyXQ0QNSEFlS3xv6gFpd0QGeCZbq/n3C5uL
iFD9n7lUMbALkFWVWCzZLISTQRWbmaWBWUzsgfZ7pX6IFH+SbVrZLITjQQhp1VqFFCc65tlOr4Lb
Gl89fn92rNgA1bBqsvsc46dgrlIfdeVE1UOSgMRUcjRuLxei+4I6So2QpMAVWOb7uNi17DH93sre
FuurhdAHUECBGCjmpbTY9uqh9qoQPZoAlZcWfayv1v/Gt4VJFLEx2FZDoHPz6xR/AiBlEd+V0Sdp
2nnVVmEa/52I6O54Dmm6rrersNeDFACx1Efn6m3Nryvkj4h5rhfnw2FRn4GbrQqZdgTPoOq9FmSf
bmS5fr8/kJZHLBOdNuAeFvYvINGBR4TGk9BESSh9SbpuJ9nBs9kWnFBEVf5IEObhEktP8gg20Wru
ve7OLHdWdU6VQx3vI+3TKGseWd1iF+KEdKTRN15nOwMOjO2Pld9vLziYg0R/piPcUlUGNHlqY8Hq
9PjWjpJTKFks0YtDMC1VRw2LFWuBafsNqrH+BpGvUz5Gu49E7i6nYgi3SebQHpU8mIqlxz4H/3P8
cnsLr56SP2tlCBdJnWkms7uxCpXsgBZRS/3C+/vbIiTqFnNJKZgw46TDgpXN6J/6hEu8xvXxTQN8
SWihgc1ankKLlx4ozOdbpLkbk2f0f37k+/+ML9xSvZazrigx/mgdLHqfy+oy1lXwZ3zh9DkeHn1u
On9/tE8s4CL50Uawk/+aEEBZoUF3hsgUlqhwtHhwgFsZsuibXe4U+1OaHm6v0vos/ogQrNRYF+hu
encNPR/4M0OOguUPKBrAmxbernM1tghqwZ28rLqE4zCASpUfVUdSJrFmzi/HN5YbqQaOBqduX4W2
dSgKn6QH3dnnzdvthZrVKRrbSymCLkDPFqdaB+unK2/1eExyZMIOVAsmWV3XbEZvCRI04jidlZct
BAF8Ok53JH1A/5rOg0F9dmVIZrKlE/awxiMEJHtWhajAGylSPncT/5zyD7ykLpdOuDiKTmXGmGED
MMBCAR1wxAvnA1c6il7fixORwxefB2VHIq7NBre5j+5UFL2iGU/SOLtmry5FCDZdKcZJB3NsFbr5
UWufXPMD9upyfGEbT7zlXRJjfCc0Jl/7fnv7yr5e2L4dkpeIt+HCyEvgre8LmTVfsyOXXy/sWiu2
uwRA9FUYlc95+lWlJ0WGJC+bgrBZKUAYi2bENuLjITJ2Q/jvVkhwP0qG2jUnwhbqgFHRolS0kQhY
P2z/v0cRnF/aqaiqOiOa72xde+EmqJ4PPP6iJV//zTSQcltKIbgvpjKHFOB5OMadsZFo9v1O+qNo
QCwux9dsCrSWCm6BXiO9eg9qjw98v2HMbO0z9oV4501uO7Q9h0nKeaBNaD/6iKWY4R7QLDEDr1y5
BQngiVCEGGr5Lmn8zD4CrBW4PLdnsXocYIhAWoy0HgJvy1UCPGtGyYTjoHpwOP2JvDUby/D/o4gL
EYKic6cnGSLsuCd+Tbnf/n17AquH7WJ0Qc1kpn/nI+IhbXSq/SSVnAXZ8MZyfRqlMWu9gPOkOMfC
uJM64Ktn7eLzBXNHWkNvqIPDXNhH91B+fzFkD26ZhoV9FFV9XttzQMrKdmPyhDhOKTMY64uE0mWw
4gELTHyyqGOLcLSFSSAmlQ67VPYOXp2CNYcEZ1ZahM+XSjCGts5YX8FDJmiHOdjs2/iBEgbUwKMG
aubAnpvxliKKhLSF1Q85YrXanQdOCpNJNuraJC4lCBu1JFPOva7Pw8n4JyqfzPreUGVY+1eKQGEg
IrSAa7QMVGO8A4pcBAxAMlVbCgBBX9sU+BBvbsG2GiVBgHB76nmia0pSVq96Qvx0eMAUDnwAPOrm
c4fCQ8AlgM8WsJkIBQsqB6GJ05fxUL4aU3EPTK+0UyXe+MpaAdwNKQX4YsiaiL2JruJGcULi6rVQ
gNOFhniZab062ugYRmcFyg7RgoSkmGA62rRvS1R8lK8WLlD1xQ80uvUKhQQcuLm7EtUMeJsuN63S
pYXiES95ja37MSjL+42mFbkqIKWikAFlSqgFFfwYZufdZEesfB3RJwykkohKdtO1CsDihIYH3KIu
kgtiwocPtGqbyqlec9sHZVUty7ldawAgkoCmRoGBi/MgQvkpcZGge67tXsEPq1YHu7kDWY/bbJ4F
+DnnmDxOneqpYsTRgmmaGlIDD6pprcDbaw0zg62aWIoQFO2qsTJoKKk7W/Ep56EMYOpaD8vhBdNE
lHSs2wjDV4+JmftZKgNAXxGA/hkPFDEIMZogplluVLMAXQZva/dM+no/PkXM3G9eoIUAwS6Bmbfr
wUnmnicAdTE38rmk4/N6K+GEXcxAOAuNgWJEO8UMeMkCBLT8X16OLtap3Kzp2VigwApwvkCYElE0
Rj6UI1p081f9WMc8MNXNFVAuIrxIFMKlBFgoLtSlKoxRV6dm8NJXVFP47l2vyqIoV/fcuwA4k3g4
oAFT5GezLUJSo1PSVyv7gjRxov1Fu/C2tq+VMeMc46az7TmJJ9q9gmllnrp9+lqMbWBZu9LctQBv
8mQ9ldfbdilHOBeJRrLRiyCHWJ5f/aCJ59+eiEyAoAwXXJcVGyGg4mQ/cnOn0a3BAPQIgCADxgmE
criFhIORRrUxar09nFGI25V14E6yUtwrfUMC4LSxXWYbi+7L5YbKXa/kbjbws9kFbRREzn5ojhuX
aSlCxLCBM5AUdgIR2sGwvniyaq6r7SQML1jXpCVO5A4YnmgP3T+ApvPd6qGUpfGudD1LgenDla2i
UU6sBsisFCCEI6TQB0XN/AHlSrdXaW0as6eERy9MyFUdAAeaFaPG1J/Hl96+78krGd+6ePN+0lFo
Bb8GbdtInovB9nrSGjWuRz203sDxqMrAua8XaTn8/PuFAzsNGjoVKwxvDHzfqMe4rTfvJUhAKYOh
ouIKldeCIUcZQ92Vsa6HlPm9s0unYKsWUH4DFcA6IeZwBRqDqj0SVfBKwjHft/Vd9onVd2jfvS1k
ZZkQQ5yp11ApgzyqOIl2KgqvMKywpPGu0V94/XxbwPVewtebOoIP8NBQriREQqfGaXhNYjtk8cvQ
T375V4Nwe2Wdb4tZmQcuiLkPyEShuvaO/XmhbsuYHKfMFCvsvYOu7AzJLGTDC7NIda/GawXDM/XF
Uls/nbbGgAAJA2iROYWGLqkrspmm9mijEmKFdlP6v500lxzpa9uK4kMEZWbiXXCeinpOPQKwsy6z
w5S/NgBW7jQt8JztRxp0o/OuBV/grInlmfPyKa2UktshoIx9D1i00e/NWgYAA5xwxDlmHJ1ZTRda
HvUCjLFD7YSmdujiwJS1L62oGa8HrL4KSA4Ujwk3UKGrgxEPlRPmSI/jcb9P9lsngD44QDMhuQUh
V6QzdufVGUeTRWiQgBW7OpOgHV5PYDH+1f1GYPEyx/ZCVfvU/p2Vh9uff32YDW+OIs7nWAcDmbD+
hTcwp7U1Eg459UFv9ORx9uT0fznm5u26FCTsJLNx497WISiJ9uWDwvcyZL61mYDFzdB1G1hMV+X1
HEAIfVRn0dn0ih3Q9G3zNep9jamb7SuKBCEDnhOqBK8QuVqUJWmJWUXnydwV5FNsShzYFYVj/JnV
FfySQNQWFiqruF6zro3OeFKn/V0iKx6/Hh+5RDj4ICHFeYAvvjxxXp54SuFpbtgGyMy1Mj2vDu/O
MEFzOSWoaZfDtxGt6l6nXhgV7sFuvYPEIs1/v8gs4lmCq/N/48/b4MJg2GDgYgU4J8JxQhNwQLrP
6nbLvRQh3KDWmOWGlkIEON+U1q/0rbETTAFQUQgtoTYdsJv6cgqcplnDx1QJXXZC9MErqOSsregA
UUo0m6ATe+YrEJxW4vSOVykWCd2vCVo11XhzhwZKcDU4ACgmxssX1BLLGcxQqI7ltCRkD6XpAbF0
I0suaNCWAuYZXmi5yXnNGsJIqCXpMeqch7I/WHnQ6IGtt3fEcCVmcG3FTJTiAh4HDfioM17K63hd
NDSHvCR7McpHWxIhWB3ew6FDzMxAG5BwC4HnhyI2WhG0t34vvANKqj6gcVCjzPhjGrgwRI0PVGO1
7RYkbHpEqQ+1vtmZMdEnrSLlNIPDXT3kqNmNnc08KzTAJaPtQFxw+xpaWyAwxs9xDcCYg1Fquf48
bsqhAyRU2LBA/aXKalBWh7dnQC4TYfaraGVftZ1TD6kdan27Y+VhyBzJBFbMEuwd2vfmOBaI4YUN
VFUarVCejAWapqCuarTM7MEh9IFVuhAiGCZTzTNz6CEEYDqIZL3kdGubBo7d5SwEp7hKCjeNIgjo
RjB6ABl8+2t9KUA4CCor64TOy4SK8sD77Hjb3bG5Dl3HIUNYGm9p4fpRwX5hxsQxQqOc7kEEvZ8q
ycNhRdMLCYKmdbPvyIyOEBLlbWTgJr+TbKWVzYpOWROPBxD/oZpQ0LLOKDoUVGKHVfxofjH77bbI
whsd7biocEd0Rsjq5jYjvNcLOxySr+4XxXjbvEfxXAOUkI6X9GzFlyc5LrWyGDpoGCDMxl90/Hl7
+Hl1hevfAXkp3uYOfNarmycyvDybKkUJ7b9sq99pYIavwMpberLI/YqawcY547J7QHhFRHQ5j0lv
VKVOJy8corfatvZmVd1l0WZfz1wIERYrMtQpiWYhhfWlPGQysOJ5pwiLhR4TNIDM8HM2sJ2Wc0iH
Jp1oR7xwBhdzvJ+2fSLZvfE10TZnYYFOC22jZhvUSAawVJeSVBu0PLCKcGn68djA69Ma45Az/Xhb
+9dHw3LA+ocuJrTowO8QTjeaNuPGJGN7jm3mnwaAYW0f38TtA/cXqGRXr0XQJFhT2eftuTB+50er
+rV9eHRHzzE+IGGhK3G5Sl0ZOZwXLjt7/NmNd1r5L8cXrCupptJoGMaP3J3zuhl+x7PRAz+vO74f
XqVg+AZv4hMnXvQ6qveNdWCb7x70RGPp8TYBGzecy+XieDlBus+hzbm/c+x8D9jo/dbVf/eP4CaZ
GqIZYmZA0UeCMFNenx0dLN57lWx+qS/HF3yYVo1sYoKeDtXr6efcp0UtEXBt+5D4RiwdyKJYHrgx
yxWKAaqhFn3Gzmz4nprGblTAb4rEQF7LApXX5wySZjp7DbWuSI7Ov1+4317TxINVtThn/bH2/FrW
fCMbXzjHlPUKBVtNewbFOnd8+nurppefL+xUbrmdkw2sPStttLP+Gi1ZoeDK9yP3PcNJojBk5lVe
ro89sKomrtqe8yL2m3sNOHCbZwALhxcJcqLYqmLJSVmAGm4aWXZO8m/tvui/bx7ewTHw5rAeFGwI
6z/Z7mjnVZWcOzdgaFOXmOn5z5f3DnBPL4YX1p9GCm7uEsMHmfVXfV90//Lzhdsmy5lBlAHj6ygl
/1G58eH28qx9v+Xh7rdnIA5EY5bqHUdNnyYlTc5ZvDfHo0b2XMZgs7KDXANPdBtEJoCcEBszzb7M
gDwaJ2d1UME2dd/059tzuBYASk4EJRHUQzoUbuRyDgMjqOtTrOLcpy/EN9vNXvBy+Fn8hYUYaZqg
YArDg3zqYHEgeGtAbAZZ7r+bhbBRcQBZiRBZca79MgkmGd/avBGXG3U5C2GjTiQd4A9j+Mwcfcv8
quzH7hvYbjefZsRhXMC+wY9Ei6zYW4yUO4qiacbPTQmOxAw0f1txxgCVgRg06usQurhO75WZ7Vid
zruzDYjTl0wPN2sBSBwI0QMnDe6w+KhiCpDx+lwdQHXxWObeLo6K7XqePWEk3kDpgzSDcKJpETfj
yLzxTOlDdIy9zeELAChcDC84XnHCozjqMbxuv3X52d5vWx/E/XUUHaDKA3D28LgF18XM4MfntTGd
a+3+OdPuto6OkQGa/J4hQX5SeCR0rjMB3pkOp/hb6e6jWlLrJp4BXPGL4QVjF6MKKgFXynAyRoDG
tN90M9DKQ7w16CmKEexRqsaNFlkQ05u7CpxVMq5w0d6J4wsGCa5r5DGK8QsPiYzxE8sk/ql4KUAA
akqwO1Ees8L4oZE0Vns+9CetPmte4Ko4Bi+bNX0pQsz1REaspA0iPCdN95t6t5ENHEQVmAEsEWiA
gaGJjM/SZiee0dWpkfenTj26xaO3NfQ/j49MFOKPc6oH5QbL8Tul0cqWxv0JQR70YSX+9uVBju29
IhP4kPBMl+PrEc1cAzgDpwQkAdRL/fzX7fWfrczldYAJIEKLZ98MhIwUurBALe0ZGCk4O1nVvUJQ
wAr+1XvcBqlyvi1oZbOCsHhuJoP7dQ2EjoqVDCcaVJTU9kkUaJLLWTa8cBZAjgb8pArDD9mbMvxl
bq3pfl+ni88XbuV0pH0xDBhfVb9rzSk53V6dlZOG+hEEvxAERKDnnYX5wrfIjdxAkDMHnXx90Prf
YCwsOxl2z4rVW8gQ9lJpgdACDMvdSYsDAmLmbO/V4NiVOMIrigDWCrasjVJWpK2EE5EkLfdGHUuk
vzjafjMuDfQACgt3rvBFxsoTXwkTbS2bN3pzag8KOXuVRA9rX+/OTa2IyKMJQ/RRY13La5PVzSnr
d1YWWMPutp7XxkfEHOYUFgNukXDp50PvqHWfspNJPyV3XX7/74YXLn2SMKs0GIYfrbOVv9WSROTK
188l+3N4DQkX2L2lNRpzqrRUUdmpMQI32UeO5LUvGV8MQNZMKWhMMP6QBibxB4kxXTkASFQgDYxC
dGARi3Faw+UZzSulOKX8rkvvowpcWS+jDP17ZRJzOmQG1cFbxBEL6Se3qKIBhEynij5q7iGVVSev
mIrF+IKO616BP1xi/KR+0b3PdfLkppKFkk1B0LNRg0jdoBChgk79i90Et3fp9Z0DPGjcZqjRh8m7
opACjaset7bBT9T0dfM7Qqeqvo/in9Pv23KupwE5uNpgJwxjfhYut2s70dyxgNx8KpM7uk+bzU4q
2ruBeIuCeoBLwUFaDs/0moK3lE0n3v0T3zVby4SAP4GyRQ0mDsUX2EuCqeC91adq5PUnBhwC463Y
nDL/jwB0xiAjDy/+ylL3PcpkrWw4Dey37vzeSCc6c4RBx1gaVNuimEocvgEGal4rI3z4iOzSI/rk
Jbb0+iBAAFYfz0DQxCE/slz/wUkjZP1rfrJSy4+ak6uGJN9akoxZAJZ2zn4BtgoWT8iJZKhfTBzQ
2Z9aIJSB5aSVPGOvbRJgnWbkchyEGYZT2KNTl8Uo+Mvtk/XI1K9ule1Tr9xb2tvto/CO8Lj08yAH
BDQIosLLwN2zXKyJmKSNa+qcmvik/UIrtGIemn/68Tdafe6iUvJwWDl5kDb3ESGnd51UGIoYr88R
0roYTeOnEkS9t+ezIgCTQWAeAUkHcW1B91PkuaXKi/aUabb/GRw7Hxof4SpEw8C6LN7TPfA/mjhu
2xPKTXb6Hug2ks07GwdBH3O6FhE3HRX7qI9Y6oOXqkNRZt2e7Bj06/RLS7+w8pP7CkKeVIbCurpY
F7KEPVbkSux1BLKUEm8sulPqrcUGOCXoB0EZA7pZgOgrQqLxJsvh8jV4Bv1o7WPkHLdrG+4kzMn/
kfadPXLjwLa/SIBy+KpWhwm2W+pxWH8RbK+tTFE5/Pp3OBf3bYsSmpDvzho2MABLTMUKp045gDSi
ImS5WNHQxlKUZsxydTvraDa77Rp8/t343AKVSjwbXZh2AZlf0HU6twT55/csF7/bQAchvg3LYN3S
xuilYQZLcRc4YKkl+lFOL40/od6xlb+a+cHJn0j+TH9W1YFOhyH00uJWzx9gggLP/HgpFXbRH30K
U0h3nkZZOk6nSloXTBZ1K+ljL32fku+p9DHLGQuH0QZz/ElN3h6L3dDVOOkoTwFIAfaXxb2VkUa1
ushi3NdvzXekP5CkeCxg64wjvwjPAzUF7KwvpzWMKalUOtcBmotJ9CztBVnghKNLJCwrhLtgu/AY
v0YJkyKerDYIy9AdLS+u9yLYmASkGgGexkMDsDlbwruNyQFninrV7oLMGi//SOa431xhdgQcM+Ag
GCprOX49tmGvUXhOyRfl5/xj7/KzDDi4v6AqAQfiARxZAdj2HPZZYGWnJrpEIn2/Pj+L8fnWFWMx
mZExNVkw2Ye6fBrVsyUKjK9PEESgwIlhFJHt5b2DSBstpainLOj/Te2Towh0zOYM7obndFiDmiEn
nweskOL2xB1QQbWXmBKFnShzwdYipIO8KJ/i0tVeV1O9wgyoF4UeCEnD8JKFLu13+2lLQZwO6VSj
IjqFIF3xbfqhedp/mNDwBlhaVAghyszZXONQ95Xa5u+HqctOIh5SpgqWGhBfb6J3GbJciGzyZ7Ue
WiDajDoLJDRIM87SR+0HaGeIiNpma8Oh7mAAgy4ZuQTORDETvaK5bqUB+rxZjqeih3F/erxQmzP5
TwRP652WSqH2ppkGETlit0vVt5NDHx5zoXJam6lYsztJnPmYhlM4gKowDRzFbdNT3p8mkEJ1gndy
6wreS+HuSE2byia9nQZt4g6Di/6Dj9drcxYoo0dZMmLC6La4VIGZbA+SbMZZEM4HTXGb0SXFk1EG
j6VszQL1TozkFo0EV43fdCXrtMmgJLA0FDCe+v1hf5xPRi2GuwGIKl9RmuR6ZpspvHM1PNbWyRb1
Pd34fpbjt/DKaYBs8zFztWiQuEibIlDjXz+M9Ofu1VmMzqTfPXPJXNeA1NRFEKvXzAr256XwzXcf
z71y2ogQVQ1bI3Dmr87RzD8//vqNS426F1QegQAYgXmewH0AN0k0tU0aGB20+JtkvO2FHEGJLyRw
E5iR2lebiknQj4V+HL4+nsDW5uLsqAZi/gDW8DnydMoKY5zjNKjTU+gi7vJ4+PX6sPIsuJgML4Ug
LXfDzKYhJomg9LT6EtOnuXyRRYWjGxYsZABEABMJ6Gbw0y1PEB6fDkXb0EXtt7RDB1WPVOexPdmn
wTo0X5PEVfdHzpcSOb2kjcPcDiMk9qz6wqPTxULrVhHx6HprdCSbkah6JzQGpnA5L0mvyy5OpBzv
Uuwq4TWMvcebsykALds1oPHRk40vpp/DwbF1MFcHEn0OHcmzSXd+LGH9IGEKgOriZCHAikbAyymM
1qSioYuZB13r5Xp+sNNX2j7PaXJwkv2TQS0gIgAsfwXYMCfKiWZ0DZSGKCg/1tqRWoKndWOtgINB
xz1ELxBo4K1lKa3SifZyHJDmqTzQbLeJA0sfRVtIHbKaIb7IkOhzosjgpg+q4UeOihuBkt24hovh
2UN4p2RBo0TjhmL4LDmEqXNIzcEz95LfAEuNojNg5w0ESRDrYYfhTghSWX1oN315k3WvJNSbSOwZ
6aVVd1sFSzmc76iPGS2kDnKs+jZQdxr+fXxo11sNpwsJGTTa0RCC411HxyxyRKSz5Nb+Ms2XuRWY
A2ujA54RC1PhqDIMKXdQu9Qa5B45VkSh7X9MeTqlVymuz6ZW/fN4HutNhyCYG6iiw4kFX91yP6Iq
s6ek6MKgka6kO0XzydxvGsDBQIWehWgx4vf8XNRSc9C2Wopu0XikP0sRLmNjJxbDc3pWJ3pVqg6G
l6qv9k/aCqKSa+0E+DTikTbKABAj4HOHpG6IWqtNfgNFkKaBy/2bk9/MxAv3Kw9gqQE3YNkB3A2d
m4eBNJw1GG1xo2iqZJiSa+1tu4e7h0IG2CFQ54gqGdwF73UtMTvdJrdPqBd3RxASPT5LGzuxGJ+7
29RB6+KchuSmz0d9uJBBsBWi8bk7jTTlAGQ9vl8dL9l4sgVmyMbwSC3BCtEA3gKskTMRwJhJ6kKh
+U1y3PLXXoZ7LP5idO5GZ3pjl4VJ8hugpOB4bfTdjwPGR/ECK6tSkYfmFr+vBqy8k+S3GbCe1JtE
UOcNRbEYn1t8TQnbLDfi/Gbpx7o/zfOhEFHFiERwduA4S0OLZu75TUWLPbRYts/KXrYslLeD7oHZ
f6y5NhTfUt11XZxrKq2wSrVvVk/VsNsCWI7Ppnj3vBnGGJXTWOa3cL6AdE0Y1F4v0XJ87gqXUVrN
nYMzGhUe1bze+ZjvpZrEEkE5sMcH7dcAoecOEgmNQZsAOwng7CK2W4p6BK6vGcaHL42CG/AzwZBZ
LpEVR2URFZEZqPVHejFF8LP1ywlbGAhP1LejQAI3eTl8XuXdqHThFORe/JPGp54cJsfbq+gADEPg
D1T/cHiBN1zKKFCY7DRGLwcZvY7jUXN2K9Ll+NyjXIHNUs0ljB9rAW2vqiYYf7VGAGKiKkxFuhXo
KrS4XH5/rPRoIxurXSCju2Gpu0Ydu7L1Jer/fbxOm3IQVwf8GDxWps7dtlrrRsmWAR5KABpqeq+o
PKpTEdxtdScwC5QMq8y+QEEjbxaHY2dVRVoiBk7OCGLGlqeJurGuzixEgCsGcRnGZ4Ba7uWCpb2d
m/agIxMRnov28uXxMm2MDtQQCPzAVQboB1/1bDeoMJCmYgqmZ8TIour4fxqeZxaV+r5v8hnDD/ar
cu7Sva8ygzP+9/V8kjgloWbWPYZvpVN0NPTT33w9AnyoCGfICW7p85wiC2mqU9C/KuWlj54eD79x
ePD1/w3PPcu5aoZ9aGH4KTva6DaUfkhEJMQb2wtPhxWFw7xmamN5eEwpmZK0rOQgaUK3eJ4cUXpu
Yw4QgLJF3DQ0OuHDM205qnSYYjkgRuhGkuaOBbrcDCLXbWsekAIDg/m2iIEv52E48Kdw1+SgMD06
erYofb41jfvxmfy7t3PsZYfGI8Zv5E9FciXlaU4E6axNEUidIxusQSfx8HlVpVElZ+GMWPExGZ4i
za0KQZpjUwQKe1GLhEIAm3cMY4PEulLNc5CQsxod+uyyu688csGMnozVO1nQ4jwfXR2a6JCemXOg
1J757yziQNvYZ9TMacgnAoqJmDR3JZISPeoSqQYCozrMuWfurdnC5y/G517ParRbbHRjBVlxRJNc
tEzRBe/beg+QPYEYRBhwWkGptzxJ9ZzrLe0TPdD02CXhSU+OofnrseJYr9JSBn9ah66qa+RrAiXx
nI9xtVvtYXjmMMNhQwkpX8NoI/ddlqOlBeYoPTeHssoEqcXN70cEDIYMKufgmizXSNLLmrSRqQcR
XmRbDbr0L2aAtCiQC8jtInrMKe6mlIdW7gYl0Kq3Ubr258frv7XHoM1ByRZCYYxdZfn9c9PZWuRg
+CS9VrM7Fegx7j8WsbVEDIwEgBUUHoDoSxG5OaZFOtQqEI0XeXqZr3uHB0oMBc5QFYz2lg+9WOZs
mw3iJb6c1gc3E3Lqmvi8RcoSPB7343MnlCp9kjYpxp+qP4NmHXW1PU75k932guu2XqelIH6dqlDT
6QBBGhpm9yCCTmZ3/1JB0dkoKWOJFN7Ey5xh0MMkNPzKAr1a27ry3whAio/RwiBnyfPaSNI4zRnq
9Hynjg+yK4E3ZPcMMCojPEGHAIApOJXkKGlsKL0p+1WEJ9p1FMFtW18H2L9343ObHUftaFYjxpe6
g+Z4enZIvj6ewcZxWkjgdtlKMieJWkhA228F/Vd7N/qVigAPG0cJTw/sbBWeiYpqruWV6/G0yXY3
yL5lfcrjT/JfrBJLNpiskgtRdG6VIDE1oypRfMu+RKpHZ9d5e7xKW/twL4FbJRD36ujXHCt+ayWu
Qy5NiMzPj8cythbpXgbbqTtDCbSVMylmyMh015q8QoRs25wDnk9APxEpXGnuaIIZBtpexZ/1H3r+
6gBr1gsMsc0poKKBWRh433iGhyIaSqePieLTvHf7i63vN2KQ574TwLm4KpEzo2gbxR+Mr92pbQQI
3M3vx9uAttawkECuv9yCaZiT2qCO4vfx0Y68Iv4LdYGM6P+OzyOIIzJXU5iZip8o5zR5qvbb8lge
xAk1PBDAcvMuJ5yEPOpD9Kbpzc92+/b58QHdUhUgzGH8eYg1A9K7XJ1WJrMWV5rsT4ZbdCAbdsFU
1Yuq5zelKIiXq4gssI4TnBREzM08m2W/nU5kuNLBK6uLsPXH1k6j+B9YdLSuQ+aKszPsrEvMYZJl
v26O2XMqHR8vFVsK7pFm5c6oOEAKFM4hd5ezrHcayUllP0FXyvIk/6HjedJOhvIWiWKTG9caYT2I
QUwPNjHP62HSIa7DIpb9PjqbqWfEh92t2Bnjxr0Itph3mikn0jCoE2YTZrcG/WJFfHobW864JKGY
LPyl8XwbEqnANelos29b1JXK1kVTx1F5zRLBrmwt1b0c9vvFPAaSOpk++5J+jJuDU5xLEeU3Ozf8
xqMCFJwhCEbDqeYMghFWTtnqzuxHytM0PqNepv8yiKigN+eBXDTMS+YJrZzRujVjq5dnf1LOdX2u
yZnuD42xgjqwQKOoHlUVvK8lO71k6yBI981DmmcHfS73W5colgE+F3xGcFX46rqwiWgP+2/y5/YA
4y/zHl/AjSMFvNI7ba/NbiC3D12oZngqZM1vzFNr/7JojJjAScSivLHbiHqjsw/IAZH05uGDPYJM
c5Upmp/mr0Vbe/WUAEn2h5TOYYgEnt3WjBAog/8I32tDt9eqHuf5qPt22hx14xlNxrXOzXcz++Oy
o4ji/8vh44oN49tFi2vdH+yPVlK53e6KMk4AZwxSqYWXqkGAnD0Ds5Gngq3fuB04VAoOFauehUm4
vOWFEWolmoIYftm+VuqlIq9Ku5NQ4X2NEJl7d1wAnuEUyZBF8dzK1PATvTkq9uCNf2HoYBL/SeAe
kCKx28Q0S8PP07fxOIooLTbeJ+QigHUAlS+D13LDJ8ocJ4Qqum+iS0T4oifPjnlKsxeU9Qsd1s39
uJPFPbVTM+o9MlK6TzrVzdWDTb3O+gtXcjEhbtO7rp7S5l1Ie/gt74/1QsmCeQolJ7BKwHWxPFLW
REfJoVT3pepC08vlsa7asEVQtIZsB4BS4ObiAxKZZuZFoUS4ELkr/ShESNet9b8fnttrUnbmlFSJ
7vc6mlEd2vrV1gXJAmYXc6/eYgbcFttREQ59gRlE5IwAckm8WLsQ6QjgRumO5n4rGhcbsD9sBPvh
dHvpNAPNxkz3R8Yjd0w6gabd3A9QNzJIFjITvLdaZiOwhsas+0Z8prnriNh9tzYEyGOcKDDLI8fF
aQ80YajsnFLV14ZTR05a5WYi2vStx+JeBLfneTwMOXIsqh+jcGj2RvW5jA/Z7lIvaHKYnAziCTjT
ihZ3CCPJLJVI9Y3iEH/tRW/41j7AgtY0pK5tlApx6zTMUqnoWqPCYX216EdDRJm+9XrDaoYLAKQX
Asvc+K1hmGnR4fM745/Y/pwXpxB1T/1nzfn2+IJv7QarhGGWDtO6nEtTqYiFz72E+ET9lDhHOj/p
zZMiYlvYuoT3UrhroZDGTosS00mcwzyeohfwXg/WOQld7U8Y/sUjyyApiKLCIVzVbUcVElaTlGPr
62P9L0kvQoD+1u6zJDMaGcErcHii9sLI59Jhh6s3ggR9jUUt3DY3BcDEd04nXEJOZxX9pNEecW7M
wIs+SPKh/jCKQBdbN53xePyvDO5VssDpKEmOwfzx7/F4apVL1/95fLY2lwm4FwR02I/J7XraVUmh
GaHiq9LVSp/RKmTv+GhWhWA5jGmYUqjSXz59YSOjbfxgwJAuc7f+MciiW7ieAEC7YOKDwgX0Am23
lgJmWYW/L8GGHl9marqk3Q1UZCVQqPJhEHSGsOWCOqEyjbWUGVDnqXy0x+wQz4Lnb61IUPMPECHA
kLAMV+QCUQhu7awrdL9qvTn7B7XhyDbL0XdN8/ZvBku9qCgnAQMmrxGbeorRVqXV/fDDaD6H5Olv
hkd0ENWTwEby0eyxVZveSPHwydlLDwrP5vYX48NmRp6TtQXmgdQ1Aa+NlCCj0EyHvD+3qv94/PV1
w7rA9WbsSAxryZlpsZWPdurEBvIJ8FovYBfKRMbUxmllTB7Ms0RNw6qHESA2NDJ0SfZPoS6fy2Qv
xS9cO2YFom8BSMyRJ+Sus0HnWioJNIbeTMePXTUeHy/RxvczljwoJDTmQQtO7ilSdJKWyZBpvmT/
0/tdtX+HYb5Y2AWAUmEScncNMIKCdRXVfPD70uGLvj8Oj3jEf+OvnNMoJ5ZZ25o/xH+m8jUdS9cZ
z/uXCAqJkcwCVQvQ2VIh1QaIZwxl0PwMByj53ugi+3V9TBEqQGwFxhMuAc7qUoDcjiB/pWnvS/mp
QKle4iaRQFFsiQDpDF5NUEloq+hKY7QZ6lul1q/mS2z5eXbRRITFmyIs9GkBbzFKYni0XNMl6JCt
662v5Acd7RgV17AFs1g/0dBx7zXEgF2sITZ1nKljWFmDH43fUT03ps90Ptj7k4SgjWCk2oxRwAZU
Zbkd6lQasTyZg++A8T+miRvvzipAAGOxNWHxw9Lk7pxTaCmS2tHo029p+FkXQRbWdt9yeO68okm5
avclhpcpsP6xZ0UAy6nuYKpuW7uF03uyJEDDrDeGxf+hQFiefq1FtDpOFFOKSh8tfJ1BdfX0mETa
ge7t4gubHG8RimMYoTE8AW5rgEwiXa8rxC9dE7h2R4htX7/cGBymvwqIIerHeFcPaEkypvNE/BhV
3kfzjzO5qnIUdeFaXxUm5T3rhp4DqyZZyMrEc9JDSgZEpqtVsSvy99hCLB3whQS+Dq7M+twA9zzx
wTIFiqBUxK+zOT44SgBbAcoK3ATLOxI3WtNR5Cd9VAsWBy3a/XBDS6FdM0iOWHSFt2tGNCTRjDgj
vjTcrNS3yFEIQ9uaAXuz3xn1WMHgcgY6ensUHXis/HIm7tMUiwyDrT1mvZnQJg6FYgofUUPT79Ru
pqjx4/xArPrSKtOl2g++gVK/E8L5LHOXdU0yQgiRPalyw2Dvy4f+AiDVQ+ICuwEzarlGzaR1fdgW
tW+4yXjUJe8vhmd0FkhSwRjndzl2wPkckokizhUBN/y1/Ocvxmf1vrBckVXgCThrKUzHtMb4If1S
nOX08/7h4QshlwBgKnIinCc0lbRKCbqT+UnnTW9kcHcPjygobDOoITQa4JFPuhkq6OCmtr78fWye
R7IblsQqMf8bnvv6ucJ6xQmG70wvvs7ybqMJw8M0A5gXDFYrLw4F8GlrganBj77r3T8aqPkfr87G
9QI7ErJRgIIDrs3vbUptqYqnvPNlqXZlOKF56VmiCMqGjoAQwHgQp0HUiceDW4ksoeCm6PzCoIfs
GCai/PzGu/lODwuEG5otorJnecHKEsQxnRG2/mS+jPQ5GV8m1oNOcM+21goYCZhm4Oq1EcRcSnFa
sMekEtZqmgs3Ir8b9bcqiQhGttbqTojNWR094hql2WOtGuNbdeiI4C5vzIFBYJkfAfQzSGKXcxiR
wqk7WWl8KTyn6qGe9784i/GZ/LtUsEJluygNjI+aZMl5G7TDLOIP3bAtYPShZgtBMtbWi9sGNS4c
ZbSz1m+ww7Uyebr6rSHBSIKo+/r4dmxsBqtjAMcanh8oVu5dkJta6UZCa/+b4vj5JFir9eis/Jkh
h1DJiA7snL/SofFZqyay7tcnrbmErYCBe2N4vDYI9SGzCcIjvrGKMqsGjcmo+RGN3LpO3d08EMx3
APYMnH0oUVrngmXJGlNjQngm+v3cx//uXXsTNBMY3AGcZI0ZyvuqVZS0N/zpQ958DKnAo16rDJTW
IgqKOhIIWfXGTonRJDpRVL+p3dg41I4X1hejExj0G3sAykEGoIPtggeUU0y2HYF6MGwk33JJ/TUO
vzxeo/VtRpIRPpAMDlSQY6+w50NsV0pFbT/p288daIhIrQEsKX1+LGZrFvdiOBsvyQ19KqwKneHU
0lVmtx93e3LYCJZ5AlQfp4lv6N6ZLUoxFey1Xv9S0X5D8P1slZdWPINtI/jDLG04JZxSCrVUNUmp
Gn6R/4raE/0ml6+jepLnUzL+2b1U2G8GtwEvDQCgnCjFRkP0rNIQKjvK0fPuLqtovYG7BsoElGOa
6MzAocRnQ4vnXpZMn6huSi+tyKPa2OnF+JxKshM5nWQlsXzlVoeZa0edwN7YEIDgHowZILXh4arc
BNJMKpqJVrLfPKf9NZx2AwjMxfDc9/cq+gBKWSP7mWuFLoDiu3d3MTx3EaiG3tvFiOETw0vjQyKC
km4oJTS3taFV4c5iibjTg0KkMA0zAMJk8qdUX8P4KZROTi24Dht7sJDCvuLujZYnCzQoFZBtmvG7
lK9ZeHq8SutZWHBlEY/ETNC8gr9uXSbJeg5gmz/kQLkcqw4wJHcWuc5sLZaXGlIQ8kTDZBYp4XVG
MqTdjCYrk28552L+JE2fOlHRxHqhWCYcjIcIlYDqjfc950wFY2DalMEnu9Zd6JXdlwF1evh2Frhn
yoIzLwBlRKLcicvACIlrK5m7P0WDaBK4VcF3BIsVDC7LnVZrIy0KOyFBl4M65BTvPkiL4Xm7Pgsr
PK4Who/Vz4wKI357fJC21t9AthhBPjiIaJ23/PxkrBMltZUiADWQq3aKW+5GJKDfo2m8p7BggPFU
SmpU5PUUFUWQuU34rSx3P2uI6QBPiAZ0aGsMB275/bNMqGWPchWoBAy3jYvaXu/xCq1fNkhg/Law
Y/B08gYq0UelVUqlAlfWIZbd0nlJFVcuXkmKLqW7s3GI3COfixwHoq0wmZaz6VqJzHIxV4HXOB8d
x+u6g+kq4+47ASm4DqzCB88oT8xQgLO3iQY0HdAL2Qtn59DsL6hbSuBsstHO4VSPkJB35DAksjdU
58e7slaAkIAEB4MTwqxX2bm+U7AOKNGz0pFpUGXPRYkQ7qXpnlsR3GV9O2AuYfPfmdiQoOPUeDQ1
Jp1xR4KmpSgxcVHOKlDkWxKQFXoH/L3XWi/nYcVpPDqRXQVa8pmU190clGDYA7sRMjbIgsNr5NSf
FJazkidJEUzhdUwPZP/txvgI+Vg4UDC/eTwQRTbIcvIwRzd0cIoZmttKl90bjXbosGZQ+MF2gnPW
FSOZzallXFz6iUofzPoZgNu8ElgdG8eJRT5RS4wCTcbmv9yG0FTy3B56EkhuVv/+nTm/RA1KN9QI
IkBoG8Nw+1C23IHNEDwejRaKXDKy13QwPGnQvQpNA0bZTUe3ar49XreNg7WQx80oj6uwr1PI6+Pp
aOrtURYln9bWAcLeuIEwNGEqr1pN9nI6j9kIAsewOtlh7Oq2W+mCa741C5bOt8BDyaAonDUYgdOa
kFApg276rqq/ZxGCY2sOCLiiUyZsQhawWe67kltWl9sqSC5vWus69UuS+4/3YetkMR0FLBgeaqzY
UkKVAe9bg2g2KIujTq5SekO6UREc381lAoE89AiC38inLIWg6pvaRZuRoHJ+F7cuFZylrVViiXec
3y00m53HIJ2ajSKg82/N+axUX9Tpz+Nl2hKBaNP/lAwqq1KQMo37fKrCIqj6V9s696OnhgJLhOm6
pTWLDA1CTVAlDFXDl/86VauBepnkgVP4MqaQfqaq5k74I4dvj2ezsR/ANaHPEnYEBSiryz4WeMh7
A0rL+mqiAFWwH5vDo5EDKowQtkF8a7nd4TSHdZuAATF/S7qDsMPSaqFU1OIgAY+gOP6F2NBy+Kiw
+3gO5eo2jJ8QQHIn5VTXRz0+y9Fu8xwCLMZ8hNecBRvZTO+ecW2kQ1fXHb1pRXE400hE4LQ1FbxN
zNUDl9yKLdycpEmN7RbjK+AVnjwQannNr6b6EZc/d245WyrkD+BR4qZgUsuZ5FnaaiPR65sJBOOx
EDU2XW05KgLQsxZpfladvSrXUDtpqDWzrG+kvkjys7I3xcI4cpFHBi6Z9Qfhk8lNkYW9nsf1rdb+
REeNCG731tejVhowPAN2LfzJ5eLMAzHtzFTrm6N6v9rd5ET4+PvR2SG4O0S0K8zOSrT6VhU/DqYm
8DBWmokbnT3sd6PraRv1aIhQ376nUyB9H7ovew8OICiIj6IyEaVwyN4sx0coyCn7qKtvSnIsk6OI
Jny99MvhuRs2ynLekBzDd81rQj/nIgKTjfGBsERuC0VXeKX5/j7DHGXZWKTjbbAGzyhrT/26e33Q
7w02AGrJQQzF47KisMljM+mGW+y4TfwhlvaPjxQf6w+JZ2fNm2kqZjXZKLi6tafGoYi9iuJx7HAv
3h0QNEGXIrmOEAfgwNwGz0WWT6oVGzcn+26ktwS1XPJJBAlen1KELEG+gku8Sc9phBPqvBL91gSa
NnptUxxjERX8xlYvZHBWRt9aLUx0yEgS1UuGL5Um8hvZXeKXChlkHSEh5hPx/q9edl2RKJBAY6/Q
PkKbnHLyW56eUPWYyf3T45O1sWawAkB/gLw+A6Wy39/dbBlkrDkBjdfNnuVLJnvgKUTb8fN+IaAz
AcUl62ILOUshlOpKGA2TdrP6r7N17LVLuZsMG/lY+BR4tFF5vMaHoGlkaEVFpuEKekp6iVr38RQ2
9h05KGRjgffDf7yTZyBMrcUN0W6FdGyMg7KbpZMlDZCEYg49epvyN7zI5NDJGse+tcbP4Ufc5ILv
39jn+/H5iL7ZWOirglDqLac96yWhgwbRFJFrbyzSQghnNCl1NNkxgRB0Wq7MiyQ4RlvD490EsQzs
PoQb2e/vzqqaNjOwl6YF7+H5d2QLbsJ6dMDX4WWBbhfUPshdL0dH01FN0pJOu7X1i/RkF5fHB2it
AZfDc2tT6pmuNjGGl+mrYz3189Mwna1sd14f5Yz3s+D0U17MA82lVruR+dc8viU/H89CtEicHldp
QyO8DtqNtpfiA9EEO7y5SNBHCLdD9yFeutwDABKImVADXy+f7MydqKv/Lp29CWssEfxDQHfRPh0O
NafyQqrEGU3x2BWj7jpT6ZJKcNm2VgkYYTTYRGgR7iKb5t1BBcEPKZLUMW7o4OImIP/f3ZSNTeFO
gLUUYKblnFLk9W+d1ruD7YVyu9ebZmWxoA2Az47MCmQtJUhVryG+qOq3LxQdqc1QFHTYWiJkJRgS
H4HrVZQX9PVZotHOvA1lfqhb1xokwSawNVi+o7AD0C4SDiJi72j9tpxBl+kx3unWuvXDxznynOJp
ONeBQ/bfiIUYzjSWijSLHBtiaOLpXrS79SJMJiS4gNJGRANgc24f7DmcUAbc6re4OTb9sRUVKr+/
vctlQtAHdW24EeDewalaLpNmE4cQWw5vyqfGMlyVRG5o/KL6ZycpDxI9KJ1L9za0xwuN2gikiwDo
BJSTjziFnVna1kjDWxxF51CSTv5eLcXwIqxGAmkLgCK4+1cWrdMAlZK8dZPbtkfJFERR1ocX48PG
ZLYmEDU8+0hmmHHRaVnylqLZEOj49l8OjI/eEeCNZH/zoSyno52cA2dxU9TatYozcHl/sUB3ArhT
1YSjTqcKAqh8at5kdbfygB0D/xxR0ffKTG54uW9Rw08j6YZ4X0aBhxSkiNbrj/GxA0D6MYuSD85k
SiS15RBKt8J6Icp5EBXGro0ltCJ9vxQMwrZSHarUIoqmGNmbPT8R5y01T2Ta/QgtRXBqg4yVIXct
RBiSh+hbEe1FKMDcZhFjECHhqVtxs0XAW2YGsbM3XX4qnksRm8XGDgAioiPagzICOFWcNdMPcT4U
s5S+kV9xeyh2c9fh6/E44/VBiQ3olrjVyapCLarJyd7QPgX1CeXXvcd/OTwX8Vb72mytHsMX5MXu
PtSW4Pyvn57F+DZnxoDSz856HeMr3YFaBVgT3Kx0s6Q+JHYusCs3ziocKgRNkAXEk82HTsbUNOPc
KcibZX4uu94dx7MyC+azNssYOO4/Gew03NkzVdEguU8hQzrSAWSCRyVK3fC4e1MWQjizzAYLf5iH
EFKion5OX2ay/0ogmIuHB81skPHlS22HJjRJGObk7UszfRjTvRA8BHAxJmLBCnpSrIB+Wd7XY0Ri
61ZkP9vyoO1unYLxgQ5F1Rn2Aukgbg/yss9RLheat1H2kidht6eNC70Ynlv9TEKzTHR3Nm99Mp7y
5FZmk+AQbUoAPA7pdjz5Om+P5Wpizv08YIFqy03AMmEMAgkbVwHZBjw6qDZipACcUkpDtPaUK9u6
gQuxr45mdgpFbfo2bgJKH2AXw1V/v3LLm1Amhq6WTW/fgJc86OnHUnqhUX3Id1cTqEg9IC4Dfm2Q
+iM5vpRDiyRPNLuzb1FKX8LnQmjCbKiohQBOw8ZqHNdTP9q37A9Jjm1yMpKDlXuWqBqTWzBApxkg
FS41MhBIkfNkH5Hq9AXIrrS3xHj5di7Ja/Ztl9r4HwGodUHiBEmU1UuUN00LmvtOe5P7yLPQFblX
vf+bBHW5F03RAnoRYwqojJDO4V9MQEVBARw6mDKwZ7jHKCZwtMpGwfC6dE7S+LLPWGULhOA041CF
o4Ul4m92ilRKbI76m6b+cX5E2pfHq8NvMHqDIzQNMjMYTOzmcZfOkZuuqKMy9ePYo4pbm76WeYMm
CM5wVxtVX/AUUVjDgojA4fGIxabUGjsaqhiFw09K/ZbWX0Zt5zq9i2CvA1bMBvkYd+UyZahgldmR
H9YnW7mR9Pp4oTj9x6ZgQfmBDQNlvexuL48RQWfqyZmj8Fqlkavob+rOlpvvAmByA2WOJBkIBbkJ
5IR0ktrozrUYjvLJ6o/7vx82Kwp6gS9nBNjL71dsak1KZDjXvP/42hv7OoO9fzzy0ghdsV6uKzDn
KGtEkUvLQUMtvAxfh0Lg8WwcU9DLI4DLjigumrb8+tSUUm2Kh8hvDDdMf2nmQXXcOhJY9dtS0B0b
RiviGry3XkTASM2jHPmR+qyhK59xiMm5FbnPG5eBwb0Q/0H6G4lj/sppPa16pEmveW24kwbsydNO
IgC2HXDgAN+FVsJZ4snsFTts5xqp2GvbHvT6ImyrtbFQqEZBmBVGB0x8PthayImdTa2Ms1qC7mtw
ZeeZgqN62InPwTyw64AbAeBnYqFs7tCOuW1Eah051/lXm33Kv3T97nMLAYyOVwNjDqACnHaNDJvU
RmTbVxK9ghHW3GdVvn8/QDNYKtacD/9aHltFahDGyFX7akmn6YORCtTqWiexjUbRPMqPEP3ho3z1
OJjG7NjztVOeTPV1Lk97dQY2AEyzrJk7mjto3NtGmqgxHTLO17b7OKZPsYgHb+v778bne4kPoSXZ
SoLxnU95eBh3GpRYffwgawnCdlZFwJuso2UjFj2G8xVBSleTn5GznFIRe+rWHO6FcEe0MQpjMEFE
ec1A8SW5O2NJqzlwW+DMidmgX/x8tfSDXqKG6p/9W4x8FWpqbdRbIMO7PKGTVU1mRqX5WjTfr432
4/Hoa1WHqiMGImJUqQg3c18PV8LREtIZV8X5pDTXmrxMydtjERvrzzgKUF+G5CEK5bgrJlMJrDN6
ZVzRxsvNn+Po38fjs0+8C7CyDUBFLfK4UEHwTnigUq5mM3D3oXVVyb9zey6SyQVHhYt2ZK6seLCO
BXHvrfmwI2tjVlDefJZsCtuW4f3NK/TrYRqeU1PUGVgkgdvyvs6zeECt0zXCY13YbmO9PV6y9esA
KD6CS9AcoChbNSMrbYfYFNGxa1kYR9M5DXriImXjRt1OeiwNjxAaz2G5gNwAVYXFvuQusjGhfx4Z
rE67NsQ5xJMrNaIA/uoEMwlA5qMuDK7QKrE7GpId5kmlXrvyRf+tDi/Kzg6J73MAKhH/4z1lKM7l
HCSzt9HkW9GvRe72xdP/I+26duTWle0XCVAOr5I6TLCb42y/CPa2r0RFKoevv4tzcLZbbKEJzcFg
5mUAUkzFYtVaqwp3rxFHDggzg+DSa7UnMdo6agqeqZE+Ebs8lMpT1n28v9obM2QgLgNwM/jht6n7
Pk8Vs+jZTNQcJZnfme2jkuz1vTEE0BYQTUcHHCOwniI7rnKzZPFCUEr3bBQh0u1vmCR4rhxl56Ds
mSpYcZVmrltF+kzKAkInjAapufdcc38JyUSYEq5MLSYVc2+q7MYxJmLEhV+Ulf+GfQRoEVCIsIWo
xy3qO7hdrXmdtejELVoUqzopMn0vIebAN+qqA2EVGtPIe2j16ARsG18zjkn/MLI4SNPvvb4vK/ef
rgDLBtiYRwXEeoPqgnhBmpcGcex/7Ohntn+1+Un7b/O6EOCdMm9x5zJH8z7TU3/Jd9/awDEhcMJF
jUDwgBbXesOimKQFvRN1JiCDRczPJJf2xpHjuQFUbuH89ps6Rk0zUcTK0oVo7Td79O3uZOwUf+Ir
sOqCXyJXltVsbXsa2mIh1AnNn412KJpzK1NSv7mJXjuBDDKY83hSi4pxrVboRrugE2MJrTko90av
/jOIv+0LoZ9oVqASHTM4gOw4eKdYO47dWZ8kgent1fjbi2DA286d+3JALwbYvIZPvxmycWz2ABYj
YGVQOrwBKEZlCwHh3pmJVb0rh2BqCZXdc1tLgd2K6DRCljCDwuHOOpfOs2LCjbX8zq9keIStEVw3
LwY33M72igHNJ70T6n+GlwHUkfv3EP/ClaOGzYTypDgQCBBwAvR6x84t4D9zCqYqaDyUBfHDMgX2
zrKPr8fCBGcbCoHQzr/hGqqOgiLSVMWOao/KYVoO+8eA6A/PnAEfdYPAzuDstAjizMRzTqkSLvm7
2D1HsmO3tRjcHYA2KlwnANbWM2UtUZWUJp1JOj4l3/o6VJM3jINXugMvBXFjwNbXPcT1kERusywk
jy6V+eLmqj+mgSJD3fFbWVzyq25EaYwCbItI0bEapRZC1LJZvlbto2aFhY7Kq+f7S7Nx+8EVRATc
RfaJ77D1kBqXjl4f4SFmKS+wJcV8ZM0TglC2LOaxcRJ5qAtROpQsR7xLOImtqs3Z7PQqqZZP0XK0
xof7A9lsHzkJvotx4EU/gVVxoQ1TrZHWC6bZr2XZd1n7wverzRKXvZFrRPfSIAPzs9795EZemWNe
EQ9Hwg4beL0UapfoRT4bKlGTzNfDxdsJhOSnHKAarsIK4DwKcwrbl7ntWBTIhhD33ZwaPgqZSZzB
DVvFdViRgoIbcqtj2peZWir8Vb9U/jgG9hfFO4C5d3+hN445aDuIuSPQx7M3wr1kOKXrNA6e9kMN
n1aHHqGp+kMiK5S6td7wOBE+gPgrtFkFZ0rPItOJlhaH0OgCz2uDcm8QDauBBx6PAILgDUDNermb
2LRKldlwRSC6Zj2lkwzdvj2Cvx0IO9awFwSSOmMhZn20x8fuz/514Oh8FEdFFh7B6/X3T83odHOk
LST9PquPrkEimbDV5gB4YXEwMBFwEf0ozxmTJfX6Ba7/b1b6FgTe7g/htgMDDHvAOrkWNSCXwomr
IBtnaXS2L5X2SJ9otHuF180Lry8o4traUqL58tmtAk9Wn/72IIC2iGl5TUwguSwcZ6dMzUotLOui
1ah/d3ToudmdXYFm2VUXIvLVaKOmTBi68I59dtxLnYJB4jhIsC/hZUIpTnzDa1VcGjXO+kUbjuxg
xZK77dYcwY5ycjW6gMEQJVKdGGBULdbcizZ97HGh1VYLEsnZlLkFG9uIy3DAtQGOg6cn1iehTWlc
K9rgXqj6Y3gq3W/3d+ntOvMYDarbcroQzwKum49zrRuUYikuQ+Wr1uA7reE3khTR7RCgJMKloADN
4teEeJir2TIzo8ovMw2ql5mG94fAP3Ht0ayb591fPbtSrRuT0ULzkfV9oQelez6M0UvdndLupO3E
OWNXIcnlcKkGxFfgzQouDaT+nNTtqvbC9LBVTlUl2Va3c8XBwfwxAco4UuSC1UhMprd5V7eX7veQ
+zsFIV+/Hg4STzYCZXmTcvSyvK7TJWsvk6+Ms5+CHnl/LW49PtAgIdeCd9dW8DoB3z2H3Lh2masm
6BK/8fqwig8tCoGqh/tdbcwUuuJgUfzlI1sve4vYSrsYpnYx7IfcftF24lF4i3CVeICRl666kZZf
PKosNbgTFx2lp1UdlUxlJfduzx720atXBvcYES7h7EXt3BpNZBgX0zou7HFejjM97p4kdAGfFWcc
VlxM5ywUE5i3tnFJh1OVhLMs8r4xBH53Yg1gym8z/FYWFzoKmU+XpXlQvGNsPBuyGN2toX3VK4Hg
HnwlBIgEXylb0lhTS3QBJl0Ef+zsLIE37j92XBTl306EY61bINpOYDReFA/aVn4q46jczhNyaTZq
7oJgDQivSAebl2WxskjvL4oWaiyc8+Mko+ndHj3sQiRkOdRvA/xvmeB2jBBvvOBgD1lQFgEiOCi8
0O/kheFgoNgacoNchhqBWdG3VLWEmoNW95fIrIBa/FrIpOBvDTquJHjGeDcCaQ6Uzfpku66iZVnW
oYPP0WetCNz5hHp+ZWCUp2bc7UaBgQthDrjiUHO8qdjDhZCUxcn0C0qvpfUp8SSX0+3u5QxfBPuh
ZQLZOhGrysasqBwY9cvYPqfpERA6rT3Ov/aect4JNhemjNdoEiZMV4bELotEvyR6WBt+v/+Uc3Vf
6GmBcAi1CVEXFEWN4qXE+b/MKhSinwo9dGRQoY0Dct2FeMrbWK1aC4LClww5wjigOvBCkrtJ1oUw
SzNQbaVXoAtjesp+DOlDIyv/dNsDriILDj+yRjDsokc79HSpitqrSL/8sPOHqhrkKk6yPoRRQPl9
yi1dqUipvMvLswmCtPH1/nbiLuXaocKGBYSei2XAJRTvpaEfKI2pk5C5CCuXDC3q0AQ9XNz2ZY4/
3+/r9hZ3kCBE/gUmBY6JGCIyh6RvzWagpDMePlrRbrOOIt5cpwZ4SCCtRAorZb2emFZEiQUnfQo8
59v9r99YjFX7gremVsaEkAfaj4sHNT0z9USr3QaKDwG1xBC54Vx4PoFX3q1rKbj9qEqJao/hXLnB
/M/9MWytAKBbFjI7CNvg6lh3oEezVuJmSkj0OH/P9/vLnO/2t3VuH68+X1e7igIonhBDMf33rJYd
6ttbb92+sALdUsyj5uHrac+T5Qe9+pGpP4f4sv8GX3fED83VQBazLFzGO7qMyj/uUcl//m/LIDiD
qVI6NDXRfmn49RDIFIU3diqvYgNqI1xWxM+EVdaiUq1rz4uJEofKL7c9SR/EG/sI3CRYDryK+XEW
DFNWuJ1ClyYnmhV/LowHDTHm3VPE4+9g++LdBcaBsJcMQxkValYxiehj/OhNkpN2O0XwxZHORqga
GUikdNYrDMh2o4Ll1hHFOmgorDK0GTTbD3vHsO5EmCU3cRrcQnlHvPx50N/1wRua5y9IJORRlEmU
peyyIqoAnuuJurzTrMdyp0wrfD98PtqFI4AzfYMpzXPVqm1E2knavHhBtJPk+9o8l6IBNMLhP0Kk
YLSdRFNTtSdWfkl+TjtlwW+aF2xpMlta2ntLT6I8TLufWbsXGYnZQaoD2EKYakQIhDNslpAN7Ba7
J5k5+PnRAsrz/vJubdGrDjxhi7qDUzlxbvakssNUD3X3ZDan+13cHuPVGESkreLEVJ0moydmRw96
q4Tsz//Wgb4+ZrjraZLVGEPn/LJ+RcZbmketAg4iQLpGxL1A+65TFmvqSXzW9MzvXZlYyeYEISKH
6A+Pc4jkBXsEYqXucQTU6D19VNk+oufrHuUi1A7qCAENpgpL7AHT3mil1xPvTCHQ2S/749Jw69A4
ADUgYMDaredfrRO9n7u5hpP64KSf3FoS7dvYo9DS5jlSDZ4wfLt1+61bDZ3ddy1h7YEpYeWcu+yw
ewvxejXgCXFDfeOyJHndlFCIbIlZIsT0pLHf99u/fbQhlcXB5oChwIaKhTw7hHXHWDMYMc2javuF
/Uy9k0Yl7IuticKNDGkgl8vria82hhqYRV2PjDR90LGHfDlE+1PvGAhgbKDS88y7mEaJUjVXF9fD
QGafaUEmYz1vTRTetCaAfkD+4/pfr7XX4GUbgQ9DjOQn1GWDEg+F1AqNZrePCvaiBbEvhJD5vhUM
t86myR2ntiVRp/hQvpYlxTfONFKLWAmolOHVIzINs0I1Ubo1ncnwTdeeqEylabN5YKd0m+MtoRq2
niauBQkptGom+XNi/3DMr/e362bzMEZcdxDMbVFpakL6w0VNiolAyy1QALFoZV72Zg94Q+EVgrsZ
lazXA0hiVUOMwRiIaSBNwJgvC5NsdQAqLDKWEN7gFO51B7HOkqy3lR7osmZ+9qrdcCNgCFF3G6Wo
uKKRuH+MyGKp2bo9WdihTI+jEpr9cf8iAEAIfBkiMNz2CSNo5yKa1WUgLQpwHxj+7G8fiSaEpC08
yrFL1+1nVT7iodhPxNRfbOvDTj1zfu2AUIjYDlfIxzkTboWhacu5bpSBxJ0d/lIaGTZua4GRB+UJ
IPDBEKRcf37F+jxelnQEFOTnkJ31ROK2bBhTlP/iKTlsUaT8hA1EI21S3dYbyNw/682TQS99+7J/
Ba66EA+BkjSNN2foovRS30wK35U47xvW1OCSx5zuDMyuGGarZkVTps4GZC06usX7WX8/9mdVEhLZ
migwkhGLRFzkllQdZ3Y/TV0/k15/QWWwlp6a/VEXpF4hZoDEA2Q+8RRcr7XWzDVYw+1MFPpZCfrp
4/114Eu5Dk8B2sDjRR6vN4u4zrr5qW9H1570hdTNsW0CaG5E2nMGm9T7RfY8quH97jZ2rgnFHsTB
YJ+g6SdEGIwWidPCjOCvNqhMDzVfKsNSbCyJCasH0AmUK26hqYlnIGfmwDrFihvU+rtcea821f5h
AL/G6Sq8CswN13M0WpjHNhugB/4z96vh2+5ZWjUvLEo6lU7q5BSFR4BYa09V/gYDBeETaDbDTgEW
IpJummmYLFp5HQFoLT1qO6n63P6tmudn8yq846SzQWuG5mNQItTLYO2UvL3pQNhGObOpw/KoI3Rx
/fn7Iq2gsrGLEHrGgwSBVFhYkcyrmvCJxykZiZ0Ek+un5VM37XftX6XS8bhFtsESg0gzapyNc2YP
pGH0VCLTsIyH6g0POAuPBxxxAIBu3w8zpQ61aDyRGlRSvywlRnbjOK+aFy66uDPzefGUkWhxWJXB
W44ZgkhAhXDdjRs8RT4AhTjqGa7pjoUafiWX0NYqc2oe5G24qRA9biepFoQhrYkA09yhJmURLMZ+
TwNPT848B3AGHjf/hKujMCRTlDnjMhHk8f0D3pH724dgBS4GAILhDIuPksGNzX6wu4noU9CD/ZdI
dunGNcqJi/xp66AOgiN8P16My9RG0YiTFvxSf7aDz2T1sDc2EZKtKH7ApY3B6BU2EYRPBhWQ4JF0
+XEpTjurv8BW4J0AVwyBSA6REt3VzFOMaOLu9kj/qJo/Wfuj8usOhCkq+q6zgAKGP/8y60/J9LD3
MkDzILbz9zNXrxSmp9S0yWgzOHvOGPmL+VW3JEt8ewrWHQjeZD+AQBoBXUzM5jgNhya9TDvL2v9n
DRA+4q9zHkkS7PVIk9rtGncgWf0+Vi6W5DreGAEkNBBGAmKdi4YJU9Q0kIuzmrYnhVodnIKeVPxO
c3HYvRKQMgSDCl4xjoRI9vPmlpZmonWku9iTd9DV/c8eKPRcdSBMU5fqamnmBjqACu3oRn5iSNb6
9qzBTQUxH4ESUFbxNlybIzNy2yTyUvdS2MyvCiPIVUkgZqsHoOuwVyHghrSt0INBvVFVoMfNkRM8
VzhIEguy9oXd6ihVZHlD6l3MOejysP26e43hD/39fGM9QVR1hnHu0PzIgqkoIbi17LbYEG93gKTk
8AKUyOMDvLoR6riDwipY85cGcv0oe+X3slrUm1N01YNgkJpmrsZaRw9J+bJ8cWRSGxunDeVweD4b
Nyd/n68H0GV6M3tW5l2W/BinqC73QPffatDd5OlyTqyFFoawiaYkzdoWIcULQPa+pVa+92X/MnNg
D6CaGq9FLXionlHhrugj5zIG1fSpiyWvqttbE/Nz1bxwkJk1LpY+oPlypqhMc06sI6sfMnf/VgIf
C7geyHtinkTYLI0NIx/NIrqoVaDT91b5c/csrdoXDgNKpataD5THZTECrz4a+91HODyc8/oKmL2B
2pjlotTj0kQXZ/qQ+kX6cv/zNzbqqnnBVKQxHjnlgOYBdet7311CmazQxklb9SBMUI7yJObSo4c6
cPtDrh3vD2CzeQcJBhSf4XEY4R044CGdlk4XXQpL9R/MbD/TBxwvKGygugqybDemaDILhRr9GF1C
u+gDF1ot+7//un3BUswssdTEHaJLCh3G+MlY3mDpTIu7RmB6YSuJhfGQk1GyAQoxl1L56SY/ZWDo
rQ101fyNDmNrttGYwQxp01Nu/YqtX7oiuZA3LAWXWoBq0SvIVxyBbivVbGqYIqM72IfhnC9Ps/N7
/zLgOkacExpeYHEKIaQ6invAY3EfgGcMD9tni0ygf2OjWkiSQ//9VSlHzBNWfebGTTnYl/6dq3+0
+u/3B7AxSZBzAKYQ6lFIh4lZtrhE8QfaJc5lmMrHxDwn773qGBc7hb25lwqqIF6b3JzePgeRiTSb
vkI3vXaKD31/uj+Kjd20al64FJbWrtKoQfPKxfa+uL47frnfAW9gHcvDQxPwJn6UoXshwv5qz0Al
kcZVLjrN/Yi43QXe19j5SD7vv3iQy0NgHg8SuAEis0uxxyxvTcgszGbtx12QeZIV35grLgfDjzUc
JWAk1j5G7+UOrczCu8R5aHl+OR+0WbIcG3t21QXfdFd+mFPWukVZCUfyJbFPY3q8vxgbzSNwgSc/
wNzIR4puHq2WCcYXtrv71kLVG7tVsgYbU+QhJc+zziBG3cSPYrgYTO3KhEBRyFTOqF2rGBI3ZmsM
iF6A8IMAAAThePD4aoqGMR3L0TCAEXpcnGNfnvdP0Wu9HiT/gUISn221NrXT6BUJGd2nKUj1/Q9n
ZMDAeEN+nkO5BScS0SM6mX2TEMf5M3Wp7326//lbC3DdvnD5VyUwWnWB9pmJl0hQ5EG7U8eYWyRk
GzHx8FERpRXVwZx5UeOxXaJLW+qBlZ+rUraLtpb4ugfhFCjRZEUM0ZfL0JNhPqSuxCbJ2heMXtdk
aZLbaF/9U6ShNbxhC11/vuAhzaoNHHKD5ssIXnxgsv3XM9YAnhfC/IhfiKoEowXwrrGoEXgrj1Qv
/bx7qKwumBzJq5lPs2C6kbCATBVXzYMvL0xT3atlmkLp5zIMvrm8HINB/3F/t94sBDLOvBYDDAaQ
NjcpVcXFs63VFuWS50G1+CzbuxJC+4LFNme4kNRC+8rH6aki9z/+5qhxyDFy8sDLI5qN987aEBkz
dQs3M5WLqymneHqwshOIRpILQdYJn8Era6fQYWFqbSkX5n6eM7Df3xdsr0ni40DlRFyePBwv5l1M
A08Sx2zgAJwm60upSdZ4cwQgKIEViHzkTVoqgS8JanoTEzM7RSgnoR9idri/EjcbFVUXQN2HGBlu
BDhlgr2IO0NNWrOzLqlmhK12TKrALtJAk9Wj2xgKHj0cNIRSkxyIsV6MvDe9amrACLXcc6U9VeXR
lZUD3BjKqgvBdjCg3oq8QheK5hsACU+PCYpk/d49X8gjQbbhVZ4Ka7IeR7qwLBspGKduhrJD57QO
qsz32G5SCSeOcXkw6IfzuJ5wQAoQu5psbNyLU30amlOaBF4iCbxtTdd1F8Lx6Iu2crSYuWB8fK3y
c917vqqeRkOywTbslAn4E2KswDVA9EwcidWn6dzH7iUJGnBvPCgs3F+RrZ0FrWEoSYHKgKc1///V
MS+ivjOhP+Je6tw3szDNzqpM8Wxrqq67EA6J4UHQ0ORdtNpLFvuOGkTpc/zt/jg2JwoZHyhpQL/o
xpZYeTqbS6o6l8b6oEQkfcM6eDZQYkg74LSLOKhqNtwKMafokqD2jRowthdFBME8hEBBE+Mcuxs2
iVNmbuO11AZH6aQiAZoeFJnQyMZKr7oQlmGoe8jSz+iir45uqft6rPjlbg8Ehxs1LIBm4KrPgHOt
t1PuRJVmJDQlHjJjj00qcQw2VpkrrGo42ODGQ7Fj3fygsxk4GSslhRvYob3b/eOpH8jDo3gfKEo3
r5RCUxI7mTVK2jhoEgSxjrs36ap94bBNGuta1GKjxPmamsdJ2X+f4q1r4aEFwCT3kdezoxdQ5vCW
lpLpOJsfVfXD/q8HyM0A4xebFJ2sm48cY1aHyUuJ6b23UIZD5vVtbFDAC6DyAh4JfDNX+HzFBVAv
0/SU9IwY0WlghI77nRqYCAjE4xxDnUpU3TaTpDN1hiFk9FtnHlLUMVe/7p4lJLbxVsdzF1Q9Mbzk
LE7U6EubksY8LP5oSgwR3+Er1xjJquvmhQshSoa2G+MuJe3iu9EPRo8JO0aRxJrKehHuaTpDQt+L
6pQsyqPFUCvzU9ViqoK3TBVKcWGiNmg9XlMpcZVoKXGi0JgPym4Vyde5+tu+MFddkuAR4agp0bHO
4dyEb/h8wAxMpOu56yScZsTrtXapB5wH5c88+MvufAP/fBwHZALwXseZWJ83pidW7BVFBol437Be
SlPyjNgwptydRFUvhJTw2hK+v6iWpFwyLyPmCYzrJZMwVrb2EA+y8toeWF6R6snapPamWM9JY/00
q2A8evrRlpVF13jYQjwPcLx58SpEQ5EVWE9Sno2RXs/ohcfemo9TGtrpUx6Hahsq8GTHbvFnJegM
GV1mc/IA50afHs/OCeEUQFxQ0Wpc0G/7HH0am/2mHHL0wLQi5MGFjoW1QV0dG4XFx5ykMVB1R0p/
7d67UIIGxBELj28V99YcW93iGpSSqP9gfq/rvUwToN2vmxdmJ8vmckw9NJ8wPzVpmEz9/sPHNYaB
hMJdhNMnnG3W2HTUtJSSuoaVVT6pu9VSMAQQAnCbAvgGqShhY5VtXnRLZyacQtEGnQyQu7F/Vs3z
/1/53Y49TzEKBIFc6oYaXA3J+vL9IRwL3NLgl/BsEEhjQvNVMhdWO4LyieKoc3caet33Usffv4mA
+cTkIG+GB5fQiUOhLN3VGSdY/18yhrEqsSBbg0AhGh5vxXV6w20Yodva5qmLOSoPVR561QFEljcM
4aoLYZWTsljyLkcXXn2IUfEmfEvzXAUMJoL7ZetVLqsJ2shNmpLcfsickyJpfsPEeshs/Nu8YCWc
WNeaRkvga8QHSs81e+fVUBA8vmEQSOyCfAuoxg0TJ40ptZ2pSokCHFGUpWEnC2jxjSLuVkAP/u2B
j/PqMGiKURasR40Yp2L++L0pdhPTcJivOxDiJ/bcQFBayVKCshXleZABHLa/H/htrlKIQyc076Wd
bcStQoninG2A6mSKaZvtQ88M5GpA3nCprueH5nnTzjE+Px2PqufP5f7bBofsb/u8/6v5b+hiVnOE
bZp9ATLW2Y365LMP8Ir9WlLqBpDWJk5Hm7ZIyZx9NbvT3L3lEF+1L9wFE3zurFMYPn8J4uEF43jD
AbhqX5h+fWqZ7Sbwht0RhW8Pb7kKwDzj1xlenrjO1rMfx2yMSxd+5Dyev3e75Ycw+detC5NjlHUz
DNGErf/NmENDVhd4y0ZfNy/MjTkrrImzOQVN71i24Vwidf/9/vRvWTk42Sg6jNALV4Vfzw+0wYtx
rIGe8zLTZ5+cp74IpmaWXGY8vinaIMDCcXi52tRNziGr1KnroJNAohjUXut955yT7DxWH5jnQZJ8
N9WXL8tVd0K4tbGbaUYyKCUa/WynvtZ9uD9pW+uCUAZHU0DZD0HX9aRRpRmtbmgTktnhUJ+W9NTL
bh9JFyIXR2UQUOscnvErv2vVlzb+Z/J+3x/FluHjCitgygL2dlMBqmRKahUznkAA4+LBmzX7o7gg
xvxtXzB8ORDkkWGh/db7mEYQXv4/Vf3HziTBPdko+ERemVeE7t24S8oMKtWX+dnq/sdBCLePMrPB
0TsMYuqDMfOr6IM1n6RewNYpvJqq14fY1SA0hy5dnuYZiVgwT2GcnOPlqMVvuImQWkS4G0EgXs18
PVVJ7ujKqFcZMayTeSlMSfN8KsRDft28YGqL1mtq3UHzRfUztY7ZnyY7RNqJJt/37lvIG70qsyIW
ityWcPqS2cuLYUFkI6sAOPE9dZBYq9vVgAoKQPzAbIKViJt7PU/YtZOTuF1OqA6PiX5ru0OjPk65
TJDt9ozD5YDmlM1jEHD+hANiOqwbVa6hBH1kvwI7d7csB0R4rzsQzsZozqVRlegAZcZ9OwdbfTfC
GI9Ei9dGQ1AXxdfEqUo1d+iWpCjI08w+N+On3SsNrwyZJuSpITclMgaV0m6sxk1ykp2t91SWyLq1
HEjNgJeLdyiIiVAxWy/zpHvFVMeUEQU1PqYPbrc/jLHuQLiGqmF0RrtDB24atk049Yf707OxT1cD
EA5CqUyOujC0X7Jvk/U4FgGYY6n1cX8vgMLxepDI9yH2vZ4mmk4dpNHSmsCKs/NgPDTxOWPn+51s
rQWcM6TcORH+RnSZNVqkeSDaEeuf2vti6p/vN8+/cW2awKu7al5YiX6kajVpNiMsH4KqDYo+dCNZ
6emtMXCANLghgJMDRbueqILVlpXSjJEqeyK6IsnObA3hunW+Ga6uiMJectvK0HpnPTaUocYb85tR
gkHZGAJCDfh4vKY5D1i4ISxljhwH2Vdiqi+sJDKdPVnzwg2hgImKqlVoPsJCMyI7bxtTBG/5VQCe
Y5jEfG7dlmUXQ/CLZFPhTwZU1y5Ksf80cMdSAwSelzkUeXyuYpdZDuwj0dnzsnxQyv5E++qsjq3k
Etqaq+uOhPV2itRVQEQCwCKgWeeXk+yW25gtINZA6wfgCFFqQ1iMAYK/qGI3A+iif1edI3T8TFmg
bMNAIe+KMCgC1LDjIrm/QvY7K1mkXLLsa2O986JDm5xKWTGUjZnC9QkLzhEc4IoI13WWxmlroDoT
6e2g+D7J6htx2yDYjlXzwrFuLTXzvAZIFyRpoChcnRT6VU38nh2i4L6V2hwIeIM4ffwxJoZdDadS
przh0KPmaGRBziQmZLN9LDZq7aFCOxITaxNiTK7WWyOC3s0/6nSiLNz/+RwKjPoLCJoBtLNuPnKs
tunLDqKK1dPcnGWFgba+HllpoNdBDkWVTqF5gBO1Knegbjl0j39SVeK8brcO+A8UoxFqEvM1bsyM
VpsQkZ7tsB3eKbKQ+tZp42zE/7YvzH2J6qs1ZJcSlDX6dFSSr/b+eDFP0ED9DpwyREQ9YZuOpccM
J8Lsw3z57/tElr6/9e55+yBjYedw6qPgbKiFmpu05vnv7tEe3rlaaJh+5IX09/5dhI5AoUW0BlaW
L9TVPacYidFMNcbBnrPB9Wm/mwOMFYYGHn550AxSXesOKlR5n5k2gS/YJAcXRIjUlJzjLbPHC4DC
k+GmVUxfxa3mtm43x8TTAsMp/MHPAJyWCkfzGRcNE2QbEYSAEw6anzAQBolwfVo6dINyJ8bZGo+m
9pynxO4BDwmi5g3W47o7cQPYdZImThsTIw9YHiq7K91gXeD/IQ4OIDuSZ0L7qNgwjZmDC6+yv3fD
h9k8799YCDnAuYTaDEK9wnTZOrXSyqoTAr1zV32ah/1xcDwkwHpB2ffX2ifChdpPzGEo8wvz2p2X
7MF52P39OA3QMgHIHNrwokRkoZkAuAD+QxT3HCcn2Vtx45rDlYPLAZBOxJJFCcc5M9iIaykmWnnJ
ayjOH2It9LJP9XgaZUW5NmwJ+oIVR/IVsDiRhj/pSpIlnhWTBTVG02OevVPZ2bw4b/AMVv0InoHS
a7EZcR/K8F4WFrDi1/0lkY1DsFU5NSou2YIVpwdHPzd20JbB8Mfbjz3CnsKu5co5HFItjMMqoS6E
ogOQ+k1R7tJivoydtzUQuGccKgJyBKrurW0iiie1ytDmCal8Z3qi3pNZh2n1VfK62NpiEHsCLhxv
bi5qu+6FjZ45LipIGIP9mzqHuAiMLPRKX8+DScbT37jPYRHxDADzBQEWEa7VgzTk9V2MDLPyqBxc
V3IYN65zlJrncqeQbcGBFFak1ru6mW0zJg7KJCedH+uBsR9Cwh0dLkeCwiIoUCLc6LFnD3FeeIje
aHoQ+5mjSe6pjTladSA8MTwEHa1BdSkZLTWIp7Aa3rAK6AECAFAadFSg0dcrvrA4UqrYpKRJS19R
S//3/QO4NQJsW7hryADfIjtzGEwvzksAFWjsV/NpUnfLF3mI83MYPRwSYIXERQC2164Ujio0nHML
5RmZhtTWCOAq4+bjSX6EZtczZJd1PDDFKpCf6k5jopyT/ehaDrr824O+7sGZWL/0DnrIK79Vn3rz
tH8NgNnFcxuQGggxC9uUQa21MNyogP6C7tdKmMs8wo2zhrsCQWtIq73qn64H0OdDaVmRg3Ase44a
71AY8dFt93s3IAHiTc8ZB9ADEA70kk1WEUVuRrTiaHq+VHFzY53RNBcAAFoLAV9hnY3eWAaElHMy
DcflRRv226NV87z7K6+51kBZrVSaE6X92DMfRdGW3ToGvNIG1z5BqgiumphJzSZw3DrXywmYvcyX
lgbfcJpXzQvbNDG7rtFRL5rU6Znmoeq+a8F1kz0iN/YSdE94gTqQVnAH8Yvwap44R70zOj0jLAnV
/GFsQC54w07i3Ag8IlF1GUq66y5U6Gybo+ZkQGlT5znOJQmprY0EPw10TC5Xjath3bzipj2CjCAN
1az3p/cZwML3z/PWQnDMHefqAxokkhYG0yvNhuUFocOzOR9K6zQk3+DavKEXXJ+wehA9Q33L9TA0
NVp0lkbYTTNYC18WCG8sSuu35ue39IO7GqXYAHISVY3zZEZOKrZy4k0fjelDbPhqE+iZZDQbSElc
DaCtIpnDOQziNdHmmlKNANqQvjnS2gdWYgFnyT3RDPQ3f9BfcvvcvSFEiIw6ki+8jhpk8IStgFqO
/WgsFSBiSpCdKv1wf+q2dhqCqcBz4zmOgkGCyfJyM251Gw9liHP4BXtXt/tfZLzAM7CYPLeDhPZ6
D3RVN6WuAYibXj4Vw1dnt1AzLBZmBs4B7u5b5RV3mJd48nhIZHjoodZUnYr94B50gTsPdgPLjoDF
egiDkqeWSxliXn2Ia0PZXf6BD+Fv+yIMupqiQXWWghKtHf05Oi/dB2O3qBj6AAiQU+x5sMITlsHW
kxyqEFgGy6Nn5idL8oZ1xuEDIgNyByhGL3iBhj6kvakDTqp0IPeczUHigWy8Kzjr2oUX8kp5FGwJ
4l66EnU1JcPyXHxBJd6h9VXj0LjPtnPcfybwCoPgNCpH2nD81+sdI/o/jC0QOVaTBRNSklEtGczW
qYOKPLYS3FoAQAVHZGR9qg0mp7GUD917lv6PzQtz5TVKSilvXil+zPRnJPOXty5Y3Kw8Gwx2KEzT
eoJGtcyNXmtw5tyQWkExBIlsCLddYO65YjBEG1CeS0zBxHpkjXMPs7dEj7XyUNr+NErsOXcD1qE1
dIG0NuCGgPdAh3s9ijJO2TCwHi8j+4npQVehGOIpsUNrP3pv1ZH4sp+NRE2AIsP5tg6j+6Weft/f
r5tz9Xcg4r0Uz55bQtYHZ9s+J8A3QjvACO93wVf0Zq7ASwM1EJJ7N8pQU9qZg1vmFH4hC0bvJ5NR
lzY7wJGAriL0S2+iRUk0IIc+AcWQ9oFS+ZErORKbc3TVvuCwKWqXzgCRUNK7QTx+QGZyf2QQpDF4
g9iyeArjGbDeTm1SYO5mByOg9qGKQgYCxf5F4DFzSHVzuqmYOmI074oaGlTkk7d8Tp0v91vnN4C4
xLDdQMPAxkKIXTgOkTOwJO4WUPf8SjnPY+BYwSR7wmwtM6i4eMdDesdCFcH1JFXwZaypnBJSa9+6
p37+fX8MW80jSYiUJ1xyuGnCGPrZHeo6QqigKkMUeZHRrbY2EYB0IGYC4AhvQ7hEqylXamgegcuv
nOss9V2U7Bx3a4CBL3HdCTdbV6+X2WloFhXoBORS9zjJHkdbUwSAJpDiQDby8m7r5lkO3YOus1EJ
av4KjzL6fH8Fbq9pHfzVf5sX3YBc+3/SvmtJblzZ9osYQYIOfCXLtasqSiONRi8MuaEBDejN19+F
3rHvLqIYxWCfGKnnoUNIwmQikblyZWSYU4Thx/i5HJ4D82Cbh47v9fhXHq+EGpe2A3lOgDEE8Brb
Pp9KRFTQaQUo8ansX4bx3Wn/mJv74WCnhd8NlcAbBjf1XISWKiRKzAjUDfoh6XZrbLj3m4HhgU4C
vxLuoDs/gKejPo5mOp0r8BIV2r968PnxdiwKQMGm6AclunZKXhkHLN3kLJnOxeBZzqdI2Y6vQm0a
Ei0Ik4oyNdnqjaXDrYK28QW0sq4CWrlorb3F/TWNYdH7DrEnZETASTDfAhKEnBXjFF1IvwPrLjP3
E4hf0B95LXu7sFaCAEk0SQPoA52u5oI0Oup92I76macgZ8mK53aziwxOFvipwDUiMoETOxdAypyx
cAztc/6qmZc8XSn2Wfr+2+Eldch6ZYhrXbHOTfecpqd8WPGX7tVt/vmy9UMDE82e8PmEH/Lut+L8
W29uiQMJggEUIV1ccOC5nq9QYHXAx07MOtv2J/ZUVSsrJM0ARCYICCFMjcgW3kAoxZkPXxZ2MxGr
6c9otO2CZWs3TOHeMH9v0rl3KWg1ChdAsKSDZ2YuxUBbRb22eH82YtudvgY1WQneLE3jVoCkEdZY
tkZHIED9GgEJYyAlvNbQRFK6uzlIRxWB2DFNJ4gITyqYNJXf3hQg+P7z8UpJLsd/pCBx4+BBiuep
nO3M1YYGRQspU+cqznFwG+tgra3Wu427cWzepSDDguADGGwQgZB23WpoVTIt6855farpIUYla3fq
o8i10xdmHgfn67iRv/BOpLglb+7wWOEZ18OiO49verHvNxKd3Q0v3eG90SYloaw716HfTBe20ai/
j48Iqgg7IVmP0qP553MwdWhRm7VnThs34rtW3xjV+o8Eca8KTwe7Lx3hidkjUAKsPdduSm3wbCnb
jNV/BIg8J65WXH8y1KfpgzojttqdM/IcdE/MOTT58fHpleztnQjJWLUVIEZJq3Xnpn7uxtNGslMM
DzQdIn64KeBQ3aFlh1yJtbwZhjNvnpP4QKfD1s8HbhxGEOB3JJt1U95kQBkcaPh4Dn9w/UQ31jyK
z0fbMeD1QBy9UB/dEuTk07GtzxV5DeLXeOXr7w0Uog+AKomCOMRkLclAlaPZNTzt6/MU7WLbw/mp
TS+s35JmWyG2mAeirgJ3iCppmHRplzunigH3qMpz4DfmG12L9It/PjdOaEn5Hh7FHFAfICnCmLc9
mZKyPMfKvi9fuu5Hbbtmv9+613A6oGioxYbbccfkmQ5TXyp5qp65tjO+dNpmTRA5WCACYTKgb7IT
qBgt2qinmfU20m8V/bbWcv5e0URPe7CNINuCMLgMGsryQuvRHMd8MxTnu1YUf0fdyvrc7wLqvKAD
KCEEPctdtCkmNe1oO45v2QSe1kuXPSX6i9GsuB/384AUJAdxCUGEKr9XSrsreUjz8S0pfZT5rV10
S5MA2Aa+JRLZQC1Ib2s9IZk9hPrwpg2fKTnklQtawX67YcXT/UaKdGCVMmJjoZLhTS3+TcCzVLyo
awQw9/7NXISk2wOhg8kIRDAHiAWRIlT6lQTbvfkQIlDLgsjcu18wv+EaZgRak0GEXXPXYrs2+lE2
Xl25KNB+rHoLu4KnncAsIyEJDIP4khtXIC2Kymg5wJQhODVqdFczICWPKi8Y1jjuFiYFFYfHiRNA
UDIliWq1NNJNsKC+RYEbIDoR7mjnj8mlyw+P57SwQTNBkv8BHi/TbvRpgLqcCuUParOijU0BYHYF
s8p/5wJ3fb5sgDB34BLHXOLRm5K/eHko19Tx8SwQjJqL4GCBHjjwwG8s20/dsVC+q2vW/U7jNQMZ
XJAYIR6FF6y8+W1nTr1VWsllzF7sA59WTvHC8BgZfXRQiILci4z1VpgdtbpC8fhO/wmsr2ts6HcL
JJAMCASiIAjkObhl5wukjnpKWzUuLqpfDx4q48I1UuNFCVALxOzwKkNYcC6hSsJAj7SwuAzDIf89
tH8s6m88qvD7AccAmQxwYvfpU2ZaCl5ojXKJ0+eEPpPgS7tW4Xe3C3MRco1FCkfZNKpeMKEe+vzA
1vLOdxYE4wOODTuFABRMibRIrEqNsR5VNK8IL9PTX8GLvvYuXpqBAA/hpIqSahn1wdO4ZV0Kbmny
nXI33z/egrXRJUez0p2pUAqMbhWpRxIEb9oVPbgzfFghgTAVHhTCUTKvdJPpPW5vENJr2aXonzIU
Tg2vvN+RNQDR3XkVghBdFlwk8BfkWBSItxtip4NzGScPdB5IsygbYaBwmdFeEohZZNcQn8X1NFcJ
tHJliq4GzoVXqkvoPm7LrU8jINwMZLxQRIM5oJvVXILSpkoS1p15Cct/u3AXNjun/LN5y2ciZNPK
00YfHIgwX2uauvGwkXRTrBKgBLgWUHqEaLNc1hlkU0hbxTQvuIHCbleZrmltveQEENBC72S0OoC/
JnvmZs9IOgTouWJSt1A7r7TRCXqtt/HCgRJk5XDMQTGACLOk242a6x3CjRR74SmqZ8Su8Wn7VsCA
wzdHRFPQfM13Ww0atbODCbSeaP/UHZq1evMF6wTAsmD0BLQR6ied16kcg1FLTftSUq9DTKU5F+WO
rL0mFzRcNBRFL2YRNLgjJ7XrSEHuJaeX9msx8Z1leXYJSrd8l3xkuW4EieneuGsJN62u7TN6mQwP
UY+BbjeGs4lI2xFVVt3FDcb/1o6FO4aF+3i7lw4UQLhgaARvHIyhpHmagdZ0IROdguqdmn0KvzX5
B1ZIvMWQchFdv2W3qS7bGreIZl/qLj9NenNwrN3jOSxcGIK2HBSTwmuCUZ/vAWFRTDLm0AsPi4Ne
/whCurJKixLeq0fxXkV/DkmCU1tjqJlgUUZm3lUqdwKy+ANzuJFA5nNAysVOq7DHHDKvjt3yA8YJ
+iyuCDiXd50sI4DCWBZM9MLUp6H7U8UnshGj8m5iRZki7Czi5micPZ+BZTVtYpq465TxoBrXcc0z
e093zEIfMLCCbhgIDEBh7jiZVA4yVxLVziXPvErzetAnG0/l6DHjM0Lz5T9qceC628SeSvbT5rAO
hEM6CiQJYmD433x2URQEDUkU6xINL/UXvdlGWPK+eLfDS9uvBmk1JRGGN0rmHkz82Hq83rNIgtJa
hSbKVr0azWa0bTTIYW5iPpGNZVT4fAyP/k1YILRNv0NjJPpESBmO1mVyGjdJI5f93v79iIUAJYH2
zYJfZ778SQAPZDRRPWe76GjqAlD2gQV6b4f33qIAqdu5AD6mvEZH5eASpHudvbGNdbBihQTI4D0o
CCMo8wAAwRJ3qH8JLm32ibp59mnz+gAYJnoewpAD/Ckdz36a6jYnTLl09c5+M9dSeff2D1+Pl4Ro
ZYoguYwvRhEEmQAYUi7A9LuiHXS5kuq8v4YgAA87WKZ3FLPk16D1UZmEGloHdfzNokhth245btYx
IOwRGMT6IKxyFzpN2rysUUqgXIbxnCSncuWI3js2GB63DyJpCEPAys5PkDkqIGKI0b5B1S5j6yXf
2/5llRhNgku8HyNQVgAzBP9JoIrnQvRec5Ka12ixlB/L6E2jLnPco2FGrrqx+bEQhTOLmxsBbaBX
5PlUPVLaER0CvF3cqTm32bfNR3Y2vjSV1K4ze7Qw/lS4SK5layX6C2cWJe0A9Qjk0D0mvq7GvupC
alysAPzWb9zf/PmIoCBGg+p2FA7LiPjasPJhaPCiIF3muna9llFd+nzBfQ+qZpwqWy4m03P0aqlh
Ei9Z7Tan7NcHvv5mdCH9xm2tqtrR2waj8/KvnJwp6NcfC7hTaOAW4NwjOQ+TcR9q6hQWsjatUj8F
rj4fbN8cUW7Zb+RpRJgDtZzICIP9G0kdUIXM5xEpSa3aiVL4DXnVlFfn+ngWd5sgDS9595zFbR6X
IfdLt092drN7PPzSIt1+vewyJUWtEMQ6fPq9KImXdADdbE1HSTOQMsuJWaWtJWYwxXulPuj/xwWS
7HafGFUG8lDut+pJOWtrfZvFP5+5fPh6wNDhWyDeB49PWiC116IOtVPcb5TpWGTPQ3/g2bek+JQP
J5McQUN9fLwjd0YcNygyIjhJiG+hWY40n6GaiqBsh9zPnUPyGRf1n3ztRbew6WglCKo1GA0YWRnE
UGcsT8AxlfujkSFIeqpSVG5nK+q3cHB1EW9Crhao6LsU2AgKF93qIu6PpgvPZmePxf7xSi1KQBkC
3o0EbOOyQ6wEtLf0qCx8MziEyp/eXgHrrY0vOWQJN1iTD0XhG0x3yfCHTSvKtyQA3QMBqEORDJxK
yXS06HZdtKqS+LbuIR6UrrncS/ssDpFosQyUsnx/xkzVlLyeEh9ZKSAKFGVf6lu9JpxW9GAFUxnA
KtAOST1ibsWqjeaXfhPuHQSTUXa8kbZCGFg4G8gPCaQyqLgkC1h21JmqTmV+ne8T/TRZLkqlgp/b
zxJya2hrjjI8YcvnVhyEFVpuaknqExNZKNQHrGj10lbDTOCmEHEItKecj5/Y3ZDquKJxCbWvf7Ja
2+pZ6gKBLhLZQgSmMB8/0vSgV3mV+Vn0FHy2x+2qAAo08WzHPgvA4Xz4YjSnWiuV1LfDLz0LXJ1v
bHokdhnwGZCwAoCx4Cs5nKuxEuW5H5ee2X61xq3Pk/n4Mskkz+IxCzqMbzh7B/wq2/f39vPldt2h
wwJTHTG8/YIYXJOsWAqhRtItJBKyqCQS6OE7TpV6TMMqYjz1JwvM9Lx90vULNKIy4ydV2fzUwlLd
CpPOKu1TsKM6ReqP2gvNXZ18fqxrCzccIAtiKuCfxotRGt9g2WCB2CgVNqNgtdsmhZtpu+LwWMyC
ygkBggYS6IU7ZH1i5Fgxrah8UKtk+b4qPnD/IE+OYDvQYDi2cmOZzE4qahdF6ev8ohquma+s08Km
Ay4kKuQBJYERlJ4nceHojDWE+ybZZZ8+DV+rYbdWF7W0SLAaCFDDw0H4UlJsO9eMMhkgY8i41+Lv
1jcKniaocwRjEmoR74tkxhoLl6tJ5Y9R6o27YfzIBET3I1HJQsFBIx0mVYHVMIeo8t+YXe5S/N1+
ipC1wc0Dlbgv/0i1wrH7rMICgUmlbaKDrj09lrCgDni9/U+CZLobu9QqCrYFfwpTN7TJDunlvdL9
LDaHkLEXos02YKsWQOlyBCuKp7EaB6P0wx9ldHL4B/QNTiXuThCGgatAHOebB52tdKE6Wlbp18XX
sfSIvebOLJ3VWwHSVic9422kQ4CRHTX1GGzFOsF7QQjIRI08jCxyjfPvpymfSK/03Ndbj9vusFYV
sPD5s/ElVdOHegy0COOPlav2rvbl8TFacPZmwwvxN8tftBMpKgXHyK5OCnUDxBs2Y/LECqHfMgDp
KIdCAm0uQgP9sBUTyv2EvU6ndo0ye3EGN8NL+2upZURay8LwNWiq1H2t7fuKrWjb4i7cCJGeV5qV
dQPKjLifZwcKh/X0eBdWhpeZSuHD9GWa2Ny3co8V64XXS+PjUYX0KAy2eRckHqqIIkqZcN9p9mXh
ks1YOWwxhkYYA89PIAekLY6zrMuykBZ+hh5K//DaZSuO9tIm451gofcUgoigJpifIbNjZRdaQ+H3
feaWxzZ4DtsVZ3VNhHSO4rLQuNJAhBMrrvUc/pXwjWR9wltFKkAQv+A/XJuSslVarwR6Z+Z+Nux4
5Yaau/0YQctE+3dUioHpYL5KdRDH4KdgmR8on2LzKVjjx164c3AJIKCB+Bgy+VTaBT3rayeurcxX
p2OTcreNCrdKj78fz2JpI4BtIejjgHcDLun5LKyWq4qmKrmvEl8p0aUTCrF266zJkHYi00iX9uhJ
5FffMvtcZbuu3P60Qq8s4ekJDmhkH+azSEABpFktQmTD8LXvzvrKIomlllx7EBrDpop4z/0LmqOT
raZMrPB1bZchNR0d1Oioo2RZ22/eDUQCMAM8svCMlgtZqyLMA0W3mc+aX2myL7UDs1fmsrAZOEuC
BV9EBe76Z4XE4uEUhamPVqOTstOji9r/eTyLheUCbBt1daLX2H0eKCVZXjuMMH8c/0o6wFvcHGWt
j2UsaAecJEGjjBwyBTPEfMfrxGBpHDUIapRHVXHPg+JuJTwQFgTZXERmRCdsMN9KGlhMqa2XKWRk
vN6f1bxa2W1x7ufHCkmg9w5aQH4JspT5HMwClekdOi/7wTFoEfrZfI0Kzkpwc8CIi76gkrPURUoe
N72e+BPAFM/VWrzh/iAhjwvTB9AXUj93iXbWjYHj9AnzDXJkFN7w3lorJlkQgYEFkQLCPRAmbXI/
UH2sIif2Y3LQpg6Ef2RnrPUKX9iFmRDx+xunLBQRygRN8fzsh0HBXZhsTuqCWBrVhyCcAGoXIRrJ
nUFApa3jlEDAV1J/UeLPjzVh6fvhVUIbsAd4Q0uniJKusZAXiHEPMc86EaT6HgtY2gWBwxJUdthv
WdVoHedmEdPYx8PNVnd2ce5r77GIxTnciBCfcLMH1VCFalja2Gh2IvrZ3O7ywVESVR6IUZrgh5W2
oDb1LiizAFuQ77Nql6y8oO8NHgWqD5e1CP3cc36Eek1AaUIVsNSciPVC6GcHRN/Di61vfr9BkLgh
hHsPiIa0TkB8NI6we370VwGOsJ/bd+F2dOkWTR10oUZTuQiOq1fkr/DtH4+/cJAQIIanId4movfH
fJdDyyj7viKhrzqvg/KWIeLgrOzEsgjR+hCVEbjdJGWOqFXaqW6Ffmwe6ux50p+VYGUWC2cVyFAE
0kXECkoh3QoNjRKmMxr5tIu94e8pjlaUYXEONwIkhVaqcTLQTCHy+fSqsdeYwyvb/I5GMAmhGAQR
kXuAeznfiVbtA02tOWzGVO77RnOz8q/He724Sii7BggLbtNdRmAyC11JcgNGoz3mn1lz2j48UBoi
pyugJnKoGH3TmiQvlMgP0mNFTuM2Ij7c/Min44kFDcMjGhfQfH3GMGXZxDF87Zz7L0H5gVMK2m1b
ZEvgVsolEElUUD6BJw8WlbtMj9zwn/IDJlV0ulbF8wRRXBmMQ2jbaywnqa+yk2149sZuFu9LJJgQ
Rdk72BflWwHUxTki6l3mV+NhIl5Mn0BSZ2xkFPyPFFGnB6Y3MPjI+typRp5noZr6ib6zK69x3KD4
MTbDyhW3dFpRCytI4+Fr3LU3YFMVNlaTZ75WH51zk37gON0OL2l0FtiB2Q7Y706z3B640/bvx+pw
7w0DYoIkJXrsgBDvDtjFrSlsuiHLfZ0eCdtr0YE4R30jzc77ZojWvjAYwrzKGSZD75IIlL1YpdRL
zX9RS/eBbRCXG6hgkSS7T2F1iPqUJkv9VnuKwxdzMwxBRJ8t5N4Qg4bDLWm1PUWxNmVm6sdB4I08
9Pq1POjSObqVIH5/48eMYZ1HoPVD2sRxUaHQmNvvf8wA+XS49KJ8RxrfDGoKslbk+Cb6lu7a4QPX
AjAUyHOjIghYaelaINk4TfGUIY2LKk99F2Wboz4gBkVNuKnD6AFjKr1IQAEWZmmB8RH/JP2x/k0+
Yi9ELxfczaJgVQZQWlHKaeIMSLs5Lo+OrDhElltvzyRiHgg1CEooNBeQDxKwlb1CSyT3HOUbu9Li
A9osXpywewKNLRfrDHlDM2ussUy6R4aT0bu9uS+nzTETTAK8XFgr0SNN9gFCvWgsUmapT4cnLT6l
K17MkkmC0QYRAFYKrUskZQs4r9s0xvBN5k3mU5K6XXaa8o9IEXy5SHvjVMnhKyWInZjZwASw0StQ
qj+56PMbrdmlBY8MhISI/KCkHth1i8zVOhyM2MwoAhqlfpyms+Kc47WC3gXLYagwHYL8V0PNuLRc
vGnTHM3TmZ+maGvejSvrtDa8ZDjA5McZCTD8FKM85LncjsNB9BBFfrgeKCoj5cRS00VjmhtZ4jeA
yYxevlKKt/T5t8NLF2gLLGs9WBg+zPZp8mWwN3YQEVcbwD1gmtegbyg8kpZfIwWnRpzE/oTU23TW
ty+/4DzRxbMEWFA5b9VNaAeZt2TwSXWg/8QbGy2Lr4ea4V2FQIMIHUpf7zgNGcuu7fyqcNviYKyB
oBbO/2x86fTUCIKZhhifZj9DZTeoezv8/diDWdhhePEIVaFoAjExmeEtdto+RU4AXaKrz+ZR6/56
PLw4IFKobTa8dPO0rWoEmY3hx9TN2DFBdSJYYkwPTcXKzZBl7AboZEUnFMQM77jwFMoSovKw9aMo
d2Pj1/T18VyWlupmfHmpeK50xhCmrd9ca23H1hDdS5t9O7y0VL3OMxY2+HzdfIqTl2l4rssVP2Dh
bgBqEm83tP6ETy8HVut6UBsbVa9+rD1nsZfqpwJceNtfQOC4QbkA6hPh7929ER0dlcFK6NTYc9st
i9KNN9doI0F/K0FaKmAyCqcUEiLuJg3oundbd1owr4mgEgFhEi7q+b2j5HZZqAmp/fgrCBGG4sfj
4e93GsMLwAHqZQQcQPp8UqZVx9Wk8UlyMmIPddTbMXUIU6HeAU8qkAXiVpOCJV3SjHj6lMrVOjpd
7Gao5Xw8hztlEAJA1CjIEPAOlR0+HoQquoux4Jq+FqFHNpMVSMOLk3zj0Jdlno2dieHBpIgwrpso
v0Nza5xekiGtUd3GJmuCJLgGre6CHNrtydbrBxIQiEGpK9xWwVc2n4Wj16Gih61zLcYfAd1n0VoZ
wt1JggARihEhbpH1lk5SrisDuMMK52pob5paeCVeiP3moAyEgJQdDcdRaILAhqQN+qSh4XwXRf7O
qH/p9a/HB+nOJuHiQehWIK5FEZacVe/jxCLIaIT+SEIvhrsKEjd1fIvttWKEhbXCBFDcBTpcAJZk
vh40CumhExBEzIPZnav2Z9OtRMeWROhYKryECKIBcup7MpRGH8so9FO0I7HOaM/OusPj5VoSATQr
UAiCgQTJyvmR0oeCWaMWYxbB3voRsIP55wMCUOqFKAA44+5oWLM+N0lRKso10s4sfYERrNcUTxyY
mVOALUdK4P+LkLzKiU7vBYmhnzlewZ55d3bS51p3DfQOBL3A2otowVRBnHgyii6LoDWdL1mu04Fg
Qso1c4sSNeZDuvW6wHxQyi5UAw4UXvFzASRQKhTO1xBQ/Nb4r3G7qUW4WxwpPErBRi15mSZT00az
UuVqiB4VWuGaycq5XVoh+LAw4wK8BP6C+QTqpphomWACerS3wYu7sacULjks0M340g7U3RShDKVR
rk74ateuXX55fGbXvl9WCm4qTYF+aNes3zkdGC7pP48FvLctl4/s7QykI1sFtdPUQkJMPS1ztdhN
viq/dF/5pb3/7ZSdYrjVvzp3x9gN9NMa9a/YgrsPAEwEzdjgpt8hFJQYfLZx0Cm4rPaAi4JtSlvj
gVqwxADqIgSF6AdCsfKVPkR9YKVDHFyz1LXJPqKHovMmeyX8sSQFCVNdlGmLVI7Yy5ub3ZpqlaBz
Be7E6cTpqbR+Zr/0NY7+RSEoKcCWAQcBxZkLSZLKmBxzgpAvk566hfEjVt21qtiFUycKGAUsUrTO
lSP9StFpCagNgivqnrTvnG0NXiOjKV4xUHpcvabshJoKT/OihntC2Yt11djWoKwYHi01kUpDZhAU
NfMlasIgn8qkD6DzO9X0mLJ7rDKLq/PeWxM5WHQzk2I3amEpcW3S4Ko2zC2izN0MeRUZXxWxSwd2
V/g/8wnkSd/obYzjOu41/YkWK2+lpe+/HV6yWbbDoolrGL4+q93nKlpZ/gV9nn29ZFCiIK9RMB8G
1zg/BvouaL3VLtiLIkQfPzCFA2gmuwpOnet52NkOyB52VDl1dFcb211oBFX+J0KaRd40VVPXEBFF
x1734jWs35Iew82BdqEkAoRWkn+bMSsZhq4Lrj0wzSF8hEM1fS/XeN0WpSB9g9SsqBCXcfJ6kjm5
rZbBVWm96JIZbv05W+N/XdwMQV5rgQ8KosTvb8xewuqBAXToXJvYbcejMnm6suInCKMmXRHotC0c
T+Af73v2IGenJUqiU1wRP1PUIhGXBx5H8XZfrlyHS7pxK0naFhKqvdX1kNSRnUa9avuzaTYRyXSw
vrKUBmjra0J/9OW3zUFBGA7n/eEKxQAsSDq0CktxzwYWvfbMDdHpazMUXBpfuL83W901Cgg3FIyv
5d+CPHPjZM2fWjpM/5sBEi5zCaBiCPueU3q1irNuHc1grwYf0Ox3rhiKojP4b+II3EyiqgtEi6aE
Xs32uQcINjhsvx5QcCGakyBeh/DsfPw4MOA1d4xeWfacsCe2FkBYPKLA4SF5DUJCAKjm44eKoqcR
EAzXwX6qku10zmKPUSwiWtyI+IekAYodJnVSp87Vpq17bvjGHqPCY8a2CmfcAnzqrptRZjRdqVbQ
MPU76jqztcDygsXDZ6PiRVDXIngtrX5GW8MaA8O+0t6riuy8L/DDXmvJtLAHCMeK+AQSamA8lBZJ
HRNd6yLNvvaeGn6j6ffNRwj5TNHtTgQowMMw3+KUd4ZSYpuu+nAg1l7d7n+hexFWCNAEgHXkdofR
MAxOHiG20mXgsx9b99/Hn/+e25DsNRJbovoLHTpFk+j594+KUhU9HZxrnx+t8Ln9185fNGMfU7ca
9/3PYNzzwkvtnbJivResB5q6IQGJRyv49mRcZG/HnV1GJr3S/MVgR6t6StP947ktXEXIpSEkBZwT
AkdyhDNIy2AkgwGY0PRUEW+Ido15RL0KOPofC1o6YmBawX2HHhNICEuO/tQ1atDxKvIJ9XqQPJsr
r5XF8VHOYMBO6QC4S2Ykp2ZdpSOgeUbxoqQ7Z61YYkERQfgKKBiKt/DikhkycFdUWtn11jVAB6tC
S57UYXpqjdf0AzEKRLThCmKNgEySJxKbpaEWamNe28RyeeM64I3ZvBWIQ6LGGrsO2yIHEQaDtc2E
0pBr0r9U+hPZTJqAPK2oi0XoDmFt/JyrS1xqgLcPsXnt9B0bj0Xz+fH3C3MhqeNsfGmrk5BxYk4Y
X+33xfesZvu6SvaUgkXaad2t3YuFhQfSA68vPFFBZSvjuBpisQmQCeNqwLM95ez4eDYLSo53o+ju
Jhj172BiLVBw+hDaxpWTHajXSuLGzsoVvqDkoKxD4BYNdlADKuueYXZ6Zfe9caUDUOhuo58c24ts
tzN2j+eyoISC8xfqAWZK4GSke4Skdmur/WRc1elC7adhDWawNL7oawtgI5hI0S9ZOllFrmugF7Ov
VnkNlLfU3/75gosILBBg+4B/Ph9+KHU7SkGCdDXGY7nL1yg7l86tQJQAgY44wV3ak4Q1ceKopNe6
32f5Tn3KvikgxKk9gK0+MJH/SZKJFLScDEqRVPQ6mruYu8pa1GbpzAKmhBpTUfuOvNt8oUw1yEZn
hE9YsNNoHUj/d7q2WItbfSNC8s3DZEwqdB+giBR+spufxlpn9cUpCL6V9/6+dy3ArEhjLY9jes2D
tyl7ig0v2VwrC8Mhmjb+V4R0WgnTrLhoIAJgMbM7RuUKGG3pSgKWBI4b4Gj3EF8UTFC4XYl9bUu3
NHfWtxReSLFylJZsB+jqUPaOPwD6SpNQRhCwDCqDA4rmXPoL6j9Y5BnGaUpP288sXDhAJ5ErQdpb
ujWSKSitclQsvDOOeoBw5u4j48NFf29YDCjU/MxGTGMKKoNxgWe4knb6WpRrSbtFiQNacSAqe5db
gAPZoEyRWnDWvCTY1eWht/aoniXVy2rUdGlTUM2CUwumaiQaxOG+efOVTY7AAjhlrlrnEtOjbK8o
r9XgcbJy1S4dMcHKi6sP6e/7gAtJ1KoOR3rlxclAw6aXGOQya/Q7C0IQvwNmU8QI4eVK1sSKzbA1
Kqh6Gn0h+dfG/tzkXzcXAeFpiZY+yI+KtAm4T+dLplhVmyDnZF8HLBlQgyu6uGCuKBjsoPHAndoo
e5gPH4alOtGusq7j4ObjrrBWgpxLawRvjUILRXWITB4O9NjQV7S1rlYCfJri6vVBQ/njWkd3YVUl
1wroPU3QOOEpBcTAfBq8pMWUcBzikD3TbEdB2s+Zl9jeSBM37rxq2h69wJsArBSCuhjsfNLeZ9i0
uLEHaL29A+fMZtJkLNnt8NItMjTMzlUVw5vtt+FZtT9ttim40EVvMx0eIkjL58tF86KrQF1jXTP7
xSnOq+D+xVN1M76wAzd63sc1H+sA46dPRDuUa82cloYHhlnQRYlCCDkvwvLesNKWmjBZXxPVd47b
V+dmeLkEpS+zvCclhk9U5lUxKK9W3nxLSoG6QcCYUWYhcjDz5WmisJpCruhXkh3T6dCXJ1KftpOz
4AwJnC6IsYFwhVLMpRRjMVQ8qgxxcZQgRFhDVi54IgIOJzil8QK/SxhGltpOUU71K2+8CAyksRW7
trVyjS8JwS0OWy5I5uB9zicx1UEq3kzwzLO9Ypyi8C1hKyZwUQSY8lCHipcMzMhcRBRGRun0kXkN
HS+13qpiH5HD9hOFJwxccAcc6wjCz0VMSkhYFw/61co+IXtrttsfAOhEBe5t0VFLA2H8fHxHAQEJ
OibqV7tzS1vZB6a2MgMxgmRgUUxGsQWiDTDwj3MJHC//iYzYbOVbk+yNr3UCQV6b7Hi+n9YKkBf0
G+8w1EPCpINNTZOmw8Ii0xw+kOtAPMB3XIOZ20MJtxKIpBtZpdho36WSq9l9Hpov5loR+9IMUAcJ
qD+eGniJSzNQMsJGuIWYgflcHpqNnWHF0x4uAdAzKMZ/Z22b78aY2TW31BDnKfKQ5zulGdvu1UIC
wkaQAWCZbDwUXoxdVyf6dSTPpPoT5nxFsZdW6FaA5HikfaY3jEOA2u+CZ2tcOa8LSi2qjpFggNIJ
+zRfIaXITK3URnLN6AuZnsLmue5WXJulGdyKkOwG7zQ+mT1OqVp8ad7Q636zzZjNQLpDpzbnpe70
5Bq133T72/aw5mx0yX8xS651iN+QK/lqDs3OCvXd/+3zJQ3QjTYdUc6HDRhOIBdyYQI/cILQaVFw
eIJlDpkSaYsZCVloI5zGtf24C9fYA8T2yRYPuTvgSOAn3bdRqnqeRkk+mNeyflUjvyhe6uoUZ/QD
lgg2TkA4wR95x/nDeJnaSaib11T3rMHl6ooiLymCiaCQYIEB3Zt8u3VlnbCyr81rxs9282Wa0CFh
u78kHpCIP4nHPEpF5htRNjzp6jqFCOMzee2SFUVY3AjRiwbpecRsDOmoGiX6XVohNqJI3eFTGe7y
ZL9yWBdFIDoHuLQIYWuSKtdBFRkAP5lXK9jbGfDkuKSz5FfHfzxWisXNuJEjTQV1lXpRAEl4dfpD
bLig1Qg/AN9ErSuyeqjmBLmwjHYlWlyiQnuCiCl0jeKTCEwATPZ4HkumD68GwXIPt+MOFUzUsSET
R+zXMg68/Bx84NUIN+l/45P5ibKLfmCGHRjXaHzFHwXha3Jw4pVdX5uF5FtGxmTojZhFZnn5p9Ze
WaSlzYb3jdyt4LFBxGM+iQHvt0k1MYmpcQfrryb/EpUrIhZnQPFWQatTbIX8Uilqa2iysTKvZvCX
+ab3/3xgm2+Gl+5o3WzUjg4YXtNc7YWs0Y8sfj1CSzDh2GxguOYLZEyjU5hGYQJ782RUp2QtsrU8
PgJnoHekyHxJ+0usnMOTheEYnwsldKvwzweWB2nV/44v5N+8cmsy5iqozrD6aA3+5hQrr8TF83Mz
vPj9zfCN2pC+MjB89zcdXVM9psOK4V6SYOMRqqKADaW1MogxHus6mCacUE6fuHbUOTu2nK8IWdqF
WyHSLifBaIamDiFW/lJ6bFhxZBbngKwgFWhPpGil4XluB+AG4eZVpxdSvNbEG4399n0W9zP4ZdB7
HrLmGwE6DaQFe2peK/pkebz4yAyQ50KYDEhP9FiZDx9oU81Gi1tXNd+N8Ze4OE+bSYUF6howCeSv
Eei9y9XpaWs3BWfWNWmeqfO8vaWlGB9pWZRB4sWAmNh8CuBp1ZvYxKWjll5r7LrNPHPS+JIqTKRi
YU4wvgn/ojubxG/XWhjdnyORm8PdD2wb8lwynCc1B6qxDN7kpLqBCZS6lezrzWVlSI/fCpHWaUoz
YE1SCEn+H2lftuS2jmz7Kyf2O/tyHk6c7geSmmqUykPZfmHY3mUCIAmCBMDp6++iT/ftEktRvNrd
Y3jLAgQgkQAyV67V7qoqyddk797utfP2F/MUUlE52dy++atrPxTyw7UbAXg2EJvh1YMaf0QPz5e5
p4VTskk5RyUPNNxffx6jeYQXwO4DrPMbymVZGaRlFcJiWZiafEi4HNO/MIBXPSyO5M7oSOfkgXMk
H0cUxtuH/6z5xYGTqX8NgE0sHkRS8jUIxDzD54+S8ylaGFAtLBaYk+8gMkKSstlacjMgw/E96K5/
XaGnOXiIsA/WexkAEGNdEN5V7tGLfoQHYl0NrULzs4jlnImFNS1MqYKYV9OSDtvtJ3dxMXq6fiXw
HJmxHGDUMJdphzxqaJVp7h0H82iwZ2st9nlpo815atC0AhyGrPj5Tih6GTAJj37s8wOPZX29IaHZ
mQQWB8LMTnDevDkK1wgnAKicuGuaWPTXgxeR3MV7EOfZTKy9DOc1kCwQujagWNB8/jmuUURd8KVz
OHWua51LipbgP0Uh01zwEaQ1WWx3KXe+Rd3Hqxf4rIvFoVlXFcu9Hl14W6M6Ou2KbM6FfYZ48xyq
xSrjer1wFHORCoWIa3UyyAYUhUaVGN8Dcq+c6z0qEq84kuejGemM5TYYxtGocgm+KEgxxYFeGcYF
MwW+ENR+qCHB23nJjoerXzj4XlWdSH8jNsHV5KzIrfp4dkDQDu/+N/z1bW01AjL1sKIhMbUZe0Qn
7y/zBUuaq+3xnsXdYkYxnm+E0my7vqNOeSJdwqykoOm0tpXfvv0Bj3rVxeLMLBqTV02FLrIyhXQv
QtoedJLWkKoXewFdmoeE8Ry6XUQYnCpSKAW2QM5KUhokjG6hEWetrbc1x60X5wMqq5DamzcHeloM
huO1JlyBZLdQOz+4M6MYW1BaW0KTILoNg6+SrZjYvNHe9ghuKiSbkE58A3+AOHSQzXoSUpXxZMcR
qpyHxB7jXm+Uvc3ctbrwCzMJBUs4l/kch2EsTKLwosIC8rM42WUqaZL1OzYl/tWMhkjrAsmIHB2S
u6hJXnhgqE61Tc2MAmS6vyzzkwVqzLX6nwu2fdbFwsfwvoYOco0u6nar6U9Wbczh59XbJzBdnENw
9kimLBONhtWByzUcICbi3fJs17lmzNfK7S4O41UfiytJVUpZKD3BssuEi1jVKTev9wIAeM9s30j2
zqpy516AWwUNCcA8p4E8lRyZ/Q/9WtjsklUBxDOjvGeJ3yUzuupHG/BPSClFRqLpwW72dfeYDVfL
/MKskLDBvQRX6FnJ9nwkUMXrELzripMHgfBuX5kr955Li/G6/cV5gmLB3uvZWJz8IGX6oaLpKurl
QhdAouBqMkPuEVle7IzK136eebI5WeqmsfZucxjJ1ZGPGcmIF/GMt0bedLHerlLg7PFVe6o/myaO
xVOGmOz7O+PCyYiSPuCDQIc2Y4QWE8VaWlO7y+pTe2D5HYtWRrDW/CIqMUqSi4GCtrz1vt9F/Mf7
P/6CsWJSQO4x123igrXwHIOgviiqvD5NclNVMSnuyZiwqyV8AJubOVDwsMcrAAfXua16HbYcqUCz
rz97oFkpVjb1pSkKgH1A1n3uaFmm27KwVNS0+IlVyegnZO2td8FOo9ftL7YarUUtSxftu2HCpnSs
EntN/ubSOrzuYjFDg127pZk5/NQjAujsS3ZTFunUr+QZL/aCkmkUBAHL/UYaBexJWQOWfX6ayoTZ
iSV2hY69YPO+TV2cLlQIAAIGJg5U7Jyvtp8hQTdorLasNsDsRM22liuBrksDCbHbUBXiOkiyLLY1
BKEkHh4SkoH00R12TjINu5atoDnemhUEuufCI+S7QJG6TPyatiKd0VJ2qsMEcf2xWzHbt/N03v48
yFdRWWQ9FBk42re9eAq30bCJ+NXOA13gUYCpQh7HWSY2B4/xwojAaU1UkEoQTpLrQ45YZTwKfuuB
g790sdiVL0yAXjg9NeEtZTvO06JaIXa7NE+vu1jsjS43CrxJKnrqdGLXSeFt8usfseejWNjTCIic
cghG4cutqjbVGr37yhDChZsNG4G8S4n2dZOY4650btzrndQ8BBgrqmpdyFAurClyOplxKyOnyU61
vQ1J6q/dbC6NIkCRGpgQcGKgiuLcYI2s60ehQIAX9ilKObvsQ8t21/oO3JpedTHvyVd7Imi7LigK
Qk81Jio/aLU3rn+lnXcxj/JVFxlxZWu06IIGXyxAwfg+aBLfWxnIJefxeiCL5ZilFnK8xzFX2Ub2
+8bc/oWJAjPXXG2OG/myJAch8hFVQA7QBOahYRvBd6tU7BeH8KqLxVo4LFSdLG1yClQM1F/I9+8P
4WL7c70anhQAgi1f5NKwikZRn5xyPzbMRK5dC+YpPn9PYqFftb/4/dEcl+oI2tfRQ17FjD+EAA6v
IUgvbopXvSzMiSM0SFuE+U9eubXZbQEfFZ7en6i1gSxsqR+V37YVyN6DLyGg7mESsRver3SythoL
LwvtPYsgPUxOw7jNgg1b809r7S9cbOcAXeYPc/tOEgJuVqycEivtLxPYBuVRSAO0D35L+VKuhcvX
ml+8VRzFgrZlMCYEJpov/so1fK31xflgF8oJ4fnISakbr9l2axrqFy1oZthDDA/4geUprXoZBqMz
khNYmbxmV9EHqmPuPL9vpxdH8aqXhQkNPQl6u4VPKsLEq/ZZlL7f/sWt9qr9hQlJsJjVeQAElZwO
3ZFVh2GNDuFCD3gEIUeB18p8cVqscqMKgN2HPD+pOm5QTCJ2g1qJcl2YJJSdgkEeFQbweUuowtgp
6gqiwVmWZXEU/NmYw/baaQI+C49egLURhIAm1eKAa5pqGovMPHr+3s+TgD8ovbISbwcxd4EbvovC
6bf3bz8nTt073DpyOwlyd6PI2kVgpYdl0mgKSyar3z3Qr5Gf9GsviEvtg8p3fgxBQx134/NJKhyn
9VhNrGMkD2p6FGsEJyvtB4tFYNw39JRhEaTfxTwNxPVMa8gW+Uh5AfF3AVbr+Z1nIfJgHQv3A6U/
S7xN3zejiyMAJSoy8aj8f+MzIMMCYKeBGXJ9mapsTLy1Gsq3XmmuAsVVFVHmOQu8mCOb6s7UQwfo
tJM0nw0LVLXHZk0f6tIwEFtCigqH9FummSLq886UpnWkQAXlHzuQnFw/T687WIwiFFnXAVFiHQN2
R4fbv7LOr5tfHA2t6+UF1F6s45TFPUnXeOTXpmexD5qp87raRPNGsO/EoTZXzoSLawzOC0D9ATKH
ksn5PtNi4EWlXeso3AQybDJ6jKw7+/rbNizpVS+LSYJuE2oqURl9jBoGDlaa/rp+jcEKArlrQLTA
rbC45NVqAm9DE07HMOQpzXl69VUYaRYwgwF6DCUcx1yugm1kTQ9Y3tH2IN8cJea0xth8aZ1RLwmX
h+APuGbmz1+9epxpFNQKR/NYohraEztirYUzLvSADYaXIcKJ4IhYBvkKQF5oYBQOsLtf8uilXLvD
vD2bgTsCMngWCprNaTFHyF5bNXhIpiOFmql69L8AqfX+Kl/qASQw8BIzeyXYlM/nSFitG44hNY+T
cW9OMgkmlrRiJXR1YZpmAgIQXEFjBAIdS1Ma+OQo0Ioes/rBHB/Kl/fHcKn5ea8hxzETgSzPTTJF
Q6atcjpGTpIPcbmWQLnU/lz3jpsFyiPfVHkW/YQqiWkcwZPT5Q+BuXI7uuAuQDoGuXfks2b+3uB8
CewpIBHP2vF4awfP28TIr3dH4OADFGI+DQDRWsy+btxJ8UKNR7XPUatAHib7gZLt1Wswc7NhmV2A
RqAUcD4IRE6GoOlGAKfBavaRtZ/+SvOAis4bAdwlyzlyc+0bBehRePWNg389uh6TPdf54Z2AYtT5
zbDwpqQI+9GkQOG3gCzku2plB8xzfP4uh0I9UP4+iFHg7t7oQPRdy2WrgmOdxxRmdOIsfX+G1npY
PBQ0zW2JLkALkG0sa2O2qVyxo8s9IMmHFB/+vUS9OJnj1TOT1JHIG1zA6uLOXmOwuLAVME3/7mL+
Ca88tsEbc5TjGBz5EMWVMW9lt/jGP70/VRf281kv86941YtXhvbUThgINfdBubPXwiOzMb5ZbPDf
IS+GDByIs8/bj/yaD6org6NHvvv1TTjsBP3ufm2ntRDr5Y7gOvB2gwta7mwlB5t2XQ0CLwvZ6X1G
UrfYZj8ivXl/wi4uC/zTLJk2k7UtNrcdecaId5d/NLwfpZHI8LEAccZfWBW4KWSPAQzDS2tx1g11
XoZyBLuBUcdjk+bZ9RsEbLaopf/NvfimqLCZImoNYweq1mjnVQf9Z5Bff6OB6BveuEg0zXJOy2ly
Zad66G4fNeiyf1K6sgpvzRb6YnibzApjILtaNu/3ODzcgdlHOSSjE0dXy5gB9eLhGAXaCcFJ6Pqc
m63l1K5kpTscmfdEti55et+I5q+f74pZEQ9csDjm4ASXdU5KSGGTHM0Hz4W+a8l9eX3FwnkPi33n
BboaqswZjllRxFp9GNfc04UVsEDsAsR/hP97Q1tgkjCgjs3HI6NjIpQfd7lzuH6WXnexcOPQr4fA
fIMuHPg+NaXgCQrKNTjVb73s5VoAz4LBAFKNFV8sdV6Pjt3pYTh28gDWFe7EvAHH3S43ksCKvXGj
/dRfi01fmD28JEzcYuESQTu4OMPzrq2KVinzGNl9Ekqd9muTd6kHRGh8XBCQFXozrMJgOGJ5PR0d
lcdeorI/r14cXGJxhZrVqODwFsG+2oe0qS+y8VjTe7Mp4qFmcUevDurOpcNoHH4EoawlN0afDWEB
8pXxWEKGnLVTUq258wvTdNbDwsZGORmss9BDEybhV71GBPf2tMCTEW4O2M8ZZra86ziZP7p6JBqq
v33sybvR2A197EQr7vBiNzj5sFvmqpKlOwQ7KYgBnEIfOf0EEfqk1DejRsSmlPH7q35pusCohH8h
eIl1X0wXCPlowETZg3f92SjiwFpZ8NlqFpsRjwucG6CSAZ3FEi07yc7qtcv0kf7yc3nf/nS+qb6+
b34m148Dt5EA72FgHN/Qd6maVaUjBnUsulTFbrOyHpemadaRxMbAsuMgPz8+fLyE7R74puNUkPQl
t64W/YH+IoBfaNubTWsZzwfoLPK4X4xH17zn1s76fvXsoE4Zd9uZORao3+XeJjboiIQ9HGktY/Hs
jdfHzFAIDQZD8G4i+feGiwNPDgCYc3M4eu6mjdJhjbLrwvnq4t406wnZeGMHi9OvcVtvHCK/O+ZB
FD+E9idirTxiLqwwfjcgUzPbJoKwi1PD9oE/0bLtjlAsmry7TH68fglwKCGBCYwf8KmLAyIiojXL
vu2PmsD6IUH2nzW/WOE2dDSrJ9kfmyGdgqRY2wBvb+MzI9C/f/7CT5hUIsjRo/3Q3fYqzvjOsm6E
2PTXX/vPOlqWZ/Rt7VvMRUeOTNsyLsNTNEJ4Fmf41WUm6GiGjAJrgkLTJfF60xVZiZAROqrTSbq7
yOgP76/JJaNF5T7ObIS3gJJbmJQ3FrgUDEgZ1NkHy7xxhrS7PisRIdWO4ND8n7cxNH9ouF9J2zxy
4LdTbV7rN3D0oOINL4tZxwL6HOduD+ha5gpWKSiP3Nrj7a/35+fNITcjFGd0CyhbcZYuOTzrqNQV
sBDqaA130rViA8Jz9Se5BqZ+s7MX3Sy2RjAEqrMHdONwLzXdAlKhX68eCHxTMIMucTaguv58muy8
GSMUUba4c2ym8OBNe9nth/LH+728HQdEtmCy8IAIskCI9rwXIhwQu5d2dSROAgab2LCuRr7CjHAE
IQ04Q45AqXTewxSJRoYKPdS/2tvyWvTdovHFz2cq5GExovHCvh2ttMue3p+et9Z0/uMXRzTQlkMh
qVUdjfCm+Tj6+woCd2L/fidvtvTvQYQzxjnC/y5pv3M/MnJPOtWRBTd5ezeSW99buTFdWOb5FELM
Y654BK/S+SJIHnEoT5DqaAK0EXds8/4ILjQ/55JReeXONEHLelw6uUFh9R4/anP/AsHw91u/sAhn
rS9OuaZt2wEj40dPx8RJc2MP4u1qjV3xwirMkXbg48DGPGPBz6coH7Dh6oCKY2197LIdHZ494/pp
OutiYU1aQbskbEtxtMIftn3X8vTqiTprf16mV2G6TrWmMAu035v3Zb/Lw8MIxo814Y8Li43LNx4R
yIhD7mCZPBhtJ2ddLsRRqzsWxCpcGcXsOs9u97Ost4+4OB50gD4sUzgGk4VrZr44Fn6s/UROe27F
gj0bdTKtBaAu9YUpAyMECuFxD1yYFv45EbThYEn2YkukfbUBBswBtga8zHQla/HmtoNxIQIC1peZ
SRAn3/nqNFlWm5mJvrwPRZ+KLsnrbaYP0/DxfSt4sz7zqwiVRMgd4fgAx895P7oYSDZ1UwWGnxSP
YXW1Q1+0vziYJlFnLh/Rvsm6dJqM2Kqv3fC/e0DcEQTvqF9ZXmuZGTZe58MharltulPu7VkWl2tU
fxfnCTWQYJudOTyXCQzAeXtVVFF5nL4YLOnWOLjf+BMMAm9gVI4BxoM38MK0TLe32ihT/EiiXR9u
RokMw8o8XRoBYjeo4EEaCUWRiy58UsnM7gd0gaKVKRZrAJ43jncewqv2F5bkuYWbB13Pj0Obht1T
De7k9qP09u/b68WJ+ncvv2sMX3ktwaferwz0UjSJbJ665nPmrmy9lYH8ju696sJRXu8HE7pofllh
XNR3hk7tNTKEtU4WB0gYFLVXjliNMoups7XoY9kmvvnjP5utxRkyQTKARL3ms7STxxK3jo21YOfl
BcGuADnVbzjMuQNBwtLOOLH4sSdJWCfGENdm+v4oLlou6gShxYPY4Ju48KDM0Si6DpZL04LGuRX/
hfZ/UyWj5hhufbEzeKuVPdSEw6938aOJsNr77c/fPzuj5p3xqv3FzmBZppiQBT8K/Hi+G8Jtlvb6
xlp5A1ycplfdLFyt6WR9rXMMQ1c/MnbnRb/eH8bF9hE8RXAeRy1Eyc5X2s5HL7OJwM1qSsGm2q8V
LF20JEQ+4JvwHsb99rz9UU/CljmmCTxnKDeg3W4NybDWw2LT5eZE5WhxfkQZ0fAnabfqai4bLDUu
hChKAzElCNcXazCM/qD72ufHyLsZRhxDK9U38xwvTWkWwUROEi9iFEOdz1HfW5B597Db7OCWydSj
sfE93znfbXsFuHJpsV93NH/+2glSJnpmoyMIgBDwhUyb640JGQRElnH3QBhkXqpX7SMYUlg1j+an
ZCzyT0H55/vtX9pzr9uf/e+r9ovKB2Uez3CvQTDNSHiVDNG2aB5F8VcGAuwHMoao2XzzHot8lpdj
PVZHYSTPxVos6pLFzqhYsAv6mKXlU6ynwWQ1RFW4dtjkg4c7tL+y0Gs9LJyf2Y2NNwn0UECQGHRe
+i7Mrg1szpsC+xqxzVm+dVkyBjbVOjOsvkIe/aaovovu2vcq2kcdwUxQiXQbKsbO19rPtS5KlCEe
i9iedp6zfd+ULm0FhOHAjjwXYL9ha1VVZ1OF6xPIZj56+vFqknv8+tmjImgzw6uWMbquAkxfg8zm
KMu4GuJiDRJ76ee/bn+xE4xBlKzMYaCoJgl57F9b6IZkh496Rvg6iMEhtLxwqtxqLUn8Xt0TA8K5
4Q8UyKxssfkXvnZ6yx4WTs9h4DezkFm5L/q9KR786FN7B5n061YZ048A4LyRXcCrYK/nRhTpbHLC
qWzv5ecqv3Hy/62T/T8/h//OX+rj//5c+Y//wZ9/1mJsaU7U4o//uKc/21rWv9T/zF/7f3/t/Ev/
+PbCW8qXf+XsG2j4nx2n39X3sz9suKJqPOmXdnx6kbpUv1vHT5z/5v/vh//18ruVj6N4+fsfP2vN
1dxaTmv+xz8/Ovz59z+AOHw1xXP7//zw4XuF792ObT5OUn1/+6WX71L9/Y/Q/JsNn4mSCLCBoIrb
heX2L/MnfvQ38P5D7QMCgMCNgWz7j//idavI3/9wHXwE6p6ZQeRfH8lazx850d9QMoogLpKVsEdQ
gf3xr8Gfrc+/1+u/uEYkkXIl8W00eGZ34NRDOgloCoQX8DBGSm9h2aPBCyF8l+xl2/IhDug0bWhW
GrtM2/beEdLDdipd42FQk94XTtsfAlD+bhgE5Peg/xG3fduVf5bCNh7LXNKjlRUfoJEztQkolJqN
Yo11UKXdg0jJ1+qesaL91QyTVcZFa2Wpx0v3petKWUHppjK2WlfuR1AXBSIZJEFFTzU0oGobnM9N
OAozrkVGj8HAeRlLjzKonGUcwFk3yn5aTWTcsC5sRUylWzRo0MgeeQXuTOl7E4k7E0Jfdb43LRlu
dVk+BDUZ+7hWnv0sKHNfLArcnuwJ36Jwtj7YQzQcmiFoy8QnJttMMvBPFQkAnKH2tEFtmXwmFPgH
j5rhl9Dvf3WRaDXkLkqxRybBVWnh5CAV1NokH72Alzdm7Zh1rHrkpqrKT9sATyNnII8jQTopckeb
pvnE9yBg+EFbm8V5KSbkTRRJWweUNUHtxK702VYDNW864xiHZbchFPKFLPeflfFTNtVjGA4GdH1K
/c0oIwAANCoFQwG9W93n36RReA90urfcfd76Lz3QFEnDrKcxE99EwL4IlQWJYVckRsoj9ok9xbmG
6q/NA5YMob+ZeJPH3INE1xS0P/pIJET7cRMFoMlidfmVUhnEUxsau5DQe0847cabUH/Mq9vWh6Rb
UDTjZ1fpQxF5Gw6emiyf9n7lYBb7jWuO+9IvrMQM6Q3xc/eG8/zPvldpxyKaFDrzkqr5ZjG2IWOx
k2Vo3DVM5YkxQsKU1BNPyvAFVxU8ONuTtmW9V6H3XQuIqTduGPsy8mKzqtzEcbIo1tW4L3ryBYCj
z8TzaRk3BswwJlW4z0xn45PMShir+gOqOfAsw+mv9yaRxqb3xyAeWmB6k2Ji9k8B3gASG1k0xpVv
wgROhvKNpOidHbOlPkQgz0X6R8auVjSty1an1Wi1G2aXMAi3Gsku86rwozRLupk6O4h9t3iabFKB
Yq7DhDU9+1kS04+9HnIPZsOM26i19dbwsiCPsxYSS72nn6jv5LE5OuEGrNrdlhlK2HFRkW7DHe++
b90Pfm+PX5D7GACpGACD5QDr1HKbeX5z8DKqkPfFFptklX3WuVM9K+/JI2O2C1rFdnnpRx+6ctIx
mKiDMa1C2h4FPtmIom8Ojls4bmxUYYEV6dpPEwi1Waer1DU5T6zKKrfKF/qmZZb1K8i6/MDMLNFm
oPd1KPNHk5hDWisiEktRKWNVsJMwG3Fju/WUhH3kfDcCxlNDDLeDjYoI8CXsC1k99blVJk0QjYdM
Nv59ZGb51svEvuRwIcHQ3nt1GeUxU+YnPIWNmFWN/O7lLGall5QFQoI4+kHVopMJZa8t6JX3Xhfs
jSxLmyh/KEYjxy7h9SYsRBQP5WPJq1/SIHXs5M0E6/fgbUIV52b/iY2DmYgmhcsZD/ilw30f1c9U
lelAQ/ZYsuZr7mA4VdvdyJ5+sDQmMofOMkMItOTDDRnDAwpkN2V5NwXZaejZA8IoN1IHGycnn8ey
9uKm6rOH0RoSysg3OkA5oydhHVel+EwRhXT88kb5/MUgDaQVCEXdaDRM074cmx0t4ZyjrsCvNr/6
fpPfMk3Zk0MTt+stbPdAGYnVslSZxn1WMeuui7h9CylTFDS54aYs6l02aSetZrQ/dissvoqHLq/u
UfCxqQ2ajrYhkgD3yZ3hWmkfQqPHnMo+tlENXZUeTxRYZcxpIHvT/GgoSfeWNid4A3rjtNMXYRpQ
0VOF3jVVC3a/0ftiUv3sQ0JxDEqRAntYYcFKeD+TpIZb0FuD+1Ncafm1aOTX0VCInMG3pKWXP7DQ
BnZo7IbEoa7c933+5FTjuId0VPM4BfltXRQbQlqe5OBY/SiofK5YIe4Crz0N5hejnh1ipndSiS42
w/EGuZddVncbKwzvDZCnOK2BYybyH1knvKQobB6j/AiEJ+O4Fb5mD26n1U3VYAtFxTe77Cn2XLNp
RTemRSbUN+TryhjBgl9OOTrfBsOC4k3tHfzGKxJTdl8iK4M0WOF9CyuyCY3MjJXm5hfh37auNB4H
vxphwEQ8edauj/iNr37JaJCfsTvgCKk/PgyBXactgwxtweQhkF6+8yQSImaU4WxrHoBrOaI0PuWV
yD7VkfMpiAp2kMIbUtsrZMo6J3jOzP52psqNLZo/k9649Qe+yVynj/HA6tKs0d1NoUW/laKxE1lT
71PVDi6gdC4ed621C13mxZmRyY2rxi0Yn6DuU6gvjZkVdowzz92RLDh0vr8hbqnmxbvPs6BI6qgf
E5tOvZvkU0vjupB72gTWnhZE7UoZgpeORymhWRF7JgOvW14VIIUMdqEQz9AC7+84K5+cWcqkHZ1b
35ZqJ8f6RyGabzrqU5Qd5HFHBPB4pJi2kAd64EEZI0f8OBoOS/OiHLcqIzsWSDepPesXSl4PTj2S
mIhx5qrtXPQVpszXZayyykqzwjo1TV0l3IJyZsOaT6AO3Vu5QgWxbIL7WgT2B7+17W095DQhbanT
uu3MOwveNvHBtWcM3H7KzYbfZf2AqJpSLJWZz/fTYIrPjdNMO0L0xkeNpMpntAgJ9nbVxjV0Yjai
Qz2UkAxEeu4mr0O68TV1U+FP0WPh52ld9Vsuou7Gd6tNZMo6joxi2tdWtbMNw9+UvbedCBgGWl3H
ZQ+Jeb+x+rjooHAp82w3tHwLmZg+HopJpq4yn4UH5j7LbnZ2jYjy6FjbwcfJZIfiwXXpx0xPbowr
3L0RdZjCHJQeeIaGidkZOeRLldh0fgQXPrRIcGVqzxHRUMB9IGCsTpSUVqwEr3GKl0Cot2Ec8nJL
3Kzc1NZjFubFRjPcH4IoO5QFzRIHKfa4bKJ4zADsc6X5oTWGO98r5oy+9WDnqKKweBPdiTzDNasw
n2trKGM+BEPcWma5752Rb3LcR+5zH7cmHTxQSuKQRvsQrGSHoMdloddjGIug+4josEiqvvrW4bZ/
kEbnxVUHqjRib4JJu7e5B/nO2AhUFQPAbB4EydoEQPMo5aW0niEC1yZD3X7GntkjPJx2VWmnVtuz
F2Z6aksJDfaeC3FAf9QwOWr/0EFdP02kOUlkWlDh0AcbiRsWUogM5y+cbxDEofEBF1LIf2daxpND
IePj73hOftWGtk6QyMFJ1vF7VTaHifO4dzMaZ0L+vvaUiamMcWtWZbu1hrDb9nw4GKR68SetNppE
e3vS3yplh7eZl7UblE/ZWycayPceNWJb3fnWlpd1C/5R4Xd7367NHNoa0zdpQ3fBIwMSyrmjbikC
33fGhAub6mFWU8itT1Hj/3QyW+4aT5nxZNEAN0hOE9aaA0zEyNUHs80cAkAoHx+brv3qNdWADGJR
Wt9cVJjEHs3yOHQLcUT13rBn/rTDBeygrOZDEIx3lI7Gxu1Y86GibrdBws37UzNSQyjd43dGEU2o
0rJYWgx5vZEih0pmiayrN1oTj1VjvyhWZSIeo1beeCjPGDvrlwydn9ZU6xSMnLcSNFRZ1nzzaJ0d
a1GKjVfLYFdFTr0vvV9Oj1MDgheoixyfVW6GydRU7t6r68/V/DbxuU/iQnIVY7K7benaP4is9lE+
TPe4JO4C3KkDBs6MfAQhQVb4t9wwrY30omrTlA2L7cDsko4++D2Hu6mcF9L6uLQruR9c2h7M0HCR
LvFiUh67yCH3hqjERgUlO7FCuYlNYP/e+BRS56PGdN8D1or/im+h+T2iAH4G+k8rE9ax1B4q/ovx
88TkjzZkTzJ3HqwGRENGYAFEHzQ8hoISDi/R0tQPOC4dbs+TbMx5HveFjcJfy+tvHNxijlOop8ec
d9PGUjm59fLI2bMAd3sR1E3ahpX5oHuI2fXNryzKk9Li99WEssyQiA2KfXFTw3me66lP3RY8qOjD
2eQlqe97nfVfnCw0kpIYHfJ1sECzplGCh6z+RQOdfczq3HryOt7/6VBRJqjV7B9sYdoazsAvf+Rt
Zt+RzNFiw31UR40N1bh5deILGXWzY5nt/KReBziPMwSIJeP60gnjJEplHyZabOu2jLa5ZrF2xC8f
VfPSdVGO6WEJCrv8TEyD7ooOFWlVJ7661pRoI5tSL4NuSN0OHFIoIku7SHuoZ2LTwcnD3UicKbbw
NEkrMVIQP7KtGotyH2q7uyuYOOiOsQS7Tj90Zi62bu+LNAduMWPwnhzVjvuAyp/KBVM2t5D9i9Ce
9nVsNOzTRK0+UY4jmlhLYCemznooa3oYwbu8E0bl33h5LmI7yxP7/5J0Xc1x48z2D32oYgLDK8Pk
0UijZPuFZUs2CJIgmJD46++Zvfuwteuy5Qlgo0/o09mC1iTTFUumtaRzs1zHTF0DrNVLTVBkoXHV
xLafw7ZgZRkl8XTL6i47RbGpRhNGn6lpX7G3Uhwj1YXAfcY/GuH+iAbPYc6W4bur51c62V0yhbis
YbBg+KMZC6ALkC56QhIYgMGxVQcSuEJ2x5j0Vz6MR4c0y9+YeKEVbfzPZk4PYaOfAFG3AhzY31lk
O7ugUq7BA1iCCBg2P7c2KVnmu8r4Cbt0SR2fpWRBCQg6lWqYw2LolqqRqimaaaPnSDS2WBCWvuTw
P+4orPC9G29yHXY9Ps3XMQaBIoL4oNJoKCQWBsNKePYouhizUXuqG0KLmXj1JzxRJNfGSoxrTMKv
ZEi7XK9r+GxdGha+ZukpXCFcoXHOrq0C0uxkOO2RMfCyJKH5XoY2LqeEytKOmf+aDTEaA/PACGCP
EeBjAjlXbPRtDp66fs2yETmhdZ/0FdgrfbFTML6JFR4Wz83NXITM8F2H/Jx7gAW7Vbc1Zgc0Kfcm
64Zj2kfm0MmtLpX20zpPW6Pgt92qcY6CvTd2v3syUWyzZRGeXT8xOq9X/TrOW3pmfjwfqbeiSQmR
/tM0smKK9mfnus+Q6ud1nGBGVc6/Ch8p+lMyXnTYoOnFM5xnsw/AgSzStCKJyc5UTyetmClGj27H
zspxT5zUBfi0dufZdMqZ8flH7YC4AynJXsWe/o5a9DTV2Kd5YsNfLMStOvX4vNEEALn6TfAZ9z3a
zSmG3DH2mZdbPvyyNdtndZQP6QgJuFMnhNRiSsRwH5BdeUW8ELlTvqqLKSLsJKzNShb1wZ5sIv1w
k/tsLBq1vo/lwaATK2mIhztT5JcdcdOIMXiTbj2vQTfs1Qxixs3YUeRqeQ02PJmYOcUmUjA6g21b
QH6C50knZOfGmL8vKGrpPAW4Vof+qtg3/CK4jJgeKqnS4ei1WNw0JmBJ/C5499QYlTjXfc5SanNQ
mO7o+dnVLLgIGqwlK8gY9Pi9iCrM1zbb+/XSoX2Lhov05Q+ka+qda1oPqAOx04k/hXuMyl8CXDdB
myG6IxIBqkn2JGNPFAsXf2zvid0AMrfyGBqpNulOZMnCnCs1wArOr6MhX6weXmqy/FV9t/M69paM
bfMxZ7Qr/Yn4BY2FyeuNBy+eZc89Rng+Uh3juje9ebBgAgtuA1pK25Bv6ZN2jxnO9ySxfi5FElbS
S3asTc+hiHeb8zPEcyD00kXdWfSZKDLeotdh7NXXwU1Ie+V901Rq8e/oU5t89Kl3HuP0Y8KehJ3l
gMUhu9QtLwWLOLalp8+YNPkxLfbeWnfEzf+kVmwHWOIdnWQ5BtFhgahaBE5CQgiKaOsOSWze6n5u
mzyByXjnB949mejjSIEBi4d2yTUuCjziDfBsiBYNprxLNrHmdx1ZUIfraNsd7zn7yRrlMOnVuBzU
Ctst4YKebBXoLGIIqP129xdGftd921w3N5QN/uM0GS8pm5p8+OBH/44S986qxImu+BNYXDoUUxg2
u7r7FnY4Agb6JVscEJjexa2h1az6D9XqAwiZ4W/UrHh5NZsKSXq264doN6xkeOMz04Vt0+TRfPKK
Z8j2hWFufbLUJsXEQ38vEvs2CnCUmD3Wn3iL8ijD6Ac4Xry6AXvxREL7ghg57Oskw9L4OW3+Ds7c
B5AQ2GeDCyzRBEHXti8R4jPnSwBCYd30mxlBVHkz4ECnEl1KhSEirkFtItSB7Ro33EJ832Co3P0x
jZSD2dN72PD23TB/g4lpKr93WC9MV11lgDYFHbA7eTOd/jWhHOaoNm90jo7xMtzbZHzptRsPm0um
F2yfBKJy0adw9pnU4Go0V6RsTFjv4d00pTKRuCvBgzs3j/I58H1k6p9yZFeF85v3IbmrugnOybIh
wWxbT2tCM5i33dFsgy5MTYrMybloEVfgFk7AeYmhQj7FadZrRfFYvxPWJH9GQxeQVD14vhBka6Sy
S+yZ+WaQFwAudz6MZPyDzJ1ikGrvS5Xsthr3Z5CdTI9ddaPgv8Afvw+h/YcSj9mlrJ6e5KBL2Hty
M0bzBepHUlKIV4jq7rMcuwemojEJhtvQA00F0sXmam4ze6DdI5gQXDDP5hUI02GOQsgztlyupWVG
AEmY9ZiJUR6NOYmOn2gDt0okictV5vW5n2zoilDsc1aDbOrqS5OGXZnA9kPJspXan34RmBcrQe0R
LS0pIqgDJ7xD/QR/SkkXsNVzUD+gkElzvEEGpCLv/frYEGYGgg59Mu+kHhW2Mm8npuvuLFPBntAo
LqCXu/fGgEZsKJYqZJlN3pYZx4Z05NJ167xbNuxk0dmvzfTsGf7yfT3RpymLdEGm7ey64HeTrM+B
c/8ydLmWb1k1iPo0QaHJmwE0Rgz6+d9Q+y/L7J9XUJqZNzYFXevdJFiYh8u/SCVZWRN8rsDrSxku
3n2NgpvcjLeDPZ7vENTRV9g4CMY8WHNvmetz5E39LaEEce1TOHyLFCpG4O4rY0UcG1dmrY+O3WG8
Nh9p05Xci66xqb29Y8FUbSvKU9QNaSWn+TInY7SniII4ckNQIRZJi6kODox5RVLL7dYN+NhxqfKd
NBg/TX6uiRwvw2RqBCSborZ21yfgzmP0oa9xSsZn1pCwmmoAGCEaBY8YP3vI+gLRBSTTDg/WK6hz
JtRrHyRPNVpNK0GSo49S0GD6g+qk3I/1choSK3Cfg7nrUJk89ZLEt8aPWeUvHtsNCRZ5ZLK1ecTC
ZzLN4pypbNvFHAzINCQVR18ckMVWgQm2U+SjEYOqEe8Ifn65zssuCtV1ycgRGBUsC3V/h7D9G85x
mvdB94L7sj+Kke1HOZe8T6ZDqtfChB9pE3j/wKt1gA1pVwH88b+pIj9rtEH5PPnRcW5iBDnWvioW
jY6h43vTkxdC2bgP2+m4dr7Lx033ez0mR9ve2iQ5hEpe0niJSwqOfV09DHZgF2cufD7sx6Zl5erz
67z1ww1VnEFt85pDQHV9oSD/Dv7AuLfP3LyAdPoxtAE7KZA4OIY2fB+B4OErb8+xjLeiR7ZUm07Q
IdZ1ugBefMV9+Mo4BDV8rK86Tks0aT7WKnSsHXNoxuu98VddQEzj1ezGsk7nuWiaZikNGptGYppp
VG39W6wurtyobTVlOGiYxVgPfsZR5YydP5Tte/BiJppePafUGyTUy9jCm7Dy5C/g5R15bf5VrYaL
JzqtC1o52rS/eUCPEq2TfaiZTrLLwOL67kYZV+g0F/BBdEORshhY3rib9/VDKphET+6aTc/J4n1F
vesr2woBsl8foBTIXE/R61jPZ9CTG8qn2tNsRUGVCf1NIu8pqYPC8y/p4JWRSMnRTj3QyYwws0J3
XgacZP+Mjduq2sLjsg1uv87iDnIWtUCBw+UaXBhW8PhBuOxGIZ6zXh5C7FyuTZgU6Zp6VTeGh6x7
h2WpBDN2R01EiMKEcOWFsbchwLNjW9sXna91FaTrN0/rFVgv7D5oHAGw6nanVVdipR3D/SheAPuK
evYtJF4GNYG0z/BcqXIk+lV30ZSHilVjLXZWS2TJ+shWyvTNAQMB+gaF7DtTbC084pRtXynathPr
v/x1ZjvUQYQx9dZAPIGRwS0d2RMiyJNbKVzk/DohmOMQGYgJEZEMbk2NKYZW6fTYzSQs43p74p6e
99JG+PVmhXe0zrK8RxOVC1Q5QaenOl0+PQ/Ene8oLciSvikJ/dFhK32eYLL+hS9xt8cGIpMv2UxP
DRa6zX6UfXjhxKoGF1rRhXqH2ItRzSctg5cVim+OKyeolsfSAX/TaeEUJtlnX1y7Onsa0+DWKfDa
jW7LDYBo1KyMFgWbY4iVG423HXwTrmU6+kOu53optgAU1dZsYBJISHJIJ+FrjcUkpV2zU8McHvYE
K8giD47PyL8C3edzLRE+CAyDeqNUnjLnX8Ih/IfhM1AWFh1KP0ATiTP45GE6L7N0a45hQHu0QGpa
dtqoZi/RJEY5R6jkbk676JDN1j8ONRodyE+1yx2aelb6ou+e4dkkZTq1wTsE2DPrgl1s/QKrlZ5x
ZR6WNElxSIS9wHPpOtAlCTbA8mzB4++ItwcWwduNhkoM3vgzoCp4pUz80ONmnqln+ViKKF2qTs4t
K1bm0z3PtMknPaZtlTq/zlvM3b2Qlt8aDDUDNARr2dooeK7N6H7NMfD7MtbeOSXiA4ztWKJFJUVD
En4OeYP9WzGi3fTW3DuEWpQ2rn8HJHry0ZyY4Qe+WSS+okehQ1O1Rgu8BCi0XL23uNpM0FZe4sDI
CHpAp3nZpockoE4kptCBhMxrzAihKbC3se7vbrHjfVIeCA34l4LV7mUHEqKnMBxseeu1P2PcS16v
MXJvb5nruq5Qq50KZ9iXCn+reIKszDvN8jBroW5+0ejJop3SNNlNbntJR7ADbRuexJxth8xfeN5M
+prChDryE++SXRMuV9qOZ6uQtO2SteRguO5cBt+pP5krsW1X/veSO/edbX2po6XsZ+DTTc6oSMo8
13XfoJTrYsQOH2QUfo1GfrL4MDi991mN2x/IVfjBzzqbmnLMzHFzUj7G1U226/ExQH4YgPN8MICZ
hkCB5ZtFF5Fj1slpP4QoY5imhzrbZz/hX7/P01iRKXrqrf0logg8Npw089id+DpUZpP31tTpKapV
lkdbeKIjPg/j6vA8hxA5JIyMG6TG/6hWMaZgKzP6HE0UcpPCrpbBo6RMEBdRZt6E0prxMBc8VR9u
MFmJqJMI/18PH8bja1FT0hTIPT5zul6tGg5p3H8ZGr4QN+PRxA11DUPvyIiGU8HGftH34y4OJ1A3
EpU8QbR5SvjHmvgAb4HurtMSnhIMYsFaQsZ/dEigXuqMwI+SNH4eSvJjDcYhT7pa5JMDGJBhz8pk
4KDwSL99D12DeKWZzbsQ1oW3zTQCRptZZsdlkmGbZ/CDHfk8hZ8RtgLEuYs1sjX8gFz1fxpFT/sY
MWuJw1ep0lb8bLHv5NMq7BxmjYyf5gjWjz33JxwvQT6inicvrk6Ga7uAaNwhkOA62jDEWZbB+jTQ
tbkw5GM9ZzpYfvYttmHN0mbftW7HNN+sQVLTFnu7ekshZLhJdY8tMBKva2rEEZJkXdGkCc8Lr1Mk
gdg6els0lXtf2wSKcNJViRth5qH9BunExXvn0e47ijdThHUCbmdC9NRetiGypvusMXvFtXlSITau
ejiMOz/k8a0fh/AHCx5qrmewTJtG6HeSmX5Zyy829PUXqNyucHWz6yEaCW88TNZ/onJqL/i0xss6
yPCX5ztE1elV7Vbk1VSSazQ7iN1rETxe1DpgBe+6bY/d6WtOJ0fvYar8b4HEkMofkNYxutqhBVz2
aSygAQDyXuo+/szo+gEfQQBxtd5F3Ey7KdLRnzGSx8S7epm9ughnASeo/dUiHgWa+DO14nUg9lOL
IMgR8pzs7QgokEXjQ3aN73UPIrLFP12OMCjv38AMuw3thDepbX3JZt09OS+tkh5J5wXEkWTa1b1C
u+29L2PKTLlYwnk+8baAlWspDNFL4dpJQztBFu1h8lt4T2Lgk17Yc+u7M1IQWQG9KEPMGLzXEhda
+FjBJs3jYVugBMPR9R0FU1+AEYBrJoD9ANdD2ULB/MUDgFxttQG6W9Yq6NrwJXVgIfi8iYKv7QEh
YxqcHeLpISXGR5D4aQUDBAZtY2yueGtkr3M3j3jRqNLQCAK+tNDoUv63mZb15hbfXw9mlOC+h7kF
nfP/zTYtl76JfmpqNbwiIxQFGn1pkRSJQKRy+iBgmk2zU5yQoYTkBpTspf3JrJDHkhlMr1ixoQ2G
NXLUnUs/p1mraqATxOvEkVPXJeIFmUTbWkSCuKfZZmsFjWB4MMku3xb00WyLXcEdkE+u1nlweayC
4Yt1o6gUmfQ5Mcu2GwPe7/shjM7+qHmFtCrvc9voNy6rX0mYHSdu6AWcBC7/KSTxb8dZep577IfQ
oG2uoPxiqJ49vxDL6FXpySJELanx9WYE/EPkvxMTTHUJylZftBrld+vccsDKJRECJcQr7ur5zDaF
ajOQVl7HMBG5rmv13a5N90pjpX7YYKLIARuV2wpQnmDxA7PVumRjnbzZIDYHrmZ+AInVlglb7wMS
F14eO37OEx78o/WdPK4o1uchMfMl4xEsSJTW3S5chL123kC+mwUOrrlT7I/HU+/Ag9FA6fNsiEt5
5V3ukGFzH5pgKk27CV31i61vTYQl5IJ0ECy6tM+9dcHlBhMJ4Fd/8zm++XW8BmipK0Du5EP77NEb
JvxoOtA2Iq7Hl3lE0ukawwUTJZP/6nzRHOkqVghXQD3YEr6NtwF0ykH1boNbTJswx3jn7370wWT4
Azx0nRmPtI36T7jypiJa5wyvmX4vhM8FHafxijnR+eyTsHmPemWSMmWEoz1rbrBreY+O0EkooAnT
x4Gt5k+ihvHNh/nyKqUzmIG8wsqG79v3SAG/LqbxMq5/zqvr/64yS+p8TkNocCHsPKAevEb/4Es6
YAMbybrC9xuQzIP611Cnnup+8yrQurZqZ1joqIjbO+zrOg97AduI1e2L7inAJcb+2kOrfDAAzHT1
S4BUVaA7PNZeO/gXPFtLuaVekncbWDCHtY3HUK3hWHDW49tabIpXn7GfZE3cdcgSGMXAmuRzPPOj
18zbjq/hjG0zg9ohtkOdUzMTtIhNUza6xnvul7acSGJfRl7rD4LdoS/4Sd0ZWC/+Q2MzY7Uh4VGb
97Pw3+EbaMFDiojemjR+bpLlM2rXvmjgvy37uME0hEyzQ6P89O6BP5v3xAu6G0I+9VW0bvu1CgUR
uNvEz0y3HcTDMHuKOzgrEn9by2WB8WeOW28XIlriaZQS2+nlzArtxWAEscj5IoA0cKMLVvFW1vDO
dc0z9gpjZDYbm8NWBwloBSVe6prYvWGi3bX+AE1hk8mT3y/83NM1q8xUr1W7hIXF1VAoBB5dFj/F
mbKaFjGkNBSuDtLeEgU/Mkwe3iY+ml+MWnCFbpp0PmM3zR9d2/pVsGB+R2RzX8ppyr4Yp/Rf1/f6
xYauvi3UTqaCHtYfoDNkY47Tnh2gCDxapDTtX2a8bF6mw9h/i03zDwLZrmrIw2OYzd0TaZaPFpGL
Ben65HerEDzzgDlVPU8pK2tf2kvoTwJE+AbelPbjzYWyKxYx49e8Md4Zglqf+SR426jmXt7OPJpz
hUYrQAMF/xWQ7phe+SajgwxCU7JQr/8GRGbsnCdRTSSYO5RAvIQEi70OYuD8prSNy4GLpayDHrSp
DztfDyvuDZC24QcCbmrOYdhM7sxH9VpEsO7aFRlA1eBmmj/2Ux11I4fxpOMV9TpaEECLo7N+r6me
wjzG2qzzGEEJ1eDGjxuJVZkxmPa2rHsY6CYPKFklpzGhI6asZnZ02aYuka5b+GEV1ZDw1qgiZvR+
1GPmKmhpEOSWl3BmoPcBbAlOUMm4fZnSV9+F7Ea7dkOoAhKvlsb0TbHS6OHOG8SL6yO4OfXgn1vo
D9U6wqMXETD23O/JTjIkvfvaNEiyCsMyQ4JdrjEkC5ZtmA5dP49r7lvKzoKCsIfITEpY5Fg5KGk+
eWDjfDSZ95D84IPi3vAdtnH6ghRN8WVH+MMRIPcotRHolUV43y01AWg8kbp9OmN5IhmGf86oYcqX
dlg12qlMfgU6JiWFaFtGcQjnCtX9jwWj5c+OqukPKAH4Z2AyZGNw9PiXNHEhQzilnO3af/4qRSmJ
dlc3xdOSyzibXrB3GVKrmE2X+72On9r6eeHMgKUNx9eM1TAiQjP23ltIzVseriR7g9YHx+3oicoZ
WGviuKZejvuS/xVhsMx579PtlcPHWXRO2G9kf8ClmrTeHzDCzR2CEOjiTQ7wXknyyRUKbl+7BpaT
XsN/itUrUGbjJ2yCg0gQuPmvZ4LgnQmjdmzq04sTCk1FLLczhefg4C0LdDU5w9/jQerJzYAyAnGc
g2ZpZfdC8A5P8ebWPz6WD98ZSeOdCq338H4hLymbgUICJGOUDDlEVe8MmiBR28rAwhZDiVtxZrWN
cKOQGaCofbE2LEnoTXfH0f/CN9Ti3cJrV258CtFChrE7m6YF7JrMxmTJpAM7ijPR5KAE1WvAwY3m
0iz0JSUQ0JbZqXcSrPF7xNdur7fxERrUrOAUMIGz5W6wSEMFExuN8/ClIjSbsVsFsOOi9lgf3+Ey
mDDZIlT8TWr0vfXk9gTrBKoeP7Bkyi5ndHSw+ZPFZ3lMQA8BFzR3r0P0BBMgZpqEB4DQDmdXpPQH
PEzsAvgh7whvFqBA20eLacWWk9RmLyztCLZ7IkfTJLDpsV72d2+dfqULLLduQyOXMNJXeNyzQtbS
QlJZ+aXd/ORVRg+Jc/Yegv4yxrBrwQsP9NTSXdib9gdb4pNvJHAjjzGIOpL4px7HttTdyv/C6GUj
OMPYenQ2ca/t7BM4ilc/gAIPJvS5HeB9gmGAXPq+Rh5qEi7tgfNVPoHD335PouHvdB39G2okdpjL
OPb/IMMu+0Ly7PIHZhp33HQS7xUUpS+6kPlHtwJAdWqoX+N125pzPTc/F9nTHSSE4Jro2KEJWVf1
LHDPf4qOrnc7LB2coQTFrBvoDa6fDbs7Gv8YkdZDEfT/2FCJtyUwypTJOqBGWnxyxfiILoX3tqG3
LFP6bJII3mmOX8vmNH7bojm+i7qzcx4iStFWPvIOQbz4UA8ojki+ZVl/a+t+gZI+Q1NJwWO/xR0K
W6lAaQKvBA9DmLUzWa9DNy/erqtXdvYT2CnhYCT1NRBIKDAACM3BzXYhT0ODcqZd5O1kK5Or13RK
7aKZdT9IVHeXGo5irNpWybPlPexxGQGszIkU/lucIdArR8wlHMljveUe4HQVqoS9erVKqzWYo5PW
8fJew6BzxnyMQvBdv/4At9zB7KXgOw5h2SyHyYKNxfjKa8g7P09TeHatmi3cHAnfT0a8psF6Cyip
z8rwsLJpvZ0RJiI+x43WRbNK/CsBb7i0QVIaBrwJlNrB1TaMv1U7KVmsLn1I+kF7mD26VL7l7U4O
MGt1oIHeeho1haKYXK4R4lFaUtObvxJ+HOAhPjuOH+0aF+zUBnN2syR1gdhwgMINnlYBlonYN4YO
+jz6hORiCYP3KMP6AYxYiGeWTvVFjZl8xSil+JYaw0m58DS/Iu4Nyu8CQ1EVpUP8UKQiWKA25v0K
4Vi6ibl2cHzgqsAAH31p/UiBXOHer3Yx+hJFArefU94tZZQVy0zELcyQETHNtv0MW7buFnhtsMFT
8JtBU3GCmg8SOph7koeAarg0ILKz1OMVmIG0Gjqa3DKT2LJ1AXub0FV9jiMIbRfG9QUpLW7XTnH6
3XPa/oxgQf5rhlTnDIacIt7CAcgpErusxwhSjsXa8VPoluRXPPc4+1HXYVbG8ayF3UWiO2uT5p0z
gcSPuQZNjMiG4O7oMhQQIcIjCOL6p5e1/QsLHwHOc8t/bHEnykEm2x82hRIeh2g9t8Qkh2V4eK+i
jTkwzdrLFQGv6HG8cEJJ+yXgXn2jaa8uevTnk5PheOLDhus/xDVILMHITeJHJcY6LJzzw1gA961/
TWPbs4lU+2V0zyrbzfAERZRmBToVjtK+ZE1XbWELpK1QVf6IOaT4HYGPMYEMBOKIy+y332f8e+bd
HZ2fPSyGrjlSQuQXPOoLNne13bHmSbzA6YfnD9dr6k35munmdzpJvW+yDXfXksodGLv1lIJHKlBV
IVjjobwumIIphhUuxy624dFgaOUX+vjmbwaT4/sjK6HZE4FJcy9licuzCcLDY0Qpg79PsDfWGsj5
q0+yQ5jYqHQJ/sbHXD90QmP3QOfyagPM3th5M0CrKsacTZxIYCF6JK6bA1xa21oBhSSv/tRC0sPk
GQuN/3vBMOXH6MfrwSofWwFi3rxhdQxwv10oWMsOrMwkGxjQRqbxgapHLrFM4m8bTW4uETAl9sY6
A8RQn1DkA2jpQX3jMED+IylyU/nqNz0UR4Nho2niONC+3VZXYFi2+eZ0iA6h1OkugB0amkw2HPyW
jYi4WAxa6yy2pwlPJXoeJbrj/EBVoFHcic6T/qqzoH5nDR0omFqodjZJp+852pIdbeBSC+yMT8Bz
/n3rLZiR4MEJz3a+/S8Uje9YhMSqiDHoyDR2FxnB/AgZK/jjxZP3UwvqDlpac9tU0H6OzNgfcu0w
TzJ7cHFcbKDGo3GurczKbRVnIsREQZSVyQSTMmZtHFIGjcxhhZcVxT3Ji3kYwz8huqrLgHGIYwu2
ieX/g4idzdJr2EHV2XwQY7j+azfYcWB0RqkUMoKzbiTwnvhYdY5Efji3MOFaqckOBQgVsh8athwX
+LbLccEKTFjQ/87Q+zFdO8C/aYSBvqOGGI0g9jZCZ41E/6YgjPZVB3kCY4MDJGOxRiOUYOhAAQIZ
2+DiUdUfXEeiy2weMLrrzAnDx8OhXUMOpM2gxqSJ5Z9bMkLMxDmEhIX+6AUtxTVdufrjOxPc6dp1
H3yFQbkaE6juNoS1sQ0ndRETjPcpDGWlHvB0LCvjr8KSH3GP/nGd++CEEevmJPm8vNutsZjeENEL
w9jQaZgjWSbeandti71l/wtXDTQeJfywbH5XhNP/UXdmy21j2bb9lfMBB3WBjf4V7ESqgyRbkv2C
kG0Zfd/j6++AsipLRoliFF9u3IgMOyw7QRDNbtaac0zJ3ha6aW2JdgqdsEDvGylfmZzozDez5aHx
QgRdlT6xx5DK5qfve+E6If87ctSCgCzgHjxppimq7wwN2YYNy7TFLKyu2zEVhfO/IdKaIZd7Yxex
ptlFQYDUo2aT+78NFmorUJPgYkBw50Ye6mLJGOONokX9LmRDsmvxDf0FJvmnN/gP0+vfbuPzTMm3
xWv20FSvr831S/H/gzd5DkH7P/+y//6HN9l9qV5+vib/s6+Tl+xX/Yeref4//zIo41j8x0xUh/lE
Co0Cv+xfBmVFUf5ByhQ4d5P6lWLrWNL/aVBWzH+wPzFxEFoz6uAtrJ1peDYoK/o/COQhhYR0LbJ/
59Dqf53hH/fqY4PyW+jxv23xkoAWoBEYoC5syZKHUTv2OuT15BNHMdHRXnqIG/kmzrX1NGASUqXn
mIy2gebxHJ7n2MJfhyrKBo95tFeLnzQhEDGehOL9aZj+9xktyC2D3oicTUR9iAr5YEmsNgPEWsxz
aXZpBe22zZGP0CzdSOrYXFl6ZCF1r2UnndpfNFixLzdiNWjTQemUF4qP9Jgly1ybtdBXYWoir8iS
L6bdmNukGfMVqrZ4ZeTU60yfzQ18UMdL5UPSht80dTpMU/5lSqMbruUjBnXq5EPVX2Am8S9YKuib
yWKiikpOsNWmV93y9n6ar6PJdymnfAnk5EuZtjdmih0mqIPB6fXoGXtUuEJm+ZNy26PCxmOXJfLD
qOOUyTt+aRvjdsLs8+6h/Oct/8OD/if54N8XdBEbpDSFwStPvZ4VEsJnJsRW4Tv7AV4luwdwZyMG
SIL1bD4OveJqLKJveWbuWXZrjjaw2q/rXU4lYpd4+QUzz2uFbjHtvs9de7oqNLdpEFoxakQr69N9
7xfxuhFjRFdYdAhTKFD2yHZpviOcmMoRDK5mfDEV4Hqd2d2Vpbn//KuKPzkkf3/VJXfBgO7UESjd
HUavd5MkuKyy6M6o1Gsu8kXTZTIyz476JVbeJ0/l+R3N/psWJtGmm3y6UE2JXBihZ+E/RH2C+ET8
bK0Gt0yNmsP0k2c1F53Dw57dBaPvtrMl9cSpz/yJD17EeXj4gzGT290YSXJ5qDz/Ypz6XaofQlmg
PBjWUGd3subdWxVWsFnDaiffOkN+NOKGNjl6oApPjlknGGx5fJUS61bPQ8viUbmy1Xplm/m9P/QP
n5+qcuSBWoYDBFkRYO8KqkPb4gAMs3Xm25u489ZjRxZBM/g/K53Hx8q/JGr0MFV1t/IwY11onYHx
p7gib21ysHSfSI8/dtMXTBIcfB00vLQ6UKxxWqrkesubdQqq94Ye+ejGzB/7Dv6TBTOVR64qIrGL
K0w/V3WDhaE0KGDrnbBXnUmzAr84yzJN2QGJoHaCQZJeSfrgp+AWIjm49fzmsq1Z//hJvGMXi4wk
Cb/JSfygiPoij8zXz+/Nn8Sif78AM7/l3cmSTV0NSAmqw5Bh3/NfbVS6cYQLlj1fYponhhRlHjo+
uibzQ/zuY2BJoDQP2/Kg5P1eGDmexZTr4+86YTkI+tZmVdygc3OQu68+/2ZvWQEffeZipvIyLCpD
kpWH3p4etNG6jGL2k7bG0r7ujd8YU711NQ7S19jHMjTSZjH07SCkaS1VdJhbmqIO9X5cAb78zC4/
clBB/7DznrHMGmkp0bo7da7HbsNiDjP0UTK80SoOTd99K8JR0F6lG1Bq7YRbjojesEzI8LC/ClFv
A51yq6WlT5VA0cD2HFVX7W9GuXlO6fKiJ7ppFNxHNgooDdtzYFxiU/2JPOyevHOaZ2TNrKklbKgY
n4AhiflGfnSxF3PGZNVlj2+uPAA5i5xYy1C8GDTojC/yJJ5QD69L0e5Sjf64X63xRQDKyBxsU7eF
XV+P6AlV1biTMOtMor3vc/kyrc2fDLQXXhoizfGp6X/+XKhHTnXGu7x/FrNMSsYUIc0hqiWNjYmw
ria6zc4Uh92N3U/Gxh9ZoQRDO86uH4STSnyfG4V8qyto4dPEmpC1y1iTEHPZ89Ja9xrqsl6qbpq4
ri8StnhSHz2qnvKVesB3W8Gp28fJrq3DF7lWAlYioboKBzlfK+Z4aaVmSxVe+6Ji0vj8S75F2H9w
P5ZkVa+MGyvXFPgMUbAysvCSCvsBedorKasXedbexNUzt+tSn1SKcc2lnBm4QjPpxAv/FjD80ecv
qFiZhUxO8GQe4pysm4Sq4apDgusY4JrcgiWFjTN2rcCAWUly/wM4xU8k6c0qxD7LdKVWO2IWHDz9
/joZkZrb7a8B4AxaDKV1mhrZmpYqLQ7ECilyMNDiKqbmrihQ1eETMiG4qEWFe6S71CRKKFoW9Oss
sHS0AaWN20VcWUUfA733LxJPvExCmtHlaIzKNPZYALKakuXpK7G9e7WmZ8OklDheKd/nlei3XVB9
171IdTBSufoYaLOu6KbLmq+04Z4CNf7WMYg7WkJD0lcvioAKT29U2xIlxOc3WBwZUd/m2ncjqinX
vWV0oj3IeDhoG5bIejB0FR3V0lYF4jAEdNXUSkXHSUMYp3gmNjSd/DUzcby1WIqsmlh7IZiB5XlB
aS3w/GDjEdhd9UPjVAML4c/P9Y3R+NHDsJgRu7zxy06FQeBpwU3VUfO+UYvM1dTkEqFVSGNDP+i9
KdaDqWwq1gWWEuC+qjpqNyiv/WQ3IJLIg+l3lFW38fBt8pNrU7J2JVyOwiovChwrfWg4taldVJO6
SzSf7+odqE6wxIHmU7aIHb979J5pLymr0azuY8O8zNVuZ6A/HD1lI4k7gImMvZgXr9Lu10Cr2DfE
Cof75vPrcPSeLSZbb2KcC/quOuiSre2aNkwAKkHgaBS68YpVmSvPCi0nl4dpRR7RiidTXkuTvWvp
hr2EUuVfaNFUOmGaJZtaLultlVa6UQQKRmTK2JjGk6jEY8uYt5Hl3QMmjcS1+H7aHCJaEgiL6ezs
aaiM11jqPdbK1q2flD0idV5Amao8fNeoQaCZXwHY9ykF0f/FjxGErhVG7QO1NGlFo7K6tjtCtq0s
b1bZhJKCdzbaGPWJ9YxxbHRfzPojxvBQ0u38UONjXE9aGxKuGhuwaEJli+l+2qhB0WyANvUYzPIe
R38GfajV8S4iGIumEKOXd1u044WuYPEosFSsgNgFG8R+GkoDpNUhsRorNY2on2DS3EJolx0h6C0X
ZopgLjbphirht9b2XdqlOHF9LGaZFMcXqiiFU0qdWCUBf1HOpatQHjERNBAIqjG61z0WffOq0asT
CoDwNLox+WZVgRsSBFhoSXrNW7QvPf/GkrJNhO79TcOC01qVsxV5EvXeQ+XKezSv6vG/7urOeGpi
dP+emfubzuI24YgAydBbp2iFR5+WxQJGKWOjZfNaHDyp4XoVbCbqGjWYg6F1WNEt8VewFFAq5+0r
OuLKaaRiWinYfDd21vY05Gt9U+bKk0IJN57Uuy5Sr1QwCuxOVP12wDqtASoaM1U5MUUd25W8rVXf
PeCYHTJtzn5CQ2Y9BV3zvcGWB6Wkh8EhAhdD2xNo9KdUBLdDApYEZgIjpSFhiswUXKkidOtUeRmj
8P7z8eHYGcmLlYnKkBsMZkYlowTJrIwRquYQs9CDh+w2kIz+URd2uRbFqOMng98TRll/kZTSgeIi
GkUGGL2g3aAr0FmmcFe1nn/ivTpW91mmIYsOYXMNHOjgo5vnhQfgoas19NfE0DcsooZ9jHHDlIzb
xmfbPNkAIoxZmmliFV4NyaDdBm0ub6W+FdQT5JyBG0jciSt3ZDZc4sWhP4RW0SIezLR4LyZgOzkK
Kcm6Nq18jydyDcFgC0cSEXVwd+Izj+xq5cU2MhWprAh6/QcvVHZY3nZyqgdAfSzMKNba02TCwe11
qZvQKvBYR97XuvZ2IoQIVNi+sZ7UybWC5gTu9G1l98EkuyR5ctP1vlSU4WB23Vc1gkFPiXnEDA3t
IaLjG9fUUfQ4e00l8zJjlFCD/EFj17+KtEnfoMqINqPi/8xD3B1SFb1gATsRgSLmCe6jc/vPiU8u
WmloD20AP4Majv8dLHXwW8Hriysyry/IkFGcksVoGHaXMdUwKtPfZT2/qkKqAR00yIvO6ootFYPw
wOqyv2vo+6xVJbnXO3UzGdE302RDl8njJiubE1D2YzO2PM8y78YIBAA6lT8LXHbZ0fa3rU2NTW1o
JOgyVfpNiZvvvc8EoY3aAR39i8n47KDGDKgpBDepQRstRCqBN1Dd+hPPOxcBo0oZvvoZq9oTT+I8
Pnx0eRdzHtiKKZBgzB2E0qcO+pJrpRzi1ZtcqGzZPeX+LYDfwKkmfGJafqXkTHemDJZMSzk9Rtgv
k8WEVXpPZsXiDFUBLvPmL8jpf1Xw/5Kn/Les4f8BJD0KKp0/6H0n4Z8f/P+WQspEd7zSfzNjQ//n
Mq9eX/6o8gMH/VeVX5UpyxumjR2C1jMF/7+r/EKbiaKWBeIQOCzc0b+r/GBIZZKaqfIL+qxU8znc
P6v8qvkPwzTgvRNYRewWv/43Vf6P3lcUI2/v8bvHvu9C9IyYle5tE/lp6fvKLrAm+cRwcOzoi5fK
NDxZrr1SIidb/5bSfHJGmCTvrrP710P/vnh97NiLV6FWWkiqiPfuaQjeYli21rVu6mcenMv+fjRQ
0faVqei8uyyJvhcEp6AThjZ33pkvKihqVyOR9DhzNnZi5hBcQps7hWPWPxghuKHLmoetTxq6xMS/
R5kI376X8pckk3G0YnDYn3X+y4pDzydI08RHKGM7XOZ9vDXJpDpRXzpyW99WJe8eSKuwIT5Flnc3
JSDSPE17pHLPO/f3q/nBI3Ps2vCevb+rNU6aaQxD+87sckQSFVISXQnJkwjkE8/NRx2q+erPn/zu
7Jt8GKbMwFDnm8VE3FFRXFR6rawGPWzoUs/cEqX9Iclm/NeIyzj4cZfu2OWaf/7uAxML/1CDCvQu
atsbNsuYND1tPDHdHDv44vUlXjPLMt0w72TfgGNLeySv9KfP78XbA7mcyuZLtXh/YxjBrVm33V1d
KhtRIg+ccocmmWgerelrXkH0REET38ZltJGoMNJXTNqfnrc3my2/5vZPbMMnvqiYn4CPTmbxvrMd
qbUJq8Fd65UQFfrt5F9KIE2jawOFma7+IM3XGaTJ6cS+s55N9K8Zr2xSlgdPvkptUGN//VZ2+vxv
Ukw9QWfilBg3Uv575tyeuGzHznQxeMhW5aVD0HV3WIL2qvpjRKxucEXUgY7WVulHJ4W7KFUWBtmt
1BYrQa3dTIaVnNnsf8rV5+fx4TaQ27fcwQBriaRKjFhy0hlxZAMeKR0rbXaKwRUC3iYQEqG5vsPa
jTjd4frkI7HUUJJxonuax9oKq7mxj8m6F6qD4uHzMzOPvOXL/Qu+zBjORxHelWkHhq0y9z0IUavU
8BtHhdNQpSR7UzhBUTwoUtI6Sd2BvNGjR7jVVxRbfoeFfRUW6bOthvdilK5bO3weav+rVMNDh6QL
z+nQowOpAkq6inRttlg8h6DeN576FafEjziV1z0KQMCTw3dcp5sgKdd2EFy2Ev4kz7uorAhD9HRj
NMMD64IDRuodOvZLKfDx1so0TwYnBM2NWPCm7trdpCl3kVR/D7PyOisUVO+ivLBxaAdhchcaNlYl
CfJVAvY1SR57qd8mA4UBnZIwoOutSIaDHhYHCKTUCMpLiNU3qpLdzw5Lv4vZbbeei8z7vFHwP/Zo
PfUVpDWlKzomuGCAUz1DE3ctja9ruc7YIE5q7Xg0Wj6/50cGquUGrR4mpv4RFR62ta0IK/SF6ea8
Qy9G9KiHlTiX/l2t54GYSIsXRXGitHvstBeDt5ansWUUaumWcL+cwPBuLOtUieHYW7AYuzupBlhn
6qWryFYNcgFr410E5ugW6aX934Ui/9VTnAcB8efsgy1+NDV/rN2xt+9aLTlEcuyed90XI7JZ1YoN
o7WEEiK1zpTk9y1O9fXnBz92cRaDqKQPlhSpfg150epXkh6j+6tjeYe6RZz13Gj2osIz6BYZo4ZS
uSA83UmScPkaWXXW864tE+xbG6Jdh9HH7U3mG1v3q4u+iv+7pOV/3VXyhf68qxjJotrSktpNhuTb
XHQ0jFPFpY+feM2eZ7V3y5XUDsZQDtrKVaDvIB+diAHHwvb5XT128MWralpS0nQ9w07iKRrKhgnf
Vmqe9a4SGvHnmUeqlOWzjtONB/vnlCAqzEP5xFro2Ikv3tVEUA7W8rBx09raZRVslhor14nB+NjB
/+MdHesytji4sL0tGswJblU9rs+75Iu31NOHCmKkxShTYpUDd6evI4+shs+PPr8r/7kq0+zFa5p2
9CN6gAUuwt7WIcFg2yGLKOPoEqfJ716jPtSAe9CRTp8oAx25WNbira0NY5zkeL5YRfyb52mlZjAZ
Pv82x469kPHYuenHPV5VV1QFo70NHTjXtIvPD35kPUZU9p/PJwBNyw8LUE5dY2YvWapL3yZzqp2k
8+h3lgP+DR4z2PaluLFMGyhwCdRwFevKPUuG8jbrdG87mZiLhslQbxLZQsFV0LKSDEV3sOL2VziP
fsUGjhGjU4zzHiBrMSBgejWHQZIbF0PLqz+AUGq75sSxP96MEaf55yXx2tSrbIzFrjBj6SLVK5N+
qfkogxs2+qS6akFdbZJCrvef34NjN3j++bvBbWr61M5obbtDApSxkvHINUC7zzv4YowwBRi1qpWY
akcDUWVlNk5tMTZ/fvSPJ0TNWgwSigocDdpn40JZDLHR6+ml1jfpum4V5awJXbMWQ0Ub6bVmGXHl
BlLOjmEwNJDteKY//wLHrv1iqPBKtUDpbtWu2SCp8fX6lzHS9/784Mp8jh8MROZiWCDLZUxDSCCu
jVp3Lzc5ZLg+/Gmi6HXUkk5jNHQwyawgvh7xLGAfUstNEuCQ+PwEjnw7czF05GbCKGtUlTul9X2O
3KHN/rvUxb8ne3MxbuRSpFVV2jRubiLMkLVfGJV+fX7Wxvz0fHTZFi83/AC1pc9duVE+tHulHA3E
9ZnNflWCzeWDpVwXsIbWcWQ+GUGgrWlrlE7MYHWQiDoiFQHUkj1BbYMy2z6YaSZdg5fxtj1wIHY3
o0QohIcfLW2Yjr242k3CSDZZIds7nHFfys5L18rUl2viUMSmk+ioB1agO4zqWMmVJr1o6D6sAb2o
W4tMDnjwZQktQy/2AQQypwHYf0MHH26j4dXrVEzWc2yT+VwFAE5UaIIP2DWbZy/uRxoH+hzWDGt5
tOSf7VhHK7k3o/UY17TqeiXFkWBAPTLsZ7NLsYzCCENt0hGVNHQ/hhCeYJmGZ8425uKFqHu0T+OQ
ly42yHgN1hc7ZpOeGOnm5/6DG2ss3gesbZbWxV3hEpuApiK0zdmx/AqEkpoDqQDwPOfOiBKx85jy
wN99/kAdGaXedvzvBtiuCrTalwnhZigP9oCQULzYabmnZ3ziE469aPPP332CIJEqJje0cL3Ku5JS
cnlzUZ3KgZ0f+w+umrkYwmPR516Hx9HFG9VCSqhwtdumROVAGvcK2bMn7s6xL7EYzIcpTgvZVGqX
DJDbtvK+y1n+5bw7sBjEhzBGEFn2pQsrSUWroKb3mTwB6Ddief35Rxw5e2Mx1o1TGWdmOBYuQURX
MMh+IeZ8+vzQR54fYzHWVcUoot5njVQlobhsWpgoI/b0a53N8XkT6dzKef8AtaqITZKLDFeEMsEW
xFBgiquKVTGC5/j8Wxy7QItlTSu15liNwnANnHE4Isevkd2fyH89duz55++e/8k0yrArOLaUVCim
o+q6qM+r7AMc+PPYMXQCHwGN4UbJqtJ3wZmb4bfZ5905m7EljaSCG27SNfvU7l981T5vzfKmeXx3
aDEMRon12XDN0MYg7vmxE/VAuM+7kYshurKlCSUwQLUyUCCoAVtcjUpwQvp+5E7qiyFa7YeO+LnU
cHUpj9ZV0tx4o5SfOPP5hflgJNMX7yiKwUa0OPLdUu6Km96jkeLb4IhaWwFab2uI4E1gVZ9fpiNv
rb54a0E+VWbdqbprDSV0gAgYnGVV0g2chWz7+Uccu1iLt1ay7RgmjqK7fRGueqN8lIT9et6hF2+r
H+JvLqqRm1xKMdlkNZk8Ovbp844+f6F3D6hlAIwi3I0TH73OUazsoYMdcN6xl+9rANMPsELlZhFO
UQVwSlBoz58f+0O5hQUsaDFHGUjqg0iHHDREV1lj7mQrBli6FdkXLyCxoLgeQn0tK8hBX4X6I1Gf
ZG26VA3IbgBm+FN5CKcYTPaJce9DTc18PouJTQuGfIyj1HQteKXGgOoekjlaNwJmYKN4VzQqtPbW
LKN93N1kWQWqgvGx1HYg46NybmKU/2Xi7d9Lcn0xLvRRlE+GkeQui4Mt+AgVGlt0Si9+5FHXFuNC
pjVIgFk5uZ6lXxPqcuiFdGokPtJG05bR7QExOKAerdS1YAL/xMvSzjTmF4rz4baYZtJhScgBVNIf
gdd9QbT+SP6FdT+Mk4r8kgAILGRkssRAizuDvlXeKSh/CtHfdorm3+U1/65uLPMiz4tvYS13pFCI
7zQbrlWcTScGt2NXaDHeDDT/9darMhew128hECbaFiCAzx/8I2tAbTHSTGlulMDJUrcckmuCJlBE
sLEDU5++CL8/783VFmNOTwcJdGOfuKY/vLQA3tATfn76x67NYrwBU0HcidSlrjfYm9SOcBAXp677
hxY93kFtMeCETTCVUIITt6VnuQ8IqH0o1Dy6xqjTOAUJC3Dp6wJwiFVW68aXhhsILsk9CQTklfVF
su3hvqzJsjF+BGHeXVlqJm/9WeTWsBNEC6F80cUgtl7Tvw6VCki5B3m0TgEkbdPwvI68pi1GNj8h
OY2cbS5+A7lYBLtZln7e1V8MUnBPMjWBp+LyFu0MM3vUm+TEgHzsxi7GHNPS2bkmTezGVvZqF/az
YpwYWo8cWV0MOHI/KKbc5pHrV7q/0WqjgmpW7866IupiIaKblaWZUx+6UJ6QxyMtXI/tSeflrLL6
aJ2jLoYCNZP0YgLx4qbmtgP0zaqG4thd1u5puaczxyqCOJy/qPPUHsLLIElDAyoHgZTSXKxMhHzo
a7CW1A8eLS3YwlpwfDsAtRascuWB93Q1BV9mQK1VPCFsYI3sxKp48LpyU1Od5JMa67nnp0TQ/fWx
im+uzrt4i7GolyUBCiZJ3GGSf5BjtKplotXPO/ZiCKIbrURqnMcumk965cM2D8WZ93wxBoV27BsS
bgrXK/2rXNQo+M8bN998ZO9WU6DXIqIn03ncpORjEcHoD8nX8y7IYlhIGGAC6H+pqxt7T3PLM+fz
WW/4fgWYp0mm9MYQu2pHXqGNrGwPd8PcnnfWi2Eh9oiMZsPJ0fMSpXn7TF3u6axDLw3ZWY7/Kq1I
JZWnGNx3GxMaBfLnvKFy6ZkO9Nwyhk7EkDvhrNR5fANBxT7z4IthociFQYZaG7lj4j8pRgAvauaI
n3ddFm+lN+HV6MF0umORxVsfLopq5ufdzreZ990DHmsy+jdWta4S2fWm64lUwjsqLs4788WLOVF1
8g0lTAGEa8T3Zj8IxDvVClTe6j8f7Dnf/Kjvzt0DHRC3+BtdWUg7BuIrXnvdeGSs1UtrLycVZql9
TVg8YzQMn03QPBGsshGjWI3+hAOILXYq3fmkvqituqtIqurrX2r8hSMkFIbVRL8SHMUAnoj//4La
r0Mm+F5VruBLkSLPQ5o/5ew+DcZ2NSYLrSE7ZHIZwItMv8jbfSdv56G6NnunkKMdP5l4LKRe3jN/
lGpA7tz3Ic/NVdVc85cCiEKF9Kmxxh+W90u2viqe4mjaLZvdKyYDdbJ+VcOeDOc1o7/EzbLAoJYY
lJgJ8naOG9Z2fHppNkD/cUzyRcLiPkr3Md9HCl69seD+/qznVAM+h0Mq1IJhkjlddM0/s2SNYLK9
ThwdztT5+r1dRvyPcqXuGo31Cxk+4MnSjgDDbeS9tgjzuSDMZh0GES/RQEPIhEN5UOTKQyNvbc/n
j9t5jhthQKRdcpsr5GsM5ZNno7QsnoS+j3v/qmVbo6QzMcx44hx86it+kl4I5bmqYWZm+je4h5de
Bi25zAigDTaTDw2ouRbGlUkDKSBLwaCC2sI28MmtGbBOE5QLe0SB4SSv2JS18ratDECP26b5RoiN
I/fjJSC2dRIgHyzWcQFuSHFE+2zFBpm4Nql+8ro8s6jw1ql998AG2AV6m1wkFw8rsfWe/h1e4Ymp
ex5pPnoZFqO+T0gWUFe2EWbTfyE9sacDRSasSnaeE1YB7toRfu15r/ViDrByEMIdmhA3DvwrgPJf
Nd84YWWZR4YPvsZSrFzGJWS9to5dLGXa3iLlG6qI2Z934kudctEOtkEsCvtoKX9Oe7DXTXqiBvuh
65q9ylKmXNK01vVeDd2MZz8YghVJwQdesKDVYcxu5xVPHd8RldJ0wUUwKTdK8/j57Thy65d24GRo
smSIvMi11OQ3PS/J9ey6+JIaVvxbDXX7xoICdWIuOvo1F8u4avQ0o5gMnJ2aXV72NvTArPZIFwBR
5bQYfa4zKwpXflS25HwR5cQ7qdj7guhneM1Kuw9NXzkxvRz74ovpxTTUJKmSNHNl8KTX+CGSGxKH
kudQ1mxGzdHftFFSn/nsqH8uq2CWEowwRhn5AP0LHNnndPRfPr+B897ko4d+uRJs1CmtELG4ik+8
UGqbvmOTB7Ga0WV7Oa7sC8lOxjVRTPl5W7C3tva7kQhc4+hZQ5y4Iou6FQIXuo3JmY3GpbnSMnVB
pMSYuHGff8vgZKay+P75lToyPCw1xmpQ1ZKltYk7xxsrRvedeueJh+nYoeeb8+6SjK0UN5EmIrcx
5Uevjkgb0E+VwY4de7E8zKO6auRcSQjykJ/I2d0mZXNiAfe22vng4VkqXRXPytvE1kK3MkV6GEYZ
YqqekvQBKHoTRAKChpRZdJdzqRRzvt8dYFhgmbaeRusAjtMuzwNBgrGUrqWx7DaE3RIJ6WM2paig
XFQEaTpa5xvbmC+x7oWSxeRTlt6JL3BsS700L1b12PVKYQduS+xqrMdbMIAOSF8yfS1nyO5Yz0Au
2fCbDCAn7ugnsNTqjScd+HGku/OKasJIxKxeT66Iia08RMOcyQwMGfKs8tAY6SY20w2rtaDSNvPS
obO81bzaCtXvaXzf1t1aBZ4w1Rrkp19y+9y1J+aFY7d+/vm7x8pITbnQI74dC99w3CmnXjJhvknQ
PrrzixGpsvOqpzoauQlm9YcxLNotxdPpq2b01kUHXHpjAYrfxEpKSArhh7tMEhJqcvhxO8WSgQuS
98YKp8pWNmmGYoXMIn2MRUC9Qqo1oslrJV2HdV/d9FVI0RvgMQbOCJZnG0yMU313M+AmBDNvYeAs
9OYi60QOtdZolC1Ylfiyb7J6VfmpOMhVwUoEEnm3DdAccoc06auV2/dyIq/1QbkNGtKX1QFoHPBq
3WkAJgA4LyrHDIo5Fi0DDpJlHUlrYaheSYGtspIfobW2oCy1Xpu2o8gI8kuk8LfU9tGLBX/7tcu7
4jUoovp2glNL1pMdb2yiOrdIuElYa5X2yatCf8MbYjolBmyKy8TAhtEgX3mI+LdGMYABiSRrnavE
pij6jyhQx40HjncFur+CLxkMB3R2ZrnKRESKve3v4rJ8Ca2qA+Deadfgel41VfiPwRR8swmefyJX
Xr/UBJbgXtPqrS4X6UpOSS53MrXvbjM5aXZ9M7QXowEkK0GgspqU0DxoIBvXaCtYqfZkbqV5+JiE
0JMiCca1lHjlI3si2Dq2VRgvGiGGt1FT3TFdrxop0C7GEjYGx84cRW7GbTy2Cv+ArjS5b/0qKvJ4
A/fJv/UAJtyG5ECzCW8kaEjRd1g44NpjhpExJQqrS0exriTc3TH89AcpMnlPC+03wiFtZwk/u+Ww
KD0q6WubIKiO/QGVYOe3XKoOTPY4hR443ciQfgD/F2voN+Sg12FzoSql5PiT2m7h74l17QfdhR9n
yj5iyZVBjIV5Jxp4FHKWmDtDTYdvMpFRa7vUiBvPBnnX2GiwklElQYU4+Y1MGKgrWW32Y46tBdyJ
IGibt0V08GB1Oei7WZWZ4/glyRLSE2UpoL4PyxzIb2JYtVMxtiIfA7ffNjYKJNIdADorQGsd8n36
ZEXO23RlM4feVQ0Urcbwcsi1ifpD87UKOEfs5T9iwrG2tkTmqtLK8i73hLUebYnMVmsgI2iS1adU
r1UQspLXvESJau6zvvA3+LbHVRTIMPRE29W/ZU3nCc3l+GDht3shHLPDf8zusp2py6MixTtg3WLb
GX4EhRiKOhVcsKV6YScEdA3NxQQ3fV8RK/vi6WTwFb0JIidPioE3otEOvUn8QtWx4W3ZUqkYsxvx
rJfqyhbBvqpIdksHombK0Jywytg2EQhBdsjsSf1Wy6F6rUytlTrKaIcA31KVpWdCAoM0NndBXdgb
n9lkJ/cQozZRY6aPSpepV7qkESxI4hMdM5J9CetK1Fc9tlJjFalyu0VgUl9WLeUaCqehchMEduxd
dMocpV7IQ3w5qTq0Z7w8yt4i3ufWKuXY3ghboB0F9vbYZ3q0S3HUfG0A5RCgpJY5CNjAGggQTuPA
ycsQB82UY6CaAsHejBzS6YHgCGM1AOH/VUPdYkecFCPIOn2Qx5lnjgnBslIF8aslMf0ILSdEwij8
Fh340PyMJBINOJDePrZ2TFEL8N7vgjBFwqPaOdC8E2p7Z021semESKdNYieg1rWyJ/qshKcwePjz
+2DCOui1xU0p0m43Nbm60YsWd5Vm1ul68kV2iEIx0bPg22SBkpA/ohIR3hNqWo2BepVOdXNZ1iC/
0ryiiJlbZLxPRFWuDXPwIXD07R0O/Wo9RIa8qRtUbXHX26swUz1q2ITOA4/OX6OmmV5qtHGOPk4e
mY/hqi3LlZdDrJ2yq4Ice4AfE6KyjAcedmUsmRdR3Yq1KfngVgwb1G+o95rjdYaA6E0v7QeIf5xM
vay7qq8Yk8NQoa3xFuClKxqxVXXCHIjkIfhTqNWm1VuCOwyhbxLl/3J0JsuN40oU/SJGkOC8JanJ
kuXZZXvDcLnaBDiP4PD17+gtu6Or2pZIIPPmzXskASI6o34dACG1ciyjQIXA25x8GL2rNTTilslM
rsc8Tn/maZsvGVbcY+dPS7uDLFe8QBdIn+SoNKpJb4KyacsgmUQoiVlP2coiN8pcIoJeCL00OqA+
YQmuQ3nWt726498VbghJNlZ3HUlhp1TPCLVbQHLbckFBsGo42g3v0eB2LUHbtvdA1v+wRIXXUN6s
zOXrFL6r7DWAAKGdnUlm6RsAXNI+HFddWyhIv7n0WNNblodgSKlb1GA/8FvZxCwv839puq5P2gnC
eGxD/bfKnWC/rdr445C8fZqn1v6cKrDDBEVl5BiDd2ev3Iuy3PyyVP5jVv6DzCsnzgfLfiobYhad
VUPTtqYZenn6MgsugMoB/RUMNRjn0M0TLwhanrxlSqbJ/d6IPogEofRxIJYSvDgzjEASoscCZ3WP
TW58GKp5iIaNslJrG1KRvVFzWVBcS1uQFc/qRNRKCbbcprbrCoP8+hKLJoBRN558HzCHQUp8xb/P
7O+2zslsq2KL1fR45sp4op75Ib4Mdo17w95VoXHP5nx/qnDHJmXrBhStC14XsQ+78rTKXh2q/vYb
ZWO276VlHYJMt5+mGdSHwBn9a2+keh8Wrfk8e6VFJNZU7AontXH1moV9UPBU+P/3sHFq8JqvNXmo
9r4ZrJI6azLAb9m+kEk3afOUbmaNkXPt99PkzbHIoaSvdvAJxOynmYwMmJ1IdyWksINH7b6zK2Uk
JVw7Hv6FXF0z5I3gHU13Qizj3i8myYZc44y7RrjhXtfZf2QagVzyVUkYXV9rFasKZhybk6p/9YgU
5LCqnERaYRoD/CkIJWnWA4cRGh4puIceiFGc33YzFalnd7alQYu2M1ujbZ+FJ1129gXv2jOhpyQ1
KreLNsdII5sFZpwO3X+3yvbKou4UwdqdwRT7YwaCwqGTaEQGs0n2OTCsgohFt3UPhg2HrCWNjSQg
3ulqImuy4ia5qxoB2RMw77k0wg+55d6pVg5JXO38lpkEJpm4fU+6s+xPLwSinDvFb79q/1iMzbvf
2mS8UcghnRb4Q/rNNd5gZRjfKKBm3Lduva8p54C+A2Zw+xAo3kqOYjB9DvyA8eBY9ZXYKOsYNF36
5k3Q0Tauz+S23xnW6wuHyZyMxqLfus2UPwEgwtPqLttJdFm3BzA1JLyxTUScO4GBzhAqgnGG8FBD
5YlZsjfgmy62uNSzbvZd7ZMHZ2s2hcOeQFbbeoFdQaEYshvbDr53aSo/O7e5V6A/1vZdTm1SR6Dr
ApgD/UJIJ7zteB5WefvICA2IDIcoc4sDIiIhavapaEJ6KCNY42l2y2s3iOHidQvVb2bp6XELluC1
6ftpijLwID9wsK29p/vsDDnmgZpRvOZav+shT+MZ2z9ElsxMVkNUz3nRUGngF4HcaocPfdpP/5lk
+d1lofr1wtbc2a0Sb5sHJChitb05zpmwjhJ+G87+3L8vG4BtQMVR3uFHrJe0o6WI61J2tzu7i5qJ
1BrOypQPBiSgOXemAd/Rrz+Letx07EFwTUxHFZyFAOdkHgb7SQ3Xtcv8M1hU9QXXJz+w5OxFW1WV
ia/kelyC6hcNn/5mGuS54Nw9T2yY7JcRTGma1v+Vrj8SutYtCR+YvK7ExFHgU/G1Qve4Tq113+fu
FneeHbIAUfTElkLtsmybY5HsNaa281Sifm0/khwm8BdBvsSroUK1A+nCMSpD0e/D3nRIf3VAzDPw
Btcg24/KTIMLNDeqQ4oYVnOLn6bTIAnXBvZ2AV43YkSDk0s7G5vltUl10YcCQFBGWGxQEf112+1t
/HXZGar4zyHj/cm2+3U3IdDuF/jqxJkORvUakvPHCkSFss7P/W9qK31SaWZEucj9/dK33oGkiOrU
lX5IvTvVMGqgadvj3H52HlGWrSJDyfY3k6Q6aso+VcuR3bohMfRMvCes98tMzPwR9m5NhrLVHPtR
A79L1yHSeOLj3JvC66Rt561vxvbijoT8DVgBonDkkcpYqIgCyfEGC6ikGZBy1zRcNzk0WE6pJrsW
k32751NCqW/MdY8gwfdgJtW0DDzzYvIjEGqvPOznVMTe2kt442V/tWQ20sEyO+sc+JfO0siESH5i
vPypeMlXfgKUc//ECo1UfHdGCEUQCg0JsPVnNYyOvQuaLHjvRv8WC7sC5AwImLvv03l7KCk+4rL1
nd8NXWGLhAQaSB+bDq96JcMrMBfvX5YWJG8Kv48Lz3Rwkvkg68j72ivX+2imOYi1Sf6EExq/jm2a
ewJhbHgQ5EjdtsKgy7A1/Rpm3HowUatz5kzeeW1MK2mbEJRISUQYv962B2p3GxKN3p1ZW9ha2lr8
bUC29DUrXz0dA+1Nbj3M2xAakevU0I/UcIOEfbuFqxsAj6XcdVv4b06l2pGX1ZJMbE3HYeDGHtuW
D2oazCudMPQjwUpl0Xfufi04oYJpWB80gB7Y8ZDo5jxbn2mlwudVGADjc7nsJmNWhDTxBbH1ACQO
nBdTqA0gduqzgeEEzX1960lcMYW7fqnNk2EG3s6G4XjXBP4WhYDFX8qAlp5TiCZvNXQdBzx9z+3Q
kF/JggOOH+3zJnj2Sw27woxoOUGo9Q0ba+CJ4gBT3n60QNjplMdKhHb3ni8Lvg0O8khL9Ztl60ho
XQvDYw6shC2lcg/kqT7k9aQPjfas3ZyzGVyLJY8yvbRXLXoFxXVof2WTqo+yUNmZi9J/a7qxOBmu
uLXrnQMfbaCCz9IURlxP97hNzQnKx3ptwjKN7XJzDjYZyNeUv/WwmHo7Uht0iRVgg0xvDBKCCZuI
VaP5iRktH34jjeOgxfZv7WwvAZ7E8LYNt0cyhOedrqufqlTGk1dqY9f2jfcWbFV6bCm/zx3qbxRs
NBNLBQYqWDaqDjtQeydnR4plWfe1asH3baWTPum+7hPtsv9QUZ5Q5ZdS3U+NZT9bYgSri7/pRLg5
ICnSWt/YaaaroNM4EZ/e77xu/pgdj7U6aERMEf2AQaU/HInRIm2TXIZzykghUqvvX72ZCevU1cH9
YE71ZVygSo9euAITqDJ9XC0sB3VFfJlh1vXB6pGsvEyrD1HxMdW+Czi+8B2yDaavVME74hqoPlvA
ffu6r5577TwQZRcellWWCciP/Dqwjhf5zSwePdk9NkFleiAtF+fObOQ0AHUy4dfD4pL7sQvevca3
4DKpjwDqkzDzMTHH7T86sI9Spp/FUFa/8DUBp0x+ovzFTCYCvyDOwqMBir58mWnjngLWwHcFvKLY
FiB4R+65V6bRWTIi5OwH1Ra7Ri6apSCtLqtrsIZk8Cpn3tjteNm/VyGLCM3C5Z0K/0t9CO3jRqCj
NdLHTvag7hC6ngpceDe6Tr0DUt7zro7eQpA+MW+TJMqinEr3tRe9uGtqTiuHJMF16aZna1uMfan+
wubbOPOa9lA46yPtkX+k8daxf4snmsrmTy6zB6fSPMn9MNOdecufcTD9f8WABsY71wbPBZPns8gN
8SwdxX6lPVXvgM+dx3Tszci3O2CI0Jd2MutxuReWd4dwYl2VS4PcmHCwBjP8GKbtakvnnDrM8YOU
VMxiEdkexvV6TmWhkpmYlrcKueHepDT9l085OpJBcJUe1zAa5XBfNPkbnxm8FKf9V45Wh5wUTru5
Io1ubcb3dQxeKMgeyRKgbbbEtwrL17Gq8xNmXj8GmV6T4OeCwN5SrpplRoVY7Su9yhjxstxXnC/p
nNe7bd7KUz/wfhKv5uf3kzKGi8FOD3pDDfigDNYvf7FvRUZvxWOu1jhd+qRrXBDs4SWccicqasMH
Xp9O/BkXhPG0Qhb24MXCzkTsDif5boUS/mtwGUtB5vTofXiu++Y47vJu87geldX0F6+S3itSvwIC
KceDN4Ln66s04Ot0k3SaDs0QVP+mbLJuGPUZhpltNnfSK4GC1iPh+43tkVUfdFG2evD95hr7SeRW
WLLn1n4ybCMy6yDY2bUC40pAyp1hDyQO0M8nDZndewSsNjFl6AC+aMkl6St3D4isjX0geruSOijx
DMMHiuWsMYF11Z+O6Py7STDvnSTc6LzOr5sY1sgHlHPCRnJntgOBs4PkHrXmPXy19QLkyniCfZuT
ecinzjcdngNRd7spHKkCDPHgBxadIoH2yRhU5IHVdJBUAz/uCMpSNQ64g3p94Nzyko7L877bnPOU
NhffUhaA6w5zRa37iF7ceEjt9VuvhYyrliLF9U0dN0tVHgyn0FQA2493U6Fw+734/RTCw4Ic5Adw
JZkrKeI2+h+r7z4MebMlmuqql1uMuItgsvXW01JWZ2Gn5BNk9vtW+cS2tCE5o/6lm1kWEsN06fse
tjyPCemq4jI0gHeLUA/AFKwfm6utW1rQpISvOqY26A2mL42aYlODWkv65LghTftWrUez6tUfkNsG
johaPrQ0FJChGnEmVM6NRz/wYi8Mb3xVeedv4s4bmOkK60BS4MFC9fSt7k12IngEt95wtJjBXReO
YJ4Efd5i0PEJQ3MtB2ZSeN60h3NzUhLioARLHvnFjX7sAlzFYJr/WNMYgQJ944ngCjRgnaTu6EeW
MI/zSEoWmTXUekcPCtVmZt+Dnd51ZXPtgCZHlbFA/nsaNg+40nJQUnWMJ2bcHq6RJYFL6DZm3CPc
wir2jTDaOugTvfOBPRgaYB0mkAnvzLV61lt6FwRGcfTlLXifMvOpLLZdZ4fnkQtuHIP9ijc4qzcN
lq1Wkaz6h7y1L71Rg32qpjeGp49k65ytdHkaBr792knZFihcJ67KbT5qPT9mWKGiJldTsrqqfiyK
sNnPy6ZfgsxDEVfbR1aLdq+M777NvzcbXd8h7eDGHEZHLAClMdFT+8DvoS9X212zan2UMs0jlfOo
SMq0ronCsn2fpvy1ZObVj/5bSRx/NwDhXYz60y+6/7KhxEnNZZHWpXXbyrwoLnrDV9Y9aenPjFji
rdqeBNywkxCwgkfBMA0SS4YlSL4vxvSba/sIpZT87XChAeqfkQuKQ+7NQRJstYyyRV/o6S7lTAxz
vVnHBR9sXBSpjP0hLO7lYhpXX/LjW/O2c3Lz3OFk5uipitiFofGyjeYNMcNnBioRIZTcjm10yrjr
XNBl04s7rXU8qZTYqLBKwh4laZbtUUFzOI2i8tAg6zKqy2n800Fz3zkyJd1gkJeiM4/wXD/YqjJ3
s0WZRI03ERs/wOYgcjuq1uW+bTHvWsvf3hmPFJJGJGjktzL/8XpoMdsoSewP+mOw1Ie6VZ95py70
52d35e4n2bR9TS373Pn/XFf8acz+zjazpF8eKA2SQiGGeGGhzjkJ0rNAmqevmc0ZUng9qD+1V/8M
M8dFaBX73lYfczr6Z2cJ9F0wovkRlWrfV6J5Rst1waLYrwUKe9TP290w9iMOVdagDWs2YgGsRglO
l84e74uWcag7Pjor2dhN9on22UQq/A7rBgEM7iS2+S4CpnYxO1rqXlnWSfZijGf7vkiJPtaK5RY9
iQdQYJD4eoucauHnp25iVyPc/lShCdJ3bg8rxpaaXKt4YpYW+07b8ZwJBzRSts8A5TgNEPZHa6av
XYIvjvv71P5vHso2wlZNtTdt4/3iw3V0yuW/zAmngwRxFa2O8VvYxtESXndiR+VEy1OfcHoB40mn
8u+cNqVxp601cA+sx+QI2Vvm9wm+sJKJdukWFPI2CKqpfGuNkNBtP7DJ4F78JcTL5vdfg5j/DQaj
Kaac9pMU+i29vaoeSEWGCD7tm9U6FCuGxtnThgi0GmBxwQK70U3XtadFrzoqCNr94hV9/z+jNNqj
wVZpB6I2AbbzZC60v8Ito0KxpilNk+Rd7X0ijXvkOlu/Qxk+e9gHrZpwuEyWY4yo2e3stKkOXfpX
6YWOZ2oSY+kH5Mfiz2qpICZ1Frj7Bf+4GZta74qBd9bQ0Kf81X02GHHpsv1vov4zBRlnfmp1VLI1
HrnVZPJjOnsDy7ox+m2kXe9cTmbcZDRX2yxLVnSqs+Yj0usU+6aCK2me/Zn/lO1efcwhUd2uM9Et
58ns64fFW55ZldlJezz4zvTHD5Uf1f4Y/iPp82B6XHgpjRAz8Z+ssuCpzut/eTFEpCcjSAfQyfuB
hbWVKDSjfAz67NnsaLlBKPkMJZdz7qV7HTSEFaf5EcpgSpxPLe9dJfJDKMb3eSBHf/Xqe2acJccQ
YxJbE2ySUlCjzvxtSsxwE3frxtRiymCDKSv/ROpCG/NkQTIeg7Zp6pLBgNrc6HrneXLl7KlejKV4
NV2bz2e42i4GibT9Gnk+46EbXwMAxDtZTxvbpttXZ4V/S1V8iXD4y4xx2xmBaGOrXuqEC8aLjbx5
mTZxAedrOb2PTOrmRwdX9WWCFBIBl3Jjow6dt4VifWcP8s4iHS+pA4YauWF3z9Be3aQd4WupkdZJ
Ks3oGV08BWAcGVZX/lNL75Jcb/5ptTEmgIMdEKlVFbsb5rTO5oLyRd0+T5LGKQPcSS+59n/oAp9T
UqQORQsIihwWYGfQsI9BavSx8nUbm45VHL1Jv7uNMVzNVKWQMyysqG497tVSLC+l0xXvUucIw44c
XgIfKU7KbL5n8uftjCXwXvxJ+09tM32CxFipPwKLwAPZbI9LMwIR5tJ8qQxlvnIT2M+A1m5MquUp
ZVhA4k8PKFNMlCie9D/MTXcHvxpqPmvO8tSc7eeurefd/0tVsKSZnbDpM11arsAL9CnchMPavNpr
4+xcN39ugonoFAJpI7qSOtmsKXyavS04i67mJCGJisB/9c0qa32oKJKh0c5EGViMsXAgiAOThZXR
s5sdt656XTsFxciy9VPZux3VYV0ALyGvTzaI31lJ3oIx3GtKg7PX+io22Fs4NkZaJIU1pWwhtctx
m5v9BnUuWmVu7Lzezj44sclxnoaveSN7M2qg1bMeZgALdRuxM72sO1tF65yMRYidmqo1JojhXFZi
iCFjhtcyCwVKYDqxdMLq3Ku0nPoixKbIJyGV0i/WJzH5uAAKk4U728pJaXRzLsqUzLwytx8wJixP
sjNu7hvz1x75vkBT26+ODTjKNUYGj/20JUtl/OkWZgPzWPZ0Ewzp5zB98T1gH5Hm4GxjXg8bhsWU
rwn6gvFGagbC0sKOMw/QDVY2uOVxElN3tDSaAeqi5yYqCLbzIvkQ9er2pyydeZKxyWQicbjik2Fw
1GtNxvld4xptUs7u/Dj7N8nBmf14SMuaQspQ7/NEMua2DuGTmOdX1AWQmozRHc7zdDpuWoXXZQuy
i4DHsE+XEj/BPPcHrbrtKRCzgHDskpPV2iq9X8YlP3mLsr875WzJBtv1onKBOX90mGTBNuZScKU8
jIpWpGDGdmDqa/OdtZVzVk6qkGFTaISzV/1LB4doIF1ZFIj4SAQO8c1M/85dWpzgOorT2A3baRaT
cyFOGt699PLqZ+a1euA/bh1Cxc3t3dMj6U3l2Nyv3mA++81YfjmFsO+WuaY7lWn7xwlm+y9DMg8P
TFrtcyZ5MfYu7goUUydR2yrvUT6zeMkyca2D/hb0b1YoyB5iqmID9iLqZTkwBZO7VvmszwE9OvVT
iZy36uDAFNr+0xOO/6j5Uk5irMdzT3XzWlDJP4dd3v/LtFh9NueVnZiVOd6GbfjxLSwuasQ6Y82d
kWzGJB8XRLNfx5DVwdqQW+MlbWbi4NMC4btMwzpp8qIkLqYzUPLHKaWf45jBXp3v8wlbQgR6yb/b
dJFfl9bf/tlbPfKO9KR56nb67s2O/qKpw2OxmpyM0LoPcFWd/3jqATpnUHHwLwbPmx6HOLB54Jky
VXJFj3bdz0xIed/3Qb0v9EaLbzXE7UZMaB3WtJpxkYfVl/wMs/SGZB1Uf5ntRT6OdWZd/CEzkkr5
zS53xn1u5ozsEENB2vB74s2xffxv3RJ8T45XHa0B4VpN0y1uoNosA4FaiC/PW1rKvbpZ/0tLvKFM
CxmWZnX2rQ1/Ppmm7b/6XZkPRMw4cwI6bGFew8HLQBqNDzXAMzUPQIgM2ATdb86Ta+X1cM19vkxs
cU7w7TJrfWIoWn8L5c2/QAeDKM9TBDYRuI9j73PQd0v2u3hO8azGCm7mZDP2S9P5LpS8enCemeRY
dr6vHMrcjOv+UjoDGzjrfC49uz+VnoN1Yim87s/WcPmE5V+Z+dlwU27KoyG6OZ67nnjW0EmPhV/s
ZlzuuxRsHaqSwd5AMwdsugfyylzsvWi5OcPC4Skx05cyzNu3rV8z1jRQNZodfD3vx8lmpCWDvz2b
l/IuFJzDeTH2e2EV1qV2RzMWM+MgH37lLkXt/jaNMLu2vmbMVKg+ZuzrP0y2Q8RJ138aY9/1UU6H
wpkoN/c/aMWa9TZ0ljzXAFAD5T/NFjVaNmdjEbVMTR4bbHn7aRDyZRhaLALKwCwAmhuFruaovxm3
98NSbXtb8+MYU9acWvZVExhWYmcUHa2639jnOkjld14whDRl+SdraiOqOQmMmFAwVyWdVXdffuY1
f2Y+k53vLtwO7BcTrIYFaNXYaiJl1MWhk8P3XPSA3p3+SwX+cmB3engsunmIKcHFUZBceQXDab/7
xTgcHbVWTOFspKkFSs40uCv9TW/tzSYdd74ucXq45RxXW4tbLZPMwy2K2a5Zv4S7eofVnNM9U5yA
1jnwd34Op7jOrQI3PvPiDTTzPgwM5sVzON4PW+ExMGE2BNYkO1uzPUZAQKd/bYq/bi67MJ4w/kSq
ZKdlg1F+sNMFocvMivvMd6EjjbadHYTt8FCq2k28IXx3VcCbwP1cfkq77x+aJfjxRrO/iDnjUBhq
k5tFlG+c+XonPTTP8dUkBOrFWVukgr6xT+kEl9mRfnFe0cgutWBqPtbaiBF6fqvKqwiiGqvLPOcd
5W1OJuc8jy8z/kzm6i40lyXNGXCazDeICGchuUCosetmuN9EsSZWKugEU159rySGT5BM9eA6PZxv
0z9t7bokdGzVcakG87MIUiCmcmac7ONdgkxtvuW9gZOzaJ8px9oYsjVoilQaD7M7LInwYdziULNo
/MqCMSNmWJWOKiLQkr46G/j1cyydsMm/pmzeMAR5Nq9FX+982TS7Mejp19o2vGL6z/ejTzVtMN2O
U6/8J4M2OOgQ0UpKszrapsYV4U3D2eMaapi0zeKsmzm/tLCAnpVYndPSLOnBNtIPwCDisMjCuCxy
Et9p1/OP3bheCl+7J8ma9sExlTwVfdMf2kZnz8WCLgCqzzWuqtNz7Ghb/4xVDqxX1s5LuAigS1Jv
+Gukag9+ujHG7/UP+E9MxHT7j4DB15bJcmBd3MzP49VlItXZlnPnYPZpk2qY+u+iSRe+wok+ogzD
n2Ky6nM5ON4jOZ0Y8wvjY8rW8jJ2jCWFI6pdlyI4Gb4e70yW9w6ofut1y40pySpQRuM2bh92Jv1E
Vr4d2846vFR92L92c9Xv5952TkRyChBOefmp5nqP4y3SfaORTmTsKFwWhjk9I6Qjgw+2E01G3z2k
i1XslPDAzzLQ5u+G7RmPlbwxVMQDA6B/GfO6naOV3reywwlcnRiEJ3Owwqvbhvqu3QhAkrOpX3W5
djtDr+pVbZjG/ExMPwEaFaLb1t91a+vu/DXlHzPFBIIaooncxXnnj0KH5s49kuz8I3FR8nmO+uCl
qvzeyMV7m51i3HMwpJd+0vJcY/8kcMIOd97G2sMKVeXbwlfxZThD4PHmDGlSafN94rcC+eY7z2nW
9C+hF3QyavtJAY7auiRdhiRbjG63QqE/W5qoMTGK9YVFyZUMOcdO/LWsn3oL4N1StHjiRRfkD1kY
uEfi0Ki9e2u6w7iwPG9uB5N5WcdEiy68HxhK/aFVpsOEcVn9GItk5S5t6YPa3EfansR4gSq7PtBB
v/l2tR4IU3WJD86m7pJZ81u70deKbutibQffWrni3JOHjQsGYZnBY8EoElck24bPZOh8uXnzE6RZ
jhSg0FcJa0C28Nr51xQbo5+imlYO1XpM6FVrDnx6DNL6zL/CT+1D1bj5yWnDltU2RoZpJLLM7mI1
CChAVcW/LsvGOK5uVhwD2/Ovhqy/jHnFA7qRUXf0QgW2UK34ogI2Hf12yJkstzXzV/fJLjz1aKUN
Ey5f9U/rsC2vyiekrmVax8odE3NZFfOhyI2vcgnyGCeWe3RbRifFLTvyQGpidi4DVyYMRe3Ezjgc
CB3V3RX/8ttquM2hd9ryVJObGet6Y5F7cz9drCtnVWn7ww2wo+RSy324pO9eufxVhPclRVU5OwwR
LAM2PFJ9aqfPTREcTfc6bxguPNV+GV6lrl3Q189u73FRBn2CecXalMHeoNzIqMf1njG7iLzSeNjK
FtCrY/9tOZBjbvffPPD2o3vIuifTHsarGJvh6rGduE1etkt93IlBJsN7s1z/DpZVJ1arEXuHPODu
mmpuW3S7svJpcerKDn7CjiS2aPRxU8nN8XarbQ77RXXk8qFT7EYXE+gQ4sZj0+pDD00ZU/0TumOm
vpFg+vVePI7ABzEU8rHDAfGZq2b7FWtTvwoTI4Y/TtYzxo6Cg2iq0dsNPzIynf9xjYG1T3x/G+Wx
sSaY7nFpGuKYTkZ7Z4R0gLvaFeXTWC54idBsO8Z+qd/9DQX7sdh12l2LCetoMYLFp60Iy26cDHtw
acX4YLk+5sY5rOymMuIy2keJNHdaQqGOa5PyOEtruJALTkkJkCAd5uoMjk4A2ZxSxu5ZNr9MGO8O
mL24seYy3YW4El87sykTqvr12KbwPy209otUZhZjm0Dx0TQ4HvOU6P8htamBLJGFRYhEa/8FyY3Q
5luQMKNiM8KHeaEQn7M8PISY7f51zFhpxzeMTkIXu0Gr+r3znAb/YY8WEk9mmCeu14kDWwQmgK+g
YHxX0lvcF+sAAIKFS4XbxnOflD9yV5LxMNJN/A7I+HCNc5UnmaeDX78OsKhN+HZSJqKHtNq8q8km
DvWUql/mSgjy70NUyTFf/4Y4U+8aWLGMtJEPtcs6Tprr/E1jnEKQ0vN57FuMEGnYeHvRE7BlAQfi
F8EBbKxhfz/gXEWKz7EbZKX/7JsVlhLog1G+4OajUjEPreg+EB/lAfWUvzTDQr5J/Y9MkepvaC7j
lR48favQtQ5htzV3zVYs3GeKpqTlAe2Vtx7piERs2RC1w6lWyURj9L6pDXzDoIGk+xZhmtLL7rym
GO50P7MM4Od4ORbh6kNQVNm1TuvwW2tUvd4bUphxS3+UBdUMfPsFeAUTjrtt1uLIyoamePWoZ0Ja
NLnioVwK0FrIw0H32bvOtls4CyMvV8vFVywqUhF58giAHOOFw3TTthROI+mO/43CWFTsDE3zgVxd
PS8Dtg/wkem5I/5o59vMejcrUy8jiMLLMmGmJFSUnZmKngS6WsgMrPSefUu+SLMDAFfnzOMq6xMj
zZTHBZdhYPfpEcdsc6jn1DqNrY+Dy8nsPGoyz3n5H3Vn0ty2sqbpv9JRe9zAkAkkIrpqwVEkJVKD
aVveIGTZxjzP+PX1gL5VbdFuK6qiFt0RZ3Fs2WYSyOHL93sHy1fl7QhjjrlfxcuSdQS2I12WOh2t
wLNB8rXBXvRYCH9ikUdHT0A+5ZKcfmxcHAcWZm+P4DeqDtZua/Unk2TILz4/X0aq41YccXjmhYeN
xxgSY5aqaF1jEbwmgq5Y4T1JzLcE1fBxZsPRij0XvP5JQm1f4Z9JH9EPy681kRncB6L+xoe4vTS0
sT10xoR6PezjXeaqehNO7vDDkR5rweUE3XL8FMuco5zmak+ahlYTe470Z/LXyHHYl+swAarxx0+1
QvoOPvw66W277iyYlbrlj8ES33btRtjll8AsaVtCMFpD3CESAVJKj0aE/A1wUiQeTjl86+VEUHNM
+7N1umAV9WGwLVmBRz2aUBu1evOZlnGyzmMUoROX1Z0+KnufEEIIk8DLvsRx8twZOkBnwB4iHEQd
Xj4+a1o+IY0REm54TVgpfN7HGAUDEvqEpTxKR5KklhNWY/sty0EQbXyROf5Pp6Ztv+fHl/R7fR2t
9v9kaBoCuP9MZprj2/7X9wwMbJy/wL/+yxPNnD+GpvG3vr/Uzb/+i0Fommvq5JwRU2G5SvCT/vvl
J4Sm0aEWSkDXBv6blZDZHML2r/9iqX/YhmmBlVmOBXNilkj/R2ia9Q8TNAR4RM6ibRfn2n/7329C
luqrX/8aPXblFkfTiKG5jE44losSQb+Sxkt4LD7ZDv492SzjfSCHZNnJtCISsNeOXjvl9BrZFytF
LHPos6gXWtEkN6QCNbd2nQTkWyVCLVBx93cFk39FuUyEk+c6wVYz8Zl+T8c9D+j/iAcvAyYVTQhH
l7rtkFr5Vp9YFQEBdU3l3yMi0R6gkAC0mXG7SSrTX9pt+rkcBEhv5qJ60gATtiVeO++I/d/qt+cx
wNg3eWL8x+u7WAL+opFsIEg1wsF2SItscfImx3xJO6PcQfSlT1nrcb0SZRN8+mVm3f/8jm/e1SxV
f/vVeUGma/DN5/+ZZ9Kv0swgHOrSN+v8PiCwmOxSpFDPMrXN42jm4RYXKed2Kgr/Axa3s3iiyw1z
QYiwUhDdvTjcpEOmHsym9xLULn62ht9pvBOT91YRPj8ZDMMNZTq6LVwJ1vJ2iKln1WNbZMl9447Z
bS8QqwRuXeNJApOtvCEG2tghFJRHqwuG95yaLu/+6gG5ynFMW7DWHOFeCUxrvYosx62z+yCsjpFe
BB9EDJraYld3p9H23uNJCCxKloAHrdmodjWUiZWbhNE+HoN3w3rn9/FmOJbuCB0jSMexTQup29uH
MUUO95omD++5I7CkusLqXwl5No66O9RkmGs+khRq0HPuliYdLdR5C1MW462v5Zl/F2dmCqugG5uz
/v6buqja347OAAFzLd3kSHdsdTWbpBbJEMcNdSoLndzZIZ+OqjfrZ8Powu0FSlctWBoCmOaQRJG2
z408Xv19SrONXT0hPt5UliFdZVswhd8+IWJp2XVIkT4BNhbPo5vg3gVrN9+BHxfPIqvlOyv3YhTw
9ltb8/dluyPBUvzUJv+6dB0jbQlK7U9sZiySGA/rfUJKBIoS4rByYtpWMgwRmOhOB2lXlasBNr0G
HfjnUflmJ36zmn+fHRarBYdJaZC5zYby9rt7AOYYOavhFOi4kjSqdjdFiwCkI9reWlRSD++Aw711
H6fxbZP1Ia3gkM57lzs0uRAsTFPUfVbhe8Ehvy1hi3PFloRycszweq58BXB/9wt2OP3k2H24NYau
2gvTCkDdcvvZyGF5CXc0Fn4+hTd/nw2XbMGrlyNsaUFGJ0rUMK+npCFbX6EXEsjHCudcdF1CgZnl
2aLCH/oVeMM4Cmqzewv6x9LHu2cxkXzUU7AB3seBXqzGrO9vhmDMb5TvNMM7h89s9Hc9PseyLcOy
bd3EMPbtKyv1mjZBaYqTbvXNuW0sisGybb9wcalugzkg0ZnioIOZbEh69on99Z0HNG+fVwOYn43l
GKDVFnXD2wHoNk6MkCg4c3JX+1SPKVAJ2Vgrw/Txp6uacOuQxn3nV1oABSsa/Y+d70WYnRhuf0Z+
/19zOGe7t6w347ky8aE/mXZxH4gTAPJnKJ97w41+vPOdfzv15s/gkzjxDfb260mhjC6qlK/gRlZj
qC/V1LSkJw75LkPRcdv6iX8bxdjMZjqOqmBl8sany75zuizeBdAy2iWZtM23HHnT2nBb951J+6fh
MVV1NlO2ef3a7J2cjMntbJrOLJLmXPVVuR3RIKaLtBrwe3jnYfxhBtKRJIAX4hDH7PWRoslmMDMF
MRzmOntlWNTdR+7gwUGl9fCaSrdB8I3ia2FpIGacHd0a3W13yx5/VoBPuDD6stz4KCRXdPowAjf8
CqGh7tfbWYB0o49Bl72zbC6GPlfTlvJXGJaLGdrvR80kXdlLszZOZUtU7yIC/V1W0ABu6SQwpMy1
kSYUldUcHDhMHxwhvrkFxUtLB/pH09v93szb2fwszhZ2rSUfOqNuzu882rk4uB6kKZWgBoYuymjf
rq1JTQZVEoOsS71DyEyT5pg5cbYRRtJu/aRwd6Preh8IETWOEC96WvjhKs0x7JFd+F0SyvOeV8Yf
H5yQgoNRQmM1Lj//5bTiM9FllIDh9STloa6N5owXabHywtx5wmM5PJCANOwSM5pgjCb5l67pONU0
OttKj6wnrWmt2yhvmrMEyHgVQfDfemyXW4wlTIeRXh0XiMsJcoSZSTnaG0cQ8+ReRt4nty/gWNU1
/fqoSG7QfucH3dVhXhbs5JOtdkYxNSfND97xLfmtNreAgS1GRENvrkbnLfSXR+ZD6sSwpjdObtHj
WZGFxXPnFZRfSQBnYXTMCiCDh/nO7PntWjJ/rMJgnYKPePLr2txtjTaZ2bUnP3P9r2aL4Ey2xM1y
jNRrzZz6hwgyzKFyC+fBMieENJci/b8xClIMbZfBCLLp5s3qly/vxv3gawOKqRgGV4IyUdU0V+1g
HdmGvwAD/KqXk/cCvR8d7fz7Wdu8Z2T7h8KSe6lhcDxxt3UNORd9vwyCKNHWsQZzOplgWYc8n3Jc
FpR4jUNhHB2vz+mkJcepJ+oTpjslMKlK278/iEuR8nYxMwZhchPgsBbiOt7F6Y0CHoDQTwMlBaIh
Wy+ecfIzjj5AYrLwIKJh9BHH9iYbp+AogtJ4GrIy/563YTCtbCGLZ7ISmhJb5qo5x7CZdlonzAcH
25iDnAtTP+zyXWXYNYBjT8M7GcE04dQm4QYWv25SuoSugs5AOXu5buHyy5729y/KY/39ABJ8Td64
wdSz7OvLaJJ10Mba/p97RAKOdRROEW5p7jsPqJQMUnU1ucr98iWiB/wIrU89EJkoD9iiUvL6UmxD
3Rxvq8x88kNbrAcNDXvu4p2SSDmhbBT9d2Qz1hG073NldfIQDFMPmxWzeTQj9UcOxlnrCjb286Yz
DJZ1KrEBHVedi9QEnkkJoBkI7BDMYXxEsFpijWEiQY0mROPGfCkaYsnFVMsteXDHMEal1oGhTdqh
a6Jy39aIO9y4ketY77PPZeo7QKtBtkZkleOFWMUPUgw+E99gbsWQlBrC6CHX8fQ1XtXOhjC+R35e
fhjdov0xNZhL0emip9qZ/l3AubN1E3OCx6Ch0e407SvwqU5iwHwvsPg1tSjs8mpR5LJDp5tZ2wg2
4p2XqGFLNcZUod5SD12f5TsFPPBQuqh30wIt7hR7e+E7n3TUbag8xdbXfeTNWtGGr7mNNmbK3HTd
TY1xjIxC7bH7iPZERoRbycVwSKNgE9Mg3aOlGpBFmuXW9LrhMPUmvSfqEqKzux7uRjl+z5wgPoYR
V7g08wZaTUl/KK2yxrJeaJ9U1n/Pptg9EulAkLA2epikePgHBVb6ksatu6fa0jZtE2M5EBnBSbmw
PFM6c3Tu2nBEaCPvjSTqVjQgbsNYwzOnb418B3OsOael1T1iQMEJBKj00TGSku5ZbQyETSFsXlz+
kNAT3DeCSj5VRoxAuIX270QkD4geGWI1uMnPswofIxOmY8Oe2cDR1qCxPAdRKXdpZOf3+OvrW0vS
pluUErJlIOM2XbhzWRgGZo6fAoZFZVvyGC4vDYKIufQA2r5GcSzuuGc526wGrW87N6PFMPrlzdij
luvrQ1P4+RfL6+6SznBgSyh4zTLzlhxw9kbUkn4ILn0rAuP9rRRj86HAbAVKm5S3oazVvorJqm4Q
MC5is6xpOok0PlxOI/Q5IVy7csJ0RMusD4kQxZ0xxrisCqXtiyRPyAkT4hiaYb4cBaFafV7m9xn2
jztfat0qHOhZdJmBeVTYFyun85st3BoHFb2LatJKa/euzNzHDpOE28wth5uKBvYq1EhP9JjJcKp9
eA+FCIxn6FEINfQRRXSb0klfNegwlkLoAW1hh1vDGGrByqClsjSLSnyqyxDYHOhdI34Bmz+X3pJd
oKek+7SEVv3RqB2TrdR7Sf0kfmwGx3np2+CzV/vGWmUi3fpYIN0ntCGWRYWE77IrBiyzM8fQBjSE
gYVZu4LnlC5ZjC8Tm/Ox1NlL67r7YlUBPYQhy7vXStUwDYWV76IGeRDc1g7dUtNZL3Ap6zNlb3MW
lc7C6DGYWAxlwiTUhYDvPObBS1yx+2kR7SO+J5hL56itUcKnnjy8U8ex8m89eN9bu/Omc4lh49qF
NLMZZgFh3er1fdRjyTCKxj9paePvaBegqpVZetAMEEtobhrCVyXoxywcMY1r+k0RRsiq/KQi3Tt6
hR1wHXPYXsJIDmunGR/xdibJQreLZ6gObITN4LOlFMxrhHo2OJolOWXqKiqfg5L21eJyB7o8vWS0
bVzloLBGU/rqlWFO75zoii1SHsz15kw/nK+SV8RF8jMeNf231B/yu0EL1clOc+0J/uq4r3tTbqqh
tna6U/c7Q0zQKLymXk9hWmzQwGLFQsIXZjNRgd64IrQ9Spqzo8YeNuBEyTwF3MAuW9k4mM0Zvg3S
I7w4zJuAWNgHM4IVX7aD3HPkmB/tlF3dtfIPZqjfTQOn7JSRWbEotEYuzBCtT5tj1aYZ0z4dy3yL
BjW+rRWGCqE/8mnjaBQfhQb5faDz3vM9c+y32gY14eB+ThtRfC9IM+8XTgGZCJmQ/pzb4WPWmyNM
LQizNOYPyrf8GztOxKZKJnXXWMraCcOUNwpPoaXZweiY7cDysGieRhNJk1spuTZpTd2lQXpv2310
6NpGPqi52nRbhzd3wa5wzDWKJRWhs4XR3Pdp92TqFhF/k7umKJ2+44o23XVjkv8EE6K5OIpCTUC9
iZxlyKvaJp3F1d3ytX4JbwuNjQ/T0dYC/ZbLbUKXya0xDMzRzpSRz9mmBZ+xu7m1NRmhrPf7g97D
xUj7XP+QArduVVOOrxl130oMie+sognXlMWkmvoMxR8EuXXLcFV4xjehD/UnkRcaxMsIzo7lGeYS
+y8u3XU07k1XkP5WOSkE54oEMq+M76oQw6YJyQf+Y/HRGFoLIU2MhfHg91uE7dB20v57TjDNnUEf
ex/bFnKSUhrHxBHhkxnrNgqxdnbF67wNlFHvMdGG5mA6TX5KspHLu/DK2a2FVQ+LRz/boUhOaIbx
jQ5Go/uCxUWNUQggyKXcwwMifCitOP0+eRao/Bx5k9Wxv6g1217lUngLFXPHM3qGszAjCCdiLJ2T
A4y8yAT0gMbtx4/JqGn7qcjqmWZQHQkBCLdca/Kdo2diaemlQqrAg0R9S6m5Mq0637ks8E9eix2V
on9z111OyDKaMPcWJdayFjHarTDR7tVtxCqfWpfTLJ/w8bOKHvr6vJZNija/zK3H1nWch8xFmIVr
yzqP7M5fxQlPqlUK8CviCmixzJT7NFq9fWiRg20pg4yzruFLE9NtZNpJBXAYOjRxukg9ZH4+V8Vz
E6D3bfuLngwaXz8O1MNgGqwZN9HN54KygktEVXF2l3CZI8SWNTsPSn9+p+9LbpRzHYnMsHiGQMeP
kL5FrABbtY9Rze9OcBkOvjPWn/3aZwa6CiEVPkFiT/cg2IeRYb+6uAUdKzfGFlPR7d3RSq0PUIlM
OrFTXX4VouTjEhweoEtMEOHplH3wC6WdVB7am9KaBuSbxpTtcm9k9zU1B3O+Drk6FOHOHsW9gA+o
rccSLeAx8ujUh2E8PPZZeIo9q5yWXTczl0LpdE9Ax/U3vdW6z40pw1sM+ZDh2iXVhNKHydldUB4c
bcxvuAhrn3WqXlgupVU/WG1Rfs8rs6d1HAQJ/n8F93FkbS18vroJkf6bIVQhcwOrc8J7oBye2XkQ
wXW2BKrCqQA5r8Itvyr0L5DofAu1UNAfhsk816oQj7B87sdInp3Eds+jNagd+2gHy69n8IauUXVl
rLKcyEcv0BcmhcZ6tCNtxVyH6EK94mtLOyXgrMhNGN0I0RaWUzxKT493ILLjuqxR6SWaLZ8Dp+hv
jViJTWB1/cZyPPtADuZeRDKjiAgxFXCCF9owVG4B5gynEYbv0oSlBq+NnlzcjOVWBNjjJBh5OzDH
rep1UMWs3vftCSJPplVfoWuVEJ6SxjtmeFFnq2awxDfmnufuMHpoo7s8iFW1tMkovXFStCWZXcgj
FN3iR+YWdr/RxjDAntIV0adk1OcTQA04pRiDVX1WXVBrtzhPdlgYRWZa3jpIPr4gP3JWhVG7/mIY
xm1SJ2rpISJYQOQ+pcraj33a7k3VD8fexujGjJLyLvL072WIrx406TB5SDLF4c05EL+wI1ojErnB
TZd2yGa2tltp3o5Y7bmLvnCdl7qjlsdRoQ7qfZxl4mPiY5SML2Y7nLq6dtt7RExB6cJwSsp4S9SY
/tGA/se/p4bmTO+YCkhaU7jF7TBbJ8j8HxB2e0s41oI+QMINYNKtTC6l2xnHn/VDYpe1WuDX7p2K
0GpPacWPAHDyXamhYWk7zDxKm3usOQ5U0amnsb7NtGPpmGnO0rn8sUg3wnGFL0i+0/2IUsoKDPqJ
l9qjmLfaKOWWcvmjtUe9lYwt673rbbVy8VvYiArrvMC2mnsM/dWq0lPjyKFJX8EGlErTsHwOo6p/
ZT/vIVNyleMY5hO9+dbspwVFAZ6rn3SEVlj52shnlgQIFc8wLAg6cIfQ/oHsluzLSy2ZZPOFIPPb
6GDZuTzYdhuvEnTmESy2MP/YzBdeP+3BZdNA9q9eCNeVXd/gno7yj6TrFu8l9uYZ+2tiwbYzFHYz
Z+IWbgNXpyFNHNesBxRR9UkTTnO2JPoC2/VZhoFn/hxGXtT8g5pfXHZJwVPrg9lvoRhx3YLnpfYI
lmGfw+s8QrPMPYh1GbiooQUzgsY3R38myPkty03tTsPNmAY/2k7BUSqHccdxcN+XCOg7o8p2aeB6
N+wOztnvCRMIwpZDiq+4oNz1b7TYS/Za50bom6mtNJX4T3WemnesWVzqXbcblpFojMe8aZszr53n
R7WJFeMQ+Osmxv0F1630IRXeNC2tydL3RaBt+lZiJNHUuHVlBBo3fvJyQUKMXnIZr2FJmnrsrdyJ
W4QyYv+bq6npblSlgeDb14OvWQgtelGjx1OLbn44jpqnWFZ392DB1mHQLPz5RshPP18sNPCzMRhA
h05s36Sc6NxOkm4FBiUf44IU5PnVTpGuc4OJdY8IZcHdvq+b9KtD4f2Eb2e+Dvv0k5YEXFch7uGz
EBnpWhiR/SHVY2PH/Q/XiUkH/IgxmsxhNxyxMoVpSoXwpIUNhy37IPPD90IEajG3hrQPQq7bzOAo
BtTzUTcjY8WNd3E5KH6eqBZ2G8uSntqunBGLABHvDqR8ROiUnwMt/OpYQp6iEqU2J6AYV8rkSg6D
rL3tawwmDLojD+1YVa+oStRjHZSxxdbAAxOlq32vHRDWZdJP8Kp94OGHXsTF0R/RNmj2hABoirBN
Q3Oqwy+sG4wh9ZA2a1oOXw0MpcC1dMrEsfWSDRxjJOEEjNyIINF3SnOSda+G+DRVUeVjxhR+uQA0
foJV0oJwDuS+U+mMHzmceZ+OjYzA6xLrDIz1SSSzQ1YMs+mLVseYWTRWgFCADKFD4qvsWzJ43v1l
upc+1pY5tQUWzvPqjpPYhTOIzWMzJB/iGb/W7ZxcDtMoETdA3GIX8UFLyl5jNyLisT6Xtga9WLNw
VPy5HRkmYjAHgviS9YhFQ9+EU75IpuZsz7jxVo/MatZoEXCAGhEEJKseQjFSwEutr/CRTRLaFBPX
7hTtQoOBWOVDshy8kmJHxy1m05BSx0z3zPQL9lkdNo9WcLrsboI+6Y0p5VNYherY1ZR8mwtKeLki
gXSUIQq2xLj3rEKeq7mcvFzvOI8AC5ueVYiyo3hAYYyik1PSu8VDVz309BjP02UjrnS+dOYFh6jJ
MeYIBmxPWvp8e4Hz3wF7iuI4mNiWoGPjt/BiK/Fp+wqZ2FtbYanf63oVEM2oxc8yHKtdOAjojFIe
Ace0RxItuLzMSF9hTf1rY2R4gzDX0rteFtVzIiqYdZgooJhqh8cLsu3ig3Gw055LzZBu+lKKXYNF
wCmbzx1U8tjgzoAkdIf8U0JY5d6ufVSmPQnoVeH5ay2fIaK6y+vHGDeVY0LH/KFzO+x3h7Y7tvSB
two3BrUoHPlimU5y0OeDDzZ0ewxcVCuTHkE67yIdWAQys14NYiMtZBQLNHgeMksq6CHVcbbFkeMm
bcaAHoTlvjrTCGYDRaTLnBafVJ08mTE/GtZkIBBrcLp2dY+qyFAbrdacB4fUT7WQJVV5p8YCHwEh
g6MMJxgLQ80UaXyEzzUSTm7xTRKuJZvUuAIhw/gxdpP2m4GiTezbETtATpyof23lJA/xBau4nPN4
yHJGOdMMBDilzlyznYT3MDeAcjf0lrkrnTU8Nf8BK9VhC3rkAF5gfXmZS5CAjE3uCkADNOF75NPV
NgOD3bVZoW5UKYtdiVnvzi37dZF5+q2hd8GHLi5e4F0GtxQ0FGUyim/xi7pBnmZ+rQvRnJO5w6oK
R0C+RKGLSU5wZ3A7wChsGD/Epjt8wAEuProuhYGNPddWRlg0p11nbnKhjg6X6ls318xvzKfwGTNQ
ebjM+Hcw8T8g4jBvlJKKbQZW21WXHAW+ynFKot3oNMkHwPNvagoxkuiRHnSGzPZVrqttn+KxFQbd
p67raIOamrKWoZt5338ScUoYGNvE7r37v49u7odddSbgfOjQ+oSNMvK6RdMOKI+TIp5OmGhDu6Vv
HofQpplEgYmIII+jQ4taFTPJovTcd+IzfufbQPZT4DwOBiaQX64IUmGFBX7raepUONQ/mK/RJ9Dn
K5rugMLFgs3y79/2d0oWhCtl2LDCLGzMTeeKMkF520VF6munkbwxTHQrJCEDweLfDHPUT2ORi0ct
n1VKvnLv8OyaXR8Y3KIvm2pvh7b78e8Durz8t8+fAdGlm9upUCzNK9qTGQrO4GZCM4Fg58HxAve1
msBTddwRN01d/0i6zt36lkJNMg24XPf+w9io4ocryNqEn6W3ODYU+LdperQe6so76FlAhRmG6ixY
YDdt34bv9LP+8BgVnE9BIWor+DHWVVfTS2Rm905JsJYfosmAwFw8X05S0EXCEsK4vCNs/mOfJRG3
v6aw7q0iD77HepLfJU4abv7+FC+xRm+fIslahu4YloII6YqrJaZ36CcaZVon2ObxeqqL5kYrA3Cj
GCli2XtfYJ02934WYdaHKLhbe1mm3TqRlyzbnJ7vbMA+YYCFft/HvOW+0pvqpvdRJ17OCwVh+eGd
If/Ot2LIsK10lya/615SKX5pS+YizuDNB/LkxE6CTXBtbbpAxNsQZuIGQFkemp7qWvmjfB5wLNnE
fv9MUAS34n9iSpgzj2PwzpK8kIZ+e5ScGIYDoZXRXb1auKYFAp9KnPqgjj6SreZtIxG259pBLY7V
kfmQDtEqqjB0zz3b3Tu0ebD6jxrtzmgne6/mQsiCC7byLLt+baFgrrDzz9bvPL+Z/3A9Tm6eNmO0
JDqIq7buTJvrffxhTvGlw3PBwMIxLp5DyvwFI0NLiqf6zqqSlyyM4hWyAJDWuZ/395H8vokpHtS8
dpmClnNNgqLm4tDRaXheGro6YslvLho4DLf99OjNHaO/f97vnBs+T0npQj+C8auuiCFoamEad4l5
snIv0gESX2nHZNu8iMR91St56LFG3uF61tGEoSj4+6f/gRSndNrozA5Td11hXy21EL3ZlGQstcEz
sIVtbBDt0VbH1k0AsZtuT4chvlWpCHEfawos2sryQQYu4qcs1V6HvPigkO89wEZ678n84U0YUFN4
CRa8PZxg33b6qzzIpd7X9ilM4MNdGJThEEFUwVnpGeuz+vz3Z/GHN8Ge40DqmM8v6B1vP2+k8BUp
feIT6RXRjSRXgvM8zJ/SJKeNk1poHios9xOl3L0U0nmv2f47RQjY1ICNNu8ilqWuXoVWGXicF0qe
Yk22O6Qj/k2mkuy1nC2DjUiujHEmB9Li/dhNKrszR/WhdgkWi+LevvGJqXiHbv2nycGAAFltwyYe
wr56Axaig8IqbPsEZmefqyj3oXxbkb8pIBQBZNjODyHoJwQVC8QbtZu2jJutEQQZbsEm2jgMRcOv
ve73r8M00x3+yy+Mp8Sjhi7JpnF92BYIUDXfctQJG54Z864ELaw25bY8N2ljIx5eL8XyZb8ahonW
xN8H8AcyCoc9PF9pQLMFDp2n1C+7fjPkwg2JtDupLhofa38OAIhi1D5jfMhl0xxSH98CA//jm3AY
km1sA9u+M2/+UHPASjfYQYQpCCu65kjBZc7tiU393pXtHrJoRj9uaLbY+NEO1abpsxp6rFUqYB+a
kWLYmOFDbMftwcoDjN2TKsakw6xfWh+lJvLMEN9Qoz3ZGnBKSdwqMUEOEOHfH93vRKpZlDJzS1gu
cGiuphaaf26SmELe1/MeB2LlPLSmCaWqsOdbydz2a+W7x/Tln706ZmiK2MDNM48fluPbFxZE3H4n
rCbuB+6XW1u2xdlAarbrsd98qDODSyIsRzJG4oDpynke4wPRAXdTcOT3YxCgw9SixKkXsZ98HIV4
Qpg2LAoZ1OXiQgu4kArQyYL/9aAltGSKpWDjxRd6+FAOLQC+lTsCr2Wc9ryoPPQ6XLVVSyxVuOj9
LP2YXfoM40zd13UAhXIapwOoRLOgZ9s+BpObP/9ERH72n4toNFZTHJo3VR6OJ9fP+te/v6w/7Iwu
JZXtSHj02NFfvay0s+NKDLwsEfb2rcz0+Abf9u5zIEwDR8e4OwZ5YGymsUhxlKqzd0iwf/p4agII
XVCuWOhXtYHvJoBPfR/e11qg7TGqiX/iPOgWqpuiz/H3xB+u3MDLfy1IB3/nTvWnj1emoYQ9k7J/
u9Z0srayvpLxvYYsCfNlbof3hWH5O1o4Bnmq0/g1QwbKCTEGa230xTtfX/w+AHdmjaLYsqACW+qK
BDl2notFhJ/cs/czKy+IZulSw5BaB37CyIvnC9JF3J1xxLY9+2FUCvf1rEzAAPKZw1NAiCVoSUnC
GzBph2jU1gaKVqIWF6M5AiYILwDkQQJa7rRwAKEu9XDrtyE/MkgiaJc4ieTTgn2oevK0Yfw0AeMQ
+kOilYG9qAv6FsqBQWlpRrM5J1htgayATSebGhSdlxZBW3n6sMzaDM7o3E3QoI6/krwF6av008+B
3pXnBjemvQ12c/jJYrRnqgU55nDswpm3+/e5/fuNmTvrrClSNnIJLs1vdwQfRSNEmSS/9wfPvBUx
0NYiCDF7R9E4I5mJ7uIMA9tP7SkOrHeqv99rHKBYnfIPN1nesDTffrrdJOWUIB6i1LPBPJPApiOT
KP3okBW0dBoLDdzfv+9VMiKsegAj6KSK88o12QuvZlMQEwyaqjZ6kGFSLdvAFxZq1Bxn7Zz2z6XM
Ql5WEIdnNNzummqZlLK5r7JWWztF+k8Ohlk5+iauXfxqB+wqAwce5qU+ZeMcDj1+254fTh8vIjAu
YvqHv38LdY3CwFt2HNRxlOps5b9t5A5emQW+p+2JmLTi1q3M8iBFicVtLZ5GwNUFIFVMekiHqz7e
QfFrG5fnygBFg4zlY21NJb+jxx+t8BsCIMm9IVjRWcI+yU3v8ij7HJE0SvvAiKcvYIT5Fi012Lyl
yg8qsPrvsWuM95fpS8+cprwdTo8Dm/g33OvLDdbp5GfEgxy+pJNpforR4mLP5NHODgmK0FXFCFVp
3ZhjiY8nxgKbsu/sVdpjb4IDp3vycAXF8bInYmuUak2LuTCYmG66zXtoRAoW4wvNIgH1eEwaUhQw
9d5e6uMs0vt75eDiOE3FRw0dyS3XuWrdybZ9SgW7xiRPppginDYmdwFjU3tJsUJ8qOGSre0UsFA1
jdFu40oPMBOmB1GYTfwjcLXsfOnx+U1h4ic0dPnZzAr9EOHYcdvAtnxVgWk8h6nn7KDCl6Rds9Nk
pTTDd2bx9boR3LIdgy6+ZUMG/g0hkG6fjZFR6SeMCdlFhpaTVs7bjpDp2u2i4ecJ+D8tPb4LX6u8
zn8019pjhFuveTGSnRg0//b/lUCZwu3/LlA+vEwvcVA3LxmC5ItwefdtFiXzl37qk5XzD9RI1Fvc
40gcQHb1H/pkYf8DWrEJj9pWLF9e5n/qk6X8ByAiSiREjfZcVfPP/VOfLPR/SBuUimlGHcf6F/8V
ffJVETrrAk0JsXkuRSGUm/PPfynfswCb0aYhXyYn2A3z4cGLvxsF/vQ4FmrmAftweaTkCcN3zpyr
zevn586Dd1B7OahZ335uiMzL6z0dOrCNUa4O4XGDuRQ9nT6x97+8j/ufpe2vQsCrhXL5KJJpkALC
LUFHdFXwphOsvbYhoq8remefWO1HF7uljTlNCMlM7Z1S6eow/flpHGguOCJ10DXa1JegtFEz/Dtl
Z7bcNpJ13SdCBKbMBG4JgqQoypIl2ZJ1g7AtKTFPifnpv8X+b6r9d1RFRV/05DJJDJknz9l7bSyN
aqKfpRxYycxR9hDRs0M7z3MERIGSUTZP//pn0jqiXUAjmMpZXK/4X+5kNjveNYOQOxkQjJoaaX+O
slrjLN+c2JSmOf37zwuvx85rPeZi2P7vz+sRRaZJgUqqSstqgStC5ude99v0VcKjCQ9w74Z/Chm/
Vtl/ObtwcekrYspyeWB5cf48bBo5IOaeRX+YQOjDF0f+GDTOP5kb/vwUScvF9vGM4m3g3fjTqESr
EIBhr+aDCK6Rue2Qnro8l9HfX78/3wA+Rbn8IKyGks7On1VX6hurpue8XGFPNaP/csle8hYK7I7z
mX3z7z8MNz0dZVrc/38PdEgZxCUSD6OdMJGQ6fJNuyA7vMz98fcf9D+uHZZsn/n5dVsK/tNP+ctT
2Hp5XWcQWw5WqO7xCvbABMPlHx69//khvriuW3TqWbb++9HjiWY4ZQZCcDz/t+fDgdZbEvzDsvG/
7g/tbK4WqyLGjz8+xEuTUmpisg9OIKdju22g6cLmUuLgOPz9Nbu+KX95qnFfXhd/m2kafRRuzx9r
8EyDlTyJqjhQQhost5md9I+ezJ3ha1ORX3VaBkY2Ub0lucDkTtrRd+bKyfL4r74G6thrg4sWvgT7
QDvij68h3XUGslgy9o1RoP3Dev/HPnP9jfQurl3Ma6cDkfZ/3zILylSwgaM7DPZc0I9pkg5qQgZs
gYiIImhPqk69t2WCPvHvHv3/fDLLvgt+wwHD8WdPU2yrV/bbWB4QI5XHFW3gYc3Jwut5uJ7//gr+
rx/JssEufz1KOf85xf7l4UeNV3voSIkVSwl7srTpf9O1Gm9QkW3Hza3Gx6ILxn9oUf6vD72+0pJ1
mMOx/8dhJsldGxJ3T4Rx5kC9GtUwvEwwdG9qOZAms2h3JMJiaryPf/ljWX8lPREGwdxPioj/vqOJ
azd1YbfVAb7Q8GRJxfQ7resfppy742xGXBVu6b/8/Yf+8eZ7AnEsbXq6sZ5HL9i7/v9/vcKz66s6
dKpDtzqoNYZgLvfenHnTPzyuf7z8/+9zqLLwffHmU2r99+ekWRLOhpA8wsR1cieKyX9oXSUQQxAw
/vc/6c/7B4JGMvahRcG15An9oxJCByTRCY/kKwzR8Jbd//3ffh3a8F3/urxwRCAejm2G+4VpL7z+
1r9cM2/0CallTnuchhRRg71u9XlKCxt3IDgI2MnFBDkYsQFEMdXkLoq+OkBUywLr1LvZ0eQilfDv
6dr5JGmqds3C3ZLr8NUfhI9KLjXbNTXIcAieAqE10cPEOpGe3KkftBbGcwlMXkdesCwA9jxDhpo3
Zd9bIAMqaq26OuUzKZiRKXrvPG69EXcYxSxakEhKsdJkCB0qS84vSitw/Fnrpo91ETLYN8L6kSyr
/8XJB/GbeAP1bk92/ZV+wgjhEVXSj6wQeqCF4cGFBQ0mehRopJREqdGAvlscVdleDs16GtLGkIWk
8U/FFdO5J17i5Mto+s3sjQiGCVlxATFSbt6VRTj5YWS8Sd+IwQiE9s6QAaVxCCU4gReEP2sVocLL
TBMjXoJukZFwNJefM8Lin+r/QK5VaK2/0Gy5r2npAfVZa6cqd7iwSYLytdudc/aNa7T8ILCdj2PT
Et+kwbIquqSvOktMRcadXX7tlGwRXXfEjGhBbhHTS7Elp2SQ2tt1wRV62JP4zCyYOdt4YoIF35E6
pyHGbVbmOSno/tQZco99uOI93JU94bYgsGW+nBL+D6Zy4RAeSw+qPfVJVd4obYGh6+RgFYe5DNr3
hAP0PSIdm5jmFav5jVW05V0LQM17gCU8PyC4Bdc9a+RmlzHb6oWVH53jbl77uj75wei8b5lsDNBb
MLzL6npvrpPNQK1T5msw69AGYUGqUyDEHObbPXAzwpzgsgNTLgQpU8g8p5mIqsAjWFUiB3qciqIn
w46wqk+OxG2Ayj0At5pSP/5IVNa4N6rRbf6ACWO57fwytI4on6j1XLFUPyj6HO/YEI5sDth4LHMq
tQ/tbZ3TCj+dNHzDxZv7ePUIL72SUBN1rLwBjb0eOzJoho0k46aQZbfvm86yySEULoLQqht/g7d1
4FgzfayjxZvc21a6qTq0zlg4tAdH+ytfJ0cVZ5uRVlQyMn2bTeeASpcbcRx9hwoJkHXLOGVRcr7f
amZAEe3j9Q0SfsscRqvFxH5SD+ZSJOvQHq2sI5fCIuv0iCFVmX3lCNPEGgVJdfBQTSc3QMqHAeH1
ZvRXskUSf78ywzhzJdY8LqhSb8kou0Z3NyPRrUEqym9OEgpYULWx63PirDxyV7+FiLaGpgvgvHBm
SfFSBQiVWB+YoOSiTTsL0RTtnMF06MQR4yecIXyP3oVvUGdhzmvJodnsQf/qe3C++6orhX+gv+qS
21oS73MkeH6on0O/GfFetMUQxP42IWO2h8CZ92kPdn6Xlmp+pVOitkh46fjiYCUR32bRqu9Zhkv0
UHjF+m6Fg3DJMrYH/8YwazB0ppbG7EgFMeelU0IQig2dJYEMO9xou0SZ1yjZv5CSXRb7CT7Ke5aI
2tuvopQkz2eFHFm5sLZEqht9mJBji/wlKLftxafyv9SdTSSrqN00gL6HXQTerq39w2xXzRDVsiuP
/bpaaSymZsUyIC1fH8I2HT/nabGcCGxh8SVxBc4xYcrto+1q/pjvjuJ761TOGAVNzSPQGo+4D6WG
9OcUps3jpDJ41g60fJpmDQOT20Je+S8NAWMrphzZE7nTQo044qCDsKyT0JrwsWQVZ2XiQsOddAj5
3W0tfdCzgQl8qoLFSWKGbFhZUK3ZZVS4sr4Z5v88aqbqkKZtSGl1MU7u3gUXDx4SzP64L9MqcWM3
9ZMH6Zvy91QspA2sij/W2Tlqh24rgD/g2Ro8dqlBfIy2tNRFC8GTT58pDGOC2GUIJn1rp5h7kfK/
r3VG6ng/kVhXzqME75hNsJod9gF5crqwEEdMGw7G5AY1NbZbQ1zUtrIeVQOk5NlAQS2qHFSuWkSC
9a6uX9te9ECBMP1FYhws2vwhM8ZpyH4BhX3nrDATh5LY9xV8gF2Nc/TobSWRWg0VBjDA7hGdIEGE
TWmTFUXpgrjo2mQh6TiB+Ko41HJl6SXfGUoFvhPhi7eos6f2GIKbvvZvp3OCaP4yUo6xMDTxKMKf
NYF22GXDuK6qdwyveIobbBbc8ncxmu1pdotPN1CH1AYzlQVPZTc2SGzsVwyYe2gNr3CxT2jSHoVu
msjujCGHPs/vyPTF8rWRIhiUtFAxMLC2dZcu7dfb9Zq61GS8Wiu7XKSEBT1oHs7+1cstiS5HL9hE
8Fn6S0+M0neUveneL6oHXMQ6Rv6c7ArTY0SdMnRe5JXADiaijqQCc85X7tNY64PVbuuNg/zxHhz2
dJnXdjOxSVn4IpNfw0dtwTtP/k334XVO+y5NNS5xDof9uWd+cq7UGuxMxekOJ065Ho10sMdBSflt
tsbd+O08azuo0u7TBuf80a886tgsXJ8zQkQhSbY0vHJ+yBHft310wjq/9zss175x3sIiURekKtM9
HOJMR/RXslfdaiwBDmqF+w5Ys0U9NVdZNA+D/97JigYJXKzEfu7xrNNx9wscRvO0/kwE5PhVPMqR
Ln0xIT62yEshGO9pCGzSO8ziPkLPErCpkrW7kZOnHlU2e9gVjNyjyFljG9onGFN7vy3sSjBTGgZV
DnmFMSqe/ldCKZtHTLeTNQqKq3Vom3o7FoWH5brm36w9+nn3zTOefcG2ROgkY5rq1CnD29DM5gGl
nwsue+i+IHf3fuUMYufvQ7XOXkyfm3DXZGzKPGpt7PGba5bzumwfjVBj3MzWcJfQAcAbV4mXSdvZ
O3Yl8WGmYCDosqCwGNPm+4Lw4usS0A65viI8brkNk2bSkO6Y2ns45expvAln3/4MdPa2kIP+1SV4
jznHeqI8KmPHcqxPCxb2pQmT7hof+poGXf8CjYZUxnE4Ox0ajF2BYZNlSm/9l7mob3LCzSLMc93X
bphhmQcjuPtZhxUs7OBzWtC/dCuJ6gnuprgY1BbjBTB7FNwbicMYXZ+L0CfMFw9p7Plg3TO0sZGN
cPCDNjyBiC0BkI7duXywUz/KbD6F9nYfWITH7bAQqnMnGrDHOpHyw6RrzTYKIo3RJFiln3AEy+ka
VTzHVKX2ToKyPaxyCuN5tpGuud5hThDh+G7mEsBelaRg9eQ8BECybpj4ecRdi6U9J1vFK+u0y6Ej
jmM/jTLcF2MisKkZ2/3l+4mMwnT5noyyeGobgxdat+F67mxMMmFiY+6ak/qHB+T+eUCMeglyolQZ
5suHfMRlX5Pd8ojan+hJjvKQ1rPBIeeb6vY+26C8opfkoaqCubj47Gk71bfjuUWCcIRrP+/lRlDK
snosKWLglWOqIU4W3N2CuJE4mKY14jenh4XsYVIdjKFeGUDJGlVFGHRWArqqsT5DWDL3FIF9JKrK
AGQXkhtXwaakuLZMtBJx+5Djmfrut2bxdl6RdSQbyxLacYtVEPMCMJF1Wtu4KtnQD9vm6nu6uRtp
Z95aqV2YT7j33GZl1aDGO8/cpUMaOqkVUQS2vEerOgwTzdldX5ewaOfNTctISCvZoBjPKeeQGblh
LijITwAxxO/KaabstiKJ1bvxJNvpHV7TYSCirZvmi1cFEj8cozcqFqf2Ytq/nYmDrqH+CAq2vKyx
nGc/tQijCihsd51KtY4wVm0zjk17qw5b1mGjx67urlewMGRNfsOYy3y4J0akoXatJMHaMyqqq12N
bI0w6NNniZtm/NrZfgsrzvpoWxvg2grZ1jOhHZlRWAfPayq+hh6+hdQ4H10TjsTSYd18ZAJk4iYz
9v3s5z9Gz/GJAynuM7zkOPhSh02asixSOiCdbSZKZtz1QUvKCD6eEf9fimtajxRcu1WHy4+tGPFZ
2GgQjsu8FoeFTbaMsOvUnDeJIK86zq91ZlmAG64LraThkWpH3dSpc1dv+Yu2cAOkGj9f7eWxpPg5
l2mr7pTd6ctk1eMTpu+gPvrbNiLmqFLQxhhKpqKvyaaSbRbhMsjMAwia9pKNfhHz8rgPTENJI5ct
7tVDb2v8OojXLplv5BdUAC1M+/40WZR2W65tuOGZ1g+cqEATE1u7oz3TnUjoWiEIzGV+nxOW1bem
OXpqdX5DO1+/C69IOZW4nI4E9qgrrx+rOOuT2tMHag9cge/MGuwOcj4zYhjeSEEOW1hU/m4GY+Tt
dAlLMOZdqG8oDdXR6ztSYhvRoPzJ00ufB7/dTYdkZIZ3fr1W7m4pJ12Q+5FNJ5VZL/WKRTBzrOlL
kAT2A5yBOjaYZvD5LL/k0lX3rSOqe9RvyztP1nc6bTgbSW9qwAKo9DLNpPjCLQGXlU6PTEdu1JyR
/742mmtLloh949R6jbK6+YE667pvktzqlAGO8tRxtq+Jor2E4mRjxqqD8OTpUUZ4XZuoriv3heIh
ex7KEYJ/jzNo2aXWoNs475NyPoZm0c9BRUDo9cXW5J4liJmulf0bOyP5VTXWw4C1lEqqosBQ4NNL
R98vdp3cBL3sXue2s9MoX4b6G/Qvm8tKikSEdiN5IhlqApcgE+wrqlIybh0g46lH2iH+PuubU6/2
ssMqF2TRVFX9fh7t16t17qlsZL9Eczn9XA0m8pGyXxdEZ+Azz7GhQr/JatgtSEfm9hCgpc4m8ugY
5CfUlo1auiszgf1HVvYzWJz5I5uy7ISZ88VcqcJQ9xNCd+12YiMtFJ6Ymprjow37K+QihVF/11dL
u3yz+550FgFhhCZz/YN4TP9l0CHOWQ/7LKrsNPilljUhzE0SO7fbBtsZwMiJ9aAnG72jqiubFGTW
5H2QNR8yJ2ymdbR1R5hwUJ3x0Vtfu/J6dsBqt/4grKiiGqeI+JKQVz8d6avVVVzNq/iWpZbhWEF1
92YH2t/n1Vp+uAbuAcn06/dZTPaT57TXCHeLOD+UhWFJICPybcx8zXS0LQd2w5bXAeHNOZGz7eAR
CO6RopemG7FlqnZhjo8Bgvg236x9W1twV8ItVRSfXA5cb2ZYIZ0sxg1xr3L3oyoD749Xx10Ovtg8
d19ME3jbdZTD9zHQlPqIf+XZGCVf/LQgOCodOzmxYgdjHwMyEdxPvdT1ftogGSn8rfrAA1LOMHGr
6s4lNNPaoSyoybkEjPVz9Kgoo6ztm4cEIvnCVMh1bIonx8n31bau0352Nvt3ZljU93gUJN4gFEYz
JvCxes5Du6QIbW13hNlBytpeYv/SMasHhBhF8u3jvORIXlxsm4SxthOOGHSCzqcV2GDyNzMAVBFG
dXIHwjcl4Lcobby9y5Qb6jvqr33X+c2RlkJxDaLMpR2XSrWfCXPieZ9MVUkYLP2mO+xIwSVfV47B
ea5Y1QOYMQ+htxXOHjGv82DhmSW+kQBzQpu6nqMEtdwyXMJFg/snTJCZGL1eToVuzuEkTSafDJqC
IwoGwc2Lenxo5O/54/ZKw2Yi9G82AyZcbyQHLhHLdFAF2kX+nCAUjw18OzaLzQ0mJDqlcu9DRXbZ
vKXMVbD1XSMRSqaJ+BPHyIexDORv6LwrxH3V9Q2GdTBzG9kJI9WjIy4N7qaQPpQav2q2KotGzMIB
z2epXQg4VWVBDVoq67YrV5XHqh/adtenTf9cloboVblYdKoUmYK/pivZcTf6GQcPWn8THW2vzMQ+
bGR7b+c2myZSeFYk6YUkqnQZ3Yp9gTqE8ORwqt4yD7oMvbSpmqJlGsWn12rx2oU++ZKmDQmNdEox
KcAmzSgiz7PXOx+YhIPQzesAqirSsImb1L/4G+Vnk7qUmslk9A/hDsGn8ZbtGrtTLwfPItA2yqHz
rcc1LFIOfquRPvBTBoLYhd2ujRs507PFgTwQMgAnMDvAbPFe4Y1BW2ilZYuT7OqeGhG/ErQX26fv
UNjjehFD5wzXJhjdjaTd9BTT2Zru9bouQWQF4UI+e2hZwb5Df0K/WlQLfneqIl77GnLKETVf2N3U
Y6eJlqdW/JoST+PdIOwut52e0voosBdA0Vk6RHtOYxXqQYnc6yOL5lYZ4/NkJgWh5RoY4abS3pWe
XN+UysQ3fnP4lAUrfMzO9bSMlizs+3M9TvwsHC0rG6dqC/+WvKYCXmQx+K92l3KqHzjGvkKNtPCn
J9Il2HcZ5VOQuyt/lUZagZ/XGVawhjnpLmXojt8zu8cSK8Oh9n+tAQKKL4EFKeWOqtfrdjkSwI/F
GZ2MAIIJMeCMPM+/DC0tckA1ogmWnUfry9+Tb20bojw69xZ8i8dHACwH77UBcP+kSrVMENnwkQxZ
08minO5BFxK83m2IDbJiz8SuMTcxCU6ENe0mwYyS/OuCyyojrKaNpU9NI0oMSRNkrTWaC/wKDwGb
MSpr2u6cptuCI7tro8Lclwx1yLUJtwLf80hCGVZkavt9bZOssW9724Nm0JiqeoG0ALSjuaY+HXXR
TSoaw6VM9owMjRNJ+notOW92MO2LohupuFms+eUDsAxoOmWmzgbXghNNxTU8r2RanCe3FdaiLk66
Ui+vU9s5G1mURZDTeeSouccyTofateY8jWnjTrDO+qTtw73vT/KI2M1rXgY/n6k/cFNlPP557YIU
sZuUmJE53TAEA5eIu9Zpm5/sI6N3C8+5eZ8c3RFHEmSc09bZYuhCSxgBg2c0x/ulpapFEm8CZId9
4ekXegd98qUYg4pit1lDklQ9mwBMwbmH4POCOT5tgkl3H4Vv4NAoEidF3C6VF/4AmsYgtegcQ30l
/JogJH5RepZ1Pr7kOe2RCKSCjxibbTHbW1Y+ANRa1807T1Xig5pT19PW/ZZeJXKBToKB3pXwnz3R
ggIgFGP5GCZhP7bYk5vdlK2w65IyWV5cVLn+LdZH9LKJs5A+7ec0bljUUnW2hLeoOJsmNSEkR475
MBaNfqTviy96ly7Gsg52m7gEhulAhzxTKMTJZGlCF+0hkpnXBCugvvhi8scHn55CcZQqsYCLWT6B
G20t159Qt9Af8yjZkpYZCoHY17n6zOfRoeNMbyOEzxawXewwO0t/P/Gc2Ge0uB0cQakK8n5NQYk9
O5JRuz3kAPkarw6g2mgvq6My0Ut1anklB5Jgq7Y+4RZcPim7M589hpyer9m8eMtbVuuWsKHWsZc9
uo66iQsoSx6AH0gR4EqJdyvfXdjaK4XOSswZvUzrGnh9RbmACJnriPl5+hRsVwwR7jhQLuDU+x4D
fdemH+iLruF6jWeekBbitvBX5TxtPnBIokdgjW0azMexqSXkiYEAO3N0t0qRtqiQr++dBszIjkiz
PLuR81DsCWMPu1vjEHu7M/bmPVR+6z8Rw6mKyLGr8T3UiJhuNyZn2W4lW/Wh9aaZ/Rci9ZPPYfin
cNMmv1vTTX96NvTPHY6B1nokzlE+kibp8I8NJgx/rB7y6QfaqfPTGrqdPLeB7LbbEJimPk0rZ8jL
aKV+cSgHuwmPnqfGhm2l3GaCgLBdivuuyMqnRavJORhvtQH7uDiBwmtLiMM0VLMwT8Z3emScwLc+
3YLj0tMgAcxHPN+XJB01R3metCkS5Uaca1pvwo8MT/f9ZpL+C3UYhARQaoQ7kxod4F20VzlfRoKe
rAitkPiReZnVcnLlKBs7kArsXcBRlneyy5PflC7jbQUrswX6Ver1HPR9Oh0W7adPugvZmcPapn60
hooueWf5zd5sVKdx3eniW2dycmrguvYUKaNNeM5SpyXdHAdQaIG27b3Vi1kjnRKzHeGmE1mz92Vi
1besqYX7hVMxUxGbVu3Ai+54BzEs1adNdnu6D4ZQlDyWRDkdeteeqj2Y58q5Kda8LA+YQCoiD8E0
tHrHH6+mE5xhvqpsNfHCF6/OKfrzYVIL1iy87NHSdEAzVZZ1zVM9OuUc90AsmX+siTfinp/7Lerc
Wr9WdXANva4YUpNRrZzpFtccx2xFB8IH4CiKkmP5aEoy6UT+Fi5b6+x7EItvVTVSu9jEnaQxNDyb
5w/ZcVXy0iXZ/EUD+KAGBglh3w44qyD4+Jv8EJstCBviv+f7xO7HgRDRcVE70CqdTeajqs7Dysx0
79ne8suvtvyWQV7BDM0U9m0FVIpXfl66HwAxFAfoib41ZeGcfnPAH9RfwpS5NfOBYj1yS5jeJDy0
MnboHKp9aJntlA2lZJSfNGIFWrmFVjxWldKXnh9Cde35Jt9RDPe4ZUTapmcSsr3quJE7lMMag9tz
XKAVwczcHLr+s91ygjbsidiBgCi9uXPFBJjZB212uj30URhxWhj1xnL71mACsc9h7gfz2U84gN5s
gaI61FiW+xjUxhjEJsBNfb7OvxF95rRHfdnQ7VtsBZbENjAN43Qg2yMW/myc3QRK5jSXc/1hGxc1
Y4qck1ynLs1B8rQtSR/Q8ZrTLDQVck8Q6SXh/EyA9DpyxyaoV82JIAyfVqqgyD40zG6JK6f1qgDY
+WsRlyRoWhGLnP2adMnVYFHUmz5XjLp/raFeihgaQ0NDywzX+osuTBVjg5DOXcbm2B5QsIJS7Nl7
H1051wFEPiq3vbV2tQRp4aXhLgtZzNn9W29+KKeWJxKORef8MFRuzz2O6UfPJqDzJDcRFJHBS2Ox
Y22i2Q95UQ2PPRUOc7Oksj62Vdb+CYaBuCnrzv1OUVKIfcm2Xu3xZibf/MZdiz3X+nog3QoWh2ui
wBgNXuKvcVC4a3IalwkMTYnJpLqhS9/QLAxwXplTwfP2opi+EyttaCLFiDpg/g12CSClKp20eMow
cDLiJ/1qhnElxdYftlmK8ifW1WT4KjCtXBICxdvLiNdWRzCFBOc5y82WKy1XvNXF4gz7azGZ3HSt
zwiho4acDi7wWfkk8j68Hwljm+PS9c0jDL8V5k5btoA3yha4GfPG1mNyLefnwrHX+ZjagxDn3vKD
5GShDgxxQc58RcqbFcCvByDsAIHDw/HvbHN7X3QQfQ6b5iT/ZSrJXN0D1gawwYDEywmehZYaj9bi
0HJF+N/AiKkR8JdJr45qTEz31nYFqStRVdORgHxGQ+cVSYB5W9JJjRHXkYF9rporPGfsiOVLcv83
nof8eePuEYtTrK7lX4TknY2Bqqova6lh14Rybejo4gxBLCOSajxmxDt4NyTVKUnqmKADFHvrjC2B
Alv96gK/yJmXwnqEdFZB4hJl3vzURJU2pxrFTxitZTvmx4mdtDu7pUVbfCN/V5w3nfr2W+KkxrlY
qRjFSscuIe/Cb+HFflebS5P4gsB4WfZ+i7ngu0orKhFSg/UylDvy3Iwfzari/OW4WTXfpttahbsJ
tOt4gCUKkbhdGnc6LwXHvFiNWzqfJHvaVCG08d2PBGoK4K3UK9qdgNyd35ATPBN2HQT5b6+cGZBi
EBRIlRfZy9uZYu29EHPZ77MOJvauBOChvo5E+4kneKZzuVsJKCXxZZHFx4REwmMcwTnsDA/Y/Rh6
y3tnwEkPpodr2J1QqYzE7y5dP8I53ZSMMiHmc7/07vg4u9Pyg9FfWsbgKEmJNNPU0cK3U//TFIVl
feGVKr+ZZbK/pULOb2rICCDn7EVZC2HtF2ImMImzpyB2zUJUXyfAGFfseDczHwBalO4VpsEV0Bqj
s13mOsun7PMrcJj8SHOTa+HOcb0wF7/LOa/zB5sStgKTDf+NMox+QwOOtrrQ6qRwQm4DcIiXuXrF
SMZ/tDj1Ib3uA7JWgWwtKaOIvhvtqCBKIIsdLri8rMrKgwOUWodwRi/AJ4JWDNwnYB56o96SgXVB
EG10RAC9Yf3rio1oCXfMR2z/wi/jlq4/eVyei0QJ480QBbOn80harldTUyuWYQybWp1srUk35gjG
Rpel3RJeUG1LZ68LkgVOFM3JK40GQ1VQwIONJYLCdylwtxuWFmLpB0xrsVfAojtIZF0/TeV0pJlh
8u12FujoHvjzLLr1VBJ/u92atCkI/g4GygmLYFKGpOuEQWZ1SVxiWq+IfN7KxKdjP7fNrabFfg0Q
n/zH0MKrH1V+WN9y9/MwslLNvl0AlXzPCgNitHGoaSEO11sblVkImkzRrbaiOqM9GGUTVXi0lV3F
t6aao4W1cZ9uc9+h7q3dLEGKP/JP36QQdYkUrxlmRqU7tvdysDcZKfSHAX99UTp7J4fJCTe76FRk
9QHzfIx03WXGBtTt7aBMfweKWHbK6bF4UWalyu9LQ2ypyZlqRnmfu3dwB63fxKR139BGQApN/KL8
dHzUMoehC2jUzYvglhmxrl9wjYfuPfpe+tB8LcxM8PCKHYoAk+1cYcmHZaIC3BObPb+NtCPcKKBy
ehzauRS7RgVEOK+N57a4pioBS5ADz8Oka/llYHb5nccYXcycz6RAW3rpNLnpKYcsWlnes+/3jcOY
mEeSpX2YOWLLpn7wwmGhcVUG15KmRDS466Q9vSac/htAZ60213mpuU+B9C7owwoeMBdL3yGT/vrb
Fq74qrzC+9GJknFNbiUUPyE91vtiW1o/1rr+SUdT3RTziJ9ySgPxc5a+/lD0QOudaAb/kow22SRt
WbqP9qLK9L5uO4vW4cjLtc9puP0GWlB4pOBuGUdOXcnfAgq19dCH3uDsCgc11MnPE/kZgDYnhh2I
9wHsR4sIapsayrDVze7kktGoNywNxMBWlpOcxwzD3Js0Hhn0dpJj6NdtgSk7bwyT86pIzLxzOjCc
X7vNstX9AuuUP2P4jrtEJPAhKnxx7oXBidr2TmHAi7e49HlXfSIFqONbcRcUwrdRqMAn3KEqpsjo
tyH7dHmFJ8KTFawRVDJDe0DXFVg3PSmf3GOT0Z4hY3sK9kDg7FPO8XuK2orO1p0AeoenoM7CyM2V
e0lzsp0Oa5i6D03l2J+hUwwhC+pKerCrTXOHvR8Ql4bF8ymqovgGOJ3lHQineWc7G1FTWFgYdgP+
42sQ8ebUyA2GvH+Gm+s3IMWE9t57v8y7y3btQH9mWW5nv7ugy4q4qtKCzHG/WYqorMLsF+NRYoPH
eSRWpdFUwDtVToiv0nBZyc9du2FfjXN+1yF+ypGZ2k32zR1lSnVgUrEdVZtq9zfqgmmMM/pz2wt/
40rMhL1wzEkaRdeTwQjJINtcI8tpmqBCrwJm7AAVOhB7qyyHldTUyqz+id9BL3AikhrmcagWOv8G
tvC5EpqjBpTsvvMgWob8a2d8koZjq095IejvMX9japOOkbDp3SNTSOQLzv2KfGrb74KLVZeMYu2u
oJIExBfuXLcXW1Q5awUMViNjfA4YI94t6dCTr0qkcxqVhoXwZLoyoIKaevcwaB02e/KqkCQUdHqa
L5DvymGfiAyEmC9hee7yNknJr8aGWJ1B7WTdS9q7CRqoeaU93dLxpZMGX01T7711pdq20xRqu/8+
2WBq7/+PujNbkhRJs/SrzAtQwr5cjhlgu/m+3iAeHhGAsoMCCk/fn2XndFWnVE93zd2IhKRIRniE
m5sB+i/nfIcCBxuW4CCrvsUKAflY9QavSyPvOcsvS5k3LECNolFtQmPW+GvopFPKerMoWzPyadn9
c0WgQrpHp9fUZw2gP5MUZyDfGVCOJoknGSWqQSolHy9N6+oarNHA11PQgtR9N5tvVqeckUTl8tiL
WdMJezvJeckdigitbtBYuHxi35ndCXmEmTcMsJ3VDDEy7VX9TSky9XGvHPHREc9SxCOZAf1ecX2A
5kYpEko2UAzsNdV/6WuNk9zgM/GiGa1OdQqI86oQxM0zw3/XVhCpmrmf33Oov+Nlqc1m3CP3AzVX
z2uC0FTljW7ulkJ33gWB6r8HLuJq2wErVWHamOVtJzmRzclnNrDi0TkOe55VWlc+ttyJgGAR1c6h
WvH6n0m4FW9cvarfJexYfpVEkycn7LkT0sxlqJn8lvR7h0S4IAX5GV2fOwpFzVaQZUDmjk2T+VWp
1LdDqE+ev83QP2c6Z4jOzl+rWo6PfCLj/WrD1xQ0tYl8Q8eG7s0SBdtwIAZ5uoez6DOVJRYcDZkv
qvGHMxKNgXJpbV2kFBkoYuYc9XQEEuz66RZjmzfsV7O9pYkrcrK9B0QpFVOJ1ba+E8a+ItKFbeuM
d2reYCYZaR4lWT0ggtXrwkFBWiLqakMY6O0a297kvWe5hUJBVGgB4q6AMcgc2m2no1MG9RK7aeM1
sWRSUh0BwIt6n9j8OGFbFSVnvVaIOTTUMgTM50ZBTleqlmCIAmfRxp0n8QucUBW2+jZbJXEIlbvU
6IPMkc2lTPs52CUB6qoP8CEUMLQ/S783l0rPTmizazPMAJi3LE5yootZLxGdjNixojRaGHhuqow+
/W7UpWvhGG91HZ2X7IeLbTrIIvmodXFS5oxVuUMhy1MGm+f8xN1QGM+6qW77SZCYOrUGyauJ2bbu
2dASHShZv3bYUH3OMujC/WhsXA50DU6ZjxEKLr7PrZczz6qs+j1x+7Q7NTSnzG/A2BYPrZksOY2c
xQioMVutehuGlTE98vd0+NIES8L7ok2a4RV8RmqcA1MseBeDVsE9NRrQ5z/znkQuksUy5uEG5VjF
lNqcbSKW07mu64dhbozxbUwtz6xxf9hgozeooeUaGUSEDh8uU0VqPHb2UAAxxZaE1qzUOFz9M8iJ
9xnRiUsN2DbJEMKmb8dnrn99gpaql4Gc4Doqs7ramBdKoPgleiAtG5cUzRDTxykMcq3vDwJSbXpc
Sg8xx9K2PSMK1vj+zyaHZP5GXoquHUiT16aHVfYL6pUuKTLjbp1JG0MgMqzjRyMLw7y0eu6TRr/m
HvRy1OKI5G/pM6yAy0KscjkR2J0Wxclu0oFMqiko4REhjNeSPiT/JSt2rU0wxpUhW9+c2Vg6+Zvr
oaI55U02LHfz0CDYq6ugCW4nn3muVp0AggFY9SGH7NhtXGakPNsDIaAmwoTc0/+yN8wp4hCC9GgV
MTUgFtzoNEXfpWyRDQKY7Ji1MfolKcGmB5YTf3Aaib32NG9PZZh6CJgclAHJTgIgttUumSlW26dA
5EyeDmIUtVPv2YOYVf/l63nDHVmUiBaXk98aOANWZ+rHh0nXR5NRklOBR3idGLVYbIiqQrTLdzU0
NH8xjzZXl0cgKVnnx7OSTMmUhoY7DS1jJVogBvmVGage8mUoo6laXHSgbZsEVLFZ5yAHIJs87Xh6
mqwDOYzTHsh8KbJqGcJGkXa07DI5pUEezbo1uI9JkmSi37Dh9K3hgD7MUfelZeocFROvLXiy3DyZ
9z17FUKXvC5lLAoEvIe0P/g72VjitStGtsC5nuoPs7VWv3NMMUT6idn5xbE22VSknf/mEaTxGaDR
HTctquJnMfrBTunG2u8rUys+jb5z3siECt4JEs4m/DAVeIm4hwfCREySAR1hJDIwseQN4QQ1y+1/
N5f+S2b9/5kT/679VT/J/tcveflq/+rZv32//zDtE3v95/e/pXT/p/+5kVDl8jD+6pfHX8NYyv+T
kH37yv/pH/5pn39eWnK/vxtENLd/Lc2bvzjrMbj913b881cz/GcjPl/+Z1C47v3NJVATZyrrWkIv
8WH+GRSu63+D2sk+k5RJLJA39N6fQeGm+TcHRzXh4UQWorUIcJz9acQ3rL8FrOZxocGHv3n7/X/F
iG+4f8C6/m7U0jAM3kgA9l8dfEUGrqgftfLQrXhTXCtLKflYf37Wdrbu8hX7yoaiRDvkszZeLEZX
ZSjqtZsOKwN+tXUUih/ASYv47Qx2bqIT67vLtAQISe1yrbJtRVn6oNjhhATt2odMsXbfTGkv39ul
NAj6yBu28BC8J2SRnbls0kqV9RYecwnkuPfe9Lafj3oh3NDiUXftROfuiVox6EKoEfAstQG6r6Rx
/W5rBKvx2jYaTZazokhWthKE5iDrZs1PVGFqzOZvnV1DgadjZpG2MsNm2wdqRav8x1Wh6N92gZgv
WC3ZHGb1XD9olWYO9HzspoKiIAiomkpH2wiTxIwNUMzhbIisP7D8R+SWIzkOfUHd4VaMOhj0+2+L
Pyuetb6ruZuZSuweC8D4VFpD/orUpfuky59PZdANJ3K0PeYF6/im/uCpT1ZFM+93I+efBhX70GW0
6NtJa9yIN8PsUOev2QXZdfPDKlyTRGG3lzubmWqJ1WdwYwYjNjYgVquTb1SPHsyRHZbONi5vIC7E
zsLt9sUAZzln/PVYo42iLUpb5GB5JZAZ6agnoLCb0KZXxev38lObEyfgGsy2OS30E3OMEVv8NLVP
TJihthgYWz67ca0uJLhquyzJ3U/qaBEHmRScrYPYgoXXtnZZflIqzKRXBC2G8LQ+01yCQYO5SNdA
nhalXZCYW/R7behMRf44csAWW18absHpq26+K98w4lEHlDzMo1/Ho/3se8HFzAjTQkBYoAtegvsq
Z5eZBhmxK7U7btzZH/Rt6nbymWgWxOnlHJCtk/h71Aj2K1zGFOn5oL4EnsFLQH1xbxJ3NUCg0Y+S
QvTsD/2BnsI/uXWxXjrGPa/kN4nvjpOF9W1rJKE1dNWZ0Z32E9hsF2m2PS/oxkgVjS0LAXOqa8Fx
kezKiS/3f5QZ3f1m7EkuabMK+JP0VNjQMk3ImNoE48qIBtBLq4s7cqoRbcg2vST8Z2MGWiA4mBGc
rZ2THWSutN8icIOfzgB9fPRseKyAtJiPzKSCv7Gt7IK3bDhj28dmyZR4fRDwoLiaWdqXO4Q0yP8D
IMLcX4Kw43z+XCg733WcRGfMG/odkzLtiVmFxZ7Xyu/T0ukiQlKKt8Swuue18ChaiCvw9X2dmlao
mqB+JBxPPqxe7T9pS6t/+VzJJD3rOnFrfcfqtS2DY8Je9lxVVQrCGYNd1ejuHY8/ZyQ1YJT7KlDz
cWXRsl1ZJb00c+uGBaT6Kx4qdWumcakxNC5xxBm4CaFvGfUc5nL24DUO82XRTYJXJNqjm9v7YfFL
hNf5HLRfRuXdBGmN3VAgmQGX2FCg9mbEduC721dZ2uaXMTXu60goD/JOe31MCkOLHDxkoamzM6fV
WuvID7J0jwYdLWRq9Pdd4k3RbVd1k4s6H+w6Zt7fG4BIoA44Boiu4tlm3T55Fck4qe4/AT3sYjZt
QQTW238d2oFoRQVlHAef76INm4rTaor516JA/zyxRfcOVmWtz/5Y+S9IGF86z4sCIQH7nbtpTS+r
3nttmM1K48Tnu0jFDHlkVwbyCjjLxudhdy8lY8Bl8hFbutrPzJP3SbVkT1ip5mIzmBCHZ7Jv1hCZ
NZOshFjaqPBm49GTA3LJ2qLin+1TO6Xm1RylHXr60sVTKoY7gdznoTaH6Uj0t7dDdp7/AsIy3WNY
ay8MSs095LLlXUhkaLk7me0zkpwAU1yV5ZGwWMnpUad6g/yoVQ5bH9/qNkPO02zaucMVw4y72Mqu
zg5lTmxG3nPeos3oWjy/68eqPO8ZeLO0UQLX00EYfhIxAkaPxb5afwa43B8mz5DxkGpNlCV6vic/
VDv3erncw9eH/ecCEAANnQ5nFEbqWS+T/FSLdPzCedzGNSfWldjCNDK7gZt8nlIS+uB3Plodwldc
Jcdysq2Q5L9rjsDuifG4samF6O8sc4RInXvo5L1mXn/XrTmdYQTw5CXgrI0682aJJCj40jkIwhmw
attgpE6Gkmp8IZ4NDjVRlzuzneyPjObkxZzd4ZiWXGgs8HT/OSuK+T7rsuFASSsRBY7ajievHvey
0K+tW6Q7A9kLniSm+BYSxyE9GawYd1NRyv3YOsv+5j9CMaZ6uPB+/mYADYqmru+eGAA63/aYGRP3
W24+V3ZhhiAdGWbfupOztU72Re+q9ddkD15ALkLQXBnYyBB6qRbqczJ9NMrSdhhazE+vlCtm4Tm3
N9Ks7He+pGIzBk+eMNHCWe4aHf9yUQDVQYVSDvulse04qVj0SNvZNivCd70vx0isBGTPqs3uDamV
v2SDS4AliMdEHW+hhzCOzMjtbLscVgLP8yP5csGJZQ2vWIzrYV7W/t7IDP3oz715sLS+fJpbZV1c
u7GPbDY9jB5LRzduCcLrArkQKUF6zq7Vs5UwKFqIRx1r6I9hos60ZvBs6FdGovu6STMe0GQ4zqbN
/exVsMY9Qs9hMgQOjAkj/retsise9yy9CIGszfQ2ze8tUKFdYh5hMHZXgS30NAqfgU+VsNJRpcX7
Mrj9vSeWbtp4TpPcObXMjmLo5Y/GykneGili6HPKX7Wt0+1Kob2lw2yj27STazcWfUiWd/4IGKP4
jWxdYIyAyLRszV4bj6N5YNWP8p5kDxGmp5WBWkPwyUIkUj4FCWISnDxGZmuvaSW87wxMZLPp9aD6
6tG2R562QAJKGlbOSDYIlNK1o5SF+6CwWCIjIP37YKcE3HU4gvaswNGxjKjDjKjxXf1kjF1wKKne
cMYQfkG68bTDwmFFU2H5B603sx9Du2gokvUKQbhf6ae2WgRJVyj8mclW1muG6mCH4ISUtXRJL2Xp
JXuvZBPORsC6KCMYDjKbBkiMqSe2AOHnAkNzyYw+cVvuX8fRQpAhzMqrTCzPY1J3RzLD/bPVG+qx
Lak0Wg5jhMg4FR3iLO+sYVEPHG31YeHEeWBWybM1AYdFXkSFz1cUo3EkdQo5R233867tfe/JcGbx
WgVlERey4aLG6DMcZ9PX8kiVipO7dkQZJq0tO4jEiAjxGrNtKYbPrEymUK5FelQj9drGJDw4ptn3
DzYmClqf0fvMgDQ8r42UTwNd895ya/ltK6gybPTUoV2Exi1eWl+r05Wx73gksPpztDLl3RTMnUOt
szL8yMD4nmw5zHsdxd0xg43AjN6zVCwD8gw95pMHJC3zRfmL021xy017sMT4weGtRDhEJFErmS5+
lmhDHwotST6WqgrCxrT9CyqQDnEOsbrnhtPwTtOkwSwrse9zt0cQnguymTdZ0yJV8kw/eSpMYAAk
xLXFlhLR2oEBZpzbrR5hZpOWC7Exu9HbISqjGa8nPPnMmXRUHBOltezG5JCJbL6yRWru22lCwuGw
81FuZ1wCdHwo1mylSOJC00L/4JrXyUvNuINKCPaP9B4M6zjawmYmYDXACbtHMeCQunFTStW1hQ00
LdJoYBX7rhVzFlvj4t7jVU9CZZbTfl3GnIBl/JyRy/KVnbdlLa+TU3gnLeARQdtfzqh9lyAkkzPF
ECGaExToEmGaydO+nJZl2zLYf11bs4uzghxB/D2cJ5IaVYuywjAeqmCGkgyieVsTELVHzes96L2d
ouPN0csZfop93pqyU1n6zie2nmZrr7mIgsAVF+wCQTwYdn4YK1PEIvGbO4YT5aGpdf6FnPyN/eQ5
3OndOEdzjjiXJ6ymfjoFgTRc5Syr0PeIyBzH4OyXg77zccoc3X4N7C18VOI23XmrrY764ZAXgyjV
JHg30fdNNk/3DC28K6lAN+AWS/0oLRw37iEVtGGuVcVRB1L+w2Lyg1LEbLS9w831LKWYfyr/pqpE
hfdgQZnYlsIOfnljPuzkOLqvCh3j2SoU2biI7r6JACweE0RZd7hi+Lx1uzy7PSJYVC4laakc+XGV
GOlLqaXy15Q26QPnAFrBeR0uaqqHH1gd7CN3hfO7VJBMfGr3h87wu+8SfRM2Eogaoe7dAMuubnuv
waChEEjZ8GLCZjtzW10ODMV5i8vZqa8QpDG+pNpqnzSovnfIJ+huZo37Dy1WvR3WII1HqjMUTbdM
IxZG7vfk5PWHY6U9JlvXiaYBqcpS+dplMeR0FTD+X4GlsDjHDGhsDBuf2+iaOi3YyA2oAyhgsn4r
FehV7zu/4R+ve2WeuoBcPelpGuJExyfnWDTri8YBWkSgSeY9eaLZT9/hAt/woeUbVHsBs6oWZa2l
NTIuG1m9sIElWTxIgpekMT1kA0IuzHiRNsM8WNztgLqPtk8642/aViU3sBbGO7vI6598LeGJJcrA
DRqJ5JR4Bg4jI230s7k6t44RgyWyftT6xuBiScmpAH1VyVerordKR0305NFkaP2cRZ2yZi14yLRE
mLW9RY6z1qXzI/IVhmS9rrVRUHuMFlKFaNqSmXlF321czILeutE17/dij+4FAYM6olP3T7LTimOb
rVVINzTfl6gMvrrUxxuHpDRt/f5kusKOMCl3PDddMBpEYVuhsw7NsWnt6U7mVbcfTbf7Mp3Ri7Fm
AiehA8NSXQfRujbOJ9/bIm0SnARyAzMhYjjtLoRtehekedRxzADjgXnGHct6SUYjUa13sEHY2Paw
SwhDN17A1vc7xSIaKsw4PJEeqZ8R8irk5Y3otnCHg8ts9vXR9NAbkz5olpT+AG0APHG1lOLg0Nhu
nF5xHyFc/MSQj8J5HdYUYedkPSfBMJAlWBVPUFMwATgBJhbHmOKVLdSrhbX+N/wb7r/Uy64LIVhb
0E3cor5Tfc4ELQGLwi600Ya2OrlGJUKfMfgWO1Z5ZpslQBzcrq1gDQi1maoVqA4JjEpf/Wk7tgtj
aTxExcnkpexspY9xkAfWK60/WaF5qu2Vrp7ZN6xPft3ZEGrGIa6nurvUBeoJ15lHXI2CDfGtWzpM
AdnOaYp9ljJk2qYona5otkfCiPsFw4roPzwHAkRkoxr6yJjAbnIwK+9mOeDkqqUjN8pXEBc6r34f
h+SJlGXqoM5YLsQVsifLB5PTG5X2npsN6xxxwkOxdeWSsVg0tPWH5xUvg140kWYpI4ulO2oPEFq0
S9MM7dtkGcMvodX2z6y4vehuGjBXNXoS6/W8RAteta2OUYGxNsTJpV3WTVUHR2UMGYLPCguI+OPn
xpXcnm67qL3imb7HNqVdHCQB5M0xDOIgRuu5mI37yRYmQWiABZAwE6Kipx4YLjvNOFVaA6/aLXdC
jONlYDx2nZhdq9CadcyYCX0xg4nOHhgpzey0fb1r7weWnQiUKn/gie0ax8mxSFvFEl09SatIP7Ki
kUfVySnkjqgfS6i8Pz1sHOwvUa6eccmwKuxbEg68vLCIoZ9Kn7/fmZQFyeTdsQs0d0VFg8lR2kV6
a7ylN0lgYtflD9+c95h9Et6EBqNmrJYpwTmd6da5XXge7PWaul8AbZq36vaYi6lQ/YMcPdTGprK6
n2NWSS/ERDqzHbBnkjUZMoj9qoY01AwjzRFX9Rpm4EQP9hUNISInTT3mHaprBA4WH3WiYUcRkDM3
fSEUdvAGlwQZrH2GZM6AmMSEhJO2T/t3j/fFYJw1lqGejJnFBNCq3I3f5sDlrFq51RECg/G7zYvy
bdYTb9ugOvKjPC00uemhNf1yPZa0G9rV7jKr0r+3xiE3wkLLR/Lrwba/MxpEVuX60FAXYc78FIVL
MBzjW16gyqyrMLoBf2iXI3qG4HhYCMBjk8bzlfqlS6Z7HFlcCP1kPFs0tPFQT+5LmrCcNFgBnRyj
qI5ArzLyqzMK15Yz5dp2eKOC3NbIV1lzZ4pr1Ovmxm6a+Q3eGEJ0BPVLiajay3d1lzgcWrMlnktV
J2jqmLhN0egO+KcBa5/N1CgBpGAfIa66mB+KiWXv6M7DT7aTDLKEv6JtRkj6G6GhG0214T6D5tC3
+E3Hu8kJOOinJPP3oNmMs8sEig23nMbnmR3Pzpz67FrNQQnPxs15a4og2wZLtT60hj09qKyb+KSb
rt6irapjMQ1gRrpJyQeZri4cd/SKKM2IoSGQtFc7Fmx62GjQUo5scwl6kMwuB83hgqjYg1P5+ZzA
ODkanJsJ10ZqeOtT1g4StUF+45XXmvZ76JvgTpej/ltP+MLS1OXPqmD+nFjaghNw5E7n5TCZ0Vv/
iuHQOkADaNBpDiyGl9RZP32VtfcVCt4NnEDt58x8Nxr0MWMvbbWKh/5cPiLxdD/WXMP8QwDxB/77
jKVeQVoFBJqLxWf00TG6XDY84I0N5C0ZbI158U9p2zI97MhDBAZ3s4KOlXVcy2x8FQDWd3wGhBtl
WAB0vKQItGAioS2A47qpiAUcNvBsb0dh6+ytDPoPh8Tyg6aPcUzWltU9vrbiu7Rqm4cBiovP1fJo
bhNQX5t1yu3YHkFDLHOhXlyQ2LdAqvkudYi+TG2mMoWV/8bAFK+ufB7PvkaAVUBb5e6syTiSzb7X
K/Fpyjz/GSS4VgDy+RfhJilzAdJIN8XYVQS3Jh4CCxrcm5FTvA049aAm0XRh/RuRKXKhFM5rRwIj
Mx7Z1i+DOakjmbTYVpXWVWC7KvsmNRi6A3h03gqjV+5Hj8qCZ0BSEqU2pwKTMMTAM2Ua0j/WlvOm
9gcrJDByPigMgefR8LMDHZxZsAQ3x4XPtsP4J/gXEJZgOHY8C9+opoMN2jCRLoFNEH520tKSKg/U
hoxb2yzfRebkn72Xrk9eWqdPIwnwaNBAbyydq+FcgwS3jDq0PGES+KwHCuJPYebIjRZwSGOmspIJ
ojc+I7/wwGKV1YkgNQZEY2+QLVKsy9H0e4ld38fs70gJI8BkBhV4JkCDCk5B0mr3CPbrfZAXwU9h
lO3VyhGAUc6RFZLa5G32BgCYZBqPDA6aa4Ok9dXwgcLfAm+DvTO4GGXqqXxtc7N+ydAb36l25UTE
dR/ELgIwJu2jZnz5iMv3thUk8YRr+X1xaFOkKQa8H38Y+GoCXTZG5pqoDMWTy6kQOp49PFXkp19p
CdA0piMaedMGvDBXDo2QKKIMbtEFKkT1VTp6HpGQaXJK9MKOWehUx8ntmgcqYrwNWZGeXT+ngx28
BucQ/uLHVsfOsCVEp4GEg0YesFcLC6lzTdKxiRLNwhUfzBz6wVB/US/gcZezxoOvNCb/udRxFu19
t2V+2msacmDRGHssba7OmsPJu60lg+F18bz5zH6RZYU22CXLGAdR2vtQk/QR9rPdEJdDEy52mcED
99DyfKXSay1E55XSOcRdUlFjaWQYKnphGV+YasdXxWggtJRnnbKxbr6ROI6xiXgepfpYdVTn6LdR
iNoT5YVn+Vgql0x4fix9onuxbfSSLneo5i0adMqgDIXUGKJDL54C2aco1A2Z8HM2NRCYfNCSL0e5
Om+NXHUatc6eg1AgBaeK6Xn2onFOr41FrwiQxOQrbhHS8jD1A3HmmtMWz43dJ8bW1oLgWybLpPO0
ceFe9BNRn3sUYQAyrJoH2A2JiC8zwBddbZV725wli+W/TQIDaVQOXa327FGTXUO6bXrCYZM474HM
eCi3q8/2X+jQgobbEAAdi7Y2gGNwoZArm+OfyqCfwdOIDC4/LaqFX/0q+iwTj+w8mjvZV8SD2ngH
8C/rac0SqBTql66avgzHQA5tVBb93FNVoDRhL9vzqrPG8L6Vrs04zRSj9lDmfmVtuwZpeUHCWYkX
dPYeNW3UwbdQ1UbSM5oO6YhnI5P3097YNSwZ2KyBEN0i9rb3vL2sLnUWaXUwtOlBAalEJ+WO5nnt
8ux7lstgh/U8mQcgcv2x75bqgZ6JGbqLumtLmd681Z4v1hPbjfaxb0vxc8UBs8Mn29/7K+aLTbru
qRF6tVl6ukNiUaA5zuBKYmYSHGc+2zxAD4sar1Zrl++2vgq5H3xrrkLgaOx9cEsCMh78qkUKyx5t
jbUKNdEG2x8dZOFODNEBpG1YZjJTQ/UizrPlDtMmQXR7IpxTPNLXd3C6evdQ9wC3YjsxMXFZtvXF
oMIKRxJRI4swoWuKSeHk6Vhc0eWgAexdBuGd0qaj3RbB73oESy5TlV9kewOceb4pdoBbvLeU8QRP
hMIvf496VX0AyfbAv4mR3y1tZUVjERBpJM3OvOiNT/9MChqJs41FnKlVlByUjCrME6JH65FVsfd0
23/dz4w7caaWEvJTs6g3v8rtq3L9lRsvrR8Yv4nj3LTmLsnM8ZiXmbl3fK1l/2aol4VxLL6ApT+a
hcfW1qv12HaZeqi0oOqy/IK+JjXLW8TREgbDaqkNxY3nR52zBE/AoQp2uB0DmZqE3qCluke+3NLm
W9AUSAkNtMLCw13Pr7S7vkQW2ImDKwdzq3WOfPFd4AGgSzt5YEZkkF4xzO4W290NamwG8xH3H4y2
Ui/HmE3XHKFgXJiSWu5LshLqGxa6rK4lVpaXsbIZ9/CCWCRoSkzooEsAKrmRmKHE0oIGdrYvZguZ
rUa+zSXhs+7KpLKW0FOwkdDaA3RKZspFIx38o9FlKTcYOYkgfypVt3cj4R9OZBqAL1mXl5MW/SEd
+ZdUNM9Nxa+/CmP+URfz/1WYhQOm+b9Wz1y+vr+a//X0vyGH//p7lsXt7/wpoUHz4oKZ1gPXMizb
u8GK/5TQ8Cdk6nguGhodhrnF3/m7hAZpi84OU7fIVzVt8z8kNKhrDB3Ji24Qx4MqJzD/JQnNjcr8
VwGNd6Md8Pv/QDhOC+XTyHTTyZvsKAmuRWO9sCia09vo8T7hEpmTt5Ed70nW5yKw/hvm/R8I8X/2
ff9CiUZ4N0jWEROSkXgFc2w86XNzrdMXg/YF6tv2zpH9V1K2oZu6FBdq7zVHKLCj/djJfckXAPLZ
uuuvWx07kigaLFhX3bsZkvJs+3sWdTu/+ODopBA63TCii/rxD5/v/b+/yH8MxzD/yFT8Zy+eT+Uf
3zQvGKdKpNl0KvKD0n8J50eZf1LR2XR6gvkltLj2uzZ+e+o6fRvsg9Jwne91sWwCdQ2W+znot155
1T7yH/zfbZbRrGiBz4Z5vkjt2FVPjE6KYNr0VWxCGLgplLb1AEzu2Hx2vwu2PgIf64HRy76+1J8D
LfnGjiHMxP0Oql/khDy3ojFS4RpiKj8z29mkEQzJMN9qWxEWUX2nbX54m2ozREmxyc7ibC4oo6Mm
eSMqcOuZ1D3P5nxV2V50h8T4cNtrWb4wMUSy61kvRbdCz4jm8i1QOVhKkBc1NjbcnCOkgjsEOn5K
tRgu5fGTgWZzZEzs5ChDNt0jqgu0zy7jroZfsTPAF0iukg0BZEn0IJ31UCx3cC+aZOu5+7J/5htO
9Ub2+IoGdwt1SSC8xk2EqlW+dvWxWPaWszfavZvtDXuvpvtuvPNTnns7fTpY00+3WUJT24x0uGA8
byRPnHvLYzYn2Gm3DeOgPf7E9kcWji9gJZyChvECSxscyqYitTMInUdsZADJ2gjhrnzV7Mvt0JVL
aPd3wW2xHBvHJmN5jM2HGVP+Mbvuxpw305f9rX+P1ga6YY1M2YUxMggOOBCUbFURCT8qD0YxdCgI
b98sPv0fgM0/6t3AGzu4B43S7Cl/V6aMu8B4m100Tel1SHbL8MyuactmAURiFyZAbQo+du2Sj7AK
Trhs8M99ubcjYNvvSifkfcoi5cFEANC5sbwwY4XmnWAsWa8r/wkiCqaKcv2QL68jdYpVXF33KINX
SuUuNmPa6oMVlcfyJdibRycOYifWI0peQF72rvhR5/8NoP+mHvynj6W/EPIV09NM+sF40p7K++TY
HY19dmddnYt1rK/qWh/ri3Ff/TdxasaN9//P7ue/5FVQ9BOUUfDd6vP42l37e/XUfMId2DmRuPbX
6mN5qqP+4l+b/8fv6N1yLf7hsQtAGjYDbtmTcacfyat7XQ/dLrsrLu7Zv3OO5VU/u3vzzb9az//3
hxaD/du//U9+Su8vaQcTRF9DGUiRrDvUAxjhscRS1RlvwTU/qoN7LJ8Vm8lpU70uR+PQ7d1ojYs9
t8Cxj8cjvxfTHB2GY30OvkH8nft7edfGCEnuc6AKJSi0PbMUHFJMUDRoLdD6wg5W0hybWLZMNl8M
ibe5jod4e6NqVBF9IxuTptyYl4CF+Q/Kv/khVyEjNMBz3RKykxSREeEG91jsbM/XJn4Ay6FwqSzg
47fOe3s2d0jZO3WWEztB2vi4lTvn35g7jx3nsfWKvpB5wXB4SE4pUVkqpYoToiJzznx6LzkB9sDw
nRnoSaP7D1KR53xh77XBFaMiOTnD3m8O6JIZWrE2mv6mHBmS27xgEp/+xmwxd4xQXfkn4WSFLrOM
i3qkI2P3an9W1+rk7O/NGjsTbTR+XmbJyZF6HYILko63Go/oGSonmzXFjUxsVrtgyx/whF6CEtJj
KWEvS3MNtRYyEzOSLF1aaFKCla2vq2zXVb8Op29R/jlvSfOdlu+t8aLnf4G6ra2NHW/Gb/047JV3
1FgmABLYbusM+Eew6YCY/6pf8Ia30V8DvTpd1t/B1/wOSbePGcu42dd4Vi9IATm09mPy0XeLIFvW
NI4S3h1NAJQe1083Kph0H+SbxwPR/FmA5L6jE/7bTbCpXlj7O+JxjxgLfkjOptlPezgCw6u8qlf1
km7Du/HWeYmLgYJXMj0Wm27BKOelXf4wzV/KFW7+J+fMt68NHI8rB8UcGZQ8K/qy5OxlRLc1lukq
Wecb81h7sysW80q/PERIC9uDwO8lJ4Te6qI8QANZMSr8C8/7YMlMdxEt+UG5NIRuvLC26Vvl4b5/
YVL5EFIs2Y0Jbzhy6W0tz1+xfd3xEcstSlZcgDz8S25uiHav05N2Cj6aZN06lwB24vSC6tAN7nkI
wzctXJUVZP6l/jr76lq+1+88BBX/JJ6I1/W8rJsNtlvh8XiaXp255iL4U1fEiUTP6V4C6LH7LZ6K
9k6ywyJ8wvzrFs8gjfil/AYyX7CS0a7qdLMZhV/Usz1wlV5Ne2Vc1a1yqT/jk3mp3rTL9IQzzuOE
9oyD7lULhqPL1o2Xs3uXC3hSV+XNWpmHx5epLMKFv/totw7/Nz3uIl/mq3CVHAmNcN8BQa26u1y1
69CbNtXqfVx8jx6SzEPyE7PkeG8/o3N68m/dW18vRj4SGpRzssP1+vjdcM3v5h131hKfXOOKT0QL
bYSsGuvBkoF1g3DrC9phvsR8LF0h92Sq0POiAjR4PdnMU15g0rjy3I3cwTjDBNWc67jOKl/1e942
8cO6tHhTH+zBvc1ynUpxoYG1oymWq+ZWHiX+uGmNrThbKuviwJs4rzOc2V4ZQm48QOo/BZdIeSk+
4Moeehzm4Emz5fA3EIvhbCcefB0K+boxVkSKRsZqdFa4MsxmkXzgrd0gk1rFVEtyq71qr8ZGeO1W
mK69Tpstet3TvO1O1Qkf0ouyn8/Dpf/WTRfbXBOiAFvyRjYTy7GVzloSQ+g3fSSzBOliqsb8m4fr
CnJxuo3UBTPhiK0EwoJk37Gb6pbNeDGNTd3s5/asEwjAeB/pE9IZK13qM3TDE/37vB41bxh35Wt+
S/bBvj00CbvYF117L60vJ/mQyqv1FszJe6NaG5aUfgSNEz56cw+mPxiXeezFz+kFTc69YaOEEdxr
IfPbWKYfJ+WwiY8japUvJ3TpwL2JyQS0wdQNf5S3/g6P8LVPy2xRVNUH6aoHi7FkqWNs1B+sOX7w
TLV+s1/73brqZ/U8PWUo8TvqPaYa3+1n8N5e+0vwVrFtHtq1KnvWUhVQLxgp1IS611XVJm0XfvQR
pGsTtSEjA9i0bbjA1CrqbZiAEFlGlFD1Fdvdor3Zv+0PXluq5qheJP2hO7VP4l3eKHK66U0ocgvK
H+OjvtVQgj3EViNcsc8oeur7ddBvHZ2IipW4Fj8gz/p8I1nx3OwXtf9Kmp9J2ypv2Uv7Ji6Iz5Qe
BTKzfYpb/ITOF1Z0w3JxAAyPcINsUYYw2l/mbuXnq4i00IrvkOoTE6jVj4eSUjiQwdFpflDXmAmQ
imU54J7FBLkNn+GFeQUSovYVDeqRGfs8MfJZKByy5qIigcy5Ztoq9/dGe660VYlrTlnTGdV7qmcW
m/KAlu6puvkrVE/hC9j9rkZ7t8i6Rf5Q2iz7DPEbpR5rBXQQjAOXAZzLfs+cAqToILyxf54znjBm
4u/cbnw0/yCWzsX/Dn7QkJMDE5JAc56yd+Z5btit0mmhTNterMD2gPKhyhyCtcrYRHMNDgjDzX7Z
RIXN2tSus3Mx2z3yas45fqbxH+yu5KwfWtTMrl5uwvrTMPapf8jElyNcomClifJzR2+n1c/IYxnm
gTAcNkm7SEc3wwDJ7rFYmhqqov2Yfml4n6XO9QzDOpeLMHnJmJbLkZSJO9emRQHTrpSn6YWz8WK1
jNo8U9kb3cnsTskFOeA1+TSfyjej+EjB3bnFa3QrngyGNIGrtS+sA4ttsxyv2seZM8lrF+VztCwq
r8RuZcKsDvFngjBBTsftFCwwfuK5gutiD+2iMOD2DKQYvGIW2weaBkunX6jbiVtvjR75zDQ6nTbT
V1Bc9JuJpRrqCUAIUHv37kZCgyTS5VU7qvfqrHOZzQuW/HQdI6DdyR0vw7cxcUy4PHRV5PXpFvkB
Kb0rHsjku/DMQ4xJ99W626vmnCLEIdN56dMmtG5yaz9sH/vWStHXTrm3xL0u95FYkHZhZV63TJpN
vMmW1ZdgxPeM7cTed7f8kv4qsPiOPOFsZx/Md4IbvqK/+ACEhPUIQPzn8ICs/gSSQEGday60YIPa
f/6pXh1qMvQd5aOw0XWo+VAjySdxMWfWK/XKj9mGqaIu/iWabDhJftLvIz8eXLh7rtoZG2nHF+UN
pPEzSnlugASM7tLpYK+d4uaIyNL1dzXtUtO86OOSPIpyNSg9nsTce0Ao1IdkUXGF8q5Vn12aekOX
HVFUerTTjvYGN84bi79/fiz2fzOXnT4x/f4V/3N69v/RVmYyNPpfBmMFESxp9Pnf52L8kv+cizn/
YE0DwEP/r+nXv8/FSH+1hIEGzdA1nQmYZMzyH3Mxk+GXcEzsHdIivc0il+s/nGVC+4dpEztoM1Fz
sAUL658ZixHR/j/izPjTidY2hDSlyd8C29R/79T8VkE7pFrZMRQhOANLtDyUWI3A0FVqgiejIfAk
MpayrLKBDZLu8KzNoD4LTmNbV8rnGKSb+itDzbafMH/D5O/kNHzpFZ6Nz8TxC3WDAkbIz6RsBs0t
yNUCKoCjdt5hYC+7M4icJMdTLOplo9esJ5U29ddqFasDOeNhC3ivLGtNO6NnwpKCqEk2yKKV6J42
prGITciq96YBdXKWrZ5nB8UR6bVve6mSWTRjzQ/ypLlA1hMvQG1iBWGwGRevhDwbGSDFsWs2hAqY
ghQjJaPkY4lrGRgAhiaLjlpQs9iRRJ9Dd3TgXVXpKLFm1GMXBzdSGS2kAAPAlh9ZKvZBjzXoilDG
GImwAO056sOBLK5eS1Fs53mbHxuEbPQsvcnui9WgOiWbeWB+us+QtM8eAtKsfcuGRLdOBNlE4Vav
zaJB3FrqzQ8zSnY7uPixzyndkH4Ec/nwQEfK8KShJGeLWIRW9AxVGm2CakK8022stxJi27rDcLTW
svZh0Il1cR/U1qpWdhag9cdzgH0tMG2MMWaJcysck1xfxP6gQAs1WfX9RohyqZNykY/LnNCdFjNg
A1+NSAGdOA4Z2abNQ1FXzuoR7nAK2g52ecbM2DjIfoixbI+hFqleCdPmMVaDAc3xHJG540MkqOE0
FDm0O5AX/E0vmSFLfydwKkMYrXRlY40xPdNQUHPx5NG8pwEOMd0aE1F5uPCV7pZlNnrtzrYianIQ
10V9Nu0yQPdiZuLxsLQ9vtwlBA/kDq4TZDMlVmM3Q3tK7UxLXitD5CaWPh+SMgHrur2xQxk66DVE
Z9s/QL8SsR0AVE8mnU9STm4/ECO50mLN71ZSyUxr2TtTO3C+2+1h1tilvms8CcbrUKqUDn1eZx2z
pvGxcXVBTJm5l/eJbjwjU1Ipcps2k0vHtyhmzT73sy0CriE8Q0gwCGsjtUwBct5nJv6GPNDGD2GE
yJDnksS0G2tcLucpt1FVODLwA/TuAqb+oOKy2Th+xH44H5njeiOx41TdKonrG79r2KH2bGKQZRis
pbW32u5yVAfoLehnNT75tBzTpnT4keupiI+qVaNowvcU2FO2JMIaWqGEgoiFsi1j0paWwhRjTexv
DlOd1B9kxjhsWJNyFLD+bEzn1elVB18LqI5o+rXCsTC/WksMNWdEYSaq5sYIrwJs7FVvtoQVF6X5
UtqzQTCLMjl2QjONgtk6hiwEFRtAMqDYVcluqW13Ufdg7O46xZIZy9x0zMybnCN7XI/TUBsfpTHR
zRhO05LyAmlX3n24VbQiWguWuM2cPn3usQEBDs0xgnopGnsYWnPrX30VGC3JKmz4NsTfoV70DZEV
ewewMT3iZEa0koZiOeegAMezGGIi8MBz2h5LZqE83JxKhiAyVgCMQgSomAMLcc+U3ObtyaOYojpS
TVasVhMZb9IuJg5GE97Mupuwgr2Rm6CwTuthySCfLqc3SXxGtK7GSK3uVTFNlKhIJjEHdIV4y1Bf
LKtRG7ciCZ167yck4TRjA5cVldt8QGCFBC2u6H1yLFLmWhZQpxNXaKpSUShE/RV4UvFWBcF8Mgok
ZbC0nb2ZoottnKKGGsaO/EmwyqX/Z7RAdkJEpmGnUViHZUnqBAyu92BW2vcEW8MWcgrmsSKtLWMz
DCAYVIiZtMP8WqxYNglICCd2ctCYK5Tghmyt9J+AZdo0nVkfvNiTFVCupSwewMVXIHTm5DJoA1t5
9Khvvgb1HJOAmMoV0tvR3JIbSb6Uz0NsPDWVXuLLDAGvutM0qDZ9Q20eRRwWXwmCv7dkRFHHpKsK
jlARk+mmEzVzlKwZXbWtpnI75SgDkN4KdTr6TQe6d4FJ0GYriv+OEXTpK/JI9CLSANlG3a3QHB0t
/tCo/FamcZ2MKlz5OhrQDv4RcwngPCAp0P1DRAEMeVbn9J4kHV/JpFh3dD+a7ULVUHn8wgBJTww5
C1d0rTQkNeOtQVQZxe3rVA3JS2CCYPD4DOrCd8BdL4JAlMeq1Kb3LCckarCS6gnbBudCMJjo2LTw
CjNQ2RESEByQH3D+gI/ZVyKv/ZsQvbKfSEQCKoIC+xgA+h0WFQLS7eBrerNulJhmDz0VkOvJUN5R
5TAd64SDgaKThMC19nEYwmlXJ0j3UHejEQYa8ma3lg8TZarqPUbfmU/QNM/9hFJH1pNytOGXLPTB
1PdSYIVBwctDpifQEiYbmSUs6wJNCSToqKtVnmV2vwP5ET9SKTdRjKqThMLkUltNfEuGGJ9CGTPd
MPBr4N9lAoQK135DF5S+64imPPz/PDtgN3b+VAbv6tzQZXTzcNLHdNr7A47uDN/tVqRcIDh8o52N
842mVXus3Yi1wzaQdsUSwSWzrai3rpK0GEguEmEH5jLpNnXHDsjqODcSLO+fIrYF7jRAua6a1Qpi
mbLjCU1V54YYN35SxzJ2gffZ+yGeUZ7nE4NRvEPPkdKTr5j5DB6t2DnJIeWx7HTtE/kbhwEiihtJ
MyppVn3ivOn4Y+hYAu1k6XGyrRKqJ9HOJHkWhnPCCW9/BnL6TVIwuqXfWgghhViDj++wZ+msJNio
XjCJYbyI6LMhQDHG6nXFeOoRGJ7SCC99mafnKhI4pyk16fygh/sUU26p9fmuyy1n0xMHsOcwJgQp
mMJ1Xwh1NU0BkCYg1ftYI8+B1X1l750iJNDa6q17owUED6iNPOC1sy4KPtpXPfHzHdwCrDw+Y3Ac
AmeRQ0EtCRddSZyGr8HcwslVMaySQsQKQNW1e1HMp2nEPQUz12DjBnL4KB1K0rab17FWAvutxLvZ
9t8hTNx1IA1/ZaVxvGk0ZhTVg6eTqMF32+OMt2uk8hHX6ibO4pTzdtK9BkcguLZql7aReihbNgmO
kZ0nWFXbxqLTKqP4ZBnQ8SuFjdRs++W6sYbiILr8oUgPH7PcqgqiM8+EwbIwgqKwtnxNGuciTuqT
6PzgV1hO/GFAEbhaGWLppmix9MhwOsT+WNKWc1uMHHY2zrisCAn8m7X6pRIp60FTOHz56hmHUsAn
HpubrT+QiJw0S5DlK9QnIT4xOuokY+KUzYMFPNXJPozZGCT6V8RHsC1FfA7I7yLLoMUlXlITHkiN
N/fF3E0rLuuAlSW0anxpWFSUMOxtpkS1szfScN7mZAXQ4stn6t743DbwbZK+S8ONMfqPJWAlJvCz
pOHqbV8cAfkQGozPJkErg9jA9aveAFM4+uhZyAgE85Tjywn/FEW26xliTMC/TuatjRs892avKJ8d
uoK9nzbdqTagQgFVKrsV9yujWTiX3+HE4lzYagaLqa6eeaztRT1i3ka9xGB30pxl1oY+7VDDGni0
9FMjER3OIwP1dgyKY2FSu5mUQ2uE3MGvHtIDIIaMUbnqbAsNupZ1WFKW0Q9RFRJI4QIO5r+GHfrq
MLL3TZlErz1wVCps5I2FNPLjyDuHm4e5WC6aLVZSf+VA+UIBaDCWUTFgLZuWlW6V0li4ii7Nj6Cv
/BVhjt0ez4u6Gvtef0eh3W/VJufukHm2DEi3+QPbfIKcNiGunOpjlgOKCy2ckLrospVdNeNem6un
VmjatTQ7oh/TxNpmzmy/ybB5zkOIBsjQnJnUVAbQs636y0rJDwWl1zYw8nSlqk6+hm8OpUTxxQ3C
erh2WCHfNFG9dUlmujgV/GUHhQHFV8eBM+Yx72OdL5twNFx6rfoaBHG6MQmTRA1A2s2Yxs2pqoiH
Q3LsT8sa1vMCVgeJVQCEPD1wHpZ1dlOtn41v3dB+VE6Y7s0kkiCbMslLnr+3aLGpCmd17ZCulLo2
jrDhIYJUl60xl6tY9vYBWIq2D6Po2vbaA7lQ+AzGEx5iPdZviWOX9zxCeBegs3zj+P3I8ZZgC4ew
IiS1jaKRPVJhF5OtbawQvH/ygE0blerQk5MorlNRWuQX8l3XBkPTUfrJWXPAr3R9nh1xaIslxQDs
zbG8CctkeG6IaWe25Lao9aP/RYH8lxosAmdtDIFLMGBUJ8ZPWQ+HG6VseLVGBtfUw/DZOMDcoDLj
fZ6myqaNjXkzzQzVm6kE92zoCDihYfmnYUCDu8DI469sQKU7DVQViycCU5nSMZpwO6vGkNUGnwAI
yqNdDsk2b+TgGdBQbnT5SKopMx6P9ZDRGrFcGsPpYsRlcAkKW7khiBPrGfnmvlWxdsETzDuSDJAK
IDp9bpTQ+XS6obxEAGPg2Ay0yM6cQVSZSO9ucQ+u4hThXaO2IZ58P2FZk3Y30GvfjXACokTKpGeU
UOEtLCIYYSbEMb4sGNlPwLWYdjrBeAVJDSLLNuIt6RX5M81u/z7Zk3r2YW/tE1EaHhP27KkJZbyb
CoqQ9JGFyOmQrZscGaE15AXD1/FV0Be8OkUUftg6il+2zZbHq8nqlivGC2ST7oDsiUtRdPdCay9a
naAG7eNx76hj9Ym4cd5xzXQbTS3Fe9SxRHtgap+CvhhfSl6W15KAAlqOmqouDDsSA2rlpSLiyYvM
Jj1mMcduTR/9KUMKAnvC6p2CHugt0a8L8Ad7OAjMZlUa7dwOk51hWViNAPxkI+Lm0WlJyMt0Mrp8
lB+NUcg3OpQRe6RGaAdJGPW65Rzelao9HduwBr3AzmQ2dc7OACAL+sRigWx2jzZTHFryPbdYmZl2
4KVfkvbRLcvA8JdOrp2glfheaM3PpZFXXgtlhFOKcUJUt08c2MPvXJPQjHSjzNdRgEncwCuzKAXR
XUKY2pZEirNIO21t6aJ/iWAwelr5uFSkM0JLJEQwsrtq7eO+uBeOvBDFheMAN/6W9Byi3moCbAyb
6NaoBIZQJj5uYQ2ufjHQ1yuq2p1ry4KIFscmy/1hcrJFqNUSTWdQ1YTQpClBLsbJKszHK4uIWGrq
Z6X6wSZA3e/6/CRcPe7lJq6jejNbQGbTCl0W+vp8y33e7dGwT5fZsaKLjzRzD3SB3lMzagqN0Nzx
4fNd1hA7bhplReGp382yMTxHRfipJZbbFGp3J+cnZZEQKXeoltlVVTGswRr2GbxX4mNIpnmRlySI
R7mv7BWhN5gqVRltKjsInhoM52uscj84w8I9qMwJuDQxaVDPjF/C34ylrxUJhk4GhLs0q4lTjyja
YNqEgcfQ0iFWk7ZWzAReJlYn3nR7Lj/TuWIXZjNpXDK3aYjklNW5rku2uLRBMCKt5LF9i0SwsYIE
HweDzy+VpAi2GYrpgZCTlDfYxkg8hZtbTXW/UymiFy2wviWZGs6C1jXfpWrTvWZx/YCUDvLcQCxY
pxoGSdUy/ReuZIKlDZl8xoaPxGtGmFugP6SWL+K9iv1k06s4kJQIIWtlGzlr7g4BBBUwDaOZp4cw
Uvu9GKS6ZpqloZOYld2gxUf2uL2XY7ZB9YTpByx0TgpjQI42hGwVO7XP99vMI/bJLnhnlhKsmhmX
U6oxsUNn4GTnaIw0tnlhh7ymqaelNMzPOiwJRx0IvarGkh66mA3b0xze2yiu8jeCTaejWnbJRsff
uiCAoD2bYx4dpynnTR1zJPf5lK9EGSKe9s3+Axc9InsNsjNQZXt6GuHCv5LNN6wIDi/ugvAm3YWQ
Uh9T9HwLn9iwp2oypjUXCJIpFH4/EgKe77bQF5bY3pJ3Im3GaxPbP76lz4dsnIetHjKWcUsMU2sr
C+xVRMylpxNZ5D7a+6Os2fNCWehXSo7iVwaKXTPPGaocZXhue7GhKBdmpszBdDlczHiKbiEYbmS/
hblWWzGf2jCXESwslaAnCQcJgx6AvXpu9wp0lGvYzePBSfCLpAAM3AG3JhamHvOrQvjMqs25DeGB
4VSlb1+NZQ8hXBYP1VuMJfIB0mliq0agMydkCFQGN59usEuRCIPpT8GDMp3v1ondDs8a4mcc3Yah
YOaxYQbUXehfMH9OntKGM0IW5zHmTMhX4U4yFOCRCuffY7bLbIKBjtzi/hPhEk97ibOr6OqFoRpk
YJma6WEQ6G6M4cdq09gjIiBeXxj2sZqu9YC2dtYz8uMJOKU5CmsPqxfaeBLPmy+ZAXyiDO20T6Vp
w7ucEpI6uWmG50ecAaOowl7LaYRfqiEHVM0HHUzUI1V0JRn++KOJupqE0BhxyvQ5BKl+6gbqTX0S
VJSKPd7sTk29DDPQbwG/6EeNNMFfw9I+0MmSWc+E+SKwrBx6XmKNxh37gS1D8yUo6NThxhlPamX1
bNTHYCulwni8EwyMNZVwHPIrjXXchThRQaAQU9lc4Doh2+fppE81ySSTsKKlr39kEihDGVF0kAed
vzb9CNay6YCxViS9tdV8wDlHf0KuJGNGUgOI6dtQ2v7aUXdQ4qZcMDX6tmtoafzAMRFYtXaecSIg
CNQqBP3DvArjREXuNCfwGgC2kEJWryTPI1b+HrHURIYoXFFGC/aLGDnQRy5XapYSeX6xK6PHRZEq
F71kDUnxeu8l2hO0t0GgvONboXKCpfeexdVPANmHYYWtUYHEULqFnj1NhFY99LvjjTKicgXDTHb1
RntTGpzerlPY6WLwE1RReGNWOPNpeWVCXyWz8q9NtfR1jqONbnJoSoOxeNgx1OnBMBEOHUW0/blR
s/U3tc+p4rigMTfXHNu3UTCPMPBjLhmmHee2og5UG5CncEAuUQ+tLcFrxpOsvtV5ML5UodEua5U0
Nwbm4ULWTDpqZY7O9RCWh8A0/aO0DelVmrgyQ3+u2PWuSkV5NifTPPl2xWKf6Dbepwj+6mifYcfv
sTiNJ8Y2Nk8avShpW8cE2sF3KzgQO6scPStmooCzjDYIu8e2DOhI9YkEGzEOvdcSYHG148T+0DTY
v4PuULlhtt7iem4+jF5HG+3rOq022VZbbMI3IyGeYp4SXO91NawEzd7GnwuFEcqkr1iZOGeJJ3Uv
rczHRpZYT7npPDj4fXNVzQ7lWxkP10LwUg6zrbmhCNoXP0b8QSuEkzd5HLIiAUWTaQPTNTPDTAEE
Gl5rpPASV7rebNQJeCmE7GEdlw027w7zKEkL4sPWGLAWExKIAXyZW2m58tUwErhISyETFmwxfwxj
tEItm3MA+mLdAHI8ggYf7oHmQGXC/INS1oiYok3SWClz9W/nOSHFQBLPgx12Hk6eegPG17yziCrW
JQO7XWtY0aZ1JNmgjWluM41hsF8kh0HC4BltJtKiIPlRUzP/UKfDvOt6ismcj/U72xZ6PHzaMGct
0uitCA+kFjjeSGbcdSxCzrW4kyslGvxnlN9MamPAifMUonbR5nq4W4hDEUmBQN03qdHSS/S8Cf2k
oaz6NyyfL8wjBMdJ5aIbkAyRwzShnNbUBRWyRPUWl5LaTqldnWXNkSUYQxeypE5pYuqBV0ZIqIOi
ebdao7hwkRDDONoE7tjcKp4YmSJBI2TM3XTWWTVsDgdsCDnZnU4MhLg8guFnFqd2J6EnNx9U09ls
fG3PQMInxglQBoirIjox1yVls+qie1tOWH6hp3OIKYDtDbuCJNAxXcedFt2jvr11fpo9FZHTnvgg
1EeN5lNrp2MPI8FkuglDoeDWn4p1T4i067RpcexLTLXojejg2VMd7T7Lz05ri089VJh4MvIYrzFx
3mBjbRglGLs25NZaB7YuGBPtDlIwDugvZeo+86RKHknJYf3CYCoOwCzL8KmVKLPMB/etLLkK8QSZ
7OQKUAPJDPqWvslZzip4wFqHIJwy/CUCeYgvuEWRbARUQhu70i8wJ4bvKiOwZ+odhelZ/eboNCOu
albEKnbNF0m6w5b2bmIYSZFkOSnBeux9S7M46ibVPkBCFFfgl4mENeZp9HTsb4jO+IMY3tQ1UGOc
ssOMFDt/YHS5/PyyvLBUzq5xFVD/O4kw7jT2UhzyrJCvU2z5dbSogj4vFg3Xpoa2aDSjhQ6irv3O
2o6JiqIP7GBsM7ZAYFhOa77lVQcZFbOYqEhhT0saLFETXmV2kf6N3dxhSdvqeOlFr1EXhr5+BWan
18sus4ZgNRYaucyj2aO8dSKzVV1WGcDK9RR/bzDoxrVpq7RYNZDvn4uaG55JZVEtx3HKz2zi8lUx
ymCnsAYLtlGVRy1ym0ZOS6Ja7I9OYJVDWDjw73kHA5K7hxQrftCvXRsgL50Ve8d0rLtwZDJf0GwU
eUqmVyh2qvSmTE34bZnOpS9n62tiOeTp4UCqRG6f8b4yhwQ8ny4bdh3XKJPGwEvgTwetmIGK5Fpj
3BVdJ5tkJvxxW6a16A5m6he/RS6Gi9qbvPU9HduwVXzLvNRJIN6icDDUbReXMcn2TYpmiAQKJI6p
TTra7BT9SQx9OGNJCyvnngi7ZqoDpMz8NISCAGog0qnxhIMtniQg1gqcv7Sv6WjwJYKzZLIjW5GU
pyZsFSZSOMBuYLkBEMWWUPvn0GlqZZu2Igi/W0V0NGkKTw8RKBMtSlP86X0g4o0UfK+zofdP/RRE
axJlGN5ofZO/T1xeK5kkiMmy1kSpV0C7QxjQRQD8I4LQiQbr75FUzBVfmL5vFbVGHwaqRKb6jxg4
0B9HolmTs0HfV21svHQnk1ZhO7ZD90XJS+yTUT+2zE26hDTbQiEMkUuZSQ0vhmlxMQ9QOitBcHJE
9EGti2yh9sb053AR3DLdIWAHWYF8hgcmLpjs8GPAnbnPw2C/qoSmeY4SAQAbEja5pKqFB0A2kB7Y
V38XZgl7BGw/J1dnDOupYlXL6t0kbwEM0UHiqGLqVTH5xenOCMjqB+Onb6ps01csp5KheRV9x2Fq
VDuzqDDEN1lT3duRSGMc7KRghqm6bJpHeQVC8L0oxs+AJPt9JDWipWOzRelog6bwoZS5UUC1ywlN
FlJIsanHLSPhepA71e/tdZXzyg49VW/GU7SAa19cSADWN6EiiyP4Qx5hhRwbiAxtvpQasgWdyuAY
8VZuM0t7TcdQ/8CmrX3FgONW+GzD+9hP8uTU6NdKh11KlRMC1JP0vLHmOLlbST9v2c3cKLt1xPDk
Oa7RJPAjJi/kiC+ZLVbXQ1EwIsPe8PRbt47gsWeJMPViF518xQrNNRvBT152SomJOujRMERkZSw4
otQTqhkDG1TRv9plk9wDIkSOqj72S2QPxdGQxjMnkn5/wDN3HREJ6Mlaelad3CF2hsYjPzF+hKHq
LXbsx3h6lmaBt6rbqYNl3ZSUXOeph4VaqT/jFAygvyKGDhrT1l2uzrAYDdNhvRhpnlnAPIOjSYBn
EuSoQhjEVWzdXFVTSQGF+5vYlr1pVBluE4zzdNxGJVczh9di5NB9SQZ/XrUWvvIA7+bjcAxcu5f6
lWisYkGiWnGfLMMCSNNjS6C0ebx0SXqqCsQAUoYlbCKD1ysAysxpaZBMh836WGuV7jFY+iJoXlKG
4pdfpHY9ErHds9yd8AYUmdlseL30DatqEyIRRXzKg0hY3WxfJ9t3PLgcgB0l1iuj617CNI3+2mLU
bESpBFo5/ag/XMDF10iC+G3gCEDO52j3Pm/7P3QK41/lFNYmUwA9sOK7CqOrQHb440HRec3IEboG
unaOrY7Aesf3uBVgoupGuk18B7kj2kZbr1Ac8neAlAI/8V/ZO7PluJHtiv6Kw+/owJBAAq9VqIks
TuIgUi8IipIwzzO+3gtU280q8rKs++YIh8Ntt30lFIBEDufsvfYVrajSVUz0J4ZixIvZzfolikbc
OcnwMsbBcycNim5Q5KCJJvGdRRgjlrO6vKZu2fXromJz4dXa3rdxaa8ECTPnzjCgIi5FbqznKuxC
kbRYQ9bPbaVnQI06WdMNHugFDAMkQFWAToqNPDiP/ejRDoJAWyIRaR7iPKHyLGLzjqGBHLEUMRha
y9qS34pPqyv5Sd0k9y36MYp+pr62swkBfIqmU1UnSJpdagAsLh3YerBPnQtHOMZ1mUYbyL2VOxpq
/8yoV9yJHdptlHfxqnFQnAQkUJHlCYsflhWsj7YRzwM9g61lzGSeDhAtPu2suPWVOLilVdTfmdTo
d2HtIbhvOnYIZYzjxQSZhTktzPSvOa0EIhKcR7X2rDPpOeK8yjuBldkPflL9oB4bEIWhLVmEMpor
eW8GP3KRYo3wwnTK9jYEzk0TV7tc45vFTC/iq0Hxp3qPCsdag6kf43UdYv2G2h/hlsamxiijXVVP
5S2jxXtqGqDni6AJjKuqtRrKeUKnca8YAYA3msdbZ9LlTps5rrEirK1iTdGyMKJmb1lhGz6kYKfO
1MnHX2NX5iYmXGtVOzp+saapLmC0mN6mot0ywv9RM+2MbLBAkFlV9D6x4LHAYknDNCLcWAdzdDaV
KDfWdEiQgVty2pM8h9IZJmAFM2KyjPApUqlm4xZUhrDfNASoNb9Su8Xy52momxb9mJTRDTHEeoNP
sDTvZI4qzwVK3wJG6jjUqA8Cq7d9o0myMfYK2AZO6jR3u3DlpEDLJ8pW5CSc5f5gKne9ATv5oo1R
HZ2L1ICUiU0ev0IVB2nzvRl1oVyhJUv8G1q5PTSEUojmZRROFyMDCxUlfZyU0sNVodlAHlF2U5dX
oQWRLCaDZ6dQtfhXAMYL4CFZcC7f07Q12cGetWY5pYuxoKwhupJsdXJaLzN9mJaqjfI6pLh8Sz0G
yreGtPCcqLLxUuWb3wZ2XQW70SMGwm001DODU/grrUwJFW5RvXeh6ritKrzbBvFvRqIyng4CXbV4
H9Eq/0UtqfomrdF4NhUzkRTPdCt2s2gcflKhGH9MRa+dNditnzvNaORZn+ZFcp2PHLbWGWnQ4mzI
S8bcWJv6jyIMlGWRY0yQKKNo2XgNYk4vVsBHmP34ywo4Lg1CQCAfRjLdwCh1jrkaaB9h67BNbd3Y
nIlSvy22JmvJsErzymQpbGk3fGlUT/9lD1a3q4BEbeOB3ANwFtXoUaJAiJlD36TMdmOSrNQQ2acT
ibmkKQES2AyL3HebNIrgP4G6CPXHttSgNy8HLR7g9ogqoJoGf69quzsltvLkKiUT00cUZ4yyLa/h
wowKNrkEmDoHEGD78hKCuozPbMeJHfh9fcgW27ab9ovQC2JCkReqJpp9dCI+Jf+gBVzBgwnCfDP6
Q/JVVnptu03RDrUrpddfUtLuiVCXGRmoXwKjaqCn+N9oJHRPWU5EPBCZOYHXcKgija5GTlIdrPJR
pP5XJsck/lrXHL5UVdTJlqyyauYM5h7Bt52jUVfIFBjcCzWBl8qZwzD8ZtXZedVdRURmxndoiIwG
p0Dhdcr1f85K5D+iFPzv5Nj/17I+bByz/1qTvX6u8p//sauTZ9CTb4XZ8x/7rctWrL9oEts21AFa
07YtET7/1mUrZIGwlhoOSxJ0SNNGy/23LtvS/0J1rVv8H5Fzm+rsMf1bmG1p/L8ErRIL0TYxMkSI
/HfSyd9ee0JSYEP4P/O///2t9147NLGatLgQ07D10m04O+jDZ9n2GwNtlGeBhkRELEMZ1jd15Gg7
Ufl3HL3wPZDRs3OqsIbYSorwolDmIl8UXkZeop+FEWJqrYI/VFh4fNVYsCkKLu1eNntVaeIbupa/
h9m//LXGLBL/x3L7+9fyXCRidiYk3Tqy+/Z24UU54YDLwdPqB4/gUIx4eWXfFfQYQY6yNyEgytnp
ejFXskVbfgm6ClFEIyONPISQU56j0a2LAvbRZFHhnKBgBFwc0DWgtXBirwg/9Gc8RM2lWqbNZVRK
REYjmsaFLghIgAGluG0+mbeF7fmA+hyFbgLCIQjHOd0F3BtEm90HJeoGphuF87HOQSNMZMH5qfKS
b06cwv15M+w+eo+Hluv5yfDfuqXaNm17Iawjo3fTkyZvpuAcYE8SFtSMa6e30ic2dUq9lQg8lwDA
VDbwgXZZFGEjF1Jmw11RSHxWfobVaypCuUrUMdDgBhf6DWUB8iMVk0zpUVDj+fwHM0yPXyWmAovf
ahqq1HilhwNPFRpqaLwCS3bbNPAzL9mpuam/NIlNZaRCB3am6oV3H5o++m/psRJKz7jTa3ra3MvE
TgPyyl5GLcdNyy+lsqAGMD6opUHpNOUe6cNwbkSzUQdfugI34NC1LYDIadTwS8J0goTmeBhfjSH6
ximMngH5ugrcL41ml9n0GqiXwAh+tJMVE77RCdzMKmXlZTs2IwWMYShupn4GlylFW4KZGmOqkjK4
o0bmPbaGFlE5CdIvTSiL51blNuD7Rro7OUW7zQYfh9MAk/cJCE+1HTW7/gGWEZEJuRX8+DylpddN
lnNhmFK57h1ZXFFPwIPtNFp48/nrmOenoy/LNG2qcSr/NX9fR6Z28HNV5am4q3sDb1wlPUrlMuKR
GIlNrwTpoxWvep3zuZJhY8zm3YFsoYhEvYEDConUwuIQ0Ymquw4lVZGVbajaXdn5BHYlxKRe+bbu
1EsLjC72T0B2F5BGdLTDkwfosteK8aJlKSuCDHFjVYS8JPY03RKJvj93W/ajV8cB9vhW8IeUhpob
td5VEMRMzhnMsaTLAZxSMuULJD2d8iqB6BgE4+i2sSyDQF1vnPtkEU7xGm4zIg9/HOslxZNxP7fo
tUKghrS9MV8Z0IZWhgqcM671FDReWl/IlmhyjiRw9yn0j25uw3xo/RE3b4i0NWavB0ojSBOyb1sr
NK5D3bpSaMG5WZu1wbaMb/S2ZGV2pmCtFqO/zgpPfrWQTdToCs3gtrIHUF4ypMWuew0CWL92q1Sz
HyysIHu2q8kXHXnysDzx7j949Y6O/2c2/NiWfjSpJvoUW6rGPg4xAv2EEalrbDjWZWk56gbDiOXa
ZlJ/z6dAvfj8yhor3LtR57A0wt7RIe8cm4JSH51iStDbstYLbHVKMTwhoJHnFZLc2kb+KxrEF6aJ
1RKPDsp7IFV62AYXilMK4lQYKn2tZidoEvoHH4MFQAhblOTOjdmX9XZRpOmTU8lHdeT0obEKyISc
Wyro78PZ1099eG0UBtnvqVEtS7yqCwk88d7PiV1GXW4sLKNTN0CCSfrwCQqay2L4Jz1/36sYBDC2
GC/sCsplWdOU/PyRypmxcbhE4rCa9xNsEaAdGUcf8tiKlMMMBERPEdHemvf5KzTUFNuJqbnNcBcQ
IxhVnFKTVGmWSD+v4qL4FSDO0mk5k7C0kH0rIwBbZDAugL6juY+1MlpbA+cO6OIDXHLkWxxSyajo
IRzh38j6coVzql2RD1RfGnDf4KjQwjd5jl8TU8L3dnqM1rnmYYYu1OI8r8bxh652FRwBFACwIZUr
PEBXk4XvZKlaMrzTG8vnxcdOdcV/Lnk2CHOHPaYFBKKj53QzO012RiS8L2aSDJdphjKWEw3JDRWk
nMrXzhVQoKAPe8c+d4QQMIP1IlzXoOe2VcxMJchmeETWENwmXqQ9pqGm0wjWA8yk0wzQnGpYgFkU
TDxNoyJQg2AVuKC15dKcY3LsqJdPJz5H7f0mx5R8WpauGrNn7/UNv92SQYnURk2DLsBqf6e3gHiS
LGvdKsPRXDco8gCG02IfydwyaL6j8grUxaDY4yYVXbdKVUSi6NnQ8FGkAehXAP5QLLH5fKQZH4w0
KSVLNEROlL8SW+Hbr6T2O7jigcqSQbLh17JERc75eGH4Alt1ZFlrRpCBJT3XcCAQGV2V5RMHyf7M
sftoo0+hwxgTJEcRCLfMLE2Hq9yV5xM2BBhN0RqOqbgvRxLj6qmRyN6K8boIImWFldZ8irs8usTB
FGxS2abbSimVUy/i0LLIzkSYFouhrnFtvJG6cXiDShh6NvFw3KAW69d+JWDataJFE+6Be6kkhRrR
hDQuSgwlwp3jJ4E4rSyEnousNVWwr9YPCNLoUD5/9Nq7CYpfRqYIK6iBRVM93rUXduplKlxiWA4I
pgWI05UyVjh2ZbeLbS3Z4u92Fg2iWhQGbPDPhrZ31p//iA+eDnU7SGeqozHPWEcTDQnbzVAKoMlF
0b+YIcWkjuywdar706n5+N3mVjC6cEJKlghnPqgcvggEbpEC749seI7VVCWL+mpkTsPCFho0ojMT
jDgdo2+5NPwHzbL8Ci0KrIfOxJGuGwKtNb1A7XtMhrJDoxa9Cq4iYDij2gCuTtCr5wYG87yDa7qx
6FtRVE+iO6yhBK7FpPJkZIxCblbD8kz6zmCvSPy5OvE85+F0MHMLEykDxTRhW6Do7KPhxiGtU8MM
b1jP9sbNqJ8shW5le/hG0z3lZ7EyqGgD6Ij8CLt9L66oLkI5LtDYECnfB7fURoAKRGmHPtxTg+LF
q5zxFu79udpW+V1aZXCKkqLLzQXA9eqZZo/9wL7AXHeKnzcL6iVspk3kKb0G6XcV0eZcOCUcLBvD
7VJ043hDA9I48xCNosmx7EeSAehKKLr8TqYwG+bCMc09Jkp0ngp9iXPq1ETn1GAmtKmBh5GWdM9R
yt1ZTTs8FoOWJSsnv+fc1RGbFNT5RmgR0HYV+FpQ6+HvQfv/hYr/1Cw+0H9dqbh4Tn6E3c/6bZHi
9Y/8rlJIoIqmZJJT0ZcaHCYBiP2uUkj9L6YaCyv4PM+jG2Oa/7tKIf9iAjeEwz9IEtUtyR/6u0qh
qH8BYTRJLLVMwR9kWP9RneJwBpCC+AzBVdjVOJJaijgqU4TjMIZW3aguLRHH+pLTOFpik+OTTGAd
yKoKzzVn/+YBXf/+8t7WRg43p1yTbSkTP7q8+WCki3n9e7MOe8TJZdhSke+XWexqCepGYtib1edX
kR9eRpimymZzXmqOPnvNK+B+94HqzqF+zIIrw9uy1xzgDrKVCZ/y+GucbAs8nMlZOa1KZxkCSY8R
Fy9Gf1fec2ZT5JmVXBaK65Fk1Cwb0C8aWtKlLdCVcrCnHEz/36WZSauNaTTRVpgZ7L12CTJP5qu+
O5/9xdXCAjQSwLdaRs/xD+MZ9iOBNIqyUuFS46WnEvAyvpT9ouldZGMCxpmlu+F0Lp09iPCJzI6h
p0HkFvFKdqg7XG/5+dN6Nw54J1R1VVgFFnVdnRH39p30FW0HrWMclDqiWTWeVkEPaBn8/5fYTCJ2
Rv6wHCfrxPH4o3ckpOZgoZTU7IyjyyZZAVjW57LkWAxr2pkIFZy6OEHpMw5rIr9HnNR1boz5n6F3
tKPqap1AZ4GcOJC7rnJL6YpsE9QXvZOzNsF+XhRsya3qOc0e6uRSM6/SfM7gWdsM/xGr/XJYVGLH
sZu29XBdOV9JZlxm6pXUzzRJf+4q7NC2Tt5u6J9G495K0fN0T357OcTfu+zE9/Ph7dicKAWPTp+/
osOXVY2BHFJJuIFvLzXrClvKEsfIOuAcNKrwh4DARTNiLlmC83EHcsjN/joy+VdGMm5Ke9MWV6m6
DsrzZHo2w19KsOtK4SaSKk5N83ufVPWq6HdxuQpaV0aXjnBNg5iAala93lgtLjrK7e3u80F4uEH/
/ZpsS6rMhQxCzT6aGCBKeHjJrclNQCssjHJaozwc6FpztvHajq+lFCfG/dGO7/c1HeS9jjnvREka
OXyWhkmGcqabhIYLGH/hcxLG3mVgCmzVBVW6EjNYGLfbnDwhLN9GsLEn6X5+2/Mg/2d/8voThBSW
xX6ABDJxPFHlSKFklVmDSw4LwhF9b9TVCgjySz826onDxUfXsiWywrkahfrj6HaFIlsVa9bk2iF+
LCJdVQrrOMNy/Fy92q0/v7P5bzu+Mw7LnPkZqKgM5s//zUw/Uj0GNM+F9MbYE4GESRwL2yLVTVCH
SfVAjC0H5RoRtX3ik/9gYmH9lMJhLWaRNY/WtWEYSkDXZLoiqYAHKJpoM3aWf2KN+eAqLOyOxXeo
qRplnsP7w7CnZ4J7dIMGQV+blegOhTGeGB/a4YHwdYDQqnDY4ans1dXXle7NY4xDI8+MFoE9UIOV
TZEMg1OwMloN/BzaQYKjrjIlplg4UDJRmv7EJP3B2mBCkBGCiVOwXTk6JUxOjwAL65NLM33Wuz+X
DR4edezwvtfjeOabocsIPnHVDyYDU2N3oHEQ4qrHOxPEPBTkE3/CYjjEm0DXkNo5OOwhxqLXR03m
FSdOfx9ekVlVqjrOBFWdD4dvH7NWxj6hppMb5Ug4BYJgWs8ecLGJA2GhoAmeIrKIP/9EPvggX9na
VOsZSDSfDi9aeCm8kG4Y3VS7Miu4nL4FpLhz8l8j8Zv/xrWwGs/fPR/jTPh+e4Oe6AMljrkW2st1
P4bKKh/o0VjRVIAq0E58gh/dGVdSHZM97lz7PrpaEyZ+wgBx4/a+G6lICzgSS32cT1oAtT6/tY++
RMs02OlRWZgn0sOLGao/IEumuauHOHJ1gCtUtLHafH6V97c0147mwiXqQyqrR1vK1p96n1M7DzCG
Rm4m37ou/j7SoBK6EZ5Ymd7NnXDYaTg5wqadwwn2aGCEpWO0fY3J1REsfzBI+i0p9RAtY/VhrB1S
0rRpV8dY5a3g7PPb1Ob90MG8zbUtBE46Zah54j6aPYNxLFAT6vMGI3yZquy+jsBJDfg73TrHgaOW
kBxgIOIaJYEaOVA11fd4FU59HO++SH6HM1fAaBjR4X03YAf8z3VfqW4/NT90vo5VoYrN6MWbWKex
ECrISv+NW2c7ykbA4jRkiqNXHJX2lNLPUl2D0NHFbCLqS+eGIHuaI44IFjKkg9fm/cIxSxsNnPiV
dQ5yFrIzTvyS+UpHLwGTu8npjzAsi4LP4ZBWSVrUpMRqjxWmXYVpM6N7lDM1KrGU2ubVLIWYO0D2
2lEhIw+9supU+8x0gktFdMGJTee7ReC1jUERhYlKMB8fLQKw4RE7a9GEW6zwkXcG82y8LEmqoFBv
QdEIztIi+PX5MxDvPmtnLoXpxIlzOOC0ezQQdd8iwzW0R1fVcqhevzoOCL7/mBc/+WaALJoLcA8e
uLxgVVtrZ3pIrUsRX6r1t6R7aNudrnwLoEfPSdLF4iacydX91ifFhjxzmW0w4cfmT/z6oD0FGN7k
1gtAYKwKfZf7D9H41AWopm76+GKoT1SltNf57/D9stOdN37A5dg8m0cjbVIsLQITwnJTbcXczCBS
yfwx2tcpQvSqfiozfMnWlTfe5cm5Z3NqvQPBijw9DTjCmJdV/6BhofbLG9rxhJs9Wu2mkY92sc04
1uYb+GKjsy5p8+xS8IOdWyRLuEXkm/ur0rr2+1XV7PJ6bfZrL9olxp6RnbU3iv9DTy46/dwonvPs
Ajj20xBvadtJy22tG0MD5ugajwMt8HXbfO0o8SeXeHbMdg820TLBK5rB4xA+dhMkAfTDt5OgmbBG
zQYyG4xA763GL7PzfKL3hNe5we503RDhSYRVeZ+TLoVsNbvrXyJgGOGXzCNlb0O8rBe5+r1EvK1e
B9Ml23GgJ8hX64l+lYullWO2aZzjXLdNsEwAjhHE9ffSuy3bpS339JrYvij2bt6K4oQo5TleR1vd
dk8wiAbQEdi3Gpj3LpEIe9NbWu2Vqq/TGPjlogC1o5wBbIkAsWnXgRevw2Y3dd/T4PuQrUa5wHei
TltRrWUKkhNwqEZYl208q9ZFSel4oYOp6lbecE46hGbSxNkNs8f7xAr/fsJkTEm++blHpXLkPZwz
bFanNCNazA1yGrOaBnC08qOVr6REKSUkQzKvn1gTP/pELfa/pk1JR9ivQpi3uyY8yBVB5qy8/C/L
tOtIWksAc3w+ExAq8m46ZOersjHTVVYmTT2aCmbzRwlPaXT77gqfGOAnSyd3eEZ4Ti8kONjqt6K6
G9svg/hhiJ81aJ4O8jWdZ13dBbULFSJDJQ9bqHNbewVpCCWO6Wz62aIeLLXapeoaAXbLWgQ6j8HN
LOn9opynNVzcRb4Kbji0CH3Rsg2EZuyfyYsUk7+1Ds6bi8Z0IW7l/OXl0tng5Lgsb3W5wAdpQZwN
3ZS+2Q0lhdwBULbxL7tkj1QhNdYoQXbwpLNskbx0zZ0d3mZQR8df09pXV8iLIfeCCuOjRxu4GEv0
82GyVM2vxfQCQsb0zmuApZ1rj5chwJEa3MhjVV0WwVbXsIC7Q3dLRcCWC9LTm2HTTm7XX5DUOBFv
DM+pXAv7rK6fkJg3N970NU/uUzEsBF9Zp32zAb01aX/WELTXERthKc8Y5EVB8DrlMGyTVXndpWfU
/iWq7PHH52/83V6LMyOKO2ocTJHz/zwcyk3eJLIELOP2VlS6Zti9mBWcb8UU55OH0P3Pr6ZprDFw
PG3OHEeji3aA6GoMTsRrwRgUVPH6EkYvUcga7dDoxNXen+jm1h6tnbk1zxfrHO2Nq7ieZYTj6E5k
1hPSimvfN7A5Y3oFJsLIs2I5gHUhxLTWbrE3mCeWn/npHS0+bJPZy5qazfN9LYu8+WojWeRBG3O/
AynXyzgJsc7NMpI/fqo6pE3kU+iReKhHS5yeOJ0h8Dy6qTTXyVTJJbgUEA2aR2vfnvQTj/X9HmW+
FnUcpHdz9/RoxxSVuZPS6YQzk1vYv5QzR6XC5UHVb4iw9mhnLaUdFCfm3OOBamvsT2aZhUVBHrfH
8ZxbeFNpwu1xjax/KvIetpV9oU/fyzpUTtzg8ZmAS3EZnS0x0iQHksjhNxGRoehjJafirDntBStf
EeM+sUrnftah695ZF1auNMJx/fl7PF5W5oK9za1Rtp/7oq/nhTejhbBkQ8cAWwPuYBIsUxR4oDYt
BLeA7GRPrrkiT1zy3Sdiayxkjjl37KTFqfzoEzFogLd2J6l5mwUqb6W6gIriyp7czVaJVxNegxhN
8qZtSzKOJu0Phy6Xdzj92JRc2HhyBjt81CEp9LkSO7nrgOeQERmpbc6OphopAzST8+XzB/x+DJl0
e1g/qSOxzT1et3XDtDClA+Eneb5dqbhZ7RIdfgTXd4XufDqxZr97n/yFfCM0fKkf00w6ujmYVs3E
9pIABJRReISQWkmMsi79UeIBivbXrKQ8MXZfCzZvpxxbN9iQUApga47E1jz6TgDgKFreeikCr+sp
XCP9Xqne3q7uZWlctZWyUAv2cRicKrxLDiR47ETpnn9BVT313+J4PSnQ18kb+BZ097gA0K6vQ2wP
ZrFv8wv+OebRqnc4iCIoIbaA/6xTXLfaPX8H1An+AhMZBTveJJ7/qJISnOztp/z+D98l9yltygNs
w+aC8tF9EsKIbt6OM+Kkq1uvr5RlWSBuKAb4+6ZVGCcG6rs5gcoKg2ZubiB4RvF8OFCHvhitIUhD
l2XaHbGYsaw7uEYLfZUkya/JCPDPquF1l4nrz2/0wyvPClO2nMZcxDq88qThAWzyMiT3Of4ZDFq/
kr1JBEAXKBsUVGsiDIkixwrsnLjwu69lvmXKdNSxWbLFq8zszXTU6mFcG2UU0jtUN6Pq00YPJUeg
kUzkIj1V5H3XIrB5tjxXTcwVESqhR19LYpLZZjbTAP+rpn2EdrDCSJXWJDf31nhJwPk6c7rskvaV
71pJnbvQe058Pa8F68OvhzowXUpqwPwWWiSHD9sopDmk1UDmO24L5FmlqmBFvNc69og6wWEiXKkY
K7eq5t91Cj1N+p7hTpBpkCU7BvxEUqynxhhcV2OMcwvGtg6FCDIGzjY+kOw2oF9EEqZqXTvljuM2
p0P4Xa3moQTHIROtvfKZlgjyDz4m/slHqAGzrCg7ALSekoc+XDeQZNiHLIyCi+09/mro3xBJT4z5
j16JOb995hFah1T4D59GF2m2n0LRoTh8GWoDNkUzbc4TjgdgRdAVZeoC2KLpVr55kzc15BAzCE68
kuPdxnzeYQ9Fa18Fvw4c/fA3qJ4ZAjRhg651ibKYoGIPNhka3YMcpA8niwwUX1l//sm9H/kswrN3
4bVbyzx6eM3ExrXVVGXrTs3kti15JeBEoCcKihVCPbFK0FrgrzsYdAihWB5m4QKXZYE6vFyftSCU
lL5x1RvjJf/C3KI+gFC1xlXs3wBT8MYV/6q8ZLAmaDJWbt7uO0ox9WKIlzpyYLFQ76dzomwzV0vd
FAyw+YN/tsPX1rnC4ROVG1sj0QEdEZG0jfE809oYQspSNyl87ojjA1WUVKtM/5KPTwPJIUTQQqvI
6VQqy1Rdclzhn7hVQZ1A/4raBbmodepGgYuvqzSpCaxMfUngrJ25st3OQCFy/IytEm4Q+6XBGsJe
aW68aIkWf94LI0zyF9m1cTVdoxVGkJncya9as0AXEBBppGy1bEswkiM2wv+R2TCLNlSEp0sUW4Tw
0pWg1KTfWr6bW1voV4lzWZjrivTaaNkgIlJ3Rb1utE2mwvS7JCGDFN7SgQyy4f8I3xEK46RvxmaH
C2SO5+jX0bca5Y5/RnJOuCAkJ9jrl8Nj/ys9t77pG2Wf/YTX3sXmyjcRg2Pt2+dGg615HRMKMr5U
5X0Rv4TpTQqXimyka9SmvnaGuY0MNEKrnR/BxXRihn63NMwDZ44dcFR2rPTGDgeOkmiYq7yJgVOT
z147BTA3SanFqFGWDEZwhjhstsbovguk2tp9/pW83zu+Xh7Vx9x6QOIyj+s3C0RoIjNG39m4ppqt
ctKxwQW6/dhtFOhYvC2TDksHRQiXMG37Lk3/9EjA9RGRWlRiJKKzd/tlbhiJv89QU+qzNAgaTK3t
LeQ1ahXZcOJi7+YhtuSUX0zWJnWejo7mBMLNJdpVcD8RBqNtPXoX3uCvCxhCC2NMnv2GwRCNZXdi
dnhVaR5NDlwXCY/NumhToD98yGkclhXe/sZNI8yrWqfPqgpMsQQ0iA2zdnoemsasTNCWdPWHqyax
SL3qQm1J53JyU7ZpqzwJzskZrJHy6z+x6tpn7Nt0Uu/MLlg3oULVL2y8ZTOH0nw+Rt4/NbYQDM55
cy/Q+84j+M0QAYuid4pDLCW+A2TxLUwYzKI9e8a2TmYGWv61P6VEnN/E4RPjmjp071ngYDr20aoF
AsquAdaXbNNK4nTMYWNZ7VlX6ue0VxSm1fSUCOrdemGgbJitcFhrdA6oR3eJYcqhsIFQiXJEc5Yo
3xPg2nbfKpf9WN796ROdOzSIu+ZhqDnHnoMwz7tahlXuKqxFm1KlRgbSlHmGTDjZupnvOGdsi7MT
S+L7h8rYUzVWYB15J92ywxfphDMHKcvhTOkdgkhYL4hg1E3i6SNMP3jwEannn9/p++2HwYCZK5E0
qGkIHitKM7PWgNzGuasNHeFRDbW/vqPSaE2tt8t07MuNlRCoXaQksLZ6CbkYl0WnxX88zRIhM2un
OKY6Qj8+x7VFbFhxaaSuGuuAnWFZpU5CqkKYLr2SpMWSITxYxC+Z083nj+D9wDq88tFTx6rRSlC5
XFm6crC9VeeEDnwnEz15dOJxv19MDq919NkUVIUl01nq1qXybbQ56getgTjRXxjN5dTshR6Va2x8
wYnrinefK9dlWmUqoN2LDvNwZKUhLLGiDSjN+RrWo7EGbqRk/om97EdPkm09RwwWCrSKR5+oP5mR
rwR65sIem8NHLdgKPcB5PwRsFJySAHwwdGeTK3pITqkYWo6Xpgi3uTPlYNmiIXkJrfgXXAMAI5p3
0bNy5F65ytlTB4mUO/Qu/pYG5e7zoaO/31XOP8FkAjTISEJvePhc/YoWIosjoNLuG7Y0DjCZDOim
R9keXBugz6oLz3OA/QuUz89iVMC4UZ4HRO4tYpz6+4rCxpJLVKu2NQnlidhz2kFaLAMFlzchDn+8
wvKD4dQy0Dh68dgOf3BrmJGhIVZ1MUlcFR15Kr4o1lYVu4k1rqlU9ThcyX7+/Dm9GxiCri/VICSy
FMLNY+eprXgAXOoodmfM15oIhG9KPywdIb8aaWz/OxeDZTm7ovGMWfO38GY5zD0bXg1qcmB/lc/q
HdNpiLWntoB2Tzf1T+8M1SI2MA5vDMB3AmDURGpfBbQhcD9+r8o62xa2s0EA72YacQ5/frFZB8Ze
1Jjr7Ud35tUtaCl4VS6lyy0ElI3piW4BOTNdDKH16/OLvVuMoH5Iavvsx1hvxfHXNSoDUjMwXC4Z
GxSdIiL+Ssd+nvlMWoqHJA1668QsdWRrYn95dE3j8NUpkMVlF1INsT0UCaAgN3lBDF+ctepjWxMA
OA00l0lijDVrWGpBtfUD3TmL2bovM3iUE4cza1DEufRskJiGPKEmebfT4vfRwqdOQxsH29/RPnEY
YdpRjoQjWdg4vBMjudKb72XuEVTTjq4TB9d20hcnZpn5tR7stZDciLkkz2XnM+zRVdPBwv+sJxDq
+ZB2iTJ9B/d3qvR/5PK3qQYZFqDlWeI/D+RjjZONIsjXdSIz4iQo1mqYI7cNqEyraX8DfqX4Dtfr
BoSOth0VYN+to/2o4/ZxFNN5EAB/VvqpmBm9z0y8xa5XZ1avZtzWFRCMz0fm4SL6+5eCi2OTQLmO
YX50IiNIqOo9JYioSloXhpNeNqUHtBM/2K7gjOsYT0Ho70NrFCde/5EXlSvrVM8pps+Jd/Cljivp
QeaLlk4Q30TYbCPweAtMB9uqTJL1mFf6RkWrXJvofD3ND1fjEKxC0iTyXWZW1Te/nx4+fxBHh8PX
32PBInhd1lE0vhro30x1Q6T0UiWYyoWtarlGSQyo7Sq+rFZOTbXdz/PN1DiP6GHURUowxonv9XCK
+PvyFI1weKnsko91jaHXEqkZcfmuRmsA/+xOIdNjUtRrmD7g1zrllKvt8AP87ytySjNppWJ9PPoU
igHQPy2FCL+F7i+LzBmuyGudchvefjAa27IDtgry7/eI+39LEJYgXuqnlqBncsGeDy1B/JF/AiUp
YBtsJ5D14fNj6vptCXKcv1jxEcDTeGJeeS0p/o8l6LVXSzmDkCsHkyqz/N+WIPUv26TWMnuJ4IzM
+xP9T8gl+uHMqehU1oUFM+Bohsg6GSRT7Bk72JYhEXRQXhckAaVf5Nj257CegItmQle+WkNHWnQF
ypbWSxnvJt/WboZJyYkraCowzqQBJD3xFXCeU0JfgqbRL7xCs5+Ltu53gQoQdoUDNFuO2swlFn3Y
hCRbBYP75rFf/57t3xqNXkVp/ywC/9zKUf3HSWsHaWVL/TBhv7sYCXD7WUtC/BaeqYiBguCs17TA
PpIba9Tm3q8KEB9Y89gBDUFb/ATGbD9MKWWbRVsOkU3OQEPTOiMK7AIkif7UK7Z9CSvI/sa7TjZB
iDd7aRRD+myTfkP+bpeWT2Pf2OtWqsrXtrPFfgJQfGJ2PZzW/+cOj8sXfd8Qu2VG5g5LeiIXgmC7
F11klEIBNSnfIyNPvprTJCnj+46N5B6PQX9iJjMPlth/rn00nwxm1pS9nU87w5iUa7bO2lPp1N5j
N5REDH/+Cg83wf9cY55F30zSgD8G06r7icFlDC/SIOA+rBT1Vo5mQM5UOCQnjmFHbIJ/rjT/gjdX
yiL65VEniLXj6f2SZDGS+16p902l2/PJSI7bImo56VpqrxBH7sir2Bk8CHWVr97bTqnSBmnt73BQ
/4uzM2uSE1bC7C8ign15pRZq6dW92NcvhJc2AgmEJEASv36+cszcaHO7umLq1eGgC5ASSZl5zgSc
LsWRdTqEqI2UvY+TB8dVdhNCs/PbA1L5pjSM8gvP6MyEXZ58cJeQsAKcuJjrqOiy+QDj34UO4XOX
Pv37u4cySi390s5DYXGKUJFu59H+wsg9d+nFcpUOErhZPQ5F6Yt7dNh/ccdLn9hzl/b//dUZEQG4
MgK/WlEUKIt1wBGk/xvIP4go5668iI1JaCtFYlwZlTJbMsMa18kLC7Rzl17Gqpih9qnlQ+HDke6D
fsHccX3Vr14eLVDf+HMCrXcRUXdLbYPmDXth2pz51UusTdu1dYvTE1VkIngkfvMmy/C6B3Lier0f
e1CqDHPH4d/iafYT3eLrKhYX+ChnItepr/b9pTuj0xB8agwQ+EehkJgTaBV8pp6N6Ko/1z30099+
N3XMiFPDssXfGMgETk4UiuxHkOn2ynd6eiHvLs8aqH50hpHY2izOJYCPqFQDnfW6H7+YnF2WstCj
dABmHt6gFJxGSEuvu/RicioWtgpEdKz1DfoKKohq51A8XXftxfSE0Up6DGQxVHKqp7aP1s3FVrZz
A30xPVOcLOsJHO8CwrE1R++vcuSFh30a0B+sUpath7NTIx82tAgqKMT7WrbU25WSZgAuQTOVVFHz
pQJh+0Id/5n7WFIlJND0lMyYVboFksyrIP+5lJU/d+nFhA2BDK/8qsIjwmap00j+kIvFQ2ce0WLC
glALImQmVUEoSqJilJ3166uGzLKzoO3LEMgdpQqc778O7vQNfUUXaixPP+6j93p6Tu+mqCVhmaRD
r4qENNE2CCOaD7zs9nVWA2YGvdLuultYTNbGn6CtBTKlyMCwBPES0O8xcS5RrM691cV8JR0wd9Cv
4bskYKwp33T3f+GWZ6mD5668mK1lBt6xRbFpIXwJE1dpvrZQx163KIoX87XvatYKoOkK5servukL
Fl4qTTzzu5cHBzC5g+nYC1XIyJWALYUZqAlwV171NqPFqtobSWBRGqiKeE6PkLIVDFrZ6y69mKCG
AzYB0j8GSpQAjRrzg+ToZ7ru4ospSvTILEeNTeFm0yqNx7WFO+26Sy8+pYDNVXqaRlVEXvsKMNnP
HgbB6y69mKMAhPkdwOeq8NFpTtN0Jf1LGeZzw2QxLaFl4HBn4UVSAB562DxtvL3uRy+mJGdRR4hC
zEq7YI/6g42yXy5c+TTKPohZ0WJOOm0amI5jbE9BEuDMtMTCCOvcldaEPbo2yG7QZnhCZEwCeTdK
mvDeQ4vFLhkqFyJgO9ERiokq+jamJv0PaWMXhLM4WNPMSx447DxkRes++QF7ovOlhoZj55i4eXFh
woVo4yQngbTGeNm0nwMQySsUQG+loAwtWoIAXlhrN69dr/0t/bDdKmrtTvtoBjEOPDcOjpfTPNAc
zk/VjG81i2A90KlCnXLT+8mziTu+gejS/eLYGDweN3WGLz4UIsD9gG963QonWoQed4IFPUN9YAGX
B3xt8KLK+Lrhuszjq9YD87nETOiz9EvJ3S8AOl956UXcgYTMQf4cw7Ws99RnawCc1xcG1cdjalms
FrOqHHoXV557NBhH9fgTPurrnnW4iDpez1u0SDBVAJYLi56iKs/K8em6H76IOwmkdDMI1KoIeHnk
YX3gfnndN3vZ1TL3EKK0XYcxMiKZp0K0llAPiP3rfvgi9BAU0ICIiVkMl+Cmie1xVpdAMWeiWriI
PQpfpQznfniZIwoAwcbxK3NdWFtW+pOAGugKYKOHXn1jTLzW7NLHaXHo/9/TnSVryAE6TQSuqwqT
WfIDAHoIakMLWe9cZs8MsQAtTnM63XkwFR9gq5zywC3FdVPrL8fl3ULwpD2Yx6lBvCaePrrBjLYz
G7Drvo7L4kzI8rowwfkmlt3ZOjI3Gi70q4bRsrAb31xi+eDhhYCHztErllXBde96CfypR00jUNpV
4YX1M0QHLIf17soHspi2JawEI4NJDtd27usa5HyUYl/3RE6z4t2bpDaWpik5iql9+cA4qIAS35br
rr2YtKgjl150+tkG9UsCZZ7i7boLL6ZsmnjzPEQazwO4jsFvYVO8NK/ORINgsVzop65DYh2XhnhO
ANYdCHUhhJ0C+AcLkb9wzHdP2vMcR2NgD6eMFIyBMVLGkVXtliSBue8DVl23H17CeZGnniMi8Ebh
bQpQCDo9Al566ZX+zfd/cBfLbnnf6fqRATNcBPMcb9DLN29wtlLifK8GeLUf2pXfW/cgO5kczGTg
v4tChj7o2P0TZiK+7mPjL9b9vQnC1gbt3wlxS9yOAbR78R7PDIFldVQd9EDBgyVUzCx+MO3w0Hvk
wgb6b9vTR49vMZMrOkoUV+A7NmgKJRUOAdkdh/xpBQ1Jua2RPQODNe7FBoUOyBxpyGdg5XX2aa2y
JxFP8j+g2nUH0WdqDTxR9gCEeIS1LB4FNFNi5UI/tpnDyr/hTqSPbSLLqyazt2xMmDtHN904ycLr
W/cQzV65jjKVXBWGUELzbxiSNlaUSpCb4StblRNdRdq9EJhPl/jfRw4Axr+X9vTogxueisJ1ePoU
GjUcIPYNfkDAd6mL8dyIWfwJmza+SFq8VXTWrrHUz8erB+MihjLegIgEZFARQIJqs+9IA1z1Qv1l
Z56tCR1imL2LdghMPlnYDPxhuHAefe6JLMKoVzl4DAnFVlHFwAd0T2EKT8JV0f9vFd67QAqGBwMm
APNTWgb6+tBBmBn/vuray55/VgkfHC/MJnwCDlOpB/RRmP+/8sv/LtmW9UJhRCL00/Zw1QjOYaKb
IJ1H7u1CTPx7mf8d6KiL/negC5jiG+Tjxr3IRsD0GQWgcXT+Y0HI3Cp/rA+ewRkaMNTucWx9hVIJ
8ChcmHlWo9/ZI/JL435o6nTnGdc7TsDkrOGca3YWNYLXrRu907fx3avDPlmnIrLjHh2EQeFiCK4s
PlgXBsbpRj96AIsgUqIOKI77U4/JnJjDJKN23zhDfz9EaY06GJ/PeeZB3Pf5UDn31xaTvvV7MP0b
1y9kpsY7nfnxDVjO4e1Jy3BL4uCUItWJucCeOjOhlig9S+rekQ3yF2HC04M/Qic2lnhDn9/LxzES
xRb/vheQf0k8oSRszzLWnyrc3X01wRdpJ6J/fv4nzt3AIiIQVzqqm1KvkDM6rYeWAj7bXRdt/u6R
3g0rNCuOzCHY1qLq509V99+gDL4uqeueyhTeXdqBIK6Hqk0VDtum7ptvr3sc7uJwIsosPG48xVjt
2u9YAdK7tO7T657HsmFhmAfToag7KDrM3GHoNHBv9soVsrucw62OkKDD7gzWryOOvPNT59FVY2RJ
QmnmTvYTSsP3Tjf4JHdx6P801dGVibplwWzmmzIe7IxhUvl3GpuqtUCL8YUptKgK/G90dxdfasmG
snfcJigCljX7JMZmO0UZ5WbkPqx3MH3g3HGofzVYFT8JcVItytQ5Zl3vbOGNczZKJyVEeh2YaNc9
zcWkDqC5ABCKBcVQo1QonlSDgofhQjXqmYix7IOrWh9fDr9ReyK5JDmppvExGWf3NQ1r9vL5DZyJ
sO7i2DGooGE0TibReOKyQkSCfTmtb2G4tGAGn6CXIffl0+d/7OP4hKKzfyd65NkuyGDkLqysXppZ
F+VAL1z6452ftyxT7MD3QSI39gvM8KzooQvOfbe58+a62nQpIvl1d3B6jO9CVeDPkQRb0i9YEP5x
o3aH1OJVUdBb4gFLf5itGIgsMkAA9i5MpPDvJPTCQA1OU+R/P9xo+/n3l1Pg92afzqLgBhXJN80U
Oy8tZ+jaJg7qkUjjy9eshCAHW776xpnm9OTs8oJ8rsLgQc4J6/KIzfYWuEn1xyvHbmth2robCVQk
+AZ3W5wdtvsUq6GGZGTbwgq2QmparFgzkGo7hh3ZzhAe3oxNYm+7GArKsDX868knv2pQ+fDVpZ67
TTKKTtzr3tbie9hHrSNsU0nIg1Vd+Bk9lsS/rtIExbj/PtBOwktGiBEFyk2AWCT1iaGSXErvLwr0
/1+o+x9M86gzklpJ+B654PhAURG6aUJBj1YyUjDwbwEcI143ow1/Luc8nUsf9LVu3qhOqGPJK2de
+1hadjcoBy1zn0DIuspmdNA1cedeV8kDa92/D6EJ69oEkTsUjptMNxk51S4qO1/4Vn0cAIFQ+Pfq
oZ6VhstcF8JzvGKUU7dhnc+3fALw46ohsuzDnzXzbTPXohD4UxvF0D0VqV5eefVFuBjqptfQvvrF
CTjxhTjZePQgnr1wCvVx7PaWHaEk9dTgtJVfJHVmtrPqgweiEMpjUULzbkTyEhjVff38QZ15F8t6
wRDn4Nmks3nPMKi+Tlmgj8wK8wAtbXDhdZ/WZR+EqJN58X1wdXlN+poBTNrAgnscdBK+tr5pnpUb
sn2v4fewky9XMIY2q89v6twTPAXLd+E8aVp/GmrP3SsJP24uYKYDH8P0weZUk3qwLZ+fwaURF3en
p+Dw0S0uonAzKjcbp3jeRxE0uTA0SQDvtFvvBWyhaDeJwTf0mF8d6gApwHFyYVIcJ0A04F+AR2hG
nw0d+AaOaWivNevwMJo3LXpCclZP7calbfufSndezp15uAMBSegtzKTqxtTEvIalju99dNrqlWqZ
fMhkWd1DhM1WUCCmWyyu6K0dKvSgzLIsVxXs5asYVvtVBl7ohtT192EEUS7QY3TbsPKSvObMthq0
qH/fA3dI6YYoXNqzFLNvNaPp5Y90ZvRQhC1xvmMWVftOekC51mj1DgNa38aguj6RPqOvjo77B4Lz
pjwuw2GljbYb0GQzZ1WCNPpnGGGa/Hy4nFm/LIndTc+xvYqxtY5Pm18kP2+71qsurPbOrGCW9ZYE
hlhs3aZxP4rK3kKCHtxWQTh870NALH2fRtctYZbFl9JOrgNR17jXf712ojQwSYaXTgLPPKJl/WU0
NFyNho37ygst3GzBXDMUO9vmuhixLMLUPvUzPqoRNm7Ht/BxhO7d0Ev6iIYos2I84BtA6SyOlHx7
aRlxWp5+MGmTxUeu10Mgqg5AWKh86c/AIx0YHTyFqpBXgMG2LPtFlXYp3N9tebRdX12Ci597mqd/
fxefSpSXlhxf633vZt+NiG+dUdgLg3nR1PvfFUayCH5Z2woD3eUIvmVbjqvMbabjUAr2K+zHFnrw
aoRUwM1KcL6QeadtHN3OQ69/DNBLX3eqC8zAvzeYYVkaprXbFZip3yaEqDXSesOlOzxd5aMXtwgr
WZlOARykw16LAAe7AT02SSX9dZ96yKRIFbJdLGt5LKdGrpHrQht1wFH01XWcAloJgMvncePcYm7J
FsSKF2om5nVF2wKhhP4Db5dKYbHsRi0JmuoE3XW86TcucuQ3JiKQxweWbxXhfoH2ALYG1bfNKwc/
E0l/QDMU0TmDW/1C8vPMx31ZTBqg6LDra90VVQoJQBUMUJE7VuXaZ5dY639P0T54Gcsa0kENPXyH
9bTXJdb6aan8Yc06GFzyqBMREipTeggs6jwa8FbMRk8NthhkIvOGK4KXMk7BkzSoELrUAXFuAixb
yRntdaQIsoXgk85vMs7IK/qovCYfpdHrsOJfCE6O0J2J2dH5TQ9kgG6h8nLK2r3UQXJmzbOElMOm
gdMYSexeDt88rba0tKuwt+s0+ekPSaGHS/6XM0udZcmqmkplLBCC8P84BWBj45b11N17JwcgJKL1
JuEgJX8+3s8Np0XYquaExKCVeDuf2mELKLo+MPQortG4Ma0//xNnvpbxInjNc4vzt1C6OwMJBFz3
oMwOfvraRqjEQIa03Hz+Z84E4JNm630AnhOcvAwzb4vGghlhAOKrLsXfc5deBKeESRM7Ey49gfQJ
wbdJr9yULatY03G0IG+FrAjhmd8LZSiUEPMldOCZgbQsZEWlMNrTa8sKNDX3OqfxqYWsljK8w4G8
3VUMUodNm/S/P38D5+LGsrSVhLIP2kawAtnnuFB0Sn5D9CNf4xgrF9PQErhAxUDfqVEPgv8p98wE
8AXySK0noA2BfcjEpZhxZmQvcUlzKNMqiqUunLDOE2DUwoqtTXkp33Gm4uiv8O39eNPKtjMpFStc
N3C2RJ+W3UEqpyw3bSVrcCDrvnDHrnxwsIun236Q0x8iIugwP3/cZxo5QYb6d8TDr+s5ODDVBdMc
VF/m5aOdcqgksLq2myy+h5djI0V3H2i7R5HkBqkr4DhnFFqUaz+p/uA4dCUb5zgA+g6lDevQ/llC
1BzGa7+JD5GgF07gzw3E08R6tzgC9bRiscdZMaGFf00jUAdtU0cd8to1WNrubO9SSCcvJefPfS6W
POLaDSbaz5IB3gYzyRrwEPeXrwP+y5mrATtINBusgEyKfqGdff7tac+Dop40Rh28SckLe/6/5Rcf
fEbRrvvPXbM0hBTYjabCxmiez6O0ag6MoT+7nKLmJ7Y9VQG5trdHvR2U5iAnJXOhM2SfwUqpdgkd
+249MGVyB+SbjdAafrmxthX8vADhdEEfvCRRduqAw1aUmhFucZH14nVwTPnUWBdnga7x3iIOz+j6
8zF35hu4tGZIjOfUlATHPJVq75u2T7bBKFDXq+Z5voEePjpAOt6uWKz1hVTfmXm8LEh0HBX0Q+yg
oWVOe9RNxR68pOhMPVZdLb58fltn/sayKrrnYADz3o4FhJ4G7GgpNg0MVidT8bD7/E+c+Qoui4aF
A4SsHNyxiAXwxiTyx/0cMXqTGOLeOWlfXwjCpyn1waBbVhDDqOZ2tCRjQavox2DD6j+1EenLVTcR
nobFu3lM56HpAwnDgtsG9QFon1nkUcLHAo1T7CFUdrjw0s/dxSmQvPtDpi1VQJB9LbIEbvcUBmN6
CZRx7tKnF/Tu0lnXyrlsqrY4IZjohK9gdCEgn3nFy/pWRGEYrJxyKNiclLuZsegWhMLKzV0TOTva
wsGTf/4ezn18luWuyqvKSo1oCZaT4v4qcMZ5M3S1OYbYl2xsKZP12PEdchSHtP9KZnHlkcSy1LUE
7KfMEtmiWsG4+9p2agdK2rz5/L7OvJtlqSvEVUrgvKbDaxd3s2A/Gtf+uO7SixHVOVEdx93UFbpS
Ab6Yxj2Mjbz0Qs798MWgqkTPY5452BxHQIhJVocobiZfP//pZ6JTcPr3dyOWN26pa4ItX11Nye0c
1u6qUmH0JGjgff/8T8CSjIt9EDeC0529+yMJ6K9tGWPf23gt8iNz0IwEiknPboG4pHuSedVrySgF
fTjs7nqvb460GkU+ApfTrj096K8gR4x5/RIcmgSHkoFzzykkGrwk/Lub0mGb0AwmjY6CohfUTrpl
2h3emhmSl7bUWFUnY/3D7U8um9iFGkF52fyGZgukvOoGA2ITYBve5SHa6908YKOzFpEz/W5sY7Zh
EE1fKQnMo185Do5R/WatSKN2gywtVO9ciJw4JCiq0adPo0rwKVFs3imc3CnxFZ4JCOAnTe7BSR9x
1ttZCwRZVO9EKCYvx7HlfNfNoJQ17vME6zXopq2P1LSbZvJrnY31CMS4pUfgzWWf66hxXWxyKnDM
cfx7h61DtyrHmL4wzss7Z2bmqXM7J6+nEAj40bXhhqBwF9hdPblPvjLtOkVN4wtS1qTIeOPgXoGo
eYh9P9YbTsLmviVVcxsBgLErlSqD3FFZtzptiVPkIoG7ANVD+cdZRlLlEXeCXfZXWzqmyTrraL2r
GmKgLKmUfWOU+IcaoFa+yogzRrnb1DpdTbbN4sdIQF2izdAi5TJ34oFZG/4qRxhnWve0lmzR6nAL
GhYHURdE8JcoaKEoRbAz8I5UfoxPKoCmwGU7TgMGdZv1q9QDLKRRIvvmJCw+jk0Ifb0ZTyzgSPc5
BczHz1WbDJssosF61ITvcNRE16kI9HMDfV+3NVGP4/cW/VEwhqBPGm16nTiGkgV9AY+hmZBD7Psu
r7tyDoCVG8BXi8axbrcN4Vw/j4MX6txJQ4QA5RnUTIMeylcBUfb5lCD84uOcMDlqNXr2McGNvJX9
lP5oqwEL1i5xoj32hNMdS1yCvwq2SOGQCVrgCPUlENIk2OmOxoEMvCKR9FYioZ63TnGY9R2KcAbh
SML6F0c40W3qzeGus3H/PBvlriaAjFbATfJVn04uyXGQHW9RSo/yWEBEh7DQ2DD+8PxSiXxqLKDC
LeCsaz6DWweAcnKSwc6dG62iGvZiJRVYwhPmRIuUQRvtUiPUCjt87zjMgQTU0u+rCEDUQbY3Gn1S
K94b7BJkj5OvdW0gk//T+21HcA7Rj3lsqCE7Mlu6LlU47vohKPWqqTq5zRyvmpB3nkwD59IIkp1l
LuwzzclpE6fmrhlZvYszQSA3HrNtGxsYZ8bApnuAS9N0zYTjwe4zNSCXeiyt72uIDW6zUAR5n8Uq
DzJHQaHC61OPEQSZOxNl7DgSM4NBTj1Vr6Sk9a/aHUp51/XoqL4HAmr6WVdm7oqkUd2w0Sn9xdCs
e2Ai9utbbqcOPqrYE+6rGrI/btuQdt3hKwEuzlTCfwWgfnxvuG12jrb+mwDo5l6GcXMf+X6z0lHc
QnVqq7nNJ9+xHrDUNezOETrJX5uBynsch4lH/Hz5e6rSAVxipOyftJOx58gywDziFE7poQWyAVR/
kOoyz3p73sTgvutJHKLRSDDNdQBDZRjiynPtAcA9YdF4Uzmg9/jCes9I36f3vJ/Upmqt+TKF2O7g
VJImjyixlKuqrnxnzcBfW3MeZ/fRSJChVaIHZ9PIA/NquUrqUWD9lohbtEqzdWcgFALpEBbCcHYf
cZCZbGqcfQF57XRj7kxOvHYs3kGMgtwdeg/EfeYY8uYK5mzTVMZvLIySX6gZwTKrIu1PjyeIAW4d
grINB89qIgH2m1473YuOh9syrni7hkcSsT+hKTo1q3nadE4vD9LjQDvXszlmuqePbqi7TZzKfisB
AgTwGT4ak9NW3gU47kkicapqTGh/o1FWErNuAwDYPm2w9ULHehdsuhlE4HykU3kjw3T6nU2QrI0c
oiktomqtqxJq7CZMWkDKG6jTTMoJYmsUryrXTPfKlePO5333xJvAx+IXkX/IiQmDLW94a1Y9WmoK
Nx4YaOTDTL+mfByeAURDhiNLuLsKeEqivJpJ90L6oUPKEBExr6uSPAwM7VE5arHh8eokVHjKys2s
5vruZLmtchz6JS+RTuSfCVqPNbK8KBV1ZhjGhriPQL6v8ZFDQb3zFAqGPUYZseSHP6oAfjjl0D2n
3byaYye7BaoQbrShr1+HtDX4aIGNvBohnHlxZdkfUptG/dr1Z4WwOEIUteLchyp+HFF5hGjJgGqH
oZI8RD6N+XqsQVpbRcQxDyHRSFEBeMxytG6226Si4arTvrqTc5XcuhK/GAKJ1l9VLOxuZ9rjg95E
qn3gc4D+idLLHoznTHsCSBTcX1HaYAVQBxsHJNFbhXOEPESrFSTdU991q064tHDiJv2O6hVUjCSR
/GXTkN6CU2C+1VUzHpyRVj+ysgyKLGvg9Z7ttNFRpVO0ETboZUjEAE1po/03VybVAXpD/42Ehu9C
rCu+DDqu1yGDMjtjPscx/hQUJk76YctS3r0ghSaLuByCXUkdOLa4lxZd16RHmeFsPk0UPtsGCLYB
izecLzA393zG9R0XnUgfswz063XIQ4yNmNCMgVoZUeCqaKqd3zEK6NYmq8xQNKe6rzyMZLqusRZ7
NFVGX4K07H8Y1HoeKzINTwJnKC8IqSDsl57XmXWfZZCTIy4i/MJ1/UD4G40CsWsnfH0mVw2Q4PnN
TQNq+DpwqgbQ/KyKbyj8kgE6V0rzFFMiwcxTCO5MhuJQC6YfrW/Y1m9IVW66yqRvo0eDzejGZXrQ
jW6PHceaDEK6TMA2UfMRyW4ZBv0qA7HjcaitR5G6j9172rj8p9Mr5xusDcmXQSV86xk/3kvloEG4
c/zjWKJPHh40i3QdSh/lawi+V4oztgxLrMAz9jtITMhJzJlJ6EpG3fS98bNqYxJCwbekjYCuMgl6
mNo4RmzdheKhYnYoN3wao0L2mUUXtBRHV5d2V0tK7w1OTLttFYYO2PyO1LlGOhu4WV7CqZbE9BDL
6XXkabA+ZUsnnPEl/KaLkiaAl7GLfroeavHQWcjD30MlKhjGSgU8exRBygFhB1qbPZ3eOljNw7+G
lqqTV/pFhE47bmVYOf2WCgClqhJetnq04AIIgpbm3JR9DWJgj/qNvE97tFsrBcYYRK0199dkLJv0
YGABa36PWG1vsb7CIRNn3Dnq2IGJERyDxuYcjd0sb8K58AOHw0SA2cVXftA0bTE4AajOYei1G7Ar
mxmVYDW5TTJpigZpFwzQhnQT6JFTdEABX/fLiaA8KOPe+VkHxiHrChLeLneccroF9slZOySh0woL
z7rOA8cTqxbIk3UbpUxtGErWVF6XDBsZNMQJja9bpMBDDsm0Qa8vKjMHwryXag6j31UPKFs2pMOp
XFPoByhUs5dGWL9dD4ZjbWOwVJ95CL2kwunqIbSI5fMQoiTSoOgvYQkOQYcp7m58xwu+unaA6B6x
DtXog3sLOqlJc3cgGchvNGD9CmlONId2qF2Cw4zSZFv5FvV1QdpWu6zV3n3HCIVgL91WqaJvTGpR
aGvKO6w/MZNkM24iat9A/TPZFxRgx+Eu6MH53PWVin/YcuzHle2N5xdDE0KfKHtHpKt5buAtdNya
3jV136M7FUlqjSkJO8qWdOiq59h67zKDFjLAjytUmNS9mnLsA2cfqzXiOXdmHNrqrgKGv4tAsdpY
rJ/0JstEhGo+dDcPWzUOR79NhCzQczf/Ar5+FtvPN5AehEBndpCLPE9qBl9gkpCdFQ5uzII+feyQ
vb2rZT1uay+xm3Hwx0Pkk/T7qBsVrAQfpz1SEQPgyjX2PArTPklm466EUD0sDqfOfi8akSNgpOW5
aDysE2xiJuw2bNVgtFILnZ43O+wWD0S7O98p43YVlBVygIBIT/AvssHJE8Za5BwCwBT8EhiLLQrk
m4ea8v4ndYLyNut16OQO51goEBU6kDyWPuqMgmEen33e0VcC2wJA0E4K+wm+AN97ZeA5xdmH3ndU
tKiQTMNvZRu6j5h4402nsDfI6xQlQINnNCbh5Kc3o4npDBwijolWEaIoGHI2ts2B6NlBcPcoPowx
joJpE7BHFBBkL0zG+tlBhHnWcUl2iZPMeiPSEOWgMOuBNeuVEQZXEot960tyi4T/aQXatyJe6Zng
GdPT/+U4zP8mYKXqVty05o9kUfYHpEdd5ujri2/8Gn7G2xI9FUeuPfUdDTK+XdUZD/c28u2XkfgI
PpXAgjaHwN6Um2Dm04+gmf0d47X7H4mczrcsQkW11PBsbvuadi9GKu+7P/nYs9ZJvQ2iUtyHCHT1
eqJogTpFBk1RHAnpJIqaDhK64yoXam4kklWDfu1Snj0OUWBfsUV+LTX6lNdVQumvTEzRXqRD8NKm
Y3jXKMvWcx1YvEIGexPW5GGMlL3sy2dtY+hVUsTjW8MaF1mQqPTQAsBdicWuDveiygK28lG7wXI+
9ziNbd3hmHLPPLlxINcGvWy3DHsUqJAir4lWg8A2f83D4HS6MbmmBj62it2thhzqiBIxJFiwKPhP
NJDmq03bxsvdMk6+lywYghWMYcNvHApw7IZrHNbtcZiPShjw/J3XxBkiluOlJajY7d3Tlg9U6Obo
hxMtAhy8WriA3PLFGXyskQDuG+8mJM80hKEwhq06MEOwXeauZxELm3ZEQVhgvpVuxB5FTb0jZ608
GIr/lhtore+hhsL2O/Wwd/drBQVd0o7hdwEZE0XVTNL7eVI51R242hTvvjHlMYJObl/CzfkQhIZG
K0knjWI8cD3vUcQjnwbmeDvp+eam8oLkHryu+gVVwumIDwrHBOsdz+51A4uggnz0UdZYG64n7G5h
Qa7YXRKD5Umx9sPBhUp/JrrhT26jy5U/WfY96YLxJNaZume0XPQb0FXlCZoeAA2PyjdAo5AbAH64
V02Zt5pDU+45Vf+YogrxF9p5yiMS0RBgyrJTN9DqeocJplUsTXu2kyqxMBnZ9FdWZuVzJPoBpwH9
nEF+boM9rSHpXsHz4D2bMRzvB6+eXxFSZZ4AAvoN0IHkG77O6hWw6lmsT/mEh6xzSoVcjfbvnKyB
k7Ynbg9ktA9dzpRk4c7Bbg5ydXx2M7S+duRn645ia71IbBHJPQ2VUgjlV1t1/p+gUtMragyjYC2E
l76aEAVMK9Wj4RiY1+ln9H8oO7Pe2JHzDP+VwPc0uBTJIpDkguxdUms/Wm4IrWSRLO77r8/TjhPA
SS5iwB7MeHRkqVms+upds8I1whayfau7bKH+zm+Wl9k3jASBFRCNkYrgJVib+YfGQS74VJ970bok
1rm3e/t7NscuXPoU53jhSTLNe9hFhwObq74/x8GzEsr9Coa+uCKyxaPjWdHdXNm5eK6coWBmmtuz
Xw/Bo6jHiZ9kUsGn29E12LZSndq193eY+xiBMykAutqyiH9cM29WAsqmflehKC+OY8aZuq3dkrYn
2EjvAR8mowJRePPvnBreoba6gbtCLrYNEPiNkbfFczYrv93YS6/+CJD2bMs2uFB7tiwxs6YDOBJn
BZb73rn0g5vG0BlhU9kzp6BZzz0XP23iDM/h13bo3eVNlppK7WuuXt12BCl4boPZPmTpZQbJWxop
pF1y1XLjxVGMESq7thNr/ekb4f7Ju8YF6CkDFQZ51j2KTrPDpau18KVWPD+n2khuuqZfb2YRYzL1
52I5jg6d6iH8yYLplNljw0dU3wLYqGt78twsJEOHhkxv9ApvSwaK86SLmQNu0mrmpHJ7bW2yiUpJ
AASqdkKBBOzG9sZ1p6o0PmFPKj/9IfciyyzN9orNcKFwq/co+Y6BL/ZLXlZVlHeJc5Cl0T+WTV5V
dHhn8jB5wbyiRq+cu1yIdYeiRtyWpa+PRd2BT1VVanqhubTWa2WjgQlJPQHPyoMlXLChRfgS4oOP
Sf7opI79MNZ5fl2qqiNfz9THXC8l/E6qrtdl8g5LGtO3UOYFunGTQu5RmFftYNa37Whah7Sv6xww
U/gfRQPtzTtQLFtQgAXBQY+QtpcNl/t5LVbmh6piu5FI0NXAzJCowD+tgnbuyRDtpp1K0JCmXB8t
2nqeZ2vl0MxdGYeLp9L3zKN7kMs9C3kY7KS6VVUJvJAO2sRU7llq1zmNVEeCUsozhxrmRov5BgAO
ZjbbuulMwnfcFvaHF9CL11BFfCJPaTj5Az6oWaxJEQGhO6+l5BtUsbFyjWGS3bgNpbcRD23WOxIS
mKO1M22ScdXnUjM5+OjynhXRJQCktW3VG5ZicGxYm6/aDZgyKvjus5E3hgjHqsl3ORLbnyJuvQf6
c5It/anrfZfa/pFLmWI5W8vMM3LX5YgadL7oqke0GfkkfARv2Pu4tjXntrbK7TCtya4xOut7bCZ1
lxlyOi1eAVRd98l4eykdeGuBjKM1QdjjI7/arc5QHoUuhoWdCq8j9a0EPbWS+zvOYlo/CyckDs08
9AQsc9k1+23f9C4T7ohRz6GwflgatScyIXihxFg8tpXsHgO7jEOf2PfXEt7lQOhLs/Vm9g2Ztx8y
y+Vz0ZgVcdRF3WxQQ4g4yszUfOjaxjxXwaVWppbtiRObU60LbIaPphBDtRG1PX2srmXctape1LbA
3bOtgiTewIwoFaWzCt5GHzVLtJqJkIy4It56gIB6449TYz8oL+uHp2VsB64fsbn622WhYCV2Myqg
jdpNKRI3+0TQwipHRsZKNNleurPl07U4zMehpZw5tHRlOScx9e1H5QujfqRoUO3TodVf+m+PXk/U
A2/moik458p0HsOUVuYE1/poPA6J2XcRtGMlngPap4ftPEA5b51CcN0ye3Xo3H7YSisWj1UK+mWt
abOGpgjUdS4DalglfEboUQsimT9csIQVWVgIFl+9OZU17mIatW6YBKzHuZRUigOxbTvZzFvGMyo6
wQJutJ+a10utRMTlMHgd/MQPLX68g9Lg1n6bzQcBGAlEoPQXJms/SstSPxRDI28L2Td7a9X5y8I9
sWNea+vnZci7u1yV/Ytvg/cY5EHste21L1QLPxrM8Tu7S91jbSm0JRZnyUnMzfjRNMzRfpOd0zSw
3+2eLQe0yogya0zfh7mC1WmmZWes4/LaehDbogZlDBN2zVtfydUO+05CsQyjfRStnTzDzQTPVl+X
uw6D1B6DGeYvWovEDawBMiaPBFgVilEv97nbiu+kF80rPQ1tFdK5u3J6E4y81XamntcJB182J9UP
wDtnFQUabrV1BogC1Q7urVde1gUlOr4Reotqqk1PtMgt7dbxTWe1yt1WfVDfL20vJeif0Zz81DZB
cBCdsAkm1nxaDds+ca0ezjgD0+ugQxiDPGkugXgCoyUTZcrvLGXKB2iC+EpjZeLWlFjyoZqn4Chc
AuALK09fytme39Y17rads7bAc9awGzPb0RGZcfMz/s2Ovr8y/VMZbUOJszVuOYJQ+NedOGkgnm/+
t24DDqLvCk8HN15DGZxo02ZDGH32nSRuDDjiZRs/kRjthyQ5pqzbfe/k2EggV6lKV7V7csYhvWpM
HTDmxX4RFrNab2rNBhKl1A2dfQDpNeSYy8FWeSTbGkpNb2cyEbD5rw5VHCPARGfW+kPFqXmq234+
lG3gXZdLbV1nrcKu0crxKInFflSuIk3FpzJj5rxs87e6TmhFFXlcH4fOw/MH3TBBTjBQ3MO1kcxZ
+hR1du0kwlpnHRcZiIQdUIL/4bbGsF2nyr+bkf0FSLYotr5E67cTYYpZ+a06w4cPYltP07h8myBJ
DwbC200KcraGq9UQM7L4hSL0LhsNC8OfHbyDv3g3iU/5Wz/O0PHxDFOTTU2FDqwzlz3QSP5SBUHK
zy2bdjP5XkY6rPb3Rp47ryTpsSjWIkPzwhK2dqxFhVpNA4MIhJsFLUjZ/KdJLhximqy0racmw5OY
lu5e8und1rWhto2xLPtJDOkHl+7seXDS/FXOg/qy3JitCaB82pQpFCMg91zeiMxuWDzFOm6CJXZv
PLvM6PpWNiG5ffy4jDO24JqxO0xAIPf9UoutWBZeMLQOGw4kdQhyw/tlCZZHCgVRTg0BxkHWw1UC
LLqdHNkY0ZSXdiTiZXlqAru/7lKrqziY4QwitQbtnjH0nVvneAnrWVMmR988rbbyubEBZyWyWhj2
jCzqACNvdNbzalJqXx1SS+c5d1RLntt+spqw0oN1w5WroFNEBzvEjdaJlJrlfelE8O7bc8+b5GlF
GnWT1hZtBMv85gRr4G0Nfrlb5ZMfxMWp3DrKmc7tZGPEdDq7OOacF3KrE93fUze8hKY1DNs0cYOH
DIvkcRIOZwU9CDeCaJQrkjPbm2nu5hNMnX5u3Jm7RY6rEI7X29nW5cQgpShs09SKzDklvj5XFXt4
A9Fvr8veXqZkb8vC/JNw7MLnuxY2A0J5grC3gPNDqIXpPQB9+c4JyyB3sc6gAP0yOcjFmo8aVLsJ
S7oB94PMrB1QvHU3pqUKGZ5oh+V4OmEtTg8zv8xdUJQ1g+KYqz31Qc5Vxv0RFVvBFUnPRXByW/Yy
yPjkuACA3RnI3+zQaNb6vcxz8z7pY+tE3rF1LEyrv4mpvbp13az9Lspqyq67ehlRJXi9OPRO6/3J
B92/Uc1uf05tRjmrm+Chlf3yUmZQuFeDFShrp5fOTEKETuMNmzvIiRAczBmChJnn8TbbZCvsu9i1
eB78tO3ORSz/My4d4XKDKlHzNbw5ReBeYruLYHrSOqDSrpyD8mAQtQnMo8eHNfWlFQLNtZtUjCQy
eq686vPBOraiMrYxqd8nWKjpzfHjYlcbWHB7M5vBCYSxi3uUijE5cF/UJECet1bQbqHDqo1X2/Hv
7MbBlngJ9VOtEhBZZEYFyjbK3Vjllh3N3TjsFmcUX8IZy4PTF8ONKMeE2bqunPcqc+1tCc16Z01e
iUGrbe1zCVBzMH3buE6HcT5zK6gJ7RKg3Wkb9LdIJ2nNkIvR/BlI0WGVL9I4tMrw9oOVTNdmMmZF
OFklfTSqym+xvCXDVlH0yLKiPKUGSocgDmlCq+pwNvtxCHvVQo3p2qle2P5wLnOEHbVXrC3lu0AY
ZAlWj6gurI272jU9DsrgytxIJ+Kc956RTQgvTIiPBNFaoCMWfvrHOBD6wQWPPTe6Nrf5urr3TpBl
8A5FcmIAVCcoOVrqAtQaHhGC/Y4C3IdF5B0LoNDLA5tfd2QODYAnrfx7HXqagNFZRAPcIzantbAe
qJwvHnK3Ut9JqcVVg2nhKx8uqLc7r+5jX5JvWwFR7qRYZAikF38TUvGZ+G2/bcyRuVcPEHiMEds+
7WLQde1cXt5hb+IphoKD32/VmO9Y1SCAme42yqrtHXdk7m1ZVi6McmXyBxtuIKNZ9nD5cTY9kZk8
3xFci/W4cJG8tENhHkjgsje2JNHD4CVCtQF7v8992qBphyvOreEl15kv84eZdFJQeE9k8IbzeDWm
vfWoCASPo1QLCuEt8HuVSfWktJ7OheldpLc1ePzM9vHg2TOYTZms23TOtTy0JgAu1TE1GydZ2j+W
J/3jaJVGuzVW8piuliCPw4r9f8V0XtMdmwN7baYc/MWyFkJsyN7qD2x2qcm1zdREeMbGeKNLjwDb
bvISE5uX7T97sIXPSEviM/cCe4ya1HiJjX7aOXFpHAD7poMTp44TjmuTnTLgSA6OKpj/zMGUv6QI
E45VbbU3BdEV11bru2dZYiyLCrsvtomXxDS08zHofZl3Kg9rT+XvbKpe92APsVabycuCvWlzGG+I
yi2dz7JN2k1hVhCkJbm4/Wp3AGIjKU6RLurJ3LR99SmzhhbnHLph7zpr/ORNSKNuewNzhjVOqnty
yAUIdinjWxZh/srK/Uh7Jn+GTiwveeT/Y/71wf03FCGUI7IGfrtNL4OEE3dVLza7cLJjVO6/LAQ5
t5bhgbpUvJ4EPvgT3Xbw00X6pycz74YAzSxshTFGJb7HELOqH1YcrhEi6uY4o9a88mDJeNKW60Dx
i+nGaN00orCYMuDG9gJ9WOM8ppdeyjmfItIy/Dg5Xh4YpeoxL+wGlowbNHcawgjyRoK9Cyu5aVw/
Lh8sR1XPVKcV6cZv04BWy8XBfpNWWVuEAXEG38xag8mE0S7t0R4ACuArcyDm0Y+5vDrad/jydmII
WlJvMaKVmX6gCQgXl53p+HkqFzWh0/Hcae+ZczmdkiZPqjAhTc54r8BnDq0Npc05PH6j4xH+W5nB
DoRpUBuMfVq5GSdeMvQRn5MQeygI/6tZTGluycfNgRfsqlj3lo3MfW3TQWzU2tq3K7QQKEqemkvo
1YnY9kK0V7Obex829bMlR6ks7dBZKbKIURTd50vsPXW6QmGSImpyXGve+NOwnLTEYCyCi/ajAj2M
JFsY077o3JRHh9qeiyXpYEViWntTegUkU5qVGlA7HndmlmBRwIKHzqac3nhgctcOrXPSF69Rg+z6
c1p6/GwOkNk59icRHxh3Z3Orxdi8gZ72P+C85ZtKPPfRNZ3WDjN0VVdQOsji8o5duzbcddMOCQM6
+nC3OBdqnn8bMQeHClAGbJy8i09lrgz7nZ2k+7azzRu8T92mA6TjUJZJsM9Y2O8BiZdNNAaG2GRx
PbxjWctvUyRdjyzl9NwVuflmj5UMK2eeb+zYXW4tZ/aoF5iWdkMnFXeRZvEepdEZESeH91v0yboT
WdVw9lbm01qtw473f44cL7OvBePtj+gvyJIvTf1Sy2VgUcFa89GCrvoJldaUeo1fRq4go7u0h2UG
IvD7HEY5rurqgGim+RiR4VzRTt5fCZn+wkHF1wvJD1YIzZm84s+h3TbXmSyiXuV0IZiZ737U7p3I
D0ZJcoBN0b2APG1DGibpdWus+gqMIDi1tsQKqseJ4SWVVYZKyE2SK6wf6/ck0wUW0sKmAqT+2FHa
da2RoH+7g6HfBFQjwdyqbsdoRAYfWjA0Vy1LZMcQrbajYQT3vIDBQ1UX8W0ziC4aGPB282KVm6Jd
gK/J5S4CNB8Jt28yGfynIKuzu9qoyo/JKEBA17iC/4n76r7gfiKiCX+Z85/S+n+qiO6p0vznXy9/
5gvFfou6qP/3f/2Hf9r/VOcP/dP9zy/6hz/T/fvf/nXyU20++o9/+Idt2aPXuR9+2uXhp4M9/Nv3
//tX/n//5b/8/O27PC31z7/95asayv7y3RJwxH9ok7tYvv+7t+jyk/z9z11+gX/7y/mn/ij+19f/
Z/uclH8FAnN83yGfxnHpRP2v9jlp/hXeynEC+/IXKS7/5u/tc475V0pEbeBIKutokbok0v29fc72
/uoICT/qeo7t2HR9/lPlc+b/7Ypxxf8MhsoMvST9lLVQ82573+lmuOW2q49tYK1bVxrGvclGCXze
j9oKleEGwd5GFbLPEn94qHIjiDjGeU1bHR9UCk4XOPbwq1Et4yxa8s/JGSjoymlrg7PKxp+CW+3W
7DWj/DTYAAzVtNN+QCGlJ9LHJs66c1qNeSiw3eSRsBxEEYR230gdJ49rQU5LslrmT85IsCENsW3D
1sz9g1Op/D4wNanhvHRPK43G6P9ULB8YbqwjwK98HU3XPtL5XnyiicreqARFVdkYTbPzKof8617L
KwPNrhkmZi5v7CbuI7crUbq2RnmaZrBDaDIiJ3TqP8Q6Wc5OOjUvjV2RI9NPZC9EaDZKf2P1KNBm
QO8flZXzfWNfbtrDkBpv/nRpmxzRdZ0btTQ3njm620xp964HdZM03VwxtMACaXc+NPG0PIxZXbxq
202eVd54CMuyYDo0gYmOWqTO+j5WfX+l9eWiBqmuXmM/B/ujElbSmiX6a5jj+p0rOCw0Oaa/ztAY
50zo4Rv7iHmddcHcRSpxmXuxvqAqA3EGwV7lC9y4tWm71TktkBsqtIc0ISzXz2yxaTAXvsQCzQUq
YWl91c2ivyqUqce17+rv3K2JikXuSQjShZEsYXM3neU5APWi3bZj92iVUhMb+lRD98JaAMJCcrxc
/N3eQpO0hx8rVDnwPEJXGnnM8r4WwdFyn0oE8JsM4R1g7qT3PsBWaJAm4OX5rklSARjQn52LF3mF
xE98m40SodOBgdvZGNVv4jjWXjmqiIbL+WqAyJbZ+gkpc7ACvTesvN2gXEM1TNG8TRv2OIiHrsS1
2Ggk6kjLtinQPYTax5RlFP/JOxtO+zcrDQtCYMYwZtnC/J6YNjeltH7Rj0x/TE92W3QCvC1FApLD
f+VsfTjzBHKCNWFCzHLbOW1+1SK+nbtPz27DQHAG9Eaw9yff4Ep2YSvfcett7Dxft3FqHFWe7X1c
h+/2Mrs7qR8sMda70sifc5yPhfk0UPdc6fSmHqR3LBjgc+VHXSlBfcvx3jIl7JSe7iYnzmFth31C
9Lidll9NCdZjSehLK34B+jxSxp1GqVq9qFwocu6leWzN5paTWJ1SX22Syn2TKvn2rex2aFuPrmf3
R/keKHE8Qf/W9cby+2wjkFYDZKUSqjaW2DKMK6NPrjFvcpHKLX7p6c5Pgy1HI13jnK9Wy0QqtLrc
0e81OVHPTWCgouZA3pMGvu9gtM7uqKKZ4097NUP1ikbLD6ZNwRV2ckw37H2ZQVayEmF3cfEp/WKi
iekc3ezQvMRhUbviqEXxaDfl71A8T3I1I9RnUNnUw4QO76cNXgToaIkt17IK3h7zBLHyR0I7ubnx
1j35SEruptVkgcw/Hnemk/Qv6oCivEN8zq8O01IrXyLORi3FHpv74y7Vw4K6zIHkM6KqTe6l39c7
ZcwmUHLi/5Y99evpEm+HUc8bF2Dk7Iv1w49r7hlQkvJDLHXP2FgFuFyzlG7deBb63mvb4WMWPDSA
4PZ2Em6yJ240O5t2DRua1Gt/VVvC3Iy1FZ/y6iJJM9bVeobqA/Bki73i5nUr3Kn+WqbV+TCqSX2t
DPs/DgTtXdJ24ojEddrFQeVucFfW5OpMf9ze6PYVXueDa1h/igqNW0B7T+hnhhtKOLwQTL49oTVF
e7jMVYPAUni/cnau2qQSzGqJoALNrLbIo94L5D09uSAbYSA5thydnMra9LfFTF6N1Xdn6SAI7PUo
nuqgHu5tMV/BhtZ3ah4/BgQ8d6Ujq8hHYQm3W8W3se/pr7iK/a9Cg+qEUGLiHGS8qnlsI3XHoiXL
yFLkKEgjq+7npQQpSTKKkuLuyZjGJZoT6x49wNcq1n6XumBUburZTyNpnBuoIgY+cNSZ7Syfrwtb
pkSnrf4rps9HmO3JQgrQxx9IBwBZMoS+YwZ1miD9rFLUPxwfbKkJbF23Ss6cwCoOOp8BMvS0l3Hg
bCxEZhNeAJSMmyX1kULHqdd+1l7pH1zkrFf9KNZjWcgJ9N3A/cDhLlh862TVW7axYiPUQHlHPg1O
tclZZ217Y6m+5xuNR2EXJvD45VaaNVS4lkOENuja0b13HvrXom71Z4WvPMpyYW3NBuXRbJYu4BNg
oq8RX/dFvuNRaA7jEiQSTwlzvEGxLZZ3L1+wy9jGbTvzi4amM0AO+NCc0infYytfy40pzBUp5RS8
ZGnuSOLZfI6GQE1hKRF7ReTZgu+XbRWJnnDCtW63iZveJYCHXLES5I5x1CdFuU87kOmxd/1ozsqo
8brdKtvXNu830yx+pTmDKjeztU09EB2xjs9Thfh/WBv/RhkOAgVeJUxRHtdhZDq1gwZNMYxdSfQY
4aJzO/K6dUHoysGxXr4rs3teNfGusr8Nvx/BiIMPBKmR8Er3WAmPZzhMnzpvrmXl+yAtBgb4YvoZ
Z2iZsDWgi1U/be2J3Q+mXUECjPbBMS5NSTM6ZH85Sa7qAWK7wbeMjUBS1nl2vpviOogcJyFfwwUv
L4JNqopjWY/ItIz32WvK82r5bqSYGa6WccLRvDq/vu1w2x1wFzjTyTEEAH52Q61LCJqpw3qdgY09
88vP8VVBd/QhGplIufyNNTnN1ne638X0EMPfem77NmrnbhbJsq8cmC/kAWEsgzD1G/3T90DIidyw
FymI0OadIae/GuC/owFKgdRGAPjVmW6G0c3vabEyFyAcIna4sqZcp5anOIdiRkyEgqq56YBOX9U4
HJz5wQLEjob4K21iG4mTt+1niUcbbxKqTLTS/bk00t0lCywpxl3Xly9pCSKgSv3HcnW0+uZxse+Q
rN0U/XI0O888ZQ2ODh7LxqUeXplanoXwogoFECTBeo91/npRFVda/27scdgAtR3Q/3P9touX1ciD
HcrLo5t3N1J5Fgxrn/gnErrCBjLmOMJGzkwAJx9yrisM8Viu8tcm0KxoH1OZNlHZ56/IiNih0/gL
O/y6NfV1Ps1ZNBfjp7eqe2cC220QVEUGMMYg9Lu8iF6axo1yk1aoi6Ygjd2zX+RWiFp/U5rz66Kx
8NQDWovLx+TaWbHztNvcoK0W59x7bIrsj5zLo2sgZ2xU8eAMaHy82AohhoEwOmM90uLZfhvKvaK9
HqVAXD6PynwibA5Lre6uWbM5Q5d+lYHK2ALwrC2FhMpG9yDyauLIozTKc9c7kDVU2BXiwr7IyjAw
corAdPHmU0DTjVhkPNGB8052aC28aZDqRrx3dSqiJWvqbV5m56msrnXNUDvM5cOQIEXqU8ht+eQM
E5OG5aWPaOEP2UQwEmlvm05VvNHwR4P6zqR7Nzgm1lMP5zcXbDClEA1zcG3V6x5jz8azhjsyEq5y
eJwUPVoYj4kVUkQ3Huq8l9UmYb0tK3qhJMHVltgND8MzUBK7FMwjadm6M1rlYPzKeKt2rl+voQ0f
u3e94djKOuVes/yw8RNCeIVsqTgOy3JCtsRMtR40s6niWOlsaFTXMutHd0mMyM+B0ZH+nUzXd6/N
uroKfJQCRfZAkMuyschkKvBzUcB1lRnmU8vIYzfOZzO23BR693bs2ETrETx+tW5jFzXtmFXXnEnX
Zlz9MeYVLY0tTyBqoZTVHt3iIS2KNCI26da0bpW0j5Ds92VmdDwRDzHdYPOy2rQJwHZi98DpYvbB
tuvSd6PTN9nqhuOUsG/0oWso9um2fvK6CR+E2QbleSQQ/Q30IcSeyTVsnD5ZsJzDZHfuVZHjThy6
HQfoL1hxH3E8XmeL6vmwk7MxI4iR5ivDFCkLEkN6pgYGn8Cctn5bPvrKP1elTTRBW+V/RnwcvCfW
ZU/KWA5rgRepso/luOyq0miOQfvdejGsr8WjVun66HO2RHH8B+L8hIVPHHTx5Mw1g2thVKi2OFm8
uiMlD9Quzu0Uo5K7RqW05Rdmzvl98IKzMk7K6OeNQxLwqp1r2+TH6fuxDhfQfe69DQNQL4pNmslp
5/fE1+bVM/VsaLzs73wwcvYCgv0cPDtGI/aEoz2X3WUMCZpd0PX9UVZ0vWP5uzSe9Y96clJesUby
eQ42WaXefZk7WWir/rbq1JffG/dU0xxG39V7z3bSEE7LQkSxbwYzmhCFFqjnrHSX4qQYHT4IPZ7t
zHqlD6CJHLu6rrL+Z0ZgecYLm4XCLj8XvqSPqZUYx7jd5Ya9NwLrdbRhFlnM3YOVqPk4m9AUmNkU
jjKqRNki31Xg2dtqTsY7LfV6L1OWFMB55LUuYpxsRcdZl3dV0z8osk2jQA9ZRPnNtVN77XGsh3Zj
lManHtLvtUk/fNigyJjQdJD6DIzqta9+Vbev5eTfajljGWLm3SR9wK9R53vPKq6R4mdsRRTRaS3k
gxsYT41RLAfQSxcaUF5NQf3Tpv1EpW07XzmOr6MYvpHaTCvZJwVyw5ocw8l84MlrREeu2roIDYoO
BygeM4ldDFKI5alv+v4i4UJ0DZ6RYD4CH/CUfSxQq5ZjY28ANh47Me8maPS9YfR5lPXjVRPrg5cl
T1ar6/2MpHff2drcyMC/X5kEMujCDptzEtxmiYySQX4loKXANNkPlicUKK3YWjaggJmUB/L/73Qw
RcPCSO0zeS2i4lvB/ifV8wibEkJ/7pNUXTVZgRqUFtIQyhyuCuXXRBkhI6lRhdMieqhYkxfV9rc1
rdZZ2wDgB7CovjtsVrO1DiuEUdn4XDubYhN7OILUiMZmMQSMzqis6xqdwOCbV9rFVGiMyS1O391K
6XyEkG278FTDtnlp2aWPk4UlK/Ug1ZI6fmOrPYsgfizwEuM9ADvKOTDsdur5S3qLQ+C1tOe7oZny
rTdN3XWKDaquzU/s0z9DRXDdulgXcgb3LcP5vVXCvvqZZNhwGTI5V3fG2A/3pdO8WKPzLFNOXQ/H
VxND8eNRMi1mq77Oo77Qu2AWTxrlll1TlDF1PS9pesRfcyfs7pMGgecsbyIQ7DvQsiFKcvTqCCqe
CCC+b+3mN44RD1ToGCIA9opNVkUGvuCd4ZbXTZr/5r5XRYljPDhGdocagpWuMS67+B+9gYNn5ezL
WT0ijXlvV+NzMthrcSCs7MYFuvVh6r46a0It5wpcMynzqBvszFXgs023tEftYpH+Zognpx6POR7n
56Qdac9kGK2BV8Kh4nZSL80fR9mfheQkGGui2omMyrY0S9xq1/P3dWOaxEbF9oBkzUjv4YMxuwfM
D1ycLkrJV37iyBn1A6GJ2x6lMFGP7W2c1uXJ6VXzMhIVEFqdBATq1dsg17tlqbpt63iPVcKHuNpY
GBVDgJ26f+p55uKx+JtiAvQZ8uYxS4ttGqvX0svmvW69p9byb0ryRTNFik+tbwr3Wfiu3OS6fFGt
fcxhDjqXXk2jvU3/g7zzaJIb19L2X+mYPTtAC3Ixm8xklsnyVtKGUXL03vPXz5Pqvt+tQkuq73I1
EbPsjhASBeIAB+e8pkvhV8l6b7rawvui73xNsz7mhbXTwLXRah9OnKTdguLI/IytKPOKPkJ5Brzr
1EtMwUY3/dw2I/LLEM5qCLgXScIN1Z5010mRPDfHw8WxNoFtP8cZWLghjfZSq87aYsHbc9kDx74b
gJ1u5yACEYH8ty6SfW+ltKmPEAYgG3p924f9JU/Y8ioNx+vSXXhxAMOvrDC9oC7AuhaHxspa5KTk
rl4Qrs28G/jvCIja45ZGe7OZqmTa2KK86jX32sNIhvw5vQ4sK0ahLTxFY2GfWRRruZ9SEd1lS/Fs
TZPYOwP4Jyh1FFzwrp1xTdy6BVAP3ghm0nRbOQbjCZ0F6O9DKO6n9rl3itOY/rjreNvexqUsp/Yz
e5MAH/2FgpjfJiBLYT3LmxFuFmwx+wT0+EliBO7ebUhU2OpgsK+9JTlolnsBkuKahyfANfsr3aVN
lAL7H2CuCUgaEQxe3EQlSf383IdwsIFLyKa6dyTMRVk+0+F5gjeeQL6fTdrT9/RmKcDy9u+D+ATM
/7xPRN9+ynT9kybagxZFvqkFzdEVAeAmaGo0KMwd/3FDdxV79mh+yMb5eui6c0LqwlzSx2EAXTJK
GDJxBQm6iTfpXB7swr0C8nHiOLTxg6XSb+eyB8KI0IM9dAeCAiPjfAuw/wnxUHSkNO3UTKqbZGw+
JBVZmy6b/oTeXwThLagOBuTINKLMZ1uw8c17ARzJ7d3rWgPBa6RIumXfJEwuuu92utWpkWU1Tzvj
+FZuPlWVs8l6DGITYzzJQzrg85UN3DsA0HVOz3XZ1QZP6MYgtQ/tBgmyrN7hGLGxHJLPZYyvpMnb
L0ebNm/bbVTX22RMz93CQo3ZPJIF9C8i0p7MroAvBl9jJ0zvWxz19OQ89rcYOOuGNIO81Paxr5Vd
9Uxt0UzKYAfucQTlSUvYDHf1bH+UQ/cx47FEW35MLwI85jkmm/AKsumpnY7nTr0k+xjS4dyUpFnD
ssXm3jwtm3vL7s71OPs+QnZ9dITT7C1bNqfLwkcZUm+4LRbMO+Z4pt7Z1o3vdO544uU8Vt2kP0hD
dnCW0gsz0E8L+QHWdOrPLSi1JfsSQyZcwOVilUEjF00LzSFTAg3r2sHHLPdAvhDhsXjxsvBBDNOF
OwT7fLnLDBJHJH/E4H4PydQhJsNGNj8ZWfOlENU+WmJ/sls/tbVnu5FnjuGAS4R/PA1PSxqdLUXy
debbzjbpShfda8atxjuvs+RBONkt9hPTBvLABe3uiwAt1Eq2p4mgjd3pWuJDKqIJCIQAO6dhPog4
tC5jh+Z6AxxT8yhMzU+JURtbCtYjN68HoSN5QK3thv4I6a1LUyCgdNTwvANkCgNwGsMHByEAMgjO
FCpGnHc2diWYO/QFgEORksYG+BFk5t4xrUcH7yP6KPpNOmmoFVgVUvFRO+5jjBU2iB6X+5mSpl/P
l0bsfpmqu6a3IpQRmQ4g/i/c3jwJuzDBuYytCxLvqus06AHyBawfeI3R3kuRorNCcUS25CXd1tDy
6MS1bBNMgrhq2VmtM93zgLsGQQqzSINjZ7vlGXBz34vJXW3LCC/sIZO7ZtI+9U16OcSUurX4Kynl
k0tDyk8r9kxK/naGtARI4MlA5s0Q51F+rIE2ziY2A2cXIpOw0WkQxN43w+Vswo3+dIriW2fqe4hT
ur0rNXiRVL8pEzffO2odGjfnbrDi4lDQckEDehfnAFgBfyDRscTVwYtJ0ShEk+FyX8KLBO41GN62
4am9BX5EJz1Cl6cfnNPWjWDvaDdVL6i2tAH11UmcRgFww6QGDBEbn8yewFlMbRehGmTXtr2dRIzU
t94RfRDryVtmRxOXg223p7mVUM9JFuehqD1IWDGybzeTWdpnMxUeoJT6fAmDq3yxW4poHG4hAjWt
DiC5d3KYyh46sciFTRhFl8mBEtHtOI+eAIkknYli/+Q8ZJUYup0W5NUl0OsjO1IEQ7cvdKs+49yh
eGD0eyOOP+czfA/Pbm+8vox2wJO/QBK8KHW5n5I830zpcqlrtOMHNN5b16muFsoFn0EmFzdwDUPC
M3FvQ2ugcN/PlNIyt0bkYwiz5KTqMr5VaDRICqE3gopLBFRVNHm7D/TY2JUYRpznED8lD5iJBKRy
6pMhtKLrYu7FfRSZ1okDvGRfLKWO4HBiel8rPdFo3VC4bjpUCEozhMTAw8sPJMSyCdD5Mc3Q/aXr
wfp7gFcjQfOnohlPIRhAxBZt4ebbHNMCBXXf+bJnjmnRixJc29idQvwyzscsTK+kjMWdTAaY96Nr
L2fBUvD0I7MP4m3atwbIO5QxzobF6T+HTp2dgZXm0ezVy1aErR/Y0PKFRkpZ1QvbBgnDC1a0O4qH
2MZew/to2k5829OOPMfYBkYzAD3DJAoMhHTCcFsgynoi7Di/BoDuXgSadLttCEzr+xTWUc57jpDx
Rpk8LkObx1urh1FE1qnJ5z6pR1hUQDJA9PC8XlLPPMtrbzi0DbnVPgk0biIbzGqxWVpLv6jDkbxp
yDtyphD5g96NP6VLrn2FzUihJWp6ByQe8vKBnld7m58ryLQRJTLZsS8h6h07qh/LlV1Fy55OLQhy
qm5gSXN9urWWykAR0mv2HSGSbpIgaE/ArFaHkELQKXD+j249Lg+IfZYnpscrg/sqgC9VT1cu+cwN
NYwjewfGkKk3IZ4EFlUGu7KAfPbR3UgV6zrqJ4S7UkpQA8IV9qaISmu85q1DWw7HQDBUfRs3y5ne
dyEVdaL/cxMl8qqd++kGEr9355o82LeicLRLk9qOj7opWqNa4sUfOy9qLq3Iza5HvbQO+ug1Hz0v
aObztEV4AGPhKr+gxt4GGyFjrf0oU9ltoTuRVZbg8L8jfGCeVKEGTj4s6AOegnMGoB1UyUBRJJxp
PxaHrIBkFWUD3OE87RDcWca+oltuTPYNB4hDjQbQ2JXh1HF0muVdFe5kRTd7HErH2BvUL04WSwvu
RKXdBfTvYdu7HIuAw/LzBfrA06IN7bNLLdevMx2+qhzCMxDo02XjliaI6E+5W9t4K+oR0JpO9+7j
xcx3k2FW/mIIWfl2F0e3iN5CDfTKzqo2ZZOjFMARfxeMkXkDQdEpT4j2ILywhpGn4BhP1NrdEXmx
zVQM3llmBsuhNiPkCfq+qfWtg2jQsnfb7sZwsmBbIMoGQaCgayk0bfaHvJZw3RMv+8r/q8wviaCU
Zw1RCbQ9x/TseDF0E2yADICDGLuH0DQkZMd4tJ96HlfPtSNHihtyHs/htU4XVNm6s660xUWJqMGn
XmttSiLUz7dlsaB1HenBZSM90wdUPp5TqSaLADv2klt9eocPWjUcs2/3EHqZ9aEG470ZrFzbiKLo
b2tZI4bgLvY+RWDoqa2je1eI6DYJB4CIcUPFk/NTfgQwEI770XIsOoKF3FuoN4gbrVl67X5uRnkl
R/kRVRbxradWvImxgzmioo4Uz7bivdZYHiawMvfO0smpghs9K5yHxYyWRxhDe6dFnQbcyCP9Sg8/
NQuptkGjKlzNxzbfLOBlT5wKaGiMy66dAEN4tmndzV2pPccWUm1jVgLkhdlPeSeBrJ+bzvzMcqOg
ZXkU9FDBSA+Ch+82mynjAEdttkOXRhdzuyDP0VuW+VFErve80GaA3YbpcUJ5KhxkuCuolj33Xi5v
gWgIeeYBVoS0CkYCLfoOMHky2udYuhg+0ju8ZXob5gZ9++TBBGS08Wp6trGp83KMWNQkoT3U5l0C
7ABJ7J2s03wH4oU7HAmg68wY2sOMaPpta4ztw4yqCxLqXX4ZRDN0ahwceNNO1VJSOwIa4yD+yJsK
zLQPf8q9qlIDMPJUlGDjq2IRwxbbdW/ahOyXy8ZquuZ0pscIc0fkw80yo1+wCWSFJ+QCEmyjFfO4
y4VcdL+oKl4bjonMV2JMFiycrvPDuriltO1B8vGovnoo9wHnC6gEtnNgcvbRQZFNPX4ONFJDSOPD
NbR/rN0Cp7q2y6HYaoVtZztO5hnlHL2SD0MJIH/nSScWYFfC6gVrEgnnyiI3KvOWeqsWZl1MOlFD
sRHcR+YQx/Ee1R7YaG4DOyoCr3I5N8PwYoOlv00ynb4VVDkL3moyfkh+tNpM2w39ED7iNVlSkF8b
Vu+0p4bXiJ3JFjtBZQBcjeZFV7LVzB1F4uJ87sbmu0ODagNDaLkxbNFeWJMZniE5ZfnIcNh/e6P8
H8bLGUd771/j5R5Io9s/Xoqvf2xf4i9l+8dZm/Ff7WsI3Y8h/oLQaVL/UzccB4ya7rlA3o7+t+O3
tvvv/yJN+tNyDccAYucZNsVKxJ3/BtEZ+p9Uky3DE5bjHAFz/Kt/gej0Pw38ZQ2QoHRtHdsw/xMQ
HTi9V1Kdto04NSA96UqGclxPNWeftVkLog5WrjGm3dOcWyGdpRISSGYBoO3i7zRiqidTL9+RUH2r
Q/r373oOf5/hWJ6lWlAssyzGShPhnpUzdgMgorukxW0bcxDeb68+0M1fwqN/cHXflHA32//+r7eC
qn/9Fh0ndC7042KrkvIsZT8MwxwiuBVSCMrjcE8Letn9/lfe2sX89SuepJ8snOMHdRWDuBYxCrQj
+BUoCBS34OzvgY2np21iA4mAjH2hlTj7WCCSx/zs97/9VhP9x287QvDcc9lJUkrFXMAe+3BxM357
sm3Tl5F1gZ3SZSl6jp0m1v2mAsr3+5/8yQekEEFpwfYMQ3dVLWpkWJKuFFlII7+OyfmFyfIi+sTT
7D1r95+srKN70iUcDAkdTpHdhXVYNSNEdvhIVXxjBJPY4WwXQ4mWKTjo+ZON/7K7ICWYdZTvfv93
6j/ZPUQgAWfoliENS5EkcrQ25bdtza/AgkP7RmBdzLW5yYfIPc1HvdlhE0ljjyfVPk4W1DA7XNB1
Fw2vJeXaRy4ALQj7Hbv7ny2/CcuMmTkW1UGOjtdSu4tuR21ZmppvwbDbU1nKttys1fHF9K4c009W
QEpBd80GCOpx6Lz9Lb1OxjizYjAJoVceyiGwP1PAzD7RCLIf60FAv8Q4DGhXcdanFxrN2a2Jnpgf
11O9X8AZ3PK8wLHj9x/GeCuR/WPTe56n67YrLORCPHXT56IKu9bi6JpMyOZNhuDiJGYa3XGFhAX4
nMx9yMJZvzKHxQw3ZPIREmLBfOWV5J2jMWqUfSf+1azDCWktZ9mGRVHVFwatSLxLZbA7IijaxrUu
4pDWXTpRmomiY94/xdlpAgHhPpg67z0FaMU46PinucJFeoZoBnjNvn+74qksIwcSjOY3SKDt7WGh
yOfB0KJmLBC2CtDL+D4FJVKnszbRrbW6YMK0jRoByAJoNc0UQTWdNLujA1l5z3lOE3xXhwgu+sjL
lf7vP8UPxe5/Cz7/mK/O+8QiPjljpWq9PNWQI0oog/5SBlDMm6SvyfULQBDwOw6o5ep3bRbpdIzy
or9cEsu9SSjcDRt4wjxXdfqGiJMibcT8DcQUx5TWlDVm/I/O8OjoTLC2xMa1wvuqXMabuCblx8wu
QBClnOQB13Mb9BwdnBgldoBU+xBCercLesRuYYkb57Zr8whBVmDa6jjjbEodhOQI5/cxNaX1mFD2
/dJZXb/Xe2rYv1+ef8aPJ2xQ2qYEKX88pd9+TfTuoFGYyDwEZjw8ZtUsTsCy/mdq6sdvcPwV15Em
gm4oFihRCvWYmoMnAt8D4Lwb4ZOWFc/t3/8p/0wX+BHJ36JbdEL40bd/Ch2TeKlhwfnQOrudnYAR
pPZO6SgsoAfy+Nj01dhABS6Md664n/wyPQWSAXQfuQNU98sEbd05NlpQZmgUooYzp1ueBQt9ixYs
i3wcwyZ6guYk3/mLjX+etMczhu1NBmGb8oc/yCtR8yZyYi2iMuabpTDLDYWi4MkcmvbFaIETbrzG
1na0v7Q9D+I8RcsAMAyFlAoyZ2LQlpxcWV1EqZi/Jm1wUY/QhoyAU+NIy2seAiPRIEFK82FBZirf
OEUR3WlpkX9B7dq6NisvgemP683vv+M/r9S/Dk5pIid53Jxvv+NUmfVMkxnEcuUNe2t0vfvKru9a
3CYPJa+8vetZwFQNlMO1KV21pAScA3HNlK6tKN2nyxHABZyGAkDVn3QN9ONAKxoq15U8oQM9XGca
Sn0VniQ78KzcsLqd7pcMBC+K6bNfF+5TKqkdT1Gw7CxjmTZSyOK0ArDoe/C8tuhZ4/smqm+hCVaq
z5sXuEkBMlXme06yij/Mj7gjGjirTQvaFgDEt0tJZQ4dkEFKutOGvFs4TjYB/ZZDlHdY281jY2wN
qXtncRdYu8yuvbMpb8qbAMzw0+8/6k+nYvKMkCTWfCCpTGUqMtNExoQYaVC8qETfvAz9Em4o4rVn
7qJr1zJaBKC+MEchD4Y5XekL3Wy6u3cmcjzR3t4HEIM47GwPuKn5j+3l8TWzsT1CQuvmouiNMyjS
mI+ZTnxBhtZtMssR28wEldiC4TQriNB6Uma7KjbeM9L4yU5HkZHP5DgO+ZLq+IteVJDjfcPnaUvz
MYygyDhE6gFaZE1/NJQnMtRfPNhaB0229TsOez85+k2+CKclbzjLUZ9XIGs7mcAf9if0gy9BQbl7
M7f+9hv+jx7hl/GXpmzL751KSXvDW7sevkGIaL79cflStX/s++LrSwdfTP03/xtpbEfH7V8/y29e
0rjtXt4y347/5K9nuJR/uvDYjq8HS7gGj/F/vcId8afLy+J4cXq65/14n/+LySb/FPwToA7C+cF/
4+v+6xFu/ikFFGhkKqG/OMKz/pNH+Ntd8rclJ+GipHlo5EapsxSOX/LW32YeRpDg/Pav1uHd1++/
B1fyAcfJKNgHDK5r+ZPhWY+G1bxzi/xq3sqDrCtNK0283PZRduo3E3nHxqPZtnJ09XagdUUfvHR8
10EXxvIOZtxm7zwefjVz5d6bZ143FDUdiCnap3wiVxQw29Yt+PE3XyUKEWq0adBrSCoZ1j067C/t
2K/8lsrBHlpgKZcpd3yAjGILisbewX3OV078eJq/mrgJTnoEGOn4AQ3FbSjLM3qWzm7dqiivNLOy
5TyguwK8JQ+h7Nrfa7Ov3skofvU5lZqL541jn2YsOfQS4B65hoVtoa1b9B+PnlfLIo2mRx02sHwa
t9rt0AlcJvIeqOSqhVF9itowcgZ36m3fzvuPwQDPpDIf1w2txGc5onyaVwwtcYXY2B1MbbrS68ZW
ojNrsiJDa4Lu3dH3eIEWv2ma7tu6wZXwDJJ+Cpqg5Hvqxdckqy/ivL5ZN7QSnewSip/HMyuc4f1m
7m5sg3cu++Ps/p31/L+T1lSic7EqB5GBBEqsCcSjo0l0jZYHAgxp8I734S/2ualEaGRGWoL6p+0b
mNdLoR3C8eu6ZVHCE4dLbxlFZB8fdOeNPbxQU1l3jptKcA5DhBtGFtq+B4PsLHdpaPW68U4d7Bcr
olZI0Luug0wEkz+Y1oWz5Kd53fmrlsRQLk4wqiAOj3GPYrIfIX6XivF03dBKYOpBHwtDc1Ez0RxI
C1Jrv3sm8IJ1oyuhadkGLEgQyKiTz89W31w5trVyTY5b/9VZaDgQPgMRz74mjK/LUeEPouTHddNW
IjNK58Ke+nDGWWeaKXZV3g4F5Pfc3H+1UZTgRBzVqcOhnYDCOjeBZwOerB/WTVyJSg2Wa40Em+XH
lfE42tZXiPvJbt3YSlzSfTFDfGEmiqj2wcrsKxQHz9cNrcRlDpxGy+Jx9vsY7dSgS66y0fu6auxj
s+v1PpnN3BtKMVpofx116YcB3aH+Zd3YSlwagAPRiJwmzhMwrrX0vmv5sm5NfhRkX+1vpBZRV+mG
2W/E+K3S2qfQfMcV7xf776iG8XpFcL7RFy9htRs9v+rL/kqEWrguhdCVqNQT06q8tJl8BEGxTYmd
/qE3yvdsvX818+P/f7UmTjMju1NVeLOb7pfMtu7zzHvnxvzV0EpQNiU4Mai8s28go7QRkX6OPcV7
tcpfDa6E5bDoR/BCOflBP57orYEOwrRbtwWVqEwx+tB6r5rBWhu3Jrg24Agrd7cSlVlgLzWKxlxo
8sitt2NE8qJw3byFEpYJtsgo6jWzj6MCrIPsgD/juptBLf2H0Jcz97hL0gJqsIeaAFB7++8KB7UJ
NG/+/x+xQrkwkdYK2oCd6LvhsbmBzivKdMO60BRKaJqFkbtpzUYZekQpCvNDmKzMIdT6aqilg6Xp
bPDUEoPfFBN0kixdl8qK48Z/FZhJaiO7YHZcaVX3QZTIq/RCvGM4/YvgUZV1snqJGktypJTNBEBS
mlhipCsvNaFEZl1KodcVlxp4pLsujD70qbNyGyqRmejNEESss2+SzN5pbTw8J1mz7rgSSmzWJnRG
F4c9SDvFgz05qHpkq16w0lMic0pK2cowP97zKY3Iwf1m2as+Jb2nt9vEKianw4hv8uWIBJuHpl9m
Pqw5B6WnhGVkOq4ASjX5rV3YsHTyhyhdVo6tRGWIDI+G4w870I0XP+v0bZahcrhu4sqNSSZogbVB
0KFv5Pdk6vRNBh9+5eBKXI4dSObQjNmDxkDRPSxe6mK+XTdx5caMjBrRJsGKIxR0aaaYhLbxqvwb
0aq3+wSxPzOLgI/58aJ9Q8PiC2IWqwKHAuvboaPSbgGjtLOfyEHsAponG6R37tYtiRKVA7jpzub1
4AO9uIMkA/EiTdd4hwM9UcKyyXKjQgV+Al5hgHq3nfHMyEdtXdCrPQkp6JBDsp0QZqUFF47oWcxa
Ea+6HoB2vV10mSaaWSVIygPiFx8zvfNegmAcz1at+j/6sM6k525rT7T67UfhJHeyWxc+rhKbnan3
KNnbVJW1DppNbCJjpK2rtoElersobQPUt1lYFKOybpHp3OVN8c7b4Xgw/bP8I10lNDUjGcCC1rMP
3AqQkEAnbvw84uegx/Fu3aIrIYr+TQqMHsndqY72uh3uhauv3ItKiDroPPehxuxDA1EIreofRyoq
66atRGg4GSEiEiX+Kn0FUimlTzvY2rdVg0slRFPRzE5aNotfmt1T0oyf6upk3cjKxYklQITfmMk5
PmZfs05+4y2bbNaNrQQnXBlU2qYFrbu8/FgawY2IPq8b+bg9X2WFCHtMwlvojuPAfNMmqMYs4bo9
IpXIzESDUdPCedXiILWdvNaGwriuJialEpnmYmYzTgOLv8TzfVhU96Jz/XVLokSmjFDllxUch6LK
T63CQbGgWndYSTUic7A1nCiGX3caGVaApbqxet5KTA4INAf2QEzWtXEuAvHg4dG3bkmUkIwWWCeN
LWYfHYNnkuZzhO3X7RIV0ltmwoUjV/Ehc3mfhM7LUsqVp5QKQXSw5Ztk7Ex+o0095F7ZQL+wHlet
iaPEZAgeDSOAyvCRxzhMrrhdvH5V4V46alDGmKAjMTD7SJQ/aDUGQ2E/vAdxOEbITy4eRwnLBFkq
q5qM2cfQHEaPcaqF7yE5fjW0EpTwi+NS5AytF8aH2JruMVwT645AR4nKOPLgRtqEzmTESCtRf5Ru
/7zuUyphiWKeiaEAOnioZ37JquUjkvT1utBxlKj0PAxqppQ6tTdjPhDmCKrx8Fk3byUscZ6wCjxF
EQHAB68IUGwyo3dOquMu/skuOTIJXt8LiDoUS4Wwoy+SzPwcDzDAEDxBwXYjCX1El1eGkQpANJo5
09qSSqc0s4/wsne4T39dtTy2EqFBZ6RiWdiOgoe3M1mPi+N+WDe0EqFSgAaFyE3+E3V36QThp/RW
Dq3EZ+j0g4tOHEOL/jp0vF1W1CuHVuIzsWL4/TGzruIKIfyjzKlZriqLyR/evK8SiQa9/TaCaooN
QzXtkmyezopSm9/Jlo8z/Nl2VCI0a8PBzWTDiajN3cdkatrLPIjbdzb7r0ZXYnTCdV6XIQ/OwtG/
hF2CPsXgvKzbKUqMWjmqot0xU67y/LbHIWszNt66c0tFAk2WJyfHo51JnRNJZCCQGNcX6w5cS8ln
205LRMmB6MtBXhqwK0PTXHe/WUpgmpkROEhe07vLEKEf4KA2bfqwar0tJTLHzIGe60UktNk9eOkX
DLo+rhtZCUzu+zaQJiYi3Vjggt0XySFwcNP8/ejHUX6ywy0lNvGtgAxTsdxweVtU96Jsus7spbsD
EBlFu9//yC82ugosTEaJWZDNn2C79aGa3We9ck/WDa3s86gyES9uI1Zn1l+0BuHt2VhXVlG5NHNV
FrJzacYGNXpegyi/9HO87khUUfa4f+Qox1AVN0R3ggzY3jDfK+z96osqp0oR2UJfSm5+t03KM2TT
tkME5NjRgnWHoqUseV82ThbPCQXmMr2PDO1xmd2v676mcv1LmU46qvS0rIrexrETIVYNJ7qVe0U5
WjCStsIKRyM/i9pvXmw3WzSY1rXupakcLvA/Wi0Af86tjxYz6hCPoUjeCdJfxY9yuLSJa87ZfNyJ
sXc7Zvj4Ts66ppU0leMFg5WinNHV8D1Nw9Q1cr6MDuoR677n8Q96dTsbiZGBqGfieQSdKZySfX4U
5183uJKad31f6uFM2T1IUGyBsX9St7m1cnDl5o803BiilL1SdCPuiXnOCWBq6zaiigdqW+TNB4fo
H8V8imGWnzfDzapFUfFAo0BlNccJm4Ol2tZefz6kydO6oZUdjn8OCjHo1PgLxp5bhJqTHUJP64rv
P/hzr3ZKh7jCZNKy9psgvZbIjjf2yvPqB2fm1dBhFtlZUbDatZN81o+uQMK+Xbckyv4GSefGXs2s
qyg4gc53mrna2bqhld2tp8VclnKcfH0GDT33BxAO6w5wlY7pOMMkceBhb2NvHbTpVZ9461JaQ7l8
ygDFTHfGQURqZoGBqXkYZLZy2sq9ozUloMjYnqkro7kxIekZlferFltFAgV5i06/ThaBL5d7KoMl
QvZtXHcI6sq1U85olVeexyFoaydYmp2i9uGvm7cSknVVTh4iY3RPrKlC7vcoelpP644SFQyEgnmi
W4Bc/X7WEADM5wiXkXJdvKtoIB4QiHlKlzS/1i9FUxyCslm5KEpQ4rHSG3VjkgCZENfAz3+XxcrX
ia5EpZtgjtXV7MFqtK+6uD14ABp+/y2N4z7+SSp+FFh4fVkirBAhgkTZ0HbScEH+I+vKTaHH3rmw
rPZ+sDJxKZfJvUWEaevM2Xipu/3yHFnGeKj7EJtpO3OQ/hkm0+pPpqFA7AuVk2tTOAimNZ0IziiO
R7fzKLRyFbJVqlgdjHHaCSYkay3NZ8sIDnZVnP5+PX6R9KhYHSMYMNgYywHplezJaLqzIO3WMSug
271d6hlt1Coz88FfvM9V7dx2y8p3oArTGXX6ux2eYqjsImCD3ouBSPi6BVEytWxq4A/oPywl04sK
WVS7ctZd7SpIRxti1MYnKr+jhseaUcfIa8px3eGqonQi2bHf2qVClK1FrzdwM5Sox3UEHKnCdOJo
DLu0Y1XwyM73SxDuhJsa7yRqxwT7JyEplOvMyAKh445X+RMI7juvHNDLmrdIM+/zrPHWNR5VwE4r
gxpqaYWq1tjFwh+DzruigNjYK89D5Y/w5JjCt6Yf64zBBRq756GnvzP0cev9ZH105UoG5VHVneA4
xFYweWo0UpZNW7uo4hoFq7Zm38NiexuswYyoZGvgSlBV3Yz2P25UHnL9u3Wjq7ezl7QWxvWV3wYp
cq6yO8GL7WHd2Ooxs8xQtVNmLnrtJBXGvkjqT+uGPu7YV0ktnl96PNUtmwa5qLJvz7W6WlX3gDj/
duhcC2O9BqLiJ1mLyrVsPCwaJ2C162auXM8BFPSSiVsADaWFrH/UbXPNMFcloDAh306+jkOnyx0w
3eY8PhuIp0YNRmXrZq5c0AvmOVlLZdVfRHOhY2O0WYS18nsqQTqHle0WbgpTKe0Tf4jidptN9srB
lTBFVraeuwYPoQg9S2y9lsvGLle9U1BlervgobSmQbosytgsX9qhOJOxu+ricFTkUW2ZODyhnuej
2o5f59iOm7Gd1xEJ0Tl6O3GZm1kTt4weG6mvzck5NvTvXBs/T10Qq3o7dBkHi0z62YYU6j4jrn/h
TuuIso6KO9JbKScLMRUc8vp2E4Xet0CSaaza4CruKIHNprsN8xZ9eCY7eTmYK+NSxR01gd6mZgpt
E59cza/xwY5k7q47w10lMFFG7Pp8qBy/XRb3VMTG/WjN2cpFUSIzRR4fWEbC4FX11A/684JHzbr1
VuISa4qkGitAZGjwPtSOvsWpcVXJELr42y0Yo0QtsJB2fKdA43seLES6MWVZNe+jZ+vry8dCkNbI
W7hbcIiXrdmmj0bpNOs+plTi0l7CNHQCySYMBb7jYr9oYt2nlEpcjlwOtl0vjj9Rxjrrmg4XoTYy
1p2yKvCIjykGJBpsfwqGJ2rkz1XjPK5bcOXOjAZ7NmzHYOhRDrjsNdu4kevuY1WHw3WzapqtzPHj
ssIYrD5ktVy53kpcjrObJG0yQmCXenjU+bjtMuM9/alfHLKqjFyYouI9lKxJumiHWA54alhi1bMW
jai3GzwSNlD0nokLd0l3gtr1XGrreOCOCj2ScZhbC0K4/jxhtyaLKzsvb1btExV51PW2k4cxfrfa
WF4Ei+anch2A2VFxR5GWBs4ChhnlGCc4OR4oISqj6zaKijzCTTBDxJwlscfmKejFidHkt+uWxH77
KZ0K3y/LHG0feg7OexqGO1W57hx0lLCUvTDSEQNE350B6uaJeBqivPqwbuJKJhuM6MyjyWz7zYT7
gJ1meKBW3boN7iiR6epaMUwppHutdi/z2XsYVyoRoGPzdsEFBLwyzwfHz3vEn5P4Jnbddcm9o4Sl
FkuhgbI+SgVU6NrZuuNBNy2j81UrroKPEJzru+S4xTFh2tuTyHwtxItq3eDKnTlpusQkgblb2pPR
FRGefP26Hp6jIo50APRxl1EwmAPrZUopLw94Ua1L8FX9K2Sfxegdt0qvIcoex7ZzIkRYrbvtVY02
7rRJ2Ghu+7o+XZlWdrmsa6DAHn+7D/UJPAZB5Pha058v83gadNW6vE0FHbXYsbdm0ju+lRmXgxH6
4NJWrocSmLiNDLF7rP1IyylPDbON981Ur9yDSmiWyBUa7RI5eCSEh6BPHtI5W7kkSmjmYRFjPh3/
D2fn1mMnrkXrX4SEMQb7FViratX9klSSfkFJOuFiYxuMuf36M2rrHGmH7uzooJa6pVY3YRlfpucc
c3yI71nwSCWMultZufzQ2tkLjsh742OpEaKkzdZcCVdd1mFIj434XnA0wUEuiCxGXCeLyjuzNN/W
JhDHoqu95gi+9NjGY5i+WFunOaOue0Lt7U8Oee9z+Z/5t2SvOrKGLHUVYtRJu7JziXTlo5eGfTs2
7Lujs/RTPHsoAmAZQKPccQnIzuqObSt74VG5LvXiPB4uTfl9SYnPOvDpjr347ui0EepUTYUrW2SA
4p1DqdFWyP50a3v/+f826LslusRBijIKNsQupvX91rQVmn07SkEsSiZ7LJKLd0u1t3GP34COU1nW
D3U/ZCPAWcdGZ7dUk1Z2OCzed4GBEZgPVlM+J+t2LJTbGxFFkUHu2mJKqhrhoQR2K/fLFh+LAPY+
RFbj4SNJEPQP7KYZkw+LTr8cGpa9gEd2VboO4Iyf6JTED3XS2bdRzvXrsafvrp7gsc1CSUxJytmX
SW9XVrtj+dq9gqcNFIIWDZuwcfAmV02EaNGag0lPujtG08WmFeY5iMYwPsnLUfpsTraDY75bqINR
07igJ/zkS88KGy2QwPKtPnbc7Y2IAvi6Ar+C9ErdMrCoxmvgSI+lV/aKRjU3wUwVXhy8BfQq19Kh
sg+E17HJsluh81INTljkVGHVnzXxBkz3UpXZoYfvxUex2gD7rhCIiiquijIiX5U5VkdM9uqjdknq
LVlwJy/X6ZbAm61c/9S4+JujLtqlheqA+f87VUR3Xib6M5yml2MjslubahFA8UR4a5mU3Tmtm++a
t8nB4d4don1F7cQUxUwZt4toIMUksfn5v1/8NydRtFubLFi7DpJmeCgtdf1mN13e4XRqzmaajvmT
wFb91yh6iXDd5xpj42I0z0cAGd2Id87J//4Bv/uou6OUiyVptA4x8r58kLB9WxJ+LL7YK5HqXsI+
d8OjYYOLvjf+re2mY4v/PwKO/6q9kRQyuCbFmDAHhBsSfWkJYu2hEdkrkcLYgj6WoioBVIC8mZeN
n5nUx/xP4C/669es4cRRwyCUnVTA32C+bjIRwgb72KvvVqgGppmhdQcFFRB4LyaCihR3GXdsquzV
SKIt4y5631pEQ79Wch7Qwhj1Bx++W6QzYF6mGfHwGj7szUhvufyTtOw3a/Q/xIb/miy28VUFa9b4
VEkwrjMdR+77ogMOc25gqw9u6ntdEshVfQm/caCaqra9G3Qw5fECstexL7tbpsYAQt1GmJQLXdcc
DMS5qCL2h0j3dwO0i3QNRN9hN2CDnINJv6z197RNCuWS+A/P/80es9coqBTsw7h8f/nKv4IdfAnJ
sdYMGOv+upziuAy6anrPLdpoyEwfXVou3LHltNc/AQ5WriOp2Gm0+l6Y7bqm/PnQ99zLnyCX7uwC
HsSp0aDPuh4QSeQBj6UW9wqo3kDquGrkcksI1k6dDm90sB0ThWGn+nXEW9KP42zwMb0x9yPRj4kS
x1o9k70IKoziKTDwej9p0TwkcXWdHjOaS/YKqE25LRzD902dxy+edfdw/pcHp8lubUYEAIU4Rpp4
Ae0lA8vi07KCIHtsouzW5hIMA1r1MSTTvL7WY30Rxh5MWu5lTywObL8GeHG3bFk5dK+BkYfmN1gT
v84SOJzDmmPGbpjq6F0bu50D2AgeOqEBP/n14UBjaIDrkvjEOUynkjA4eeu2QwMO3tWvDyd1D2KD
xkwZyvp56vyjrcnHI98SPuG/Pho359iwAesSYoSXNQzdqUWzTfG/H/7vmzic9H99uJQd5AgQrCBJ
HH0qgX9GLxxg8duh85nBwPyXgjPU2fU0DDAITepxheeCHl+AOJaHQkW21wyNfT/ZcsQXHdUSF+AG
QbBVR92hdAsAVL++e5CEWoIfjXSR7F8YpZckPFawADJp92gNeoQssYSktGXW1uypmgQ/OBV3l1BR
IYAGNZMBi6BuWq3etvqYeI3tNUPBAs2yFPicvhM2a7bZ5ks6HVv8e9WQjic1kAGxnJ2DogciBHCk
Y59yLxlKAoPbHFqoQFfZdEaBVMlbtv7430vo3+MUthcNqbaEvJrivSMh76v+s47p67En7xdnEk5b
+36H481YpIZtkDnOxxTxAAz8OgdDTkEVRJ7iZElw3+m3JbYfjr327uqJPRZIt5TiySL51g7pD6Ar
vx179G5NTkAGzwMMSUFnH0VG5TidpoMWZYzvVqXi1FOAm99j8fQFVagzSMPHet4AE/t1tIEGTGrj
ImyEkw6h7ZFRBnHvIQEL22uGajFNS+IxKhUL81iPj9onxzbwvWJojAC7jVYSnzbQ1oF4H57dMh4q
27K9YCis64FyivFuxnbNrKXZSk137LTfS4Zi7qUem/eTR/bDcyup+sDXsTz6+N3SDCZJxtJiXNqO
5o2M7jtxLBHP9lZFw1T5jkD7gP1kNQQ4XMDN+AzZ4LHzYa8bciKAFVwcxqd1mx9iVxei5sf22b1f
ERniTXI6oCTnA5OZrf5e0/Xt0NLfy4Y2JlBPpRjxLqofJuAxbzkxycGpuFueU09CES54cZ+kD2PA
X2E+fjr03nvVEFNlBC4uhM0AK4MuN1a9v7Tp0v6p/eg3x89eOsSStWJJCelX6qY3FXU1KtDdwbmy
Fw9tCaTTXQ014lLyU0+rh3I+ZtsGcNKvOyKMXwMd96gN236KbhJfhjmJu/UPy/99Hf6z1sf2rkVj
kMhxtgN0glEd56K19EcVNabJxAg64bEvuztBazB8ZQgmCPrpZ5716Qw6d/onAurvPuvuEA3rdcNd
EyqIUPXxvQngSYyGmWPtnlAg/jr4hq/wGfEYHqTPwNWm34Dj1n8Y+t+9+e4YdSRpm8ahAtqzgeeh
5JehNVNxbMx3CzVE/bMTCsHt6pJiqss2j2Xy/4fy/X+IDbAOfx0VBpwGr8P3DgdJGpu1DkTtzFfz
sd1xb13UOTd1fdQD+QBiblh1r9t2rBWJ7YVEdiLBDDcdlBJLLoFnBdeuXI/5q4Jx9uuwyE5VBJsu
BDliHXOuNlc4Dt76oS/6DyHREi7TnAKEkaRVLgbxGCbHCubsH0qiHulhKQnSZYmqgEpP/p7HY4fo
XknU9bOU1Qx5SNeKPgPZXp5UFRwrgDK2W55rlfQCREfsLPFcZzRsboPRHzO8YGy3PrWS6VoBQ3nS
MJp+iHXlT0NSDcdW/57YTCLnwX8neHo0DlnYTA+mH14OTZW9nGjTS2vhpJxAJbcuN+k28qxZmuFY
DLDXE4EoTVvavYfow/eoFZ8VP8YeYXstUb/opOr7d1XyWn5VSe2QOquPmVEB//fr6sTds+s3o5Az
qzYIZdNmHe6CZBEfj435+wH7X2UQYYNODqgPob0RYpZwZNdwBbLHVtFeS2QT8N102b+XEOgVDEtP
/o8doL85hfYmQKXlWqFqhkuoZ+X91o3fOC3lsVvRP1yAEFxI4hGLUt8Hp9D4n86M2yH1A/uHgmhy
1VgOEkkWL5pTm/Qt1BvimLML25sAyX6Rg+B4ugYiVrbxms3mYHs2+4eGaKzNir+QetpAJW0J/ULr
6ZBahu0VRMZ4KRKPC50dw1vZR195JY+N+F5BRIAEEuw9j0jK8un90Qmbz4eWD92tTlEJHY49dvJx
EQW37X0V22PZz718SFGdBGzmuJqX05gvCIWECvtj2/hePWRc5/utR5+Nlu1Tqfv7+U/3uN9E5nuO
WVU5kWzthsi8oeEJeDr2zbsA2ZytnsWHY6O+Pz9NGQYBrlgnSB4upaMya5AHPfbs3fEZhHNnZVfj
i9ZyfFZyI1eQQ+k/REPvxYh/ubfscWa66xktNS7nqlzaO22H8gMbJggs0WgRqEyoKL1TaUx+Ljah
B5NTe2XR2JVT208Vrtauu9veczAlXM7+sMe/B8//8ov20qIhoWC0NThW0TwcfugG1kWnVvABPaEL
fNlO/bywINPD5kxelmkMw0MauGMTYS8+MmsnXMMDCrfgKs3BRn3rR0b/8K3i3/yy3doOG7QUTx2+
lY2ST2YYZU5Iecz6me3Nj6gfVCyqkp4WN8tsS+OoUML/iTv+u1d///f/daqjsB4064pJzNrwMbZb
dJ2sfXxsY9pLj+DOvJRixKv363CZLPSeJTl28O4dkJZFxzog7XvFBwkmTNf5GXph9QdDh98svr30
CB31XNjW8dOCxgZ9ajjhH0NpUPKdRqCbMxyZYX9OtVpR9/AdH44dbXtdUujMAlYkUjjCxwywkDgQ
dyXRLjw2Uf+hTUI9EiAPrIKknWymLZmzgMhj++FemrQJN4ZpqdITtV30YYp9+9hMQ9seO4j2zDTa
hJUMGkymNKlzV/Etc5YcLJXttUmRHaO5qjAwap7bYq3pja3qg9mEvVNSkgRC8RUPJ6Ltz2HQfR23
9ZhuiO3VSbhjBcMUvG9sNS+vlH5z1Ohj4dBekzRBVmLrFcdBKdyzkV33SGRIDmnwYKPx687j3jf3
plLAmIYTYs+E//Xeh/O/j+bfhBb/Idf/1662GLIqGQro++refwOIqA0zBOY9LUar1tf//Yf8Zuvc
y5KctLUMA4yODJY3BNBjRjR5OfTsvS4pdGgjWidsy2EyyLxrIEzWih2c7XthUhJ2wiwOm2fCaJUZ
OEieh6hr/zD4vxmXvTZpoV2TjEBYIXKZv0WlvINL+rH9a28VBEcpGnDYJ5ymheRwX34wVXzs0r83
CkoJas6GYky2LURyuKkiWBG5Yy1KbC+VGWNnUqOQ21IbnTOOmzlZj9F6471Wxmxh2IUttDLB6D7A
z/DRpEHzh5jt379lvJfKdKDFD73v3tPDMkAvKD81pf9TwuI/e9Q/I0KYTv+6BWzNOLbNFEP90A28
u/ZVOKdZIOogvuqUU086LLs1MwI7aM7rJv0YQEE6FYTBCSHrO1n7wkME9/7/g6B0nm0Z/cnDgJD/
HIr/fDu2l8FVgm9hNaHkgR4kXt5VLnFj1vA2CjI/+irNmqFLXprKyzoniWHmWhu6GHsVTaOftsyu
G9xwIYxqV4J/t6Cro41JfWl8uv5cG52KDOppWVSV8JfJjNF6rlkgx8KuGmrkFYh7D5t1D7s4Ngca
Hju+SbMysd2b2dqEn8TcLF3RblMp88jr8hubVquLRsr54xJaWd1Dfpj6rOR93efrOvmXeZ229Gck
u7KGAVYrhxttuvlxBdYvfmhryZM7mHFt1d3GAGW4lYGuK2Bst0G/ofqYzrfr3BrTZTNhY7llfBjs
AhB6CCBguowdbCMBgOLLGWjtTUIfawgEhFSV4zUwrbK5MjMSYJ/cGq3ial25ivLBDWX1ERzH/qkz
uPg9bpwplUma6OZGhHEbPuh2IDQXFtnsu8DU3fzEhl4vNKthi8OwgREjkBRVoLV2uZKKTnd+EEvz
10wiYi/VKhNP0ESWDM1zQEHZuaujzcN1ifgwNc8+9pVF2ZZApp1Ffp7I8+BD7S6I6CuedYvhDsQf
tW5n0GUB3S7YUCp3iuvKsL9GHcx9mg2tj9RauDB1nMPxXLoZxAPfSfF9tn1JfoK0MPQfaArl051V
bNaPQZwG4naYA9E9er5N+AB8kqXPQG2eNMvRrr9u7y+JMl6Xp+hqqD9MrWfmsWoZb+M87oHcslk3
EjPegSWQ8DcZDSg8eSe3sr5uQ4wyekSa6szrrTQ2S6Dyeqk8I/Pj2HVIQqS6ntp87mbt/hZmLgd/
GnsNb3869O4WSmc+UkTX0LqEaHdeplddtqgrwKRJkQ+qrGlUWFPxYnA2bItg6wi+OnJNoPTp2NR5
uM3thvJMNz70adQ/VFMTwxKx6sSXMua2uoGrz4CbniurYcMPClqFu18fmzzh3fvg2CuDUSAFJfPg
ilGy5lO4GeOuqOiCG2QkhwBp2roLT+tg4yfSd+Qy8on2ue5MG2Vk7Xx6NrSSPBMxcNIZ7xUYmSJm
pcmmSSE3rYB3+NI1el4zXvGKZF2AepV04XDFAck4w0Iu/YLWb9Rs7bCZXNdjo4q4nIc1I7yzV4Od
6ed5SFaWOWathFC54XMB1nHlryyL6d/NOAUgobbJazoIY0CFbreyQMm/Mtemt6jSTMNWZeHExAe6
MldokczL2cHupH5YKhGcA5Ad9AXyQvel70l10/i6/hpJgreSEnaFuZqTmV5GUTbmxQZAeOU1gadO
samuFxmxnRie+5XLZ2XQJ58Nc0mellLyunBtGPIiUbwFua0zFyM2+1zaAJe1lQXlVIzavSjXJ9dr
CsJWsdB0Hs5Bp1d7HgeyzidEz0xmsNrwP4ZK0/A+rKWpMyhQ+va26jxqaAYNYvNFt9LkQxkofU23
UrsTztzV3UMVfNF8Hn6QrcLodFVbuGCqKuwzPb1IQ8Y3Xcf4z1Gx6Me8RZ3ouUY3Ps+icGVPy9Sn
8gb8JQYtQNU6dqbxwl9lT6S/jZ1FK1Bt7CzP3m9NcGdU6901eDPLrVbAJWfcwpUpnyoazU8RbeFx
SPtNnbthXRaQn8N1+2g1X65S1EjumrhudUEoGoxZjKTGndgSFeZLshp0Sxrp7lQyJ/rnMCudnivm
0yUTkg9RFhjdLM+9qFELqejW4e8xOpZRAZScnMjMSlmsnZ6gCFpEs70YVs+0gI0wOutCP2wvMSoK
ARATwsovXoywygYRb6JFo+v5voS6FwVuPi7qNK8RXXPewAoqkz6R/qpRCmzbjNFJZRSd3reE1vQ8
de3wJlawDOd14MN1L6HovRnWdR2e5k7bEjUniHyTZ2vW1t/jLCrZvRvF+nEVljTnYEPj9VXLA3gu
5LKnwKIBUpP8rNLEoX9chLREO2AjxY3yMOe7aLjzSpm1VU9t4Ue4YN2PUyMaYKFI2N5iRvX3NW8a
tLXPXYXqK1A9p7Wvyfys3ylpj5S1huZeWvJXnMJ5Dum8roLF/Ltvykdu075Wt7TiKStggxmWDVw3
RlI0MQ9Po6l+tjYY35Cw3wo0o2Ci10L0eZDCyw7Xgzh9VqhZfUqcmb6LTS19RlqfirwUJbvYhlp4
8M/LfexC/9K0MU9yM8AS0MqW3rppmnQWz6a7Rcamyke00eXEqvASOy1uF7ONYTHzBCRDjv+o/WJd
bf+K0b/7JI2tlzaLS5uYIjaY9y8QiLn4eqBbqLMldWF9bpUUbd7OamJFH/nkCylFgsx6MC5bjlUd
B5mJfE/esKh8WSxCBv1dpbYaFnrtZs7SlU18BZlVazNMPXerYgdH9HAj7aWmAAjnAfdxn8F6L702
dbuNOawohvqaS5HegyLX+8w0gVquWN028Q1tJmJ9PizDOs7ZEK6OPlpZp3E+awCLCiFV9ax6m/SF
dWHzoYoGp7KwnOmYu1aNmfbAgWVDksj5IWhF6vPGCXkxWnXd7ZKmm7oaUxm4lygim88hx0G5j1YI
QSq+NvTMuQ3MddO2KTI/Pu4y+Pz83ZFJ6/PAWOsKwSpyIxfTNlcc/Jr+ZOawKVTCXU7jCeGUk8x8
mkA3nrLR4QzIVqK+KD6I2wYd4Rm8cJ9a2QNk29A2wk6PFhpZ1Avh7hwh4sgWLMYyoyvBIT2FvH1Y
VN1lTSjnECzw6XqUuEOkM0kzagjN8CeZYhDl4+Kbz6sFNpgujF4vzcSRhbEJat50xDnm4xbunsEC
XfrzGPqO3ZS+ZlU+Ldb5+3EbyilPXAWgku3rIDlT26O9tEKLX+QzBDHVfCGhTvtcjV0rsyXaFnm2
PBn7BzrV3ufj2NHq2mwSnsJLI+r0ZkwRj2R9byf/c40UE1m8KaD9JgThc+HKmaui76sozBuC2AH+
60s4fOJ1GbiiJ7z0hakA6sQLLe4D8mS2yTeYT98hqEfPPmXl9PfsOfxpTFyGTT5LzKbbJO3FAzKy
W3kVMARXV8o4tn4Qw6AY5nI0h7muxrV76uuJfrbMRlgja2AQoYgy6HMOC9oOdfHINIVzsHi7ogFc
CM60FDG5gAWpREF5WFUvFXqfwodOsC3NEA5U150mQYQR6KLxgUe4ZBT1PJcit0qQTz4NFoncW5NI
fR14UDYz3SBuzQVrOvqgoFCoc9k49N1Mi5OPUzSiDFrHMHHIkg1SvWsmaqlu+5qTD8jNT2mOfVNf
pRHhj+2yhmPRJrZxLxsZ5he8d/iN8hKmiAamB80l3MBCyWBSy6fv27Ty6ASaN/J0SzfOa9GmjUvf
0FycDNcJvr5M8yElovrmuxFk1K1BlTarFi0+MG6WFqbOdRKeAkBxm3wNxlCfKw133cIPo19v4THl
hzyudNQXysPJLkfQH941lV4mRL9O6dsOPlef4JTCw8xYD+/J3o4LjEVTu3wVkV5IDZHJPOtrN2GD
vnZq1ObkBonuOLzrJMCXb1kNcSSO3pOnfaAesY/L5dV49BjdbmuNu2q0rLK7LAuk98WQgtlUlAvZ
eEHGKI7zjSR9fN3MEcd+M0U1LLvHcR2vyZbgGji3oB+/4ZtTdguSeDf8sBpH6BVL4q3/KiO0F+U0
IdXytLJ6Jc90Cnx9gk1QyQvdht05iVPy2URkfKgpzv4iIr1nuC10I/ofKJqKCxX35VYIbby/tm5p
acHjVgcXUUNt94xAlPocoM1m+Mi7zdp7Cbc3RFyTXpD6qMfhHOLJD7rcEGB2XU3VxzZinb9rNRS8
nwPFYvN5iroweSTLOPPrlXD6YaKMWswzZR/NNLDmegDfhxUIq4nMe/j969PihY5yND+E4gel0Baa
rCHbDNnf6oO7IE3K8Sa2KHvkm+qVxYqxZsv6lgkoeFNI7tIbzHqB8YeBT/DYhGUZPIELhXCgLQOs
IHzstk4U2qnwnc50DdcZpROYn2UkGX2IfoV4+BCPKsGkQ9/4Yr5Y49v5u4AJZfl9lCXZ/hYTZq77
GUVYqOE7q1ENuKIKnpS5V1HoszU1Cz25/h0R1zRivvXSDW2hFpxemRwqXG6rZmy+xl2SfF4A8HrP
ytsqTICLT7ECUCWaq7PvcGauBQ3wzxIQAOnn5baM596sTwSEy3rNxUTlZAvsBbXGR/UcligtLk2m
iFqH28tYrxFs+VCDFCfY/DpZ0EauLgcHIQozKHEqi11hgUvIhMv22yTRdI4kNFoTu7RA2BjC7D1J
S4iBMz6pNf5MopamiDQMCfK4Vk31OJGZVj+wzfa6mAXm0rn2fcovnE0WtAUmlkF8EfUQuRdfI0Pw
ok1qVe5YoivcMioPkLCi2PxS7KPliRFSNQICr5Fu9/isSXO7gXvyGumkaa/IRKf+MXCURMWEHaa9
MaafXwFABbHVal/Hz7aRE6JT5ArCH57RmJzSEK2F1xA1TVs+IOSeXt3qwiljW9epm9XN5XRVO0JR
5tqin1D2zGE2m2r5GqKJ4JX7yqMdJLBugLOpp7pQxsf2Np3n5ofWa+ls5iJ4iyGENxKzkABxKM+z
CtMWv5LD69/Zh85yc41F6D/XoSp5RifPr6Nk4z/bMMV1NQlVyvIVxRJ3orJJ1f2Ir2LbTPYeWeps
HTujsq2dKb6E39gT6Ndoelu3eMlCfN5idmM8FRHro6dEjJG+pSjXUcQ+ON6ySmk2QMCpfATrYYdD
D+RLQc9RD0/Vk7ARld8XUml/gq+oi4E3rInA2kKAnVs7oK4yBiGaSxam2GMkgLd7YiBmmZwiDa3z
DZdkVTTb6OrbbWmYw/6mappBLI0m8Qb3z/FCYUB/v3pftRmoUjO/c/E64A4VGNq4DFTZ5BNTjv9N
lyAcv4TEueWxTtGJd0ZSF6aykWElfsKiGUhgUKfVeQIQ/TMe0bO7iQd8xD5EiMeQw0UOfsJd38rr
MJk7ANM9NwnN4V1B3kiIzFO2wGriVZIUWRkgXUrcNJfE8AvOG7QTxhBLXZBZNwnAZpIK5HNgwZCH
QT80kApgm4PRy7TgGpDYMC760kDH5ruqL28HojeQyElaRjmuePxlrnuRZqGYuc4td83nBKZol9GU
Q5RXUcc/lp5DLd1bUX/oqz75JH0qWU5C2XxF+9f2yoGJwEvOONBx84lFNtVUPCVT2fyVhl6RIpil
vuAPWZ/oSoMTNlb5LKt2jBAsLXOX+5K7K1YtY3jp2hUK6phjauRWMgBL2gkgpPOGMKA6w0zbVjjn
POhTc4kt8yYYZlO/Vu/C37+stAhzIlRi4p9oy63q1w7yepRoCE4p5Gs4rg5NiUTbgxSjunMrC0+t
D2Dj02A4+tMwtJK/wBQ3nPM0iLDrlji1tC9QPmdlMXgE9z0mWECQSgvUkLEFWaR8W+oOptPIjmSs
WU5SmIeIpevHOZL+ulI8XG/Hyujhu1vCEodFN47VTbC6Dl2QIW+omLIWLTVPS0ipyoXsuz6LUxoE
T7Rf6/uR1jzMq9Gml40vQXlxeoH/t5Fl1XzsKtDznkrexBFiVDItuW+q6jlMIxCYhPPdA3MTBYBE
lWa9X3CpvtB+7m/XMop9jrsTXIZYiYN0xJVMPuk45t9Ip1RTyBSRSWZYI14p6KI3KIVb2Fj5aUCU
OTXLG3I0GhF0gEZXXG1aM94GQ5qgMDvM66fQzPOlDIaNZkqU7YOdTPdTkTTtNfIQBLtFuaqtu+0m
XPhup4GLNvMb8Uu+ygX3fKZVAHMohm92xVs1uTqDjU5Tvqassvw2aIPmRlmp5nyI5RLcRKX3FqOZ
jj8AEZRVxvxYpxnZ4rW/imEy9cXzZZlyxHHlYxPN0V1cimfva4hHYXjHlwLb5nbvaGOjO4Ui9w80
0qfPHAYEX1aOy8WNrokqrweiQnYVxsnqr4B5GcZs7OfmhaE98Tkey7rPhjJdv6BtMf0c6VnfyJHq
U6in81oj18L095liSWSxc/Nn1A/iDOoYRGuo1mPnNOFDhfvlI0X+G+wsB4nAaUL49FaTbbn0ODuf
0UPjgkuXLEiRqqScn2MRbTeTS1mTraVQN5W9+m63ORtXkM6WOJyL9GoUsJbIk/dMcE3a6jVSVf2Z
cEyuhjca2qWY+SuwI9GWN0C+aPOxk/gULTBED2ulooek2tavJZJ8HztWusfVipFcC03eRLhm6zz8
ZNX0YVOKILE8VtVNyzZpkfJj9S3r6/qCDxNk1gGyAh3N3K3F6Ia5yzD87GMZbMtUJAieh9wHqoFW
CDm2n3SDwRxWA0UOGiRH8SJwaX5shOePAW07h1NnrVxGMG2xTt2qnttwXqbzZmksT3WzIu86hXH/
BRSXMMLJTSmy813wTEQwXggNR6Bdyll/j9m2/uDrZEMkIFfW40jo+E8NJ7S/Yza1+F+TfpJ5iX23
RN4DqXlkIuvoNaqQoEaL3ey/9JHuomzWFGYGahj+D3Vf1h0pjm39V3rVO3WZhe661Q9AzESEx/Tw
wnI6nUhMAsT867+Nq26Xk3Y4vo63u6ofOtNpCYR0JJ2zhzr0BSVx5eqRFfY4HA590PQ9jz0L+fk7
oGCMHko8Sh7hUiq7Z6QIi3zZ2qXzhoWlr217POSKkR1orCV7Y6zaxLULozmWNo32CNfke5LBjPwM
6uLzYpM1lwaArnMtC4sDFk9afQPu6uAZBr1MB8eaiwOkKlIbepIDMYIprrQ4bqW68nRZudb4tZAV
8YKXbTwVD7V4HbcIR5reXWZ1Y85p32VrciFhGrzo+2n+FHAO52OjXMRFMOe8b80QAwuxjS6gtak5
a26r41aXqIQuLxkac078Blo9RsIbkMqus2/UMNBp/HhZy7NBH4YYqRY2AnVlSneM7CvF1i+aiYhc
v35PFJdA+MgxV6Io/F502ZNWOeeAfZ/PcnNO+W5ykoYGQ9tWFD5IZ/RicpkFn0lnnBgueWrFPaq1
TMmfrQx1rKh9vmiw54RvA/HVgDIABM1yODlYnW2gCPp2WdsTCusDWsOoS0ZxKwQpO9PfRhRYaKn1
lxWw54RvlI5AiCkneiZRvsMkrva1KDUvAqEh4fvrg+Nm02eGBYIm1G9iP8YF+htKaOVFiARzbhRh
mAMSiHKahI0WBhpSFYUxXtr4NDs/jDlDFO+yRACM2ciDPcSeXsiL5GNwQv61aWhFIvFugzxl1v03
pBbhoM4eLpsps3Xp1KiVKRqIU2E1GFc8YabbjVFzWUCZ075RFrXpyBhY9gpKOV2pbEjMLlNgQsHh
11GxOlWltlpAuMtAbha1C0AXcK++aFzmvO826kMyQr4L0Dv6rS1Rk0KC7sK2Z6sz66HMj0w34CWV
vk5Js0hz7bK9Z877bu2xDImDx0Yud9nl8TNNxMtlIzJbmhXkM21rEtYjRjN6nZEMay7l6F/W+oQ7
+7B6nAHAgiiEvGPcUAnD8MrXYEpxZsec0C//jjsx57RvsBFtSPaCC5N2Dc6OkRHCSLVSe8AujAJ1
YaS14qRYZ7bW/2Wh9V+v/X9Hb+Lqz9blP/8Hf34VBXIG8Gaa/fGfdyLD//5n+p1//Ztff+Ofqzdx
eMne5Pwf/fI7aPevfv2X+uWXP8ByFyjZaxSDh5s3CRfE9/bxhNO//P/94T/e3lu5G4q3P357FU1e
T61FXOS//fWjzY8/ftMwWJix//Wxh79+PL3CH78dgMdm/9i/vL79QPkVs+vPZj/87tuLrP/4TTd+
Vw2Q4Sl1CKE6nejb3dv7T9TfTQspZKqqhj4hg9FfPrX6x2+m/rtBDIcSMPewHesTe0IK3PjwI/V3
B39JHFWHAoYBr5H/fcRfPtPfn+0feZNdCdyC5B+/kXeFm78nC0H2lFLT0TRimirugvP9WYUBtM5Q
+kU1U7Rw0BmYFsBI/Y0XBxYNjzFSSSyWgzdazrMmi0fGlI2NOvXLqCjDKmfVDyvKcFFxmisT8OfM
lTYATUaGignQLhADekKRUF9miQZMhHatDdI3rPIKBempNGMeRVezn1ZeJm5VlZuEVS63iqXay4NI
fxpG72ZFisRsqlJ+W9dEHEe2VZMNJBKz24RZuKRlSO3EY+ZBogVIjSG5EWW1YFL3EycDCCQ+Ii3j
U2TIcU8GKGNwlHHPBk73PMuB5THbymNA7bh1fp+K6luZjfs6SfZax6LVONjTjWkZ26j7cTK4jciN
xUCQ4+1xOD1aFtP3JBpWUPrZZBTmtHW4AfD+vo4MupKm7nFuvho1BjCsKs2NgFA4SlG+UQocWCZH
rw0rT9HqIqjLJsiI+MG49qN0lHVhIY2NOsMDaQGFcrh2V5ajsWwip8BFzbw1YOTgNo2CylSlLNO+
e6hKwxui8Q7F+DeDKW0AtMQdwOdPSJ5vLSRrlqhH/siBdQKvivn9oFznPNyJHPmbvoqATi9SMMWy
lB4ibph+Hebxsim43xVvYaX6svgp1GrJkZl8yzRFRVIOmqajLPcjfllLM3ZnQKjcNVDoXpDG0t26
Kn2r1/MfJKtwA+xicsP09I5VN6mOv4BquYAnWdnfcnBVvZTKO6IbL3XaAsEeL3uhoKBQ4VEzrR6X
NOYZYG1j4Vow3XAVXh1kpddHYo6QbhrqdsWzVluEml3gUSMb0LZozSroAzBwaw1Rg75RKqVbkIx6
XE21Vd8pgwslLN21KbJnuqo4rpILVLfLxnD7jj0PHDPaUIB9KDpyZcFeoY9aZG+QCp3wToixE+dL
Rx1Vx30cqyAzfcCHIk8U2XfOxKbTRrlOimodcudAhhGALQVVEL1dDaUVulETrrs44q7dEy/mtvQq
iCW4TQFQjC6+C5I7vlkjNVyNueO1WRXitdrQftId+USYAjkCQqH7iIt61cAb/poJch1L+dDB49QN
NRNSRQ1yZcYK09yv1FL3TBLf2aYxYH2k5fe4Q/WRiNH2I0sxnxSmxPgjroylcqvFRltPZhW9DiBK
3UKlGV8AXvFXgJKlLHwSqXRDWmydfBmPD2BeQgiELWiYbYB/0IHEIexgsfFapuawDh0tPMbV2lSx
lmgzbgakrVVaZW6ViTelMlG9xfdYAFQx3d6fI6J6KlauZqFIxPmT1SIDpEQC6RpuVcjlAyhMwcRJ
oAWK/Eo/rG0yFGsw27srI7PISvRF5GeyTFdGq92mMCBrqOpCLnedo0a+UCvy0xyNPdVFdEji8cUa
QnJghQXchjg4SWS6WYqmQWz2TRSK+phuwxY1Tt1Yq7GaozSZaTfNWCpuH6MingszCWTShUh2Y4lR
sPWSCCluszXdtmteS6TBG1NBSb2yVjYtAQfT8X1Epjn4f8XroDPUBxtARVP1DTnKLXJIVwyPsU7g
renpKJvWDJSSLEVOu1WPqEL5pqbsQtZ5Nc9cCnkXS1RYMlFeY85qK4X2z1oJR04HpXwAciCDDdNO
zBXdbtw4NRLPlN2DE49B3JXIZU2gEUBPt1AUfTR6tlJHJfLGeLhpkwGfNVHWdh5rLv6W73Khrxy7
79wBTpHATiqBA2yGtMrOVygZn9VE2dYGeYZM8a5XI36osjxeECvroNUzPGmc+FbdA2gCudLB7F9p
BDiaKZYwKHUdc9wrjGW+lRYoUwtrHdXyijcdx2xGoC+a9k4NW7crR6+wn6NCy12GCsWe2CsyKo89
I4bH+nFdKjCBVOWLUzqrumzveoAMnaF/UAQsLtWyfxqadh/z0ncGOGnyqPSnKtgeWJHmkIImtEXB
wwfirndhqZz7U6IUWuh5/iqgluCGXRthuXYvfIyY59Dxmkg5+ERrFxj1n6ii1buwzHVfEB2Zc8BO
7ehbFw3x3lCT/pmXCWrIsf2Q22DsgL+DesOdYgGXDkBo6YblwLdA9hBIA5T1FeR7bs2M2UuV08gf
aJRvetQ84pRJVygRCo8mtkLbLo9mBcBN/z216saPo+yJUOCRCHnK86Jdmbyxl864qGu1pSg0EF9R
+QEsgStNkTuYxv2MAOTyVLvV3JyaWx5jPtOSIpsetyZySO1rwYFW5MifeorK7iNSa6vStl8HiXo1
zFnNW1Xty+sIoDu3AYiycIHrjTZJXZq+AWzgfQrv7EUDIMVCFIXlxxbhi2qaafAaLb5BwLHew4+1
ubJUpXVHnpUHO0yqm57FyiHKuLURrVSvo85hP0MdRZDaHvKrMg1ztmNKJFcUlbNHBncMlJab0QxQ
5BqXGRvYQ4GixoaWxeiV4wjBEhnCFBfbCI4UieLJocdsBSMS6ApYn5K8eUBNTbxUpWJuS4OGi1Kz
m61kvbrorSS5cQC99oGKqHtPBfhoLfU4vQF+Vj86ypTcbx0/1vPBs2C2sG54XSwpVyugqCDj9ZM6
gnpqg7qe6YTJi23GPeBZ0tqaWSaBsa303WgMLwoN6x8JRTmgj7PyDkqLjY9AgbDbV9vYhsl0mcfd
tRqNbAHkQfja9B3g1dIBkgXGnygi16WKWgLSAXu1Y8XOSCoAkK1SPapjyuAHnCiI68j4XlkZL/eq
tHsvT9Ol1bxYDkT/I4rNKYdrxKIU7AgNj+bYx46VLKoSRTYAmqvquuupspVFPbp9o1srDTRcFIRs
s0P6t4C+bBJKD8gBlIwgO0/dmFMo5sZhD4URbgncgrj9WPcRSpFJ+YIyTuunwIZ97ywA5nF2FKsa
hcQW5zADFKvUzu0bOy6QbIR78g1vcKSru8R6AusaaFhERcDFuDKuIgZhGsKmcr84IFG5Q4kOGB/f
xh5G5UsLKNKqqbPXdFA9ZbD9LrF3sIHwAI1IN3nd1vc87Q8phthyuuc4S3fKYGCjTruNXnXxsQHC
yid1ZOJIViAoWe8DW7thpq5CPdX9ulIDwUiPoKJvixrop65KAkfGPulrcU3AR98V6QgnIRTtgW4z
WktbOBLzNsUuMbKmW3Vx+gP4KB0+GiS9H2AuKENg2owE7Jt6ZNmiydjayPNoKQTdiUjLl2Whi6NC
xV5kztqxzXsYqTYUZ6vytu+6RdLa15TtOh2LcAxBDoDmiSshxD7peNkuRBmXmdNflQDLqtVeEwnO
oV3olxwLGSg+4UlDEfeWgnqe0DxTHzYNb9xCJcsiLfgqVPhNB0Ej0LKifhl16jbj4TcYdwifFLXi
xoOdbUnf2IBCCHoNXeZsYevhykzUhWOxbwZYIwHpECuhfpqiopYPj7hUPGKT3gH81AP7aa1152dp
W/RI9CTa9EJi6uPfvii5YwM9jl2Cd9Kv+sGv7Po1KrVx29C7PokC0SnLzLDlgvayW6Pa7hocwt9N
r6KmSTMX9TA3kQ89RYWE4yyYSurjXnel92Puq7jSZKI8hk63JTWkmqwy5G+0Q7U4pPG+rKfNpf4G
oLUSGE6yR7EPwKUuhApQtLfkvSEBbaK83at1EgzmuDXGBlV9WE67eprcUkthHq23Q4lbBhG5n2sA
v2qQyfXUetDat7RBcaDr+2eA4PjKVMedliqoXmaFB5gduqqB7KkqliyTrIVrs5VvTXBHgCdolch2
SyziRWFLl8uqx8aAJpQ+xbkf3qN5bh9kiu7N8ShHJ3NJjsekNUDIJn9IeAxE3lCimPp+X/6PkgbH
4i2/rau3t3r/UvxfSAtMNOrTSYHtS46UwPD2ayph+p0/kwEK+Z3quL5TYlCDUMeZyOx/ZgMU+rtK
oJcJkKFjGKjWTNy9v9IBRPtdQ43PgfwtJSqgNJAM+CsdQJAO0Ilt2EQDOvk/ygVM+dW/UwEgVyBP
YSMVoBFL1VRjzr/jZlTIUlFGP7NB3/JAXIg2cauZSxSSkzVLkXJzo5aLdlHBWO1QAqLOd+qo+hng
N3GUrrHt8cFFnZ1oqCpPFEFWd9noKiZDKgDZEf7QWoqdeoKT7jnVwMxasjqECHQfqxyTUVOhshTr
ESBihoW7RwOOmlvohXFlq7z/qe3K0R16DdcOYzIwaCThq1HX7BLi+kX+AvDxSDwVHKLb2kKJlgwK
nxCX6n1nIkuxAmI823UA2VQ+7sfDUo4Q08KNL+kMZOIl23awiXnVuxG4KlvimgxXmm3Rw+baG+yi
+WZrRAPkE0o8K8nBsrB0VUtXkLS9JQ6AVV6MlPJdZGe4aVlh/pwOcdYD3y+yFc6V2oteaRRAvgY8
mKGU+ktfxPVz7rTFWnRAUFt1lq3/8xW256+VkOJnPV9dv+Tp/q+tQ4zsV+vwivGUFwXP3+THxNz7
b/25EjXd/t1GVk41kfpygHf4V1pO02wsUujtOlRzTAur7V/rUFd/p4ZtWw5Woo5VjJ/8b1budxsr
FDk+qI2aumagXvQfpOUQBD6sxD/l44gBxNyv6eGuVsKisbIxgET/xuz6Vz3NTA+lIgNgr25hDamz
DEf1+4eh+Ssp+EsS8ERvs1KOg8RDxEM6BI1e/zCN/Knn/aOp5neKbb3EWnMmWf8pW3N6qynufEh6
qwNnUaiVuO0JE2ZjkHbQrvuKRIc0jutru1OHawF2GBJRJvkGhEkJ/GjL2L7p4gybsMjVG4DRJc5F
VoZL5tcvPw3p30Hv76HWf30okI2GDuK8Q5A71QtFyPbtJsOmXIDY8XUPU8Xgsx4wYT++tqiQVIIH
YBtoSriGtmOAHA7xcZZ9Kg1xzmf5VCez6lCoD2ANOJkDz3bkhwrha9naVp2F0i4ueou5souZxQiy
QLEhmUiTH0gn9+tKjxUPqMrsGuQ09cxovUtVfDJcc5UXEoHKS3jRBRRsnHtTCLEkIhReBPQS9DFl
uyxMs/bKStXWuKOqL3bKGoRgagEWrCpNoMBi6aEMawegv7aLb3AticHer3R+HIAQ05GdM5MtK9vy
+uuheSfsf/bIMxqyMDMDF8a6DeJ0YEjP2LpvAWB810wUfNdRgLx2e8fOHge9wKmqSmMGSkCJU+bX
D3ByzGbFqlCrxtBSRBukCVDaDrsqDfkq1GFdZ51bpKXXlNZVZz44IFsRguRX6vg8pgurbTad1Xka
rhapNK/HKFsoebzi5MzQnFhd0wHo49wvWkaQfMHItMOVGi1VZx8Xq69f+sSMnztfma0sB5zh24A5
JiAQx4zFyEEDklpcIj+KeDVXn9FV1tm6gh7M6ptZ7I3ujHDFqSefhRxWRZVSplhKUfGtwHUD4qBe
HB5odS4YTIH7s/k4izhjA1l6U0MHJchkVQ35t/rM6jzV8izMaI5NhQ6oUhBp1yoGvA3PAGZOTJS5
sIzdNCAtdJCPhiFIDFnTZC8za5OU+Tm1ulMdTFvth80no2B5sMbmgdnjgp5DO90FIaACxmC4+npC
flZ2xXTRZlHASrksQEsku0YFaQ+2QEhr0B9CybejFW2kDYbO1x2dmD9zrRlVOIBhVqGz4xFd1WqM
kzI4TRAR0C8xwpxeZbZsG5FxAOp1Z1eAsZL2+aoU2fevH/7EDHo/HHz4DmppcjYADbvLoqZZxuAN
GJVunxmZU43PThjI50ZAQ6LxUNURxZgjkUJSzyCYTs2g2bJNS41nrCBkBwpbMNTJjV1B0G4ob74e
mFPNzxZt26VAGvGQ7CJObgCYBQXZulbJOeP0U83PVm7bg5xsVZa9E92wjrVw107Xfs2U/tePf2Lo
54IzOtQZJlaNvSvBENSS+6o8J3x44jA8F5uJUazqclxEdyy3tUk64Ztjdk9REh0kwKvgjTouc6rL
FvH87quACpNDBsTaDUoCq7bIWvGoeK3L9CbOi8yX7bj8erxORIu5OIgcW1oaCTqCGsauVPmybSAp
HIXhpkKFCMxffu50cCJczFGxUoL0i/yTtYsjTbqkRTchSiu+qMW25uQSFxDEjDk8VuO4PjsC3dSA
Grg6RbHQMS6xc54any1sStWaVfCh3GVTFl4VQFgPquzO7GqnRmi2sqsukbzk06M7L3n6Yjb7qHhq
hzPY3lOtzxZ2KmDLx3OOuCGu83qPbW7ZAc/QyP7M0juxtOfaQJQaHeoLiBwoPbJ12Iq3JFYaDFBk
n5GV+/QVABTBHfnj5plnSgQ6PcVk1Yd8FU2HFlybhKsKqa5gO3jmO3waQ9DNbI8Gccdozb4ju9oG
DkQHMiIW5cvX6+3TQULbs905bUsGwdSS7NrQcdaR0BcaEnOrvjDP7D2nOpjG7sPGpmcjQ/4lIjtV
SaA5lCFZrsD0JZXZBXBOgjeYOv7QASuoMkIFzt6pOtzdUpChEhtcqK+H59TQT3//oXFwiwH2EaG9
0/RMQYGi4JAyOWeVfGr6zFZvGxuFZncAnlWygzir8iTAaXJJpQEvpJwzkzs1/rNFPBgwZjIFwfBw
475r9Kc2Kl90DXyur0foVPuzZTyIuIsa0E53vA4gNuPHkAxQm3P2ZqeGaLY9h2Bui8y07Z3kG8Gv
4XF4zExUZRW2vOjx5/iuHGpLguESustqmBsbFX3Mkqi6TdtCnlm9JwZo7roFxpnjmA0+gMlAwJZG
DvIICg8+q/pzVhYnRmkOxm6qIYaVAl6iDV8sqUyicy6kFrwxvER7DotsjsiugBUZwDQsAhAP629Q
AjFW1E7k5uuP8K4f+G83MzQ/W8ORUdcKlDnTYGRpBOewOmPLsE3TZ8dWwgNKyOShRWUzXyhj2kLO
x1Gy2NWIbO8YdKPOPMX7Bfazp5gtdhmqwODkUgRKJ2O4DXTVdw1KERsjjMDYa7IY9c00VWFZYUJA
1C3MFGcGsNSlsUoV3VwVST3smEn4NUybgfpIR7Jz9LhkAEkM4RXXTXurVuHgmnDV9jlDkdrVIqIE
RVue3bQ/PRZiKGdBBWA1cJ0dpwoMYNZQDhhJVLtVMTqgV+cMEZIMnQ6EQlroUHmRBmSWznzET49u
6HkWaRIg6GgJXl/QktYHn/mxL+2taMMtUJX7FrCMhMVbxdjXeKxKkH0ve1eyBEqp9qrhoAyPre2i
ynlOY+/UwptFJiRyuANZ2TSIWq3d1mZpAXdlKYeYynJx5p2nUf1syszik2EPCaA8RRpoFpi1B4rS
Psj1aZrhmFHZ6zwBnsU30RTz7aFVUWJRYFGUWkjFwaHABMayGAJNV+sfXz/QiUgwB6yzMCnbWhRJ
UJigV+JiwAAnDVG6RckdzrDNubSnfqqj2ZkkqwtQvQyaB0jbJM9YE/lWhbDFNo9QMB1HfWx85LEr
wF2TaD1g2IExAd4Mt6EqEO2QfQutst/mw1D8hGqFCnK5qgAtaYYJtGfVrG2vUAfUoLlBnGjnQB/o
qkb5a5fqQnvM41rzmjhCqZ/RejhzmDsxXeag+Z7bRo6tNwlSCjnWJGDiipPyTB7n1HBNf//hHAGZ
D4j1mFkSdHmqAh40iHUEcSE/x7rYVcpQXMARQZxGxfOXfiINOKsmFknQVrXpCZIuQEg5l0b4PKGL
1mcBsgad0+nGXAQFFesw7jyDISk1/rSAmquMI3WQ44EkmPLtssk8C2WNFHHpkEwEkD2F0QkUVfTb
PKmRz7m+rINZxKJNwchoF+gg3jI1qDkEDFM3x7T7uv3PSzsYsFkIAtiir+FlngeF7ozfxwGe9RVy
4r4EonoNeSoNzk1F/mB01hAUMcee4bT5VjC9urcjQ4Oqbhuv87LKzuRqTk3DWbjSzMhscsvMg7hy
1sDuHAuhvia9FTQ8PXdkPrGO5o5mVSlqg4pYBGUXr2QPeGfRd9eA9C6/HtRpsn0Scue2ZmFfhIba
Q7s/yoviRecA9dQQwzizgE5sYnNbs7gEPRYGBEkQqfskuoOnoleY18n4ir3s6+c/8Q3s2SJKKyQW
getJgkbpci+3AMJUYQPRqAbY6OLcWj31FWZrBzplOYVoIwJOmy1aHnmgPqyoc1k4m7ub9cow5HqY
JoE+QjlF+dHmketwxS+UM2exU4M0WziqhCiWnOIl61ETJNzPjQhAUSC3br7+Cqdm0WwlWMj95w5v
8oBy41rmYmMR3b+o6bnJGYwkW6xgpBShXFkHCsCAjRIql+1Sc4szCKyUsQYVmkBlxdvYyoc6yjah
HutnQtaJeWPN8gEV/N+MXE3joI+0fc/1tzjUtsAIvF02NlO3H/ZBTQLRnPX5sDNR2uZQWsjV6syU
OfFF565bMah5bSvEsIt683aSKxhq8+7rpz4xG+e2WFAGBhAJqga7uIPAa0GuTGgBu7ZTLJROPccH
PDHyc3csitRnM9Jk2DmlehVDpK7i1tYy23NcxlMvMfuyEhSCtrKdfhcDxFuI57JuFhl4BjQSi6+H
6dQbTD1/+LjSxOF3cGi/q6tNOkg3A1ZT0W+/bpx+HvbN2czp4MUDG3U+7Jq2qZ/qBGpkrlElxjGi
1A4ge9QvIQdsbWLwEt3UoNr3r/s9Ma3mDloDvBtl3OOlStKI21jB/tyoZnNZrJibaCXDCBEsKJnu
FBTewKhxi/HCxNvcQqt3nBJHf7vfDSZkRqHxV2zrcP31oJyaS7PwDIVHpMt1rd854z5LfiTGwaye
ivhMjDuxB88dtMZOFYAhpHTHrB8D1EEBJ3azEB4hWY002bevX+FEJ3MnraitW6iUDv1ubNNFBii1
4wQWzZaDCVUV9vZ1JyfGaW6plcpci6AFNuwIhLIpfU2aOtDNV07UM29xqoPZogbU34KeOeaPhq23
H63MKwsZVEnxA9LDF9WIgeqaOv+wroeulCbACtB9K17ztgkoA2i7TpZfj9G7+ctnB7ppxX9o3ilK
yMg0lQg6r/fTZbmK/XwJt72l5gvP8YGyd7tNu2pX1T5fKf5f3FzA9z7neL47Pn3W7+wKC3RICLgO
0j21Pyys5XfNbValFy2E99a6D0FwMLyX+9vOZQvVrVzdvf3xo/HOvPOJ2Td3/CQDySFPjx0FBBof
zpZLvsAxbSMP7TH1x/UrJF2XwFLWL5ULsZ63fAX1cg/kw0XqGWd2+veq9SfvPzfvzAiCpq5gL7Zc
a4m8v88XN1eO67hyE7pIUqzOOcycugZZs8Po0CQ4K3L0lMFg6zF9SrYQ6XauyEK+Gj+hfVlHnhb7
0ZmI/W6M89mL6b9OKK1Cyk1E6M7Zk2N0AJy79FugntzWfY0Pg68vcRzuPWPB1v2Zi9XJwZydJzUu
kl5HuWlXLlAB97KF9Ho38bBHeYanLVS/8pzLttl/Q0G2kW3qtdXv0rb1lLT1GV6InZmZ2vRNPhm8
uS9dy9q8iAqz35mr8CeYr91e7KUPYfef8g4YxFtxDvZ4YkOfwx6TJmZOgcCyY5sa2kqLMSBLkFH8
3O9dbUX24dHaZj+cZbnMV9mZTk9s5sZsZpT6YMB5B+HSTNsUuG0zATfJuv96UZ8cutmumDI7m3xr
cFSo3HFp+PHS3qgbYFwCiCTuUu8SxSUkeeYWdhkLYWHXYQJwKFAW5iOV52rip1LgczhjOwjDAfmj
30lqxIdEFvRKy5HXgcRiuBkhBp54PTeSJbRmzX1a2qnv9KEG+fxBvS1UiIw5VU2DpC35Gnpz5gNN
ig6Kt2EeiBgaW1mnSU+DDdShALPWR7Kf1m7ByVl/zHcE3SfTdw6TBEw3yscRY2O5+ca57h/D6+xg
b52VcJlXegygiCM5gDnnqX7yVEvXXoKcdVd4Zw3dp6/92RPMtuRRZXqNPHi/S9zax+L0FPcx3UCG
2D3eLW423P2eLvNj766Cp5fB1zxMDtV9uZqixbTVQU9gAQF431mcC7/TCfmzB5pt33bWdLAAkP1O
NZcMIvi0vdf07swucmr3nkMZoSOnONA0wAl2LRe9r7jWGqBUV/HeapcgctQLmAm4EPh2pwWgnjki
mqdGeVrhHw4Nat4MimJirXXeuIQWpqsE1rTo8N+wGLzOG/BfvKl98CBc4sqF5TeugY8ARTkXOqHY
5Yt1vW1e6XN8sF9D6lqDa3lsEZ4JpJ+DT3X6vsQ+PCEzo6rXBZ6wwizQgmiXL4UHvu6iw5jwIFoV
Cxvnihp9Rj7yqF8HoVMfexbh6l4pCe8bfA6sLBEVPtLntnYmwp0In+9z4MMrtY3pDOG0uBpzCWhp
2n7/+qFPVRPex/BDw3HY6MqYoOH2NfpG8MWmiWT4zYGvw9Vz6XI3WqB+5TV+/9PYTl9q2wWxW+zl
mQvNe3z4ZJHMgZZORfIkdPAEcFjxw5W+AKMHu3i0qNdhEAbEK/1qQffqEvnYRbxQ/HDhLGALsmy8
7OHcSjVOzOq51V8H9UyC7R2z+npYdKviGG7bYPQ1RJEUs6fdAZt8Awm/TbHO3ZfCyz22rffiWGzl
UV+DrXhlnbmYntoJ5rDNsmz7WCoYEFL6PQJYdEOwpU3n43pdrBMsq2flGaY67KB5g0t9uVPuyvW5
7t935M++xyxoVW2O63Y+zQjf9B4bt3O5H3rOiv2Ir6K11brDwdhhB7wPl85RBu2Lucx8sQQaDl9H
W7QL2IL4577LqQPsHPjZx2PqcDadVbirHOs72ICPD/YVuY9wQArkETyb79rV14vh1DHi/SE+LAaF
jjSUAPzsxiO5za8gr7ZHEnoxLK2tHuArn4Fbf+rDhWPEe/8f+sEO3qVg7WCybYsAHPFDtxIrcoMB
vSWrEYdjy4MU+SJdWZth9fW7nQggc29CGjst7aD/sOuYBpMPx4No3Jl4eyLwza0JhxEE7ETFqBUN
he/ECuKn3oSk+frBT50r3ktiHwZLJVUOnytsotUyFy7a1q+tTbmODtna2JX3pa+/ptbSPMolXdTf
k73p5tjK8z17M57OPMIUwj9ZEnMoqZ0j6yKnLQ9as16+KTbOKlo3q9RPtrg9rhJP+p3fY/I3GwdB
qlh1Z07Np6b/HGqqjnTUCwpbnzJ1lcfiqtsn9/pmOCYbsk2e0i2/hbT91295avbPkaZN2IZWJYx+
Z6/4GkIW+/jWxhnaeXTW4ghVaHbZVJwDTR0diXMjxDtFoEJCntk35Dnr0HfE+WdfapqjHyZLN8TK
4DC0zYJ+aa+s/8fZlfVWqjPbX4RkMBjzCuyRzJ1OJ/1i9cg8mtG//q7d9yXHX9hIeTnSSUv2xnaV
y1Wr1nrNj/QYn/kNZCj27Wk4QdTn3tvw1CsHXweYXriyQViGBYMEisvfDHIS7beNzbh4248+5PJI
fPchM5ccGjoKoeNj+YRSj/hbvNlfrbcW3AS+nYKLHs3kaOv2jdNW5Wftcy6n//2UIFSH2ACmbCFc
tqSR8EB0Um7UrVb8z6VJ8v3gQJtOk2Ej6YcuWz+rDmqzX25tZO39L00Uq2PQagDLB0a/5GfZzxv1
wks66n/3gOsg0xa0BPElURWNo4OGf7BAJ79I9rWZf9ngw+XdlpF//B7/x7b2fm0WuSRNYpFLRG2f
rV2BJByU556aqNvVN+UpO6Z76NqdWsQ9Ynf9fH28aKBz++92qFng01p4NKme8+orYDobl8HH55br
1L5moqRBY+wGsqG+IGMQ22ABEhSkXvWWo1rbF83ICYuNnl0cSBeq1/RHfGed02O1NyPjzt0Zt/Up
fkieurvqLDbePCsXNtcpf4EJnbjbwdLF9+4ipeqbz8638rH+Kt7iIcTzcdfuF3YQkXUT/xqO9HR9
l1aic35p631/MiCTOI4sxpfmfuk7EFra9+G06040vATIeQDgdpjcNX9B8XZqfnjn6glyM8Elcthy
1h87Ba7zBpeKg4Ohxn7Kfnrt+H5KIJcGxdLrH/gvt/WRiWlugSYxFEUbfGC7a3eOD8ITXx6mW1AH
+V34/TlB6A3Kl5/1Ib+FuE0k8WrHM93v/hS7LKp2+O/OeyhutzKza1+r+RI+jqq7UOUDPDiD/cJB
QySvSNCM7v76B6/YnQ56hXYkBUQdPrZzU8hZ3CT5n+sDr7wagGz971EpaiiquBmOKBoOd8Y9+lKi
Zj+fvH12Px9Z2OAJZZ7BPBJUt8uxvGfHDi7l+twrq6aDYKXsgb+csIlzb0LC/EcKgr3W21ixtcEv
jubdrZRDWJx1EzwVSK128aVPVR0NCORe/+krARba5/87PDSY4qyG7ElE751XSP+8kNviSxeJff+S
/nZfIO9gbkSRK16eX47Euw+JbQURrRwzgW0iJHMOQb3Gb8Q3Pj3S9K8LhKsyx63b9nJgP7ArHYvq
lpaYLILT8GoF300/C5+/3+Y+Hvi3P9Pz/mft71P/KQmRKQK5ReAdGJK9xP+bICGW+X+jl8cieLm+
wmsnXosqxmnOoQ6Ey60g9K/D2h14RzeGXsmAcZ3eOIXKGvC9GLve1X8h8AHipjT2l6/NF/fJ+17d
yVO7z1ABcB7n87gDbXOUfSqG5Tr38UJ4UrUtNtMB3cd0ITabtph41y4bHUkqBHh+TQWXK76C8Gw3
3Kbn7F6cBPrIkaccd8aB3FhhhcdhgfrZ0/VtWjEzV3MfVe4qUAciPpvIrW0/l8mPxTteH3qlQgOy
2f+e/AbIW6NYsFjj3rgfb5wofSy/8pv53D5gf87pvRu2G3OtnDZX8xZNHLeuY2PthnkIar74vbuR
HLj82A8sSsd3lt5EZnoxX5V9Bfulb0K6rJ+cnQO++3lLsv3fc/yjWTQnUWTN2EFWGK70nt4v5+bk
+cBUIP9G7rud+HV9Q1Y8katFFVYpDdubsdcELOxjf2e1SL0RsEX1yU0NxSwI0B7LtNxYuLUt0RyA
xNXAID10MZXnhv5o6ca4a1+hhQ7lSBaQVl9eSFkfOMtdBgaPZXJArPkF3IPQhwKm2do4Vqv7cvGz
75w3nVDuH8WMwKCwwPd26uoWhGNoSrCR4Qa1kGPWvmV/hTbhTds+DLmzEeuumOWFC+b9vBMxMzYW
8HCDeBDsLqtfYr5ROL2YxAdHjekWzw0TuFnsSzeor40owsl1zxCpfZRGsbFFK1uvA1IXuhTNDHrb
k5eNKoQsmXxyTLp1sFYe+1zHo+ZQ9CyVUbqQnKF97Jf2kBxGZ6Cg5zDZCdzFZO8WFXiQ6qJ5WAx7
OAA4I4NMevw4u39aS4DbrgIBPxihx5nvRs7zjQt4xVvoYNZODF7dNbZ7+scU3L55agzBw+l5YFlM
443gZe1waM6C5aKKx9Ljp26c6H2iLMgbZQx4mqze8t1rU2iuArTced8PpgduS9H9mLJ0PJRQX7+H
OKO9cZWuTaH5B5MpWTfg/zgVyIj6QsW34HL+DfGtjWzrv2vmo4OuOQrBAc4ZTcs9UfB3RZadeNBH
77NQMVD2mlPKf6cmuts5BLYP3pCJZ6vupyNYMumRxnWbQrKxWZBRhAr3CQyXEEmzIdSkDGoGPQjE
8L9mvgcnKN3HC5QsoYIsX0qL1M9mUldfrJkluLmz4pgq5T1aVq5CabvNrgB/78mKod8B4ju1dyWI
S9MM1MNorzCeLeVmN0AlA3w1D0B2+1aezqeRQkXbV6pFhYnEZzk35HxpPzuVaU6+mV09/4YiUP3T
zUuLBQNJwMVgoQnnBP15ebKJSV/moafPJYSldiVxQGjeM3AMyjizQHM9IYPSVROQPtC6O7kWWhVR
c5rIHoJ3LRoBstxCxMFBuCzLwbyVVQnturl3m4OyS5Tw4njwK0jehfXsgcAFAoLqBmKY/aPhLf29
KifktqGz+3r9Gls7OJpPLgch2ACq1JM0QJZWgFEVumRgx5bx5ybQ4cSSLA00oxz3NBug5ixq0O22
hQVq3bYi4ae+QQcVg6XTTVURGydaZsGM3ZrSm8xsguujr3ghHVIMiZvESimUDYdseGYoRASGYEfw
/0HTnBuhw+rn6xOtOHodVFVxB5xgueedWFU8NKh0F8W8cYesRY/OZfvfXb2j4UAgtrC9U0Ul+Ltb
OkLasE96iHT2cESCGYfcdUNOpe9VJUiuq6I+IgUcU/QBIiAEpcQE0iPQAKfRCI23jXaFletTx3CB
ZpqOcjZcfLJ5WIqDzaBPyR20yGz4rbU11Vyv7GtIcRSuB4bi5qEmRmDWy0Y4sza05nJH13JSac78
JBzWHOa4gS6oKNjG6Gsro/lby50cEkMS6oTELDQmwVnkQwXwVRB5D5HMTbTHx+GLo1l/DlFTAdpE
95RL9gQB9eNFF/FzUZeOOi+8AkLGScdP0OQ9FR3QkON821Jzf91aVsxSx5tDmB1EjTn3Tt5MFQfT
6aRuxxy6v8Dx5LsKhgoNyqlKTtenW9kP+/Iz3hlQX8fAbBi1OMF/81tGTP7i8Ha866yGPLmKbL2Q
VvyxfZn/3TzQMUiBJODuqWFq35kCItjDce4/F67qKPQe9L5j6ZbGqcUNFiwla59HRilE9frsbSTG
1st+7SsuNvPuK4iwoEdvY7XMxfxWOfw5zdMzdL//fm4zNKumQpUpV4SfyAxgxXyjzDjk7TmfNwLP
tc3WTLvL7SwDYlucPBsUdZNT2AEEp2/bvLtTZbMxydoaaRbu2iKpwZ0oTvXCTnUBlnubV6CRa4fd
51ZJM+4sFyq3HFxcef4lg4hsZZ5licq/s3GprFigDkFvyGTmUIY0Tp298ICPLXL2lbzt+zk5Cwo/
Urhbcm0rG/I/QPRRuGB9ns2ocV5mKB5PUBNFe5ifTRtVqpXNoJp510rZhTV3fWQKvqsrRLdWn9zn
8/jt+l6sXBY6Br1ZUlmCJL+PKme80IhArjqd7Y3KytqPv/z9nbWVU+GyyrHayDGejfLOXJ6LLe3N
tYy4jqdNmTf1cQtpr7bOjONo2fVLUXvlsR+5d3Spm3/JO7PYM24sfxe7bO8tcwEE21UpsjsQ/3mA
MgqebAm4qYNaVPyGTpDIrsZR+k2TTA8185YhiL1L2EbiqfD2I7hJT30zQZrl+tpzLMMHTxcdqWuY
mdcr3ixRLjInGEoZgpfj2NFm9M2yfQTlzesEVdrrk61wQYCQ/r+bQQyvKoQtzWisBxe9+6J6xvsv
n0LIAvYhT0Ywui0D+s9DkRlAiRXZNPvQ0hiCaaJb/vdfFuqjb9acS190sc3tSkXCnRbwFNgQb/W5
wIs6tEWKAG/hNP/p1ZBAgdAGqb870zJCTmeGjnjb0IPVxXikFEgIkBoyJmquuufKVaPPqJEHeT/w
u2lm6Q+ZlwWonvvivmyb/seoysWf4kTcQ+Bi/gIdaLJjTkO7oJVmbeEVRhFyqraLnGWuHgCmaR7Q
wwvFgAz0qQdwTZngNq2Wl5H36oF4EGKC3pTcEQJZiNDjAw27xRges6nzQguSp4eYxPa3BYBd3yXV
fBw66RyQmmuP3QxBysKdrJD0ThlWLe2/Qq6kgIxKtiw3HtihzuAIVnswRgOQFlf5wUTPUWDZS4VO
msJ+RIDR7xbKaBLIkqBjDoWPxAqmmaQ1ZIAk8pduPsqzgrBrlHQN9AlYZUHto5rH7tf147TmNzQf
PoDeekzHsY/YrJawBW1xCHYg/jmvp8OlY9TMRQq186gr41/gL4DmhFf5UOn6pN/W4czeaEEPHU/v
qDXfOtwIZnlbix9xtdUktnIFWZrbprMtVQNZlKgq8BQDOGvP8JIOSOqeM5e+oXn4+VP78K+2/M7F
ShXbEtzJ/OTlKCkk5PtQi42rYe0bdO/tUAj/9LUZVTGyGn1Rh1BcO6X2eA/RK0iSeZ+R3HUtrlOr
pjUtIEOPtHg8W18zWn8tkza8vjwrN9C/2+Pd8sxTNQEbh8wu3ApyQmZhnioCDi5oo3yy6GtpfrWv
SVqhUwwq7py7vzPc0U9F0W6lGlfsTIcGN6XB0PvQz1HpkFfqljtTZJ80Ms2Ea6SIKeobZrSU3j0d
04fYXSAGFG88FFeWXkf+lh4i+mrpuqiRZpDn3214WC/ZCPFW4i4d0NsjUMm7qqORqO4y+daAZYG4
v7J0w7utDa+ZL54iSlZK9pFrQz1kWboDhINmn7UGsmke+3H9cK7s7b/M97vDiSbJiS5qMKNJuPsC
HOupvZUWXfsAzXYpy5GdVDiUgraQhOGjtWvB2xc4Xg6CCrtr9tc/YcVH6JjajoJzdlKeCVrJ5BDn
Q7ub7AbKXxJZRCjZIz3TbkV8a5+kva06y8xNGzzD6Jkp6Z88mZDohbzN0RsKApm57FPMohbXsbQ1
9KfcOO0R0kMSionmqLj1cn211kxCC35qCoHFzoXFoZm6Puamck4N3oy3npi84PoUa6ukG3WXi9hU
C84UJ3vDVrMfz/MvkHI+Wy1SNdcnWTm4OmJ2lgnOVumRCLLG5M4BN+Axbnmz4bNXPkFHxc6J6J3C
g1kUTvkIzSPDTwcCleDm0XD550xPR8N6aO8doYI1RE3LxFnaudylNN7qUVlbn8uXvTPsqZ8acMYO
Q+Q53rm1QQOTbKFSVwxOZ1etizYrphZx6mzhoeJ2x7hyg3yw9pONLp0toeO1Lbh82LsPyHrUncau
6CJuZn8IxMpORj0/QkGBQjezNjaO0Yo56CyriCFFhfYQnNU23Zsxq/zRVHPoZPZW1+XKC4todzMt
KCojUICMJAgmh/yhFV+sgp6yBkAzaPxNlbGRzl1bMM2y0RuXqqqgJKL9ay0HVJLulPPmxN5Glm/t
QzSzThCvIAfjEFSKwUHoZEYLSSrz6MQcjFQcPVfeOAVcfa6f09WxsVlv1AUYNLuoNrMb24RUZxU/
XvcdH286tIj+e7QgjTctLZ5TUT+joWS4s+ckLOa3zw2u3dtONUmzonCw8XRj2GnogQDNhXz550bX
zLriEAhLK8eMlKuOfZ1/QZUg8TP+OTCcqzOujstSwlFYZmT3VmAt7ReQrIPBL96oaXzslVwd5lon
NFsIxJ6jXrRvkMl9GmtAwa8vzcdu6f/lnt85DEh/KgaSzzZqeOo33hte+Uc3+VJBgNhonY1J1o6O
Zs3Q+E1KcCb0IMt2n6ucmb7ZZF96HNQNh7S2QpoVOxAQHvJWLlE6lPfUKw9QivzUheN6mgGXGbQ+
y7hD9qUvX2aR3VhJsZGvXfnVOuqUZAs1OgdXfpEZPkGhgUGD4fq2fuzWXB12Cj0N0bhy6aM0rScT
5cuZnmxVTMcW4I8ddE28DZT8ytbqIFPuWtLLcDyjEmykwZDI3gcdE+T4RkI2NndtCs16maNmrkbR
RjkaWVMT2fNAunV4faFWIESujjRFdrbNZop0ZNkha2hUIZcFJHGd4ZuYKYga7b/UaAK3h0hrr366
cKtOHz99cvLLyXhnfdLIuJTcwO3TDElQCeBG/FYQOCcXrbJQP7Qhmm1hxzySQS6QMc8LZ6S/9qKu
xgfPEfLl+i9ZO4r0vz9EgKk0zRZkq0Xd+xW1b1CN3sglrw2tGf9IGzJwPAKiidGLTndDHpAwtD45
umb5dVUj0TY0fQR9eGd8sZY/1xdk7dBpZt/YC2q8DcZlbnPDTXKcsybC795dH/7jsMDVwaRxbjMp
FoR9C3u1FuK3SDdWcbYnVhuaXh4M8nB9opXv0AGkTcampmxnEi0WfxhKCgFpyMz5dK63yHBWXI0O
IzVzyysSWvYAEjIeGB1p9l08ZBBjntAKLLv4c55Gx5Byc0xiNqHgkXH6fQYtJaHlS1JsnKO1r7is
3ztLRCsJLldw4EVS2CQQjjC+1IyikdhNs4NnxvHnrkKdMbRmhQMeCBgazVRHEJQPRqjARnV2VE42
IrWVO10HkhJGgMxXOLtQTAxiXpz7AWqiSKO3v2pv67G3YtauZtau6uUFUtUj0lwWPyP5m9eD7v/6
qV37As2qvby0i26QNLKX/AdpsjPz0OSdQyE2dvcL8CXXp1kzDs3IR6JyOxGeFaHp6i9TNWSG4+UW
DED5xnesNG+6OlC0LJx5VrKg0Zi1wx/brrrQq/J8J4QpDi3Ut05lC/p2D/zXzwKAfNSxCvIDUEj3
BVdDGUFige6vf+zKhunAUga19NSGz0FWuPvaAyjjK3cLaLSykDqi1Es6JpxxpFFuWKDSdro3kMjH
iGfq4+d+/MVs35mnx+qCynjCj1cDuizV+G0h/d/rY68cNh0U6uRuUVLSONFgvTUN2zWxE1JyKh11
LsqX63OsLdBlU979fmdkpCrL0YqM+Cl3eWBlpT/QjcW5LML/luag7frfwUkLCJLp9DjGjN+7Zf4U
V94P5pFnxbKNNVr7/Zq1G3XPSQ1RvAjCiyNoh8v0Hn2wnS+SSW14rbWv0Gw+YW7tlAuzIwFX1aGQ
uTRj0DdzkG51dK59hGbu6B9MBluYdgR9DzO0rMa6HQoR7xwjnT93SenYxATC42D0FHbUxgJGDvGK
yQ1Y/8nRtSe4R7nNi7Qso6QhbVQX0I/1s0KNz07N8i1azJVV0tGJaYtiFGit7ciq7mb5TPo35m2A
hVZckI5HVN2MtjEzkZHr5FUAITfjbIHUYiPVsmLHOiIxdVKjtQd4czjymzQe/9REvvRZ8tpI53dt
qt11U145pzrC0EYXQ2dSPAgnVh1txJ5+MYB+gw00iFt7iwRwbRbNpnluuKnldSBvrbMv8Zw9Lct4
R2X/uBTZxmlam0KzaQTioyNZiRi0fyKIQZv5nrCXdPxzfZ3WtkOzZ24DBQxZHjPCxdPtFrdsQaIn
4b17Wr4ZLDW/STpkX69PtnZoNdNO3YFdFKrbSDLAPpambI5yFs9tWciNotvK2dXBhzGhOQhPkP4q
JucIEmaANLd0NryP/bcOPKwmJ4NmAIVAO5ojfAMCnb5orduqAk16y747WEbfA57OHzga3K8v2Mru
6OjDSvVEsBFwDnxK8oiG8fkAMg8zOQ3chci0yEojNFVe/b0+3cp7RwchOmCqtXqI+aJNa0x/OCDP
2MdZCUrHGWK3AUPyLFCZA0lsMUu29TJZORQ6NhFIYMPksTVCgmQnKpBKlidn2DLQtcG1G91QIPw0
qMCzJyYm+gznyTeS5Lnpl43M9NoEmgcwJPdSr4NayDDK25mQny0v9oOxqYO0dqA18zdtKK1k1AXZ
20Qe6xiVe+i+DYfr+7324zXjd1FBBmne5J1N48fc36nuRcoNt7U2tGbqYCVJu2VUxtku7yYJhMyS
+jXbCEJWBv8fBGJjXXgrFnFevId6aYJEPsku33j7ray4jjkcrDxBDik1zhlpvpQlA2KPQ3/++opb
/3ALH4SBOuIQT/1KoGiCBvwYbFF+OY01uERL7ylnMckD1fGs8N2s7I8Ar9FgqLNvdMzUL4lQPTB7
6qATRU6hGFh/6hBgnNGC7eyydKl/SK+0UBJWmRVBAUzJoOo7HgppTCIoi1QFEI3w0KOcDPKulG0e
orhl/bhcL4HosykqWiGDJR+Ge9tQApmCinlBOcze96Fq0Ojl2ZmHdg7DKIORi2r053RweIAOpNfW
m53Or9x+fpbSRXdLLksZpLKXaTh7ifGHGbkjwxYNCfedMIBVqC1HpjuP2f2zZTJgqkaeO7+yLBME
HjRhLypzVTDJag6cmbhgml7ab1AgGr5PGXOhVZtXLKTp6IN2Jzm5oqJ+kgnrPPYDmC0YAa6ul8Mz
abq/hR3Xt0kCv8XNJFkeizSHmhXx4uZnAvSnX0CU0u/L0sZUOZ+O4JKEgHkad3tLNNWTWGaFf+5/
SjZL4NIm9EYMXn/OSQK/ko3kARrNbchN0/llOwzk8PAKdykE5/eQeTB2MTC+YeLk1qkHFjBo6NwE
I5vbwF0sd68kte+X2B7/EgMFiduig2etRvR9+2XltPtSkMa3x2r4bnhW9a0z6LTLTBsVjIHOQW2z
PJxJUobzlNKAiza9tRYrAeZynkJjLuW0y0VipyfeDKN9BFdKUwaGEZuQPLMkJHDyZXyqAbJ5m+yU
zDtbOm6xNy3DK4OhEsUN3qLqpEbC2nAxa/atTT0F3UlmZUc1JhSdWDAOzlOKlmEndwqoRJlgP7br
6bWawLIYxo5b74CFGQuIUlPzwCSntynL+FM3p64JbGAh/QF1w2M3emXnlyODmFbHDK9Bd5jR+MQp
anWikFQFu7LpJBGIl+e9m2UB8H72sU876Su4ATwTyPi1MBSdQjexqn3h1OLRGxYQOQzOAI5E0QFp
wopuhwaCai/yerygIHlNgq7pxZnnBfuLXL/x5qEb66XOchhOUtW030naNRDUsumhTh32AML+rPU5
+PVvM9Wa7i7pMvXKJdjQXdVNL6jp2nlodqndBVPXVf2uprba9ZPh7PHmmAAzcoxTJUnxIvKZfwW/
2Oxb5mjve8Ean7f18hjXhjx2DYMOtjuM0eC61a5sSPpS1ihPQpuzehWDNI5DVRk7npXPSF6Yp6Xx
pIQclT1+b+MZP4d4Vbg0NvGx2+RMVJk9pNxUxcGEDA/bcGsrcYoOcxZ0yTNvsoxz46FrnPWA9LIw
Tp4aCHeRZktkdc3tX/7+7nlekLzp+2nqIXrHkv1YCfmczeMMYkxjC3e5NoUWL7AspTN8Wht5gHbg
UOUhR7EpiFWxu34BrE2gxQuM203K0r6PYtd9i/kIgnu+OL7dbpWrVmikXR2IbNkx+jMtl5/VPen8
5GF6WX4A7dvepl/nR+O79cpfp+f+sb8Vd/bT9Y9aeaP844V8tzFJyyBVmnJ+NlsFAXTJBcBcuTIg
r8R4i65GtcV+vjaTFlZ0RkFaqQQ/T3w8GzyDkN78fcnEOUvqLXDpyhbp6Ni+MWliUouf0+yU1a9V
8UcZWyL0a2NruQGyxBw1IyQ3QJZzsliym5nYd8CwfmojdFzs3LZV4rJxiYwp/tkQPFGanlAUq7JX
OW4x1qylS3VQLKUq7R0XwHpEolko5ho9491Xs66/0aGK8mK+Z9n0TOnS+QZxJr+qkocMpgt+ka2c
8IrD+cd3+O7EgcpftrSziwg1q/SQGPkQFoVb3fcOAPaJ55oHs+dbWqErEaEOoB3ctF26CjF4ZvDx
VjmIpC4f93x9z9ZG1zxCyZKqGgYKD2++jfJL1f753Ljay2FQcWnIvhCQEGTWXctIvJu9dEvGe+0g
a0+H0RNZayzdEHGvl8oXeMD5EoJBt2hmXr587gs0YzcYmA65Hc8RcK71qR+b8WAo1v3+1Og6gNYQ
oKGwTJxiNjj9gyfH4QRZ9f6To2uG3v+TmoLY1BlKOFA1Lcc7gCmT8PpPX1l882IV704/LxDmgZYu
j8qZQ6WzEuykYjKFijvL595vOni2SCcxZUYjzlaSBF6KFuF0CeNmI02zYr7/2pXffYBjt6wiA8uj
WUFdnFaIZMskcX3VVD9jhfCVbqbd19bqYnbvppryhXpLMuOG4AflMXgktSu9cSObuTa6ZrxzYdPC
LIs8QhU6mJZD01G8gprj9X1eue10rCzJ+UKYmQ3RnH3nRIHG4OdgtcHgbbyjL2vwwVtUJ59VzWyi
ZcWbonTO29DxWPFVGO6mxvLaz9fsly69ay81nulZWwUZSOtztInNYODcMrKV1deBsq2Veow0gziX
U/ZmVd7J7dxnO4n/XF/+leXRkbIN1iaWhifOtJvim6ElSLu23kYpe+23azYMPIRndQSFlKolZ5cZ
P9LCPlel3Cpqriy+ThQ7MaPO1YwETOp9c4cIl+UpT6JmjA/XF2fFhHWkLEsQwOZx4p2bogCL15zd
mabtez0JrDbdGbXxfH2etU24/P2d/Q7VjBS7SxHOLqwMRO1Yj6S30g0LW9sFzX5bAyQwVTUNEUKI
EMIkYdb8YeXr9Z++tgXaDYwUWG65mbQjg1oQS/w9ezVi4dccwKvrE1wukw/sV+eF7WOHZZ4B34Y0
QBqMtfSeKpaOwVhRYSDHEPcPyPPIPrRLtUUgurYfmlGPtWs3eYuEZ+ssB89uHkgjPuWOgJLSthqM
LVUCxA0w3UwFsgNB7zRs8QZ8/LvBvfPfwcGynfWNQFRvoI9/GZpXa0g2brO1oTVTboekslVr5FGN
Rr2bzkg9tI3XYgN/+PERZTopbNFMExnjiZ9j5ElApBX0VeJPY7dxhj62Y6ajYpEvaHMQgvCz1dS/
GvZnLm9TE2kuswQMzP0cwInp4FiDIesCFTF+bjsT13D2pWqmg2rZhjP92NKYTvWaWeBIJN7FEIwv
VpyGwyVbiaL0uNUnvjaBZspx6VRmSxxxTrufBpByewhVQ1bRuJOl2ipZrm20FlLHbSyTycFGE2if
ToocJfnWTGVw3Vesja7ZLVJjs93FBkZ3DN/udrz1gPzYGHzFAnSMbGlK5K3Q9HlGtbv1l0L+HGn/
5/oP/7juxnSQrBB2VlTTyM/IybW+6bGAtyjnIrUERiexa1wIXVAQKFTt52o6TEfLTsitEZdXdjSD
n5gviN+lQ0PGqw1A0784/X/9NuOXU/buTnOnJlfZAGW6rDbUoVMcr5s0bb9WmTJDpK3zAN3kct9L
hB1gsyy+4rkLyKmXlIfCMr2wcyags+1FmseMFtNuKKwOotYm+K6ur/nafl4O0bsfaPHZEKZr2RGr
6t8uI2Xui8zkv6+PvnIUdTLXopW5EHXtnZMJUgrz93R8NdTGnbs2tnahp7OAijOBVNYChj5/rryf
rHGjGmv4ud+uOYJipCltJMIRF0jwfnnJm+e836glrrhinZF1HOcyrxfEm5Ch91G43s8DenfAqrA0
u3YLMru2tZofAN4TRHSxQFDrDV9zQiJS5xv34Mrv1+GyNO/RTz7b3tmQxrfRW/5aVukSf+nM4cYc
RL5DV+EWfd+KQ/4fxOwwmk0xNXYEVuMHqwevQ8wiwy3vIae74dTWptCudRN+YI4zgptxEApElYnw
Cw+kbSZAKyJ1wusHamU/dMAsCi1OAjoEOzKZvS/m8mCqrVtxbWjNijtTuYD8zvzcDQ0DU5JKd5Up
f17/3SuGpkNk8zaVixPTIapTE9JDLppRS6v4XRlbB3VtAs2SPW6C1W/EddiOcYgMxNkt2dOstmBm
a7urGTJ49kVnMmAdxFI8GIkRiA7vr7a+I1szrJmDdp/XxKJdRdE4IngaQSsKynqTHSr0/fklrZoQ
GvP2xlE1+T8Q5wd3iqvZdaVGhzaqUVGVdNbOSoXzTJEtP02ibQ5WXXR/5Rh3rzDQ5OuwSH4oaZqg
hsUaKBWifvetMkEMXqDWWfmcdMb3ucrTgzfPyVMrM/oyIsMPsNnUH9NFJA+S8fiGiXII3K7gEdS3
49vWttmJojkzJLWn7vLSWR5ArpMecH9XISGjmfnMq+N93S/ljhem+afNvXJnWQsKrHkHBgSvGd4G
lBOWYDRSvInLIX+22Ih2B2g0s2jJmPCdmQ4PwkjSXxWBBt/+Un0IE7ubzn2X2HvQd6d/J8+pX9re
oPuqSrtvHjI+D4AgzGfZ9s4pp4l6NEwXbcE9mdVpGlMj9VNwfZ1IIab7PFN11OZS/PYMGe+9PInD
pk+SV1Qy5M/OcMlNyviYBk0+ZfkeoNcRZT2ziOaC0ZA0HkC1Bpkfwbsgvql6Nn8aSCagENunTy4s
pfEhulEGijpl4rfpgJAp9YDPbkhOUe1mKMUbsrlr5qTc4f1rKR8uYhn+j7Mra45T17q/iCrEzCtT
t3vynMR5oZKTYwGSAAmEhH79t3yf7ue6Oak6by5X0qYBSXuvvYYTvrhry9gRf6oGWITUoDqZYm1H
DwZJiDIU8dTjFmdtfEmXlZy2NOcFS+HDpaNpCOt0nmhSLr1UTd9nSKpNFz42PrSaj1OEkMkaFpDr
WEUB5tekXYKsxGyWFTFz2yucLt2zgUS/SteW4HWgslGR0M0gl7GZJzecPDltd1Pc05Pt+602wTjW
kZhgKGNXBQucADNz5Bcfg9nJk49s8rsg00Et7Bo/QuCzftNZoBGs6IvguKcZ0igxvj6i4EmKdQqX
scALmz9af7FPeRileG8C7+uIA/Mw2ixooHIaYb45RofddnHpiS0r+t3ZX3HWqYsAg+FLsmX86ish
K5xT8h6eIfu3dtrGclMYTxATbk0XgpW7JaAT5AAHrpMcP7xtY2hAVyn+TgGMPsjMIpavZfqi8Oea
yPZtBerEWIVhi75jgoUH6Fm6gZloDwOcbXomCfSjKZW7KCKMD650mbKv1JKpiRXrH4T11P3UBQSy
prAtR2ZlFe4eL6ETRi5TSNYvETIum7E1sh79jNdU97jpvt7qtMOnmBZBIRRP4ur8kFyShZhGR3mG
R7cnTdQlvA79EeEWc9zeJAZcRQdbyEKFXXDMBZu/R2rJiojP46Xv4dKygr5xiVWUPTrT9lcyt7Zc
oi795u/ElD7x/EcTCFVx4YNxMsNL7tHOPDgmU0qOvsWbycjmbmID4mFp0v10YAkcYK7THjxEGNUq
jNYvJNzfoGcM72LERhyWfYF8Z92jIvCdvXoZxv5FSDCnx2iZH9PWRt+yVbsaBrcDKSZPjQWMO6Lb
jAq9HHYJ8/p8j5MKjj3vfhKIM19U/ivIh6SgFHldUQ69cCP6fPvCu/VL6yClTCPaxPHKjvE++aCg
eCb+MlBDfzlGp7Ifud1PPEmWk9axV0YemSCdYe45A5NxLvPctI0RIX8IomF+Ypr98pJga/wunZ7k
pMVpdWn41bDE70u+aejtOj7VUuThLY05uAqh9GtQMehbiJ9OKGlS7HbDlhb7CL2/74hXcBhLVHSa
3oxg3t3iD+4L/CzFC5025DJa3r2BwbGFJUYX3Y/cBi46LsgsvdEAZIVxp8gunhWfnncy8Ls8M6QQ
xPCXyADnrU0StwduY3MOkn35EWq78rKHPPmWaA71S5Tmf8eq8+BwOSCgaxzxfX34HCxC2NJsLC5t
6iVNjyyno+kN0qgSPzhnoQLGDic9WAusg98g4HuImrhN6aEXfFbFsrJUlTzt+jKKlu7A2wQm/amA
7H5RuJGkJXUwJzPILwS5G9T25WpCidc37+5pFGfPznnzs9FifyVyyg4+yGaXLLO2gpceUuDkuh/i
zHJZ5l67FX249F/d0PlVAvuJg1uQVm+WZTuv+zS+um2GR5bC1fMWxrsJNp3ChXn8GtJQPol9Qu6l
9NefdPSAXRjG6ZGr7nEdQY9UwaQP8MLDSdo5X1fKmRV+5tqrw2xYviUm7B7IvEYHWJyZakmjrWQe
nLSor8UV0+AVmTCqu+xi237JeRpvGTb+pp8yuGs5Cgq2HqKhxHAnvHoR8e42+Pcc8VrgDclicSdo
wBsDWmAtpJ+UsTK6cBz7tsRjgrG7EVlDwsx/nYQwUA7PWfyoWZIhYzSfvV8LgJOrzFt2Hxv5wcyJ
3K03gn7hQZB9630+gNAxs2uXmOSQrVlYGdvKkyb4AOOkwP6t9MOwqeXUkR464Qln70vqwU1WJ230
KNQiC7EE/Hn3qRtKiiyLpc5l134dM0tOSLuGUjJi7BAKMXzlBsG81MZgq+3J8sB1mpS5CUMIvfRW
yMzNh0X28+sICViTZzP7Eu3DXwus9ZJqS9P9Ek14VqncthcUE1jyLen7ux2WhHcRuEtRIcnCcoT3
aXDXYmyt7ilEK/fm2zFRNed9UnbB/OTS+cb7vBixxDeObZGFc2H3qM3u4rYLyX0sxlbWwaZsM+R0
/JKnvjoFwsPSUiOC9dJWqiJV/QRlne0TiswfeGuV2gu3rVmwPR59CcuYMlc4fZ0ep7ZABqB49gUh
FbMRyG0DJ88TCxDHB5dTLDcAHqEcbbGNMfdqb2+TRzcRv8a25VeUGPPuZ8tcQzZs5f2+TRi6m8TB
l6zFFDzO1S/4eEtXUMHsG8kIsj4S0oURTrYhR8g36p9v0lvnV5LHIi8kC0Sj9abLDW+LKGwStAMC
kCP6lrQ4AMKZvEvuu+d9Q8ryqW91pgvF/BAuaSYGHSxV8VzIYcoar+W21FlsrmHk6QO2QpC/pmy7
2yYvKUFKjOZi2vJVl2T26Fvs5ew8BrCPE740GzjH6VTEKNS8SiQhtsQ9Te+6NNUH0Fzc/ZZN+WuU
QtgMLByyI65NCSGl/wsELwZjIQmbnA2G0wV8B0kNs1t2cLb3ZZn1resqhGuEiFePwJsseuXZh5j2
W2MlnDmgBsPMCkElNUsca3bWTyctEgauXEjZfZJ107kHEeIl2kCQLKCy8W6hRyfkIcsB2324esGr
mET6rr14+OHnGsdv6qLlBMvq7DwIDM2JL/lxW1OkYa/Z+GBTww9tHOgXtSXqUQw4QLhlYRXIyKWF
kAmj6EA7uN6u0ncvZhTgI4JcxnnBoetKToKCQy2x3l4XKZBMr4YgqMd2F/dZ4iNGbExEAOlRlGAr
SrgJaxiqel+D0bVINoJP2DtNwW8PrZI30EYwrOsTV5uUa1A7ySBKBGdnHWiJsn2P5L6Us2rj73oV
MPyy1tRjlIbPK9Kfbmxtg66gu4vA/6Nz+2vxUy8+QsMFwkgUmNw8gmKzjiVk3GvjJfI4zDI6uyCl
QCajHjmYLWVnLxkTWyaW+Y3r8xxcwSCwD4vY4ooatMtJplxlFg2uar7trhyMI7IcQ4Fixtp+fPY1
7Wstnbx31qS6WB14gYWYI/toxOoa2E8DM0N06fBR2nv4UUH64LlFYQ34rCbLgqJpUqjxlQQSw40N
SgH/4ZPCGStKJjV2uN6uY1JGSTs9caS2jYUyuOIJddrdGPnoMHtG72gqW+j8NZqcbW3vYIjsbUXO
Pb+2JBB3ix2QgxaP4xX2S/0Jt5eUds1Js8ViBseGDDdlp/agl0QWC+mhKYLJorwoAtd8m6/i2OUq
vMaoSL+bBN5+d9nuqcYT/fQokUxWL1QnlyHGeQFSxf6QwgPgYQyVRpjzrBF35Q/mPvO1U6Vdhv3Y
yz7xMSwHG9dLOvnquzksU+LRWuLYffX4mlyjcOa0kNMkD0PO4ibstcHZjhKkgGdyW6ogHg7t2Pmn
CLn1BxPl6smn3vTdocg+To5O5w0BHTBcWRmv+NDyGGJ6JqeKTa4rYzjNvtFYpd/kDLIyuMbTUCAR
rxvhlIDObgqJf84pT/9iZmQLNFZsKTsOUiNqu+6S9YrWHlLEP/hPZM7L3q34BVvoq584cUH4Bf0b
NFm/6VkrD9wJcogsDyqW6qiKHR4SsNXuwQ6rG2oDvWHTBx5YoMnUH2D0GV/yXXCsGx5A7KopGk9O
TtSPZV9C1DC9dguTP603RG8i6+MfuH47lDybAxhUgOntEc8DbzQQXxWj/lYEAAwaOUldBf6YHyMW
r9+SmUR3npzdi/ItMjDcbgqtllWnaOuIhUt4J8anKUSdhFSBAd6rS+9veRl47Vx1ybA3sgsduM6M
fFzU5KYKLR7Cf7t8FsceJ8H9iLDMR1/J/Ay+h8kamtHpolKz1OsOE9FSrVRhvusN/dvEdcYOcpvQ
xfRmRtcVqqqbpar7PkT+HDi96ODzrczT3kfhqsUX3i/yRyZQkdbBzuL0vp+FUM9BD9rTW4dRGXKP
0TT3pS+k+wIuQnAW0xAcU5fLIlfY50dFY2wlkQVy8pxMWVtbHcT1HIm5r6Z8JHdtQFaY5uMmMPih
mfknxhFjEYx6/RanQ1SBhRzdoRJb5hImtPJl2Ab4m8beLuMixVDnFQzeuKuojkPgIVNOTqB4g3bb
OZccl01gR6BoR5s1b/8KILZ5QK2iCrj5JUFlPQrpoOy5jSraHjX6g/EBrHozly7K0hFsbylNnU89
LKramfWlB1Tr79bMSB/UU47CdhfjIUdScwFbK1Fk4bq8pq3o8N2C/C70nPlJs2w7wPeBlRtu4lOQ
7/6L5ElbrWsUYhNKwvE8Av4ptICYroDl1nK3ret421ky1IqNrAETzPumxWZPOWq0Ewf5/QLRY8SL
0Z/8xphsqLRY+6PJPHFIZcyu00YAtgCrdyBGR9EhCiHh2HN3cqi2C2BAmETSyd04eqMqRDIyAn0g
sjlG3i7wNqIvYmCEjeIqcpHUCeXq4HlmK7o16Zs26e3V6t0c8QKnJXHbVOdtLK4zHylagTQ/LJHa
ihSd7JvkZEAtt7MmEGR+aE264vm6QdTYs58nilYpyJl5Ttk+o2fR0TFq9V62bM2aUUzZvcrb4E4H
bYtAOhe1VTistp5Fup4yLOEV1fKa/9hjLNNCzjq7zF6bH0el9dVlYFnJdetfeju6Hygf+bfB27ZS
jDjCKw17QdQnG7c3wr3RoQIHjNHrJLkXTA8XTy/qAp9bixMa+FHj0Jg+6nHRf+cGqieYJ8FWsUdo
iC42dNaVN+X+WkKljV1ZokVa0ozU2IhBSOfXlmwAv8YBIfNcAOdChBoEDb2oW5+DR5yAKoHhEYvO
cKoNq43mWxMPWQKcMexfkdCuMVAcDBoVO9Fvfib6R6wmWsAsqr+kLKLV5OIIteau6+CjLStGZJjY
AsyIFh7+U3BaYGjZYfCmpq1Emhd9Qw3l1+Dlpadlt/KUD3a6Kg92vHJU8w1cZ/OYegE9yDgIzirt
5gsLmfgJ4UXeaMTAHUiYRKIwg20PgBKRFWLHoAh9bt4I8o8OadIaVmDfGm46d/55IGR5SrolfkUY
IKk4FfDo1YjPPqEQ9O9mb8P1p5s8bAJIq/L25ALsPjglfI/LDB0QDnxfH1uZwnt5GLq0HCnGhzgp
YKooZi/5ldsBJ2c7ChxswaQCCGslyY5GtNlRzIg5ghvYltftOoMfrmg2AANJ2ZR9dHXrBsXEmNed
tvbyYdNyyLjZr7lcODKSjHtfVNQdXNeRW0bhqFikQbBdECAVPY3wXjlDqo3pPvNa1KStZxD6hx5p
LBcoyr4D+Yv+JiNovQDTIA1p4zC+9wJMRT2zpGkRxylYBxvwjO9we+2ft5ms8QObESdSxYSqpJwT
o9/TjA8vwMXSq6VLZKos6Md7tqa26bkb7kfXEUgn5vjhI/IHByab36nO2VMmu7WCsAZjVgLOR51t
mapZxGXtG8PK3c/9SxjMSIaaAtlMXATN3E9ohYjFXCDJZfa1XXoFtecwPbTYSOsMjJSjXmb6iw9R
epqWLbs5ZIQd2iSUd+Eox5dAywz1BIY634IOmKlA315DEBQe14Spw7z1/kVnvoW8t0v2ossxzs5w
HL97UdDGBd9VMlfgiAcPrc3E0dc9KrZ9RAdf+FEHzYQQ4MXTwSOnToGrDHEKkkhwU68W3BRddGMH
KdY0Z/SmvLzDjKNfGlSEyJEe53ar6JKH6OEkiAzD7J5cKDjY/HGIeTFMuYJD6A99e0jUxv7KUEOd
Mi7SCMqIbL/MDqBYuZgkaT7yPnAGCvdjsorBOG9N1GHb4uBLa+xcOx1oU816ycoEq/5ps1CYbmb0
f/hjt1cfl1N6DlsNAol9hOsGwREqGnZtTbJVHxbov9jqvfu+2pqtW5HuCPPHxssh2Rq3PXhTMp7v
w9nu33U4AJnN8qVetm5+nVBk1KOgrPK7qcIhVsHAIDfHbDfewULmFB03MwVfEgmHapji6BmKFeYD
j10hOiqQRgVQPsZE4BUWhEtBPYq8dfjh1pPhSEvzct2ssUYuS4LWbrf9hERXnrkX3a15wbzY/+lv
Lr8L4Cn8OGqlLoAu4Pq0b1mDViw/6hb12dwDUGc4xw6T0FlNYN5w6tDlGTitz9Eh7sR02Bz56dI2
fZo8nuH0w7dhFGidhTH/r3ibugsshr0zw9by4qveKzUVCY69Vt8muJ9XCyaNRe5WVALTXJkEbZAb
s63sEkCuZEjnN8yEh6sXYrsOLbVlKPf0HMDPq5Yr63+MnABbwEzjOjOBfZ6Bs4Un2CM+a8dIZSmB
F4/11vYoVHIePmFjaBsHdTFq13C8Znsbo+pFHfgceBQsOBROh4mN7o4bPy7RiqHzsMOCEhs4eLi3
waHXa/wMT+mhQtWBY1Xvfd21nqXF6qV5iQGIvEEOJb47tiDhCsq0cs+5gAO6Q0FEDatDCwOvYP6A
76X9mpMU3O7cZ/jkXXy1U7fc72ImLzBY/bopDxYKitKvZg3ere/BZUZuIq4gMpIV7EziClP+93Af
za81oADkrIHcBQakNTOs2+soxc5TAHCHMtFFPpDePF2ajOfZNzcJ9zLvnaDloBHuomU45MWQ5Lbu
wqQvYCOQ1qLDdpmmgKEhOXN3G/PshYJT+RTRHct/XdkT2zoJKR9yQzSqlBrH2Hj116y975Wa3iCU
c/DWDceDgq9TGemeV9uMk1BusysEqhJkZ6B4b1KSJk23A/pDwcluFmVgXiUpBSuxTb06UmHezCwI
yg0JXsdQar9CJZrVaYJM5EFEGUI+9vBb3BtbczflFxY5USeu1Y/KqBHmMxMDyOLR4yzX/AbaxVLr
ECU2gw9MhXJVH9pV4gDfaLoWLaLZvqAmjG/JwMi7RoIU0FaEwBkX79Cn03wsfV/uJY3Nz46ifyum
lcevpPOfEdbGl1qNTL/nHoR7gb/LBlq8+bYGQOyHZJi/RnuHREOn9zqWmaiSZfl4vdCdIIeDVr1g
Wal8H9buHs6oaOz77zzBv9sDHjWs8xHvaNSq7/K9nQ5hi+GTBzzpre8j/0i9bmsw9kajRNXcXVoT
YxUCBy26DHKYNFvfsAcBKGinvBJiXl84y+MGIQPekUZJ/AgJUIgvkmLuAnU3gcppB0J6sJgCfGzb
s0UU3uAHf4HxR755S0vuoaojh8kLSNHqLT11DoOaXqThORiAR2N6BMefAI4ydsekE6lL33gyuwqV
Dj51m1gzehDPLczMd0GQpqUAtn2A/4+p8q1fS+tNompFpo8dwVtvR0AExY46/CnzZnbwddeerZkM
pLBuPE0MrWQ8mPyujRwq6XVgL3Cc+okRzFgbCHXrfI0oYHggpp7p/YN1iOMEw5apIkJldcMbSqoB
hcgdIiIZpETJfmr1h40/ZnTVvqI/Fe2g8RZH24Oi43ZAfZGlWNuRrCA/5EOFygpOU7Pqjq3q19MW
YeA63o+gr6cFlRm0roD+SzmanRQ6HtMTQUQYwq62PsbYcokfwFTuOwh8pxgkULP8mgH03yPyW23P
HQBWWvRZENzbfcPC9Lt5biJGxh8k2qMzUhHJfcDX/rSk4EaVRjNMqvphTRE/nHkcV7DiwAYILHlf
WLJhdjZroJkdHUUZCyLCYkJ9UrM5Jt+yfIPDs3DRCrGZTJrRuKBKOXL4RIcdcWvbOWm8cV4ggvN4
A67+UPV249WM8vCrWVwMJpXMhx890iyRD+zPIqwteuy/oJiZXM07fzvnQ9CfkjBJvs8rG080He1f
K0ZcS5HQMbmmipKHvENRCaSSXINl+ojT64YCjf6171N6zbdJXrcF/7vIMDiLqxF7pKoiDLzPUM7R
w7gSLuqQjssxXBZUO5hRDXfKY0PdL6y7s/Psvi/drm3JRwUf8ImYHxtyLr7aLrE3I2nUeDwJDphM
JUUE586r5Ju6idCIc9IH0TNi4Dy/GrXRdSrQRGC5rwc5LvmFD2J/tG7N65ju+4FMXQI5hhQALJeO
QaG8oj/H7gSIFmFns+aQ9Oemq1O+R+hn/ZCWnV63H9qDYhsQHfMBjFmsizwa2+/RMoc1/CToIQ2H
vhmSbH0UJN7qCXhJmeqdngCgj4/IdCKlhqVGQ/08f04ptS8p/GAPPsmG6/xXRjz9ApK/TYpuCRRk
EHM4Tze9WK2LAa9fGUFeixBAYJHf4r3Fq6NTdkkDluJy97YhJNgvbGDo3nyt4pufbPNPjL2hAA/C
IHlDobNGBfT34VatQbp25UAZoI7FU/wCSDweLv7aTSA0OY0BMoLxHjspgRkkcZjUhhHG677d9DFZ
Q7h3htrsR+Ri0m+tjL2mnaEtbzYjvIsNsG4KMpLxOyw19PvIfQRT2jFuv6L3YQiApOQuTmUHzZAS
9Q5aAPohF+0YOkerLWcE2GMyD0Uz0pphfZCH9r7NcfXQXveyiPfBXbMldr/6zvPKiW1evREoA8vR
H+w92wP3RHzbfc+y0R1c5mxQIIGQlzu0/wy7RK9vEgq/8x52b5lDQIrNY/631gs7AWLSr1Cex+Ua
wh2mXKf0NVxj823uR7wf+7S8G6y71xkz/vAgfbYeof5voXxm6X0OifpVRArUF9jSvfvWZ1DT8bnx
elwfqCjMK4DTf8jrDI9psUiThujTd07QpQp3U7AwxKaDU7DSPfg6B+6FHcToLEVR1vq+X8exgOQ8
DMX8kmuU04WGE4Jf97kckTbd+WvTLRig5C5d6xVd30nvUJgVbPDyX8gfFs98hZakWJdVPjm4dy5o
wRH3WI6R9pBa3e3HlfhZ+ZG5+iBYjEZYAAL4K9VsJqd11z6IenKpd3QQGPQi1nQs4MGA3D6K/RS0
D4Ijch4EBl5g6OQlkCz66CJ0vv0W7pcVo4g3hriZl1RG/IqiaX3i6c6PcmeiWkeMKbLFpQB3VHBY
M/TTBs/nYRwJgis6n5dZHNJHubfmITXmmszT390ykpuMY1kptmESzgk7KHQqhY/UptpOeEuLYWGs
isOevBsM+e9gLaXuHQ7GKmarOAAOnuDoZ/Lz3js02VkS1x6cThAJFC/AdZLpHatteCBI+W5kG5uH
wLj+DpBO+hBg+FEqPXSVlBOwg0CtwMi1bWtMjPbj3kMKYdCUfomyhN/HfhbdYKFDLhjzdDDkUpho
adw2uTmDACDQIJZwXC5qCaLHMKTRO3rr6TgLtS5gpRjkFGjYjhRh0AaPhgRD8zGDRtqTYRDZBuhB
MBFNgdu2GNAQ2/Pa9/BuDisQKFhzzVcyAQ7XHTCdCsLD9oh3ejhPiaKNDBH2WHCGBFNoEhRK+jFV
bVDTrlhuQD06NULFrdEXn1IM9DBfwqkLT/2wjLrQ3jD+0MhHQtiej+rVlFvMxc8Rvj07b+cDLIuS
eoJr+h94mL+htn22M2QpkzzNPiyjBKgzYvTjBiSDy+DZDK1j+++YsJ+dCiPRhqIDc+OcADYUUEih
RwBoz9nLvyIY/ofo9l8cZLUQ9Ju5hFs0TEu6whPZBAZVkL13bM/rf/4bv2FIfg7B3h3YX9MG76GN
oRt6xI77z5/7G4k0rD7+P4EaLQUjmYVzmhzW07AytKFDV34MSHs+V0MvT3YIAQBthxBkMdIldwqc
Om/+Aznzd9/r4/f/de9yujhsbjEY1uJVpc8z2OL//MV+Q8r8bGIoaIauDQKgc8QxMZGF9n4lEBL8
84f/7r39RMkERoaAMQbN6bpDEkdU6cUM6/bZpH8gWP/u6j8xMmcPB4OhPT1vO0NLeey3GfBl9i8v
/xMDUxMMt1cMj88Ok76IBm2FrrSJE8zGfX/8k0v7b27SZ+/CPSdu9mlHz+A6ota5+eF8bJcPO0/3
h+3jNy/P51hlmqtI46GaMwvmkka/YFRU/fMD/t0nf2JUA3eFtdK25id/EIcpZLVv1es/f/T/lsIl
n00Lp2AFDYrGH92QvIF9+PdCo7hQVqAVDlRe7tn21XP0T+vgd0/h0/om84I5XuvWc0IQQ/EQENgg
DU+T8v5A6P3dnfr4/X8t4BVdSe4lKjpjwrFeqZzyM5FZ//Ofb9bvPv0TtVorM4EIKCHX2YYT09k9
B6D17z760xq2oKL1mGblcErO2mKYa29M/+TM9ZvlG39avjtaXOtCEPKnDCQTEpojvJN07TPx8M8X
/7s/8GkF83UDqIeZ+Bl+Vzd4S20IpA7/7v3o7Z8//zdSps/uhCofY9suVoBzvneVaafwnvofJUWS
kfCQ8lk/aswRHic3Z1eHFOP1321Nn70LE0qWzSVQrWS7hhQ18G4GhUfJzEcfHCnyh4dPPm7U/yCh
f/YrXCgqsSiHIBsE10MHMkrA5T0Idagp7U8r5jOJ4ud20kdJXF/98039j+Tjf/3RjzX6X2uFhmQM
vJCP5zy14c0jOb/fwetzFaB/wDIZnesOzJeGezpGBE7eV3GQds2yDm1hgsiDjZSNjoOCNyCP26HZ
5l7fg8wYHzDpjjb03xaUgg4IUuGl4fwO8H4o4oGr4diti+1AINrdNVhnOLXxaT3OOVG33mX2irgd
9rD0bXiIVrJclmy1z/3So6tQK48AnCASde3xEiN61omXXmvECQAuzYAczCMKgwmD6YufDvtjpHiO
eDFLm9YmySFvM3igYTwH7lGm+v5LG8pX0K+9g2Ak/EsAXTti3skPs1L6TkfpB9M4C84EKpDz1iau
kqHZYfY2BLcdEV/14C3hQVAa1sxFA+hBDuP13IsxVTWrve4t+Nbd8lFFcp48DEm0NZOM0SrZbE3R
u+1sOjCbDk0a7+EFhFP/T4fGbxblZ3/IDLkqGEZ4+SnEaBROawgWfcL6/8PK+M1WGH3aaDefbpk0
DisDMOddLkAaklv0pzT33137p41W6Z1nKsZumG0afqeYJgGQzYFw/fOr/7uP/7TZet48pz48c89g
nD44Z0Gk9ddiD/6dz2ISfdpwN0JDjJtx+WQfkXvRVny69UP6h4X7u6v/tNv6CxDhQaPcazGCJcel
TzEW2f9wa8h/Yn7/x7bw2SSyZc4feDC1JzcjIgegob43297kmCSf01FssFqMErBNvLBa8+ivXszi
pxH49x7sphtl9vA1Ul1Y2e4DVcohIazBNKPN2FOOKfncv3KNgaHvcXXB+AZ8w5HuyWMegs4pkz69
xxxqOUTdSg4tWWeYlXf7Hf0/zq5kuW1ci34Rq0gQ4LClBsuirXh20htWnHQITuAAgNPXv6Os3Him
WKVNL9wpUBjuBXBxBpsDGJd3GfBPyL4vdpoEe1wBxsfOVj+5U2UawJl+eCihIb0Pal3+CL1sOKIq
maDuW9PnMURk1QEE5/GkgpskAN7f/Dkh6UaqsYxpkAWAbdlwLRs0PF3dnkcJLeYbbSkdJzME7Usr
nXYqd6yj1+NJHAU7mAODD/ETxaP+J6tKcRRkPKtSqhpP8Mr7zjPHe5WWGr6NtppPXpXO59IzK1Cp
Lec9PJXKV6dr1GmYoNdX+pUGPcUZ33Xpu9/70KlP1qRRGAdSM7+bwowddSYpCgGZ8zMRpfwRUDqL
bdLZzobORNxAXYo9+XhsOwLA2j2Ruaf31ewBBz4FBJJ3Q50dPNmPb61nBXd2yOCiPhcANBIHqAoE
WIbiEQU+uWH5rsinEsQKaLlljT1GGZBBLyBWebHSrQPgNJ6hotEaWcQzAtC/N+JyrxPxGyB169nN
nSaWJKP/WEy1Hw5Pxj3UiPq7LCmArAVT+I7mEvAUEG5uQZZAgckBeKbjzmuWWPCydgLK70pfyw3q
i23k6rZ4sRqoiiqoIV5nvoON/L9bYNIrCqEvCLlK666f9MkOrbva6VcCdeGwa0qW9v2EL4Z2ePT0
T+DPN1CrjErvVA2rwXpOWF/FqrGFlx7AybjVB8dxGI8eDpERZPgB/XL/gJPSRzOBPzXwR3BEkerZ
JuH7GOZqk/nXyYCgcPXf8evxHkTw3B8cQf46P0E5ib5d1YNf2GJMK/XK7QFDg0rG0UchCKIEKV/T
4lg4T/5NfZ9OPmxi1pznFLp7TffQJFJv4YjyMvcpFhuqJa2qd4rmtw4IQ5c3nKWuGBsOK/LMli6u
/z6UffZjBeEUsArJysVzqWriGvsN2GpV50gHlwc2sjidtHoFwo+/wMVkBravE/RgAwbwLZtReqCi
VVvQtlDKBEXnvkgo1EvTbF4RwFpa9MbuVAVN0AWNHx6H8dUBBr6mGSQlnvSan8XChdVUGfS8nBeJ
FggqwIC2fqghpQrkON4VchKhmFh+WJ3b3c4k6OeVPXFhwzVducsc9768C6AkEpwouadKblChWDn7
L4yXKT1YT3Kk1oj6p2N37wHUUlPOY9LmrxUdVqZk6fcbWYJBbjAYSpzViqTfDJTGOWveZMWvvCWZ
ooITqRiBwJx/DGUBTFVje9M741n3AtTAZG8UOJRXDtY5vj4FLt6MmxCVaqC33DyqE7x1+l3EqNj6
w8vlSF0gH5vO3LnFm5FVuPHBKj1i1RBVdg+0PVwWrAj/c2VFLX3FzAcM/IRKOKDIO/UHTiz3kKBu
96E9fNeFxnunq/eXu7M09UZmQDpo9MRTNw5QJ486qwJWvq02MGX7ed0HjHCHgxEuGlYxw8kcig7g
YbR4hGEr5eCF2DClBuk0wJ/MxnS7qNmVPYmG4GfK7norXZmHheEx/bq1E8Lus5R4fEjZrZ0C/zE1
UObM1rzqlzpgFO5mixcQvMHwz1VGN2Hbt/dQLQCWt67lTWXLZHd5Fpa+c/77p7jwCzg14/0etzH3
OyDnkBaf8f6a3bjWv5c/sDRQ579/+gDsLQcus3yOB44bGfgjv8KUfc9z/8oOGIENczKoFaQkPOI/
UQ3pRKv/U3V8V88rHfi7P3xxVPq7d37qAR4p2QzR7jz2cMd+mj3SPqDcCQgOJ1DQxgv90RvO2sXU
S/GK1WYFavQs22XaTbZg+lg3nRWwm64t2Q33C++uTILm3nJktglcB/zkHufmaM5TPMWK1DkkZFab
uoV0xNxZcpsBEHaaxkkfKp2G79ihCGDgkrsr0jhL82MkFJoWCq93EH0AmOpP7fd860I9fPTY7XXz
b+QRV9ZpCJfKMU6p295UPjjvNuB7B9e1kitj0cgkwKDMI3NYAEyytefqTFPO0u8QBdPby31YSLqm
6mExZQO07/EBcPf0YWIiOaUdfe3LXEdtiskVoJ1dlxZNCUQBImKfzkgsw3zP6UcN7s0E0sB1HTGy
CiQjAOCE80DcdAD6konDPwVY3TAuk394eqWWkSmE2GOkgl4i+WLKg00SFLHK2VrxcWG9miqIUz5J
XMNn6HvwYsbltPtRZG63A3n/uoRiGwmlcUHX6ACFjTUv35N+/FZCR2dWKVhqgq4N0dKKMspUsAMo
ihmm87EXnnIygKc3RYV9cvS3KfNvLk/2+Qd/kbdsI7Lh0Bt6UnskbgrwwlUH0uKYkrfLjZNz/H7V
uhHXKEWizskgKeV6fnvoXFlsC6qDOpKKTYdqKnrYOGTdawkEOtjWuJfPsm0eUARv/p3aJt3jzQ48
H00zUKMdhiLCADI+wOccoB9Hp4chdfxm31KI5HHlg9N6+YcvrR8jWST2kAc9uKBxjzq000N9D5Cy
8uVy419fMeBY+d/NbmbQwQawNI9VoOg/dl32/8Bk23p1+w7GEuBLlQK8TtH+sqHfvxbUX/cILOr/
frRs1ATyOMItgKjLwH+XDpAP3fPlHi01bmSMwsU5p1d4AXL98Zgm/vey0Lc25yuZ9evjB/Ru//vb
bbceK79k/pH4z1q8Q3Bx1wPlWM1q5QNfBwEzxRbx0FAVonem2B00rLzAsHR7FFOuG5zzRz+dDIYg
5D6DlM+Re8ALsuBt8G341TrlyvV8aXSMLNE3yTyXAqNj5T0wnY++ToBm/1PWT5d//1L7RobwcuAa
QduHwVZ2l4D365bPs/dNwOz5cvtfZzkWGjkik14lLFT5j77owbAZ/Tv4tHCgmMsTkLLPSVVdBTNg
phl5N8FVprbq4AgNDBuWMv6N6wwCuj1yJWssLCNTbhEIojZ3QW+KdQXVreIBhbDr1pAptkgIXrWk
i2tQShjZyHC+bRxRoGZ6HQSDmdqKIPJkeZviSYEjUbxU8DLbNI03HcZSNfvL87yQJAIjilkOiEE+
nYefyRPUZn42efkTrOWV5heWkWlFLgY+d5xj8JUKwsM8uPVWWyWJOJfjsSEaeG/WfVzuykJI/J9S
YhZWLnRd5jgU35wUHi7iLgAwsivXSh5LY2XENHR+JKSxzhmP1lHF640KAgjErB0slpo3QjrhovVy
Z0R9QPkbifcvxWDCNK+VH5aGx4joauiwgVMUbJqh3ZSzm25xBLjB4+MpK7Kny1OwFGvGDj0zgsOW
nU1xR3wHgIa+Bt50TTd1YXxMxUQcKTqZEI8doeRENjxodsDnZfB3Sq7cFEydRMfTjtvAReiown6r
p+bWK6YtIOlX3deYb2zIzLYDS0gq4lS5EC2C5sYsdkxf2boRyYnqez+RPYrMqM2B48gETmzgW3Mf
WM+rptc/z8ynTTNrdZjO1BExtHFhe7/P8Rh0XcvGdjxB3n0GsaGJ0x6emoFyoeNjre3FC6vSN+K2
xMOdD8aUiMEUAWHj1dK/Lv/qhTOjb0RskbESyhQZ1outzoTq0wjlPIhF9IAOT1s3qcjG4eJw+WNL
y9+IXyg+pVlTlG2cZnBx4mc6PITHrK0t6Url7W+98/8vBsyURXRQ53HguzuBFK3yvVf5PMoymUQC
b33PXajYATSQsxlf4D6mI3eP9eB1e91A+Tf10nAHcb1+PwQ2PK1Y2gS3HgrC25IRvOImnDfggXPx
HZmfQB0LTDCcfNOt7Mvw5fIILWQ4E8rLym4arT6YYt6/dyB3IYIjUPtBfeMrZ4mFOTBhvMr3agXF
mDyebPeX1TjJURJmbbuSqt3lPiyggpiJ5IX4WosndIodE+W3TS5yENPxXLBvpS5Bbw7B1LCGchcO
VXZMnckB8xFyn5c/vhAoJsJXJxDId2nfnqWWIa/RuHxX0kqtDN5S60b2AOEmQ2CzNga+YxM07T+5
Rb9f/uFL83L+5KfENIRBz+3cZUdoRO4pgczlPPymkDq4rnkjgTgTPOGo9NnRrXuFHR9EfyhEbme5
dkZdWrlGIkmUJfoWCg8xnuXKBGRn+g6jyM2U/LjcgaX2jdzRgeAOuQfVxjDtqWG1B/VQ1jUCwKk2
2PvNmoHs0meM7d+z277jymLHAkRIv4ySIoWayl1WNysb0MI8m3heNfcZlBoVzheJjDpxwo0qz9aO
dwvr04TystBSsiwKyNajmD6NcpMncmUBLWwUzNj5g4GNUFsraswv8UAaAjZDO16TR5blzYdJDmA2
h8n41KtiXnFCWOrNeY4+hURrgbcRdGF4zB0/ebC9hO+cYghXOnT+4V/sFMyIZVcn2iISVnLh2EUN
cbcJewaGFWwrqL/Na0iNpT6c//6pDwkYY/bsMnqEYYQHgDtoE54kK+elpcaNoHY7aABBCI0ihT9S
K/x3toLfl6NtaXCMaA5hQtSUULSLK+ZaJ9S4D6hb2BuAcUErTeRj5ZUrZ4KlPhhxHWZVhv16blCL
7O9zV98OVrC/3Imlpo1YLu3BpWHe1LELr0L4i5AEaiHF9nLjC3FsYnt120IEEu57R6j2eeCkhWy6
92ohp6iyyj+Xv7GQjEwYrwxxdQbQLDk6uDa7sGyC7EoEmYgoXSPdLH3BiGqvEKJWjeXE3LPg9e1u
VEaOAVhafv5xuQ9fY1aY6THOUUyb2TiCg931wMJIWiEpDfZGTED0sNKBvpT9C3oLH4m6zmGPmQhS
a1IepKeTKoarMQ83IwxjQSsZqvHKqT+vt08xzXl5Fq7zYX0IWWvRggGWQkn54fJ4LSxaasS05YA5
C7G+Lu5JcZeTfAe5q1/XNW0EtQ6Rr/EECryDC2qe/zaJlQLY0m82YjjDTbzKW9wKHXCRg/HUpq+X
f/HS8jQieBx6eMDmpXckvfdWdQBiQkMkguoOCpJDt3ZnXvj5JnKUQRggq8FPjCFeufEyELUG118r
iSw1ft5PPy0WGo5wkoTYQSxTiC9xC9INudhdHp6F2DKBejVzg1JbqKDivL2ZIQ1BCwDChX0ntHvC
aXuridw3qXdz+XMLKc89z9KnrvRNQXOrxWN609wHiROl7p9iFdu21Pj5758aDxMf4A7oBcTtJGDw
6298t46s4cp92ATlWQ20cu06qGLmYkhECRfCHGbilwdmYZmauDw6wRBZSJzdHcglQiNwcv4w+eaA
XX5d+0bg5qCTkcruaoBVTjXQ92CUFMGTra9LOSYMb5qoB4kJWcdgbmQgCvu/mbvGD1oaGiOCK8bc
2aY59uAcylA5k3rHCWgEgc6CfQYowuUR+mth+MVpzoTXVVk25sKGuoIULe4Ile6HKBsgQkCzQNwM
UFSBG+o0xFZNyB7Id0ggO1U+R75l59vLv2Eh0k24ndaQilUIyaOyqqecTPuuVi/XNW1s0yXvSVd4
eDkHj19EVjZsID0rVlbXwsnetPelMCaCTyyQj1MGBgrEqms6P2TjD296hnY96C7t2jpeiHETcFdm
alQM2O8jtP7GjQqFvbGhMRs1eOZb6czCejO9e8t5KG17IvQYAq2e2dAyDqAoK19c8XR5Kpb6YOzP
mdeAYl9jSyqpF03p+9xlW2dYQ/guzYUR6ZCrg6ItVTh35wQs/MmRey784FCWtD0LXIC8ALmp7LaU
pf/7ug4Zm/egISQATWHv2NDdkCbRfCa+j8NKUCx1yIh/1hXJNCYePVqluJ9sCrvo9G0aC4AG811v
8TTSUjsrH1uYGxN3l7WpBUYMyuu0BE8qG9JT7md3Tp5mm6vGysTdoaily9BHb85UK5zS7mzZHRv3
ygxi+vyOaoB+HsF5363tHRSxwLQoDtf9cmPvhjj44AyBaCFu6UbgZWz09ByyYSXqlgb+/PdPm3fQ
iizXwYyoA2uG4MkkF1DiLlaKugsx7dD/tu6rWTVViWtue/ZDe9Lhv0QfZb7245eaNyJ6CsBTZiF+
PMlvK0kfvXaIJu+2tquX68beCOrRUR14pvAo62x943ne25TjXAPp1tvL7Z/H4Yu9z7T1raGGRaHq
6mBzg2AjVF6b6Cxkfrnxpak1Ariu8ySZbHiq+bz8Vs0uyE5wcava1RPC32n84ueb+LbJCqQMSy5i
b0whQQQ048kN1LypZ2wSkrphJAMvjD0fmsDtTNJXyFCAwgxZkTvfr6pvnpJQvXUADbluNZsgOEg1
4p0Ce0dsWz2IoL+HAnIjgFNfHtCF5WYbe7kPFWQbdwE4mWUQ60BhIhjVphkpeOtspQMLC8KEwAW0
Il6ahjRWbN5ksBhs1jLs0o83Ap3NHi+6Fj/e87YV/dEWH93wUSdXDo0R6Cgw9lVh1xD29z5o91oT
Gc3tU8GuexuwjUAXUgRpmyRefBZZjGB4etYYTVcS7NLIGEHOhJSKk/PIDFWkkzsL1XUd/GxZvxLl
C4Fomv8iDsC1d3PsoPBFLqi7Ac0OPqUrS+a8+r4KQjPMiQTFsJ3AGK7lN8DePqCTDMPD0An3toen
zESrlWz+9YmAmig1u4NVdUc6FofOGEnYg7vdCyNF1JNqQ7Of0Cxe6dLXAwb3o/9uG20HF5cBFYmY
1cEBBinBHtjTLdUQYbwcyV+HGQ2NSA6KMh9bjp5AmhUIx2eefb/c8NeTQU1cWjOVKfc94sV9wOVt
WLfVtpqqaTeXbRmFDNrh8CMsVnrx9cKFK9J/h2nCCI0QN6NxPdUMIk/819jYMHnxT3YBXb/LPVr6
iBHZXVVWUK2SLG6rBBp6EAp8yqoA+JaVEVtaVEZow7ptThSruziY5xBq48XwIxdDAlpE28N4CHJ+
UNEMigOfefhwuUtLy8sIeOj0ejauY37cWCqStXdI8LAJt6+VXLjwikpN+FpQuF0xWD6NfQSHgud6
Z980PuSoYHQzEwsKY99C6NKTelXNYWk9Gzkghzh3Av4y1GzhKhf6H9n8AT3paGzv7fzNlb/s4EFk
7zZ81HB8kexJ4a54eSydhfVhItxKMRYEtnZT3BC14V315jnQgGsq4Bmn9ACLDBjsqdux4zdaqH/H
APpgvPdebJ7eZg7bQzB457R+tbJaF6bWRMVRpa06oS2cHDOwACcqHqFBfOuLeiUFLgy0CYrrYQk0
6kKwmMPRIlHuIZ3a18sjudT0eYA/ncQr6MkznvhebDdwMhkhOt6sYQWX5shIFEMDf8K2Uk5cAoOS
B7A26O5YX4CIvYYl/ltJ/P9diJr4N5VVbsOQ7uKcuiNE1mRxg9cDGXOVhChMFclmajrrAGhWWkew
Fq8PFngv3zx4XR+cwRthgQOFk4KSjm/KXE4HV6XQQJPT8CecQQKY/TADHgCSuCJw7LeZV+rDcyzI
tg21Sr/DFWOOyZjxHy7wkI+Zo6sR3jtkuGM68fYwZbdOwIVbO9bBJa+pvPwlyT28yYwC3g9XLj4j
lTk9hU2XX2NhSLgLBW7xVinvGYIxa6XQpdVtJK4SduZUdAGLczgOpiAoCxgZKOvpugVolBOgqDHX
oEmo2ArbFw6mRJjSfy837Zx/4VfLw0hQioJWrzVkZcq67X8nglr7NMnqw2j78leKDeA0TiUTmymr
+cMgnbGPUG1KHuZJDzeD1HwtFBY2aBPHp5iE+DyZoG8jLPdegixHIg0r54e6Z7D5g3gL/Kw0/AYu
d3zpc8ZJxoIiZu6QUMVJCZtJlBdvpQBrePTGBxHwEx3alRPy1w8K1IT3gUgICT7ZkLjQ7tkGpdOQ
Di8LAtepRuIJUkJX0qad2vh1D5Ecm/V8bQtYWJWmL/JcwCyr9G1UaH36llkE5iMinO0GgtOr4i9L
3zj//VNytODbVMq8aOKJT29ZOvTHGbrTcFJf1QlbSL/++e+fvtBip2rh6EZiy2WnkjW/wV/oVhLD
Qv41MYAJC6GvmlVDDBHMX1VX8wiCpc6mnsj3wW4eLy+1pQ4YyQG+dXjl8TkkkEn6LYMHKWQ9V1bx
0uIyMoOjZ2tIXEDzgJzb6wx+I55/xyfYxWW4vw+Q6MTLm+utDdfSZBvJAjqPSQ0tITfuRH3niulB
CfoBMey1Q8LCdJhQPd6UtlBp48ZJOoVwYbQ1jLmqOtwF5y2qhNrMGotk6UtG+FeeV0rItLTxPJ9E
fU+n+olr7+DA4e2qSTcBe7ZnN41dZm3sJe+e/1DDZPhywwvHchONN9k1/FNoTeKpHvblZH0wy5qB
YAjuVKF/uXPzj2cVH5e/tbByTQlOVP6p9DSnsYbhLnTT4f0zysPltv++4Xyx83hGXENhuSE5z1C0
mUn73JIxeHDdInjIVTC+giHAtiGs1P6kTQMnBC+ECvDYwn6uKM8+02CD88iGnydEa/10N4BiCTOz
qoFhMAkBQq5QA4KK7MEa3OkW1vDBI2HDBKGIAQryqg1ufNZae5lKfV/VvoTBj0dWJmhBgoOaAp9D
bQ/87HUWazhb32SdwPyEk6resWXCt2SS1cssqmybqgw6y75IthM0mDdjT6x905R8MzS6eLs8yksz
aOSeHqY+bOiQe4g++z7M4NBonq5gpRbKjNQz0k+WKdW7vHfjsIHhWcBgQc7nTTCVP4ukaG5rLT9m
Wb4IXeTwV+52kESDv1duAwwG1o0Tts+Xe7mwmXtGXoLGfTAJzd24AreQZSpWfrUlavA2MIP7aJm3
hjxYSBsm0jBEKnVkp7oYBPARssAZZLD4izWhzIgnpuv2CxNxCL3E2oaFSxsnpBIbkljf4Dv8z+WR
WlgPJuQwhQNCWrqFE6uztxiHyrUaV+8aS42fR+3TTk1IBltG0uKYHfT7zouLtri5/LMXJtgEFmZl
RosSMOF4gqngIxjo46NVtu2t5QJk2DVVf2q8wluJmaWPGYlJtFCHLUoYOgcZSuM7lIXaB7Am9Y/A
E8NpbBK8tEFIfKVrC3sqM+8mFu0qB7i3GJb3h3JQWwIkEe7glwduqXUj/qeqSIWbCRyehuqRtUCx
puF9UXU/rmveSABNAWMtzwGCuEWFtmkqGHN+r9Qa/WPpxxthDVYVpIa9dIrTVhYRS+pv7kh/AStZ
rRyfFsLZBBwmXe7BsC2xYwp2xqZryAEOklkEDf5fcNFekdxZ+ohx1CjzurWGonPiInnXBUzTykda
gVVNfl2eg4XlagqG2o4/OFMJqXJZHhwtbgSF+033UVX6uWhWNuuFyDYRhymbM+jvOW3cqQwGGG1y
380iXJmFhRONiS0UpeBV181eLOCbd+hJcq9SfoIJJkIv9SKUSP7xhjVZb3JePF8cO0y1ykrD6+Jc
d4m1FfQP/VRlBw5ZlmQD9ZoUJqwhf218v5+eXMfLun2XUsW2pVakg2YOzHRI5pf7tAxglsGBFHZ3
c+r2txagOL9VKEHYbpy5+BFSHioU2ETW7S5P80IwmCDGIB2GQRYVHqDwKEfPQIn+NA4rSWjhHkGN
NFH3tuyd80HPy5JI6ycfWmGioNHZ3LDpJphnNREcVVdOSEtdMbKGDfMxjqMIjXEUAujQxSnNOTrk
+fJALcWbkTXKPIXkmFWeBwqmq0FzAJQMHhbg6es1iZqFkDPRjUr0FpxeE9yDUOYKNAw6NHSorAHQ
J5iS6LUj8tJnjMwxFr3fAT/WxiMMipsJlmyuuNU6duG01zQ/rxouE/AofDiPDxbH25GigNymqE3r
PZuRzmtrZb4XZsQEOfpwoyZ2B6ad79268iWgFlwjEiBiyu11fTgvtE8Hj2GUTc0YHgobrFMiqxvR
v4b9beW3K9voQv4zoY4hGaH9g4pozIQ+icqD55W9coheCAYT6JiEoWQeCq3xICZc37PNGPSR6HeX
R8b5q3LyRb5zjdAmeAXxfQu3kSafq80I471HVefVAfZCbbIpdZI8FDnwIODD2fVP0QTOcxqm3n1u
S4ROz2rYEc1kowb80yhsrfBmpkPPN7Mi1YEqx8FroybldhxhPOdMENAMOR/uAovwHa0q/9AkTN81
vvC3wiPykBUzdF4z2Kq+OHYmdlYNJ+Ycvrm7JFffcXMi94PSgLpM1L8R2eyd1bUhJxom4U4EIYUB
nfIey7CtNz6vxbcaruQnleN5eCBQBm4mbIYRZN+dAwxpUrwjJvSm884cT9iFwY9sbADWaebpZWwU
/JQIgPkuG4bbDj5xtwkKGnCi75P8VMgQfpFuCIeZOSPzhtou/ZUATRR3U+XdQ6FoehOu80hV9gHx
0HiQJLixx1Ju3S7VD4UntzzV+9SCw1rfZ9lxgpflFpZESKdhkMCXGIJsd4KkOTxwAegCEm12d8pr
5QYe8Ml2Hpv8acIR9GgjTeZb4VroMrd99cEtPFA5qQheKhIm87bqoTJlw854hyklFMMewKSM+/kW
oqZ2REOou6sUpc2dJeu+2HL4Ga+VbZeWr5HLixpuBHYeQO/dgkoM6S0YyY9Jt/fg9fR4eQ0vfcJI
6JbMBc0bv45HF7W5QUGak8HffgMUeLNyBFnItCbU1e0FYJlNUscdLW7Y2OmNsq2fFoYT8PL+jg/W
Wi5c6IyJaG38APyTzNUx1e14Cw0E/ign7gJsE8zvl8drId2aMpIhvJCGsIZUcUss8I0zr7oJx0z+
mKt8uie2X6zsHAsAYWqiXFWvZdnAmgw4IreBqnnb3dQwI/wdVmNNdy7skSNH1nrY+aKkj7VtF39y
SfP33Al9spLgFjKziX/N4RbMQO4ARXzocqisTfsKZ5iVZbE0kuePftpXAs8KpyKDevGcd6hLVb8l
7IkiQt2tP8K7+/J0LfXA/e9HvGmuPWt2G8RNdtRefgh4vjI4S7/fyP0CHCEp57KJhdaPXp6MEeSq
p6gFZrGcnDWjjaWvGCkAjgEeXE1pE0Nwf5MX8jvM+/a1n5zcmu0vj9FS1BgpIBsc5bgsA6ONaLwu
wtMwAeTrXki4hl/+wt/o+GKfNIGuHcGrAjwQSTzaeQfoTKH4Wzk6MLGGS2Zzq4ZUPCTuXOxGnfSH
vhv8Az6fPqeJO2x47TanAIrYN2ERzs+MTB2cBjrnWyqJhMGlDm5o46QvQTJRCFhLyz66coAZwjyJ
21QFsFEI8AwLsfHOARDddyHJe7lfC6vLhNeOY9ChJ1rGLO9fp7Z/TMW8cin8W9D8asjO2fRTeAgd
9lZlzzJGojw5roLzNcCE/MQJgTxqXszTobMhn77lVabeFWSs/mlwbL4rXau6yYlw7hqpu1eXSHY7
Kl7dt4iEXQAjz5jB/tPeOGTuDk3AnU3RKfqTzS3fB03q/Gq1UrGNB4GbJBcwT8o8WC0Dxw/USBJC
B7+3ZvjfesFNVo/TgbZFfqSUNw+BzfM3u1Tk3Wpptk+4Cg4zvNR3ovD6N3uea2jujn6kK4dt/Y4P
h3EqxC2FZ+x9kY7zIQ1aupFumR3zM38AoCG3gXfpEKQH+Cr0O+Z31RTVEq4FG8lJc6rKgM7bAubK
+W3ocfGbByGAmDBBDCMns9+cEXW4y1O9sIn9BYJ8mg7fTh27QoU75uR3H3jwKTsLNdhRZv2EA/N1
KcU5R+injxAcWNJZgfXhMJXvRjGm3ziorb9te2R/HMHC607cJkBZJQnt5qQd4hRO01HAtPPa+7BO
vjxUCyUHUwHUm2BN0BS+HXdtEU+D/UiK8lgWw9PgZzeqDP5M9rTSkYXs+Pfh/dOAtVWbc4VEgg2q
gusmv81BNymD95JPN5c7s/QFI/92HD4pYw5UkzVAtn6Ed7qq+l06sDqCX+aVb39/MVWf+uH0cNX1
U/i8qQSO1xoijXDuu075mpp4ZbtuQphAQ9997l4aqqIahtRiurfCP5eHaCELmvBjZVlkELyDZFab
V9u6nzeO5M1KSPyt/n+RB0348ejWcMnpsnNJCVryQKGD6gHTXpgZ+pm/JYymD+MAA1jRFOHdwCHI
q5sawic53Nx3jZMV+zJpQc1L3hiMJnC+0FALC0REitbdJIUHF2Fu6W0ztUJELMj4jgBssmFBkh1h
UMt2xPKbR97nwz1lEECCNyT0WftTyQe2b2ovE7hgjRXIhVO/9VAjfHZI7UXZBGe9zTRkyWtY9/4P
CR9o2HB1+q6AAewtHCHU+5gnKVwPazpA26L401m9tSVBLaNx1DJD2pTtfQMdA+BMKTS28B453grX
nthWNU2xg1ISXDbzwPo210ljrwz4EmjFBGMDRgurAeJZR1wb91UDu1dV7ZJsuikzmImwVz95h7Pq
HdUvEjdMnE6vy7CmVGnmu3B2rbvkONjtH39ut6D0bz0qns7KLNRfA8EuBLQpWDrJIvdgKdLHyVjs
utLdFg4wCd6rX6/p+C19wThzSgFjl6nEcwC1dQT72sgOfkpIB3F/RWdiYS8ypUqt1MElp7OtY5DY
gJuAduqIQwZle/FiZWvKn0u9MBIftRrlDjV60YbPA4p7CZ/ASLxTyr7uaG4bx07NWcXCdEJZNKgB
FVbsAeR3fVXjKCQYO6kOGrsq8MxXyTtfwDoFJ4vL2e7r3c01UdoodliwwYHIfyksvZm8wb0tCYsd
Hh5w4EyRV/irmMeny1/7ehZcE7INNMI4OJ03x0m/rbvhsQeJpBrzGDqsj5e/8PVick3s9tQ4bm9b
IwR8HbYL4fvs+mojIBbMS34DsamV6P56k3BN1DYrmeaTdGcUeModPLi249or3FLL579/2jsLSDQ2
leM6wIOPG1+pLKqm8MflwVlq2whlZ3CRdEMN/aSUvkP06V0o8fty0+cz3f/va25I/vuzS9lPgVDU
iVlBcWQlITni6YftvKF7uO4LRgSThuPEaPmIgZznMezTi3s+ti7MkXu2cktZGh8jhllgQbE8GURs
d/kPxctT0axp3S40bSKs63wcvWHyrSMAthve/hHJ2svnUsvnyP60YKBREaLeCGcTy8XdhMWyXnvy
XJhTEyetmIZ9nSzCI60avYWhYQdVQFcUv9Om4itDvvSNc6b49OvtTPvMIV54FBpW6naB2vA/1L0O
uuWa4qF5jtdC7P/JMaAxTl2RN3+vyZsDl9Kr1qQJmJZe6jL4A4RHMt3r1Ns4xZ9aiZXUvDSxRrTK
1h/OzuPz/zi7kiU5dSX6RUQgBgFbqKmLHtzdttv2hrCvn5mEQAwC8fXvlFd9dVtFRK0qohaAhkyl
Mk+eA7JzKQ5jRqxdEXV0o9RserpmsIQ0StgZtk1ZzUndolmD8M0qjmlVNVvljYf4p6CQQwl/S8fG
JeMrOAE2Jt1wZIWalYJ1TAVTA/WoXrlpARdf053XzzuSR8dOQBebb1zHDKP4D8y4XBZouXXBGRw6
/dkrM7IL6bRCDs4pN4gTTK/QjNdR6wXjNKv0QoTV3fH1obQ3wirToy8n5DvLWouxIZIjfQcB7yqm
5fAcRs1jGN4GVnZ1xHDBm6zPUTI5j2XrQi8cecLM2aF1PV1G+7dsuj6+IKMLb6uH+m8f9gdnjE4e
SihihzZ0IR/+bVqT/nv05kNuuInpvaviLO4e7c/Lj9fuOczj9fW6gf/NT3/0zov5vJvFeRDrqty8
T5fWJ7sMnJRe0qGT+5czr9n//NZvDj4tJmiaWEAULv3ov6q6rg+dyua97Bj2oxiU7SRWKcQfsXD1
BD778n+sdWk8EbJMUA7s52Mt/AJ35b7u39yyCp0DCy93u7wJ5z5eFSt/I05utmJ6g/HrWGbQ1NuL
I3vIN4/lWc7ePeHu2/UZMz1a8yu1BU5rr5IiHUt2j5Dgc8vJ7+uPNkSPgeZV2oKNHucOSQP7TxT9
yut/yonEbn3j4zW/EgLLT5wJleEgZ0+OmD8t3Pptc/Dh2N1Wa6FhCDpqOQvn0LVsRHcdljUkTcy9
FQiuZ9D6bnhH0xs0jzKsg4/6FMrPfPH2olwTOf8I8wYbciss+Ju/+8AmdLxyMebS73MkkYg1eXek
F+WhABHrj56Q6Lcv8uIJZJfevernMVnqPtwzW1RLbHteidJnQ7EtwF8IHHLhHex5WTZ8qWnkl//f
mSqDAiMHKSxJRcfnh1YJ+AiGanPUohmghhr5jTN8cbjv3lNCgnfMBoC0xnGGhCqE4wBLjnZquO1k
1sHOI6miuc7xfJR+Y6TKd9Ommr3hTNDhxgqdaZwSUBVAfVEeKirpHhSMAtLIizxcN1LDBYxq9k8Z
42rxJuDAocp6JFO2d8D8gwT39CBIeZz7cqMKYxqL5g0A5LTkWoQzGkAH9tUKQyeR40qgTwgs+MYZ
anBmOliYit7jzQo5GIvcuyDJQePbxiYyfL2ODu7Q5Otj/8tU0NQDEYiw6tgdN3AiBkvQUcGqsnu3
9DqVsvDnRHOeANTuXnD/31CUWvbXF9o0Ai2+IL601epi/vuSyf0kQTlfEwk8RbFsHL6G2fc1gx5o
Cxk6H0WKwXJIjLZB0EivW2V80+df/n9nxWCt76UoLesMGeEpBrcqK2IQbVYvdTGprZ4b0wgu/797
SRiFkLugXpVChnznD+qTHKeX69NvioZ0MHDJuKRFVla4rLbrCdF20yaya+wYMQs5Wmy2d54X+s9r
QKl1FKG1/rCFuwKYQ9shAZIyP0VR3v6s+i56dmVUvXge/hsj6nzb+MTLyfnBQeFrvmD2xTzn8nKf
XvJ15zpTgX7Y4axU9idwrW9DYX3KEDcG/vK6hNMWzZUBa+D6mmcATYNtRxSqZkD/INWLvnCopsa5
DxXgeRX5Dn38/snupwpSMxBur6YhvPTabfgMk/FpYYSX9YU1XjJQcwSbDhtA5YiYrTvwdoiTN2Xd
hge55P4+mFwdkFy6No2qNVJpFkxvMup+l5BmQKe69bjiohJ1bIitpX/0qLVF7mUwGZ0PldeZY1UT
5IBK1I38hcbE+9aDiPC23aKDk7FTsF4FxDFCL09Y4Se5Nex724md7KurxH5o1etSjTGwZNffaFgp
HamM5FfZ4/4enD1H7In1vbUhSJDdT/VtAYkOViZT3WW43K1oBn+ElM9dBz6HtQDrRq2er4/AtCKa
fyGEtcxxK46mmocasttE/oxATXL94abp0fIPvCJ1UEQNEvFAnEWQAFY+IM1QpVvVxpIbYgUdSlyh
asTDqubpMKLe2T85Xnnn1q+oue3m+sYp0pwBuJkqr5Awk4A/UbSxZ97vMNtKRZgGoNl6CIlkvwwC
6AXMeRIFAAMsj5NXJwB/JPX09fo6GF6iI4ih9jjYXR6S1LPcU9MD0BL2FPIxYREjqmWxR8RtrkvX
NfeLCOXI2eJIsb6FFRABUbEDhAL9B1sQE8OG1RHEyJsDKo5+urQl8x9PBAtYj+fT7Ltqd32yTC+4
bOZ3J65QSz4HQoEfsOZLUsilPeEwKD65aM/ZeAUx9AW4un45KmIUPDkgn25UQc8uIKA7R4z2BZs5
juBMIuA/sCgggqGK3ONcd/KQtTmvdkHG87O1AjeqgELeh2uO9mdb8lPXBOs94DbgVZhCv3gUgd2l
LsBE96SdZDz7qj9L9LTGa7Bk91CFzZN+mLwvc9ZMT34YtUdbduPnaQqyF+UM3a4WQ/ji5h099QsL
d6J2uhjKMc4OKLt111vlLyp7uRtoiD7jUQgUw8i8r8a5fHJGNYzx0trqCcQKSxItVQMUQl8eykWq
ryoY5p0X9dUdk+V6ouG8nFvfqs80C+q7wJX/+CAtO4DHoTwj/skfFXia30Dcl/8aV2hoxuAJDP+U
Wa2OtBrbo1htcd9mK0PlehJHTsCdn0Fd/XHIgAwsFZSkFukKdDpG6xsQU+2hcq1+TwUrHsKRoXA8
OtZFKUBAQpG2EPkVXejEueP06JHq+dtEoz+0bWQCQBFN4GOidCXjfJQgdUiU7MNU1tGQAO8T/qIz
bQ/cbpu3wFnzt9HNi10R5mMSKfupgLeNK8HRx7HOw900VP8TIeC0qJ03J18QkPPL/Osw5M4Xls/z
YQbHKfo1V5W4ZfBTNnbxuYHe9UPoMXYvgoG/lMEEzp95ulANArrSrVu6tQbfrYPQZWCv9Xjxep5b
ZHFbSviKsfqxgDVhV/Yowd9mbdoRIYG0g2hQhR5HYT1DYP1TLvuvDCjm2x6vxY+U5G5je6NKfb8C
d/wnPuSxVFtEHJdD8oMASufdjaap6ucCWk19haZrUn+GIf+6/uGmR2vnAgVxVNn6kPsQoM7xrUfH
vu3BOvjY70SBbhLw7BaL/5WW6nEi3m3Zbh1tXDZTKxXATrhtEbCugF+T7Gi2cRUwuGUdZ2wVzOs8
dEqlgE8nIYSrhOWCd3aLt9X0eM3rj2sNeoN2bdPV48DSFz4oEh3EvVlQWRt70WBROni4Ueid5x2n
Z5mBQ4vR4s2zxh0plnZHLbERkRr2jU6fK2hWLj51ecq67077ZRrfbtqPjman0GgpRdPAQaEFe3iy
gTksY2dtio1daYhQHM1OcwoOzACX9XShF3JpKNOjB8EfxsN4ieiCUKlHAkKkLb5v02prIZ3FWRZ4
CoSkwPWcZU8PJO9j6PVsODXTaDTjJejtzPrS8nB9LPszmyDeKggOIFwgO8hAsGjvVEP1en1lDGPR
ocQ2tz1WjK5Kl+gB0NO4s5+jbo2vP9wAfnJ1RG9ZdNOYrXj6CgbjswAJ6p2VOcFZojqRZJWXHRY1
8NSxyi9OlU9HwImaRLaLe7cUWbu//hWGi6pOqztCIXJsGCj4syGrXsGy6+8z1BsPrR/FUUuDu36J
poML8etT23VkI5Y1mJKOcLVta5buRRBpoiHOvqeh3GIeMS3Z5f93IaYaeTCgrxiB3zAc2wvqexr6
52mpN1iADPtPh7MC6bdYvgdfOTOcetA+JuMLK1/bnsauc1vyVAe1jgs4qNYBlPa0dx+YqP/Btf5k
59mNDllHstZkBZld04KXIA/uwc154E3F44Dbf67vKdPqai6gpm3m+tal3Tv0PhW+9xaut0mmujp4
tSU9k8yHVEFP+jhwWRyinVfSTzd9uI5eldKTLfhhkZq11F0RuEeAWTfW1HBC6cBVqGx7odWXEJOd
voz0D4B7cdh+p9NW+scw5zp0tSNAJIjJg5RM4AwPLcChd3xaiuP1iTHseh2nqcCrSWFZTep0VZd0
jZtOfvQ4V+3DUNi7XHRbQD2D+erATMjIZk1kYX1JCTg+J7FE5ncqb8ya6IDMBTqUnDEGlQ672FnA
cGcTScTQxZPLNg4o0wi001x40UDraZGpX9rzHcAQ6pmt0PYDN7r4eX01wo9jYx2TmbUDgf5noVJJ
xYGXXbWrOP25zGil4yt7iehygG7Bba7a1oy5yWubNzVEQa2axxkUxunGKEwWoZ3kqs18FnnoySKN
80+xoAI4knXGFc65r4dlKxH7sV04OjhzyPjCZxl5Z3tmn/tQfRFgu7q+DH87b/97R3F0eCbQIb6C
UjZKIBFxX5vWi060iQoSL5GFpGLhzSMYScUEkQVZTGUSzXR86bsuP+ZC2cfZswPoOwIRWR6naJa/
B+ALURaNWMniuXHsRNRheZjQVXzvtEN5tog1PyOVQb4SaeGmHfXRnyLLccYFTunE6FAYqxhUju2j
Pdp9bA/+8gv6ngqporL/fH3QH29vRweJ1n4pwpbVuLuu3dnJ+bIL++xVtOGX255/2S3vzu9odOTS
VxBXG5wuGWb/p626Y90NL9cf//Gmc3RoaDEqp+jQIpZ6GbsruvyUd+2hsCF7s5YbBvOxdTrRZSe+
G0GY5844ZctFtE0VJ291X8FtcywypOysMXx1oupUju1WqdI0IM3dFPYECmQL0oO1gLZOh0wt+5+g
X9st/RvTemu3hznzFC+z0UldIoedCF32lrvMP0vhOxsT9vHh4uhkvgxsesAsLjhTujVBc3XSyDe+
fCmohC7dRtneNE2as+GSrWVecoJLUPjIL9Nvd/5p7cV9juLShuv/exP8wCHoONK8VrULBpc+5SxZ
DuWjc0aPWcJ2thVbiRf3qLTvrAe5tw9ZfH7Nd9lj80b3W683uLr/MPOCLtBBgR+Nj1I0X9u5cA+T
yInYuK8YplAHnAbR3IXg8RNp3f7ufBRL3KclYztvqxZg+vzLe9/ZDSE5ATkLsDGFCJMoDO4DRW+6
uTs60nReSqdyx8pJbdK/giboGdrHG5GRaVY0a69ESdjK8GiHTncN2nHQ1+MXcZO1doyuN7GxtQw2
Empm3gnlky5ckP/JxxwC2vXyvWy8HG09Nk06p6zz2Cf1VvndNCjN6EE3PfV1Azo4uuJeIJ4G8cNF
v3RX32aNoRZTeHnFe/BD9mlhHdYV52X9zUPZ2xk3Tua/GbePDFEz987pCc+gdZzaiZeEX+cHYBGb
L2P8aT33+zrpT853FLW8V/vQ7Kw76/v01r41v+yXCyf0LrhDtLaxbgb3qaNUQ9nWa54XXur00dED
N/cuGvhr5ostNiGD1eia9itko/1FUTcVJFofh7yrkCsnamOhTE+/bMd3NsmUF7XTlGMeiXsnBfvZ
BreR4zk6QjXMho7wvPbSfu6qg8glf0UZApfq6we9aeIv/7/7cmxhdHF7PpgEF+sY2rJCTbwUcTbe
BtF2dDZbxA6uNQdYWSgE3PX9cl9n0YZPMX27ZuyNb4lQrhN4J0l7HPnDRXkXKbqNLWlaU824bSu3
5ihz3bRl0+/epneLlR1um3TNroU7+750Wj9VoIJhw1sTgnFKDTcuqWbUJcAai9cMDrituoeRBvvJ
Rq9YXQ7rxrwbZkbHf9K+KEqwgrngJynuhOgQsDXR1rQbPLiuLV8NxPFtcLyly6UjiS1F2rbZo1M3
BUi5HGj7QAb2+iqYhqEZ7Vyh6iczSG/4YP1PynEedjnzNoI1w96k2ikdLaAORzZNprXz2VcCAnjI
7qrb7ueOzlPbgmwIck3elHZy/ie012+08L5VWfSYEXYbBtfREZx5FPQRaWdYlxuuzzToij342Ood
oStN+toT++vL8Ddd98EhpOM5Wd/YWVHQILX6BbGBx2rw1KKOO4DR57B44IuMG9HJs1q67uAzMR8C
txpOVhdMJxBXOt/DEtfB6x9j2hOa0dOlXhuQLrmQgFQRmDDIRL5nlQxuYw9ydALZti94Ji7ePABi
2HV/epV/N24KhZtsR7P8lQWqj4JKptyvj5H6WlCICkPavgr/BNU/12fIEPPomE+ZWZx6w+WkFkHs
d3eZ35wcUscEDQvX32BYAx34yWSAwnwEgraS51GSV2i/px3fyC/+TUB/sNt0QljITwQqH2E6tluP
yZQFxUsx8v5TL6X1OJZrPcRNMa/3a2Tzu9Ll/QHFje64Sqv7PDuz28djDg2JnK3i+23j1VxFUEMA
F3YGXmjJHuRsvUB/5sZHa6e78nykr+veSZkI8gcuZIE8WFHe5kD9ywK+ix2srOqqwUVMD21RdZpK
nx6mrPWfr0+LwYP+BxoKJn9v6rCZ5/Hnaj0BDx8vWx0MpmdrZu6UKvOYX0pgOvsDV6D5vpCt5W/X
v9xkItrxzjhH+oTBRPpRxIV9X83NEZsotthtpFo4EP8980tAx2ZhlpeyKryb0agWL5X3nbRkKx1o
SM7ouMymaCu/GKNLI7iATnYzfLc8tkN3D04ca4hrt/DxynLjCDAsh47JxLXTcXiGt1URODxAJLHv
C9CdR1Z+E4jR0VGZASA1VdBhvua5BoBpbveO2w0xYctztNTzhuMyDUMz5AxaXlCAoV7qXWKitgqf
PS7R1qU2RmF6/uX/d/bWOXKYBxejyEgblwx0q1UbF2qrIm3wuzpR7CIWC5QtI08hcvc2qPEzH92t
souhiAvGsH9/O9gU58nv4OQWX+6VILgvV9lXWoA3KUQ3mmwBzKqBxm1D8XNW1aNdLj9Yld0YE+sg
TRBoBS4QZjBJ5B6+2ZAcOVsAlu8J97ZwoAar9zSr9wNXAKqMoH6J6GvALkciCCVLX9IEVayv112L
aY00w+cTg0D0irMxnMtTz0bUl8pP1x9t+H4doUlAdtOs/UpSnnvxhfc7DBLb/ZPJLUiCwafowEwe
KB96aiDmXJ3xla9VIlx6lFPz1NYgUfCAWe7yjfu4wVJ0hKa9ckdlQC6nNYH7Qs4aVSwU3w5u3d12
9ukUr8uEvreokjSlPI+b4ItbbDzYtAyakfd5xufWr20UzlkQ9xHnn3NgfZM17KtDWDdbKB3TFGmH
NwlGN2ICA2CgZXPrhxw/q7sRZZmWWrN2Nfi2GzJwvK4egjd5n0UsVqsEpbmISftqQ4zw+qY1KNw5
OttrUQ0sK3NUXCcwQh2zAdLpmVu3n+fZtk8uAPjF3m6ypopV4E9JKQbGdmEtiq1sr8EgdfwdHVB7
8SPQofaD83NZ2M++3WIEM+0EzdYbb/Yb+0KU29rVUfWPdv4SiBev2iJ7NHy6DsOzJFtkNuP5gV0n
De8AZ9sIOw17S0fhTY4b2mXNIATKyyZZUUo+oPPYScBa1B2uL7xhh+lYPKQtpyVX2ZiWId+57qfM
aT/b5FM/uEerP4e3nuk65ScRLeEyCP2Uh3PCCFi65O9gzvfXR2HQhHF0QN4iugWBIvx5t3NfnTNN
mvPwJfgVpd3dsPc/qcTb13v2Wj6H3+3X6IGcp/vqxJ7ZD/6DOvstWKBpJ1z+fxdYNDyfmrIH9M23
+ecmGB8mtSUOY3q05gkAA8yCHv0vqe0Mz66YvoZiS2vSwGCJGPHfnz01E9STBHoKwLEqE78GO25W
5OOrrCuVUA8EfUlQgSKZt/P6xAN0cVbD7H4rHNo/KYowFvDWfIduPCjLtwx5sjJsflgrMmdRzcol
rr1shIr36P4sRjkfht62n5oGOGo5Cna0RB4k/pyHO1Ky6barg6MFEfNiCymzjKRrv4M+J+5AwOl9
L5bbuFedv80A71a6G5dxpTPKlKTwnggH6lA2r9f3smGldRDgjKq9RCYGZbXVDfZcqPDorHzdsHeD
M9RBgGD0nOeC0x4k9/bXPgtOhYIS31gtz13j/7g+go8xfo6O8VNMCX+gbEpJ6AOmtkTyKcqrdb+C
mmZXdt4RSMR+7+ROtBv75ev1l5qm7TLgdysiXAG4aQgyWQhs/xia/Dcpvd31Rxvc8H+oK+ewbbwV
tudM7S/bgYYMZIuaT3RS7fH6G0wff/n/3ceDSj/oWFk4aRHxOZ6s4Em56+frzzYks3R0Hycr6W0F
656hoI72U3RTATmPVnu2my8GHJKNwNc0TZobQeXXReRLwI5BSLmjNKqBjG5mEI6jBeX6WEzzpJn1
COq8kFBrhph6+SVQ2aHPlhunSYsSIlWOmU9WIDX473URMSqeodUm0/CQg6Tp+ucbZkjH+3UjBK14
hI57XKJGECp2QyKHRtyNJbSkr7/CYN867i+wSk9F3aWp36LBKexk1e7cjLUn0nJ1jtoB+LbrbzIN
5rLf3u3ZwRatDeQcuJSWLPg6B1N+zLwhO4MSfSsBZIpKdRyg7zTdyFRL0nK28zubgHayQZ/8Ww3o
w1FEXZQg8eTc1b2X3y11gRjJGpqN4Ms0k5dxvxsftEzLiaLNCNKs0Z/alynINFjMSPFStmQjvjfY
po4PrEjpKKcvwe4Q+PTYt5naQyWs2IFsm+xlUPRvJLSK/11fMFPuwNZiiNxGh7eIBAROwtl/9enY
nVei8peQlMPZr1b1BXR831XUQygWnTVgm50CtJCzOgqeWQEKuht3juYoQlbnVrWGIvUtubMjC/kw
8H9vXY9Nc6r5iBr48l4QCWlk948FGkMJSRoHCcSJ/nSzLYJ0wxGnEzyyaoQgu5stiMyrT5GorTuI
ESaIS48+dBTQl3n0Svl9aTK+cZ392NqIjius6KAEkEMkDeGV9hUHG4jMRBNXqJff+IrLFeHdhm/m
JmwiH/wWoTpV/FlCqzffiGk+XhOw9P/70SsHc8PaWUsqJ7oP6hncSAN09tqfA+V7gdTOxs762GaJ
TvhIfEDZ2VTaKDudy7aJ1bAcbcV3vfp23YZMy6A5BWo7Cns3t9OxsF5Rbts1Fvs+MLpxQBhqeEQH
8+U1KDhRtujSSZYgEl8nyGY3AeqEI2CVjc26xM6bGo1TjntvBdOc44j1q0e/pmSIoRaMDsqq8G7c
EJq/mNXsrQUldRrUYx8PVOzdqoXUcdvddOYSnScSt6OGWtSu04rJBFI5+9YbDoNDv04Nf5ytYStr
+XHYQHTE3+hylnPkTFJfIisL7PUOAe8WmaNpz2mBwyynNvStDBjvLkeGEpeNbjih+TduweJ+fdcZ
vl/H+UU1isiktVcotdW7KcT5UG2FJAbL1EF8wvGsICwvabJp2vsVmv3kF5y6+wU0GGW1sa0NVqND
+TxhUd666kKQitZd9wAihNjd2qWGYw1aCf92LiVUngdPALpJ1rw/TyFEwkCq2Vs5YNBo77UmVR4i
dwz2VumzI189CMSGLaDSY2BBo8e/7ZqAu82/v8OdhA9UUWGnbfc1Ar6/B/EK3SLEME3hZWu8c862
Z4HotEU0MtROXIHYiHif/S2KINMm0AwdQp4rtCQ4vnyu173fUWg3TU0YM+73ybRE6PKgC9ld38ym
kWinf19VbCxnH8cMqRHjfB+pH7P+tqiU6FC/IYQ+gxfiYK4mZw/x3+M0OXfNMm58fHCx6v+WvYnO
N4madaf8kUIrIfCt/839lLHE6xHHJZACVHvhzeqHD4AFOwwruVChNaEHnoy8SAc0oIHWaerRguaP
hX+YSTadu5FWoBtx0XISZKx/8hoQaiyVxacknDtvB0LbKU8qfxgeoFZb7EBE294B3TadVFnTQxN4
5L4Qk/o5OWv2LRvm9TXgnRWDBcBOJUOEcIFfnYoqDAEtcJbdGAwXQIbXqjcOdZ1YYcJOK+S5krXp
RJnUZTB9lmskwNY7Ob9acHK8DpBHOyur7V4gn7EmYlmLO9edljCWruzvcuYHe8nX8EEG1boDgat1
IoHlBzFtWHRuIYuYTHY5x8xi02Fe/Ao5uaJ2odJl8ePQFjDGPiu6c1cv7s+1noJ8x9hcT1BVlHID
SGRw0/9BRi4c0Hs1ruk69VNcB8CxljUkNNa6qhIptiinDa5ax0f2ivQE9bklHWhZJAAKqJg1ciOx
YhqDFkY1oERoqxEPryVcWvNDFb+DHCKC/hZBvunrNVeKyw1ER4HVQRXA+RLmS/epK4ItpZyPU81E
Z+ysUG0FrHPG1dQR/wTgUjuvSqHqk3s938mosb/YIx1kXPYq+33d15jGc/n/ndcsXD8g86XMN9bS
3jOBHo/OgqbLbU/X3GbVkgH81gvCCqDf4tW2vxXLcnf92X+7sT9wNIHmJqkNvg429GiaLANkUsp+
Wj+Bp3f9Si6kUkAMrVbCRRM+MzcAs7Y9LCc7rPip96K1jEUfQFlajojWysp9GJzFjVvwXzyN1hom
krDwBIU+5yGE9sMdZC+dXRn5HjK5Gbc2ghbDoaITdCqKHr6e0SllQw7cXkvfcjLeo/dYxkHQnYe8
2FLVNJwof331u1UO0JxmLyAUS22088RVND7WUagSpLh21xfD8AIdqFmgW8oSi0KfZg42ohqbOOn7
jH6voC61lbgxvUO7fVmRP8zWDMF14KM8d9j1y082hbfdi3SSzrx1WjDczdm5cMDCiWaK3H+UyMg6
m0yjps/XPEfkZNxd0SeQTh4seBx3c/Yy21vkXKanX/5/v8IruumkAombhwPN7+8t9mjP/9y2uJqP
aGeXNG2IxJ8PZh52IR+iXjuCGiY4XX+BwWvruMyaoHgDoWCSQrE2hkDuOWdZYjfVyd9S4TVNj+Yr
8qbPhrVUcNvzD9J9A1sBcjsbW8f0bC2dQsayCOCMkE4J2lMHbvA4YONezPbW5cw0Pdr9aVSiUCEj
gHIG4XQsRzIccB3kEFDuQE8IJZwNHkzDQHTA5ayWCoEKjh/Jvwf2P759VutW1GnwdTrUUiAYQgIP
wUVTFj/8wElbzwGiG2kz5CKKdkvfxTQE7fynuAWKErxAKXHQSywikr9NIHE9Ng1HJ+b13Wo4pXWe
zXUmLe0G3AXgn0/LOqXI2zjxOgHWYEGFNRTWD2taNtbEkOBFG/G/DXtwSFXSkIjUtkjwQ+EoiyB+
PVXFnkSDeCpAFJ8QUAEmOYgiPBbVe+gQbJ1Qhp2n4y6F4g2aKnBXaNeHevxtySG21WOd9RvHhun5
WnzggtcicyvIYKAW+YPKpnnsGmbtfWjr/VN20ZZzN+0KzfrB4CvmckF2g/UgwALj7nCWnfDBEOds
pTtNr9CcQDuIaVYWRtK2v0FIvhNOHhflFmzRNE+aB+DlyHOwbIHDX5TnTAZv7Zwfcu6W+0aNWwRP
hiHoSEzcJjj3+jA490EWz+RpQqTZBlun9+Ww+CBa05GXK/MLihthdK56eSBe8Rwp/uu6QX6caiY6
5nIqB69YGpx9beGJBGxyzqltOADdQfScz0PwgxVFc0eaqjvUrdgSrjZN12Wt3p24lrWQsZ3H6Mzm
6tGpxLcyW5/sQXy5PijDkutsmFM+5BwHFpR56C5kxTP48r/PVVXH/obtmb5fO9V5PzAOVgpgqulF
kGeEHITTjxDXHNcttIdpDJp55xA/QXK0wrb15J5XU7QLfVXtaFTcW5W3Jc5ocpE65JJSr6xDv0cO
RsYDCl4KykUgcYtB4Q4GOxdX/a2T2LSJNSsfELCXFYV0YhWCnDhXnyB3sQEkNM2VZuKER51jQ/sg
Vc1vi06HNWK7wfoFyfiNY8vwAh11yXoStlKGoE5qH8Yq2vf+csegw2J9u2nD6qDLWYGpBUI3Kg0D
INDnoXRj3k9tPBZ2QivIAlx/jWEJdMBlVJa1aMeMntdIoqF38sBGEnkbNzKDTehYy9DqnByBIcQS
J4Hs51dmR8dIqI3bsOnpl//feYy2C8tqQU4I5gCyUFKchH2/5nTDnk3rq9mzAxwzqZHFOtuenb2A
qHI9iyBz78dB2KewmrdYBk3v0YyaM1FGLBfheejkHbXaPxO6w1UQHW0OVdTri2yaKeffM+XYlr2s
0GpPeeOTY5MNdlKyBV1zTb51YJuGoZlyFCxrZV+0jtC2EmeqiSWp4gLJ3VFtsToZYl5XM+lWdGoi
AJacOfH21mrvbHqfra9Mtqgbf75ppnRopWJDV04O3hGt477h9h3P2Sc+hxvhp2EIOr4yRANSC6C8
Su2qs19sAG0PbV+XL0Mz1UnkreJkNUH9dn0shsBaR1rWdih7wWdIiXbVixO6SUkhVpp1aDqUU5RU
k/9nbLe6nU0ju+yLd8a4LhWzwArD0qjkWQrt+DUeJkvt7WKp+jiXjvWFQRzyxgSJDr9sxorVIHrF
/Ye7aAElzuMinS+e675cnzuDW9SpECULOmGri/QCsAOxcMmvWgUbmTaDNep0iLgS0rK3oUHqtQTd
zyVO1qK+ZN02KehNb9DsfQ3U3I98WFKw/pJzy0HELlapfoVO3ieyWH/bALDsnDyaU9dDq2HGBzSm
0NXNEqee1H0+ZeEur0Sxp3nnbWQlTFOqeYiGU/D/u+GSQoZm7zrruRm2OAJM49U8QyayxQZ9enj2
1zeay/M8fpv5bQ3BEJH5986e6P85u44lSXlm+0RECAkQ2mLKUG2n3cxsiLGA8E4Inv6e/lbzc5sm
oja96AUUMqlU5jEcj4cs2GWumjMcerLDkDYvsUPZ4fO1thE61whJ8Ox7KzcMpCqdAwO6P87SBxP/
1V4b/tfwSHs0xjplkl0M6jzMXQFvepThqJGHn3/ARqBZix32WNEdBJqhQw7JyseasmRBv4dWsI9J
WNiwonwqYEf7IysmtncH3Yg3a4jknPDEMnuVXUjSvKBNmQddOR77fvjK6yT2HNbsVOu2XrTKAwps
UpFp7FZD3MIb2a8TsObBhhgXxxuAx7huCFdZAETDF/gCCnlJcJzlXiV0/Ia2GZSvcCSZN6qxp5uY
MPYN12Lr8fN3buyatUpiwgmRXRzPl5JJCJbrQ9o/Jbp/vu7pq+0ul4K9C1svkI8QJ6WHM4vHgJps
5yTd+vGrLW/IvLFVj9s1Duggb45CQg63uS76r2GTCiqrSksHV3cxPla5vnPabCf4b9iDmGu8ZK3N
TiqaQeWe6fskT++QBdyxzDiaMyTZB/E01N2dYbYp1HUM69iNez33jTCzFlCssqSjPc8X9Nxrdmeo
ejgvI7eCLmP01MtZ7lHlt/ARaxClNfLFlDOSKGDU2TEGRPLcKaM6p0X5Gud5CW31ZvKmeaYn1ygr
eKi7YHDbjuXPOVxKvc8X4OZIvy+df1IS6g51VUMR76LJfFPDeUVUDfZXfMihW/C1tvC+Cj8ugn5z
doipjM/odPb+52/fiIlroOWcdw28gBHUG8V8qV8ZER5aX5Hqf47yHu50O1+5sQ/+H8TSqAc1VhB8
LPsJ5ukS3fJOwxWlzcrrwsRajJGBfG4tPa5Zlv6uyO8KEsvcmHeGaevnr6IEsAmygb+9G+XqhcM+
npo2pKWK61KONWgS8N28L5LRhWr2/MAGcbaBcrhmfskaHjmgdwZiCtyhlpxCZGIY0jnKx8b0RY5C
HCQDyXdaGSpy6NLuEVU/PorIWo7RKgVpl4S60cIgzUu+y/lV9H+N7hfP/nz+VR9PB1nDJrmilUMS
xaMxUdldZXS+NHjug82yl+x8nAXCCOl/N6VrZ6lwBDoKMAl7dZjrD/MeWGGjg03W2ocEYYeWLVYq
MRodqFHD34O1HTpr6k/OYZ5mZLj5uqDqBBZxiiMMhk3YktZLZLeGutVd+6YHR5/71oZiloAf/NxP
wPOSZQzLBijwbspEOIw5OUFxc/ZEyZPrul5kjcOk5iyyRWGplvbyZOj4YkmAaMzEvipOELFKMGCg
mgzNhAtNNybQy0z7EMYkB2Ln2c6G+K9f8/8r0mSNreybkXOelzOswxvjezmkv2ewu74YzOQeQODj
33qey6OTu7fUclEhLVt5oyFS4NsdEd8qWISBcMgJJBGL/CF2Bf0eg+fo9SxWt5MTdz9qx7XO6LMb
KPaoFA1xxjxaFb+suJYhHI4Kf8jh8WXOs/lKxyKHf/k8/wVoejzmrlCPdpc2IZBTy9lRdn5o9cT9
RgzdCZxjmISZzs+kNfOjXcX1KRbSzT09gx86K5p2XtPh0ZQyvXjA8j2gYxulYnq0p5o8lN28eDMr
5I9aNXMOZr/b3KKva0K4bhT6yhlchUpR0Kl2nba+TOSbJqY31pCr1H8/3/hb23KVTql8buPSqLsL
a8YWOvDdnERsXLqdZHDj8Ws86SSqTKhkcqIJk+lo/UsYxnW/fI0n5W7e5SpN6MVw2+EQLw4NnC7b
A8JuKF6SNZLUiRdiEuLCu0CUAQcbOm3NYGiechjc9dz15NSegVqOhIlwkRcKfm5f+nkGYH7xgYA4
zjM5ZI17Su02nFFYTYz8mC/TvcZB12rAatKdWuvWEK8Ca2Y3AKrOE4+MClIcs7Ocjba4KgUga6Ap
FIUTbSgI+U9VDxHj3BvGF7vVe5EDof+DwLG2MR9iS8omTXmEVCm7Ha0EMsw2zaO4K9VeU2PjYFvL
S6bxqJwqRk8jz0/T8liYUcl+fr51Nk5ll/7viZaJ0Zby/dFtP/rx9JMowPtgf2eb3yvRXbf51yhT
SHAMimriRKas7vhQvHbKPE7Fnsjn1uJZbX9OuT21VoWrYF1DZLeD2OYyvH0+PhvPXuMgFVzKauR5
88VEEyAlP5piZ8VvDPwa+VigLt+ZqAkD+0CCIitPI3zJiPhCehmAGbjTSNpYOfz97f/cIiD3BShC
hVsyIF7wTH5T8m+3hyMz/wsjH6z9tUgkgi50T91OwQRjnP2GON1pMszJ9DXkLsFTkmoQgcUX8IiB
kqQBg3rMqVB58x3V4vTCsvOiF3psATU9dxCAfRA2BTlkZO/lJBCg4ccZGwmqCIls7EPGwCP2nKLP
G09UFpjSchLyONHG/RaT7uuU5tXfbNJziPY49LO6HHKerjEdcHy6947TmqisWFDd8mBT0HwVdlz6
3KJFH8xxSvUNTDR6yHLrpQlHg9lPeWI5AUWrwZtHUtz0tswuEHSRJ2ZXPGyBXf6bJ1z+UGgoH7nd
yVA5s8S5ndNjrjv9xE3DnnwWx/JZtMmYPc5mAiQAr8ts8UY7KS/KyJ1zTVL7yJI4eZr6uT9LAJ2j
wlH8YMSpDuK8rM7FWFSHJrMzWG9S04dh7HgypTt4LMuhmFpLKEsXVj8eh3K0jvVg8MpjlevkuI5Q
MfjTFPc3Q12KzJ/s2gpqZtSXhNH+eQZ/zh8H5U4RiaVzMuyZvxlCuGE8DfOXHO2EUFTKveOVMzzV
VVoerIS7YcuURTxYDcCaQunGepCD6TznnbRvLZVBwgW/+5S7ir3EdJkan8+9A6d7SB/9LEq9QMtp
qQdoZMhbwAXzsIO3NYjhsjoMlc3vodnTn0oVW16D6OR6fU+rS7x0OsRsGzfacikLId0u7ziM025h
l1b/GYu+zk51B/Muz0wrmF5y7tSnQnMRUV3Qh9ZtQdgoQPtRMMTtk9DkcKcHaKLsIMoa976B6/xb
O3WQgzYtMsLzDW5mtwYVzAmLuoRCOMBXCsZ40oB6l5Ee2gpmSbgCNIEeJ31h7jwdzaZVoenYzRO0
nu1fdjMDSRvHU+YrB8Rov0Sq/NKlM+xCWhiaPzaix30UFQZj9Ap4oz3BlrQPp3r2HADVghGrNGj4
k2HhrGXCsH6pdmy/FAPQ8qQAdULG2XMOGfAjBUDHPjupqqLaTbWfLMvg90nZn4BCe1so9BMDF599
HxtkQjN8ccjgtx28QG4SkjnwXGRTBr1oiDLsHI0fVxHIGsEM5reGVFsHEsZsmoHU7tceXoxej2Zn
bhr33ZQcC6e/Mp6+B/B/Ip0AycMaLAWDVfurk4ACNsNMCZQcYNXhndKH1x0Hq4tICYh0usAdHZ0b
sUT1GOfhUOvhx+dP34rWq8PYQtFxzgi6qXDpG/16cY8Foy823K6vO4jXIOPeWsY46QcTRiETLpC4
SyVdF8YgXOy84D1f++hEWB3Fc1vQ0coMO2qSHiJhluqirCpsT3I+ndw4jXcKkRvH8hpiXEJTuU2W
SV50MSY/c0qN0oNuJ91ZuVuPf1/R/yymjJhuqzN4frVWTmHvKKtzDvXz4PNp3hikNbzYsGHqtSg4
3JXm0akzP0HOSE30AK+zaSFrFdh0ZpVt5zD5yqsHispoK27lXp1iY42uNWCXpi0m6uZxxAgfH2bY
9P6BQjEBIyG1dy5FG3FjLQHLqgTFJ4LbPrWXCSrLqfBkqoqgMsUUWphrSGsNs8dF2e1I3G3NyGpb
M15zboNcGQ3teFOZGp69Zv9rcvszyKo7oWPrHavNPYIVGoNujz5TMTWvNp1mEIVq42xzaYcsTY2d
lG8DAUXWYq84Z1Gq7u3sYnM3PjJoAoQd58wHcT7DSBZT9iIkF5c6rpZjWcdJqLpu+vL52t7aOasA
UJmTjid3jCNa4yI+YSRjgX7T5w9/b1p+EF3WmGQKneQSlqw4z2O39uJuAW6edL+JiH3l4pXINuVE
b2UW//n8hRuLfQ1UrtMKViEM4l6Mu83JdKaTIZCPktTckyHeesMqQafDJMgEZ9doolYAMGeE22qI
jPEqGhdZw5N5184whsCIadJ/HQznwLPqZuyTJ+bu8eC3JuX9y/6JlY6068S1OZQsBj0eFcuPLc3O
TlOC3WtVgWnw7pBK/RCzver11pi9r71/3ph2TSHZxOIo4fTWlPoIfeNQdmQnk9hYwmsFWNQ4sszp
0I/v+BD2i/HN6cS369bTKgZYebeofjRF5Lpvc7f4jqvCpjhe9/BViU0To4UkHSzmy6w4TLPzjbXJ
wVXZHmZwg21P1vKvLu1NGwh9N9IMBE40yuR937RWYMWmCkdZk/vYdqsQFc0xMlTTBVVfGjjhSHeC
UsISLI4mO0foxhJYw5NrAOHh8ow5Em0aVFVje0k631VleZ0XNtAX/7vGyv69Ht8w2D22SCSbcY59
yy6f4Sa+s8o2ts0apzyNmYRKRQacspXm3mg6oz9M9A6q8wewIR7nGuLwczU/VZX4/fn62DoYrPeT
6Z99M1L4LIP48j5/ZnzIhj5sanZIW+eXRI8MMozydYS0XZ1lz7o2xM5UbWynNXY5NonMShNe3+YI
IeLUmfRZZV0Rfv5RG2WUtXpsCkKviztOfRnQd5NG+upY9KspybEU8GlFMWBPpnbj+F4ryfbMrBnM
DRHm7PhvTOLvYi7vwZq+uAbba6NsfcwqPOTDxN0a2N8Lc/LaxxKff1EIfvqGNZvfwTVUt3lddm+f
j5z5X9b/wXG6lo6VLQzOSohiXNLeKH5CXrDLTo3jMNuf0Nofz7KIpT9ZrDGiSVnWC3PK/s1oDPsM
rmt2Y2dm+YXWWkovgdDukyXKnmHIVXaSTTb9RBNCvrE2cxsvSyBy5Kq+ujHT0gotIARoMIwkf4Tq
PS7eBaW3lt1AlXdsxnEKueJ5Ad+Z16z4ZdP6picLEPxwxvzaxBLzavPuu9uiTMky3fwyF4gyeKgz
xCjfzLJ7TepcnCSx7bCfU3Uztn1f4zQi/a9sdgeIv6awgHeIeeAtAVJB5y4gN717IHNivlHIzAet
AN/BoVl6mfLUPGpDTxpXytZ4s6dsOtARcGPOgQtJDftLXKLMg/5DcXJR/p3OdmrAGpGUajgsXfG7
ApoERnOGcZultukviVv6FRzhgkoMYyi1/tZPMfOrdHICQ4EbjpsyPaDm2zwvpVNCt1g17AuGdPkD
RJz1Ddb23eM0n5Tbs8wr7GTOfdZw63dXyz+pA9c3b2k4DeymTIi3ODaK9QlwmtIjjv1aqb4+2NXS
RbAOmw6L6tCNIdBOeiHgtjceLSGw7rsxwE9e3QO8HeeKe5k1aL+Y7LH0RGFboW2w9L5acmRhOen5
TdcoBXtxmB/xVAI/22UwzIXaVJ8dGneqKL4/0T/cCRxXCC678QkohjJyiKIna4oJfPFYDBkQIcsX
ayn5mz2q9tQW8HT2QJ5xz0BfWic2u7gJo8pXJlANwSAYTAlw35d+/pXooooaV6THwq7Tb+huw0As
nWekhnRKNLjlsTF59mgbY9jks+vVJimfLZ42xAN6rb7teA7559JNwjzPCp/0hQoG0do/0feQoXZB
ZfU6brlnuSSobKHEUvj1lC0PrihnaFHR/g7KqfV9TSX9Ipk0Tt3gZG2YKuJYUFRMUhWURT2YUJ9J
isGXjNCnz3fyVoRd5dyiZM2M9np/QT3rMrdfbGrv4JQ2gt6aJtDGrVzStBsughpvpCn/UDQx3XQ5
wRB756r9H1Dwgyi0pgrEUJuYa4sXl0Ri0FoIvP2samV5I6VpRMexeihkWgdTZw6xz8E6FYdk6qaf
1K6hoG90gmQeM1r6N7WS5BlUSAm/UNnTOii4g+6tW9YgVF810mu+wSK6mU6V2wODqGa/zmsFxMQe
5Gfj2rvmG6TuJLBrdH+hBLzsqo0vU1bep8v4XNjiuLwrYiswnT//kq2ZXWXt1TSPwIov/WUBvdno
tee2pyy9G5I9pZyNDI29L9Z/kg1SshorvBsjuDud2jhpkaH3oUzEnsTL1hes7uzSrTJnHtoewFPu
RpDva1q/raQDJE5V/0Vwzq/Lq9daz9rgicFhB37R1EnQQXB/xFze1eI6DgW4wf87UrXJJRUwB0WT
tj/oBT6Rzu8u6REzdj5gIz6sqQcDdYhVqrrGB+S2Fy/D137Mdy6YG9O8phzwbuFVOlrtJZ2HJyuO
I5FYPlFqp3e7MclrykE3C2HMRJhRn8+jn+NQ8u25QqrR3Cra7/VXt97yno/9s1Yzty8LAmAhmK3O
mRP6mGTJQ6n6PzmddyLpxhysBZ01jH2YYzXgCfOpu5ndJLtfdNLu7OaNy8SaUKBTp4TBDCQCgQtS
3PEU/zqKIrRGy6srdYAg+SEh147WamfniwE0ASQALvCi8UENRSETwpl+VewUsP771R+cCGuKQbkM
5aAbMlysY3zMTvqpjob76dY8ycDwua/8xaeH+cY5FKcuau/JCbJFJyfcK9RtTdUqC2fA8Yh4wZJW
duZlxl9LXKVHQ9YqywopytDHI9jb2ficlGMWmDr+0kJqxeFi7xTZ+vWrZABaQ2PVtwW5jCAqQAfv
sbX2qB8bB9SaS6DHrM5T1xJAHxA/tqsAxTEvTbQ3WN80iCZ5dyVgYE0qIKNbGo2LZs4iRAQjsMJz
qv45XpKdRsvGhl9zCtrJaPLJ5UATp34zO2hU3M9943Vqr/W1ERbXpIKc9Q0puQ35vDrxRYzmYqva
l5rHOwXrjVleEwgMQL2mtGTLhTfjLU3ykCEJ/zwzeA96H+w+c7W9LVkOCcumCrrEr7S9aTLnEpPW
F8vzYvc7J9J/S/6jl6wO71k7YJ+aOVwTnOZZZSzG4kntW5Py+I8pqvQZgjHFoxnHwp9HiGuN0iBh
L9F3n6WT37eW7C4Q3Wpv6gqgyLrWsDJkaZUcl9FRYGsauR0MRvVmMHIlBnFNODAIRGGMcjIj08Ld
dtGhQedDRa6s1P6HA//nDJoly+KWIAuolwQQP+cvOG9wI01eqLFnTL+1KFehIZeWQ+oeonjtezva
aYpztbCwTLo9W4yNALFmHuAinc1EDwO0f+mT0Y5DAPmkr6hL2oEyki9zsQQpIXvUpq23vf//nxFz
7cIy4xY8B5hG/eiTKVqIuPCpmYKBlSg0xH8bkxw+3xQb+21NPwCgEvfJuh8ucHB+ddzhttXq9+eP
3piVNd8gN2FREGdyvFQdTIlbXf2mMbCXeo53Li0bG5q8v/ifcSKuheoM72iUx29t+QCJ0jMkeL1K
5QdY9+28ZGuAVlGDQtNryCxY37RZdmcuNJpluzNAW79/FStygFta1qAdKIWTRIYlxImAJfWG6ml9
0JqPwK+Q9Nfns7HBuyBrwoBLi0XGCdQAi8qsfFtlCpdMdCSF1xlTBokdpuC/YCPkdsSdn6yUAYTc
jBnVXt+knf/5z9gKkGR1KRi4Haf22NNIq/JxKMl0k9Kc3dQAJYeUt6AlM5fKU8eMJUoTWx2ytvtj
TbDHdC1iBCPEj8FHGCW8KitCW88ZwTTNB8VOEjLStzYKXN9FT7tbcBaubP6vCQuqcU20srH9WyBi
hrjyRlhs1ckr1V8+H5UPtwpEnd/T339WsiHnBvU+B8e2hghjQr82fPgpoPW8M+ofRhQ8fxVRbBim
G7ztSZShpRHAqQ8Gd0lehNJsylORxtDViV2Y1kx6T6F/64ve1/w/X2QOVZqU5USixLFvB14cByN+
dpO9O/J/h/b/O2fxRe8J0D/Pr1zSDb0azagq1Rcwip7poMOlNPPIhcVPBL5A6rvSluc2dYZTQpvi
rXYm6ePZo2ewqQsh0btHrdr62FUgMvKhtq0xMSOU/H7TIrsfVZz4oN4Hny+PDwMFPnYVg/ocsDbU
gADFLeG+0j07reExofyxuImRCH/+kq2PWEWjWspy1iNka3laed30AMy8R7vjdQ9fXT3yBGLW84IR
AqqShtasYq9yKUrlwtxbEh+mvhikdWApOs26HHOflwLUmN+KnpcK/NOr2Id4/irJYIBSKpX2IEgP
poqGvOy9Yhj2vLc3pngNxXeHwbanRTgRc9GbFcKLY+qhx+C5kgeTvG6O16j8oocdNMsNFsXSMF6h
JlP5etDxeUxtdrpqptfI/ITaEGtNbB25xo1bpj5jx47uNcj/u2Z8sO3XGs8xnYpqbOEzny5ZlvmZ
ZtUXaYBvmjvpUh36ym1/1pPQsweDUCv3E1c51Ku7OM/wd6pf65zTP1DacIKFpN1fXuWo0TeFdZVz
vSnWmHz0J9qygk1MlFRcerRFDXcZh51kbWOLriH5VVZU+QTYfyRU9YX1XeWRrLpl3Hz9fO42ttAa
jq+XbDQIgPKXqrmvJD0C1uu3sOhxAaW57g2rOFB1FsjBmQNjiSL/ugDG42e1OGizB6kLMNidcfrv
uvvRMlnFgmUY47ih1Izk0EWqMIKqhSND3KHjdIIyxX08QjLgO3MINJvncIYd0ZB/n530DbwRyEp8
x51o59K5NWWrqCEt26Vot+uozs38G3rELIQhVefnrrXncLjxijWSf6EE7WFoaEWiKSJu1Lhx1gfh
7nzARmBaw/nbUs50YBaDfPPgGc6fOGde5t73joPe/h6FcusT3l/+z2leIBFuikkUl0kOugJhDAVj
C6rdbTDVoFxftfbWoH5t1xmz7FlHupofmSCwkFHAb8K7Yf75+Ru2PuP9//98BoXowVQpa4riZSGR
XJb+6C6GGbZ1bu+oK21kcnyVCsywn3LYkkwXsOP+mjC2DKa01RHB+VF6tbKnQNOiw0z1yxxe91Wr
xGBIYGXZ0Lq/WDE3QuiUfMvMbkLOXe0ssY2ww1dBoc3n3E0dfIUDjbuHxS75fQOofSBT9o4iarNr
akswH1lFBfhaok6UYC/GkLScbCMkglw5LattDkfGMTV1A90L+ujaT0bTet2MEA3EvvuQDGpnKt5n
+YO4tkYHK5PxFuJB2QU6S5e+sZ8BONg5t7cevboiLI6cssymOpqn4QbQpijN6p2sYyOErGHB7/At
p6oWjczsrWxvSibA2Hlolkgb6c4FZ2MJrYHBluFk4zzAcZG3Xwec6CTrQ8Wiku/5Y36MMYKjzGpv
N844FqSHWwXAZz4UmVMPHMfRwzX90JEFzCxYtJRtoYO2Gm+AgT5ftfnWkOFJ9tzqJAS8SgiFBoQ2
IkKiCDV/qfOd6dn8tNUGV3GetkCBW5EUVD1pu9O3Vs3dozPbjQchIu3nzhjDo6/joIpVSGkIc358
/n0fNngwrKu9PwwFXu1yFvW2posfZ40KDYg2QsmcpUfR9Cw04EkZQUuq+msqo95JEbbeu4oFeZlB
KBBihFECu6tpgFtrRZtQ9AI+V+V0MfTwjUgBpAgyuJ3Nu7UNVjFCthniwdyTi11BPbyeJsBZADLx
JJ3wUigcH7qS72EaN7bzGlHMdArAKkY2Gor0fkrKsErEThtrK7tag4dHXVlFSvEhkMvgaViM4fiS
hGlgBaXykt9u5jV39YO+K8Lkfnn4fJ1sbHB7lSEsOi4XEuvuQmZ2zmZu3kJVTIcinZogoZ1x/Pw1
W8P2/vp/T3C4UvYdCqIXJG7krNO6ejFy6G99/vStj1jFEEiwkclAnzwqpPNNzqhhZQk5q0bOB2Xu
Kqy8P+2DQ+L/yRlrYylG4DwvJj/WyX2bPrTG8+cfsPXoVaSgs+4MS1vwbDE65tduXIeqaeIALMVy
Z2Nurq5VRLAd4IjfVcmQ4RR96qkU6VktHeulTmrrEeoRuNwZYrYW32Sm+G0BWgWDSdBO6kAONbp1
7pKggW7EgDf4BhsdSOq9Fw5JoS55y9ud37m1UlYBhAE91cO7Dn1vkb8VLHty0j1B2a1RXgUKnkwF
8F7cjGYnAbtuESeLDgVOmGKnZ78RidYgY1U28WDPUPswbOnBM0ZljefG3wGW89iuU9HGAK2Bxjnh
cWyYsEhLlvxR9hXAsbhcfb4Ot569igZsWvgoNRo+tJu9rvxDQNn//MkbY7+GEudUp0mrIHs+ZKW+
ARQD1p+tyc8ioeZOGrpx9KxxwzCLED3UpETUDQULGjXS1ENxzAryqi1CaEHJym/ljwT+9EvLirfP
P2xrzt+H8p/INlZJl+YEDHtFHdunc/4sBaHe0NR3uSqf64rZ4XVvWgWJ1BGjVCaMnTr3RTt/YQgU
tFhndvsj668SmoQ93ipILLYbZwsH4ruQozos+h3QkKBrAgPQPblG+79G1QeBdA0jBkE+5xqe8Rdu
JPlBVAPqymbd/uEC2n03C+Dkd7SD6LNXotadH52M5KfenKvM5/DJyjxetkvpMbRzcUz2bQTkq/Zd
07bwLN6FNWiK30hBCy+DQEQAKvRi+Qxk3hlujnZ8RtfUiWAMmvu1IEOglpj9sUoizjBJsFHgMjP3
jtmg25pumQRkGJMDHRx6k6WwVpsLNz0M8zh6dan5m+il+2yaM6TtnSmznxAH5UEL0Ti+lbfzrTGV
yQ3lA0s916nGoJF1fATyLImSIa1/onIGT4wCQQiaiKWfQqzn4GZucaAo2jwVgyqPGqA7yMgYbZi4
eLhH05mfGtPkL8LlCVoAI3mE19N0O8ChJerMfA4KUZQ+OMeFRwZIMhTtEJ+MhFcnNzcncJFcwxOd
vfxFmuYcbaAlvE4kcGoyBvtZvUvaGMQhR+RUKpCSqkDPFYj1JceHW1N1Ywx1EmqQdZ9GeG94MM10
v1ADYExv7BcO4xmbHnRLyrMDVbBQZEBV11C9DmrTyqH/KqpDbjvLURdt99YuFjtKPcmXzgF3omtx
3lk5YM7+MoB75tQu+wmptClAZ6F5am1o789pDQ2Ewb70tqKhEio/6xpO97VanCP07LugaUGJKjLa
3YG2Zj7Cd4f/ZMmA9sHQclzm6+nsVGWB0zUZL1zO+lZoMznMDV/wKE5xA7F+daQf0NFhDmQEiAfz
GMCAi5z7VmYuniXSB6M06FkDpX0Ar/B3MnT2GXVf8mRa/XNe5MPJIZL+AiChr3xRt+obpbPyJ2jQ
FR7OyxIWyInN/Bi897/dXDd+Nev5nLdw7nRhVh0AcMkfJHDNT+Xg6rtuKEXoNnr5Vtlm/dK2dX8H
iZnkRmXz39nSHYDVWt7znscYAJ3e9rx/cdomi8aFKkxIXV40rCXvUtNpD0BkNR7T9StkCNI70WKE
zbwpzzGeeI4bazzWRWmXfqP6PGhcR7/FcpqimWXkiPSABXRJ4ABUO9nBmYXt1U2/wCqz7o4NXdhP
Co78TZfVEC0e5vKX0bPiLGYNGfck7Y4Ml+IwM0kM8hcAqy32j+PXxtLcdHZR+S5j+MiyjX2s6CYQ
LcrQcYemxlT26UGOYJEKNMG9xUpEYDTmBEOAMj3B5Nb1K4QUT2RALrrwi9VCN34+6SpgnZOWEAMW
7lencYrHom31I1RG0qDJxySwtdOeYMFHRrilislHTQ4+fQXuRge8jl96w8ggNEfAJEjcYnnsXEYe
oF0Q+6VbN5HuhvlYQtcUzWz5J2aVFbm2jIOEASkRMyc7OTDndL1U9PCt7DjUK2wo1N6JqpKlH2tT
fC1JZnsp5aitm2UMXkOthHvSTV59N8G6yOBJmDcPeilZFfQjnUyvAr3h3tW1e1dYIvnumMarLsuO
I3Z0uHalCCFhpXNxKNu5v1laIP2ggWF7Rjm3t0gux4OToe3lVKjUVS10Nj1AoJeHJcUqTAtnCUib
uJcJUlahEGkXiMZePDZU/M4c1HCnkZseclwcb1OzYJfB5O0rVrV8jRlhL1g70xdcbifE0//j7Mp6
5OSx6C9CAttsr1Ar1Vu6s3TygrICBmOzg3/9nMpTf55QSK15GE1PZMrbtX3vWeAz6kbhtLRhZFfa
jRYdLseyJdYzyqfqFchoG4QO6CSIdFB3UF6g1g6U0DRWPZ18OC8scElUAfXxOFceAumSVydnskIk
CQbsTUFy8rGtCh1beRburUrP37qphTASeA8wpQxTSBqXRZjvC7fHqTanqHT3oiCnSoV15IFeG/d9
O51CSumjbpt+N1e+eCgAeDkto6shuBwiJRsQJk7zAoikTbn9ONUVfRK5JXet1sMBOxjLVGIvKKgH
HLg99ccJzxIQLtIOLlYjfLPO1IaWbuVl3Y7apb6vVAEZz4I7Bx7WwQOxp/B5FvMIDHczHEIor0Wg
GziPZQ4OqdeS7Ge30P4ghyZ/yBBxYsU03XEPBuol6F9RFtppMlFb86iw0+VQXGEJZRjiDoTrV9XE
KbRrn0IAbp7rsq1e7B6oJwkRjX3DZXnfFER8hP5nGgmdqY8lL6EHMmH1nGFFbh/KidgHRdunoAuL
XcFsfaYLs7+hTuKdUu63O0ihhdD9QJ0zQN02ghHLch/kSygir5jKfaGZfUTysflQo+6fzJWWX9xw
FPuKlv4RKNHgOC7BjP+Zd1HuLOwsl6L7KGmJo0vJ9HmsluVHDljhEXAK/wPt2+VYzQ3HPrHh3GC7
7DRYjXfOA1KgFiG7uwEp8AtD8P5KHWv6WPXqF5Q9nDOnXverG6emimeUTu6Hbp4fWGh130emClgP
ZAPcAbLxAN2Z5W5cdJljiGcKLbmpwWFeQkoOARyraF+KpiXRMDLI7Dme9YpaKX+BkWD+HdrD5U4j
LDySrOdf+87rQTqCFzexNcFI2t0nVxGQFCwP2HDfUThYUt7e9WSi3wet0z6CuBuKrjK3YLZwvYz1
MFd86W0X6FnhcjjPK3KcMyT+VEb0Q6qk+m0PPIxKN/DBn0KlvJzHDqizvHjNOl7c5S4fnhG39R1C
L93ZqXafRbXUdw1C3Kmy4MVOF+A/drLpSeKPuHTVHBabTtdnO17b4MyNJX8da8s92LWszlI442mA
n+HFcVS+m6lmDhJ2VO8KK28Tnnc1iq7BBEpF1mYC4VwGZ3ep0shy2+FnAYlp9JLXT+Ads43M29oz
xnjoMUdAx5hXw4W11rdyIT9HsiVpv/KOMQku3gQcpao84MstkElaJs5KlQ827zYgv2vtG+niDpIk
Sxd2KLwWYLNMnModaaDtQeFWupGRXsmWmJyUFu4UnttC5AYhJAE/FzJeOFJbKfeB5VobKZnr7/3H
Hd/kpkCxwmPNCGSMPbSwMe3JnRLWXcaHgyvys8V6F+kluvG4XOvRdTDfvMGQzwgQ/6/+uj2968v6
7GclvBbL5pxaYmNiVtaUSU/JWhn6xaDspLcWBf4iyGJqi9q71rbxsoMTU+0XC7eTRjZfYC2J6Keg
GXn72bjWuPGkC6RNRDA08EXw8nq3KHdJwJkUx/e1bqRr4C4ufW+q8dNdWB8u8zxF0Pv4ervxtc1g
7ONmXGRZCVz/cBWuD4w79Wkhi/tlbP1xg1W98nw36SiiBX0V2RqsUwtyU+4AQPDE4H+ov8qgftZK
/77dlZUlavJSfOFAdZNArgGPKYgoQW3JhULy0Ef1tAU5XfvEtYtvdgFVts+8anQSf2ri2fnZiRmK
3nsFXsftPqysJJOS4mU2fnRHdWIrXJG64a4r/Y3M2cpMm3wUMY2FlqJxIFj9xcJp1LUfOr1VB12b
42t/3gxMU0D4Q8CKLvHdgu9TjWOKW225S1V5hIJbF6keGZvbY7T2LWMrL6Iqc7dHEiqb0vrSuMFx
YAISnTXAjcymIBoGW5DPlRBLjI0d2h2yNeECqN7Mwp0nCjeuiKcivJzdaNJZvSfTBMBr6m+JKKyt
MGOz4/ZUM1TwOI56wCG8mY4R7Hm/LADLRT4pN0oSK3k8Yuz6MrULEL8z2Chlz4MEE7izd0K/ikxE
0JHYt8NXZ9xIGa7MlklQoQNuc8qpAEJWf+j8ue+fXLGfMFfFlq/VysI2iSkuPMf9qbPERdvNuWbN
jxC+AHLwtgTRV/bk32z/m7W9+GnGbYgqJtqF7qDdkC/DBFH0dy1mk5Ti1hJuTQSJOo47ZkR8efQp
WP5Ose/Z/AnKNhtBeG2Qrn9/04naguYkXgNO0gz6tyTWS9HPVy/UrX6sDZIRAMg8N8KbAFvyWirP
Ajnbh35EIuL2KK3sCsfY8m1ZO+B4orK/EAkFI7Fz+CuU8fbSYrvbX1gbH2Onqzq03LCGjsoSBsdQ
BL9SLnIY2Hjvuy+bVJKQNtx1A9AZ8eyEckNzzAd1vv3T13aYsZk7pyTOoB3cDzJoLTR/iuxPZWc7
naOus3FLWImDJokEjymkEYiGSkkFeYQidPqngKblpR6XRyiWHygMWvZWmvkbs7Ey36alRTc3AR3w
UE1qd97105/BbXZ28b1/nxqbE5rcEeXV1gQRWUz3gLwBUhRK/Xbl99sTsvbrr39/s9cosRikJKCq
bw/NyS3FJ6Rbqtgam0dkVNj+9kdWNpzJIIHdEkQcRgYzJqgcWLP+VEEfZOOEXdkMptUEslB90LlZ
kMCy6nNm2c+TZcWDvwE4WlmvpsFE6AYdeIRXNiRncVW3cMwkfYC3qn2WLWsih4MtdnuQ1mbC2NUB
nGuXoUv1JWxOobL2TPwoYN6O9N/GQl0bKeO4zsrMbgow3y4NCheh/43MD9yXG1O89uuNjV2XrEBq
CkAv0Bw+yxpkYQfJaAEkdxTmaity/7sLwf8ROOxmJmk2LxeugJclpPggF5cghThvdOPfKzUwGRwC
xKBOhMqBVLs8w3T7l8WDDTzHv0coMN0lkJobavB8EJdcdgdRnNelkHfCdl5QVvtzewn9e7UG4fXT
bzazLEZty5m0Fwb99c5DZVMp90WU/kuXQVRlrvkWknRtnK4T9OZLyDNzIP9EfxkWhcpB674SUm88
rVfQ54HJw2g5qaCVJNE4Z0tczRrC1pL1+yUPT74cz+1kHwHA/Qwl1W/EqR/9nH6dwvKp1+yDV9Qf
eu68hI79cntQ/4Lb/j93EZjmEXZrQ3AGdSu4tATgifupixw9n46uZ00PQd1kj0ulsmPKpLpYjNVR
RSg52xkdvvtZHz7TcQbFTFPxwqD6EtVW1X0C0QpV+qGGrUIN9ZIX1gDk0w8LMGD2pB4ZGckdddQv
yuwJoHtJhih0Q/EIuSrvbqqhP9MqGH1ZWV190M4yR3KAyG/XanKsoHh8wAhOkTUM6X2K18wFyQTn
vqLudOZ45UCjRzkHRw+0iO1wbgDfQMFHB71IkParvlbK73Y10c4pnx2oUjNHww8Pp4GqnODCLZEC
WAiwpU7xfwBhHcRhh8ioQ5U9lHOYf0knxz+N3iwPE6SBdzVDWOZTPz4Moe9tRLO1FWiES6XmUNEQ
CW2PiEdK1ZmxLXHYtShjBsoqTEFuArIn7I4Wu+P+BzZvPGb+vlr+tZiMODk1UC6umNtchoQd1R24
f9AXdu/8k4izfX0ij+U5fWRF1D7gqXYvHoeN6LPSJ5P4Ar3zEEgHqGCroHLUXkxiFNHQwkuUlMG0
xbtfmRST+JIL0CztNIefiF5+MLm8VirfEjf7970uMBkvKEx5Yen6JGlhqXWXc2ZF6cQW6CdD1RXJ
azsGhx3GjdXSf7y989fGzAintGdDmAeA1jhzqb9NTZtDkhjWqFE4j1sPwpWQbRJZFrvx6iCgBAgL
4n+CFI1+LAtfJA7J8jiVrXdMs7x6fl+HrtP2JmrncPCFzIetLzP9Xaohzl3kYoN3SQI5+NH/bb2F
23tn85omsNIUEOrr2LEqAuT57eV1AuNtd7sTK+eo6TgBzTLUFq+URG+i5/Ca1XdtGfGh3MO54X24
zsB0nMAzl9Wyhh973s9JXxRPoRg3rpRrv9+IAL7kcNFcLKiaF/VLZi2n0Jlg3ak+5nkgNu6SKyvX
5Kq4cBb3sd3Vpbed3dJp4Aqm/AdJ6efbc7DW/nWPvl1IrGp5VnlhUg+yP4liXu58FdQ7qx6mjUi5
EkpM5wmo3Vi5B/HHhGduCSXL6WfDgnclGAKTojKmfuq48FhKvBAQaMisVZ9kg9LxBN+HjZ+/NkLX
v78ZoSarYL12pQL3s8yTcWgoUrzlIe2XLSLmSuQwKSpwtrDKUNh2EtLsazoCIwCC8S8YLOxrqb8U
M9vI+qz1xNjWHbZZV9O2uzQhe2rnlkUVVQnASFsIsH9T5uEOYhzldllK4meLl3glIEYz4E2QhfGs
OFjCfQ0CVAtNqzYdEz1V98Teoqms4PEDk6eivbJwl6YkCSblsaGT82meCysBzEB8yqjrR71lh7/9
cp6+dKjwNTDU2xjStbVthAAU25yiJLQBkGTY5f7Xed7a+Cstm8wVAuBEaqH2fBmQ5oiKgn8M5i0B
k5UD2DM2ve3OjARF315a3d7NC99P5cVTQ9LZ1d5eXqj8dDu4rCxsk8eyuKWVNW4BzkAnCgB8xo/5
1fAk89s/iotHAUjy7Q+tRGKTzaJlqufOKyDJWmcxSDND1Ucq5OBibt1ZVvaOyWZhQRAOy+BA0KQE
JhGQxeo8TCnyQ+CsvatUEpjMFTQMjLhOvYRbvH9wBIzny3lhu1oVP28P01onjACQZ0sBKMgAEFMH
DGXX7FH3iZ16yythrXlj90O5Pu1V2KiL4ir2Sg4jLB8IRPv0vl9vXOZ9SGOJuXK9xA6GPQ2QmAAe
9DPl8E24/YG1bWFs5macNJsKMA8rPBRUWp8d35pjaJbuq3ySEUBWdzOxN2Z7ZcmafBN4FwW1X894
0U0dA08pzfHabHQMVVYAQt9lU+kEJvNEWy4RIvBg8ROWn0aV3pVhtkFCXJltk2CiLLAZAqTdL17e
FrFkM9Qqa9wWS3crIbgSAt3r0L05eUWGRLuaIPKxWMPZpdOxS53D7ale+/HXv79pOtV507EFcbu9
QthgUAVuEdO/bje+EvZMPskIV3ppK7u5pKMz7OoqfYU0zDMtqQT4D9j1MhAbSfi1ETI2tF3NssBB
DspAJc4sHQ+l37/c7sTaCBmbGXBhIFZLPJ2hzBsDwdsXEEezj7cbXxshYyvLTmaA3OLJP8kicrJv
wbU0EbwEUNXsW2fjer72EWM7+z4I7VPv0iTI2dMAK8Wpg5T04HtAa+OgyypATW93Z2Uvm/SQFvQT
R1dNmnB/hC8VvOeEG9ixVh6ch/i8kU1b+4pxag+6sVtHY8Ox5YScXTTBcgreYZHgfP++flxH8s2u
YHhF1i4ZaGK5ow+LR9Lu3A7OITnn3TFccv6+SG5yRoawHjpoaYRJHwbfXAE5PEhi+4WzEVpXdoXJ
F/HttlUKxZtLDhktpeDz7G48N9Zavv79zQDVLfU91VuwF4WOxiVjo7NrrKzdaH1FoycwleWtsWvH
2Z+hPqrUk3L94sCCKoDNmJjPVQOQNDQWl+appEA7gJ6VxoGbhZDvF0gg9nXHI0675cjVVg59bcUZ
MQBgu5AGDJL6olxQpG+HoL2fAtEnTjHQi4DV+Ds3kBEPSicnIPYB8QAoCsqsizv+lL7T7/F4z+89
zuqNuLNywjMjJDhSaPgS1+gQBfTA6SMO8QQylHACv4R19SDxRrm9lVZWigknZBqCOCNHhX2Yvlkl
OU3VFlhnZVJMleywr0B3a9DyYtvQwkZVBhzYMX0pii1g2UroN3GEuAJVyFbnDVZ5yduotTMJsJFD
YduVzRshYG18rr17s5P04BRTXqXtRfn8ApjJJSvURhRbmWR67dabph24DFrDfD1+bfc1m8nXwfbn
aJbNK2o2OzqIKhKL/b5bkIkeRCbeg8NyRZOSLQm81GVs9el9ZqkPt9fRWmeME37O4RsNOL+T9EjA
Rx1vYKCo+p+dm/fHagyeaiDui4+3v7W2soztzuDgAOR0RZIOrj1M7Iv0l8/nqGm9jQv22sIytnkx
FKUNBTs7UQB5h2P7OR+niyMH953tG9s7QErXDwa5JL6sj20N3tX42ZrS9021iSh0ZrdrpzKFFI8i
Z8u5UqdGCReErBoPtydgZVOYWMIiSzlvi1YnXqAfGC9PNcw/bje9MrfEONqb3hkGtwzgF1y6l3Iq
QRNWZ5W/pnRjdNY+cP37m12XBz1Sbm7fXWbWnmRaehHJ2nM25V8HAd2l271YudKZaMI8JDB0zaBV
n/rAxDlfHGuMiAXwff5DB/XGUK3NwvXvb3rilsAUVg1WKef254UML3jGbpzw/0bAwZr0v037tBc5
3pM2ZLLVl0Jaz/D+dWPE1wfsgjhXzqXtwSKzdbVVx/krSvuPMpUJJkwh3xfaNCOJtTTnpYTUTgGZ
/6HZeeylAEBEljaqnuRgNyPe08VOZ79uz9XaMBqbfRKQfbUrimHsyRNc+p5pSne3m/47Xv/qlLHR
4VxZqgA0USjsqOIYkLFPZFfNfN83s7irmomLSIsQ/g/ggFRtXFHevjizXs7ODIhx5GsZ4pLOHOdA
XaazeAkkyr3N3PycmrEXeKLlYIxy12mfoLTUQ0e4HDN+VIMu47qvlvfV8kyYYtFPLoQffTtxZA3S
VF9ESzVEQ8W3UIQrEddEKdY24GXzhOPDlvV86TU8g4Dgl3e5ZeVPtydjZeObQEUCGr/ofMxzjrEJ
2gdyBSmzD5pv7Jm/g/GPyTbBiuOMaDJP/pxMEsoJlirooYDj8RMy2cWprR25s+t0+AyKCwTkdKl4
DNJQe3DByDnN3A13g7+IZ6dlzs62e1TBaaXxeAonvA94ffKU67y+byiMmwcJXVj+lvDtGIvwAUvq
GXpJl2wJE022ZFhWdpWpyW2jyi88jwMWmnUnGCTncY2w+77IZwIeAwv5qGBWLGlgp4f8zoNFi/fd
90zN7DCca0E61MpEPjffyOipB99vvC0Uy9oiNIINL5DhL5dZXCrAi8tKHqnjXCAed9LhuHETWzl7
/hYf3hwLZOYicEg3QZ7hXvgHSsSx7uF6FcJCeto431ZueybiMajrbGQj7MCV+6urqwilp6gBwaqn
6aG079rA3Yigf6f0H5vKxDoyDlUmCgWoS53q4mhlRXXMpnn5DZL6HldxeoGVtxfVnlIfKGX5UwqD
wqMgwXxKoXR+KjUZNn7KSogyQZGddnSJEmd/mTMGB+KUdU8Q6CN7Mbpbjm0rm8YU1u5Y08CXIu8v
hKTDCfQJEo1dE24k4dY6YOx6mtte4FveeAn7o4SECh2yPQX56nZMWWv92qc3y27Oq1xT4paXMVgy
EMyXtNsVQ0keCqiSbGSWVpa2iY1sS8oqEOF73MX98gAPrOWzC8zSEDVBCF4FSO951PjDqDb6tPY9
46Hh+jKwpoWnCXN5DNifswOa/t5e/N+oUJBY1MGn24O3dvsxxbMlUgch1d14aWc9A4EJg0VL6s+F
bJ6zwSN7j+mvago/CEEhbEXuU1wSIvi8fb/9/bXJM+8poOjUXh5AuUTxXQ95horB0X3eKnv9e137
JoiyJvXckoL2lzSrnmnRfiv6TfHHtbavIerNunO9kFHiYM+0ATvSRd074NRuhLl/R2s4mvy37clr
bd+qK2jo451Wdy9DiHLdAgqu1+9uD/y/L9q+iZ/syBza7oKg0oHxvddcfxY2fWxzdcihTVOE2SWT
4klY9UbKca1HRgxw8yYooMjeX5YAOI3R0f7HAMoAMF+1vjoQnNjf7ta/15Nv4ilHaOppx7K6y1Dt
JsJjDuVmIrcM2Nam3HidyHa0isHLoNoevBbgKOutuuNaw8Z+b8gECWi/QPxt6FeVL58bpY63R+Tf
oQTl9v8uJbXUKTTv22vw5QfY3T0MKnx08olEEH7hu3SYNi4wazNsbGUoYRb+QhRWVHsN7/XOy34V
7rNuqvd9wMT1WZ0VqEHlw4UsGokePFrSpwxi30P7cnuoyMo0mJg+UlbZTK++rtZpPCxxerT3eSz2
FCz73XSvL5B4ju+mO/XQP1Sn+gP5Uj5mh2oj5q+ANHwT9TdmeS9peP06JHaqCLo05bS35r08eEHk
qsj/dbubK3vEVLy2lsBzAw/fYeFDM2CagDzZ3W56bQCNXd5nvqdZZ12vKtVOMmvP+/KdTV8/+Sbc
Wq5Pm5HjV2vL/pzyMZJ+uxGbVraIieaTKqukXQLhLXsYCPrkm+RhE5c6/JY63ZOXjT9vj85fF7n/
v1P6Jp5P94Tmi2eRpJ6CZ3Dpm4hzVcUuTafIc9N5B1JEtqO8echQZ4o83z2WznLEE7iJqsHdEWu2
j0uR6wPe6F1cQPJEgb85tDCTVWyEjgiph0PVltYpBBgLQm/ZsANmENaaA0EN123muCs5/WJB1mLv
DpsGgyuFGd8EEUK+ahDEq9Lz4sB9dOJgiEcVfNplBIFOcRHgDd3LYvbOUFtpY3BQ9YEgnL5O6ZiO
e+AVxi+FPehPgKmQjQWzNqtGPJpq5QRWpsZEjuUS9STcwV32oaHl506iAs+Fm26E2JUHuG9iEMtm
SAFQa9MzZx2wQlD7eKazIpDAcyHqkcKF9UNGG/Zau9UfpLcOnfbiYdFPFG+mk5N2fYQBGL+MM6k/
QtvdjhBK7TwG+jyNUs9JP91efysjYgpv42Pa91N7SCqIp5UakuHswS9I5DUwyt3i5q595Pr3N/t0
qXKfQhanTSZfor4v4Xi8wJSMzfV+pq4NA7R8Ize09qXrQfTmS00ailzPsktGh9n7IhBfc9E992H/
3ALovSu022+E5pV0mu8bcc0Zw1zCriG7pKkLN9NMN12+n1y+/JENAeVn8Xj7SzPQgfc0U+WTGJjz
fZlz/xEEjQbHoTfloC3afASKYoJYC7jEy6PKxHjWIx+zSGcwEQ+Chv0cPF//DOBTVu94iSMblAq6
wfldOaFNGGVnufUC6vSQ6Cq1X6Qo6K70W+shAMvkJAZQ8m+vs5UDxqf/nZiCKycf8RpKiGtZH71R
NTFCDYtQzrI2lvLKQWPiKGmeeQOEy9sE8Ln8uytKGDMUwJHc7sBa68adaYZ7t+0NYIRCtMk79KQO
H2jWsA3Yxdo0GIFJtEsVlmnaQJZC5ccGj9cXyCVB6oHMZSToPH693YuVK74JkHSaYoRYV9EnQa+n
h77m+VM75SyGX3h+J/wxO1NWdnDAbGb+lDK2BZ5c2ZcmeHIaIDnVLQgzvQig6iaDfdgs0B2qkCOh
cKQMho2BXJkmEz2pFCaJKadNgqKUD121uIeWW1vK6Gv3MRMzOcB8HN6BfpP0Cy8g7BToAZyfHhAZ
K0ih0dYxaj3xcoQ0mtKhf+hoX8ArrKnbP7cncK1/RtQRLbB8uPQ2Cc2sFvQlyLN1GXl6X+PXj76J
nr4LyF419tklgPu4SMudb/2+3bLD1n64EQAylZOJu2j78s2KXt3IjUT0y98F8RS70f397lsRHZro
/vVy2d0f8J/H8/lwPtzvdvf3Hx+fQQ+Kzs/Rz+Px9/H59/n3GP3u93dPx/M5Op4/nqPz77sgivfH
Kto/JMl+v/90OuG/viYv8Sk5PiQx2tntLqcY/2YfJ/Hpcr87HF53H67/LI53r7vdafd6yqMtBsXq
SjGebz70dek8YSGi2N1/K9yQfUjVBGRbANrZsNTeo1OoYG/5FcTruGji1qbNx9ujvTbWRqyiS5bm
RWP7oAr6Ry/r4nIpNpbI2q3OMyLVMmk377jnn5cshBynFfWVdbLHH6UHloVuTsx6norxqcFDGx8n
fvHJdr294225VK0cJCYElNaajdMCwxV7sdl5thbnVTkWVBXztNy4k68Mn4n/tPFihau675/tDn4+
5LNbbp2Cf8H1/7jtm/hPyy6yhrSsTeAlqSDjVn4rQ2QrIeVKF/gJcMf5Pcwsz04WK+WuHJX9cWBL
9VGmhfdn9v3x6NcSxnoFB8oQxeKUxxAwdHazq/cFRFxwW5xO08zoByV5edfYVvu9HTV8iRYtdXFV
GctJxHzYh8RsIOhiyItoCrvpqOFrFksfsoZV0UH0I5+n4tHrwT51NaSG9JiDl4AFlR6lsMLfodRp
XHE24Q5TOyWD5loPjVXY3ZfQl0SVMQjr8LhQFi4wshvSOtaEeXCzmuAzGvtsAogBWMk9oNX4F9wj
wyNJO5SqFqr3nsi8B1R4x48oKdIdzBFTvElFG1PpVq/tONWPXueNMZuDfN91upui0bKzTyLlyPHQ
nu7mGdLhvOvbO8/ytyCLawvDuF0WxZyTXPGrjltbPKU8K+OibrZqdit3ANcI7R70wfIJAwzU7vMc
PGut48BKGN+y51vJ6/omxNaFLRcPRuWe57B5GCbr6GfVuZMhcBkhPKzq2JLtTkj6lLVQwSUluFMi
3UjUrA2dGf4BzoAcE9KIyD1FafvYZZ9vx7qVm4VrxNnFdiYmiGqTUlndkdNwOUHHvXn0/Z48jI1d
JX3qhvvbH1ubIiOwCopyLdTfRaJgf3NZJO/vy4mFF2bDpyZqxnYLTbb2ISPKQhnTn3Hp988KYMnx
h+78qBse5I/b3VihHPkm9nYuylH2XlMmbjjYLEqB0plOTpMLFmmO4Bq3fQ+tztmjvRNBO9ylES8y
+GCSfmDHuig30Ucr02fqt2f9NNK686qEj4E8gNBd/JiHkTox9eZ2n+kRWkFOPx1vd3zl8GDXX/Hm
guPqQPWhjy1m10Hi9erOzukHy3c3HlMr1H0IjP23/XEpbV2r3r8KJy+IdURNgEnkc/sF14H5zs0K
cqYe6Z8dMbdw3ZshFJkJtpwhzdyXYE2k007Us7Vj0qKfZwbWTFaLbOPnrSyq/4P4Xg+RvGYqCdPG
P+k0dZI8H/W9gioniXQXphvog7VJvQaBN8OczVVWUc+tkhkaqhI4S1yYrbmEBrbnlzsnxw1ITVA5
vj2pK6HFBADP9ijcovLapF5KVFod2R0HX/rvC1zMiC+wGayczrFbKHkDdBKFdsX2cHwsg+j2r19b
kkZIkcE4ZrWdtckgAxnhBIz8LlDgPGwVKNZm3QglS9V3be+yJplqvWfhZ6eVMYVlSvj5XR0wQbu5
lgNw3UjujAX0PCSQ9T+Z/85inYnbhai80wxT3QI8LeqH3rLaA8+zrfxxgPX4j9uYidl120CX1TSN
yZyWEfxwC8fCOehEvX9g6SHTbGM/rKxQU/4zDIYB9XNQqCX4cLHHxu7CubQOtydgrXXj3pB7bUuh
ctskgxi7xwHxBMG02LLYXVk+JlbXHlWVEZjMJoFtHR2rRaarae5loxt4E8M2/nYfVnYBNa4H3bKM
eaUXBbozPUkXjFftp1XktPPGnX4l8UGNbewhVnt07jk0mDK1B6UPIJGa+tW+BqP+B1e5FweNggUB
dP2pysctKOHaEjO2NwWBt29FVidSdkEEFd6fYa/8uNEyj1wvz6EAXPtJbgVbecm11WBs9ykNHNHx
3j2HtpNGmYTRqwK7ZuMIWWndhPMykemqGheejBQuTGHeSCj+5sH7Yq0J5R1HG5rTC65X0i+yfWM5
zSPezWIjN7z2JDfhvCzoRz8buX+m7fzL0WyOUFF5qihwbgWAnBOHQm4/3cMK5xe32BY8aeUwNHVC
UbevrHAu6iR1AbSaY68rDy19JHo+Uanft39MjC9MRXtR9S5PYFSeP84cLxUI/1vyIQ+A93vXHv1b
IX17qqvGmWwPQL28+DSnh6ZHIafZYm6vBAAT5Cvhfr6k1FIXWGlo2CbwfpcVrL5vvXJLjHRt7Roh
oKzlMLpdqPDuDO67zDuH/haOm/xFj/zjKPlrRP9mcCi0r/E0EJCEcNsW0iytoI80bUsdjaIannyZ
QZ+eo8ajiSePGasmGrEBN+2lzPodnkaAw7Wi7Y6i6MnXwG5QHFu0grjyAGZWcyK2J56nyQJDbiFc
/Mo7R7ZwBJHNAyWldycd262iVLTtxfEqmULzvJ9iOwgKOIPkfqybMI8XeHzEcxqGL17dzyAp5IQ9
dsJbDrXm3ZOdDvwywnvhvnIbP6HwWIi5Q4+wJnE/CID4YzGQ+QsFPvawTBTncUGdj33LB4CvF/uQ
MlcFMV72+UeeF+y+g1rCQ5eiykgd4b1MVwlLJ6y/h8Ds/3A70AA622ngH2DbR+1Zzi82V9aXeVT0
O/Cl/FBYJZsOUOHO97Y3Bs8OaV35ULslXNcLNQ9PpVLOg21JeagHmJbAt8AKgrgs+ALLoTSocOG2
/SDOJEqRewI3j09FZjkQ+LZgIaFhtnTf4EjY/Y+zL+mRlGe6/UWWMJNhy5BjzVU91Qb1yGQDxmAM
v/6e/O6mH94mU6pVS9WSSWxHYEecAZlZ7aHcZE1R7fPaAb816045nZ20hRD4g1dU/csCYMnJ6/r+
MZttfZ85UOrPZvg0TN3s3WsThM+FNfhHOCmK81A71T0U8703QOIZun11fc5RldnDHYS+65AKETsc
l+yuzkVceZIfS96qXVZlzU+hJytFUYQfWOCVRzp31V6DmrNnC8C5zkjDH4FLICxTeDB2oZBuSMF4
71KiffgAeWXxxcuG9qvAqyyx1esQPB5nDM8KwOlIkoE1kW0gfQNXHxoHS/kU+AXEx8nioGLiS14C
WND45X6AAMUBMjDYfAaWDi5XZG85znRwsHZR62fZ3lYLzpSe5kc6ZDStYZxxh9rPeO78vHjQTVgd
WjjsRq3bga7dOj1Q9IWcPgewFIAFim2e834JdlPm+21kbAfmhKUn/STgjZ1AA6041wIeIK1mDM5L
zZSibOYDi2wFu8rxUEby5IRDgl7SKfAmO507OEj6Hj6wBG48j0TmcMIhfX4fWoX5phqYeVfwXLkz
IYXNvZPB+qBsJ1x3qUUjQAZ9wPkNG3a+r83OY/X8TQkIEHbSUedOsf4o4WnxO6zr7qHv26mI7WAA
Bz1vJ0UTbhScegxcB4KoaetGJXLJeQfjBxcWRnMAr4/cX76gt2OnWWu5r1rl7gMaY3U6+rM414VY
plM4ew3BR0IMaVMWFuozNoxnxsqOOgWZNbsr2ld/5uVeiMaKcaisdxPR1SulAd+HGaR0eZG/5AhC
1O0Clvh1Tc8Lum6RyfI/Pm5gsWNpwhIPlncJD8b5wRszdtb1QmNm5BiJoWoS01MdD2IyT8qfg/xI
nTH4XTou5KCgPeYHsUYhe18AGx6F4ZwnBjqUbjxmNs1ithj4TWJtftK57JOgrggYxGWTljWMipgu
4A+C0Ap13IdOf/SdzoWGfNf+mCspYqNNeZQOYK255cvE69vid8aG6VtlhctbsVTtQYDh/ttAouze
D7j9Q0BH5NgCrB/73PUPxSiWR76oIAZXvUt6+JXcl1VR7fMwULsFRWoHTlmeI+PCNsN9ATElINuV
fcggisMfa56xHZVgO8MSyHPKCMJ28ocdNKV/JPhHREFofAv2K7qCSfVk1/dDOKs2IcuEtg+jbHDP
Divl+MHv7upEl19Ubqpqzk6e8r3U6GCA4YZ/rttGpde/7Btn/DWjYlZgUZimyU5Fb/auzH5oiaZc
U48/ATG9hcnd+PyuWRW+DJ2qzEZ1tqfu6aKaB4enj4F11mwKOFzgqOMKCBPoeL7vbZTHExyvwCu/
Pj9bP/0yb3993AdREfgxeeHJdOKnbf9xa//1+sgbxx56+ftfI7vaaix1EaxpPLQaxiourCai5NZl
YGthLy/01/DgBQN87nJ5Ztx5rtVy8Eqxy9T83eluKVpszc3q5tYX4I1ObibPZPjqlW+s+XF9ZrbG
XZ3WWvjkKLjXy3Mnl2dYV32mQ/5yfeitWVndyTS8zBvagEbbO35qB3e8EFBSe0BJ6sZ+2VrVVcSi
QuzbS405wVEKjniC7Y33dP23b0zLmuzQA+zoUYOhQ/tPI1/tW6KPG3Oypja0yGMqJ1V/ntgrLo07
qD0l7ZDtYeIWfeyXr2qv+AhAsWui0GbCxS4CCRQgNbSorg++MeNrsoIeZ9oSNkrQVwaY+jWBSbgF
pyVX8GL/sUesQhW21G4FNKZE4gXAE5jWjs1ndFN214ffWtjL3/8KVebkLNRZAM26MXMi3Xh7gPd4
cn3wrdVdBann1B4Oull3Dqy3Et/eOfOSwZRJTT66uqtwdWauesZzZBrSvg9heA/t6BvZfWttV+Fa
9A4OnIVGNHXW7xaEwoF6dQQVphsb0w8ucfmPy5u1itd+lFM+yjk7DhCS29k5zz8b3gaH0Zmq3UTz
OlWdbVLPKwAbX7yqeK5a6If2Nqvz+EKZm3YSlMFzILPhiVRc7Xy3pY/az9k36Nrw7wAPqXswJMo3
2G1A7id3L2aCsCUUvT09lGZsU6+bl70DCVtYp/bOfckU7N6dHs6d0dI0XRHNo6a/55Z06ViRP6Kc
5h+dCLpkqCGem1gGivXJZLlugUN8oN6AgylRcJKevJzjgpHhPs2b41I203GQjs3jbqHmoSjsKoA1
YN8h5H0LFn6OgVPewvp9aJxih7ad+6JtgE3VMOgRY6M13LiOJhE8pueEGNeA+1RHisP+GA1EFN99
Yh584Ap/LA43dzPUgnfMl3NM9aKhGQ48dZ4Qv6jS2p/qexBOl29wAQziMhhAn+q0EIdCw6VsPxDP
eecjuE5wkCVmx0uJK05YVhbMC7l6gN1D9lDMZbivZlq9wIRxTGgw1HD0ZBU8H5Hn80jB7eAe0Jb+
feqDNg4Gzg5V4fVJ7kkKBnShf3oQ+93RglHU5Qx/m3GiTegCP8VunJ0Tru3OT+qQ6gy0jfMpg7Bv
Ivvcr1MclN0dLyTHPRlSA3NK2VLuDNT1Y866OS7m9neJO/b3edKoDISW+yIufX+vCN3YInb5rfLD
MrZ7wj4XszO9ukbBA4/jjRIP3vHnhekOqgJGRQ2c6M6VGIH+ZTl7hSEr9CuaEhiCxuRNNFEShImQ
bvF9BN3xcnYLvkpbFQHMkyDwGBHd6Af4qTV7Xocq6vsJMu6l6B6yss0OIzhMx27OcGcxGVw64NLX
O2f8zAqEwNzDfVTXRLRx17KpSeEnNVtpH9TNGYeu/uR7nnk2Jh/ThdbLDvIXUsIfcOiHqIV/9Teb
utBaqeED84UhpMA+R+L/DHKj/8jCHkc16vH3arHCP4OVVT9nVEQfUWYEHdlmdgfbzsa8UWF1DvBO
2cJ3nhP4j5NmLi5UYw8Q/JipB1Rf1Gn0Ljtg8ZqzDXXkp7H1rSRQxof/a1ftoJ5EUw9aAX3EepjX
2e1EdqqZO+BXoErXuBU/OcJtalxuDcH92KlPfUDsnUv7ctf0vRV7uAUmOMZ6qH3I/oAm83CnEdep
TyEk7SvP7L1sqVIRynJn9f7lElP3aTMPuPDXo33XAFsSOcya9pCg4ode1m4CR8cBbpD18NXmLkR2
87YBHWZuQUuylNHP1ZxXccmW4flybXlCplpO9UznRA4VZA6FWTrs3BCWuQEfYB1XZ9WLzyYwATEB
8z6gpdXGRR7II4dXJixwFnXfUMWPuHEGbwVqCzuBmP2Vg9Qd4aY0RmryCcY1A0+06rpPRcC8d95o
NwF4V98DCclSmwnoKJEhV1NsZIYlFwZmhgKMO6h1OY5SF5WB/kCoPydmnAmURvV8qJkbRNJ1xamW
fIndcCDPcgw4g+dpH+zrgS3fYf3ID+DC27vM4e7XHnLNP3KChAH7q25fh9byWhdZ9tlaWHXUtOij
pgCNGMUMl9+V1GbP9hTOD6W7iKcCsvBJbYX+wYBlfMosLK+s/PxRWIU++O1AU2HPgDCxJkwdk/s/
AmJA49HL8B0UviXKSscCGFdKP85BNocEe1els7LaT2RBu7Yfnb4CnzjITwLZete5jnVf2w12uTXh
duySWaSdabJdVTnFJzFnCwy34ZXhMOPwCArIE64VMCridYCrKyrC0iq8WENT/eB2KBCKIQQtahRR
S/JLQrfKg+Wq7Niirf8UtP6kosVHZSxqAi53PZjqZwr9rKdeO1WEy/v8EHK/vocPtxGJa5i7m1yn
RyXHLw69Y2FZpty9s9qJv2WZxd9GzpH9rMZL/NAuP7nWwKH1ntdnBqrzPR2s/FlMZbkTTQ+BcLik
ii9EQQ899hB8J9K4qHtAIHefTcL8JH45oi7oKlhO97AYlSTbLS1CwBZNHXOR+YdGFSUcQ4jeY3Ul
vIZKK3KoY8dc4x7EgeC1I/j9LcdRKYLIFbLeW5OAJ7I9sc+VRj4pAU5IJTS+ASRyqbxr81B/mTrf
4PSdBalsiQ8zNj+P2znovnQQlU/pqKo4yIm/h9R5/lVkc31H2Vjsh6zVL93FDTI3iwMsFeh1cPjC
fZ8NJbrxtjpZKOlD6t42+DV2MIMPWbu7TIRLXNc56PSo2NKdFP0Qw4yen6bCOLGEN9F+Cu06mlvk
FhIuP6jy83fXkWDz2MRL8Z9ZVML04QSWbY991QeJx8bwrsY5/NGCDkOHeinpfxUcGK8h773P+P7Y
56zpnCWiGllkhw7KGyUG7tiZ1dlJY2AmHbG64E/1MJld28JPE1X8JmGZhiO4JHL4jvhwv6oA9d8F
cMXEdnX3IidlH7NSLDu4t3sIYQBbwsyZX9CeORRNwfc4LWnsHOneIXbdJzGH/s8BdcQE3qhVyuq2
O6CgqR9D7shDlWVO3DhFtzezCo7wP5x3vfDIQ9ERO87qgTzgUkMPGi6qia+MegT1OHsqq4q8QqFW
fhpKyj+NZmggftY9FZyjUtvCkRqfhnJvuY26fNbHu2qulp3Bljy4yrVQdc50QjN81nu3VHcc3snf
+gofAHjhXhQvaBPeD6AH4tINJ0Yzk+GXhsRahG97+VRT23tcSI/SHWrzn2Xbiu81ioqQSEXBDpg7
WAnDafzZtzz6zKq6fYKnUvV7DoZ2xyBAdobB6QtsUau0y91y3wZ9e5fPNn0FR5j8ypyWv2ojvL1V
Aye665FpHuDUDHIApyYKXTp+H+fA/sPGwD7hhU1q9Vl3LKrMfcFBO9yHyzx/ctVC9r6x3V8aOP5v
wlM0DYY+26HV1USKdiDnLoP/s8mG+t7TzfIpR7EXntBFo1/BMSi/d7oZ/uAzDy/1EL2971Wpumdd
+gxd8EnaL35tsQJ251o7kapzlCbDxcCJl9cdd1K3FPUU5TprcOlqu+KAD7ZCXY26zQPwviDF9XX4
0Agy3s21a6et9MgnaSh5nLgFB4gFNuooNU6+SITDxlMLIHjiWuCLRMD3BVMyGmI+DYy32OttB+S4
UEkBq/MnNEXgHdHhCLYviYWiKrc/U0ugamVg7Rw4LayhilbEs+L0udGG3zf+4OwVd/DlqlrnLhNC
JrIJ8ofSntGBAU5iz4bAe6rtrP6UGw5pE+P3Os1BzkjDnugEH2cHjrgOwxeEhUFkUIg+9KYNn6bB
Am8CZkJoB5h2TjF/4a+sqNgr6uLm0u4ZUs+36R102gMAJnE6Po86tL5CUHiMJj7ROAxt+xhAafmo
+QCMpqLznNpNnkMQ3xLwre8Dg95NRpOuhIU3oZ774k2wOUttlOsfS0g0PoQ9jIk9WJOn5aDGtM3c
/LEtvPKB+KTcLTAL/0VKCGqiVG78CMnBfbR6gI0IHJlFyaonIM70g0ZJ57eywEiARFAHtKjJB3jU
ohbtexI2r1nXm/scR71nbsCrbySpnxWB6lyCq9qMHD90qaPnvcMcf29nTbB33Fk+o9TlvtlVT2Je
A61aud24n2FxHsGOzNZRAV5IFNKi+z12xn0qeWFBiXj0X+Cyznk8507pARYVVjeIAv++VfprGrgN
WUIvz+zuXHARq/kreo8RNtP1+/bW4Bc0wF+XeYhpW6qwnO7sZ13Ut6em/6WrG23sf9/l/TUPXKHA
PBODsQfsQ6R+6IxGQZ6MwI9d//H/rkT4axp429rW4GogeGePQAa0eGTmlmzF1tCrGorsO8vNeoIa
SviAzz5uIDfqqFsDX/7+14RDT9oNDamzk2+R07h4nzpR/rg+Hf/u3/tr/5tSSrQujBucauKezOB/
qTN+h14Ej8LZeZNZdeMVtvbMqoISuJWGlXvRn1HgS4BUAALyobqlgLO1aVY1FNT2Q9wN4XJc4qQ5
2UBRkW9tG8SLlafXp2nr569qKHOr21kVNqw+G9wfHadIh7p/nCxd3ijTbMCX/TXXeyR+TXpYCZzh
rwlfyn1fx0UiPvnfWDzgspb4841i4sZkrSnfmaVCZlQjz1xBh6uDoDiyKkE64kVyfbK2nrCqhUJC
bILDS96fAw9puh8jXFoiaDBCQmt3/Qkbuza4PPmvgBhUMDWBRLU1Y9MYt05+asr+ULXWmIBXZiJW
ophz/VEbK7/2cBGidhjkQLpzpYGs0o8ceo71LaPprcFXgS3AfK1mC60dmb02LrrQnoJz+i0hhK3R
nf/OkqUC8EeIf2m/DAkpv/guTOZh5np9YjaS0pra3RZgnvGW4kAP7XWCQ7piHxMD8dfcamZMkVeQ
G4Fzip+2wnESn5cPtGcP/iC7G3vo/1pz/1sX/f/10r82UWNluAigqHmseoU6DboxS1KYWk9RQbX3
Dptx//MSZlMXc96Lh2VoSlxL+XxEydYvU1iCCWCgbYWD80R+GQEkQgEQXjQFgIwUavqYEi7OVv9d
RptWlqk5JJiH5YGOIGUgA80Aifj2h1qw/polLW27A1oBQpAZUMx3eU1hbUpc8y5LYm5slo2UsDZ8
EbntinpsvdPSWnE7HRsWYL84uOfcOPBsPWCVEaDraqvOwGqJ0TwK6l88fIIucgT21od2+5oPzSsW
5CN8V049Q70E1M5DKcWP62NvxOmapczKosV9Z7RBvHlREH2cwsdZfUy60l9Tk7VSDiNQzEeG1M+i
Ic/gj95IjRsZYE1JFmLJaQ5WP/yvgy8Lb068Fjc+IVtDr77ozuiwyXQDJCppn46EoXLXf0yByWer
b7mSQaCZZePiOYJYpfpIKeya6sakbGzENQdZO0OOUgI2CtoEIWdJh3pIqV8bUMQ+tFvWZOPC1aUy
I7VPqEdEwscep9+U//364Bsf1jXB2AlzwIIy2IHg7lChEwJjyUXot9B3T63X/IHOxi2+1sYKr7nG
OUogswuNfNA1vgOoEmfi1gl/awUuYfZXXl9YiaJk6NknQISHHfpS4hDiDvZINa66osxEdSOpbcTt
/7izLHMdkrmgJxtWMHFIUCV0aPGVkXB3fTW2HrD6gJeT14jOllBPASnSBG/+8mDaD35kffu/0zTm
HRs7v4e0cxf3PgB2zddK+pFs/Y+lZH8Vw3nOWYC64Ay8cxMmaqnTJvN2OEB/6tFo+eAarIK5bYRA
MQzBDO56PIRLRJpfIbib1xdgIxzWdFwUjJdKcnxVrObzRWWfHpqLpFQboU114wU2duuajgt+sQms
DHZlQjtoxOZJ2xe7fvyJW/AHX2J1HHdRE4FoHyyXsgGHtPwtrPLHgv+pqiGWzL31fdzYq2tnFuU0
o+5dhUYbAZOWudo5hWEJyQeHyU/Qg7GfC1GZIJpZDd8nkMVTUhVo6jUNSkYo9gPfVtdsfFoqa7oD
i4ce27pwAagMVAyPMF5FCAYX+D0NqVZWMIna5wCzJUAL4rEbuzuuFGTcx6lTdw1E1x8qTSE+23re
C2rlfsomyJhweyg+44Azomg6dwDBy7oYjq6p68S2w8GL6GTDu9PrNGaobU4jK+AKix4nir6jcA9e
WwyffTu7pR++tb9WqYoWgS3R27XRLaqB/qx3YzNEZpm+tkBW9rq/UVTZWptLDv4rI1InGFxnpt25
7w8SJeAK9AxgYW/s4I1M7q2yFAqKtp7l0p09SCD1TrMz7cfUtfw1/dVZjAlQJ5fnKn8JPC9axp/X
A3trRla5CaaPNWSGSviB1O99jiIh2rGD++Vjg69ykhRTkY8MYJfMBYu9LNOOvUHsKv3Q6Gt2q15g
xTvOfDkN+kxMmJARXsnljcE3BBD8NWN1BlepLIMlOJZO3fC4Kkd351sCPV+mmxhaAd05FCGq03WA
k00cZL1MBdUitpUaYAE8hDuo+clEeeSWB9fGWq1prdIBcUBWkwV94+Wd17AfCKS1J2hE39jAWw+4
pOa/wsMGTN1pXaRgYvupKl9BX0o69fv6cm1Ex5qWSj0ry9vLcU2w5iAd57unuj8fG3oV1g74aswu
lX0KgYLJiic63pqRrR+9CukgbwaXaMxIZpkZunM4PDUmvPE92vjiufZ/p3uEKa2uu8uxibWfwVj4
5MBMtgogcFdN6sYztpZ0Fd9jb/mgAuNqMtoulBPvQeWIDETRrk/8Rtpee8ZkoOMyt3Wt0yx/8MVN
O/tn1rfRjM8MKW8s7sYsrYmnFeDtsIx1zClgr33wXqswXfo+9srx+KGXWJNPM0dcaD02nM9lLb97
lu8eysaysgQKfSjoVPVI0VBi5sf1x22syJqNOiydCoahsk6O65+t2kvr1hz8+tv10Tc27JqDSglo
B4GAT4nv6qjx3ql7Y+Ctn335+1+5wQUifhgCRU+z8dgObZ2zp8xT0ZNbvmdbD1gHMbFzU4rWOpWB
PizlmAP2EzyWsCG4PjMbe3XNPfWqpbXBxDOnXLf3GqepSFLntVW4zDnVD+bbN8rKW89ZRXUz+HVY
FIiJYTYqLTp+zyq2X+bega02Ofn8Vodoa8JWoT2PkJSrPbKclmHOU2F52S4kIUs9Ltz99TnbesTq
A15UrV0vGdScWj6dCHO/cJ29l/7H6Iz+mmYqwokKr8inExRwoIEWJKDPfQJS/kbucy5T/o/C5ppo
ilZ1a1UyQ/Jzwf7JFdEwBJMOpEkH0FQmIBDbaIE1xnemDD3jVtx9ojgdp4DF5XuQCEsRoWIES7yl
Dru40C3qDEC/HkzbhGFSu3kJwBYoevdE5DNAnqRAS0SQ4RGi4daXJrCLz8viLb/zcmx3zqinZ9Cf
7RNEPclzZXc6mZgNVN+i5+nX9QXb6p6sya8ZYj+zPUud7B6cOjpCQjo4ePDr1AK8HdW8SYhThQ60
ASDiZLou0Xb5sTy6ZsACmG2Ndt8PJ0OeS+BdAYG9l9D2rtDhWoYpuf6GG+G1psBqmYNlD1jMqSRj
l1RCjVBVsk8ya97r2of322g++KRVQvI6u9BQbACdX/Tv9my/ORVQ5kNudCTU/AeqHcWN1LQRZmtW
LOvYIo2y5Kmv6jAuaovG2plZpPWtpLT1hFVSopYshTVi1hqAah4Va6an3AccILd1cyPvXablX8G2
TkeoXRXDDH2CkPU/PEF2bIRb9/VF3zgD2Ks8lA8G3DeYCZ7mGoBl8mYvVkrkn8oSN1ZgY1etqVFw
qQToO3PkKYBEY1QICP5UwZMXDrtq0n+YU/y6/iIXZMA/JmnNjoIKMCuAAJMn05JvmQDuTvfHwvAn
AbVyvzNfJ5fdyH4b67FmSwGpDFRcl0Enk9oJ2JB5RPny+/prbI19Wae/DgN0MhIfU68/hct4qMYA
2q50uWUPuLFX12SpWbhC0wpKI+D2pk6m3g2fdlYJQeHrP35r/MtL/fXjgXdCTd3mw2lagNqNuAfg
f0sr8Dbb3v56/Rlb+8n57zOoRRhz7VycxMTrr2UHCm6n3Ppoh/BH4p3nAs3M9ev1h2290Cq4dUfn
Ri+QwCoVkKqlBG5rGFz/KOFTe2MzbT1iFdx1oXPwCGp2DOkd+IkpA41SqxvBtzX4KrpbrkIr0K08
uUBN70VVOJAnhQv32A3N8/Up2oi7NZ9qCiu5CM7qk6TVMsPMi8rvVR2wF90AohcJymHMpBiw1Avt
whsP3XivNdnKBR43Y8jj0GecfvAZZWt/fu/kB4tZa3OYSZd2CDKqOBkPIh3oyTVHi/UgOIc3teQ2
4nzNtyKeYuOE0uGxseA4mmf+tFeTuoXN2sjq1mXe/gpEuE6OxehAqIM3oInyx7A1kYDikr+8XF/1
rQesIp1Dv9JAoaE7uUU4vY+qhBrMuIRmB+HHoorsLChvHJS3JmoV77M7Uu1oyk+kpsNeqTC8EyP4
OtffY2v0VYBPwCXZcKFpT/0IvB8k4704s4E3+9joq9juJzvLQ5nht0v3fu7Ia45g+NjQq8gOSwDv
K92Lk9fw4HG0vD8jSCU3cuy/Z8VbQ/sashSZg2rJiVbKXCS13jtd5jd++b8TuBdeEslfe1Np1nl5
BWHGyVj8O4f3ThbJya3vqSPlnV6gdxATAIhuCO78Oz95a7SfXBoX6lFQrB9qCIQ2FkEhKAPdSgai
T6Cw2cWOF/wcnObzRxbGW4P/epE1OUC88rQszUtb1m9K3OJobs3cKqrpLCRpLUjB+bMENgO4dbQq
vHt3EIexKd1YVLfMG/4d3pAI+u8aCePmExDk0IQkLRgCzT4s3XSGA0Kr1Zfr8/TvFO6tUYGWDa0H
2mpIgc7kNZvVp4DN72omt9yetsZfRTaMRkvLGwl0rHEk6HEpFVUQ1f1yuP7zt0JkFdpkBnuqh5ns
CayzB9yGdcQD8TF0mxeugrtStahA7MI5rQSVlQnw8Sj177QjH4l7ixW68Qb/gwYUEKsZXKwxFPXN
3UCKac+V+Ni1yFtDAJtetwrMRzTnXNAw8qn42RrK4pl/7NzkrY1d/CmrUZJTsEToIbTR9/XPkIky
MerW/GxsoDUAcJ77qpkqnPKr6Yv0vwzzI7/Vk9vAhXlrxF9NYMxNvFYDbYveckIr44OLVmb4clrE
fAPuu39vHTl+7swE9ZsAskIVnBAObKJmRyHxlsrc7yDXYxeRm5PszeXWj9FvQSWYuPN0fYtvZM5g
lQSyZmlyetG4rNrsDF2TO1kETy3tX2BnFw/SeyaLdatetZHa1m4xF1XdunWYfZr8hNjhjghIpXZW
anVf/fAWxXojq63hhNotlqCHn8QRk/pLDdUcQSL4AbCZXyFYgdcnbWvXrPKCoTBshOpUcAzE2e9C
0LtIDHeS5GOjrxLDWLmW1YECcixnNu04qq6QQeuK92xp2ccesYYCyrFRDTU+OXrYSEr6UJzy870E
pDe6/g4bq7CGAjq0tfKFQXehp61MyCDuodrqRIaDsRi6tzbURnZbowHDAbTeomuyY3bhzP6BqcX1
X7+xvuzyVn+dXkhTQQLaqchxoHfGb+NJvxY4NF4ffEP+1ltDAP0GKOl5XLKjhabnmUyOc9eBVQ01
NNRyoVdFZQLieferBusqDXL0y+gMZSwi5bKfLtxwNwc5tAVjK52LPEzhC7d8qMHvrRGEZUYquJvi
xVvVx1OZAW3zBLhEev3Nt6Z1dcofQLFty8voqn2owa9qqqNt/bw+9kbD2VuDCI2L86wCS/so6otk
GB8H9dyHlcegxAmgjdNVxaHOBLTqZx16996wNGlPa//sL1YCvlH4pZqm/DPJuHXjdTf0o73/k7f/
axtJVTqZPY6YTQ1YgCoXHTOniyokeqFgFwhOZQT1lvvZXAzfZ2mlbKlviKlu5No1OBFdV5ySFc2O
djc+ZuAaG2+MaujaQJVSdbdQUxtPWYMUVVejsCRlAVIvpNGgJfJkFzbb5Z77uGS6A/fDer++vht7
Z41WrMLQqpqwzUE1cMtDJoXcsbn7XTl2d2O5NpLJGrIIlVGvnwNTnNzwSzdVZ4vdst/b+u2rdNLT
PFwoD7Kj09rfIXTKdzlO2H4G7vfHJufy4L82WsvHgLTGyo7T5M4xuMHeI8xdxpcs48UHZ+cya389
gumgXC5mBseuhw5CHlvNx2A/nr/KCuMkBxNCjeLIa/RWeoiAJp2Yxhu/O8Tv+9+KMdiD//3dmUP7
aZzwu2drzqJuyL5ajvd9nIof6GcC2g0d45l4kOgM9tfXYuPLt0YrmtFt2oyQ4Mgqo0C7p1/9ir+q
EPSVpeherj9ka0etjggLiBhezpzsWPApcZuX2h2Ahp9ufKE2zoRrtGJVlp7XdC6EXvrqoXD6nzUf
HgOt3kYoJNDS+cz9j6F3vTVq0ScVfGxnvIjt+PfGgyxhdkvIdiOe1yYi8+KXTmdDAsBq+XPTFG91
zm9sqq2hVwFdhqUSbSnLE8ja8eBA0m8BYunG7G/s2LXBBQlJ1xaQ0jjZdSheUTSuvBiVIGhJtJ07
n0Pc4XRkman/ahYWHlXYzB88Fq6tL8oJSvvQri5OdmhBd7l8cKfzPLtv1zftRmSs8X1czExC6qIE
/2SIq3rnWXB08UXcBLdkpDfCYg3zKzOlZ6xNeXLrAYZg5iBnaA2a8ha5bmv81bm/6qQIc4gwHKG/
eYQNYGLy8Dksb7l9b03QKqqRYeHseInqjkHHsqBRb70H/JkMH1uANeKPWSHFVRNxXddVG/WFlUUV
0jkPureyCOjHgmON/Otb7UL2FvmcTtALqbzd2LmfP7SD1gi+vGQyzFWTn+j/4+zMliPV0TX6RESA
kBDcAjl7tst21Q1RI4NACITE8PTny31Vzal0Rviqu3d3pzNB4z+spbp0Gfah7u9wV0XvsLv93F84
v5q/trkgQiNX2eOYIZo/TNyjf/zBye4M867cHC8cmNZVfH7rOXTxcCxjtTx5Mv+dlRFmMyiYnuze
2sG/hnG+sIb/Jxj764egoc4CzJNhYQUTpcb5cuG3wIimc42ZPT7J6nNVlYyutu98pt7MpzBE9fM9
OJiJ1HByttfukRdm3LrGj+VhFMyUYTf17GvFhzwehffC9LX3fWElp6sZDdNmF2Uz/KNS+PtQAMzh
6OePh9Klr76azZ1lFrxczGavorH1wf4CeIV31+6+Fz5+XdeHfvysJV3oHGZGv4NNa5KuqfPEa7Dy
ffwDLixH68I+A9Bv4LjYQLEl9yWAS9ErUEfJUvErf+DCw1+X8iGwQUlEESQIVffSQFY2WX5lEbr0
3VfzWHhNgW0RJ+LZ9qlfvUSCJpOoYr/+3AnMP7+Wv+YX7UZegSiX4whQ2G2PRemAIikOi4BzTQZ1
6TecH9tffwJtBxPqWbAWheGzZ7DxBzsZPPvZJ08x64o+4ZVLKSgPDyMZbsA9StxsvBJAubDM/VdR
9tdXn7gCUktimQuagL6zwtHJPBd/VG782G09/dx0svhckN5fTeGqEueiM4s87tiOm8Zp0AExocb/
c5NgNYunKmhrOpj6CPuMRHmabtytq+oiVlNb3dZD1Fx5ZBfe9rqYrwwiGqIkKz9GIfBRj2H5oDNU
075//DP+2+P/cQ9a1/ItVX92l/f58f39/uBs7m/LJ7qju9MYA2YYz4mbkKSNT1nyi8Vt7MQ00Tuk
nxI/xQEqtrFOdeod0Xf72h74rruZ0dsbq+TZSU1s4l8ff8sL7gm2Lr9ToQPqtsrKoyoEKAxakDKu
p5yjDrTUR6fEvwPWPyhRW5zpXwHjONrxpQqulOBdegerVQMVd0w5KPU5duwUUaiX1WECy8iwa6b6
C4v2uvouHDXqB6MgP4KOuBt7XQFTw7/QGci4j5/ghYm3tk9Eo6DA1jjVkYuRbTsEfV6HBXh8hlSZ
jqvZb08gHVfXNqELK/i68i4bnTILO5ujSdXeMzLvK5CCPvdLyP+ufuiqsayqeHmsaTne542Js4y7
WwE+5MYH5Odcj7z9+E9deiurFQQeLp/Y1sHFBNc5BRJjzQ4LgPUff/qFmlK2rr4zQzSSYsGgXsJw
MyzLl0E64bHmwa1yqz8uOFlQMTSxKMZvukIbMZg7wBVm/ZWp/9/g+sfUXxfnZUWRUSDLAVigqMVV
zz5wtj01kGf+Aq87Fh7M2u33cCyWhA3lEQSiHVBL4KnCGgGQFPH9B8Ps5mwtyEt36/P2turVXbHg
dmr2NlreoUK/ksi/MKDWBX41ULtaMK88BqL/U5RRUrrdj4/fw4XJvS7o8wpaqdCryyPcPxBlocLE
1WkDUk2ngiunjguz77+I/1/bXthWHDARvGnu1FshXlVoDh3bu9mDyz855dblfRqsDJsjBnr0luxE
xvFQqv7K1/fOZ/Z/jZTzW/nr+ytUwRGvD/GIQIcPA5mieGk3NiRV3tfMF9+a4QWwylhOiHrM6O2g
5gR9xpW4x6X3s7pIzG4dhvBFiyMgb92+l7jfNcHYbFU+tccMBtErv/LSEFstLEDyuWEAjPexNeMD
VGNHW8hreArAMi9cvP5LBvz1DDlaToVmiw/PnldsXaPn+yHM1V66kQa1Ulemjl0mmp8q1GCjYtG0
B5Mt7iuJ0Kh5jBy/4/GgB/+VcUdCDKKcLz7pi+d6cDjsHyG5ZxCzIJNQZa+5XGoNWkjFbuC3Fode
BtnJSLd4ZaxenMT0bXjjh3ORxb03ircJbBI/QZ093/W579Un7oIORyNVaPTkEZ4oahR6rGUZtegE
Iy4oZK6XSghfQFkNCAJpiustIJV+Auyw3PdnDG7n2XyfuU0YR1PVbxu64LaA0POZmzGzfIsiwWEv
cZeAQtXUewxFCqyw1PGYWfDjevR2JK2eccZSlD2TScmddma9lXMWHhFLoD+ngPCTaozzRmaQYsG2
HtTPYabOfh559zMCaSDNldJJqTsNmCxF0/PAeBaj4zaUsWXCSb1IZ/deBuRr0smW99DylsUvifKt
KA7YWTTZlNCNtMA9xqDhotQtH3BfzpcRZ4GyiDVhUPnieYnERbXRr5GW3neTGzBrWQ9mtVNDo0GW
+fe49MBeofaFPZlRjxvdKwXxbwBONDcleM416uhQjzX/0H0JLKcagyxFHnz4mU25fYuqaf4WVoX3
LBtPPFHWym3m5fx9Gg1Is9ytRNrOS7hTYz39DMoZ2S0PbTN+3M5jdx913SySHODAjSuGKfVmIwA5
NICBLKKLklqWToJOg3ZKICBx7gbISPzEYtBAP1IHPK3b3P1T5nXwhfnwdQBWB2/NPI3fa0+FN1FN
5legpruNN0f2t1MW0aaFCAY8QmHSmlvyBUInTlBwBXZyhsLB14FHwQnvhT7VEOwoeFSjGc10PVsS
BwApONSLyj96vcgPePZs50kSPXXgEf+Z5mEZYwrzAFqNA/lzmeCNR7Wr86N2TfTgRAMqdPPOASCU
kmanM2p0HDqN58Wi0X0qzQh2oy6Afc1VSH/UnjuM22hAy8kMzCNChHUV8dTNJlRQ5iFkObuSgSnm
CH82AJeX9gB0Qvg0oGQQ/2cWJuirVi+UO8qLHZAmh7jJqdpROpe4eXPgeriAcsgNqjZBurOv4q7O
8KEZzzYDm8ob0ZD+uYlCDjxO3T9U4MppTLpAeJvIcacaHBFHvzViMH9Yb1ycvQ1aQPjchDfUIWxD
vK6uUeC2LNuiovORc8y6Mh/tvpLe1wpG6vvBNnZPmBzfc5JDoVhT81CNUQfitGoeNMWS7spz94rX
IQUbLnCURWyCGBgReGIj/8g76iXM+sF2Qr3knXLb6aCCeoqVVzv+oR6st/GQoP7R4rgCchFIsJZL
H9VFTRN7AuRjfNPwK0487bacqb4rcvhyFgmsODVQ+Q02DVGeHhnaHr12cCwUX9GwE6oUOzr4ZkgK
8Jyj1LdjdKv6Okvxldmbdb3nTuVn6jaCx3Xko4Ck75rU+Et1GyGfLBM9+uauBwR941bIINkWeEaE
yvts71U9ouZDCSf2RgIvuUFHR3AIhSB7uCLaP27T0DeNIu09ynXBTdV2IpuKyAG06or3cVEp9kWH
QbMH89pnAINlZkdEB97ubJobElmyg8qn2uCwBxtPzQvwC4oRliV0g6MAv0u8EX6xssgc1K5H1ZKO
eR3CDudINGaO5gbwR/dlZpWzH6Gt+VqrEQk2jj04xtIrdmEVyR0NkA3YqrPTPHBDCMmV08SqVxOa
oxzyujiKP9iooN9pz5tq682wGsVZZPXXqfKCR8m86sHptNxNoc3eBvRXv2XOzJN+rIY4CzSWT9+t
b5YxGk+W1mIfmjnfDrmrNpmn+YPibbGl7ly+A5RZ3Noh46kOuLpZIuke8xq6MBlQcl/wpsbuUQwp
6do8HUBzv+k7h9+hZ2vuYUIS3uPg0nw/ACV6F5YArZXz0h9ARQbmfOTvQ2eD7wNuS+DqnO+tsaf8
4bmx+VglGZ36NLCODFL8NJoKPbaHCjHnR5THULxN32zRVWs2g8zK1AmZfc0tbZ66vCkfHT1FuyXy
XZooz3PjCXlHBOcaSe6Qrc+elGj6n03D4TnsAMPd1xydubIrnFs7wsVFGtw3A38cG2CVJSLnC+XB
uYQpP5WUt3e8bdk3SioGtnQtfjS5KI+OhXGr8tHjnnfMO4SoNt+4UM5sg7qPMP553oKoiQYHAQFt
giHUbnGCzH5NCzAYoAhP5lFnYXST4Zj6PYfmal+DkI4bsC693+gXa14sWjDuAqq7+zl3/G9zrcyb
E56LUrOWqc1k5oCivseA6j7INo+H1ndfOWLpMdr2wVx2luitzmy/pCXU6ucOCI4agdyPdqoW4jZj
EDdMY46MB0rmN67jsINx/GLHSDegucQBKptJAFZBAI5ZXsOsAJpK0gFjmSJoUm2wd3c/DPbIVA/z
AKYHesDiXrfFbiIiiP2sy247uiDqAMDurzBanO0w+eVuGUBCGzjmk+3a4iv33CLVRvAvBUr20slm
KoVPr7ybl6mCU4G6pxlVfHkwmR+D37mJ5bX9BZtCN2wBwxUP6FR238e+07fUYB3yXLs4ce3bDGBy
2PDyJPOU/tYS6e+ngjQiXlpvuZnmHK20USMTNCi2N8NCovuxCV1MhL5Dr3YnwWY2kYdrG+wecWMW
95GGQQmSM+RkohDVHz8w7ATeiL3rednd1bPjJ8uALADkEF0xHoQSTKQRgujzXVPqZQdTM/3uTEH/
ECKIf27eYZt+6PkB0fb6hbLc7gXNZrnnVE6PiIL4W1LoboNzlsDRCVGSMq9I6nqTU8EkQSMgznHy
imIwvPDUmA9/BlgxZteiGvERDanCPSPra1Q6AdmLrkMxPY/oN0192A0T3g/OHud8XGHE0jSppl7v
JblXkiUd2KjeLRVIMAjNWywAtovu5UCwCLK+M1ABFEUEPFvpfjNNZL5kIFgnNurbe7jm6JmPwByQ
lstCqE2Yec2uGpBbjU1TAY/WkMU0W8NFcGBh4+wVtB2OKYGYzAh8CH6VjI6LzLcaux06zqM6sbZk
Mh1k3U5bHI3YD6efum/tUtJHpXgIrrgc0CKhK9I+lCGQGtYN2GPeBdH3qYvq31NWyLTABlgk4eyB
QY/jz7tB5D5H7UCp3iLuUqy5ovcQ9hKNf6Z9GHaPXtUI2gO3HN9lNYbPxnXpMfSY/5RrTQBJDzTZ
2NwWKWZbcF+HPLzt5xwlg3MF/Dd2LA/HqJG7d6ByRcNm7CqLx9FH26gT9iGsF/WbGhdWNeEp7/dg
bHAHtHjLklob58YnAT2/F1+A1n6uYgJ+2d2h40gd/WUQb/D6yVNulyoVBZw/ODUVx7BTAywhuTec
D8kE0lWl2F7TcWpinmGhQDex592j+hYttlENkHPrhKg2ow7ug4RCmpHIAsEObCa+s2v7yt2O49DA
uhYwoJ37kH4ZMEw6aY4FKtT22OqidwC3OzgcJpDgDTQd3+ouQNjZ4/6utzXQVKTrf+ZF7srNEIoi
NSpbkswOy49yAdII6q8R3Ua1cqKXyAo+x1SM8mvpOEEWw41MbnvB6tuBzdWXWgbzBoxYAt+JXx9F
r2uTLpUNEhAQPRBgqmL6zbKuuvNt2G4Aa4awsdhFjI13TCzopomE3sGaOVcJqO0CTc8cTKXZ8R5r
YqZdTagTxvA1TJuOZ+ZILNenaObDxjBCIaHE+aPsIvdkJp1BKDDz1xH+pYc6FO5DSak91NGYg18P
XrNs+vD+vIbeGhjyTpOjUOLM8/KmrRk8MrWXNydvgDc1lmdY9IwTlMB0M/zkUgsnTsH4Bp5e86dU
DTnNjWx2PFfzT9RL50eO8bD3c0W2ZR3Jx7pQ496Lghrk9TDacl3ZhDiwZFTLEnwvYQJ91LjnNRBt
OPYmjzJ1xqKaDSwXmJCObjsgWEMGhSOAo4uNfcCVjlPetg8gWTS/kf3F9UKKfI7d0XbbOoBAMOtL
uA8dWegfdMwVUpFqLFNa+zKN8lx/kVXt3TgKOtckFxCmoMBxmV7BjIMlpSmjn/IMz09x0BZPFXPl
HWubrLtBOV24J9GiHid4hPb9MAy7bqE4HNXh1HQwK7j1yUWEEkf1FmZT1cHsRl2bz6kLVnciuxJ3
Txgbf2BFGOD/IBoUEYC3q1kUvx3F4CA3roADpMQ53mSycDYTc+ffLVD1j7SRdbUb5wCYSDnhcJF0
om9uMkAXoMEom+YGP9ILExYwTE1gpzim/jDAvYeu3lAW/WHA9E886uq9rWqWEIOOU0DOq/k4YzU8
oGEFDCevGoBeR7dS2uDVt3FgK7iBVNWJtIrq7sWt3DIFb7x8grWFf+ezgN7Rd924xBd+ClhJfvUR
m5+G2s33LazHJ9sXfDuFxAMHXZ93X2eA8kWWJtWkJIjp4x+/gq6JIzKHktdZcuerhtHyV44mzxfu
ODaL0ZyJWqqoHVGTPy84FGBxBlxV8xLFvqXfoGpdGO78GIjb47g7A6wPSqd0N60GvX+DPhFYNB2/
gcYDRtrlmxh1SWLYZ8qNFzD/FFW+xS0HuHhsKOUQDLHtgmHroZbxgKCgG6vSw8EkaoPN5GXNweLG
VQLZBXNA7PY4ki2jG6RR2OS3HZx+P/zJB2dNjY08NbM/bLoSV/l89L0UMWXv5GOqbwsOvLluKd3J
EczIODAFh2UsXFK47mv/TLtoukRUWt+redQP+K/Fg99yrTaAuwmAjGigvpeLT+HXDDBVAEU5MiLy
TTBo3P/ZVNtTPc/zXvZNuymIYT8RKIA4qdV+DVFrD5tFzdubhgzZBgIfnmYT4jQwZgSIO0yB3eKo
EvJk9Aj97ZXISdSWyK0/zfJBckO26GUU7w1EXDdjiMObG+T1ayBx+VfG5D/aWQybwQ58Y8dxPipc
NqeYMlqmOvSc92WETiVDfCjN8kmiHRI+RDhW6PibEkcBKBxaBh9H+zbOi3u0TgkvOCNVfuoMFL8U
lZM4RvP5LdSa4wJXz93Xqu2H9ywTE49xw2G3KhhkCo2xxI6OyE2E7evomim8QaNEgOgSRSZKIsBs
oqj9ARvC2CJEA21PzMlQvQb+ANL/CMY/LQI4Q+puSnGvblOrUEAY53q0mB65Y3YLM9OdnARW9RwH
r2lcJJ5i2x6Nx9vnbp7EV+OFgNPaxUCIwlH/2wfDclK+YifJBUkqMlVf3YlPQJDp/o0usMXkkxvc
4I6vHgJ8zDcnH723hfFgP0SC3HhOgZhP4Gk/AvOC+1udh+Umsq6BvsGFM+Ac6DgB8ngeSVTgoAJn
VZlMdc92YGUVz8Al5M80dF200fTLQXZzs4cWd9x1AyzImCki9SdS3gMjnKEePZjuBwlLaKRGdwuX
cH3nmy5c4GKI2v0ITfU3fx7r+/MhL/UCeDQgcna9Xxrq6VutF9SAzBTXRhWFG+JPKi0GHLTQm1fi
VlcTPDhs/Z6u+p0DGHa6oAvnXfGs3nIfsbRYdm67IWVbPPMCWwzc9iqB8hzLGRCNm5BXXjo7EqYX
ENXZCexju7VBhmJ27EBb1GN6OCbrMB56Nd5CScEKOM4a90s2BDhxTXk/xD3qAndQzp4lfBOMsgve
Ckcp9ZOL806b6nEo7jA0AAHuVCOfnSrXOEWOzHki06jvIxHNCa+I+WJK4eyEGORN7zZmq0ipdk2H
+1bsRpQd4ULL3RiEwOmbxDE4gcpCVkjF4Ci82Cy/m7HPv3vas79auKuf5dSotMGrTabeyEMRYObH
8LbgGwuqqyYtsJfCN+DQ4VGUbX+HGbyceNTprReU3e0MF8qBinzcSsuyva5G53C+G96Ns4cQEfzY
DEtMixOX0c4CxE4/twkJgmVHVZFvXLh9EFMDk3jwe85jVnZjOgQe/UmDYOwx0oLoZSyrYCPh5koR
RZYPbKiCW1jnIJmOep5v0ZLnICyNExOmXn+bF1kLLx6D06YIKwWthp89MivKUxHh2Wz9UOFXhUS6
+9lZKElHlK5voIiXt0GFcg0FT+hOtZVCwoDZGQ6p84khVOqbD6nNhtJIm7hF8vEmyKx3mLu621Q4
u71XgaNuu9HDbSDzs6e+1uWLNxpzi+I3dw8HXoHHy5YFdy+NUHE2Q1jiT1EIvUauDpGCST1EtBDN
kUTe6AiAlGkS/Q+Erock1LCxqMltQVsyaG6ZGtkiZoI+YAikcKdXuxn10V/8XnW7ISLV0WSB7RLE
V9qvWOe7+2ax9ADlrDkh1dieSFnTOxct8PcIGGVvwh0UnMo0T/MeJUOeyqo0chqLrW9gD0WIi5XI
JHsLwO+7C6QHjDfCHcsupL7zh6AsZTM6Pv4zUHjiNza1sotxVqmRPEXXRQOWyePA6uGVjAxirBHD
fa7H9nYWeb4rEabbdvgfpxkUWtuZImzNGJ/usqj/HuEy8AwlIk+xTvE4QgvsNoS96TacW+/G75wo
7QDdeXOKQL0gqkNvVE9ZgmnVUHi522rajtFUpFwI6UMpPYe3tIoQKgzcxd0h/lCHG3dyyE90+xms
kpGi9yhyGryHysAdn7jg8z91oZ+9ZF1u76du6l8yi6qkQ+3PXbD1q4G9VwO27cSPzILb5ph1Pw2U
dA8laBguoDoIbscTwucvbj4S1Bsb4sZRn1VHgqutsw1V4b9GUWknXK/d12yBX1LAhlhOvniGl7HR
sdKIzNHFgXzblJ7eORPJNsrFMSdtaA8M00K6YtPRyU0K04Qw8nhGQ83WqK/haPUzWpQmtNx2Qn6v
phwYBUwt/zEMxNkmxbO7sXfgR8Ni+HsqWvGN1WrCMVnqL5NcNN9gQTZfS+Qa98CjWlgpgyVPP05g
XsourkpRBkWs7ZlEbn9Wz42HGtEIWxnyMW5cSMjCMImvpIwvlCCvcQ/G0y5M145zaIpI34L4UOB4
DspK5JQGjYFj/dg6Qh6aADqwgDXR/soPvPAL18SH2bIeqTNgPyq0CqVmEX7i+2JKF4XWSZGbeguP
UI1eycmCx+KSttz20K/E3kTIzsjObAnl9Y4wodD3YsEomEs673JcDV+M9Lq72ZP6a4sWjGQqe2dH
tPhjSERwOCv8mzYI+amTA8Sfi84SbDmILUh0Ez11UYXYXG6q+lfNBwQjRJlN8OOVCwaFbqcNGmwQ
hxd+hwAlDn7eLeJXs0Rg3hvQzaBL548jmvyPwJnnIa90uHW6rKdHXuUjAja2W7DxIIRkR7fYBA0y
SpCCtRscUsIbC538LYyEv0nr2ydmxxDzrM4erdICgkrSvvYdTuBRkQXvpPKaL207IdtEcblxItvs
fIOwBTx5yx0w1tOJaGfcFW0Pgq47yzyhIbwE6D+iCRX2K+5/6NMPCYvDmXwOfszc89v+KyNqCrQD
5WWB9B5tnYMNvSItW+yVk+vaDYlgcUTiRV6p5bjUdLVmbsyOzjxsgXBU+prQBLcH/aufNE2GrBCb
YOx+jQNivfFCGD3B94LDiEUQ5tlwt79S+XmpjGlN5qhgtcZaSeoj+sq2DgXwzW17cIj7PVJduNRx
9RqZcVNXAi7b4OXj2XMhr+2e//lfj1mHdZNnbKqO0Mj1b+6CVA26bemV53ohO++usvMj85ARoW5x
hB+uOi12YNvQjcZ7igwyEmhVdg0vdOlnrNLzha4cibqi9ojWjXcEeZu32S7jJ5/RqtJn7nI2M1A1
ID8qUCs7dsGTSxpzpWTp0ldfLdA87NrQH849ak4dgyOZdPk1nsZ/JST/vzSDrmkdvcej1rVDewyd
IXgPJxs+uRhnP85YvDaenODV9+FWJUHp7UfTVjG3SOWgtwYX8goiQQlf2kNLnHIXTBXKqZ1CXekZ
/feiTdeoD4PjGim4aY8Ksfak6Mu3cqiimInsmU3UTXJrPycMo2vMB1pfBoorszhy9HrGBXhASYV6
DsQWhmub7L9rweia7JF3ui8kw/IBSoKKW3/6kdv+px/q3cez9OKLPP/hv6bpEsDyqxDjPA4SxyxY
es7FLlFIgnQKqX1qBZZHB4edZMGZNR3ZxKDEZj+xUvUo4s+9cN+ObvZWico8oPSYItTKP7eE0DUR
ZGB2yWXXYABHkGx2uIWQnx//7EuPdbV8WAvyej8iEKtDgXJTT47fl9CTL7B90Ct1dv+efcAs/++D
DZHFm4PJBgdsog8SFrJcLFfc6pc+erVskKqOgkZh8k1Au1fz0+i+ffxYLs2d1YoBLDzy1rWWR73Y
8ScJCnroupo+Vgvq+FHXY8wRReD914//2oWXsIaBeGziGTjP+RFmXaiu7yj+ZYmu8AsvlDnSNQxk
wCkEx/5eHUfpCMirI3IaAT4Lt7N0A/i0kaU6IFqZzwk0F3m1xwkpO5VIKJGDj+SWgQyn+lxfMl1z
Q3hQWsWCSh5zt9sbx3vKQnixeb38YjAQO8i6Jx8/0n9vi8jr/e+g07MiaDVA1fYMP4Xb5jt0KQOH
9oMUV4bepT+wWi4cJUdT9xm0yU2F8go5TNmbIlO4Q/F+dPKsLMbNxz/l0ug4D/6/F6YWLgQUE+RH
Ih/y/oZYDfPwNZriv6vikFb+3w9HbqnRMkK7hItsUcKR9Bim4bVuzM7y4NCGxXbCQeLKSnDpl6xW
AuQlStKMFEdAhsb3Rldfsmn8Odf174+f1IXlYK0VK2cPLQFFW0MrRnYk5A8IXV553Zc+erUgeGFe
O6aY8LqnUNzmg7PsItwUPveK19gPVHbmSCXjgOIW+ZYuL/CkbxuvuvLYL3z3NfOjh2nTViO68ybx
zTU0hiHwk598Xj7/GpoU8g4nmPDJvQA8toTCwwxXPvrC/FqjPhQc51JHHfJkxEsjhK6rLD+TBR6k
ePh4tFwYjWvcB3DZ5VJN2FTDeUoY+WIN5DIozPn40y/sIHw1a4mHBERuLEJYykdUpBthSo5zVpGb
sRzE04D0TBWHhWuvnPYuveTVRJbg0+MeaYsjmv7s7ZJb3IORk95+/GsuPSvyvy9aafQNDeghOHaO
p2Is4w+97zQJb6+FGC59/fVOLqB/Lzu/PEqkV2knd4F2rmyAl97EaupOXom8HXbB48gsHDN0y9Ct
SBeGtJi3IZ+7Y9A1cYNzwssZv+HYLwtBMqM+xwjLxf1UBwxdYzbCMnBqRpbyCHPxn2DxdnUm+rik
SGjlrLdXBu2Ft7BGbSxCT7gyzGi4QNpu6N9C/ufj8fPvwBUic/87fnKvaqGmYyW4sahAFe7XUMvY
rdoT69G4OCy/m4UfSvH48V+78MaD8yj+a1nCnczthn7EYl35ryjx1CmKhW4KZ7xFEjtMl2i51s17
YZVaG8Ic3wKmbfHA+PRWaNx//BcCL6Qdwitv5ML+vIZw5C6xQImS8ugq84srczO5Ycws2uj8QhL0
YA17sPE/1wZF11COCiJ4rwoUZmFlQOKBFh1stFsUvVyrw7+wjqwhHIXn552HewCkcChBnVPKnmZ7
DdBw6cNXEx0EVHhyED48TPLrjHNrHz1E5bVHc2FqrNkbuPgpQQy+OXzmd0aYQ230lQ7DC+94zdpQ
c878cezQmF9FVepHPlA3Av5Pygu1nYuB3fKiLR/zOXCvBHQvDNs1gkMyEdg2BC+BLCj46IaxSQGA
nGNSTVPa66uy7wtvhK2m/ZTP8xBUEe6tRTGfo8El8r/IJbaNkJ/b99ZUjjlwjDRBVKA1ZmzivB7y
JArI51bdNXcD9XOCO6ieO9Kqe5lradMc2oGhok4MZumV1erSyFrt3EWHKElVAe6BCkfUN7OEoYT2
44Xw0shabduLjFA5QAMUu565DBLLbzMmnu8hXzPfitD90jjkyoXr0q9YbeB9FGU087GB+6hXEEb+
Cor5z8e/4tJHr+Y1KsS9Fo0k5bEQzkMfqTS4CpS7MBHW5I0GHGhL5qk86qA/BMXvSQbbPJxjsA2u
PJcLe9GaumF81OhA8Yjn4o/JIO49jxyH6LkkP5rw2mu+8IDW+A3Lsbkq1OSgPRahIfW9+uwAoqsJ
HE6ZLpFGx4JEgpu6XyTiB9NXV/PvFI3QS+CcBGuePn7NFxaLNYKDhyFKEwRWWJpt5oUlTXZfDdcc
ieQ85P8Rp11zN9qzoH5Bn8pxrNHRhpb6M6oPQpGTLDznF7pYDNqvygmFYpCKDG7DbjrXHzeFIQDj
hmpMGuaJ0zl5EI86dO+GZvFSJDLfSJ6ZbdHOaG1B7fSWuJ1zN4+D2Hz8VC6N0NXqAFVbjjxykB3w
lt3TtCj5+H+cncmSnLoahJ+ICA0g0JYaG3qe2xvCbtsMYhIzPP3N8qoPtykiaumOc6BAA9KvzC+l
iMI/fStwZq47vjLVLazQ5kCPUUaDbk0UAiqafsSZAyUM4w9krO4JS36qbLovkpqeJtgVR+nSg80m
DEiL4JgsLBBXxHEKbPTbH4lxG6+G1C91p9msYcaQ1BJYza5gyPuRpfx3rQf/dJB8vl0WLj/HfKQg
Go2miZ8vQ8RcxW2/maLcs501kvXC1D2HfKiexoJC4wdcWX7A4Ui2iUjzy6amFxclMh3K7gAr9Mp3
YmECmQM/srIIgx5YoKvYIBGkf8ZTNZC18sPSm5rNIaZq8cspwK8Tex1g30vha9ZkZdJY+uWnm35Z
6sOwo6SeqHE15RVcWdAxJ3dIwoz3l7Xy6bZfLl8xmg5DNgG8JbY8A/0X2dqJECvnUgtDgM/GdmMi
uskm+PKX+qrrug0E9rs+xyYVw/D87184dTXnwA/ampUIKR4AuYrF3hw0ewyTSN9qKKKxEQvpnmZt
uk2JHR9pUMawF0xQaJkld8//gqXWnw1zMZWhhHgabNGcceIaFkJnXEhkoYXRdFxZzy7dZDbW4VuF
JogBoCUttI9Kd/APAng0rrzFhU42R4DYLTh7CIY5MRatK5GSwmXGpXvuOQAkRlCVjFoDRJwRuNxx
w53LAI7mHNoxNbws6enT0Yic4EgdgGunEMbhfMP+8+d/80Wd52IJw8Z2rlTc03B33gcnUFNeV1A9
dty4a1Se3ELwYGyaQjeQ/KLOqyPxx5KtFW0x2zibgY2NT7KCXUGYaPtqKFWKnhGJlQ/MUqvNpoba
1FEaMjy+YPB3hv2ujMuVDrHQ3+Y0j6Y0G42BBYQUBK2wchE94jnblSXjwrQwh3c4RmkEdo+pH+G4
p7MRuBSkiyT1Xda+nm+7pd9/WiR9mdYaQvDlrU+/vyj2QREn27qQz4aCeOf8DRa+Xmw26hOC6kRd
hICE2LBFbomgyYPhVInXtYZ+h7gzo5vWxPNMUNHsLrvnbBJA8PuQKhPbhKy97mDjY+8lVSjyfSrS
b2qops/fZuHdzakdhcbubwhRibN1D3Io9Hgap2p0rc6wwEs256SNoeDwCQ78tBCrII0fWsDMI0gJ
kLaebi24r7Yjc/JtgOT1R16FSFkVFqLvaCW3Zq/0dZEJ585psGA4/7wLvXGO51BqqHg7oClF29UH
k0vnpTFPrLHcGlECHhS/LLDU/Hcy/6VXRqLP24ygfmMjW0OpP3FlwTMBHWV3nTh6e/5xlprv9Pcv
N+lay3BUCxw1tLHbCgyCyYGcIH+/7Oqz9YLh5H0GByqwdeGjlT4zek3XFgtLP3y2WEjNbspMUgIc
OHB4n4QBll9opcB+AMYjf57//Qtz5r8z5C9vR8s+z2B8Db3+lCyZyin6dKaIvpy/+lJXms0KkD1z
lkN/czVmtYLtJrsrU7gXrKD9I821vNWlm8ymgcZxiIbtzrgyTcMvq/gh7ytANdpfjNA/559joSnm
MkyWMCaIqsUVImE8HZLfBiMPYxNmK1PMQivM5ZZQdoeDHdmlZ9SI7yhzegWfYLIynhc2enPVn2yz
toCSJveywLb3HEXNHyJr5a5mYbONmTnthAYKBWhKjWzQJF/7qi091Km9vnatmk+siYLM44OwbyD6
s7aVVaf7802y9FSnpvpy9biw4Ls2WI5IrDIvXFvR4tEQItzxyei3SJ74hNtEb1nAyjdWj+HKsfBC
dWeu7YM6gphJWgvPNivi2zRuDlx31WMDc9BBwE3n1by6LFfbnEv9KPxBhRZUeFgzeZoBmw8TC9Hq
OhIr6+ilNpqtC5ISamxlJaNfGVN+A0hH78bNFK0cxC2MTDIb/inTTNmBJr7KDsQeD33wp67CjQXP
x/lOsPTzZ0OfdY0qRGdNflaV+zaw930gni65NJ/L/GrU3qs8zYhf9+SBseA+SaJy5Wd//17wAf1v
30XxGgozSfGz+5cY443Yh75FGTv8ff63fz9d8bk6j8ZhcVJn5/5gAWSQvge2semMlYt//875XJfn
cNVWTmXYXhXzh8Dp74TTrozppUvPxjRecK9YxhiCd7MEJHip3Q6sjvMvZUELzOeaurJUUg21gaun
bX+j0rjchBH7EZZYsrpMObUfatZetxFEU6cszUOl6nHl0GKpxWffclWMJGSToN4AZZxrcfkhEwjM
pwHa3WYNALx0k9lgtqooaNoGwePcyqB7yt9qmP+lWR1507ydf4lLLTQb0YKyCkKxEJCgSbVuSNXB
SvoLR9xsMEsFMEwvSu1jeq0OwwRoi5Pawfb8L18YE3PJnXAa8D4STqAEt29J5PgUn3LS2Sub46XL
z4b0wNsK9osm9oEh2jjw/I9cXSdJd9E8zecyut7iaUFSOngScbuFxnetjP6efzHff0j5XDinLJEp
O7J6nJ1HAhj48O8EdA14YfrRCa1h0yJk2816Y2tExspoOL2U/y8k8HkeF6KuwL2xkGDfULERpgXK
2n14NbX2ZoI3K21255/s35n5d/c59eIva4SxJLYJTyfBks2uxC4oysntAqk2oBn0d6iq2wAa4VC9
7njzIDupsWzE2jEcyuw4Ufhh074dTsrYFiJunvmdmGw0rJMeuyAffpYI5NpNuUGvamAgCrcATmFH
DUgEZYyAFySoV+FraFugt4YZOQ5dVB3Q6+RWmMLYNZyKbTsw+8rMo+YYB7F1KO0YdKr8c4yQ7Wml
TnjP4Rf/pF36qIekNOBSn+SeG0B9IHE0PiZ1U26IlmDATpVhjVuArpxtDG/NUZhwpRV9Oh1g5+c+
HJwj0EYaB5qIYkDcuFHtQVltH8Khme7ztkIMJKj0xo43fXNjkJLfBDgyWWmJpT42m/6KzAaCzkH3
JS3fD9YUA4Y0vLGBWHCVBz9TC/iXbBp3opvWRMgLk+E8fSzGJobrgbV+YQSd27M+3sBpHLtFmlsb
+OCvzvexf/K07/rYbEaMgfCTLG4iP0Nwo6+pKa2NrSZ2Lfow3FsTEtaSJov3bWueeAoDbOhFWLP9
yFm3aZxyeBnTSGA+lcZWy6m/7ztDvFEYdE4MGCf6wZFHdz/VA+FQ/wTsJxa08dMY5SYMypZRbsdY
ATiXO80WgBcK53oOF3rR0J0qpD5i+45DnFg34ZuOgs6TDa/3QB+i5uzk4go2VbpVky6wEWiNPUyN
5qsSQv3ueAH/sOgxKk1IBYwtqIbZbdo0zn0Ee92WBwlsMzTpj8g7nvaJMsttmsADKQWV+2xKGRB0
RneTdJGJKnSq9/kwfCCmiG3MlMkb23YGz2md6JDk3LyqhirfZtiLbjNaDHetroSLgPFqM8LSDzc8
754M0cUumfp0i4b97MOggD89vkynwp3Zxyd18HwI00UPlda7jMeHzuJvXVit6aAXuuNc8Am7C0RQ
xRD5Ioe/N0w2HFGvU6VgyF+Le1gYZHPVpwOoRJiGduuX+HLGRj8iZsD8ayrnVY/5TQGHmptQYAVA
XmUr43phOWCfdklfJtiaCyMKWBr7zKpvJ0c9jGmx8r1euvTpRX65NCzESHZVTe/DT+1K6wGUhwuv
fPqEf7nyaAUKFbMs9kFXexCDxEGb6C8TyPK5CjQCOWso67r3rdHH7Lsds7VUrNPP+2aisWdzaEPg
aDdsFvmJ0LC0x0erCq+BgXk4P5EtXX62eAQmSUVao4Na+fgD/pBtqwHHtAvzsgoxn2ewIfGUiRxG
SN8RqGOCEi96p0Xkk7yOnWg3xAHdD41ca4elx5mNZzI2rK4TM0LPLN+mMMRngB11xC5bj83Fnwxp
DAR2pAihgbTdZy0Ia1i51hcdE/K59tOgOHUMMwttkX2YoPjwEYDMSW4j9XpRY89ln3EJvU4VYQgU
1SdwzDuD3FjDmn2B/6uMf9NV5+LPSBWNBcpo4AH/muELUcvgqKwWETFDJIBicLj+m/ZGS676CZVm
l8Wh5QWDBnglbonxwPtxeLcKktlg85jlUzs28fvYOv2P/gSXc5o0fAGhULwnwP1s8waIgg3TPIfi
DJqng+AVuw6nZrjPIfO4B06s9CLCxWsJC/O+VhzLKkhR9zVKUuCU1eJXSGvnwwmr2kWyM+BlWIfZ
j3DF8g+gbmGoTGBkjl0T6JLbIWqSLaNJcoxBj9nKKDLAZGHKj2mcfECyK3Y0jKqd4EOKSu1Yd9cm
nEXHoECsq8qC8djTjiVYUevoOhl6CZBGA9G4tMFCqEEolLVp/FVAuGDVUpbkMxmZvoucFHC2KrGa
w2Bb9WEUWX5VTaTegWhp/xpA9rhLS8fal1YLHmVUO4EPHkD+VGR95fOij5hrxxnciBrFxgcbwIZ9
oILwJQVuBDJ1SIqRExjznSDa+pvJAiccfW4+DIPE44sc5Dj75GAUlQL9x1LgOXRFuAGmpPuEkqZ+
ol0bQDzjWNUPc2QIzK17MV6nwLvk1yTQ4OeV8a1lBhXOLAq6cRDmec1SU4DdZlc4QQRvMms039vC
yG7wNxCvT0khQHXEO6ehYEGFYQqUIQNTArXMawhxkC8+lTYoS3ZlgwJSTzsFv/wrF8R6acBBOE5V
NG7zTiRuXLWNBmGJxCi0gLsMDWG/qUDh3LIodFzo2MQVWICgiVoQ80aRCMC5TqbrQpcI++3H4FiW
evIcDMZjVQ/jps9FfKhFx7dAdUg4K0v6q+KqegtHdKJKGvJp0qPcA2A23BURZ79wzO98yinuX8Hu
rHYG0qs+DTskmxFFmnGDhaKzKSc2/iZSbgKjbjYS6NgJhCRTXgOqubGG5gr0+tRVvXzK4GnvJ+eH
XYbxRnUhEjQBa99UwvKtVD+y0Mz3ZcGLXS3KzsXTcpBJ43oHGin92aQaTZWl3QuQzc5NR0K81BQU
zaF1bC/RNNnpDEQRIBJx8G0V/RGuUtB+khZUB6foFDxkU3rjBCHfBxBZ78MgLJ8Tid8cp0hx3ky8
JpvKwGHIiNOt29iASURqU93ltMQuRJT8jjtBt8Peo3czIQ1QaTSAO2Zm2L9bFDw3EUaldrMISFqN
ECuPleMEeiiaieDk/95C0tuRdnHgJzgu3RhmYN9O1LYfAa+sDzUvyLESKkD5KIYMNe5ruQ2obI9W
LNv9OHGyASMSOCbkhwBp0KVbYSMC0gyI2Ksyg6xECpy8IIEAamLHKardlLGYe9BmmfxQ8pBtgRpS
W6vG/xqBtugbDjp1rPJgk8cqBSeSg0I7gLIEZ6x5SGPe/YztpFDbnE/pjzpMEFes8uIxcrIaab9F
9CZGWf7CsC42sgr1Rpo1Nd0xtDX2aao0xL7KqXCjUTnBhhhmcZfqNIZRhg4BcHw9iolJiXezqduY
AGJAcxuwIrAzHjrIitKdsBQIGpIJePyFGF5Tq8tuOknQ5ytOxkfQosQhSXLjaQJSEHIjRogF5QsI
Z8CamPVHGlXBDwOoKiA3wgn8La6nu74CxRBArlHeY2hYcFmYSYOZBsEWVzjJdI7W1KKkPJQjeB9B
XiPrCmwa67bvMT/BjTPZxxQx4u1dSabWzYMa9OXayOOf0UnWqyeHDy7o6R2FN6ErgcAGODnfD5BU
lptW2+PDmHfQL+WDnWIV18X538u+j7MlIm9xqlzrYvA6ypHZGmOdkscfg0jLlTXo98cIfG4jyBxE
q9TAxvlTW12D87ZRsv1hBMhxwMoL43bNlLSwip67CQyA4+rGxMZ76OIHs0EgrKrWqtgLVZy5dwB7
U6ITB1WcRMQAKCf8ujOAc6iEiLC9r4GKsu7M1SCjhQXd3EjAosopbTvuPV3/qdJ3m9zJC5PT8IH4
744gCFonFGaf+8yEFRz5wAB1MEySkVt1Ol4pei08wNxPUBTppARisoFn7rZJeA0c00Yma4rghf3l
3FLQ5IgVoU6ifWZn6lZH3AH7QGGolLHvRHm3cqKz0J/mPoIYC6i0NMPCp/JTRnuc0l92JDI3DqRF
gkVRlpT+0CZ7q8DaB1wUEPUOqr/MLcLnxoFaB05T9iz3wbt107rxoipzQUpdGdJL7Xt6ZV+2lbRB
sakYdOlr9QQB9Y4Zd6m1dtC11LyzzR/UxhynI2XhE6WLvw72H15jMv1kFg18mK0xbS6a+KzZLjBM
2pHQLEX7gnymneyjVT/arHu+7OqzWplwaBaG4QT2IwD6uq/7Pa0qGwCYKFrpRgtiGm7NhnJjd13Z
KJDCYhBLvIhVGQrMUfnaS6D2kCpBrvs698cGRaU41Nd5ysNjCYjKLlN9eKcmBcNKG68VMRaabe42
QDPBbhD2mR9p407bWI7RKXETp3kxLOP+/Etl/zrwN9utuePAqGqgiZG+6VdYoT2NbW/fgKwTVJum
R7Vxyrr+FGyJimCUttW4gSBDfughYE9c2dICraprfzYCsQ4gBo/5bZWjyBA6dfZoRigLbKka+U8k
JTgZvkwonLsVYGUZwkLsYuOUyQShfF3g481QUeGm84JM4jbYmDK3rkJi1m9lbY7NFjr60oTSOCsD
d+gbgtWuJesdhnwLdBwP8nvQAYYHi8p4E8EXargMuF3A1YfhvUQoNNkZVea88aEfgboTwY6A1gcA
bmX8TCfL+UEnSF8Phk6rV4c7xbihdjM+lYXVbMcBlP8qJcByd4l9rMvYvOlAOfZVHpZ3MPVbiL/I
NMivrE2GbdI2ltzh+EmDJM4kfnpBjHYbtZXxFoHmk7hlbjSH2irSTWyGCnzmUzKAW4Z58EAMK8Ar
F80LzUb6bOgT14yBmMyc5L6xS/PIEJixSQuH/eaZIcO9zuN+b8Nl+wRGy3hXJgRwIpZjaR9PXg+u
2k2WOpFLcbTnnRDeV7mVotgG3xsCNpCvAQRet4+1M+DDNdmgcYPnfA+aXLItHIi2AiM2DlnAwLpV
lgEkc6W3FemLD9VN0X4a4+pu5FkEEijN96o2fiodFftI8MByo+6U1AguSu5GNqs3EuqdAqkBYeLC
BM6BpMVYbhHu/K4QVgQBLo3te9rXChYzcK3u2oohu62MDOAbox6hNgUt8eKwy/Axretbhm0nVEED
sIGRBu0REGXkE3Z1AXR96PT0ZQLi+soKQsxvapR2+LuIa8urGRTmcDVplPMTuzU3WubB+9gnhutk
DfhZjqk3BkwfW6OUFJ8SRAXfksGUuH8/HlPsYZ9ZLfujitgpxs6svUoW1EdkjLkHkrv2o7hIn8go
EjAySXyFXmVugFytjxHX6QYpXskdyLThBpSTykPdoXUJR+aMZZX2DQJQGDiMRrMZY8O8G4QT5PsR
/7XfsHAC4tliN33JsdAGBfEoelKBwq6Sd+jBET3gBOUOxLfI5W3IH3K0Lwy07E6f2BNuM9ZwaKak
FH6IBep1NARqV4nK/MzKzrzJSEt24YRiLxIMxAe+gMlxrIoE3kss0V2nGppb0MKNWzkifWNvB1n8
K4kgPlDYHL0adv/XLEBBK7XExrtC+goze7rPg6G8iZt2eB0dmd4VFHtkIHun4skIR4kDrxNAFOKx
ND9agdPB0AFhlFvywrF2teOUx8KhABuD9rslo8ZMnKbBS5sE3SEBcfQU8GFQTCRIRP5NwViPN6U0
1RHocs23LUoJzwXwO4C9sLTSLgD6xTO2RlO1a0QHx0JPm+46JdP4HkqCf0sTkSnUkfGtkVn4dyoI
6K4FS7CP6YJ+RFYHcroxNYYpzl+IPdBf56fhhZXR3JKF45uqrsDU9NOsf7QAsUWgyuP5S/9TGX83
wZ8+L1+WFlHaSXC+seoSD9V1fKxdsdnX7lWyDT7gCdJb/jB5tmcc8t1T5B0tYFPfhhW909JjzXZC
uYYMpuhE7gsEzlbwD5prW5OF9dLcnzUmVQ2fBdbDY0OeogYcvYjfpJn4e/6lLexO5mnIGA/sVG0r
fWakB9EiBoXSx6RsdhXAv1nVf0jSriw6lt4R+2/zYOqWWPrhHcGCXm/HCpxJIzWd/fkHWdgqzoOR
x4ARWwakhG8t9SjlWyL5Q8PGw1T80gi2OH+Xpdc1WzelQ49TY1X0kLSZVyWY6i4KqG8VG+900j8q
DhJNWheXrTLnVqpT/BE+iVPkO/jYfDSxYG9hBfgtuPDRyltbeJ65myrvRSQh0s99jPlHR5IbhB68
5aw5ZJWCM1M/ibBckX6cRuE3o3PupXIsBdxugp0pQpBQQwKJPzDdtE83AF2fb5ylO5z+/mX8xxO+
RAE1Ok9PjYX6JyJVWNZ5nRxenHBYOwJdustsqEcdyKtIGxs9iRLBaGOBVobIrPmMkdp02XOcBtCX
56BAioJjHgweVK7eEGbHaEiPtZE80jTfnr/FwmiZO6woQRxV11uJjwChTcjSLeu9CEfyEy/dPHk9
f5N/EY/fNflsxCcUlH2NkDq/eufv+nZ6Vl6PODmkpbwPP+s7T35ggUx+nL/bwrnuPFYZmL2EVRTG
1XoyUZJAYkuOVOCOguelwtyjKtS7PoFS1E2Tzij2iISqVmoWCzMbn80KZZIwfGu1jRVE7sWCHy2V
fJ5/qoXpf26xokh6NZFJJ7w4eufyNN28Yf21MiMvXfw0K3zpaDgx4b1uJwGC1vgM/uufsQUMPNSX
waH43GhVdR1yOcHORpCr3Ryow8Wx17xYKbIs9OG5z6rneYhsCmjJlC3KA0w06j6yDFRNi6n0W1ju
/2SxvVaJXOhd/7Jqv7yqHAujFkfWwhNZ4Bbd51jU2CaNSM6INjyuAbTUQPxf+Kmc+6gQCRU5RY+T
zRguExdHKdEHsyf75/k+tTCDzX1UhcyaBGF8gxeZv5EZ5JZTcyqNuxIRi+fvsDAg/pnNv7wtFTu9
LPMBux5H/c1M/tMcupUD+KWGmBVHwKRCMR0pVH6ik405MR8HNg+tnHC6qJ4hydnayPvonTV02tK7
mg3tBoxU7LzIAAArgkFSvWlxnicR6gMj8v6ilzU3TvUjES0W76MniMAKP463OA2lKy2xdMg8t02N
TsZbK+Q5AvKQMRdMo7Wpu6reaqRZ3U5hXW8hIC72JWXiNaeKqK2DXQp3rdqIbnMbR7IZ0P8p9k9h
9QaYn3kVBEXuI0kxeW+tPv9tpM6av2PhZc8tVYRnTgf0MQpfQOG4eYSMFehn7xM6EjdLppUPxcKa
Z26nqmjRVbGVlX6BvVs+FMC7dFegMO1S6AtzJ/PiYUWgsDC/zqOPcXQR0HjChmTqrC1PHhEat0+j
p/PdZunis1WCgxjJjCMs1pdKtZtAnwJlzOpxnNYcdwuD+F/o8pdBLIzeIXaNzF0kccTQrw07I5XN
SqdfmLznhiqCY5GoYwZ+PTAByKR1i8xwqyjaDAW9Kso1+8tSW89miy4KgiQfSetnEd0LKz/gJGYz
tOGtEyUespVeiRWvKXeW3tdsqrBy1RDU2BK/tt4190fYbS5q6bmtquwqJCKDdenrLrnKC/0yMHns
nOj3+csv/O65q2oiFITlIYa0JDahqHSeGan/nr/0kplgbqpyLLt2slE4Hjsdc4dQ526A7Uh3uYGw
SlTa4iOsNa07ALbpm4hP3iHJz7psGU1Os8yX/mvYARYGCK7wYv1LtAiBQcQEski2Ibtw/TTHpk+I
N1DBBC4+JieEUJtldYtHIvscscIr8/fCOJkbqbqaAIuNwBEPMYB+bN86Amwqcxchy211v7F0D/7f
FxWEGOoZsbjXRW3RuINS/dbOU/X475y96MzW7TqDrSzbFuYtMtsUNFOFYjM0xn5VAmuOnDPZiRuj
ry9s9dmITxlAWoow6TkVQ5JbKsPrCYFYO7TVeBhxvHg437UXvlVkNtoV5BdlCN+m1+qT1rwNnkcH
Wc+REV8TZ20d9X3LsLm7SmSCIce4BpwHHHgkhURXiWH+Jo19aHv9ZiO7/PzDfN8m7P+cVmk7gvLZ
cS8s2z/Ao28ylfwEE+bnZZc/Pd6XkTgapQlyNDA9JVzLDqQmI0ql9KLpi82NVnmk4bQiWGuSofNU
ER2N8DIzDJOn1/Xld2toqwqgkDjws80HpEgAgKjpI6h7ur3sxZym5C83cLpIQ8xRE593SJksH+EE
Rqn+otUHk7NhLWBIEYnFBxxS3rJe3WggPlNDXTQxIXPkvz99jJBWMk5FARl11h4ZTCSPgDAV11TV
5pZDHbh3ini1Cvr9aGNyNqoToHLUgJBub5L975qxa5ZAaYin+7CDaU2psXST2ZDmDNIvbQ+VH8SQ
hY1Egtif+igffVqNfVGpgM39VbXT6KbG0Y0fFfKWqu45j+lKDXphEM955tDmW1ZhtxKlAuEqLJlV
BgC/9XS+qy58ykGJnjU4UA4kpx3xgQN70YIpDxuKQ+iQ3zmiZKuUIuQAGww5/gIQcHf+pgstMjdd
wR+UhDj6hmjL+oXzHeR62VB3pkdmvZy/wb/F7P+XqNjcY8XSRqUmTCaIWcoDDxK7EHnmhX4WWra3
TtJVT/lkUFBGOT9oKcgzUpPY7VAw8kqMPL1vB5KvcFm+X6syZzYZ9BKaSCzptd9E4C6b1S6GpL+H
tQJ82xsa/Gnlyqyz9FZnE4OdImAjx4bf4x3AdVoJqHCbl2Ds3wK7vIxTzebGImgdLewwa+o1LWKN
XWIIeZf0SA+06yFDBpzRXEauYHO6eaRT5sRDSXwa4Jysod125OEHs5qr831kaVzNpgXkQ8IgSihF
8CWpXNsZg995LsJNiFzMz/O3ODXxN71wbntpgqYY2zbnXlXo36Ce+yWRj+cv/X29hM3tLkal7DYq
s8CrEYiFA0hghRnZxEN7Z+MwiRaO36nuD+/W6OELS5a510VkHKWxYJz8qHuzRX3iIkIbelfzckft
t/PPtHSPU8f+8tm08tSgqFRKr7fHbdBCgEljl4m/cS9dE0aD83dZaPc5B723Ia3P44F6iTldGWGe
uljdvclgclY+oQvsRTZ3wQzc0kPWW5VPh4HQLXzd8SapWf4SBdFUwn5nmOCpti1y6TlgOmBHRXct
DHv3A+lKeKKKSu1GS1tegZxOH8Vn60kKYVXuMCkoI8DnugtlAOSXGEV0zG0Z++1YhunKvnRhHplb
bcysLKuaDI1fDNm1M0IgX9shAhrpM6dgZJxvhaWhMVtnBJ3M+hoGQN9J2wb6CBgwRZ2sTYVLbTxb
V6hxgKVh4KgXM3kVOsFznjCgxNu1z8tST53NHdWQAL7RDQQVcIitdZohSsxixR6647+0CuO9oUq6
V1ULW2yS8ivk4plHcwiMgxz0b2XGwTaE6uEos656sGSJY37EqK9MDQuvdu7OgcYPh/9dQ7yEJjco
fm2hzF/5xCxd+vSN+zJCe9FSS5COeXIU7V0Meva+jpJ45Uu5dPXT2/5ydSdpKHIfY6ggI2leNa3d
3zpMB/fne9xCn5jbcmAdt9vaHgsfOcfXCCP93WdQZ9jlyrJ8YdTMIeyIvu6Q1c2Ih23qdZi/jvJV
9Bn0TmsiyKXff3prX94ODQFDsenEPSfr0p+iaJDWMzTC43266lJbeojZEqKL2xQ5Xn3tZ8a1SIoH
Qq8RGX6w27VhvzBw5qrpEJaCmKUCMmAEULfiyUaQdAw1HI8yVPi7w/mmXnqM2fBv6ylXBguZF7eI
wSEl9fBUyOVNO8+uxrfzN1lqj9kcYMVICcVpbu1PdXdf8/pAECqcZ2p//vILg2EumGZO2zvx1I5e
11lYGCu/hhHj/KUXGmGuls6BuIokRWmOhQDGKetT1E7hVkb3BzW9FKA65+X8jZa+hHPB9GjAz9SB
x+KzH837sBfefrhqDxSyBLf5JZ7NJ3EX3pPrwGfHp/Qmeol/nb/xQtvM9dT11BodUiXhTMmewVGB
sKzaOvFKKWqpZU43/TIQY2YPyi7q1kcQ54fqrQ+6GuO0dOnZGIcNLsxDjqJHZXd3k4gfHQEUzGXv
ZDa2EQNNYICGJAj+92wXUfo3nco9BmC70q0WRt1cPZ1U4IokcDx6VpOK2yTg0yNRCh40WI7gDENI
3vkHWbrPbHQjf8IucMivwTBRvkzpdTKWXgfeQ76K6FjqP7OxTTKeMTImaAeYU8wse604LF4JW8Mz
LOwJ58poogplncJPvaLsfGGHsZsG+jkbzAcngEVJJdU271EJOf/C/h20fbMPmUuk5YDIDN7mWGyZ
3Tvkm55h/7X6ZB8H063Ohq3BgBoQrddDiLoREXIckf8NfoHbwAZmc2ieYwW1IL9sapuLBcOYADUg
h9IPVe9Vgh+CaVjpgwsNNwe4UxgbeCGx8OtEeJdb2T0JDSTE85/n3+TS5U9//zL0QzPszbqdWj9v
AKizKX8Zs6lwo2yNDbMwNc9lgSqXJhuCDHPLeCe6axRVj5IHewqLgGlcli3J5uLAsOoCJy1wUjrm
7e+cSF/z6W5s0stidWCY++9b6pDCSplpYB2X6D2Hctda9SotlavmesACVfNJT1ULtb/4xCzsZ9J4
CTmHprVVO92MDzxsnuEWROhGdVmQG+Jl//tAVhh0JoyRme9Mxc6m4fVYZ0DMrC0dF2b9uSAwScIs
A6449cvcQg68DTS/RIz5RV12LgXsBs6nfmxaf0zecgiAhf3Juv9x9mVLcuNYlr9Slu+sBgiuY131
QNLdw52xShEKqV5o2hIEN3AB16+f46rqnhAy6BxzszRZSiGBJJaLi4uzbCzklSKEjv3jeS5U52Cb
zesRN3BzUYtvSCxI6PgL/d7BnO6BjM74Ao1AHwJK5rTx3F/Xye8ENHbeGt6sw4Ha2ZIu7Zlt1AVF
+yDUveONqB7zgBK6h6n9vaiLk0TRQMkHmlxZy2Pa+p8NqopqhEiXMXVZkCZB3YRLMezKMwFiCXg2
bhSnVuIA0xIB4XqsSOG8GnfwI3zhruTRYBvse1WCAbBkHFpIVdNdOUW0zGBJUAdjvVvHy4jbWgG9
JhV43bIxWCsxU5dkb0xU1eZz62p6zSwZclTb/M0DxXnE35sJWjLQw9DRrDi2NiQD9ldjcAlozoBR
Q5UI9PalTDcGZO0rtBBQmMQxpxJxZzT9XZVUsP4TO7tINk6PKyFAxwPCJlQBhSSqeDG6I0zv9zkz
N+4P1prWzuyMtw56EvpdPspMQyW/DK7YQOaurH8dCJgLOjlpgbgImrOzByM/IqYT4GAETMBiPDWD
a0DJzrd3nutdmcbq8EA7weX8KFA4ooXBoIjU/wnLliLoB3adyZmpYwKTclaVOTXQzlIlFrjcF9Bv
nbxT4lxnEmDqOECQGR1AP+gY1+aHxufgC4PxsWxkeyu5pQ4DtBfplTnrytio/jVBZsm1+xDawGHW
vrimffC2zKLW5pW2y/fF4HVt4eM5kF6Y2+LoOWyjEPRr2r+zqnU9dUOwiagKZxXf6lXUU5KFfspY
7Ps0Bd+/oSxIwI27cxsXqFxfJfup4NZr47cKUKDRCaRZzkHWQaK4oqX5Z5ElEDeBvGIwCmv+CPIj
++KblIFBX6jbnrTwN27Kamcyl4SNyPudHHGgGAcAWxo/L15QhO0eL2/Ia+OjRZJO2m6GA0AfJ3kx
BylP943dhYk1fnE7J7Zz6gaoTl+XsOogxGFhopzmpQTZzw/bxN6V6qbMtgieK7uUDkL0oA0vyyTt
YwJZdreNG1zUTJYX8eKultc5bcFI9Pe9fu4NpzcqPER1X1S6r8UWzGft7bUkwoWacTbadR+DrMbI
2aoBUIwiMFEV3NpZV9aIjhTkvpUoWM6Ncea3PRjF5JOCUMvlebT2+udnvsmBIERK64nOyIR7NoMw
nmUBFRMs1cCaDBLLussr8Xzdo/QEQRTQfmCsjwECQJm+CgZM0rz0cT5EbGnHjTxkrbe0iAJVmdov
8xpMorz9Yrjl3ibquk3wl1/Mm85K+iKvjKZCFtyqV9Ul+4zK6/KbXyeVN03jNgcUWliaQDpsqXco
OxJIMNGxCiRk9zcC4kr2oUMFB8chbmJgoyWWHaaGf/Cq9pHDVOLy+K50vA4VrE13TgVLVNzN7LD4
ZtQ7W1cla01rqzeVSeP7JR9jr4VhSKqG6sXzm2wjbVrJ/nQsYG1DsjjrcujNQVjbknLX+xC8AV5f
DM7Gdrr2AecheTO8sLMjtl2m2ObGagdSdRsMOZiV13X8+aFvGudzidiW5mUMsjbzQS6W11ENTF08
vReQ421SgV3G7X8mlWVPAXPTTbbU2oTUluo8urTriKdiZsvmbpzm/BmIJ6hu1U5+c7lv1h6hZfZd
r9yB9b6KE6h3kiGPRiy1oFf51oXK2shqG7EPJcRspjh243h8C/HoZ4g7/bj87u83TXWAnyH7MYFf
0BiPjhV04GK1W9FmrWUtm8+5moysQcu8NAODT4Hc8g96v7+pLpveToarvE4NcZ7ascA9GWn9F5ez
3eUuWWte221Fy9xqLAhmjMIGS5KX4gz8mfMtYMr72yHVQX3UqjpHDtkQJ0O5K5yf+UTAEeWBAd/x
wt0Saln7ivOwvFmwDnREXacakTMM/b0yrBsl2Rf4CF0156mO7SOkLM25sYYYOpqBEuZNrk6u3JLR
Xnt5bdH2YsqXFG47cVLLISoo6CB9Tm+NAoIV1w2ytmbl0HUVAwM4pmcVq8yJK5J9m2v58XLz74d7
6msrtlVz4iqJD+gS8WC0BQjwjnEH1Y2Tm6nny89YWWA6ko/nSVm4U63ilN1aRnUwJ2cjUViZoTqQ
T0CeT5gmWgY44aPKyL7xhg8dXw4JNvOhmrZUbN4/lVMd0ecyq05Ggw4xHC3/TGdxbKZWBSYTD20H
qwUFdnPnQ4e/9dIt1OjKzNIBfVNtdwzeuyqusfGEo8DzEqVoMKbt1lb56/z61zMh1SF9uTE6+bi0
XWy5o3zKcOt64qoE6MxXLSRVRYfNoX+aCOQ9IdmcEQjcGecsqVF2jjtg36UhFBCrKUgcm+yKxeQy
MJpeOEBNFdXDDGmQb5yQfg4zmKhATENBCRDS3W0beqW9Fb/XekoLIDDW8J05d4aYMtAMoZv3InEh
E5Bp61iwNn/Z7xEKtI/Z9Fs8QFhPLlxvsi+X18Xai2vBA4BjYUAlZogh7i2yH312280/Lje9sqx1
pB/s62FMpdo2djNT1gHtcqMOOgIUC2BfdnWXlIpElx+11jtaBOEMkn+zOw+4X/GCZrpfoEd/Vcs6
1s9DTRpe72i5rv5lt98hrHRdu9qG7zRGSsZ6PPd7vYPI3x0btiy2Vvpdx/QZ/rkC4YkhLpbpLFqX
f2qr+mALQIYgmX7dlvBLOf7Njpnag1sPWZ6cWuDsTQrhOgjDm3yrLrsyoDqaj8KArLYEz5BpwRHA
HWd5C+rz1uWJeZ4X7wQdHconwM12hrbHci1798ZIlzQoPWKFbZtjB4WvVyCWpDcCwzPSfTvl8Eg2
hzIsnNwNRlXlQS+X8cuIy9YIDgBgSSQM12wGgVivayfQ/OyZfPCtorxytmirPxV1Y/lLO8Skk/JT
lvvZnVJZ+/nyXFybMFoMAHOzzRvB1ckvbNjH1JwfjXFRUepasK3L62533XO0NALatqJs02lAZr7A
NcAFNET4n+a8ZpGBi+Mrn6LHgqaAML81DLFbPyn3Z5nWoWiOprVxZl+ZmX+B4VXQfW0MTJ2u/imy
b365hc9ca1iLCBYlkHRiaNizY2xuEHfg161VXRh7WvDGC/Tg4PtdvmSEdpBA5R+yxP50eVzX3vw8
r97EAun3CyEJxtU3x2da+g/FzD9cbnple9Lhd4CK+x7UxoY4NcxHK/GOjXKfAFaPLjd/7tt34oCu
WLq40PctFgIgE1GfUoYr8yS5L1u3D5h9Lh9a2Q9zwE335aet9ZO2imGqsvw6LsUWeaADhwL11pl3
rZu0FZwuILI2HXwFsFYbnIyyCpKloOhefu+11rV1i7Rv6msCGZ3B83btJAJGzAhlpcutr/WKtl49
6vLWIHj3HBpGo3E3DVuAhZW4pmPtoH5mGPMyAi4GOWxizOEyNrs++zCVW3nHSs/okDsF6Te7Oxsj
OB2Dq9ctPeO8543UbKVjdJQdHBnnpAX9CGX4HhrJD0S9Xu7xlROLDqNrGRTLnAIniQbqO10qQwoX
jaH6aMK1fmmSjVmz9vrnPnsTFfwWpQfmoPDgZu5HCBCEkK18uvwBv1Ri3lm39vmZb9r24OdTZ/OA
IlKdZFbQjJScRe6tCIrpTgRdFNyrV8qNRqdCrcCrQH0iFszPoSqTRalZ0xufA2QCDuESGYMPIjPO
UrHR1t1H3M+3QY87sLCcwVUQXuXd2/YM8WJ4Z1Nob9flPilSDzsKHe9dCKUfTCjGQ4ScW1FRwmQq
EVvya2sTWAsYla+gCQ47pBi2Niwo/O5jV3fPagE/dqqPl/tybZi00NEWHpkhrN/hvi97tLvkKxDw
W9zhteWhBY65w/obnGaIJw+W4K2VWzvcKBqh7Y6DFYAcUECXPktkqCjrd2qR7n4WEBINnCSfgL4Y
YaTTdf2LY3XVrZsJ6AYujRfIVJAdfNX4UwlOxguxTTviQ9Pv0SvNvp9nL8KtBlAk0uR74Yv2hUMx
+sQc6P4EBjQd0zCdaPWn1VcmFO3bYQ84N5wJhsyZHqpklrsBFlY7H7MstJE1m+UrcaFjfRgKx42A
DCP3cJ5qjzXp071VsfyJdpz8CRlY9Trmangw0cahq0F17H3Tu0GASwI/Y/ZDClFTGqQLoJQbq2xt
imjRk2QATqXQNYxtG9roVZru4Wb0bKeVGTJUgDaesjJJdGAjDFOa4pyfnGTyEQgJLLgtGYYVSh8E
C35fym7ODH8BofY0tkH6I+eQhw/zn90XqIkU9/kXJsOkDLYAxGvfcY6Ib+IGLlukKiQeBpeLoKQf
k2Vjqq8Mgw5QhKIUkMOyQEDKTp6AxLZdQqS0CMppiC6v05Xyj6WFU09mRtabrIjdjv/oBqCre/4B
cPgsFB0EMnl+7BrjThbJRoxd66rzn7/pqrYYrUEKhG9r/mI1sIjf2pVXgoIOU4Toc9uPMBmIa6/2
d8zsBuhqdtOxrNlWUWltNLSY1oxQ1bRSL4/LYjkNdrnEqpm6P22Qku5w6bOlMrXWRVp4S4Z0IZ4D
WWZVZrtp8I8QXf1webRXElMdmlhDNDQzoQIaC9tRB55O6mVqYPxhWTjBA/hWBO0IdePA9Lvxyl7T
8Yq9wR0z8ZFrT+0IpxRox0Jx9dZcpq+8H67bbf4CW+yGvB0kUrKZZt8ETb8vnG2FkpW0RoctYnee
HZghFnEzT31YGvK5WvI4rdznsVd3rBuujIY6TJGkvlG6Ha7orYlHI2pn0iPX5Xw6ElFBVtjthYmj
2thEin4hybfLE2olfOjIwzODeFlMQ8WlM3s/C9aJ/SBs8OWXwn2seybCNpsNqHg7aQTLNXN/+bEr
i11XLhwsYTp5gaOnUZs7wGv33DUDvmlMtrZ76CjEAfQDRxBcPyXqbN1TgyCy62CEdgdh5OxGJZWM
akLFnnt9db+wxH2oHJocClOUT3Na83tIRiQvl7+V/vqqd9JSXdSwbEyYx1rn29n67KKVMPsWbh+w
IYcs2fKZkG44Nqnfv5J6EJAFcp2v8IIFaZDNYK1HY2lB1HcpQRBgBXN3TKg6JknfHJVZJg+9n5OI
EObuIcPZfDVTd7jz6tTdicWyx8AhVvqQUMD/DdMvv6lBMaj39IO4hUK2DLhasodMzcat1UBcCaZr
0yPppfs4Vz6sloAkPoAXOne4xTC8yAbD+Qs0D9pHVQsoHjdy/JQ4Qryk7ih+0KlM76p28ELeNeQg
5oVDppEW2S04j8tHq67yndM39YujcE/KW9/96UnThd52S/MPKPNP4VguE6C1fAbez2UPahEsyFBT
C6hDs3u753DL6XlTRjVsk4KqyvIDqtQCem71fTPA6kVUsBgcieN+GawKdX94BuwleOpRrwbnMJSw
BHQbqj4vwraDovBoaDfwfpkHV54yUlYhTkEq7ARo+rSYkRaCXX83pq7x001s85A6ThIZ0lG3I7ET
yFWj78uqsW9SyNmFwIy7B0Nx4xvpYITq2zaPoLgNa6wZ5sufvL4z9iNE4F9cUAeD2SZQ/nYAfAFc
1rzhhPJQwTksBAwtfenhOrQDpXB+ROXQAjaGVo85Y0OY+YM8MNimRJDrTnZtzVE9B98DKtpGYofF
PCxxxfw/23oYD0mSw8fKqdvbSvrjwR1ccE6gPvt54T3/UZQmfIeyEXi7tM+3AJVra1tLPbOlsPIh
Q3afegdojuH8i8/Mny8vppW9VUfO+j3MwXL7vAECkc2q+7zcaHglNzC1fJPhIgmTQxZn5WEoKbaK
88euTcifcqHpk+BiS3Jo7Qu0XFMMqbJqVeLyjDzmAHqXKduo5621fP60N6kZXHvAEB2Uij1yUzEV
wBN1I89f2UJ1jGzaitkafaSxPMcyJkej/sgHOKnl2W6AI9PloV2ZNzpM1oZ3mT0luMpSMMoywG/P
z+gbnOAvN7/ilkF1pGxWIOAUtgvYE+ub3VDS/A5o0Tq0HDrezJXlRAbOursaq3FXF6zYjcKgN/Y4
lSGjffsvLt1yV45J/uHyC63kcrq8prIXV0rCcPXc+4Fp3tHs2cjgp1320CPNwCTfQjGsjZ6Wj46U
WbBkRrmgV160JMcGFYmhF+ECJ+XMerzua7RVr2puJrBq6WLicYqkfRY3OIn7e2IM8tQUTL3C+csL
y9RPd1c9UQe7ZtACU1D1V/HYZrct9Z6Rrdxym4xhzlGbdSg/lc4W9nVlbenYV2nNg18LBDWjAaoY
sPfc2sAqroyODniFP97MEgPxwK5If4eaXhtCSARxPoGpyQDFpD2kPI2rVDOprpq5EFMMvduo2HUS
Hi4JoPRtMoiT50JShFYOXNNslX2mU7U1+Vbiqo6JzV2jxI03VTAiGqt7E5doj7wG22SouBk0mco3
ZsPaAJ3//E3wGxlIYU0Nx9UxJeLWtBt2Zyfm98tTbSU0/Uoz3zROqaJm26Oa4pvyAbVEH64oYs8q
b+sKYO0B5u9v75Kxa4Zy8k9+9VAUD6n86c3XlSB0LCypHCbVXKk4W2Rk+24gYWAzefCc3KJJrnW9
tvSbGa72DslVvMw98Jgi84/I4+yNMLnSNX8Bw8JiY6hx5o17m0DV1g5AywzoZG9smitRWAfDFq2i
C0xcVNzmPVwRFa42Hce8ORtYhzTt8rD3mtdBdj8uz6S1x2m7v9G0jWtMKWjAXtSAo7Bblt2yEw95
c9060DGytGnHeug4DnT1HPS0CWi28eorgUrXyZwrB/aqA0KgN5bHjNtHIZobYTYoxta0iZqk33jQ
2oif59mb1cYt8MrNBDPWcvO9rR7hRBmBynJ5ANbSAB0q25ISUUfa4NwmfIL1JJ1uGK77b3N3ro/Z
YoDrpRCVcg+Iy37ynccmh0eQwSCv33R03MkBjlYuk9nGBPy1EN85HepSmq7NcREBD8E48do5yBNx
6JtpV3CM30SyL7XRPBtluQdEageXBx+7z9JuPHutp7XMwDTN2RIMe8+IHJ2wxxoeC9V1JR1dWpOl
6WQUEjO9k9888ZWJDRD4++8Mg9jfZwecesfMYkkfM9OPHPlSEDek4xak8TzH/joYRNfQhEvyCHNH
+MoPbbYjxnTTwmVqY+a9vxUSHXJrOvXcQdqrjxdpT/BGKmxYl2YyZk2Tno3J6v0icFHrS3P+qnLD
Qg4Dj8YdTNWy42xlY4jqBAQm/brf5ao0DwJyVt8uv9vaZ2tHh5S0Fk3d2j9N2ctUtLss5RvxaG24
zn/+ZjGbWGWubTT+yVngSmRBcF/m7relc26ue3MtWHSKgAVzrojOYqxgqWN/zlW3xXhckVKA2czv
b5/lvJtNhRwTbEArkkbCvy5CJbukafJTUpYT7IAhDQByXxpBZ8zd48Q4h7xY5lCWlvE4ZXUbZRWG
m0AwL1a2Mh/gBTJvfPzajNLShqYfGtn5QEGP5pgg4meHKvO8SEGfMkqTbGMI156iRQlqMaOC1TOy
n7IO8jPltshDWtxYhF4VK4iO9O3gv7vgWhgRvzi1Y+RsAVVXFGmIDu+11Ez9TKHhPux29TH/wOPh
mUZVVOzT/RA40biXR//UPVu3XtweqnDrDmAFv0p0+G9ptkUC2Quc7m7Zg3dQR9iV70cIdAXGvbiD
LMu+PPLH8TaLwUOM01Oy85/lBnSCrjAqiQ4Kzj1nKaDtWsQ8Bdk7nBLIrDZ2/zK5Gac4zuK0lMKf
9RHEV1Al4VkPoCybAL6ch45CJNewvdAZTIhnDpV1C9EI3KwaOJ1X4QKsFgNQyMrvoSZdnsaiLs8p
U8mDsbE8Cm/Eyg8GdxFhR7IaouALe5qKEvg5K8WtOukTYOEGXE0l0FJj1KJHuLBPDyA4DJ8kzKX+
9GnC72pHNZ/9pUHK6il77wBkHLkWslfb58O9IXmxz/gAcAVwIs9E8SHsbcgSl2ffgeKMeZ7sqdiX
hEyog47yJiH99CKHgR0z+K/vBHw+v9u96eFe0XK6O2jKOHu3zWcwGUtz51kt/97Cf08Gw1jj02rc
3wZ5U1f3NazOPkKy34Ayq82Mr4nRurdmM9CA2yWPZuWZXQAN1fSH65+1Z1ljvDDJ+/vcgUGhMdo8
7Ovkm1269JWlJg8aqAQ+ujn1dkuFQufCwF6Y6JBVUVLMI9zRaQn7UzVEi6zVrWEtMM2jTmEcPDJ0
H2aAQSC3bqmH0hnHV24vVXqArC/7jINqEiTExJw2QDlqmxSuGhJGIRO0kl7bqk32Ehd5955VOLEL
k3Ncfhv+sZg4g0dfBRfHDnq9uznvXXiICQE4J+yrk2B2WB/NlVk6Qd0CFBgotxl2AwSAbj2D0Y91
zeiZVpn6J9Y1r5BQYQY2LZCfYhsWytDlG+GiflXw14Ho0EjpuqUF5Mjz68AT90n5crnhlV1LR5/b
fJJeO0p2ajJ8J8yMv3UCXyU6dyPiraShRNeJlUxUydi17ATv0CL2mFxuHBy7o8VAIbkCdVHSLI1K
WsHNAvaWYDmLAG61D6ropwODi+XB4NelgcTTdjlYGBYJnSXC73IU1SfoegTc2ShvrGweuoJsiSRw
btMyi6f6gfmgeHvTcSzoATbUG9vTL7vbd3I2HVCOq7FJyPMsGLHzP8P2UNzWSUmPdVIbN6AfLqDc
K9f67oON+4IAUaK+ASnDwi5IMMF1Hr+03ZNE8TTCMhBROdv+vpR5c1NQSsPOGsWNn8jhIOxGwhG+
gfNZyiXOJd5yM0N9bO+6lvnUkHkMkLr3e8OtSdQPLX/1bWM+Ne3cHHJ4sN55fpLdFya8pURtpiFk
EqpdzVJjV9vGGMnF80EFGrzIbVMKw1BKIaufFHDexP8NRmbeoHDcPqUwwNwt3WSFPjwpg+tmvHaI
zyRuyyZZ+FifyddJimdrIC+zb1+XYOp4+aKta6km1CAFf3K91yR7vvzaK4mrLoxb5OZZwjyHXUdX
7Us+72yebchdrMxcHS/vzrNJywnTCnTcoO7HkDRyR7Lh4DTXGRESHS3fekjjjR7pyRDl1a6oI/cO
FTlVRZuny7X+OQe4N+m3gku65AbuBATt7vPJOdWdu7HuftU+31l3Olq+wU2c3fpY2rAHG1QwQi20
OgqHVx89XsGx1+1qq9pzbtHPJfNPqm3aYFHiteyzG2a4/JsgOUX2YXTLSdheu6ezcA8FrRlMTdWW
099KKNf1bdOyc1RvjCqu5vsBUvaWYlHVk+t2IFfLwH2JnS2vzrV1+OJm7EY1Py5P7LXZpyXdc5KW
rkswcPBCPrHa/q5gsuGZPMKa36gMvl/QIa625PsmBYCXIybD+cyv7owaqm8liHZT2JbXmUERHRaf
iLzxx4KJWC3OR2cWP2trOuZJf8+yK0+AzrnU9maK1yNUacaOgRNSsHkHVAHbWWKwN2b5yjj8BSQP
i25ptFVzEr7Fd2WnaOh7o/UiPdf+tLi02Yg2K9NU16vNjG7yZ3AIYqtcdh6/KUwJJbuNWbr2EeeH
vukiZ7SqgVMcYwERYgHzxmfQ0l5z4Ucm2InX7SA6aH4Ab2vCzbiKzXavKi+As0qY+E+Xl8NKHHO0
FAXu3ioDFULFCoLnATx6UIJXJds4R691vraKzQYaqbUHqK/vLFE3H8bFjnprI9Vb63xtJZuGs9DS
w51LPe/dZd/O0ZjCCn5jaNc6RlvEiBOc46yDoXXKCGeAsNmCM610ig6T58jcVHouvHfZK0l/JpCB
V1vc5JXQowPk574zp2VC1d3pSY+si4od9O35aUI9EgxPKW74OMzR5blzrgy+s0/pgPlxMcdBWegi
1s51VBdduRMToHkwbLduYEgC4I30/QNx0xdTFd1GoXllYHQ0vQucPoPpBfadfHzwLHnb0WojVqw1
rS3nya38iQCBHMPL4gYm8XtH0atoTERH0KcStzcGwWR1zOdEfsj975fHYG0yaevX4gUfBRyc4zGb
ceZmfsA4fXTSja3sHOvfG2J9AdtSdvWI7FxaafpBlYYbz7M7ROOSe6GZMCckAxyKHbbIjTL0L2DI
e4/UlnXqYHh5W/G4KyCKHuC6ZXlGmcPbL7M3RQukkmC4VVHo1nbQlqJZkt4bgAWJAIeUfpdahYjd
NLEOrLEYyirdOH4xqMCl6MAW68b0ZlRQbMkBboduvsODbB7JERgGTgJI53d3NvN7VCSlEQIUNrwY
vkXkB1iOLp8uj9hK2Pp12nqzZ+QKvg8tKk5HsizkYDk4ErgV97OgAboqhuOB2jp6rDxJR5FnhFPg
fql/lF6V/BgMG6SKbvBqA8KBDXSOOLB5G/NkZRrqqHI/863KtrEQXd55T01r0p2XJsae2J68bgXp
crcD8A4LLJ+zk58qQLMoYk+YubX35fKwrH3BuRPfDIsasjYdyo6fSGd9c736Dne7HGbIwtvYxleC
iw4o50hpqsoT3tFN6H2bmA+2qp8vv/vaQJ8f+ebdk3EAXLz33ONAQfZo3bjPlvuMQ6Z0rLYk0NZe
Xws0BHaEzDcNF6+vPraNF1Wi3Jg8a6+vBZkSbP4680Dx8fhyIuKj2WQ71vjhnNkbfb+yU+lyt2Pe
J6Vbju7RtP27buB7O2OnrH4UAGY09RiJyvwhhbO7bji01EFicbeVQdxjbk8fTFq/zlZ1KCyUUQuU
0656hg4etwy7sQzPtY5Zk5wrXO19MysrLF22RGnXbYzMyqL4C3y8IaQ3G0CbBif/6Cnn1qbTh9Zz
NubtWvPnLObNvKUt3jvxKx+ah8L/PDmy+9AUCZQcJRHjj8sdtfYMbV1PDjP6bHK8IwfJ/dT6c9YH
4DgZgZmZiITXPeT88DcfMjqD72Zd4R1pYzzQZXhNDXkUzfj1uua19c1JSqdFJOxYTvZTJ8hL0riH
php21zWvLe28Ve1kdz6DxQsKd+WwEwn+14uua11b3YMzgCirPHZsvQNpoO7bzrgC2WKfryS8OgS8
aacBJFAb1w/GPhmXOz/54nj9ASoboentL3/BSnzSDeyTLumMFivrmBTJjxq2MAF0uygkoOEdZFfD
RuJzHsx38h4dgeuhtpPWqcWOdje+ULuuoIYwfrj8BSu9pINwu0WmPpx12JFKPxq6+l+WghFyldmP
szPVAQB4H697kLailYAaDjOFe2xbs/68FLM6QiUJJxEfFz9A/KpDKYts4zpu7au0pW3MCpqQdekd
lQHb4gxS4v5t3t6Uy7IX7OXyB62gSIgO0c0EiivEpjCWnVxAubNpdL4v0klUoFrOd07OkpDUsDtv
QfuPWE+nj70jkywQrmFtcbhW9i8dwmt6nRyabnKOk+14N8ZoYfnXPjlyy1cBO7OgDQU2Q1DYpnNU
ou6/b3z9ect6b1JqoaFRRuY1hsGOkH41ApvO7RinHTj6Ee0r/uBDRztw8wSyxDVJ5kiJxf5kiqTc
iExrtzk6llcwr8tsL7eOcz0tz2ZKYZOa9DMwA3Nh5u7JKvPxhs89G04KIMUEzI+8riPSUBMArazY
Qae2BzvVmT/PXeVvvJa90ivaEUV2wukKmtpH5s9PySSXUGX9FBjZ9Hi539digZZBjAMgkBxmtscR
CpVloIze2puDKbc8s38pAL8zrjrGt7JNMadUuUcPdJhuEbs6HT/UIGFPYJuylIel5wXLIg841Edj
kgIvbuxYhZugl6xeQkKe7WkJLPsho20Am48bD5SJy9++Em11RHADs1q74TOyp2x6ag0RNs5NVcwP
lfd6+QErnasDg+e0rYZ5tF0cwPiLzNO4oHxj3Fb4UfAG/z0RQNWFCLPlHgBvQL6HpeWK0JiS/gg3
KBHNplue5sWCin83QUT4LAtYQ5/pIEY5BNXSqsiC/POPy9+5EjR0hDBHKai1ZpXGdd3fZKO/h0xm
NNI0Js5yyEofKWmcsC33hbWnnXv7TQo02UNS+facxubiHAkMuOmCeqInb7HX35Gk23fgMGde93z5
436FvvdmsBaZSN/krcwxehLEnDqEuChgJ4nxOkqZy6PD7doPrbQw4tHAdBa93URe0Y4nZfJMhilK
npA6TWkZOUbqf6JNaQW47O4/c9QA5nBwu+abX9d8CXMzLx6losYXNvNB7UCHgqGamKZ/x9j/+j79
H/5TPv77nbt//jd+/13Wcyt4qrTf/vNZlvjvv8//5n//zu//4p+Hn/L+a/mz0//Sb/8G7f7nudFX
9fW33+wqwKrmp/5nO3/42fWF+tU+3vD8N/9/f/i3n79aeZ7rn//447vsISuG1riQ1R//+dHxxz/+
MM9T7r/etv+fH54/4B9/fBQV/1rL9udf/s3Pr536xx+UWH8nPoB7HsTc4AV8htyOP//9E/Z326c2
rj1sjxD3fDNdyVal+Ed/t1wPf9l3qAdyO0Sk/vhbJ/t//4g6kAzGj/CrY5rIFf/n3X4bnf83Wn+r
+vJRikp1//gD2J3foj9ey2X++eG+58I20vrlqvFmxoM3aDeihbZh77Pvsnscc2glNFm1BPVg7KSb
F5AEyIzbHsL6O2v2q/9L3Zc1yYmrbf4iTohFEroFEjKz9sXlsm+IKi8CIcQiFsGv/550n4k5ru45
jomYm+kI+8JVnckivXqXZ0nQXvgUkDYt96H6DkOBI+v0T+M5ZN0DTQHkD9IIOokKKhfpwvR1x6Pj
7utDX68kkZ1JAYy3mQCvLpzbFIbGaSwJhppcIyXd+cnzQK6hcJh2UGGAwDHoc6255zG73by4TsNY
gmhElrShoN4YrG0+cnxGGD0ozfOAz9nlW5lq73XpHaCacAOyX2rhYjTQ9iBGxC2f3Y+h7XOmuycj
dp2Ucs6iBkLyc39fOZ57EPHgVn9lMXrALYIsx43D+eWGbe/T0B5C1d17cVTI8BH4saxGFQ5m5omw
Nu0qenTRYydBUQ+q8pk0oSmGEfgQb4n0aUT+I0T8S5Dw3sCTDjRBKQpKuihXIE8Wdn7vyHuDW/F8
fU0gLVaFj0S0KZziU3wfadobn3vHCIKjFJchNbmFCU4BC5rk8tvTpAvdpfsu0bP2z76/Pe26S2Iu
dCpK+7p2VCZVvT81Xgt643RTGWgfKph5tnigO07AWAU4rGPg3b3PBC8DV0RX/wXpI+z5HvX8aLpH
ghdaxevL4D+UBO0mfDFy84KN9Cqg/aOeuozv34dq+aqrFkOlMkjCkR6Bm06xIfJJ2NfRQB1yG588
gJD8RR8c14AwU8h64E1PRCds8g5tQ49tVbHEqOVmmM3XBozJi6L/WXXBqcNa24YpE4vI6cbSZpB5
t+IdcPcyxM1htuqdb+K5msjLr3WjI3wafod3VbJ13nmo6YOhLJ99YDIcxKKP4FgWdMRV4m6VgUb7
KJ5154qm7A5DEBa6ZsVgvcMWLDeGQ8q6+xzUfSHK8YxycMEOWNDCauuq8Ibyyg47STAfLNRGi6bT
aTzuhxXizmVsnhY41AAVdljH/gYu5Id4rr9HaKImXeQdViDz+4DlzfwYIvlD7XNl4BsLsTkcy9GQ
l1sdXdWMd1m3Ya6zrWLP5mbAclL8a1tF22MEIOaJifa6nQf+tJuBXxv8DDXMxTq84yB1V0AUkZpm
uoMmiV0MZOsqHgA40plsgVdUZuehzAdWfeklfq33NUt+/RCqLBT9pua+ipqqIGKEcQHv7ZTsxFV4
FZtJ28sx5MSPaQkHIP6ie4ONk1jf2YNycnuEEp09XC5oI6w8deyyClpm0nUxP5kBRq8lIbtC49pg
y7cm45BRTxWlJr1IwFzF02SKqBX1CXi+7sjKrspRtHlFbbxjA73oNkHKksVm6Y6hquk9gAb8CcI8
wyGkLIudyCGPlzXxXpC+T/VY5zBi+MqAtG/DJoVT+Guv5YF3/KydgFCPTiVArl6w/6Hb8s8RGK7k
fsSIoAjpv+ccXk0xO47WroBKdO7Fj4sIYEr/zrs2jYXDY2ge9QbnSm9/8cSftL/8D0XJXwdASCMR
Bj7MrOhHfFTYsoXruekKX0RFK/ozBGOBl+zjvIL5W9mVOqmK2oaHS3R1lufV7tfHcZ9s6vVdmGxu
OENJk6dumgMY+jQ/m2ZWGfCNz8t8ALj7mbNmgQYPv63nqLh8ioL+CGmfvVKfqVwfmKtfewLlFgZ6
BRBNh33Th2XsEmICDbVW88RJlwNkfL6E5QkNqqleEi01hC3YieJc8hb21mp7zZcgibB5LxtnR11g
fHnVLxIy0NuBCPjy1uwIKlUaz9W3lX+KlxTM3QT+Z6dGwmHaPV6k+hdmIMUyv8swKnyYp3c4Xpli
0HHENqQm4aB+1OicRIwWs3Uv/do9ibj5SVV0G4T0Vjp2G0p+LcrlLMa9TsS+kGyAtqzXIqNcyWEX
gIJMAN0G7hPC1mkZYiC19qkqf/bo8TmEa69uD5IiFlcmWfX71vZPlxuiOFh5dB5d7BLbtteTNV94
Z2B7cuh2ehvY8dyHD/+Rz/w7Z/jPHOH3EuavBcJ8RhjzsTOwUn5fnxaoeTFDy6pQ8+gwtGphvxKP
acdA3+z+JFr1K9/435nwX9/GiS/wRbFP+cfBErGgIMo97grW8du5toh6jZ9C1OnBEok92M/FMLDc
i8jBOJkOUe7KP93xr1v6+0XEcQhknghQrfx+y8LKCEMO1hXr3CaDqY8hyMZkKJFVFPgBwlD364Ve
jrPBvSxap1yFB+11wGex9b2HA1JPcVh4kLzjKw7SSydlTEb8W1iyYgWRg0Vl4m+IV8w7VR65LeP9
vrLr8ZIgQMlRJZA8eAvC18WV4CGFKYPCQrCYFZZKz2Vw9kaa+u4mmrqjqr5H0TtA2PeEgsWvg0x5
8g/zql/twY+PRNCAI2HlyEA/khyNHwBLR7qumD0/6XxyCiVJHZtxsu0p1A4PUJ7Mpb6y1Wfrj3kE
XnQA5HIIPIPDaVlfOVYiGQP0WkVHPrQYeFcES9sUnUSgW79P3voY3oNOD4EUcgvhyccNsOb/vpR/
GUL9/S4uuTOFoDrEwH9/sdDKJE00I9bOMEcB+O0akIIiiNovXsUOVi9gxi/v/hpfafq80u2WMO9I
RuSwU/AGmVZEAeV00VXAWlr+FIzTrVuQc/rLKRj4zSX3hB58Ziv5h+bgBxTdX9tCsBCEJkRqn38s
98Peg3YFdV3RzeH75lVX1OOpivck8FGRdsuqkw2Rc9qiYyVI5q/T3TD0B7OR/TI+u5BOfgW33s5J
jCTjD4fYrxnK3x4sCgicJIwT8hESHeohZKO0HXrWHZLHKfOhlw75sv5r5YAx58116BvEYH5rIox7
PL+QOEB8pN4zhonTHt6KNfzELMn7+V5FBsLPj3PTHqJgRho2PHiow8uxevHbqGiIPuAwQ3m8AG8+
FtA0yQxg510XPkQALGGanoG0+W0JqyOtvv/3JfSPAUpAN53wCCd2/NGOSrO9bMJWdwWmbw+XbCwg
yzEorxdNwCiA8SGga0u93lxOFIBEj7scn/5wCf8UkQVH7RGGMfKGj+wR2veoZH1cQu9Y2pP4hGia
ju79kmX7dQVMgT6gFPluPYperkwC171SRfM5an9esmwm9R/aXP+QxEQEZSSH6zgNCfRGft9YANGY
Bc6teCrkeufDIwQW7/nI8qjv7nlXf4cOMyQbpluu+eGP5Ph/eCf4dryNUPi4iL+ZjK5DUHrbSLH6
kHhy70tnP1GDDJJ7gORGD6hT42A87rgWNkiYt7A/TDt+KQb9vvx/v4APfRxI+Lh28HFgNGBf7i18
gmNaYKKDaP4eBd6vbMawABrvyOiVPTWLBcDoS8tQfu0wP6cuM+xux37GlinG8dsl6ssQjmVY13Fj
MN+1xTBV6Wb5bTm2hw75UqxQ6q40RRIs0l9L7P91G+emBs/Fdj+n/x/6OBdHwv9zH+e5eqv1m0E0
+Ksr9Kv1c/lf/lcbh/6LhSz2SUgC7P5LAPyrjSP4v0Iw2AMWhz4QUeyyG//dxgnIv7AmYU2B/goP
ERuR2v+7jYNPw1IlAsEyQJaDvfx/08b52wZgArQA2AFfri/kwUe+COnnXuygyB0bVW/3NFjmG482
cZW2syNhBtaNJ4uJynBOY0octPQjKNwVoPd6YHNMWxxm6zjBGP0/HuE/pI6/t1HRksEZS3iIHpaP
Xck+guShAl4tRle4rHYuYexeo3bI2Fx5Lgu2trruJ9PfeFVZYzcMYXNvAgKx3f9+DejW9f+5NZFC
BojV1OcUzkfxRxdlOKbMfJlRwUuvDRk6NtKCJ8Z0syVbT3D7//3rPpgR40VTGgYxaDIUbzhA9+73
SNgIsQVmqHgRudLOh4WHrw1wtFWma598Xet2vQM6oIZGxLp0UIFqULNMsxv18Q8Xcok5v984jTiy
aCzMmAV4CL9fSA/SGN0CQgstJwwvFXcQwyab/F5OwO4IHUfonynZDElNdveVeCi0dLjDI3uewG2A
7/Aiy4ypgdd/WBbRxytjQSjCGPqoVEAj9eNhIYeIBl3cLEUUi7XMAcpj0XFUo/mTivDH9cdZABlX
LD7U1Uj6Pr57X5gQbbFhLnwApuODHEjk51MfB5/3YaU/gwZWB7OaZgmoXAT2WjmZcvzD+vt4WPNL
nxaHkrhknOJvLI5gEHU5ObMUIPDAZwLiBQrdBLcF2TqMobwma/0nDvnvo2QswUvQYT54sZEAjfBj
Sb/SagzAzptRtuv+i1p1C9oSd02Xxl1Er/AHms0YcY/uD8Ixf79XRDKGN4reNULkx/2+1S0U47d5
LMKpJbA26GElnDYe67HSdFlCUA4u838aJ//9bvFyUVhTiDEjEn+UEjAd36M1JGMByffqaMXot4la
mvW7EWP/PWDdkA4NCFZ/HZG/DTr+syy+7OPfthejnF9a+hz/CfGR2yGZ8P15UtDZ3EAagd7sPP7k
LVZUsSlZzwX4LRzorxn6DbngU8CK/76/YYfx+z6K0S9il6MD+Q7WNxMf6U0QIygR8UA9g7jXhVo7
vUIgfjyHS0duqok+A/MKTHnXZ2GNjgMM2OUZeEZVZ3Kj7mocIcDns9BAhc4hcx4He5KTL46DcPq5
qRr/btyCvrBr860FMxiT07A+woh6PQRsQv+/rMuEjnrKPGhg3MkNwuNQHG/p2evKHqTEaR+OFWoV
tFRIL6AlV9Xe2y406sVhxWbch58B1JaT1YcmnQv5yfro8XCxWGiHyfrYOpjI2Rh1bzeBllf1rgJ+
Ifw57J1/DYgYTLcb7KhJqfipwTgwZwOt7rTDjRNZ3UtIJ8/Yj6c6luJc2wXqvQS+j1/9RrxOro0y
C+3Sa3hMjqmB5veQBZbMCQshzTnME0h9M3gKvPUkylMSbymQEzBpDYV6ggYfeLhBTZYsmLv1Fbim
8UAQRjMNoePccZwAubcvpn4y0L4a0tj6kGnc+UL7FlRgRsWYrmiI8irvoL7YbKkwcE9Nlmj1xdUy
xTsGnTEY/CbRcaNXkfgNSkCYimNnqayEVH8PDV8DE6/oMI82EvexN24b1KeAQYSQl6YTBh6MDzsu
hwYjTVw59F8afGJ/TaI1aCqYGqnYu9EQqQZnEUwls993oLSNh76jS/N5szCsO2rRtFAviDZ3b9vF
Z0XfVfh75b2qHyKKZn0RGKS/n7QvYnauq6hr8po5HPTBHC8A6EJhaEHvgxGwuy5fuuF5D7FRYfbX
iez8uTXoua8k+jlJHx+LRDpaHsFtxofswvVf5BYyPwlnHs0k8Vsal1egZyKIaWkRZ1QJf4pMzwJX
LRWU+jIbGPw9EiWxSIamRq8Sa6jJyjbG5QkDUUNAlYUZnE4scNrt7Q4OTJ/GC6Q0koZBTzwtGaD0
Z+cPS/QlZC2Mo8ogtFtWAyt+vFBO5utoG4ch60ePxrcRLD6bfPUgDZQPI4GDERyHnT0bsmAtk3aE
ZpMebf9lmJsYtPYoHNY0xH7Dg0K60GVNZa4NVL5yZpRcU37hnWYY34zbifpKP4JuGOpMCI/y6xY+
uGW+Ug3FCF8OznuSotT1Qx3N0ZRvY9Oab9Cn+wGpOChjT2KPvvtL7cSNa2h/1zOKshr4G6w4lLOT
yOIOXUtoTm7kmxdO5HoJe5kNka1+ThbPCmydrZYZ7aIeE755hHyTVnCkP3qwTsLgqIkXnhC4hr62
UACGErsyV2MEzj7Iqdo7DNs+Wrhn00s8AjTevs2y7smV3418O2pCHHrEFdrejgH9ko+E7qk3TLGP
IUSn+H2jMXygEBGQd65b6hYIVH+HwY+aEcssLXt05FpQMGcFQ7ucAqZl0z7eHVrIQ8NWV6hSYLFM
oqvWlNHajMnU07g/lu0S3YfEDD081qE9mgWCbF/hFLibI4YpnsyaZsUR1oczji1MEYK0j1YCBDqt
NkR0OhGxJgBFiMK0EP/L54by8kryPaSpGMtSZtibwWHE+GAoQAqzNPNdPQMlAdYPJqkQGZy4OS6k
nsx1i3Ihh5BqCWIF8XJBO3Pn+x7DYEmvKp2o3/40oBPAhVo0dwGYx9e7IDYGBH6vvi8xYTAQ60uh
QBDlZWpk7S1gNvh4PPU02WMHztVdKXWFuY6qRQnxqkpARRSOvsmmQZJOPF4KlnZ2DfOhiuj7tprL
XhqgZCL2djv4cxndOXTRrrQZo6Sl9QnipOMtUaEoXA+D6SSAPMQRND7YCDau5Ic2qsJPcxgwldBg
f8A5ao+QrEMfdZmGfNmGUp8IXCYhCgi5BUN2dRTMeGeNiXaKJkiXL3pdT7YZtve62kJI54v6SsVG
3kCu4DPx4dUNJsA4p3VoOAZqdt+Kve3Xp6UF0q2EIIFIK1OSqYiXaYaR4r5isqqQ+VkkRg6hefCX
dPIWc0LsA9G2gTW4Q5wi0Y8ZBUviWcbfmjD4TCxbbqN+H04Vhb093aU4uQFM9R3kyCGzYzR5b9or
EaIAFr2yrd9Vh3gTMsq1hCXebQ2w8xOsh+l9I3eE9KjpD/FSRuNhqjmDZpEEDqnSQGpsYoQwcauU
eIXovK3Oe6clhtgbdlZqhFTXK/QHphsXW/Fts3T+0SPtOsSlBFuznXgMRI7183IwzQmSfZATs6of
cHbp7dR2vmUY6i9rndQxhfVE5/UP66yGI84I/3oL+3MpSIDIGRN1W7tluhNKQ2CgQ3NjXYC3xDNU
mWyZxIRV46BWtXkSYdQedjKzM4Dw5D2klzGnqHD3CVIGL4O8pn8fmqn7sfbBdtgWSE7AiHCM9KGp
TRukWqwKcKmmfaqrVedr3Vc3NRz74JmhmjQIGgiHkAk+j7qz15A1jskBYSr+wRrATS3UtxCyLSwS
RqftXTPOaImKGVSCHj2fJFi6LQKApuo/wTHGO8pJYG8o1tyPgQByrLRR9UIgDXykxo0HOihZAE38
OkV7mFWV/b7uQNjv2J1wVFHubomDBwrWS9qVZi0cIM0HBOAgI225Z8h2dnNgqjG39eZ7Jx4ZnUGt
l3xDMmivHZKebCaIeGk5c8yatiW88+PxXHFrzn5Q4ZUArw5mzwzdCsljmpgJrzsd+qV5iTYK020j
qu6WB01zt3arCZJuBKoHmYVdc7NVojlskR7QIkLmL6rSPzkTesm+AV4EbWZUpWZe8gljbE+3gMUt
zV1UNv7nyKf+wRvcc6D7T1qvz1PM0EZbOqAf1A4ig61Ke7tvARgObgjPlJQvKN9/qkUcRl9+5yt8
FHkV3Mwzb44jAuOhjjeY81RvVO4d6h7VovUgP9WrRxMgnrBf4/0TG+a7WJUtEI8EG3Lsb5WJghtA
RYH/GN1xoULfBGx+jvq6yiWQQWmH2UC3AUbhOwknjnXWP+dm2hJkZocBk7RD61U2LbmqEj4G5hBh
trpVbDqJqif4d8PSSI37bW3ZmisxkLRadvUStfHPaY7r06j1F49S7zwZ9PRZi2SLg1W6LNVnTcyb
GCIMAQXEc3awizNM2dcX6CO8IwTfIKrft+FAMhXP8HwTs5fWYtuwBA3N91D/qLblc60XlVOzbhlO
+ZtdVcMBEC2OwS+cIFvkFnlFo9ygnYj2jCzGcYSOM+P1ca/dtx4SoClDmyGZEf/A+Z7UIeaqBAAH
hchWAsFrd55NVSUKhiQIsBorbx1KlGMHS0jMZsundu4xkKzFce18aPVgTGDgnZdGXt8ey9nCjnJQ
zQ9Re0OCtDLGBD/sEJ6j/bWxhCbxYvkNJr7uSGn04Layv0LwBIBGU5vs7UKeERM/qS0qD5WC0Gvc
bDojYokx55QCY89h6sBU0xMkbNhlwAUUegvkW7b5LeZKE38bxEizXXkn1/QkAdIDJqUd/xY0wT01
3hPdAGPp4lnh5Q9gXavyBfMpP8GWGBPXUXbPV2j39SQnPV+PS4/QWhsLS3MY9uTx5mTiZO+dQhae
NyQlR5/1zcnDlD6xE/tkN3JcJA79APJrx63apyARJRFZByp/1gCBfoLUzi2HyDYkMzdktDsB+M6r
oZl0YfsBCGmq7RjuHNpF9mmBiuttsC/7uR9AcJmRjF6rfYEBxBz2+cjoiw9rou9LuI4nbyThIyR3
9CNIdN65UVBeRzelATbAyecK/KsnoyAMKfVlOtir8VuNuRzUgwh006lc9s/AyJPCgiuUtJF531wz
Djg6qHxrDXtpcbLcObJHiQ+VHszh4wWOF07eKMvilOxBkM+dbDI5d0Obr+UwJcMoXzfKwSDmkBXp
xxVtjM3rIB3e8stolhwbH2AxGYyvAWj2t6b1+0dor+mMVkMRmcFmbdeqz3whHoSD2gCULgzdbtEC
MnfGn3N444W3zWBkGkCFOM5IRYASX9W6pXqOu1SNyPuhyE+wtAA4mrss0mK+E7EaswmIgxFFLDPj
Ya0apAAh5/oOZTPYiDwgA2wZBx89ABmyA8pzKIMPoazSSTZVmQANaSz6PrXfpbOdg+eqtjfR2g65
7bvtPMEfKp1AB0hiX4xXUyXZrSMiugIT1j7BkgDHEUaVFtbSbGvPFSS736MauJJpFpgNo3cGUwnP
GHso95FDFxNt0LSj++Yn8daxFJozCNCQQmaXjLKHllBdA9HZqAGD0g6ADL2gBluca7/qod1tCtV5
r8zE4PMyGz08BPRtPTudKfqSQ24GEtwQPZVnrxlXLMQ6rB8WunKkvTBVODTV3D0vpFWmKLdwGZKy
ipHGuYqjBI7tSougd/Te60OZ8bBqjsgeR/gedd0aQRggNnfl7Pr7hjigcraKCtQPWNUHFFKRA8La
G7IZGMEx3xb2suoGOabqpT2TkQ2v2xINYDgscsgFcjVMx9GooCnAu5wkUws4l/ZtDFX63QU9hn39
im+Lt3ykw6ITLhp+vVVEvsX+Mr6J2c1n18biMFQhGk3BsCWIXzugHiy+BtWlOSGtwyNoMESskab/
nDYVZeUmbGKarj6hEETNtkGbL2Oa7t5prEdfpdhiSuFOyJr33hL/oFFTnwNXt19iOX7H0Ne+4bYA
wWKxA45EtiL1AYG8LFUs8tgS+IIGNMVCJHeT79P71pv4dY2m/WusFZQcL0fPHZKX6oTSPLpZGxrg
Sj2v4OijP4wU95k0Dt3RpDF7POftpqc+YTAHoAnM+eyx8nxolDhd6pdaKpd3gVNfANtzgM0ELh8k
jB0SNHyCexXE+w1GqoiTAMF88tvQwaRs0/S1U9a/bsFpyRbVz4+ew/y92eb+DVXkXYS+1sNgDYbh
bAqyBcN9PGG/B5RviJ6brlNPQBLt53gO6aem5tszgWDwYZ0bnayTrCH+FzjIisEx2ZKgfRKdI2dV
oeCeTbsnilig9sKYUqgRoHvUHGgAYc1k78a96JegPkEUhJ6hbR1n1UjYmHk78k5WVihQUPPTEAJq
pg8yxKwq61eovgUL3IH3kX5bl/ixDvoYrRofeCJv61G3iPseutKQTuvQ+YwEEBojq9H/XEBvkTV/
cqsrEeLI8N6XI4pcWCGyK18s6wP1WHxuEUOSVaq3ehr3JASHO41RuCaQ/9/aApBXFOyir2bM2nd2
Bx84kXCzVNDImkyUwOSbPA+UTnAAA/BIzNybChHa8jsHwfGu7IHmgZLL+zT6nGcBGNp52LbhQSiy
5dCXrI/wF2sdpCe2KvfDMcCD2JYDZsIvve2P00yXVPum8AXVRzMFgFlWk/hM/eYg1Xq/IuDeOhfC
yG6+XgAZ6Jy+H5H8rHKGX/00fd06GOSGzgRX6NyuQ+pB8A7yeHhbCloIabfGEhjByGxprCARWMX+
UQ0wmLExGEXoNvnPSxUdVFu7FHJY/ZrC1kbqYqhdvSIN2bi9HSWJgYEhaHodfbMA5quZnSaUorbE
JEo3HknXEZiTtNmxEqB0hY75fW2RcsNQaBLivMmhLWG5QSbgPGUIyGFHVoAugDO2Fz1sYpvMhg1v
r6DUMTenOlTxTzlVy3ruZkxS95ii1VkOQC82NtvHEXWgAcGYOpusdfN5NRCWqIE0bsVapy6Cr3gf
vjf+Xk2JqweAjbM5bK8r9Kw2F5yd87K+dnlN+YunmlOzr692XxgU0qIobWZqr0EsXm3qgG2BLEbE
ABhr7yyOUQw8NJhqG79WEzTWQzJVGdR9j3GsADKsth/bJG7CoLzC0n+B2USxrNU1KAJ14nmmzEs4
+aYVbZFAu8dygDQAB+ygDMansLVjgsnGW9OqAYUKu287vLTIRU92Fye/gphY2AsPSZDmSHFKBoF3
RlEBQh/U1vq2atl718eFckpnlYgUeI7qcRi854nOiFjNzRq314GFDlDJxP4ZxlIn3sgytX59bq35
DigGMGJlNV93schRIGHMpvwAqbpu043MBtoGONGGtruyCDgHMmK+PcyjRI2ARJ5IoBfUtr16MYw3
o4H18N9Bfy43htn1LPr1W+1DXh9SL4ocat/1OJTj8prrkZ0VRf8vAqRO1Gj0lAQPNIACAefIo3v/
s1XiCWKEQRGUMniRNkoB72A3C8Dhj3PnqaslhMtJ3SK2AA3cvPVtX8tkr2KPZYD1NXOqwRvHGL8y
bofiSa0+o7ndbT/9BprLn7ZSld+g2TfJDMmqrW5Xi1ojaWY/Wq5GdGln1M4CT3zDYbjlPlwfvyuv
r3dg+bpuvo9Mzac3uLRA1pGaHXSPrY/QrUgAgnRT4Y0KD0BSv/JA0UJVlAwtARyZIOOGauniPo12
fTSVd+/H8wva+Gk3Kv8Y6bEBEKiqMpxyuHYKVc9+YUBYcp6TWfWvSH7iXJL1BSlik9sRncal44/c
89Czi8h4oz17XS2S3rN102Eh92kh8AAYvKRsccwlk5zbh1EiCXcu8sVhDlbyGS1c7LhArBE8xyqm
jrItx2tFAX4fQti7o1Ej1aPk5nJ/VfAVJkN4rV0D55qUaT490sV2JSJUJM4BsV6InF7OJ1IpyKOu
Ctmm1ehJJKOFwnjUss9TsLHtam7KKjgLMAg/kbr8gabzcltyxyHJB9BSqhcSDLkv5QxRPRT0qJO4
RC+XrK8xAfXQIRg+8nCecxlO/QnWnhTvSMsc7Rl1u2u+PHIzzo9qHWhuaYB9HozftlbNJ8htVl9K
xHtMFT241TczyMiJ7Qla06ShIAy3Qt7pfoLTxbihvTugra8m2wBTqrv2FvYx8LAFQAcbYWmP82yb
Lxgt7wWfffhp76vJgOjpMr10XxAf3Rmin+TY4sRKvE1Khd0+yeugXAIGbU4MGGZMye6MlCIdAVSF
1ISPloIeAaJul60+72Lu8wUumKeS4i0nlYRAdrtx9gmUsugFKHuV93E5HMYKia+vWyQdsTXp4KOJ
CXw8DsBOA4sddHW21MHeZDBEhnQnrdYzZEdwjIUmyis+o2/RcwyFvFYDjSMDOZmDqh3EUMMeJi71
Aip+ubRfXL3PT8Pg3gbXTQdPlvRhBikRGdAmn91awyFoVo/aOH0d7sY9Kt0qPxE9/K5HoCwKiCeH
31fn9DkEfB2rCkt3X/BTUqOzuzqxnDWpTT7XUv607H+oO4/lyJEtTT8RrsEh3IEtEAjBIBnUIjcw
JpkJrZUDT99f3NttPd2LaevNmM2ysrJYDATgOOeXG2ayumm/DN59QdrM+tYYpu8ZAPQxroy7QtVn
5KVMYP5YMAzSVJ0+XSPY9yZkyK4coeq9il2pkKOJ/rmxFEEezMhiR3DkWyK6bQE0RQ+aj+56KHmX
kta4qbcRj04wY+3cqTWlxqXGcFp5IPF86uxD12AfK2MP0IUvIlEWf6q0ElHmyvTkDMvLumnz2Mpe
PmaGvx6scfN/lrjp3i2/NShireNDU7o+ciBpg0gAmratQnhqMBaeVW/L34ZM9KMqFjNMYiN7hVlw
9+nc8H00zRh6aUmaTGZJCmam/smPvY4jcHT+9iRgIUTu1jAfXGeHyH45MR55OyyT1Zu7ze39RLJs
4LWlDlO/cQ7pPGe7sZVXkmEsXjs5F4Gg++uD6NntMPu62dmVs4Q0kVV3CpfIbSH64mktu2drlulh
GiWmdJXLSNr5GhgMeL9qu8ovfNvLkyc7+2UZyHXk33jz6wyR44RmQ67Hfe+5WdT1GQAYTFTQNjML
elXHuuS1vrF52FbzLUmtpdK1LdFVzW427mRW9ux/LMo7J09ZNhri44NqdXq9y+15+DYhjszQ6GN5
v7SdBqdpjfa3piz1vbb87J5XVA0un1bfa2dZPZSmbz21c+OQyFe1+PPqXKPimtw2P00zkCl0XhK5
6zLu6eBqoN/m+FKCD0exxazkisE4+YVsJlJAs+xztlrfplwmWQyCFJMMNys1WvtSd/KxLfTKA6U6
UEhl3eGIdarT0iXyLBNjQpDW0KFW1MQJ1KtIXnlNGTvC0GkZteFeV7fr3mA01ieCiOqdafi8qyo6
DPJmKfAzTQZRQk6+z+VEKVmXTd7etq5i/2pQvE3X36u1siGrMedZ97fblsC9wF5W++CW/ba3PWyI
oiX61FocrLbZRvtk3KC3L5mjvM1l3YhhTOt2Es8DFz0sSGe6gCU7kcrnkdY6Pzs6aEMDx00hrk0s
XTzBajf11bv28uwb9wb21LUBIEuXljblWRX0K27bqYrL5MFq/GYvZxmJLp+PkHQAjDUhFLyEJvop
tNxpBqKQrRpUdPazfWaUXpiLfP5o+3q6k5lj3pRbpQ8ACsQxsD7tfKMojnTMp6etLtjhEgXANcfe
I0qoLXQU9XkwB+kdWnq1KzEfvA+piTjRkxjNh9RrPtQsfa799M1cRYYsUvOPnE5wAds7Xrx2E/es
l+7fPKVurs6ku/PI5zuiu+AmlJP3NYlmvVZNv+WLUlHtpbR6LtwJhzK2Rx4674WGZqBYr/q0yZLe
r6uuqNyTPxBZdLuw5gWUV7RXp48TsB0hCzPSF8clrX50O+/Qe830MQ0J+yTE8Lm0GIu3kRcO7F7+
ktrah1EtQc2q0q7+ihw7QlOyxA60Q56G3GTocPXSsJqIeo/+ww4LyvxCxp1+Oulty19LYJJt14kq
Yc2U3VGM8fqwTihbgjUd544PkQ+R0wJQR5jUIT+2ltD0cC7q+kQQTvtLj0MFjIMaJovUaN7NWb/l
jK/VkiI9nzd8TxuqCL0sPGki/aicaTiNw6CYEqckvmQ0L4Z2P62PLsDPycS+9NYWEx/S2pZxi1jI
MvIRnE0GVZdY5k4mLPl/8zwhgNGfPDc5LB6dq2HfxBRTg2g5IX2Sy3my7fQ8eon+KZfBB3jqChuL
Oglc4SK3KmiTaeWtpL2/ppmsrxgGcTVOLl69WFz56hGFdGbwpQSdkZsfI6K4OBq7MvlqigoQvUms
S+0o8zG1Kyr+Rr+gGVUWyY5Eqe3JlwsNdSjDNL2IbSp5LIbBCiq/VBywA0y8neE4C2wCvI+aW/RD
9nH6XThLG1mw4wHk/1eq0u9VCbBouglzSgZzMxhskoYDK5kMzkRUxVlu6Julp3ibQcDtDta6WDgz
C/+1dq713Mqw3c9atN5DOla03bdp69wQf4VfuzTYiIgw/W1XNSBtlWCZNPKVdX6mdHXhhCmCMnWm
s0UI19FMoFrHMoGksLuUzBuSK95VN5ghw8SS4D4Y4mfRqfHFtgvjwSyQ6PdWQib7Wlcj9rFRbSc0
+eNu49qlQWHUE5aSKxSkB1JZRWPMgKsetQib4u83HIInSsLqChiv9M+9J9KQamPRhw6j1nuWx14L
maKqSz0kA0j8mhahpJAuOWrR1BlPtr+cRVtvuD/ImLJKUE+Qy4OXgZwcHMeurKCF1bWjrTBsquit
oXhT+XWqomE+vWGvUcf+2jTYSWvGfZIYQ2iiYQYJWiXZ0Mk8NdhH5OaRygrReXCm/GKm2RqVtTfv
4sTDrBsTbQ1G0j57eMIJ1/Bq8t2HrvIeN5+Cx3sQMOM8KNHPAK6u/TwtSXawqqpnvM/MKZyqqXoZ
4hyYVDkOjQha6x2N1T1h/vRKqoA3sr9d0AfwoGejXAP0fBsoheq6fUveCOEv66hf50zZM4sNtkBo
ii67UTRSrwcbEhFmvE7qmzGGZQyqarXCYSj955kS6TDtLEDqnuhxZ+dtvNRaDpthZw6NDc/eQYok
VnNqqObr93Zae+Jpnqzpt1H32SNZSWrdsRniDIZbV26wLnZ2aTLmoaFotsiANUC9ZMwQ5X1cWzgo
u3FLmQfaNMo3BF20c9sHrYftyagGfZS+ocfALROuPhH5C+Ib0zp0OfYti8Vp2Ze2XGgjtbsdWiGe
sjI3xgLYAIc+/rrsfpiRCphdFh/ok+Jz4WLAxzu+F8viflY+MbXBqhbWMJz+R0aV7Zz6FR4bp0w3
uSOZg9a/zK9HngRQk8TerI9NrHm0WfadZwCscdvXYbG42X3HRsMmyrsE0GNWXQSVQgMoEpc1HKT9
JKtq2NV8ljcVy3JfQA3skQ2gOWnE+liZW7rfFvunyuQI9jum8ErNsGv1kO4n7k479Z5zT8RHvc7g
NzZqrHYb993Yfyttsg201bNL4Mxry7D7mNtQcqawpyfL8eDq00IqpsGqM7LDlpTLesPCC1VhNJPU
N1UCixSxB4DwBXM5akSDcnbQYPQ1Q8HR1y4CpTLtka6U3pyJXdapeHlaRMafuF5HmNhUN8byqpd+
Ld7/9SdVugJ3iaEw69eEmqT5wUFNjVlLM26CH3Yl+iHLLPjRxjwgQzXK7KpcLLSPsama5R/hxC1n
RhzPaJi2Ctj81F41USLr8uZmdXkeA134qKHMlVM5mAan0794tu3ut5FqlEFSGe2nZxVGH6VGlepX
g4dluDegh2i2HerWPbfzwEm32a2Mz//Sk5R+rpzjMDER7JTuUGPMZjnALAg3r+csgNCSvCwKFscn
kRcdk2cde2No/1OMZGo514cqaVPEa1d5XlQLDxUZvoier8DX63QyIJa7S8U7ybpgQE3h0iYyxT4n
Q/LS6kYuA/IkEwzaqzS3LU4PkPGkRmk+SDOI4YZul9F1yQ7ICzAPof1jQiVM2CT+qPhndW8TbwRN
0o5T1G/YCemdsK37eOrNp1TyhkQhli4nloRaBC3JqN+iHJcXtsm7EVYFImgq8iXqe2khkyOO4mAP
tfnRZpb/NCxjdp9RxLOLGVtemqwpTo7LhDuT2XsvBk1wScp47bVZ+afVTlEww9IHFCwN43iV4GPL
ZpJ3UQM4X8vkFr/pMx5epypjRaeO6bp61tAj8GKb83vBuPoQ41C9OMpJGPnW/Fzk1nIv52qFrh81
hRb1vo09MWHi5vEIID/rYzcZT2lTPGyGhO5XIu9O7DsbyG0ytm+WEB9jBTicObq7nUcQYVxp1BvH
BufjKkCG8v4D70F8UHPlvSz27OwMNRcv67LIN8huK2LpdFCkqPaYMVX+mixLRTiVJGy/wKvIyTnc
WqOHhsmS2U2WGc1dpVncs8Z/KlKFJXVFgebpsf8Eof0qp6k6d0VZ3JY82Z9plT56THa3SFQ/hjjZ
kshhxguHjdozpzCRQGnkcTJr1G7bGNLM6Ypekx0uy1zsfCTae3curdvcqvowNf3BpCbZ0P/K9/t/
Zlr5L3kl/z8llFyT0P4vzpavnANgGL/+a6zJ9T/6l7dFuf/AtIVgnLAR6Zho5v/D2yLxtti2pRzP
ETamPh8F8r97WxzxDxMYyUOwJSQ66Kvt5d+9Lbb8BzYwgQSdBBNMckSe/C8iSv5bhK70PYffwGfL
xEsDLST/mz/erlKxJkigkdg5eB1VQRybAyV429WA9GPXMD6bWByifGG7LK4qEK9bVOQsMRVwqbRe
OQx1lKghj3xdtafBrBKJ96QAlaDNRH+sk5W/83eWizKS7bjJzvzMCXX5nSy5DIS9VmgsxBjOydJH
dvI/uucs8c+ik/9Uk/MhFV4Z4eD+R+dtYn1Gbf5/xLCg9zHVlmtxsBaUMyIb2lcurprOWsUxQi4T
QVGMkWjdyViO875sY2b+uo40ZvlvEmUJUJlM+3HytuVAuIF689MtecYcgOGzqhcbmM9Nvb1jUbFB
zIh1XCx7fvQKn6SFyXV7sWPvSJGcbHoGR9bydxwj8kL31eKS1/EtgkqQxbjmgtBhBP7b/5bEZh91
lRBgzLv9S5dX1ZIxLkLs546AQXQNEF8TGxl5t7Btm4u+IpSiqv9ox8v+jg0CkNOYVKI/rEvSN8Bm
AMp4mrFKk1dy2y6UPQkDHWdNQTsHdmHRE8NwNwbl1HbfPhTRc9Fc29cm0aXfHOr+B9KtOlKE9u1Q
Xfuw6SMxSkijnCmJdFzMYtc6rno1lnn4cMrFyve0ArRY9ox8QJxNKVK4aYXkbMmBt1Z44RAd/DWJ
gfEsUmvl3XmNrk+K0TiayXQ4JhP2Httj8277lfSJpsgfVo9IhRis5lozlf/12sWI6imN7704h091
Emu6dScAG2u0jR0eGX0n/Lh9KVVGDfxm9sciLoqHpSmzXUE0x75rZhslz6I/Rzejm2bVc/WjGfo+
tjgRZwgW526eEUOtud29OVMl9rYL7TvG+ZWt2siOXqkCoz0qN/eZQx5dUPRt98O+6F4Aua9IM0VZ
vNsp+NlSusdLAtvogDb7GwPP2X07Ye9d6S3beZM17rM2G75Gz9+1U3/vm30kHGcL64o6rdrWw0l6
Zvc4tpaNwqPTO8S7oVu2yQ8nEepO1RRIZkSyT2ti+0mjBDDGpHbK61K8eR7hMy76xkOToc3MS7P6
RYmVehyYYv5eRQ0lGok1e263tN6AT1ZmtcwZd61Y51vIPm+6qRtz/VTFuAXmhoYuyFiTkZC7LPa2
HVf7qk44Cbb1tDnW92jP8S11VfSJuf1vet7XQFZrHtpoE0JnTnUgDGx10vD+2B6WzbwPEW43kTsD
kLhAUu6QdJdkLqKWaG+Goil/WDykWZIYuHOngXOTq1E5jW9QuBNR57SwTdsPOvcT/CSC+3a6BUSv
9gSfhFiw4Ckthve1m98XSyDHtL77Mrd2tpn8McRz1xr3GyLPqiRgE8yYCrXsjR7fl172NzEBAUaS
PhdZ9WSl3TEHh/ftaufly0FO2Z0tUbLHMJ/MJiliUR6molaca/1LXfdfRr689cyageJhD64UYZEI
cKVr3c8Ot9rv1HZe0sL6tQJO3UlDNpSCIPTI3NF+APb+WdME8mzU+r4djdtiRb8MKSIGGKmF2bn/
UwEoBqVjEFUhmFBmlOZkYsP9DC+mX0ecSKEds0VvdJBQ5uDdjlnJSJ73L86KFd9HikJxG7q7INnc
o9ktATRHwEVNs7BPRxutjf1dSiBkg6K4u4my0RM8S3GsvfrFKWKX/AwX7jzNu2/qlepdXiXFXgsX
tfd6EWPzYeSp98fw0YkSaHSTLwthAJkTme7YPAt3jqy6TN5RerFMzn5ow7p3ZXozs4Q5+fvSjONB
iilqpEfwGgdmWZigV7/cmXqN1U7CpMj/1Fb3lFd2izif430k8mi5hihkEMbQu+pK1nn3aZa+5DaR
mFVR/8QFP193Vhe0Vnw3qilwRuSt+bQ8KfQPiBQP1639Ogli8sxuyhmVaWoiZzcvWpt3qu2D1ZuZ
1kvjjvi3mVSG9pEvd6d77wgy3+5NrVLYseFp3AC+qTwIBio5LZlGjTFClcfbyXCyu653I7cRoZt5
Xah8jYmu2+4tTqolbx4tZCtscwixcGXvQOc+kkx+WG175/h8V1lvv+ejF7HLPk5phVJXPIoJ0bpJ
KnovEfACQt/SeIJ5NZ5R8LcQQYlGfpxnl9w2LjzUz8bQEqjBT0ukHJBXngQmmaCpceV45A0wmFbR
OLvIdAd62dr2sszzbWtMny014zHOGMj3r9HOCKDSOoxTXx1WMztv3mBgCxkO2CbvxKrIM+rlUzJN
5xKxH3ocdiPjzbXrWwESn6dA2mk1PyJa5q3WIHBUazSk4zXmzD4tlFQEkDQk2Fg7ocqgjEcyS/Rx
dF+tkQ2JtRcyVE9+5PadDpBJxsdR9Le6cu90S9SI0/7h+Up3GoIw3GytzjGCtJASqyJKOeBvRVJ2
Yb5el9daw+4uBBqZwzoSkGXWD3Uz6pfNk8ZNLZ0nRE5J4FcOWitsL8GWE83hV+U/LQ7cPUblc3+b
vAYVN2syesd8g78cCIklTtO0bzKzXg+zTkUwTGs02l+EnOS71SGu1PUNGeJ7VSHwRnHOcBWpZDW4
cUAThyyv9zN4zbMB5n51Zujta1bTU9xUb2LE9W5X9huxBNq7XWPv1WsGwOJyPy/oB6S6Ia0CmtSN
Bj/fV/JKy+T6zrNvx+7Na9FFzA5f02BkD5V5faapZW7WexoldsRevClDvTprF24zTQ9oGj6tKl04
/VKqoylEDZSur6V5pIEt9vBLyf5h02iR6rUNV2QFCbqwfBNHJcY3r4t9bsT8C/sLpxa5zOPQ/nQC
e5tSBBzBqXQEvCCqU63zM9fqtVlLJ2jddt4Nbfn7miDlj9ewOAQa4TDqE0pU6h5zNj9GyucpsU6t
QUpolz0MRfuc5ulrOWTn2HBCBKrgwvWDVm55X/fPEwKHUuc7TeNvEmuw0vpl7SY0LrAd3Cn+AVXm
TYH6kvdYd5N7Ngrx2H3lN/70yUad4wbUytwXC5ECpBN96FTvigwgoxj/5nF754/dDQaeA2l5nzrP
nlrD4GN5kSCA6xAn45PdlC3Sz84J0zb7lXrlwMILCi4NdZOo9SyQrg8V+rt25M5fjQpy0jSPXYoK
ot9E2JrpbgNOTK4C9aZyQ7xWtwMGjB12tC1suVEDZzllGmF0l3e3uTctwcwJJjsUXJJRH3C8f6AB
+XcPOBESTp8dkrafdkTZ0T25ajsa9TPWLiuk/bblfyj36OnPV7FRNklUIC5UcT5lT9BM8y7zlvZo
xlQyDPAU84DElV4YjDnYIGCRnb2DnCaYNpMtwJHJgf7FV+12yE7Lfj9NgsTCKRKDWR68Jkb4aZFD
gpDFDsxBWMcMQSxJ3oUfVWv6MYr2kJbljVHWj07KSLZwogRElpHNBlDS63QnV7sMkpb8Q4PxgkDD
rNtjO+ciZ8nvIm7dQJaclEJYkd8hXlee+UZM5mO8bXfCcWkLVFQPIDnh2nfxH926O6NaHxuQf3o5
lUEyUY5RwOICa87EfOdyNqVr/VENWXaz2Azg3Ftn4a7DW8XodkxIg42zzAznvkdRjWoUwjuctvQv
FbpXkKR/K4zpoVXWm+N4R3qPwzi5BvFaRTheb0pJy2iXLlhzfXXRUGxNkxan1RihW1yTtAIJswir
Y2lmW9My/dAEv4NVIqsmL2UV0Jg8gY5jEmri/hEv4Vs+pkeTg5pEz9CVHSYniM9EveOK7TjaZvuQ
WhrCnibZQReviqi70G51VOD6YrYa32S53jnWAsi+HRF4vEvCJKvKfbAm/5h1+nXRCJFy49CMLuqm
c5IM+X4eVofa1+28zfqc2eafbgBwT+Ammc3OVjx+2gNjDnapM2WtSzi4aAa6DhB/cIevdooj1fM7
zB1ijalff+E9Az7Jty9+1y9vST6cgTzHjGwk0ThVYNkGQGc9//aq8tFe0YINZIUYHJm7XLpX3Yqb
jEhQgekSZWU3BkBh7CWn0RG3mWkSm9ihBNe39WDWodMlLzVCwkPrZjooliJI+74LFme9oy6XBHV0
BwlwLsP0FEqiQYMEk6z9hPT1pldyJySSpSmfEPzJgmMHWS8Hff5iFyMpPQVCFNf+K+i1FdV8i8Mq
ArF7QZa+RpAzB7vJ3nq7fyoLrHAZR+50xceHbg4cY9wvhZ4PU96kLyXJUvVuQHEFMS/95rj4PNcB
2mUWxsr78FU1oGebigMANw3NMy00tTvLx46xO+q16sswboQ+UX5bIxtS1d5CVX1Aa23/QTNivXtN
CiMtFrUd6yY5qhRh6cguEeQahktoM77kg0MwgtF0UC56MI2b1PHjb7eU9ofpzvCCjBlw6G0bZw9s
VCIJa92xxQ7IpcKyXhWuSM+1X0AGWedgqDCpaWH/Kdg0ODOudbFMDf3fRUJ4cdRDcLOfixPRj120
tK3Qe7frjYvu5/KnQeZxhhIxjobwnKiY8+UEQzkdcboY92qS5CXpuoDOQufwBIpi71E+MTY2XS0/
MjQSoVtIpPeVWFDto6zd1z5Jfqvyuh+Xs/62MakhDwzfil9l383f1havN95YtB/SkuQtlxuyZLNc
NfYkcy7CVCkIvkXUR4um2ud8bLx95hv2ccJ5/UN7FxYdDDOFEdjGUnnHzKwI2kv8zgvR/+m/Y5Ea
F/h5K7BUjJ5yXSI8RtVhdbq157jr5U88OfqBcWK6Eqypc58YW8biogf3RhcZpxUi3pexkNiihByP
o+U7b0tniK/G5uKj2P6z1f4193IbI+g1FFmdTu5HmxT4tHjzMrMNujEzD3oYWgNDcmNFdpM2d4aP
YbTH1seGhbU+H0iinYSBUcaF8Wa6kMbzmOR4++OuWELBcon+gtRohGaTlR5iZfevV3HAn2Wb51+5
1Papd6t531crI7PTGXfbhMzIjCdehfEy3qS+aPYJLrTAZ8k/4JZKv0pOdOT5cmVe2+ZSHUkVLR6K
QeW0H7jDGQZb79cF32S/uKiKRKuPixfHAc9N894l1fKFxvZ90Nz3UNIJu9Sh7m13DaZEZr9NO+dc
bQc/LdiWJiy1jhmTVlD0sHh6JvhSwyh+O2mTn53GWZagtRkaTSWcXW4pRZllHj9Ic9quys72Zh7m
7q5zZLHzWPj5tfVLLmt56AUmT5UQFzhI976z2eWaAdlwZel7nFWSx9pY1HHAvHZu5NLst2HYfhuO
QTS/A2ffzEKjbc7Lx44wks/coiMDERM0KYrlpyEWFaGw88q+nNPP5nN8HPs1w/gxyi43w1WmkJJk
JrF7KfdeFws4vR071Z5ch3qXuj0GPsuYg0Zl1p8qc/NPVgjvZ0rgBNZ4iW+b1umCLknpQ1yt5CVe
FBRo4aqLMy5ehEGS0Hl7RKgw4+HfqHU3OBlEx1yTFDdxXWUXUxWc2tod9n2v83e6DuqHgvzki0po
+84A0i9Oo5bHYljm21Rt269C8KaT6eQ+psJD6FWI9ezMV79Ls26/eD84TMZeLXdF40xXz8tY8w4t
s7sWjaeFo7upf6ahZYRkZr0leaF+cP3WCSGLrNer1yBIrbE9X53lL6YaeMuw6Q0DEQSJEc6b0YaE
M1p7VNgoSc1hPrOtZCdftfLiyxSTdGlsu8p10tDbTOulRaZ8TOMmRyvikmuo/fw4rR7ZVHk3NeFo
CqR281ogrTLMaLjq3BPFjx6bMUaWiSHGU2b1vnrxdsYya0fCNeKzssZLu1TPkviZA1GamhmHocLK
QHH6qXKeNzXMoYVrBq2b67IZX01LDhLVj3TbpoBI4OzcN/X42mrTQVqBTzcn4fZ5mzyMCZZkgPQQ
7ilIOAAEuYqX2DBJqfAbFFvofFz1YJhG99jXDbLDPik+ihF5wr7OG3U38Vzum7RDQVrRH3vfILtK
j1Q+FRiWxpSn+xrfCmOfnKuiJ9Vu0b0x3q0NSqJg7FaoOxeTD2x2X48vWLKK1ywuBydYfb+8dO5a
azj46y5o80BaqgbAntgA2eAdNlKvp72oajc8lMpRuzRHZ6ywRlxKphOXALxGhb0tBppbfTZnr286
jOgF84/UaxepuClvsMy032JrxclOieQA4mwu5KzwUjD6UMxWcV8XyKPRhYp3wnanh7q4hpnGbLN3
PULD/STzz6ysCGwsqJ1/LuatPpDaPnxYlWF/G5kpD02frSeBlf+3Lqr4e7Fa6/eUmdZz62XGjYRf
RorobyjuPMPHlS/BZ9t9V2b6TflwcAgZOJHBPHru8EV4d5MzsVNm3QIZvkLJ//LKpPka0Oz9jgVw
ZpTHZX+c/aRBuZKNMbveVUCWFiUpzpWx7UethuwBqaUPtKTI/9j1CmVNNK8Tm1sJe3py6ANhBE2G
lqE+S6aIHdh+9iy9HBZjdR9SfDUvsBAMAR164dt6yqz9ohgc4bb9EteV6PNjPyf+m+wKFY2lLfYb
ADnug6nTHBhtO98QhUmNLoWEZG8MiDmsaAawOS+b1x/1hJCSzN/lgAbB+RWPhfXpGPN04GrXNw5G
XHIIsK+ANMq1+kkEwiZdi/iytLnzZjCgXFyyVESQ8fPDqsm809DkHPKibe3XoQM/3vvYj17aEsJ6
SbOuCavtGnGb4zKCsqOtIjEOohbOCWcXx/3auv1zV5ZzBIWEoRRv43rpt9a4y2qpvxM7tcCttuY5
021D+ohOrPuJhKuHZK0sMjHVUIRJRQBRW5Z4WLRv1H5gE0Ly0hm+cTLNcnq11tE4rZoTKfCAUz+I
t/tJ5hUX+dT4oMdoHbBgy1vDsELkeRh46oc4SVpCKMwt8puNdUJcY/KmY6IdDcHdGAUQfGzeF7JV
11hRBJ9k8/S3xLFbNLAMJt+oQK7JPdFQ4K2dnZmDAHGC/SRTCyTdCPvOdnX/MrRd+9pgZHFJpF+2
m20EjkPilBmRKECzvAmZHTleDnoYFStAtnS29vXSbEiRMNoTYw3I0rsMtlsBiw84/MpSF59nOTdn
Fsx+bxEV87z4hrjRWLcFwIbtPgKfNRQ825Q5FA6ZPT5Ol3IkhmNHrg7SyqHirrDBJtO2U89JEyfM
/EY2vRDNLN/7xpCHic/05i5ufRwXHVYlPTM7cr/Sr3hLDeOuWXB23rmosTYiafIPJOp1lPpdv0tL
KCjs2pl/HTBQA8+cIW7UZ5N1sEG89ds0dfLCiiHqu9VyLXsXb+tWRFsb6321cOpcnKxvLshRENza
RV2Qq2A0/efQuPl313klq3ydpufsqr2zcsN7nEoUcOXQ1t9b3tZ/K/wme0aR6XWpWp6J0nc+52Ei
/lmRpv48oHs8ahSOpy4RILFIIIw70mjKywCFfR87jXEa3Bz7Ruakl8bt7NsOBUvQm4SuFaXZXkCZ
uLNG3/rKvNyi4G5cGfIsxx2jIpnnV2CxoUAVnQxRUhd2iGvTidgPqz3i2vSUcSqdC2aeV+6Pn6GW
DAagS4c498cnY/THl22YAV80vurHiqMm3YnN5lbAdl8/eqSdkPBfLjtRMzDPTY+VcqjqH1iE7rDU
K/EUbinWiBZ4np2hm3wzcPqlui2x5mElnB77CfRLuEv5MmJsjwjHsG6gBfFvU1ZWRgQKNK9pMak9
h11/cHyv22XOignKHZOEWH/PIks14/Ug5i6aJKhRc9Xx8L3+G3Xnsdy4lmXRL0IFvJmSAL2VlyYI
pYP3Hl/fC6qKKiVbFKN61tN88USYi2vO2XtthSNZXv82Onr8dS2IJ93qx0MtGvJC8mUZDbve7AHp
cHhSjQr9rxhr7NWKjM1UV55cFyleKI4PwCkfytDt7xIjTxwsdWS3c6m4t3s+qoWHG/YR+Y2uc6jo
umYWaEnJ3hoNa4mxzxTW40hHFJoFBrDMzO9KFj8MLkZpx4SNvSWBWb0xyXQ7VR/GvRi6ytbnXLML
UnV89GQln9WGnr9Ffim/QAjE+kYP8EccZtJD6la/sGZQpc18d5FTUtnJKj00ZFpK3M55E+O8aZN2
i/onObZQst7hea1Gxew3csm1xlHWYNBvq2JNRbo/6amp1nNEltNuqwgwRPplmOxcTlgjJJxTqInM
QGqSbxPRwCuHlrV2WMbyn0Kqt4/MQhQ7OKIuOVqxu5LH7SCZmS0qXkr5T/kVxUOMFT+RfbojkQLp
vOyHiU4d1Asd1k80Y7OSPQmlKv3WUdqhfqZT17vxsOB42+3LEbNuOHG6UGTCNirlbWyEJcNEf1bU
0lgJSqsshkhyT0FX5Ox8A9VdFoog1HNDE5NDAwwGuadwiINC/+np4juQSf/Jyqh7lcjStATOiobf
x+bIRY89stgrgYTOogZohQkqDXUlorqZzsum9o0vMxzZdJm5IqLkMp9gA0AWicYJJx/OjbZZK2JW
ImtL910sITwVhLu2KpVtG1GP4/jbzXx3Or830hFD5PCchvRTejZeiJ+5bYOmqY2znEfdlEuj7PT7
XvbWOWzoGR35kZPoSGRHaMtG8ui55WMRj1PAwiCu2WRsBgURVwtlHUh8LZy90DzGYX7oMNNRs90p
mfjmpunWLAg/keN1L1l3YZ+eww4DSjgmPAoFs4jlnr2mNJ4khbw6H1Du3DMFkrZKfR2y89RnYteL
z2w7secK6LHT+q7T8US1miAuSqF/4LDBsR7gr96xo44NPfmJK6jYjOGAUlbWyxbpIVvBH+hhJ6ul
ZxkENgXZslK1hLgMNr75glrYsOkFpUT+X+XPHVPfcvS1fD4GpvJsBVE99/wR8Y6VTqWmvLvDwU8k
CH5GuqA4mClmV5GClHUIH6oBJyOleDfc9TrQfKvvknWdabSBTTN5o8nNmTquykWhaDSBGp0OfK8e
RM6WCBiHfGVxbmvA28p/wrznJsTMNWbZiGOhUwRmycqPzwg01ANHUoq9RF5ictXd8dAyFy57IqhY
sNrnsMHDgyvbtceoppTPyXwt9777JBa6tNA7i84hemoODRDiYNjIsA1mlml2C6lKWaSQ++VnL0O2
vRJlWlZlUUY8pIzmWodgNzTD0ekVC5+9PvVn55LX1ZSXxbp8BB9PZFo7RttBqYYdp0XVyQeqoilH
ZdJe/K55segf/ooyn/rYUHj1mzho2R0a/Z6ekYTvFqjSllJwKtqalsFAGiFd8Vn46V4UBKAFNVZS
luruESdeuasQ4LzrQlNR42OXYc01qa5+FXndb/pQ959JNqq2PUouGr5DoK0tms1LmB2tgltZ57TZ
Bijx81j0UA4iiknmuHhYb8cgjpu5yK6DAsvQSffU3trHJm3DiUec6IpTqVa6G3pJyByv7mV3A01B
wCw8krawoI+fYhemGXuPJDPE1mGoe8PsIpr+kbAWBvyTqtFLd/QOC8oJ6Uh+YoDFVZfRgXeql2xc
Mcjj+aBIuIIjLeRUNciBE0Wq+aT5BukXNCUzvpjUz57iUY8WbcZE3BZFepZ6SdIwnkNDkUdL2rNh
VNcUrgWfEPEMk6KViWzQfHEorUUSd7pD9TZDHaQiIogtubR1PAQbMTce4tikQKX5XngoOZduUbUH
CzB09KE43QZDrbLA4jfT3cj4I5dRcBpjraPHW+bKUWn4AOctQa2MRz3eGqkU0C+qi2OIJfSZpls7
eUsEW48Cec6Kzf3RWKT9z+0FndqeyR6jk+x7hYBMuhseUq3JHnUgYqsBVcWMCKd6MeqaexAlF3aZ
f/bl7E1Jg2et0KlKkD2MN1Ns7xNpzFYie9cXdczkExGDtc3eq32rfEHGwBcKuzytAGKCqoMfnlvx
CRFhcD+gMz0jnPwhB1TtHMp9OcWnSBNV2Bv4P3HshXS7BJ38H4mt5l2aRvqpUCPDNjBTGACrDetn
N1lAwiFr6X9DW00H5jChEIU/mBEQsWuh/5RwCl0wHShrr1TFeeQlCv5EZfRpj0r63qoyHwkCrr28
IRezykvpRy64AG1aTduJ9Aw2mDvTw5AU5ppWIbkDRvrDd/P72BUz/BWcF6mu8hvFNJbwynD/wAqY
viAiq6WZOKVk/amicXwIZV+Ggxb8VvKi2gpGTAYRkKw94KTwSNXYfKB1jk7VbJrzQFdnH8QR5U93
rOlt0Bmb+WJk3SuCUaizxgitdw74HJ8KTr/YBxP93MspNScIBiUIq5CDpWEO6crvIhP7l6n9ZvhP
1pZafaq81FtxyPcpNQnWgvPoygqDcdVoCVAayOHGohWQZitWSnMtziWoBT7tIK0uUeib8JQPqVW7
cAQb/Sy2Uw+Tgx0u0iQw5kGkhN0shlbgzaVGpvhHXqC2poglnZLUzE5N6DcHXL7ZPux8pcNISpMf
rrW05oxPh6GLKFbFRfUnEQP/uRE0crl5gvCVrE4wnSxOHkcqX89U4yidFZm68zhSArrLCyfrkAfF
HmUVmp0GNIy4PoYdposcA/PcrPFBuYWa2yUy5tkoR+muHTN3HVsxHUm5ZJa1DIzaeAwPygDyryA8
ZS4mqdTOIpBoyEESGhUyG7luLCCrFNZZ8VVIjVas3GV5NOxhGxvzLjeLJ6NzCrQJczevT7qLWa1B
rYCHTJznaJucrDFUUGR6a1FSQxI/bU8QY49UWZpB7OEGKEawjdU23uptPaDvD0KkDNORGU4TMBO1
35TAM56pLSKRwZxL1lS0BddVHiUjD5acbKPHcVTq46AB9esHMXmVOOUtvWwsXlzcYc96IOi/1KSc
9hPYs1Co4VnrcbinvhQ/lnn22JFn2XOOOJpDVWzEpCUqRRwFnnGh7mW17hdN0BTbocqEJS153D94
h0/U/LlXSQG4aVM2EtfUlV1sJyLpVpGYg8RAgcXqXOTHZmR2LFE+Epfapc2xKgzr3fd8YyUpRQ1i
B/wkHI4ovAdJgZKaVpe+p5/RraxaShoGedntZE8moQVLQQx6yQqUXyIaPJti/95qE5XKi+oZiCGo
2uTy1EEXMCJsmpZtZl1NDqVOy8Gx0vB6kCRkAwRKOC0WzB9R0k9Tqxj0vzLkOycM07BCoEMA48Fg
WUypFzMUkb9BpQpz+PoPrTggcpHaDb+jbCMqbY7rYxuH9JkVbxUyFsKXPPA6INb9u6iq5xbHZ0ei
cbzvQZGZNhQ+7ZcW+HT0NXZ2B6pr4aFF/+WA3y4Iei/XRWyQceCx/aFXrqo9rktPpW8vmBJoSkET
qv8ONT6JRqm3i4puqUDpTVm+iKmBsdwHTEzBqnFJh+yEMiWvO8SOwrZEthZoVEpHRWlAWoAh70xS
j7xZUyLMu5FO8jeHmOswNRX4Pah3ke6eIV6QxoNA8nqAHPAw/R6nn+/XTqBU4T+Bx/+VvPtq4MBf
2u1j/ju9r8vfv+v9e/7/IZpAgWn9nYA76C7E29P/8K9gAln+B/kComZI/1Rboxz+ZzAB255/WLKO
BHty5Cp0Bf4t3pb1fyBHtRg1qL15fZPm+l/ibVn8h4bQWxfBOUmmMkm+/wvxNoPgL0y2IEuqoTKi
LH7hs6C5o6pUj3Il7kq/jU61MdD49jhqhk0J7tJASWcnVtlv4k5YDXJVrZshcFddJfaLGHg50oyC
OLKmx6gNZGYexdNpVKsMu3CjgNOlYtLiT7TVUJQ6W7ZCoh6YxwuQxqbTqTKUFznMnabDtOcB01la
BFPahq4ajo4/g8+gglXl+/5S4oN4NiUK2hgk8J6Idfanw3s9N3JNRY3TJLYQMI8xL00ycMrPA4E0
sEfinNBFSmcpElbOBXecElf4SHJn0tojWsVemZqROYtaoVjrIhFdXp/EJzEWf8JmJjmNFTe8lwN4
Eia0MLQqBI61VLhpEHT1LzFrmKUoFizBgHqcyuQMabOpbCtYgEu4OKlDwkN0cCv2lJmRcNiLoL/0
HVN4bUJmqCtp3/o6yqByUKEqBN0WMm6+i+gkzwTXU+beUFn8BAWZOknMn0YEWE1TY3GeAOiGYSV4
60g00mWgaMWWLMtuLrvdgJgUck0SUl/OFCbv2JUIrleK10QK2n0osxtIsXf98+u/ilv/iCv4j0L+
PwPpYpIzwHTAD/akHYhXygUsM43TnzAszYRmY7V2eOenW0BLM9SqaAk8W0LqHmxScJft3afP7os4
i4uYjf9cw5Qx8UmdHwpN65Z9AXVc2gnqPjC25biaKvd9ZWLF2er6uQvWprX2EFd9/5vTd/LVbU9z
7qeftNxU8zMhVnaJ0nUczFt5Xg9ROC8b7lyXC5nKdt86gi9VNwIL5Guf7PTvn39SNwuUfJj4zSJw
LK96oKnhjJVl+0W4pwzspIl1SDOF5kgY2ZFhvGoqkC+/HLNNOark3iwDDTWT9OxPe1PEbaiM0JcZ
2Wsn5Fs++RvP5u94h/+8DvnvCzXqWo/VtBp37EdBmpxp08xU24BkGlRb7Vcjr75/B/LkvvjqJVy4
MnQEXLoPu2MXtiA4H6iykIYo0118MbpZpS8UBKBs5MnmNDZdPA/gAyBYfTSEU92syuQ+j25Ecl8b
DRcrbFWzkxsHYdipUKTtpiPvaqfnPxAOOFa3/v5upWk0f3G3l7FSJoimJqyiYSeBrBE5B804jCUI
TiGcZn/Af446oPwN9XlwVrPix42fvfKQTZapz8OuJ2wUEFM47rwAy/EMXmNF4GZGaqxWHbJHBO7j
VjfD442f+zur4t+Dx7z8sDR2MqJejzsAwjhS3jnngWopzQXM4Rp0E5tyQ3uAzasElOOwsyKf51ii
yjces3XtMV98ZkBcsxRh87hLDfAFTfwEuPtAPXJhEvoHcXkeGusW13n2VnnwRosYYCEEac1YFj5a
nBD7UWAuPa1biyHewFIhAkEDtB1to/TVorxnWgNKblgcoMwJK2QPANec3M6yXShT9He1NvF9hrsq
u0MQLxst6vVtMSrzJtsI+VMl3jXhlDx1DrTncGhQ2T9xgJuJ5lnmCskrANgsAirx7qThqHTscNF9
DMFPY4jnlbt2x5fGXMaRvCWi7BRm3gY+7dYX4NUbNTvlZT2atsmJXyGjQa3XfdURJWsspGDtVfs6
1aEStLO+u2Nh7Po9Cql57oprLZvk3+qA1O8eEMFzbTVvfct8CyfOUWoNm6n/05eafZGP9o2xcu1V
XUw0IlVas60ZK02VITNCm4NNCltHl4JDIIY5ea3BHDM6LH1jcmIxNEToU9Jz8k9r49XV79oFXExA
bpcEJbSrcYd8Zp4QEtaRoyfcmEY/zglfffAXs0okAS6srELeBWUhvvWhP65KBKYo57FAh6XVUj53
NRIqEA6UIcAWw1ekTUx+BneLYo2+P2BuzLozc4yCheTqSHncpoXESb5F7tEhwalCxneL/3m0dMQq
tVTdyfRPzCVH6PpnBN6uu3E7Vz5sY1otPi1fI5kIZu3xrJghhxZEE5K6EQfyvyLur76La/OjcbET
CZqhbUiPZqISTjJFiW4GNnBWrsld1J8y2ZtXHmbxzTR6h2IvKm+9fP5+IGpX5n9jGh+f7g1OAMW/
pBx3fdzs0XeT06061sTubvxuyQg8IQpYW1QJ1fYppU1uCZRuTeqMPOjmwauKl8q6G/ttWlZvPtFX
FJac3nig6jxrQnchSsUCFzXxzQNqhGUhOnGCPqxkkkCv2KvtMi8i9KqYB/CNmB6xJV24Z63YhEU0
K5EMSdQzjegwejvJ3XhlOXOj17LfiToQVyRS9yDdZ0m2QuDnIG3aNTLbTSAYGLK/f0QXecb/nteN
i3kdL4ukwuMddr63bCT3zVR1R0zObF9dzsPw8SzUMrVNYUctt1l4xIT3/S9fG3cX8zmweimPB5bN
Il2mFOYoAGfCsexv7XbkK9sd42IS0Nu8tkTXGIBk7dXu55AtpGyFzSB4S56qcxss9CXqBhQD5qxc
ChukhsFDuBfEZckJCqc15qs/yWvrrSqqy5vmxuFfnh7sF7OHcTF7tF7pCa0aDjvUr7QJ3iLzqcai
MbbLkQhokgK8fm7hsDoU3VLLN2NjBz6QmGGGj0Jw11Vva9WGmu9g7AMqVNqNBX7K6vvquvSL/QTn
XjFFqTruhvjZ8pc14PAMJjgMQETPurwcU4HRaisQGoGz+PnPeAU8HMMTTRt1bSKhLM5q8GoZml3q
s+qHWUB42TU39pTKlcemX8wiGvi5pCeZbee6Iu3wfX2stRqm/hZrTNs+0t9FAqeUgLUh9Lcbb6kT
RzDQMl+KwQEbL4RYWOB9+kT8iqZsKt0WsJXRQlrH7R5xbJdEKOFPVXrwieggjWf+/TC/+lwvPrBW
qrQB1CxzEBGjpd4vDfM1wRBmnANxNQCVa5RDmVmzFKxLjhhqQGdTEXINOR2ECe3+euGFb2PDtEwF
XEM9Tcme1gpbrtYelXMHnlakwHfjs/yIxv1ifOoX32UkkN0OnmjYIYn3IV0tJCg/wGx/FAeaAmRB
KaS/z9KDaDzSAyssklk23z+qi1Tcf89Fl5b1JI8LpLGCtMsSu1nRjQC2upETm5Y1KeQm0JolkqC5
+1Q9Rwd1FYLEm9EMTThZHcnZGlbJuAhfpK1XO/394Oj3yTn54x504ZSHz0olOeaNl3ptTdMuPpaA
WpBBt0eaNt+YLBIDnvgT1pV9TyvCkdeINest2wKddrlz4+lML+CLF6NdfAF6KyNxTjx5p5GdRJn3
ZYC+nSyGZfNHzueK5LD7c8ioLO4Rrluv7ywm5rF8ZBiREQAV5omO5SHHJ8geI5j1O9WYVyamyofv
r+8CPPDvt6ddLLbJ2PiGJvFM+mbpLwbMxYnTVovQALCxBY2pzgGg6vej+RgteS5a/yzN+nze/fZg
pay6dYbKqDpn+lFAxntIbx0crq1w2sUHiHa/rwKZ6/LbJUkEan+W+Y7uNaxCjcZZ9BgQLbIF5lHB
kI9+fP80LhKo//M0Lj4jgjtFMDautOs2A4bXTF5U8Ig876VrHIrgzFY/m/YUaOk607fQ+hFFnhpY
TYi8F9mNtWYqc345ZGT+/dP+x0c7JvT69EFBYkLJXmwgxEoE0C+t3M7xO7KZcQbhj3wSF1o0FzB0
eTZJ19pSlZxyH7YLq/0jyid60rpKv+YMsK5INnmO54gdO3zvGWYiD1sHoPDX/9uTUy8u2ouBIVk4
Ena++yM3kbbv2VYH88qW6zkzt0J82aYW7v0lTQWkCf5eGJeW/f2Pf3xMX3xkysUgzuPAJx2Bj0y0
DlMMSTh3TbsIMbzOemGWokJN9jlR3c1C5pkcrXIvZKcOtDDr85PckSfmUEhDEZE+QYuVz71EmjWt
VccoFp0g2BUpb8lCDV8RfHnomEO89ScEyaa16qtVP5mqZmgRxfB34wL+iyjFYpy1k+bk1dQxj95d
Vjimghnw1nx/ZR+mXGyTIqHHZThNZbmH6d84hsJmnJ0Ud+mTtyzaXvUu8SjQPMwjx1SpdN541NdW
9I992+fB2QSjLuX8sLwU2GHvR+AFP+OGtAhnpKNLqkB3Eg7tug+xhdklqPpVe9fOiV+FoC4/ScAw
XxV8OZEtngiPqiBeMyAPZndqGNn1reczvfkvRsRltyhMajYEdJTI517pv13lvinOpAA28eyskVlv
52yRZzUEVN+2bkyl15aXiSzz+buVMT6FMVTM3XC2jkz3SbXwf7X0zmcNosh6prwRWjiLIBPq+yC4
sQO8dqMX82SHxGmyCUk7tX+TtCcrQNgNRfb7D+vKSUy++Kj7HlmrHuvMRENsMAcLEKV8aFQ11mnL
xBiau3wmffj0/c9JV0a1dHGqhXcW67iJWKAP1k/LfWi6GS4AHWC0NdN+y8/yfdBgAJjrvzw3t6Ub
c9eVR/ixp/o0pAkIVhs3xkNogHnq2ju/eGpgl35/T1fOM9LFiiI0DXqqij+uay9uvogNUJ533qvo
knQ+l4bl979yZckQpxf46RbUqiWAIailnVa/xGjvaw60MsW9UBTZZvo37uXjVPHFVyVebKAaZBIe
6ZPSLtYpyPlRS9iAsMeP7kTGTxeXiRGae7Ffa3RUarx9IW0Ks2Y1yF7L9r4mGx7kDeoOPv9mJQYh
ikACG6MfRgK4k9wTdIdzqT4AKa7Dx5ytJHrXs8AxXcHRPvo/8KEkKLtS5ni3J6uqgOmMHngVmotJ
Kx05XYpzV5TfYw4R6Pc1ZRV6T5Yx06ldU+jsh7cyfChhjOgEDnTSEj7fbGxwg6IkRgi6DOPnqDhG
NJhRYi7cKY9DbVlhoS59/6KubdTFi0kiaWK4YhhXd6Xwo0fWK/QOp3lM40AUK6dPT3q/qvaEFAoS
7b51I5Dxxn/iXBvKi++v4cpX9pG0+2mwIOcztMzlEprJnRCR9LAwZMQJRXrjB661EsSL1Sn2Y1hF
Bi2kTh4etMFdK14P0jtYdANA4XBaFsMDoYtLiUDNcVCc3g3QavwaTEJHamWVdyQcskTU5ZtK7TTQ
izXI4xvfysd8/NUovjjLJ6laqA3yux0m0mqvvBor5b49hmx0AXW/6dnOYAcMJ2OX0QLRnOaeirWE
enI+PrrkK1EARQz6/P27mKbp/3UtJCtfzHhFWodR4zbSzhzeS/OhwQT//R/+ct7hD1/MCIFJdE0P
xnEHydyVNiXbcyl9arV1ZT1qQeYkt6K/v1wjpmzov6eeJIyxm/bcQUULwcfKjaTVCY0t3oJl7O+r
/s/3NzT9va+e1MVb83FH0g1kTMXxm9L90s7FuhNtv72xjl55ER/Mss8fRTS4glWwYYh6megKZR53
q+8vXJ2u8Isrv8SdhaMg12HAEgA0JXzFdh/dKdK8PLrKazIscXuHmd20WFPnmFvr8t5T7yzpzJxm
PLbdg7xCkhUfmiNtyAZS61mql+Qgw/b/jQ8flEzgLjiQbeDSVitt8qnff3/d0pXrvqwxJ6GS59Dm
p3XxJ3mFKu6CCXKREqSE4wLUmm893Wx9fz0xGhSc/h5HoRuoqSrwVU7MsmhX4ltsp/CcJShdwBrr
wNrJ9/hyZOJRgKirJ4gJ7M9X5Y06xpezIr9/Mb7MQQOzWtJ6d1Fg18Ryt8IBpAhAgxuP88oI0y++
yArmSTAQdrvDtGxX/bmAnotAFxoS4E0ZTTeHCYnW1yF78LWHtLlRTv/YaXwx/C7rMxWq716Phmlb
OpQzhNhthwp+JmwtlJp3Lg7ERSPZTX3j+HrlO9UuZjRT7KsSwLyICaSa1cOTAHlGe9KICLZu9Imu
vKnLkkrgamYtdcw45YAre94ANmqxDRnWjW3O1woIaIzTG/w0FzRZW+dWDul3jN+CnV9ve2ikb23x
5Mo2HuuYExeE4Vt7t6/PDRP88e+fGwQdppjQM7NRpxsd8xyGOSjo9ejPsb4FL8YxIiVwtDHbPPm3
9qXXhoV2sbcXal2Mqp5Zqeh+vCvlopMXrb4o1iGeZzrAq6Z8dt+wS38/+r8uanCTF1sCXa4B4qX8
XGiuiWjS5D9yClbaUSOHXDzSdqnqomzHsICBZVaoG3lcidGa3CNW4RJ+jD4rEzsqd4FFeZvwTayD
GfB7ZZy5oUE+jV3Qi2iKAeDwjop2WL+qyjsxzhV1nCJ/+f42rs2J6jQmPw0Ni7ToUQ3iaZYyVxKm
joZYhDXUn5GoqsFJUOQUw40Z6cqXpF7MiBIKeUuKmTB8BcSD09678WtvPcnP39/LlfnosmIDhKZo
YVmo2MBCoj+njOmqvfGJXlvz1IvXnbgkSWkax1LwI7i81umDKC/c91ZdKxbZ5IvWfHSLk148kfcz
CrDrnOLOHPCRPWegrvCNpwme2DWJRo0L0arDKELK6LhpWT29TaftWtK81HW/5GRIBrfMTplAtLwE
sQhYor3xBq7sbT7u7tPbzvQ0QCzH1Dkea+9Rqe8mHXiwAE0JWv37t3Bt3fsoq3/+jUpvjKrh6OY3
BklA6k/Jf5Q5wWnks6GY/qNaEY4woHSF9FpBOUQZDkcC+CCdGi075pZ79/2VfJTBv1goPj7dT1fS
pKaGTliUcGlutYHCoojz5KFo7orhqKOrBu09N57Vo0y9MwgRnS3LYVxkBz1fKvUmIbBLHkGtx5NS
ok4IUwCQsgqPifo7D+MFqsIQSCG4OFSPFjjHTCSsYTcKz42FTXAZSJRnatI+YSPOPaA78m+RHoGE
+V2N96HBBglrsaJu0mBfwthsPDtHBS7TRDDrnai+ff8UrnwVl6XEQcVpL7klH7j2U6xJurrxRVxZ
tD7qaZ8eLrJEYv08Hu6YHCVtBbsDwMXMu6X0+bKGYUDX/Xte0oFjSCXOr92ogOeLX42SpOtm/X96
JpfFNL/M2jAxTXGnku2gUE4ItYfv//K10X9ZM+vrqlZMj9EvNc0+Uip2dD4nUfdoKOh6tN5RKnIc
3cde1Im6xjzoKrYmUFpNiKLI6l2uKuBI/nx/NVc+9w+t4Kd3FPlFnlVyxcZCinaijCm2z5yWcIIE
shaEuHVa9Tce6ZXj2WWlazDDVixBKe0iXIOAeKF2keq4kHLHrDeNv/z+hq6sIB87jk83VLfYGcOM
k75iPCrqU+suFHQI6TH3b2wurzyxj+7Npx8oFKMxhJ4fGKQlkEPanKSDzgqK3UR33jjJfjyTL+al
jx3Mpx/pxzQUvJofURMH4UmTvfvx3GQTu4EkFw0HieWiwkLuQSaicVf8kS0brW+AKSBbfP8gv+7/
G9bHVvHTNYDiUcZO4hpw0NJcx31pxDtKNQZ6kGjWiU+mnQlPIOfssCfR68UcVjotmWRvLlpAbKxk
+V7YIVD49f0FXX0oF8eV0teBjnQsTfXwrGXrctiKeAZrlDCj/laYw0wl8cmHJZ3YoUb3Wd5k5moQ
tkb/IL6nkEmjW1Kkr0XLhiVe7PiF1DA82WKfonXyqfHKRfAagGuwDH3VaotA6fahsg8ULGWA/NZt
+ISGLJHWYs26sE9E2ihbl0Cx7x/MlSF/WQlt8sy33IKLEYZ03oBHj7AZhgbNGYR9/o1iwZXJ/LIO
yq4AF5LPrJUbq3GkGKndFT7UxBuTw5XJXJx+9tNga8YImXnOPaTkC6oSaDb0qL52+P4JXbv4i41/
gIAnbVpmuZYqRNSTCbG3/MTOwxsHwK+v3sRT8dfVy+lYiSGGrZ0ZyH+E2oV/Q2paCuXi++u/cjwz
rYu1ziiQY2kapa2Svto7sizU/dQWYZm8B928/21iK/VubM++3g6Yl3pdIrlbaQxqZSeYSbMyZQyw
FckjN+bna7dyqc+N1PBfRQdk1uamXIzGEQ6pk6JUixYGgD+7uPFWvn7r2LX/fiuVRNLtqDZUH9hn
jWIFUehgNhIu41s9t6+XNHw2f/+CERqlB1eJLYi7QPxWCjZwbCC8wFzh/5YoOsIbq86VUxjenb9/
asBSM9YG35/R3feB7ZbvOBnnBuLexnsVXoT+JbilBPp6hWOT8/dPEYWpxarHYEuBXkJAztd18qux
Fr2x6KvY/n5IX3k5l5U2NZFMTSTheOdKvvSukyk0h3jrkVLb+c0sT6z2xnD+usNmmMZ0m5+mltYn
FFjKm3Hnz8OJKU6sZFC9xK7dNHMrsZG72goaHFJksnStjnbbvqYlvP/81gVceZ7GNG9/ugAD2j0U
DgLrWnfTZVt8prPUnOWpI9IEaaBolzRklsUm6Ik0XA8/+aob73dCPEIi3hg+H4fQ/72hMC+1rW5t
JBb61mGHzYEeCKSo0O7GV9FwfAWUp0NW9Dwyx0OTHyJCw8nOArg/l7KXBIc8+Kg2LsClghgV6ROB
28gHg5jWlYLKz+o9p2wKJ1EKiN4rdkTormIWiKWONE9KtnKeO0n43nHISVExdiJEmofK+DU0i+/H
kjJ9b1/d3cWXnkkk8uBSQnMXrHT5oQIBVKTpUfZgq8aPFUGIknci7WRWjA9pqC0hEwAmipw4SHe6
MR6L4oEmNnpYRkg9S3QdTCrlDej5WHMR+jQDmRIZkKQU4W0/A6KuNocBUMT31/9RKPzq+qf7+jRC
QD/Wo6F0+FDcmsZvRr1NXcC+j0KDbcODSSpzVTFsNY2+OsRA/1ckHPKs/IUOc+bFP8fovcmk5eD9
NgksldgXrjtVmJXqqg6fhfDYIMREgGjdu9Ey4hgR0FPWwm5L6HqjjwuRjCbFjUlrfNbJ8ibYDWTh
Ms+FmSDitP5dC+Ecc78t+wJZIy99Ge9bEMOWA/O/HvhzPmJkJd0bljk3Skene9dlNw6n1z6ei8ko
BJ/SFJo67ExK4yrR7zMPFbSX0b8cHqz29fs3cKVWZ+oXGzqY3X3caag2W7vbY2WwFtEfcK/U3Vby
kiWjmnG6HCUA8ctwZ7y0koPbCTMU8ecdKfY7SKHj4k4AtjSrVq0/byr26u/iqj3UnZ2YNwbKtbns
sqDeSJKKjJ+BzjwSpT9CG2vccXTgITd29GLM65puMf0VSFm2crrxbKZH/cXovBTcagTSiF4fipx4
8k3XVWd19OaIOT39GDznpu3lx1F66PKfDRHK58KdD+asN19UqZ9VdfZMlDbGKu9n4462wvFVDGC/
74dh7sd2ws5Z24e+vvr+Wq/tLi7Vt6FMD1ZQCnEnVTBMxoVF4Gktg1qi2epU3qtFazs8gSgTi/rG
9vvKQcnUL3Z/4ZBWUZrTRiHNIFx2THIHqDuDuW5/qA8c1BAjo/3aDlvtwTqnf9o7AMbjSUKPusy2
2q0NtPxRkP3qPV3MIpWpUhbC9b7zk/BBFa2zOLzkQvQjbZszdvfaoKrkwz+OKBiONNml5kWR7gLN
25RBBT8y3WcAL2W+5fQ8uCczWGTluc3uQ1hezJbEH8dzXKJgVyzb6/uTi1ISkMsv322IPRkOUHBX
ZlY/lWGOVSJExgjNX4oqVrmSJA0yRJICx21Qbke3tou2czzIjB0yudh3FBehjQhUTbIGaEBgf9ts
YcmSPVH7kFTPTHmdAkZrin1ngSp0KkVcVx3fIem4s1Q7SmSo9uZckN+ZuG3QkIvGzN6bYA0ukfjf
GKTq6/9wdBbLrWNRAPwiVYlha6GZQs5GlbwkYmZ9/bRnO/MotnTvwe40VSnpMaSO2G74LkAKgpx7
LFZtl8Zf1FmBOSMnWOUGyvw56716fhcLT+hJ4yqzTfG5ZUGaAfeUl0usYrpTpPoUFezDm8s0M5c5
1d7aZ24/zDtuRLPdsu+1UzX9M4zyPSvK72OaO1ZWvrJJ79eq+ogtxNVd8R0jp+rneCtZ/lAzPNiX
YtD3FsTKQO7SQ520BSYbntlFTsuV4Y6khEMDZs9RABmUKyPuoNXkR5b5hbxLox88no7K+Kz4RLmn
JmcVHoNxOpvQgjgtIBxdm0n/7EzlhAQg9VsYToVrFHr6D/5Y8z1UTREkUNJZT7NmPkFDK9mAEebS
idhT3QoRKwBF0z2hTuybjK3Brxxl3cUYsdEUXnVa8W5pMTAqtB+x3kYfWlW+p8Vnn/fjQcs0X5o1
p0LcEOTq8il1Sx5UYAc/4pgJT3iKf2vV+OvUMZeIaf0exudpeG31cwxmBlQEs50LKzqQ15n1Jmwz
yvgSQxILLVQ3PtblNNzhh2VqHl1jY0J4YoOmjdlNv2bNQov1J1Q3cnKBGwPiNI22RRr0Ncy0c0e8
E2chzt7aCROXGgPIuBi5Z+8w4MmjG3Nq6U4h+HNNEzE5qAPUGntQr4zp5ngoaZThKANkNh/ijv4j
4IQWcpBkuMT1ih1mb+J6ZO2ggNBetKLTSptQWPa52BxDpl4KUnemzC4oDm8Wq6/AxjcVULLsXvPc
Gh+L+MThsw9918zhUCHcaX5n3jmVlZdI/oKjuMjKeOv62Dcz9Z3aTahHBnGnMAMHTKnki1hgcEKT
iuH/bK9S/VKqlzV8qSaMq0YpnpmWOeetdGzl1m1YidouffQ+SKYHEg5Axi2TTsW4nebpc0VOzI+x
TBSqgHtJ3VvYrNBleoxVEY0pC9tAaG37Ur4ri3pjfV95McOpCwq2/gGBCcqc77W0wSdt2nVRsolW
JluNR0OlZtIyMIZasnpqUt+RAzszbDKGW6eF7zxmC78xvKo5jevaPCnDW0Nxi7FwZ7AzQ+uhQHwf
m8qZ2FUcLYGICl/uaXjkMGWedt9xAhcgMJQWQxsF/rGpBhA8IPrYYxR4VGAue8TgNP7ZvJle4MB7
rbE6labYlQHqpxabLSzoUnbFZ3ubsaXqUAplxNzrUTCcEfylKPBWsQ6HohG0Y8KO36HUmLlHd5cm
mgVSuasCJEXQhPT60dTqpZaX8FBE92k6D81vn7YbIAv94mfNi8m3rifjFskIDVnejkKH0j6Idqfs
dSFIEJ875XBaGf01k+YgxPm2aMHtiaBMWzCNIRwFZ+RiUgT9LvfwlTGd7/iAJ7/JjxIhVeQyktoe
0LUqZyD9pXEZe7imGqNBOcwhvKmftCxN684Sijh+61YIVd7wo8/cQowasBnCPAeg2T63pW9+Z7Nu
U6xpLIyY8PhtiVYIjX9lMzLfrieniYWn6iCum6i4VdIlYY2idHvC8KjxTGnfh1dh/YuL0i3Kf1LB
gA07HQZDztkQvY5tHAhpvtXj/LVPGwaZs0r2u2IXo/RousI3x9jwFAYPkDXb06z7HffVoMiMjmd2
N7SznbEEwCSxxpWmcQo+x1f3kfLCSZ4s7F8tTMF9akD5Im1vkSWoJTihJ/lf04JYhBBVVjV/Q9T3
x6Y0km/p3iberLlhzniDDsqaiiD9msJXDPRDISN3+JdsJAsbHh436lRbwIXTJMwMRJdJk592amgy
7AIbRwBAshlxiKK5/8tXpq/oh6NpsdG6zSTk+lO7wUJfWk4PtRvOc8+iBfsd5LeLW+YH9u4yOadG
7KWjO0iouEAJuI1CmZK5MyDttmnZ8QTjOAM10H0l2amTfCsjuMfDAmR13SpA9Wr1VxETZF7OUp1S
8bVYhU1FutfvDPA53eqp7SvTiD4YOwhNuKgDpRmuWnWqR0RJnzV0I07GlFnHub+v15Ex8rS/teDp
kNWC93RZmjENF0D9rlZfl4XzCGqfznBPJw8AEWbYHM4gfprpzxO/2xP0e8nvYHJIIHioOKfwLNB0
Y7cEt4KlwODyJAkf8ksbvWqQdZ9HBYLhY1XuYQpFxQlZRbs6Uv9RqIBMoaNxzj2E+V6sLxUhPgCj
MdxCkIwHv+wDS/eBkrcfa7SncqjycqzxF+t6nilbB0tvjp25QECYqMbhEHKHpuAcSpdbvWjbiG+0
jqC/k0uhoewPKRtgZYtEPKTZhqwDqPE6Yx8LFzcSO66YJTuDWtmUEopqXf8yP+PWTZ6MUgVVnS4H
UZfvmaXcjc8Pn4EJEHzewIp7s7KYUnkjB33Nd0F63s/zrp9AgTWDUy4nWNP22BiXFvBRv8vj3pHn
xgeJXdpN2xzANp10oCHIjM8NjFThHir5vpO/QHGUC2JH7IwXJREuMyt/TcFZNWsvg0HhAMi3EB/D
hpHleZI26mxDVDxOc6NwPGFGKzHN7AcZmYS1LkRWUiBHH4NBXWBQDYIqZFablqAslrFVFHPxvY5c
+KmB/aTwaH5KdmdVvhrp3qIOzEl2DgC1zaBIxBeriPKM9zfbcgkYKsNT1bpTFxPQMkkYouW4mc7z
9EGld9OooOkYQG6LyZFZWIXya8fawYJ/ueE13VtrA+gB1DQXW6Lf66nzmB9i2TbykHi5FopwpxDj
jzI0fCH8Ekl8KalsVmtnGVfW9H0rktncfz7MTx5rCc/t2rZPUuqutsw/pHAKuHwBFNs2rMUvKWWl
L+Gr1sbGl+uJT0x9m1/7NshX37zTiNY0YH/GnoZxQxSytp/LMmNrYhBzfCusT1l869c3dSGsc+v8
urK9JPXewhpMtlHDbTxZDaGALevpbZKVXyyWnNesFTFKPNB8K85NUh+r0ZI3Sils9ZonVmgDY/Tk
yhcLxBBIxWOrZ20gSwjE8ag00AXaUnenXAcF3JDblVO0b/BBHia9E3gh+3gbIxAZn3psS0pvYyUd
9X6JA0UcHxV3eMCclAUz/ktaUxeO6++MWU6pUnvU31Kd8J2WP8XU5ALFhg1mqfjOUhKTsWC5d9KC
dWywxtDLW4Yd0ey2CYV9KaVBXIc+O9lvTITvVVXANEqIM5bJnwLXuoq67aTB7zFM4JwGQRqPnT4s
EaeleKir8sTlvFfox8PfXNPPxHqIGkfFycggyGe88OXIBjR7PrgfKZV0GBCEhqNknBnFTCp5360z
/ESEojDQhvgw92bQhsq5NtqDhnU0qhEFzRazPSQDbejBv3YqCfx/WYsBJlQgw+tymKPCS9bE1pZ3
UdU/65k0TSrRJfBCUVZLtd+0e8RESH1RA6ZhksBtNM1dh+4sJ70tKl4sf3ehuDGV8i5goOyDuoUq
WsSHQs0vc4/5QQZkZjdhfBr4G+QO9BtrtARtynvXVo9FsYKqy97KeHqTqWbM8qUZDnMZ/5qSCgyB
JVp2P8cl5F6kSF8ITBltwvolApUg8QTe+3AT8y5kblafOGGrCisLKDZPk7zF8ov8bpEOEGs83121
3oHkDqSSNVhu/2biKYHF8mIMzbZJOHYbzVmEyM2kr0l80cHwpWxRAj2W8+FDm354CB3yMc4POyyg
PcL3DbPZCZt/+hPcovxCp1yN5rAQyHVTckB+jLf2VzeFjQR6pHxVzCtiMrji2bOeWTF+OVMRVMqH
oqUXK3zKvQRw84yjNPrCGYdYG7OOrH/gMtgtZvXaJO0GnWwgA1MSI6dlPibXHMPaGcSJyr80cjhb
++xTNfiQ7IQxjpRPbgjqxFWTlxAKafkRK44plYSIB1MMim/6LK1mR6wPlY9J+dAgY+Ltht0HaW2S
diBEAabEO8PCHMRNTZqy1+bhsk7mMWJQlFEisSvBxoO77p8GH+gZuj0iMUDDZFL0bvqfef3VLbZP
lY9w8VO0u0/jQ1JErpye1OYL0C+UrZQNdFK70RP1Y0b9kb0K9mj7zGuMnV7hdXdbbpgxPSgMsYlX
mV0FHIfMqzqmyN4kS+Goyi3zM4qAJ4SuIG818WCEX8tr3Nh589xnKWTPWN/mEUhvbsOB7lenk7b1
ExF9ChVPC4+mxbof7hm7JuLrBWcwUPsUnEX7HPqVvVonkygYhxN4fg0WgT+0mSNlA3uAHNlE2V0R
bSMyLsXK3IhsQc54rUUaJzdAw7mFS3aJjoyi+6DNX8q53wl97FkSaxjJs5CQsHLZwML9DcFMJICm
m7HijKs2SeuPkd9qOasMry3qIA5VCR1xyA/R7lN8i1WqEBsnji7O56kytlq0cpNAR4x6fynagKv9
IkyqJ+RemB37+SNk3rgt8+0iuoq+q4o/g6MHvCDaGYniYgjxmDb7xsxc0pV4OzSfhrodmUmplq+u
vqgZvYTNk/ndbldOgHxD9J2NLpLb8pcNwU1T6W8oteT41Asf4Gl8YRKwVzELqz5/egCdDmAP0zpK
OZFRuLe4agEma3ZaV5Ss8G//4JdHi4YYaEAuPU0PrRHnhxo2qFUic1B3glB5yjT7Kbxz6hONHWNg
RLcGGp3MV2ZcNa3+TN41RHIsoU3qLocNN0WJL1usHOrrZZVkJq4yr1/GbSm1P6uuJ0dC4BdLjMqA
nqoNPf6lV+pbU0x/UUTiRqPqqXo0/D4ub7XJ/FVoWjdxsfTNrMdkL0sI1kS4VvJid7A7+LkccRm+
zXyM/SiU/iA3AgQNf5bpljUn8JD1p9L8oxE0ZFuDnGdwlNzO/+kYddKxdRegchSKMBm9C3LMOeiB
eBdM/9kywImxqsc6YXbPNXCMFo40bRAt4Pnqq68q4V+/UaUXtQPsasfqc6pnyxurVm6S70zJQ7dg
h63HijYlhqX4YIOEQLBk/sPpxf1TQlk30Iy27B5a1qWomCP907+ls/qmPITF649s9oD9lHSn7rw8
uQ/pcdA6AOsb7dJzWWuRQ7GCAU62vIDiZdWp5b/m/Hgz1TasUsch3ZbRLh7tMvXRfCsWIm5fhzTC
hAn6YEyQDVlwtBMIdMAWM7Yf3rDcuWw3jdm/RPfCxcmkrXpURg9oN/sQ30i2kaLS13prmHrrglTZ
F/jZU92HYsSE59R/x4MjJ9sw/RWevoqXqP83Zuu2lryWef/aIfUrKRNG7UaGwF6Rz7hWfa6MleM0
JZmnBpbtCOTWuvJS88sa01OuIe/U+WW8Htq5JvVQWxSjc8qjkW2zu1JHZKC3JnW5SxbA8CVLBml8
LAidmy4+qOZBP2tg9GTHLDfPrZjasf4JI05PBcn8W0Flojx341ZaQRpl9GMBDzfgBId9m+4IEwTm
maE8DcxLWq+Fta21j1higDGfbrr6z2DnK6XABGVp4jArP9QWZoGgu2pzKFBWiT8dpGuz/LZaRyr+
6vGi0eJVrA0XKqs4kkaB4ygXD+pMfXwO622j3cvs2GqHirFi5oGQCMM6TETB5dJb2q0kbwkI1uqn
DN0cyEteOAhfqt5lYWkjU6tK5/45xsiGYTzqTvzHlYSpSZ/V17JTOWa9AfsrlaJ+OBKO1BB3/hHj
OU0dSKJvvBeQq7+5VLq36lfD99C85PpWZVgZUBOSk151iJvA6lrjOSyqKzCMjVLzYeYcxzcL+wD8
OfOVn8WoruVdjd+i+cz6mrC+tgjXRZzPaVKimiaPJ6nW48KuIdjoIj/cegzfS2FlUljGV7VVWzR4
NZUbOIi5b5Qpb7yEPNiR4ouwU7t9XLJ+eCia6k3nlswJwuSYZDZ/06pLtGyq4hpidp6OOulMqfIN
NOCfVTYK4UksMP0vS3a31pWw70j7dGzPskGZwDgssHeV1yY8aQS0FT2j3FNCZ5SDIt8nsCcGheJh
5lG3Ssttd6s4B9n362QeWfKae116hv45rLsCGYbqA6zNgidy3/hSWK0WuTQlV8RT0O6N2J9ECAnS
v1INKG5uAChrCcrGDevIIMCGX94ywXJ7NaCPNxGBrJfEeK3L3yH/0pvuSr2dVrPSHeoewzrf3Qf/
1jJ9zIBHmpYGm3GrkK3x9XWWGMTUIurqOhePJTmt8UmPPjrI0oVyTUO/JB9HwmC9qrND2c06pS11
MMVXSuwLkm1wUo0kYhSBUG2oxrvU7PUErG+8HwllOUew43U874eUe3/QSeclzpRVcCgNEVK05ZYI
iGQ54X1kaZ1nIZwZloZstKHqZU272fKg9fXRl1r9m/IPDOOq7HasRVrnskIxHm9gec7SvkN1r+hn
OtVjyTK8b6QXcqcSFj5GkI2h4Aq0UTZUqy1mF6G7NixKF1wef5l2UaoLWl98sJHyo1m5o+kvcLLz
dBu3/qAGNDm4hkfQ0yu14Fc2+1L8ULJwXMp7ByuoPg3pJe7etZIC7r4Duj4yppbmn7OF9+KPiK4R
IlsnSpGJYxBt4cWoMkeYGbQAMs7CMdpvhj6fp9/Awd2aWywE976K6J/w8wGJADeibbqfqQp4U2A8
p61vpgHaTzd66eBYdNFvqO/1cLeGDKc4Ru6PP01KqIZVRH4VNTd+m0Onn0Gunpk7JhbsSPDkF4uK
+0GBqGOSolBcEnmXE65AcDUxo+AIeXInRwqrt0GPi3vYA361CaiF7ms1DVtPdgUbZWDVRCMol4DU
nJdU4bU8ZbOrym/rr5K8y4hdBZLf95AJeM5lvQT7zbcPd8CJSsfgxCqOzAsI2k9HufVlUU1q2zjt
5U3LOZoDfOk9QcNN4s90BOafWXX7PQuui8ScB+XFF24gA2tiLQey/i+bP9oLfp8oDhIWWgjTwl89
f59Waqyrl3PUqrYCYZ1BjFEnPKfsSP1jM3XbBTCeZjwi5YiFHo2iNwF+ludXedrzJOQNNUJbYVgW
L213EnvGsyj2OrL6nlB8MC7j7IiajQUjk94EusNgNT2h0Z1xpiTGSIGxMZrfKjwhlsV1rj5A4skx
YXOwmOcKHgOYbJOVgrdJqJy1Qe69/DzrgY8ST5J4EOfrzNwIqX9dYSh169QTJzwsTti5Xb9lsVRM
Ps1xm6WlAz6WovRwRVO6WQ0wgxGry921nHnDSD9xOI6MYqE0uEWj29ZBM+1wpoDUYGn5j9wzZCJM
fY9Gezbd8D7Mtv4w/oYMah4qQZaeAxmBt+iYUzDuevoHgytzR/8q6U76LVRP4648Rog0hujT7D9m
6aq+YLfZyOO1+1AW4Je8aS6SKUqVtzKSAmIQSBc2WXyYfK6KiKcEMzxRTQlEEUEFwAEt5HPws2fJ
jqP3HGlfUsJJ6fbFnmK9Jf/GkZN330nuU2kFtmTOr5Kw71onm4NQ9En49D8cB3b7SNWfeviiyAsK
aZN+yoTU96w0ecjq5wSAUvkFlff8FM7NttWPcyZu4JGp3LqY59XOqxXqgzPAlq+BDQLzKv5V1Y1U
ItcDNQIcOu+1imt6Jm/dGtm/RvpRtNuz/l8RwXNuFJf/C0vPR07dpIckDvTLjAWkCugPMKojUhiK
12893YoQhsTXnK98enI7F6fNIA2XG3qtRngX7/RNOphDQJzQHGv5PeWZimvWfXWmiG/qtq9PteIb
i4PIi2oJUz/sl7MmWzDCRi7D28Xil98iyZE8njdj/hy4FqJDryEXtIfID+vSAbBSTXeMBWO1t5o7
peLp3xA1dvWhqne+drFz8LoPuj+2HqXqadoM36u+T+EM9zq1hMFuCGqEhm9tedNozyRvnfC7IlLg
wTEA1Yn75247Luc6ta2osJXahYjqDMUP2yJG5KaXtX1XVOorEjchu+MfOp3bLCCKrhd3ZOpH4PoH
k0Y3Pjn17TcwGEvb55qfZkEu2RaxK8gFUyAN8k2TM9rLSX05hSBwCUWQDT6vpl54VLiFNXhyaHJP
tN7ir6UnU8cWk+ISjwPNOEnMcsnHHqWD/G/iP67b0diiby6F97B+rb9KnCph+krn5Jn0WEPoNC0Y
/e6jO6qU9NtZsZX82up7aeQyl5j2f7XC9zlmhOJJpvSI1SQC7VVzUFBKnMQdkbNOh3zciOhfBCnB
FtoxocJ+7EpEVb+oc7GfwRfJqscGq5wxbb8RXnTdq4pfaO+PShLov1PLm2lkMNDbygo3x34pnV6v
j9hNntc7EICqbewFRHEMAKOqvlQW+Adn1a9GI38IFCA2gjY8e9jYZvA28XEkPGKRrRUZVSKM2XCG
W6XZdUu8lUs84UMdtHX4J6b1pzWa34Kc+A2tZVD9ia12gZ5lXjGprmG6sj5ysWzKyFPJZi+M/TAl
uDElp0JBHH/LTCNg+TN9UnAgNa2yler9swwXO6L+R8u++HkaixOMRiQ5fXVuIKJE7rD8DaPiMCLS
cXFRcw5U/mQRLemqDP7cN7HdWpM3IsJD64hJmVaLNiR/s76TaZ3M5vAoVZdkvOls1ZyOWbP6YT/u
l56XuKAmJqeOTpFaTk7VzeoekSZ66WTuuybDY5JdKQF42fBElsi3cXwm9hRqMRIxffaMk0UW8LmC
5nZ2o4bjtcZ59nT4jg/JvCdKekWckfKrNU24qcJ9oiqRcU2win6J4yP35rSA4iTGOmh/0fQ7MU4b
UQGAamwXr6OBdnc/SSRArBGiyeIuW91n0EtnGHarvlsofPeXKQrKcbdQiaVZRStBia74gQgttG6r
SftVp+Quu3XGKbjuqoUyERY3unHIFFzU4qbuqfO9TM5ElaHuVqMjhIAx/FHsttVyqn4MJpQyY7xQ
XKZKMY4XUN/Cbe1BLFLIpL/x0MyIT9fJZb8wAgskNv5enVWr6izfES4XOPuWbQRVKev26AQ5TNAh
kOm9qNaNaRegN4wTCPJd5tEnTuY7mlRnjvYpUYZIgMC+l8mOKQ2jaD6A7JhGfiHF6+47Nx7DFBgy
qsoNEDJl/hmZbENdHZ5HznJ1IFor3Iw2cTgjvVLioBvPRfpm6cdlOmV0WSn0aju1ZzqN4i5iVrrO
jZdDstXGD1wKdE/uBHmEKBJryK/jcm6ke/9n/eSJvhkSVw//1TMFrCS5z/rwkLgZFn7zgGWt/sqZ
m7Km/fg/pmxKPJqiaNSFnCb1aJuHZpQIJR4Z0SNhZO5Rv1PmjRVYBU6bc45Svbxb4wEPoZCfRXrL
Q7aHA2cq5vvyAZlZ+BXJtal7+vVPFf5qpp1ZJP0MpGaizecuaidAihqf92xPf7luQ56XMrt8Sya3
fJEKN04edXMUv01+zZC5c/ETVm8DS+VqdiEFpAlJ90hVj2uVOj3u61wi9pJ2UdXt1ZYeIMuGtBgL
cQtmUimpHFPq83iXe2Kno56/ZSvtdMZZBoYD8s5T+Xjzd1bnZnUBcUyZQHesHiLgOW9sIFVl5aM0
8tR9aDzRWKq7NI9ZpM9vq8rv8hynYKLGcsk+FMZWGoKNZ36TyQQWTJHkdkXFj5CBSR+L3ZL00b1I
pCa13SvBDJX4Zl3G9q15Ty2b54EiKMUKXBmbQfjLy082ievCsx4lgab00VJmidJALC0HIVTEnGfh
KAbiK9GRL0lJO9x5xm4P9DphGDDNL5rfDZyuM9Vz9m3oFJ0troNK4kOffLVHnkRGY0HnkPfN8M0W
yMGAqqCuHmYsdf0OR6YlypfpIQBp5DMRmNJo63gb9R4yVK72mVSpWtmAPkYKs53Pe4augly7IQja
6JQtjyb5iGLXEj9FWnSJ+q5nlq8dZtGddXqP+5wKvEX7B7SGmOivliR+Iz7fRw03TciSOuDrdSOg
mE85Zp14+JLATIxfDQWwzCHXKJnJMw8LBi/KJxMYPkv9ncMdUhdfpH8dh1tx4gNK78PYeFaR+Y1B
D4fG3XquJSeLaIBW23g81CHnROTovNp19S+NT/gM7CjCnag5URuYaBSXnGrL09b4rQkvSjExHDQx
eN3gTTI2EboghUHBMvbStSSGoK6tc0s1OsTbycUUzXMaUXhQsnOfo0qXkB7S0V/Ps2Ar8nWIkJUw
ILyJLAakNsTbI/bKTs5ucc162JhrLTNQVEzkOsh03HfmkyOcezG5Ip1nKib9u1l/mZLPc0kyTklR
wOVYfeUWz0RCwYXo1Iyrk2TKdmlehc55ftTjVe3PBX9hlH/xpxkpE4XmNVd/whpKxHsqMoMtkYDL
LwJ4tljz5rVnCZNklzg5ZLaZo6IIpD+Zor0Ve1RG8DAwmRjKqlPq7zB/FWtfcxSuX5X13UXR87dg
FScDx6UZkSYcVYO4GwK5eptmQK9q8eDKNiXKiYaOxrIjIcw+O50Saj57EhM8KKqkmAEyGgMfYnco
47+OPvxCtjv+rWrn/D+ocl6100BrPSJHazgTRdP8qAiJkvZjzLOdYjKTFac7mX94ZBp7UGB7jEH3
gQW1aVeqL2F2UZlljJAEdqDtkcadh34M3VZ+RpvVI85Tv9gL88OSqF8z6GYP/CjDW2LdZHn05nzX
rfSpwmsZUVFSrn20q5CIqTdJCDTTRRjl6ONvW7kx3RXd2AJ6I9oFkJgIr4k8Emn/06tvlRJT0m9x
jNBBSFuo/iWVd/TXRXHrp/6UFvItV6lVq3T+i52WXevin9oyLtEvGNUMSJjl+jV1XKSxdRetmndu
br/1OXkVLHrt2ME9DFn0n5h8VNpq2wy84f2gca4Z/4aeSgk3sIS8Kxgy8yuMkUMuxks07Gb51WAI
t2IQPmneNSG6dhS1WxKMxBDGY0J3n3KaKdplQmM3I2jxNEWMvVrWboYeJXdFZUCoiYjpy7XCpx3d
kWC5fJFWWf2To8yVNWUrNEwzFuv7Kj5LQBw5kQgEVT7lMZ1cBqFULC0MWTEIYbXvhVV5gmCOO3Ua
mWhnL3ujlnIwWHFoN6kBmlpsRj/u1e+oNSKPTihTC0t8NEMGSFRlBMsmEd2X51Dw+jxQJWvDsBjT
85MyvQnc76F2WcYX0s823VsmGwBN4pRMJJXfmo5aAtTMutFa0imcrrRZkee10V8i3BQwQiSh7ENY
ynQFokQTTmKwIZNYJJp7BS1Jg/HRFPaNJEy2KSiuxpKmzItqOWZ/H7QE+W+wKF+aSf9LRkDM0yB/
tTMpPvrfpi7pldCzNJ8NOoghlWIb7P+iVTu1cf2u6xKoxpFOlOwy+q3uUkk7j9q+okywEMWalLBm
TSAMDhKdXoHyUGPQDHE8btuuOIzToNLVCul2xYcsNv2mAaAJz2GwDbMI7VDoVJyYQDTjiM/bsGiT
DHK6ODR4jl3ZXgrZsk1OEWGuT0r3aaXmrmDrtBnxlIaS5szI6jaaUv9owsGoim0SDSxADQn1/cIX
w7M2emnLiju7N0ru0HQ+KyakD1TO5SlVCJxtokhDCsD8KNwWc3RkGSUh6lyK10XfCWizrV2l+dF8
H829Ch2PYXretr7urzzWkdfP6Y52lrpSq08Rc1kKM2ASo1mSm84KdX/JeIWKyDVfDsciWT+7ud1R
XyEbrXq7aF9quEQR2c2Z9rYAZzu+6Zrbsd3YOVZCnYlGb8LNgvyPTn1ABmCxBYMJGw/RwPy/4jL+
4FWQPYbFcJSIH7feRogLhyX2BiYQBpnEsnmL8dINQ9DkyrZRe5XeGyFTyswhQ8+cv2/NrSLfGrD0
cG4T/PbjV95bbC8rj7r9oXAWtuWpj5ITbPBcng6r9auaFLsLMpRW3i1a5y06n0MtbM34WwHDHgoO
O0bsckP072rbKsUv0fI7c3ZQzKm21YZfLfZ3EpGQIRKm8WZJdYRK/0oMCWfukzXXDe+9JAZyGt+X
MLPDxgTXptpamDAJUQnM4Y7d4netIVJprQbrZ2xr0R3EBWuOFCWupIW/UsU8Ki+1MnS4ieueseFU
DHO70JSK/0H7IK65yddCZKSzg9llRNaeEWzFoQPI29ENhZelaTA01j6eZzp5ioN4m0WEyqnmp4Og
1mYbfahHqa2qVEbORso32OPTfYrTB/vvpWFzqaE8MmTlUaAZp4xSsDKJOA+oa8DMJmZ2Zjz3lCXp
NXxuoSnUnQbC+5Utj4KpG13XRffpT/H0+jkhdpq1vaim5m1ltLOadMsrn0O7zLmjVYpOSxhvdVSH
ZhFYYIc0AiqV7CRlw6ZiSkG597zyDe2lsGgJ2XrR1cevcf1Um0Am71QYJ2uZtIkJT1jEEpxIv3Xy
aTYsYp3ageYZytpG7vkn/nX16I2hfsD/uGkJlEuDKF3/yoSGDEbQnbl4L+vsVTIX/bzQ5qaWkJOa
P6e3pUxx8vFs1Bc9fhNaqtQ7sayeL1yZwK0o9O9a50FTPphp8YaMpSqRCeJYaf7q/zg7j93IsWQN
PxEBerNNmvROKb8hZEr03vPp50vNpq5GKgF312h0i0nynMOI+B1U/sTuzccoCJZKBFhRMYVLRNUi
a53MTgnafvvRIENuRmoc6wKFo+6Pff6e+K9hz7iTLWxOfyAZDFTYWZwttJYpxSTi5qt7c+c11jkT
T726NPyzLx0Uvw1PCfI8BRbiRRvn96jsiapp7s1r3rD+R8uiQxP1Sw26GG57Hkz5QjnqgwoVKAVY
cdrSTtrbSJdtHesXwqlT2LiJ0q7aK/MOIyC4IaMF59d0ozZlxHAqqv0UQniCvWrKpHRJmaOH9Uon
QwblGNDHhHkVq2sx4DRwLWpz8AkRZE9YWamAQu6Rjy+0EyhcNSwQka67fI5ID8kkjlfVrfPhMA9r
gnJl80iKvR1wxCT9fV/fADoBLWOw3DHhIenKgnRqob20BUnzepHPGggNuWvPvRAeE6pxIg9G4bkb
LI9D+xyplScMd6qiYig2oE1QnDwRtLNGrZcR7pP2DSdteg50U1u19VwfSGgr3MLvwE2lM3+/l0Oy
Lo8UyGzaIml3EZ1Yls37QMLCiDmFwhCo7cm3jKejmepXFpO0zMRVWrzMk0wSmorzr2xL0lPrFxtr
TLkPpI7Ji2HAneJ/bK7jQHBIogs6CLByQ94B4w+0GoWSRg7D8HnS0RUy6UjnjYUfqjw7WRkCkOBw
lJkBEaYybW8s/MlMHQYp7EaI9lG8DAOvRNldMMBOolVfTib93boiQ2MUJ9QtfROVmLIAaOcpwLXa
0n5WOhKXZmLmoHh9/xFWhnkDM6Ba9GHenbqQiT7H/giuFYTS5IgiOg+LQVW8E7u4svtSvTegoSDw
KHTtVObKMkLnsqmRniJcEfJrWsmlFyi8u8lkw86QKIlZDp2ricBjWWLpM80PydwLkDdWUkuM/JQx
HamjdikH+xGvvNJQzUUlx8ecHFAIIh2hB5xTtIuGALIgkiuapvVK7gUorSMzQAqxcycEl6BPnWlU
zF07Ti+jwNxQ0URShIhQjwvDuqmknFDc8YaJa1I/1NdOuZGDjwIv4zaSTgqFqFoOiV1YxkluQJXT
o+zfwlJP3SR+rhQvGR9IndTcsrr45lnBtwk+YScKTmTej8mbT/NVVw/h8CRxuIXmbas/jBpTXemO
NF8o/DCCHmIVsFjhOg7L5mANaAd8Ath2ZA7V976WSisjCuUXH81lBnAazGByhe87FsWVeM09ouYh
9hbkuiLZKTXWQ52oL+1cuQOuQaro345Rv1IIGc6SUboVzXe/E2w+C0RAR/dQpKSNpkPIqJXSgBE8
CK+1GKBAiV+aJvsTEGPhtw/l3KwrsiQExgtidxuNjGRDHcJNo6XJKjRGme0Dq7cQnYzlt+Acwn5f
QggQ7FR9RTDgFCpofxV4xcpbFpl7hhfdbIrAydQmyHKgvnGOawUHprHM8w8l1wEYW7MAyOy24hgS
Epu+FcOD3qETYiavqhbfu2TZTNlKZ4oXdC+Fvm+78BYlFnR3WIg9j5vjYbjrBqihqpjTrcSOxkRF
nkGHDDVatZTRTNCZTQ3Xu4lrL6/OwLIpnbxlPjWGeBPk1nN2jX2omV/qExmoU31V8EN6XGZZfU9k
m9MwcIv1fo+hUSx48MaDlhQJBFEwmFUAEWJWyYSlBL/S1C26lVAA3gDQzhRYL5oO/buMNf+RwS8H
WPVHl8vXnjcLj0MKoY7ivJKcMEJiTCLcCN3BzEbfbugvnKl6MGKKilQhuXBgyonbUoesS7qmUdDM
ke56vsYVS8nstn277kRIILO5xYd0gTh2lCC11KadttEywt/ZkhnPCA9TwBurpH1p7BhB7uuewbep
n8jGXkGfzoKhfhxxes27Av0QbDUcooyWf85BP2iWp3mpGrD4ajaW1uDI9jH4DPKK0XrskhroOaTr
FtDpZrrKXEbFrF52RqyBDtDaq3WTWuZqtirGr6G6y2OmfdRCGJ0XVrVXOphmplRDNhY3vkwxHDdO
HBPmFAeswkbsqUtRojQa3PTQAi1U/bM+6AyQDO0gGObFSCpb8g8FMR46Fb1ihh5hh1Vg2hxj28Si
XgEAC5qHKoGcMoyrQlWOE4xRtBfgkBMai+Uw/JErY5vFlquavGHwL653y3S3zoZV0FfE1TKsaODw
93cEi3la/MzBv5qKbBtZxspvljTHYbfX7nw4O2WpXztNIA/J9pntzkZvQ8PehP6TX3M6slAg14QR
0WeB5rWg2+o4Moo170pcSYpB2Ev6SYfqLZCI3UAOreY/Kkyt1u/WVf5sYT+Jxv9aOQ1w4/J3q3sQ
1EtnvMMDC6OXQARIgcdGkI3wMuDzpeoWt8pEo8ZTL5mcoSSOUothj4O5MeJP1JMSP/nDifK0aJlh
lexiSBeC4YkY/8tFvbJCxatxhrOnKxajjMGaLn2pmDDgp2LVCw9DRcgEBlBWtJXH+xIxktxXG2KB
bTNqrjCHLqW1nfYCw8jrph842OMBDObN0oZwpcr+OtGM5xAH2r5Kl6Oh4lSN4C1HeJNByJNJOlUL
iAm6tI2og1TEm34T7Jv+MgzRspyQ/unlRkFCgCjQxe7nqubuVJ4UKQspX1j+5IIeuUcEXjAto00K
tHGTwPbQmNJl4aXWX4XoQgod+iLoa0+T/CqXbwa4vFSV1P1PBSnhpKoSbTQWKMTL/Ekq4lMZYTHV
KO1JGo27cBZR4WezXVrTVki3paU7RpMj2lxLTMViusrrcwhCfqaBBLHmPSFoEYPwHVIS3+Mts2P2
FqdnYSSEbUM/T4Ay9115Cv0LzUxYAApvs+Aqm/SqLnZbLX7TGJwOl0m4o96PKv/Ua0BXIzJ2MRgg
W/st/QYjefr/TZvAA9eG4SxCSZ1h2lpTv2ppTkwzIjTSzA9yNTmzlm2mUJNvfDJzFwDCaCYjEprN
DgauJAWc3am0LLXpTTaN11x+MdLTbHZ2WgsQXOQGSlZmkQ2gjS8w2IvEcnsfErk/ikyVi2t1VPjZ
nVQzzacFdoK47VgX+RUJv3oUUNmM5USvi7eCQoqtPdETl8Rwi6Yn1fnSjGCX5oeoYkwi17bBbsZb
TyV1NskAl1vT34yJclHj0EtIcwisESHGsoyXkgCzFGp7Rw57vczjg2D6N4gh2uhtGIxzMD1qwTtS
X6B8ulBdExw5vJG0cywop4Y5e22UB2EUbV01vUIX9RtjTGBChYbi0cSZTCIHDyniczSguhrIec3M
WH0x/GQ+RH1FonA6/LdcF1JIpRJBqZlZCQBnFVLgruM9aaM3h3COEEyO+YNpvsD8m5W3ErCAABWx
d7DytwsOlPLe1Odbeqa1zlcnl8BGrEA89IighPZ1nJODkW6nCqQjKAguTJFWGJCGplUyTsvQDA4C
XINqjPdaXG7kQEMjM2peV8qyg/7HTbWKqZO4qXymBlEZ3teJ6Kow2lDY4nsOY7hovDYbDkHjE2oD
sW+e4OXPsaOYhpMWAxy6ppJeSgL1QkYr+H0JD41R253FibrCnJHB9VqG3DbgJqijVnPSgCEtSY1P
HLyd9GBOa9XnpdnILCn2b2YCH0ZY6zcU2GVwYX2o1hk+t9msLVpm37wtcx005jLr3ljsWioJqWJo
oLbLwfQv7K9c1Dez8KeAJK+MiV2rHbskLSEmWiVUqbgUHEkxWzsKGh6wlGebtBnI3mLIG8dOTece
RE4FXlMNw8Yo9RuMckun0Ypz01ymcKkojhop25IJsaTctVVBCR3QCLhF6iuLqkKSVngk4oFTjXZ6
tdihW1HyYzySUQMH0I/WhIItAykh/kua30b9ZqA2K+eTJbxn4wNwOC36VRGK3zkubZo5235BmBkw
7KTB2zQ3FcwHs1mJofTaNyUkY4L+GMTI+cbs3wNlhn5OAqacMgsX+PZZ2CPdt0W0H2PiZfrSfA1n
mjVfmbcqCP5MLdGNR/QuV8d+d+JDPh0FNnYvakgRpEXUjY9IhlrrPVI+JH01N82JiDSQTGDiCb2x
UJHvlTsKivxYq/fpfKrVdImrtluDHSnZuc6fjPh+qvkOojU3t+kAl72GLk5KFwZESU0ytXTFK7zC
QDoVOemVhQg+q1G0wkJrZmNfCx+KtNRSdMN6jQzmSlLqohJtvumiIArxlmraVYBqMYsIO5lXkwT/
F8WtB/lZ1gll6nunmA+qnvMfg8j5ACIR31ahYrQIERVJYp6upnKXyTuZ+kYkHHSDTRmD/cWM2Y1B
Yls031+Br8AtyjUK3YippLZmYKSqy7Y/VqQzMeYKLmrgVjlFNuxs9U91NQ1mMGImdwLsDngSMJXC
HWTyRaK8mvTPoAnwq4Qe4LVGoSscuhAqCgbjCWQ8i6ZcVnhHoAPREURT0Pi8wqyofEJbmtwbpmFX
NoAb+6jbNtPTpDoxCZ1ysm3jczPudQijcnQsRYGlGSZPZaauDdPk6b1Z5akW8o1ugPLWFqxMpJHC
K2XHmraccR9CbeZIbpOGztyam8IiJ4wkTosWt2jBtUftXlQ/tCyH16VvomC+i6sXS+oydCtIHapB
clCnOpPcQn9IlkIMQdYkSYw76l5p03nz8KWYTiP961TfzdvyTuy7XQQc0xm4CNZboQ+QiQkkOwe3
QXxdFdFZs6JNxZOWfckDdbGVulu3yt4UJ802C0rYOGhIGUpWYtsQVHYt7m7NoHhEqAEBAEDAixs+
lPLaT/Dm6zVIJdOcO1P/qmkK46KO8UBQLjE/Yp5a0/kPXYJo0pataS2J0+RUg3qe63xXxCk+JiFV
WN63TFf0Phg932wxoa5oe6uxW85YJytJjbqTyVM3NndRXbDbm0AkwFjDkURtZfkUCJJ+d7UvEx2d
/t4Jeq1bWxKDg8BilqBa8DbNEZooEigkKcL0UM1HqJ2J9JjUhT03OBXAh6/Anp8MPu1jcKkAgTSE
E1bt+XH9oranWkcsMaEHG8bsT94gdp4anxq1g9kvVfcGtvF11lF+De1bqMi7upI25tULoszIehu2
emFGq6I/1wyOwdRmKVkEDMFMgGND4rOIZGbUNK/S3/Etxq0nHtc+QWRIlK2QBi70z1ZPmZSbU3nM
a0hq6Ot7Os9KEDW0fYN09K/dYwkUoohPqaQ9YuAjFN06S+MnJUCPm2fTjYHT54Wp6YrSsyVXc+hP
xHnqDKrS2W3Ya3V3Y2JuA20/Ct+mdi1HgivKrml0a9CVZYldUZlml7Ccd9RNM1S1yGNU1WJoCrtv
Up+D5JhlTgA9G1ZoNMFumE4RFpcL6mz8A6D+hoJxyubZVgbfjhs3bJo3uS2X7CWnb8JtR+ekJIKt
gT4aKdB15S9lJkPheFEnCjP9YjJ1dRp/mm0jSymx8XgSsv4juy64yLN0Y6noOwg7lX8ZVM2jfliW
1/KCqVtVPiP57QbPJLEJk5tYZ0bOvSI9qGQPEpFZgFLj/lMYRxEOX0x/IREFI+roj0mOHyklkLyh
Xwyj1JnznO/43ByMQbhqIs9Md4r4tqo8hLdo8U8RYOhE93YHXxT/AJG7HgMZ3RhDBi/Ibs3O9acb
CU8WYc22RNJaWl4tPA8txJrY6zR7rJ/hfQfFqRNvGn8TDreTtO79VRIIzhid/HiXwj21nFG+pJU3
De955lr5SwQqrz9HGuDUfQuKGj2FnBXDvZi6Bv7Sw15mwCnkSQTpiuwP8g7M7DRmTMxN6UryjHaB
QWFzTDg0rP6sa04+HmQSaVWi/MjDC7Tnkm9nah6ogR2xPwBNNmJ3V4WbznpQKJZL5uBp7xduY+n+
0ewGW254aREaj05GBEazghe6OnTG0apwtGtg2RepoW6Vq6i2qghK6oDF7RpbzUxqqESbA272zjiT
ABXPGTPGTDm2NWwspZhWnWCCRBXNxjcKjoVukpc9BCy7QnYlZQ+V+EZy1LJCSzKVBBPU84wBTh/x
H2nbSfHXUlyv67JapQJqqVRYSogATBxhsl1ItJY1uuH8Hpq26cdHsWgtRsz6ppQIFTck2NNMNdcW
oH/DWK8cnsIkfclzmQJGB9uQloplXPqCKh468LbWKIjIi0E69Jz35S4UaaILNMFxeO6NnON3Wpp4
5IzZstWPinyUFWK+tyIIpGjsUlr1ZtqbmrTQqqreqEboO3GoPYJNYDgCzF2HGC4BLIa88V5S3wLZ
XMVovJIZRJv4tA6UI+wVtriy0GU0WdhJifFrZsJ6DYFmJlldMr4tVYpac97USrLPlOYSqVB+hfRO
CKKtDzdDE4KD1kTKwiwRobXxyjLDlTwjiMAnbCwmB6uNHgAwP+P9s1Dq+zJGzzC4hbDzu7R2pkyz
y6v8KAElPncs1Z7DVbkqlfWEg66qdNjdukJ4fNXeMN0Gmi9InEW4Io+IBaImW3SV+ChU/pMQAwuD
TOk6bgeh9q7zsa5TV4KYbzXrkVzdiHIlnD6CON7mFgx2hApUUFrBkG66MjvzZWd1rgGNLZRy19fP
YRDtW7g5msiU4lqfpyhwc93aSPU+iW5lAzM0Ay5QwmAXZK2tnBhNPNkdGurCRrgP5NqxQAbaNISw
cQ74RdC6Y5LT5hlsN5/eKwsaiAAkg+lLPyGIMrMdsdyLGoJpF0EpghW4UMADszR3G7W68Yv8qKch
CY31eszMU9nt4wFTpa77A5EmFlamcAwSzcFy41Hyw62f6aKdhIgTqPKBIa0FM6x94sNxikcIxf82
4vrBEVX/YttWJnGvibIGt071QuG2bG9a//7ff1q6Wl5+43OlffFqq9RQnFJFlraiOBBxKCpyvZ/k
MIYkqIHbSFNZPXXJgGhVqzVq7RA09E8XmAA+6hzCC/jld/xgYfkZ5v2Xa1/SynndW/Bm5vFwdS9N
UZoDznmzA/MKBZHsVqlNmApopC/sYyYB4i+XNn56BF8sJetW0Wfd4MweVXxNcdXSA19EKje6TNng
MV8SC5i9lRG+Er+17ZX1IK317mVssSBoePVCtWwtVIToNCLyGlPZjQXrne9LE67YWYzMcp7mNS4y
gZV7lrXJlidqKIubqm7C6SHngGxelEpaRTAzRAv5dxzoL+Fwx9cNWRJiSdtE++WX5PPM3SrWhE2q
NhDf/cmeO2pNJO0sOQWVfLbQg1uMow3CIq2KPfci9gge81XV1SspaTd5KMASUhvwJiV8J3DQlquN
zL8bUzRxCvjqv1+prP/0Tq/r+a93GpqC3AhGoOwCuV/h1STCdRCqx8QMH2uDPHNLYUwXuIywrmAQ
7E7Yk1E8oNQhoxlG8MwUn0Q3Ld50wDY9JdiqUuzyNW4eImrUDH9K7VSFJ0tKVwaM5y4od/0E2jJg
Rylq8gG652l4E8u7VNuOH9p0vYCBcdW8yvKbWLkX8NYrXVgdwZHovrC4wuQHeTAR+jz08NRyfYPu
U+1caH9nUmNc48J0dg7vyI0TsYkgPDraC3zYO8egFAKJ5QVugqdWghkNLQaRnjuraI+9fGD0uxR3
481VVsi88mMw4HwgwbMx1Rb3yhtWbOVp6F4UzifOcF5FlmxTgI+5PII9jiV6d2EDMbE2x8WAmVe/
8PFEypkDMF0Z7o0HYExN2Skc59RNXb9ihI/wqxnWOv45HdnJiBMy5XbEORQ6lfzelCw5ekEfWF2b
4eyY8/CqqfByw4680vmAVI+TNgzlhSjqLKvglNYB2hj1PpXVUxTvgwJuiHXMoOEhzI8ZlTRuO60b
WYXPeDHlQ+f/wUe8HY/KWLla9TrnW6Q1ILb3NVokvV4kJdsBQyHUIRITHfmSsICl6lKrUYfNsHmR
y/5Ud/mrnBiORe0v8enLcnod/NrwSJi2iWbZVNRR7Y4o5mm6qGQWZvwq+zlGBKUXgjUShlMGq8x/
acRDTkFJ+1qqJk6kWEDJuHpA71klKXtcOXCWz0ypFSioOb8qGZawLKGnzcTiyiXFkoKVv/IwQYpH
uRQ3d/W06fKtDNJew/mFS1bFyJ+jmNNK6z5MzMt8EdmfOthk1ugzXXGy9+HyG+OpU/cZYdUM9YO1
pWMVE5GB6gzGtmrQYyUoxIKnRo4ezTC8T/JVLtpWeZe05zKXHakPbgTqn6zvkf7i/J+bdtihsGiU
cDkWyQIScAkVsMuKy7/38w9fIe2LM2OHC2FKVI688xOGMpHADmbRgGQXmFv9+xKfvtXffY2+eM/m
ogXbkUzDHWNN2PUYV9UYGkHlwl6R6MiFCcMqC1IPdHafgzkS9CVEJEeCQfsz9IfRyfrDDLNO+JOQ
25NEyTpoGJbWgmfmmzDhFUtMU0o4mw1dctY7WmY5CmSz6MqOrfKlz8icugVfqqQxb8L0TZIuYdw7
9Jk2G7qW9g32OkrDcCGJnrr8UEB5RH9upaxX6bkm9aEbPUu4L8M3KRHP9cyoPM6cPoTTIuH1acWM
uISOIID7Sj33hM+02QGAcixxhx6fywjDWoyiO8aNk7URLLBxvkO7IX8b5zu5ZswZZod6hPRN5QSy
EDPkjdLS+MWA8zMv7btX8MX4koOgN62phMCK9wyiHHwqhf4laqjq4Wb20HZ18M2Q8nROpbOgHjMJ
jTs+maD+Q1gvoPSMCjrLhAlP6u+HyvgQVNjcWXuVnryUrB2RJpqupcdBPDxDs8YOYhtC30ZJknTQ
NfXahrVaGdRuHILJWmoawKn9IGzadC+Ymz7bWLoEmeQ2BV9MoQKlzbmcVlPcnHrGX6kFMFF27TK9
Js5qYXjWIuut8DW7MN8bf+tDbhIRM2TthQm4W7bjORmHV8XvV+o42QpuAWOKxa8cHNT5eczXSrs3
5l+zl3+qN67//q/PotjSImh6w9CzXYYClluoBB8FNbhTA6j1Gz/DARN5bv/Ld/hayX33Qr9Uj5x3
wwTYK27boNQvRp00RybnEJyzorBwN85zTA2I54UOkmDoZBraL163Pxnsql9qS1GYRaXMJ2UrNDWo
w+znXjLpF6Hjq5TDYsmNkZjZ6KiJhBxj0l2Jbi808M8GyvyOqUxBs2+JkfnL8fIZOPPNo1C/uJcP
Ydb0QVgp23BoBFRjaesreDjnwlNUiLjPRKAU74MMs1TtDUbSuiyCy2pY9qltihmBoY5vdZJegf60
XOv4KePnlzf5th2Q8FSJXJ9Hg++SXPjN7WDpMWy9QQLvux5ryJYjyEPpjBdFZzb+L82B8oOjsPql
fO0kOY5FnBL3eqfjHmbQIRZegQkcsg678w3gAobKYvkswMXTzGI/RXiOTMdAia7TY1DmJvqTd9ml
TKelCoEyg6oTEpRiEqoRwIKr62411AyX0c0NdckoEas5IyKsTP8tJ+une7hWkH9tiVG1SN1NrAKr
moGhOgwAW3zxX/DHjRlaYtpgKmiVzJWm0OY6kLhKmKV/tEt5jvqX4U6gQgR9eB0ObCvsRZbzVoBc
we3DhOWGcMLH1uNVrzEJWBnxC9MV7DDlhfXQfiTpDjos6/BPShQVbSAcw4caZ3nVFd6oKATwYVzv
/kCAEBo32TRIntFiknuxhPPa5lg6LapnJJi1uMhOuOqZqps0Z2wV5jCA0bRl+Jf/4t/9fbdmSuKX
o6MPJFMQR5HgkJ10HHfmCdOkU0I7v23vBO/fH+HruvmfTcI1vpwXalBDjUlwYNbP3SG8Xwye8PTv
v/x97gKY7ZcDwbCSSBBm/rSyM278Xf+AgtcTX4MP9Zdskm8NzrnA172gAs/gR0bUz57mwEH/pyxl
B2nxv29A/fboNkXzyw1Ikm5JUppMO2XROsn2iGZ+hyWjox2Sfb/WPCBCO1t3TmEPLq6UC8zMvNE+
oGRfWufKu4DgrCf3Qjd32Fztzbvtb29Nun6f//e1ieaXLdR0QtY2HTNjVN+r0IZQv8D5l7tXNpg4
/bI25G83Kg/gS0vXB1oamhZXwctx2d3n63qHktVGy36x7nJ06oxXbd/FxtAV1vEvNcn3HxJT/Jo6
MZppl6t1Pe+mzXCwPIwOXDL/bNwSXMn9EN4jL9zkv1xM/uEdG1/WkAUDoe1m7JbMZbTV6H32uKus
kPYRQnPCo9+dX8w3Ork7/QGnoIu8a37xW/8+eYHb/FJ6WUNfpAHowy5zq2fRNZ/e8Ntz1tJCv/ey
jbGNvXSB+adrrvLFCRqALTtvkt0uDad7TV5j23j/9zL/aZ9+NfCvIO/EXcwPIc4gsoUXnHxdPFQf
dF7qvy8hX7uGb5brV/N92dLnOet16sYdPeNuuGn21XIAQdniw7+y9vpjdYpX+FDYTKGX2b3mgKt6
0unfl//pUetf1nFu5MiZTSIKIH05phvb2oJeYGE4+FA6rdM7uBvYwgIzj0VmB2vwm7XuLElMsGHV
bFjiC9JUl//+Md8HuJqi/uVUzxTCQH1TIOxyCRvGgYDgocW1kcss9GPi0Li42m8l0LWT+u65fz3d
O8uM6ZxgJh3atbrRnPS23KFDYTvhY3bLoGqpLoxNcKJzuuWTt7Uc45drXw/Jby79ddQIlzad855L
M1XZYYrkjG68mvfGLwmJP3wcxa8jRChHYd9X/H0Luf3teDFW/YOAR99C2oN1mb98Yn7aHNqXt9UK
fjrI1ycIpfsOz/IXaTU9FQjMDrH77wXx04P68o7kQex02eIK5llybseFeiR6xTV/O+B+OMO/luVG
LYxBfX0P8VpF8LQrtlDdvH6tOM0+YtDugR9aNmtgPZ0kNx3t7PXf9/UZgvnNCvhaf/u1MchWwpWn
dBEconvFq25Aajb5clqVDo57XvaSnqQt8aX3wl4/Fcvojkbo3trgh3kI7MQZvGBvLKt1cfntcUg/
nERf6+c2tyYLOIplc8EKwCgW+PfafDrZfI+iU6zZCsfulyP+p8WjfvlKy6JYiMV1jTLhEWpHt62b
8h4DMARW++iXfSb/UAWpXw43PEYxSh+5SO8kLr2yJ7u4JnulhyPlcnYAzBbhzbRut6pT7Vo73LdL
caudpuVz6pZ3/37XP97p9XH/VdLLQa33UL/ZJh48B/ePsexdxNfr304y6fs6VVSvJ9xfFxhksUsb
iQu0XrW43lez1B3zFuOmBbMjG09BR/Dew1/25E81yGdJ+NflQiHJBwzIpV1wX7wMN/N6+Bh3xkq/
iG/FLaYn3nzfXdI//35633eqUGy+HAEB4ymzVrkacStLfXN7M9s5Fd0NU3o+UJJ3JKX1SIu2wKzN
adz7wPFt85db/eHBKl+K3NiSzdmquTa8Fjez2Yzub4encl3n35wAX9OK26mJTf26KloPx1R1OXvA
Dw6qHrdeYyByA+/dpltzdVtbKZ60qN2YVXsivPtFdqCELcSjth+3VNWQr53fIKDPW/vuZ32p+VQl
mtv4vzsG5Mcbd919v+g30gJ29DpaAa246hIfjMRt7hnfLcaPYucfOy/bjW67XMGlXsuOsZQ9xlHu
sIKA7hm/VUo/FPafj/KvhTenCeqL6zqvvWDV7zqXznJVuqAJtBiINvb1ITqpj/Ca9+FSX5p29Eux
/31GqCkqX7Yw879c6wH9dp1NFsexWmKd4yZudxe4D5Sfy3GpeqInbXAN+WXd/1SXKV82tRBKjZGI
XJLByho14/Je4q47t3dkO+RUDj0QlcUf3PXPjUPY7aJcVm7r3I1uuZTsZh0uLv/egdIPh+jnL/zr
sZdVFBeTwi+RjvBwXH2JjOwIy9/B6HDdOIE9rI1zdSr38S9zup8+RJ8Dnr+uyKzM75EfS7tiMbjZ
IdkU9lo7u7KTupffVtNPt/X5zfjrIkaPz4s0wvyY34TH+RaotUWX+44FygtDEBWPTwfK+rRWLsNa
fa0e/n9PU/6ywSRLLNv6+jRrJ7uZPmanZAmH140t2eB+HGKYfC7wfv7tYf7QxclfFlIrxIlR9wYL
SUISspD3wU3pJXv1Ij7WvMX7f9/XT+f0ZxP51+P0DS3PROQAO+hpZAYduoN/X+3JO+KT5HS39Qqv
1k20hjX10azkFRxnL1ii9rsL+eT++zf89GX67NX/+g1KFM+z0PFKhw/N8ffUdMpjfIrJpVqCYJUf
yqa8qQ/hWb/59wU/n+E3p+Xn2vrrgmFupHNk8myP/aW4aa8329ylx8EhVunD2gSXfNnzyLeFm5Cu
RHVXHcu74pcS6qcRxOdj+OvqFXb87VjwyPWlvGnXMK/sZnFt12ZatfDl5UVcze7sXs/h8peK6vOz
+90da/+31gAIDqZ+VNmaN+0ujHfqvGI2mVHCYsp1yp5RftMv2cNRfPAfjE1rkld7T/LODfoc0HfF
XADXwufXbUjOH8p9Cm1gY76WmoP6rOVRhefsl+Vw/Unf/dQvh3YRzwHWFPxUhhduchv9soPlH5qS
z7nTX489MPJMGD431Ft0A7S+VjwZY781FqLwYm8VhpC32t484txypzsI35ySPgILRAYW7R5HiqWw
iX+ZF/9U+322gH/9mNkSQrVqWAOTy5yPNx/aop162tJf6M4frDKPoRt51W9L7ofD5LPG/etywhSh
9IfiszMWkRvx2Z290NOZjOrOCVGOjRZ/QQbPpnd4FPvgl1X3+Z395lV+DcZOp0YVjIlX2YH7X89p
WYSUZSeHqxvK1rrpt2REbeUnTGn20Qk50rl+w5j3uTxTjoDiIwCDp/DY/oez81qOXEfW9atMrHvO
AS3AE3vmgmQVy6rkTd8wJLWaDvSgffrzU7P23hK7WDzRESt6RRsRhGEikcj8v11yLE/dytujXvCy
CZBHM3ru1SbnmNwIiIwrSuyO75pm5bkjvfmJVd6JnYISxnfigeOyyhbW3pwjQibGvGuzUTMdrZXr
xulX4MbBlItN8yattO17dDvu+8jn30v3YolKPheUIaM79mXOtQSXmSlSvw+ai4K1q24v76M7aHo7
8s5YCxc3FP0+df9kOKlpToZzEJIReVnxeQY9Za/Frn3wb+iKv7Ln4bH5ES8MpHLWl0Q7EzuG2FNV
JDpoxBCrvyoPfBvY3GHOYJtYwwaCXtg1INBgkT1yZjaxQ56WFvP58UTTE7vUSB1SoAM0XV6rgFgi
rgpH2/9Bb9NNt1Pe1VcmLE9bjhmf9d/Q3mTNyGXY/YfyDVn5E3CIq8HpNsGaw3+D1rwbOi+AbtrQ
R1n4Wufam6wXyLT0gA+hf8h33JrWPVgRh6V7h/OHaXRmEnPSmFTrnODhAvHB/goijFa06XCBYC68
/fmoN9iyk0MfUk+BOBqXe7POdt2mPCW7Yhc5kNa9avbNXqxAfjshy3UV7JA32e6jYsGUzNxfmmwc
0C8fmt5UrYhUFYTsrfnMochgIeg+eC7qM2SAasARgu44wlIbkAN0yEmDVgmpwBcftARkDO1VsFMg
kIEIUs8dQm3qQCrxeuG7HL+/38wcRoV+fzfaRkXutfguIUkhr6H3uvV+hpD+vDWv0r15ozjNEcgK
B6I8Cw2ODz7X4MQQFMiUZwXu/Q7Z43CIf0CdBYq3a3qELCbuZy1zi0pe40q44UuyXmjybDgQfZzY
BFQhV9AYQZNQubmJN+NsI8tph3yLP7Q6n9k+X2YY9+Jd7ClogW9xhm5vxDbZqU/dBpjdA/ICNvkG
iia2vkNGN5w26ODfLx535jo3sQI0pG1beCjE1aGqnt1nLjgqKFrO91A6CvbBkj8y18z45196qPme
3/fjx1+s4AtbvhutlS0uM1x2uzBLMwtjegXGi5bHLGuxMFZDtWqe6UnZxbdii5SK7XATPHp3Apot
Vv6aLayLGXs2vQbr9Qa5GiQaXSyUUKN4GARHq/tYOkScj9ZTcwpR16RmkPusGa+Z41v1KUBsJz9C
v/tGsX5eHrO5IdO+TwppYo0UMi6D4adCX/Ou2SEjcimr5vypC+8/WVmyT/ogR2XQAcqFJ+8VAM/M
5tfGQ3vrQ07Jkt0OJUVQ2QUL4u1yf8564GhxssOAO9oR1OmRQwN1R/iD2Kp32VZAVfi6/pPDA5qY
7DMRCmIDaaQvV6vuje8DbcHIz43W9EYxh+SemXeMHIArTK7Se3aDqjnvYN40tndAHaQLLOVJuvcW
Lmlmpt4Y//zL9ygrUMXTS/QDwecH7bo8Fou+2tnzFWXTOLApUBdeKj09eCY0o4r4iikQ50g7ZGFc
nubzew6bhn4FaQrWxS09yNKohFojxlVEWFu+tDZ5US983jMuBZtGeVPVLEFfHobDgOLHvK0drX9A
sh2qkOm6NYD8rvZseOPmUm7n+dWL4uLvU1JnbVN4HBpYTQ2iNEB1UrFLCKpHGh8shdbJldrR04fL
YzgzSepk/lUUWmqcI00B2VjuQF5VyD4bS0M32o/f92g2Dcj6mpH3saYOB8mnN00BhU6w0i6/9+cL
nnv2ZDOmNGGZEdS4eS8zAEziEgW2cWAawoacGqi3nTHoK0Khnpuj2P4kdyj8DHUwZ8DyDlaJHiBV
dhhiMG9VSIjXKD7weGb6VjeQGnJBChgBPbRRcg2yOiWRwr1RKWTLWUD2NQTknU5Aza6BsDPYMyl7
0RQg2ywIp0FzIhxMemCJDNyf54GIw4n5swZz0uZ5ByUvrmWQMQeZ6vJIzHwF09gziiHLAXIj/YFU
IGIAtdsNKCNVkQygLyVTjZb63FhPLHhY6gZ09tBEoMahW0IwA65BoK8aCv0JXaZk1Xa0OipN7p3C
oKx3PIHQJDiLERQO88GJ6rhbcCDm1uvEtAd9gupTanSYtwJprOGOQdegDwv78mDOPX7inlSNp2Wd
2nSHkJcoIAE0sTo2ClldfvrMVH1GjL4YWyLChBcQjzkYrNUsjZg/KnAElap94020sBzmzNU0bg1N
1mBQBoJGemTuIjkF0m9Zs4sSDYmMwZ6Zw2lQe2oBDQxUCKq2L/dt5lufxq2L2i+KwlM6SEQ+1MlL
Fp3+7LmT79wIRV2k2fhcCcWVbB3G6cL2MffGE6+nhJg6LRM8eQT9iPiuJQv5FTOL6DOm8GWaywrn
Q0mRu4NOAwtEdU8Be9i9PBxzS2iyQIPE84eGo5RZUxDaUlE2aEBq+x1Z4JefP7P5fAaWvrx7mLaD
L9QkOxqQBvLJ4FkypcpWa4BTConKdnGKD9/kqKbMFHDfLrd63gthv8XJOQrtBy3NjnVYv2WxqqOC
RU3cmENOO4traFyBoXi5qZkBnAbF8zBkeapn0VGo2ci9K0Lg/Ar2FlHIcuQQMl6K/J0/FrDP8M6X
keRdaMqqV4GIB30hSJ7x8JF2e6mHPmD13AT5wv3NzCr+vCP70kyRSFzTIL1xbAgLHwrMyd4zM29z
ebRmlvJnVPPL0wM/8k0/L6Oj5q+b8D5qTiRfWMlzj55YcpQOIkFI49FRAi4toR3Qhaui/CP3HBmC
330ok+OgGWfAOPXmU8NfOK4RguT9j8aEjCvry5iIRDe9LkwSKBVfNxC3BAYzQPDh8sNnppOMf/7l
4Zqom6ZJ5eRYi0dAQSCWt/DgmeGeRmmpF+R1KuHBWRTIW5aWa4jiqU43asRdfvW5FiZHoj7NWR60
wHHoQweQ3nsFgUbxR6sccb3JsPC8Txkd4mMGcomknFS+vfzS580BgjrfH4wCa600wjqG2l6CeURS
PNVQSQQZBT1VHi+3cf4OgOK0+L0RVcZBiEVhfGz9CEBNI236kyylNRQwUOwgB8icH/wRZmhm0Qr1
6O3KHFIV4bzuLRZM2sh+0y58GOfXF53Gz03dC+rUyPmx6k6SdlC7pfU19+DJws0HuQ5YUvBjBDmU
gj6KauFzm5sh9fvg1XI6DIFhxkc2SK4G8fISRS8h8LN0ycid332oObFENddKKU/RQi0hs05AFfza
k36JEhwwNXIur4G5Xkw/Dh9Bb1kPMTwQBq21u9hDGSQqOLNBLHx+cxMw8QxiI+sNuQtQ96UkuDYV
0LZYKkeYefQ08CxU0XAohPKj6A1EiBLlCRlXCw79zOBPs/E7gnr2IvL5MQe1GIV8qJxXNIiRD5Gx
0gUAdx43/2yEpvFbmidG7Qt0AwJLfnJVQxP48uTOjc9k6LUqQfAMmm0oGFIgSfzGqwXLMfNgOv75
l90gkohBmEfio5SiupquTFVaeOXzOTSUTqNyQespPR8tKvL1PADrMxQK63C6QNFAFVdFoFMZgsOb
JjhGt9AJcyRBkUZkVPWVqDLNzbjIEO0cvNUfjSGdjKFZZJQAu8qPNMDRFWfprCwX+jozitOQWpAT
JNNq+DIIjvoJlcG29hZOPef3PDpNzieJ2pfQCOJHc8D0pBLUP9Um70CTaQvn8sDMNTHZPDJCISE7
NCibgeI/tDQh+2sgrrB0Cpp7/GiwviyxpE77DLJzHAXWCNLt+9Btg4WzxNy4T6a0qJOKdhyPLgSU
yKVNXesLMzrz0tME+YjI3eAVOKY3kiPJpR1LLxkE1S8P+MxrT7Pj1VaqBxNKeQeRI0GWogJavr38
5LlQ/qf+w5fBlpgO+gY0Og8Q63+MrrNHFeldKpQpXuPTkl99PuUDO/w4aF8a4aUpR3rK5UOw1VbF
A93T524b75TcAqeQgwdgBfvixNsN8yEhuDBo5087pjEO5pdGqR8NNSGII4stkpyyB9nlm/oNajKX
R+78LmEaEycAsYqoIy0uxijKB+8gGAgIu/YGPbfLj5+xhqiJ/v76mT4URdziDodCzfdNP7aoOIss
wD1vPFjENYS/DshtX/DBzq9ec6pS04uUNqTChc540Y6E6IWzmjq+7O9hOnO6cLOkAUIwprjG2YH3
s4LY2C7cifv0GjoJLpTGb6DzcKqQpwxlNpugNsdYhw4ALbghHx6BClwBDbldyo0+n/BHTX1it5Bd
xVozGnNykKOcrslOcWMkoXj3+b4+IOHJ7lfBWuzAd960m3oD3XYHYGFk5eovlyd1Zknqk+8gbyEN
WEhQBDAtVJBfhVuQf669hU/5fFkWujcxblBb9tSMdqgNOQzI0e4gtnZL1ybyjMt9uwbE7x6JZcgW
AUv1l//SvYYn6MiUj9X15c6dz/Sh5rQ2pYM8ZuTXrXzo1uSxfqyv/J16haQyR19BKW4HxdF3SFu7
6S301BcOYXN3U9OqFKNCPg4dUx/GVGPQgHZ0DX7UPkQymbClFxTO3wh3ySE4nzyJHk4WECjnUBNq
8JnI68dmjevPo7gv3Og2POpvUHjaZodgk22TNbIsSte3oysIGC5s6zPmRptYs7xANXhVYXC91kG2
FigUor6FqgYi+penb+7rmNZkJLkvBqXU0TlHexi2YGJD1Nr1rtWn8ZYPiRIoAOlRnKFtIqylXTR2
0P2R4oq0XniFuc1oeq9l5FKLk2koH8hjcK9ucO5BnVkFOdUjLMLCQJ4PJ5rTGyBeDaae58hHI3Z5
Z+w+ml26a9zIvTyKM7Fuc5oEPxiRoqca9tM22uoe6LXNTt0BWw9tLHzrC42Me8wZszrNb687HkkU
MRkk/DRrYPGsfCtvkm209tbIIzCv+cJYzeWcTdPazcyvCEYMg1Va8kkGbgrgTxiUZFNukUm5R+4H
8AJWuUkfkXu+E4+lG98vZorOmMvp5YTCShFoWTAm1fMEauSW9pju2SFELeeYVWPaoQuF0dUoQPhC
F0z0nEWZXlZkMTiZTC/HhJdm7bmV2xyi+3AP2qYDvvoaqtPsvT/QP5zK6SVF3xPcdadYju2uOyGW
fYQbrV1Lt9ySbfJkXvcLu8NMxMf83DW+uENeWRXQh8HeI5x2Vd2CAXb8EGhEcdimOQZLBlk5vzSn
Nw2tRpQxU3Gsh9V2qPrYIc3TOkguGFVrfSFCpsy4K9PMfQVxfpOGYkw7U1ZQJ0Yj/io+Ki/QWYNq
AMRcy72ypa5/x93ogV5L2wBcGewE5sIbzH3m07z9IQdlIxu7WaOqBJBZGzAfC/WG9uI3ft7nh6bq
d/+vHPSY0Q59lDaV5X0OJiR8dqhjQhlz78SnpQTWGYP46bR/WRiDNCCSouAbF9UKyaXQ0IJjEl6X
N8nTZXM1s3VN7zd0D5JZMUUDxg4SffZw0x2XCgrOKydQCDh8H6XeC/0kb/Hs4Q5w5X12pazCGxdS
3pAQuVqsH5yxt2Tit6VFIwlznG0Ut7n5AeikvXoF1ds1dG62HNvg5YGamYlppF0yDUUkDM006/oV
Gk3WmIRPDkvHsDlrPk3FhgBYo8nj1qf0VnDt3+H6/xTvwJd4Tl6bJ+UZB0to1dv+EYJ+ABNCQc3x
+Qinuty9GXM+FUDhEbS6gnBsHlWRxRW+GQhqw027/PS5QyaZuL/V4EuGkGC4gZGH7F37mK7ZHXRE
VgyALWfYCZve93DP9Bu+WWjyfI/Y9A6gHoIBGAo0qbQO09fhRt5A9gqoECWygCxfK5sSDHSAftz4
ehS1ueoXWp5J+WXTSwIlFSTMFLTcvaN2CXqxEIeFHiGAY6524mvJjh5RHIyemsf4HjLG+A9KVQvr
9Hw9CWXT2wMzxNVAjAJeHOv8HxlmE4gYG3KW5p2/8Zz+JXb7Y31EMjrkwaz0VoKeuQVq5DHaG+ts
A4oJRIo+Fubg/BGTTa8P/ABxNEWFnQTD1EnXzX64qdZQmnSr3VLt+/nCO/R38v2XsgbdSx2pxMmV
+Zw2GE27OeBTeYQOlc33xcFb6yttDe0xHQVNC2fy8/F5Nk2C73HaCDIDHTNPAQrPqsNSZvTMQZFN
bxfitoxAUIUrkB6UVxwmsHKfxLu6Ro4SRDivi2P4gCW0gkjSdXZQyg0HnX6nvyiHfqFrM04WMyff
al8NRVDqOEg10EGG6JOdV7b3k1zTyhp2Q2/573pkVU/trt0ZS47/TESFTdPkOyoRrx9nUTwnjwWq
QVLLeDccIEy3YkX28Xqxqm/sxu/+OZveTjS5Kg9Fh9BTfSuhttuCQiA2i/RYwDIsOVpzbUyipKww
oAYiYxL9V+g/AHoEfXzLtx/kpQDXnI2ZXk4gWNoHNTSkD/TOv41yK7pvf2mP3U0ByaQQ+txjmZZ8
3e/SI2S2ACdz0uOSFtTcAvlUOPzilCCvIyw6pDgeQPTdKb/Se4QudtTu1/wKSrg32X0aW3fRw4IN
Ob/xsumlRmi2qQyt8QHenL8hEE5pVzmys/2xgh4qEsEr3GRI9pR2azkLTZ53KVBw+d1xAZiriIXO
kCMHh0J2pFt5kzpw8B6LbYDok7SQ+DOzQ00jr0Mu8i4mmEOUxd/ytb81NtX1koWaifiw32Kghmpm
vBo7cWPsohfmwt0+ylsw6XfNnp8SSIFbEsq9k5/aftF2zIzcNDAa++mQULOF0pJF7LfhqbNwYY35
uWktlJUszM9cMqc++byaPOZZkhKk2J6Cw8lJdt6oaGK9OY+QmxUWcSHSRawnyc4s9hOO06617mqH
QYIntH33l2+/+yjqJ4m1FL38vBs6Y1SmyiBKLxfZUPoKhJ3MtbqJdwByHMZjB9LvXcm6Z9iRNNvY
wctGqb0J/KclYUvM1wZMHdQ14M15qOyEHNYGDqwVYLWlVouADtTAMYSvKvSaILtpYxs/AeB9xV04
gAfP8oCFdYHB2XK33tT7YMXWqM9d8AlnKojYNK5lMN8rjQy9wrHURk2qq7jkpnNAUBEIK7ROaNOV
sYVMH8QzNCg6xfbHy4PvxGvo/O+RLbVUJzrjPrJp+CsckBEKXVYFfgR4O46Jk8o4RAbKtUK7WiOH
dh0s2Zvzh2SmjX/+xbqVkJeM47Et7yjdpdu3yLnu3xsbtO7V0gKe8R4+I/JfmpAM1YhI5/cHqTjG
sat0a2a64dKXP2NWPmOIX57OaKnnZYFERV9G+t0KcragN8qIvwYrY1j4BGd68BmE/dJGDfcg8ZBw
cgBQk6jrXnaA80u7hYU314OJ/QWtpvOj8ekm4OcENY0raEGmt0yz2z+s/GPTk7VR1xkyZ4boCJ5q
fEUeBoSFAai76R5Uq1/wxWe2rukBuKVIIJcbJNtBZk1fpWCm9o4nO35qD4aNVJ7L29VcKxN/TVej
BgCmMaUPAuSNW/6EOjWqY2rP6uAKL7nyMy7NtGa6Z7Joeo5WogzCpQ7cwgoS1dBgN6xa2nmAAy4V
Ls70h4yr4svaikMRw4FCS0B3gX0HWWfcQbJq1XtWqS2eTWbW2G9hg6itVAX8taN29HWrBokVstbX
pFhp2cI3MhMxh87L946kRuvptYYm+psISjaQbPhI8rUCmsaIt7YNCC1mCwfsuTGbrIFUKtsI1IgY
+UKOkThEBwjKQuWM2jkFrumW3M6ZLuEe63uXqqDnrBjv6PPaxt0q10A1A/jbqt+95wr83wG89dXl
ZX0+MoWD3femAkQkzHKI+XF4b+7lt/yX9wzc6589e2zzyxITHirQaYg8jPqXtho20aOxDm4uP/r8
ukId0/dHp8UgQc8Brw1UZpXtcZN5bab7/HUptXHu+ZNFZdaVnjJ/TCHhtnyPWIbUWXBxMpyXyoXF
NHMYo2yyBTZ5Fgbkc3h0FJVVrzli3kh1VH+otv/CNtAhxSXa5eE6v3Apm5h6xIT+ngmCmZCujIP+
Kz+azpIFnomsI5ny+3R4ZpUZvMr4UVes7EpFIEaHPrddg+7zq7/XwB+CtMuTv1B9MNObaTGplLVd
G/bI7IrhAT2W99ItgLGjm539YQOThduxskUGKhpIAfdlWyjqQaSiJNvhdekafHbEJs51DBE9pkZo
wn/t3tP3+Jf2q7qRbgE5ErLL3sVRfrk89TPxYYBgvs8N9O2pAh1zfmx/xYMNjgnowpGl3iraClGN
chd8LMkDznw00wpPzagyoeZyfCy4BfRq8Ow/6CMjwwKBa6Ez5/dHOj0zVqQF09lA1lj6Dgpyh3tR
ZvEn5Z3eeM/Y7S+3MmMTpyfGhCCWZqAq6NjeeIobugA1da/J3eWHzxn3aVJOV4S6xFoQIFBL2t03
10AxoLzBOIkf1an5Ub0tNDMzUtODKS9CUMRjdILjkxxWPXC4SKV+A+MzRNWiZknqwpzMzLqhfF9f
XeiZXgiWyxGS+EFr6QLCBm7rWeF7vrSRzNw10emBt0TukRapaAP8Wkm1cRXKA5jkFS3XUKJvA4v9
Xef5f967/+t/IGjHez9Lq3//F37/nuV9GfqBmPz23/dZgv/+a/yZ//k333/i38fwvcyq7JeY/qtv
P4QH/92w8ypev/0GzM1Q9Df1R9nfflQ1F58N4BXHf/n/+5f/+Ph8yn2ff/zrr/esTgG1u/3wwyz9
6++/2v7811+gmH5ZO+Pz//7Lq9cEP3dflzG4lGElXn//sY/XSvzrL8P4p4HwssIMIhOq4Yrxr3+0
H+Pf6Mo/NZ1QGXnaBlhe6ijxkWa4nP7XX5ryT5QGGAZVdZTp4lSJt6iyevwrVf+nrJjQIVd1XTOA
Zvjrv3v/bYL+d8L+ASH/6yxMRYWXwTr736AAnq5SpmqmKmsa/idPK3Qbz1dTroOSreRltW41rbYD
2ZSBMGh1ty2CeiGeNLoY0/aYTtAzQwYVe5plqiDxJjUTna2SuIDrLAlvcJjke0uF1JNF/5+OMZRf
mUSlpkqnPrQSFSyTmMJQstr1ySYq6oq7hRbSK+GHVMZRQQLYBzlAqKqXY8OTdzw21Rz8KdRNLnzk
42bxrdOabKDMFsOrMR1DPdnoNS1kiqYbkEgnQ7yB1od/b0Qs3Sf9ADv2Zfn9PcFfJ/S7QUG/NZlh
IpEsSSnAbdNtvgMku6h7QGXrrpNgvQpyLfRQbEVjJk+yKIN9GgwQjlKapaqGya78n6axYgl6qOoG
mwaaIhLEumw05iqncnsAczK4wZZQHo02g+mUG4JDOJONbtd4DcS6MM4uB/jxvup0wHJIbnj7KM+S
h8sDMtnC/34t1E1RHYIyRPn0JL841HKeRo2k6eZKz4p8zeKAblK1B3OyVwAuBxgeTLQOkbESiG0p
rzsQlqV0r+aF4fSaly6tzN++OEwQxF01jBMzsRYmTnKa6H6ri5H6O/TY4qO4MEAiikpQldqkbbeZ
7w98YVH89tWNbeJbNzUZH/xvCv4iSXpDGSS02RXiwDmqpYyUL4WMflt6BlOh0w9TBxl73KlPHMDE
zComhZ2+okFeqle13IjgBvzIOgU8U0reOymJzW2jpDTfZHFSFQu3Qsiin3xoMComVJ+w/ExNpeq0
UDGSQJstPRlRt44gxmxB5IbhoEkVothg4NSvDZJMfnQD6skLuQkftJjI5QFa0EUBOFSevQJcwz+4
P0LWeJDokKInYQ3hN0hCmI4XViFotYaKvPsklALllCoGJBAjkLNXfqz199xPSPHQM2HcKG2vUSvR
fOWXlpqdOElVUhOgNFGr9hCBeJvjqrcrcKhnad3rIEz3Jdw/KjhIdVIQVyUQ3goDCLVocHrVSlnJ
7UxWzUOI+i6xkuq4lnBiGCAOpAhDXEdxGGKIex+Z0oauBXaqELV1M6UKvNqSsoImG6TyGMap0Dj0
pzMaHmjfjXzPrkoK8y3JDF34FskgEwFEfS5RQIKC1CydjMQtFA8qWRAnl5UGOCcoEWi/UM6h9XdN
CVj1ZiAVr66DQh5+JX2uZCCCJ8F7QfxOWquBrpFVxThCZawNW3hVaiJkC18lCibbXig/Wo3C2Uq9
YPgRKqKC6tNQS90ahgSMr7LNxUusmaaA1UhQVNF1JHppB6nTnEwjIaDWClUhKSGPmFOFKRLbGyEK
P6w2L3xhFwWMoZUUamjuSaiWYq/4ZoQIrWQC/x4NCgV8SiKV5lSBWiSu4TWatMl1RVoniVL3R0Fb
7agklQIWA2owfAtJlTrwsl7ON5yqBmoCBj2B7mYlvABw0SJILa8JAm/bZxVqvJDy0/wqMzMAbBhm
0diRRM86Cv0BHjyWNC7VF0X1ugK9NtrgOtChGL5SeZnot5XsRdDOCJqAvEGh2YQD35ZZetfnoSfv
dVrJ5jGjihlSF9PTRXaEldE+1Ri9zvV1wcGWJG3FAqvNYBskAIkKHPqH1lcrSB1TGCGEr1RNz1eo
tGo0WMlEtHbReVh1QhPwf1lEAZvL9BZhtDrWvHfaSGG8i3lX+M7QSCOpGLs9sYRk4sjaVQ0K9XFy
z9HxoTdBSjGBK1plVS4Cd9A5xC/LisvevurUxLQjWQdZvdSi8F6mIx6v77PWqU1Nj51CV31qZ6Fp
rHnCjMj1CujYOszgArRHAONKOzS7mDuy4MVVpjeIX4ZpUG9hSiX0RTMLINQLrglHZQN/DdXK6F2z
iMtoPXScE8DdAshiKHKk7CtjYPhCieg/IvzyGnuq3FpwEWTlGcvVEIc+SFN5L1JpyEAtM1PfGlo6
cBcGo2p+hGqqYIE3tPXfutRvK1AsOw9yZnJmQB2VtfGLSeUYDBij6nC91Q0BJKaT3CDArOUVLqH8
rEN2pNqSDpwhMMpHO9YeWrBgPdf3VXVwSNIi1thRv0OOSMxHtUceoWqEpoEKcQqRG1Yo0gIXMwU1
G6sCxg63MzUUhlfcw8jaaRwrLvjemWobDQupVfA2BmFUR92UxUMC8UE/DK+4UoNxl+chAW46YH3j
hMbgAdvWF/JP7mnKtg0R1MP2pSHNcgjKH0EUq6rLB1YMrq4K6ZeUNcgRMMq+b68KPzKFVUml3175
vgyUZhupzYHH8A8A+aMF9FsLD/jxMPF13NwPwkcam9WHCYtsTFrDoQFSxHfQZJVeq8RgpzANm86W
BrlBHmuWKbXdhmYknDLTwkcmD3q18hQ2GjIvzrM7rjUR4h6B5/F9PzARAAooR8jHjLiAWn7bZvcD
B+32oAxqDjlTITWeA/o7Dvt5mAMTqXp5ztcVNFU6l6WNWR8aTWedKxkU1EozVuH3VCnnT2nDld5J
+rLBycNvqcuhKP0Bs2xKqPP0JQixIO/kpxnDPbbhKqMUSkZK4gBsvdo8w/kuSsTfNTVdwQzLYh+m
auptym4opQ2EBSp1O9AkyHZAt5U6CogVmBuLDoEWu62klxR40rTMAf9UJMWKjTyF0KOWqcFBzSXx
4RPQm28HFfCykbJMb0oDZB8rFWpYHyAUaRxz1jIo72ke7gFL/HLHcl6DxqIXRFimkka/JD0HodWr
/OJk0lxnexxmS3YkoUYHaa0YRYlcgrrhAopr5RBWaz3sGjDq8wKJ4SJHlXbV9Op7QgbkNtW8ZlCb
gfXDHR33jM6KWA6KR5uHqt2bQGFakZGii7EXmdt0ILgaFlDROGTwN4BerrKQOFEWVP2J0jwn+94r
dKSlSLzMDoUGTYGrbIiD2PW5CfhCC72HAVxjJCinygnUyXZwtBx2EgjCUE7ijSbU1jSdoBRRM+C8
HyiKIxKtBJja64CJw2j6EUVObyFq+Rk7hWgcDSByY48qvxw3NZxw0e3KNgzqZ1VXdOB/40aFel/e
KcyNYznZJoZWRqukLUT/3tOKpifZ8AEcE7lUF5ZGiwxQHABQSbLr5DysT3nEiee0WLZPJbIWJbto
1TTZhjTkii11UXsHUJLfP4hAT7tjExeedJ0qYXUN6e8OgNJCBvctSyT9KJUeRxIoAqgSEjGS0L8z
Jcn/ldRDUhzKzDCFo3QlsI1Dk/NoBzSjX717CvT0VpR3QfVc5sD4IadaS9tro9Cqa4/yJHip5dB7
CjWJRxtedKix9FAUroOeaYCdqgb45J8yQLSBt4+JH67ZIA9wDUPjVsgdxrmrS4+uSSz7Kb6llJ36
0mSKXQ25D/OVmz7qaQuhRCe57PlzkHvUt3W5gk3xPC8EuLPw4xws1LiGxqjBPAkabAS3GVljFtDc
oLn5roVR84DUkNRYVZLJrvHlK2+URKggG6QKmqid0f8EeXa4MfMoNizJU8u7qAhwXTWEQ3EVeQbN
934XdfxDazL/Fpmdg2+JmoNA3NYAQVukwYYEnYNAegNOGz5fHVMOLwQ9l1/aVBgQpAoTUd5VekCO
kcEAnhSShlC8XCqlsMJSJBI47NwwHa7GHhwKEiQ3IWlG0LNOcTYPfPpEiNRJK8EZEhapGiN6XGim
DhYeI2Wx1Xvs7aump5B5jxKTdFYZwhZAequEUBQEHwLZpj7JI0eiscScBqaudeCxqKml0EZodsq8
EEKwkQbGq49IRANwJpQiYOvV4JHHKWYXkiDtvVSrZbcCLTT+JTNfzuyiT4BSbNjwHNWGWdg6tjyk
OYgA6iqYIbyQTyLyYIS0fM0gtK9ApUSRnwfoOKQ2DYbgDUe1XBz9Ad4ZtLOTlpY3pp6J3G1SL0ZK
ZNEZ4gnroWI/Yw13yS+EFEq9he8IjPiq9BofjmrU+UrkJJUW6Vuj84DYwiZu6v0m5HqQvcI1yq7S
CFXgAMeqAZjLGlfNuyaIjWCv1jFuE229Nwl4u0nqee7AIKUEg8YVvYTmFvxsE3tk6pMPXckZcmMS
6mGoBSeKpaMM+RDUTftDGuIQROW2rh+ksGiRAAh39U0KlbJeF4kax+ug7xIIckl9/EA9r1MBjFQ7
Zqu9xlE5Bv81WxkIYQQrKnMD4NJe1CeUixoQ3faSGlbVaI0C/zzJQbGVNEgP4tjlfRAdJehO3FXm
occAmhYpOlJbpU5L1SKpl2x6PY5iN9QSqK3WSaI+Q4VHp85QauoPv6ykF2w2mlj9P/a+bLluXFvy
X/q5WU0SnPDKYY+aJZdsvzBk2SYIkiABAiTAr+/cqjrn2rqnquL6rSM6oupFsri5OQBrZebKFBah
R0XI0IYU3dQun9OIL8hojDGZB86zpe4SzAyDyKGx2E1IJBiyo/tU6V2auBkyuZFDYyozYr820gNZ
3oycxzuKiPB7oeGXsnc9n6N8JG6BFWjdY1fu/DkIkAlNdVNOvkxffTwnc+FNeMv3rdSgekLaW2xQ
zZbCbx672de4HelVVKe0LoSKCfL/xs2grpzaEEFD05zep+3WwXCU6qzN1zTQz8Q1abobVzeOedy1
aVIQWCR/Gtd22arGjME3PQoYM4zCN2MxWk75IdQKCsM40Zt/0p4XfQLaR6JDjff4hmmWfo9Djm8Q
yMm1Bec0uDPx5EMf0LV4PrZoSq5MNnV2h4xIzo4O1hnfg9nHUjOT1uJjG0nbPYls+KxpaqEM1p5Z
K+5aDG1tQ5tebWOQIX867QaMQFJi0MWvwZpct5r16XHQmcUN6KI5RIq9PyOQN8PysFRLJCf0THpb
RBGtzGHB82ESZ2kYD/kGyVyUL3HqMeAgkd0HaeC1u1CuK5ScaIz9vAk69gwohGWVZ2M0sf3Y4ImS
ql2issa08gvhAXpMsyGwe6+FWT4tvPNJIdZl+yIsX2iJR7XDKIXjSBqXc7hlpQ8vDLJ32gcCSJQw
iEoQoey/DnHSiFe/z2x/TGLlxwcmI+YdGE/CuuobVNc7ERMW3WJ9SpYixg+SUutu+ZOw/h+h2X8J
Vf8Eb99O38SjVt++6euX6f8FUPsygfh//gUb/zdQ+8P25Vv33yHtyx/9AWmn5DfgaGmSArX0LyA0
oKA/Ie34Nwo74dgH0uQT6l+IjX9B2vFvMX4AYAigtR8EKX71L0g7/S2ArRTNkgRR9f4l7PFfJ/cn
5PkHy/CfMe2fGSjIV1MUXD4+6oJuA9h7h7DpmSUZIz1D+HuLDsXTcm89ue6b1HWVmMPwCc2vufvh
Cv0H3PVnWvXyoQm+NLB8VP1BFL+feIOvCE15lCKZwAyQMsmFBrLcdIIlYwy6GgsWDcC9krBBadGz
OckX1tvgH/QcP0Nwf5xFSBKgfEEURkCAAZD9gHWS1a5y7H1+QG13bEeSw4IZxtlbuBY6GT4P4fZE
afj69189SN4u6X8h3JfPBR2ahgB/Mz+Ig/doe6uc57x4HvderNcPJp6vXOaIe1iQVr7hPhB7n2iD
3qtOVPy1HSdgLRKLb5EGxmHV59a9Km3X6POipvAZFfa0HpBxQpIPlgkOmzYSm6kMklioA4t52D/G
XWLCK1SP/V7LTZRkGsTNQpVp99jO0cx6JrkDOnwj547AvjLwLdKkwnhcz3XbYcjXGfIskJFcxJPD
PEnQA+nCvZP8KAZKMJ1j18sESIOV+7KVXXYDXzdBkfRh9yGhTHzrQBXCttyLimZOjluSxUdh1uYb
5uSRSTEQ2JevXVzCWROZrFt3N1FzR1f23DkdlWmvvXtn0VeiLdSPQATl0QHkuwVHQIATCv977w0I
hF/EI6j15LGJeu9QT3Buha22KZcaH8JTHsLiSXT7VLq39vQ2kdsal8wznwKpvqCp/uj1BMYnQxLu
6UR8lH0NilTXpQU2mO/o/jWC+TJvhrVwOKT5nGTiFJM++aJddmqGlqI4xFdMtkB8m7Ikfs0WZD9E
2i7+w9JEz0PKVYVkzbONJ8N3q5fQpLqosGkuUBUfTI9e5doYMd5GaSMLNyyY4Zee+7bJSSPtFBYM
NkfRFHSlo1PT3xnrzV3hdzq85Qa+ZGMfj+BqetnxM/7xersSHQdFzZzGTXFJ9NEyl5GcZYanJ5qa
Nb1lwOMw69x1FrHwo8B2rWwAq1tdm0E+hO22qscYN8oe+m5pvhjqzcu1lOmMLV7Q8JQA2oTAlYpF
VxovWlZY4WDZtNl1Mgc4aqXXnh2RCBHDX8OcG0P1E9zqzAPr+NDkgQcEovBqw47BSHRTsdCnKrdh
OzCcJw/FPmUtYsMnKdKHsGMJOaSjpuJoFw7X307J4JXa1HxAfqbzUWR6CKPORpUFMO5dYr8IFtOj
0B+5DAQiwIPkNlozx6OcRC36omxgW1xGUeeWLwayqHDIiRn6ynQSWKCQJt7VYacxX7MC2KscG6eH
TkdIpwkTLj6nWF95YfnUe1XtTTzYRy1zDyaB1d2xH0UwPS3ad/15sg6b8IDAsjQHfymwvS9NmBWp
AiFRLLPnooJnLEHAmuZjUwUGgodTiG+MsHRPUDRQHgrMYcDKUvZR0sChkbfA3UbAH/KxhW2f2xHw
CbuRJ3IsmO4jQFJDn5mTboC3H32YPE54fRvvNh2bJcIJzMOSbwPJ6irzeagrwP4aSFCWRO4TNyyZ
rxC7Sz/YpCP9o90o7cuWh9mTFPX6ux4T8giXBIueT2BkuiSoXXChWRuH5SpU233CW605IP8wbp4X
Ihe1a53HMHmiEJR8GDoirqFSyWzRcFgTYaXnc/JI1nppv2qS4E/9wdn0hC2SqCoC1jacqR/N4EZS
lLaI3VmH0rgt7CGYo8HyVKvQvQI3n9hZwa+qL+BOJrYcxGdY59JpBe9xRrcd79f1TGbBHmI7rPHO
S7JpLSPA3GwH4a14RbBcgHkLH70trmRrgKUoZz44HitQsjw0j1TLxmDL4htynmnYQSoN/aY4480l
9dXaAk6rAGtuD5HVa4+uMkaDq4WlGKG0g4MlHA3XkwwYHGej0KlvFFi3KtF8BrdAZuJl70V9jEAL
rEKv/hKZbr+0yfTkVBQMX6cwTm7ibpF+IXutZkg4yZpWaZQuL6HlKjspLjT6uawZZd4Qfzp36cDd
oVsHgYzEHmxagSik4TUlPb0fA3gfANGlzBYTqFDE46T2pe/VpHM396zyoOiU+QI+K0/TzHuKgy28
84RvEUMXMXbusmFgxUiAJuQkdqnMZdtitMOu8wFdOZ2g/wyB58e9s2qvGm7NfY+s1fE6mLp1u1Z1
PaocABNrQb60E/qpZG5vU7eKfu/JdFSFcADTizkhvIPkh0fRTacmo/OYC3fXxf106+kRhp7jNMEq
EEQKxe7gJ92ahxYPTsnWGZfaG0My7uE5CrZBx1auwPRdfcu4r67UMqrmTru23qoRZPRe4UQ+Y/Fs
bqn0IsT/yo0d4sFnUa70/DEat6O0A/z0xgabWN4pLT5OWWdh0YrH44yMzwRZjUs7PvGGTA5bBvd3
o5nDTyKl8kUaYGDoBAMZVFs6b7C0MEH2oM0EYyOL9b0n/lUYBupm8NW0PFMeWlGEYJzgopKN5kMn
Gu8O0LchuWp0cmfWugvwhLPM36/RwEQpk9mP9t7qoCkNPed69MEGpF0bO3ODTRXVT9elobnymca5
SenABqyNL+g+6qyaS/g7bxdH2/5r3GO7wBzSNoh9jBUGsw8RRIxHBTWHOvuZmNnJTrHDL/VSrFl3
yZbvvexGBs4+AF5q1TnLVMd26wJ7uV3URf12GiM97kcXSVbwPlDqeuzHbSuUUFl9RtZLPx9nG9Yo
DqJo/Gqsj7lA7jl7MBD5L+UWyPga2/ZKKzmb9GXqNJtKjL/NHh7yYPNvFt3W30y2+ANCykeblbMM
4nmXKOPLXccpolJQia/fuFsaftX7TY8gyQWZMmVoUMXmjsHDD7tP01/IRbjTdsn6TSxyyJfZLK86
jW8R3IPJaJOpClK47DOw2ALDJM86QqxG7OmTP6XIuAsN8jspmn5gzX0B8OS0gqM7BHoOeA4rIgvw
pQfJjn4U+6LvIV4SjMIErxlMAL1k5iJFQi/7PWS0PnUrE0fY50UHoEj6JDRgqlGuU+55OrghotPf
knRQpYOv/AeP9t2nBoqDJscmSM4TTJuRBYMMiCtYpAVfNRvkySMQHExUYrtuSbMLKW8/A7T2P3Dk
yqwqC0HSduAohxqFwhosDxudb1CVip2c+quakM/jBazth8sb501gZTs9l8bQ8MChlip4NINgbHWz
B+x/kvPiH0zTpKVLfNT8i3YHBrPsc6oDXnmJNxQp9XjVZsCl+2y4RS00lnrmahf52YPSHcoAuLXs
kwZDziG9lkACyjrrTnEg9h1rpp1zMi6zXhzMAJg8is+RsV1povVjRqL6ZmxXnYuxngoYsMJ0Y5h5
Rayi1yCOzA5syXLA8vDd0LHbAxL6PDe01A2vD35Kf/flQPPE8coGy3jb1bBhhw/jCf+mPrlZTa9N
2H0cG6zOkBvBBMnBhDsGEcXm3UyHe1TJYyE8/75WC0onLz40w4yghCTCNsUCjglNCkc8DTa+mYDj
xw427ziJAkFKyakeDdi8gd9NAcymmR69a9zBupBJwB/YRuCWLcOYQbK6YvwFfs6QcayqwKsEHgj6
pp1QAQC3abpD9W55rpd1KIJQGxSAXvyiA7aeQykSxNatyQv2N3YDpPxzvC3xHWG9Bjrj19U0pv3J
i7y7kBhbznH9FMQeVoolUTlavMJ36ccU6K1S2XBAK6RfpiASx3hI9myA0/oYj/GJeCmorBVZCku3
7SXrc0nZp9AkQbnyukxUuPe0V419PX3UAu6ALU3ptZm2aT+pjhRhqK83y48Bsy0IJfaQeYTD4cwe
6w6uxVByddfU/5qBHJkDeOgNHjtMgXmaVIKNDsc6zfBCLNJouEmSxc/nLHhG5eIwYw5X20oMNvmo
Vfo7X7Ogspg7j6d62ieisZUR0WUbanJAjKhB9Bne0qwAJg2NdT+Qh2gYxnOYRfduSx9A7CP5bQuT
m2QV2Zd4BVmyJi7dZZk84xk1T4nqrqCEuZpELa5Y60FYxq8FiYaKdhN4S9gO5uAF3HHWXXKMmSQV
WZqH3oOVAYY6SrWtO58GA/bjTgLh6Zv1FFG1j6LowQvdvmsXcZgj05x9ArTQuYF9zNaleWqISlA3
0v6jE2l4w2DfN1UrQhJvGDN1ARtbBjYqCe57wOCVV9sAUylkgxKnVVjFZrH3Nke+1qRtfx9a1FKg
LbIrI0ALetTvdvW2/t4vw1Yh42Q6QYZxGn0EqaFIMveTMulpZduTT73sgOzv9JMNAK8nCjjAlI6w
V1xSvQMfe4oQlIS4Bq89iS4khwnYYJVCSlGMa900aG7Y8LJN/qOTa/RkCLa7NQOCUGP1LzlLnlQa
NA8Lh3J06HoUvWHal7WvbSFIO5auq3/noTpLKOZ3buBpDERzjRneSGADkB8ln5owqa83LOBngpyH
roTmOYdOor0ejGp3gPj3K25N4a8jwpcZ8as0MeUYOFl2zIO5z4U934iAyU9EsdSPmiMBx6v3LUUO
qGeiFrxZQEweuE2cAgdKPR+Et7yktNH3vJnILTyLeY79ss4j4jXnyHG505af0XW2ZewsEmI2jrFd
YkT8JU3tPW01fYFgYYM5izBNxm9WNmWwhUDhu5RGmmOQ+KcRLw8K8l4fLfX9AtRI/JziNl8vqceL
MdUCfqGTwTBjms25Jc2wC5xn9jJLukLGDdzmeH+FAV9SQGAgChV0EdQOqAa2re4elEnEKRmQqz7K
DKwcsIt8AXxwS8iSHAYfmK2L0RIMXi3OjIGRlFZ/nw3KhxCsWsW2eoPaW69XZAQR0sl2vh7a5NUA
5cyX0T+mOjoIn+y3ie9sj84wn2CKV9V0m05tPIanXuBxne3ooAoQcrBAFAjw53WByuqRxYudp9xO
QN/vIuJnZD56INhBglsfIoiHVi8NbasJIoTI7dGfKYcZTwS4e5Wv5hDM/RymENyjOIxn+DfVYJgQ
dgoh2cCR1NaifK7WPmQXRY+b5JeM1mZJcuf1cdSU1mqWVJG3JVO28wlQRGzm87gysuO6Aab/GqxB
Q++iWX7Qq5iXqg3bGNgw3/CvsuvV9w20m368KAM+Dh6Zed9TjPigT2rHJf0IHi4c1EtnuIgRJjil
c6KPtDcqQ4HUKtEOuwkqKGL32xYHkE8sCRmyOJcGZMO26xrIF8gxtd7UbUs5bIuPtBN0iZZ4O/ZG
Z3OQnnCdCPrxczNPGGeVUQglE/iAPOtVtgNrFZQSY1TFHDVzMdVqT4fwFZuuLig0GY9KYvgtH6G9
raLWc7s0sitA9wG+CXT8Pk4LnA17XNM5lR9AY1RbBoJsTcZbhaE1LpG2wr16KyIJLmbZeFTScdyw
wGBeC6JF8glCGFVJi0dTggaGgkOag4LcG1RhsARLYch66cb8j0M8Dye8isgSZ2D8WzJ41/DBRc9o
QNeOK1yuhybJcj3C9jJfY0+WVCdnZLG00HVJH+8ThKqF7bGT6ETft2Ym+DqznZ4zOENtRa1VQ/LZ
RklVTxK9kw08fkuF6z4FXs0LXSfdTkbpiMR3iQlTzORCpFD6YYDntYFGpS89wJaYLm4iIBJOMvS/
GygJxG4TJDoXAZ0gOGGU7eM2bJZycinSw1pIo0roRNgpxK0twcBhnDRDCAI4gv6DD/Ypb5myV3Je
EU67uRs7R91RG/VNIh2auxACHbXAdA/qIPANFbNOHomY1wqqVAbt0rjdR9taH8ZZNbeiVvqDxzDl
r3rUGv3GbroAXUeOcvV7AN1dl89rOF8pDXsKz8NUSgs9jBfQuJyxDO3Wnl2v2eDtVEBKFfji1LO+
39MFpS0cgntkGJoYeBYGddIHP15jEHdQ7TdI23mUxCYv4Oll7pKeHOclQebK2gR7kXjmNLfh80Qo
vNwMmDlgsR+SYbt2MfRMF05G7X0u78k6Y5s3G7nyt+U7SBpRaN0gSiyNJGIcsvkYRe7ARWDvx7VB
oDxe9VvWyuTYdjTcT8g/guhwHBN7SAnxrs1salOuADLu6jXVkBviqXgGRFNXUOHKgzcIJDNHflp6
kEuAHUzrJ9SK/JgkLR760Bvv5BI+JJG/VH3QDfcjDVMUPLU99ZjehWhwbOMyTgbEzDbJsGtJ2xSp
B7oxe5PseN7SNIA5WXqdMOiUUGtvcHyYIpgJRJjyryIopDFRYdqrppu9amh4/DiF/WYKf+b4fotS
AoXyqqH1WD75cTr9vnX4k5jDvS5P3xRE8Qqbfi+N7waDeljRRT5CCKry1SGmi7YM0+QsCBR8dCBK
Q7AV30cMYyl8DYLdEMpqSuROUa2/GD9y+QrE9sDNiObAG7YytvUKBjWSXzlajDM3jSiNH7O99tGC
RIHv50bXMFShGxb/zplndOwXVRT7QyPl3gRTgRCzf4CsBEKq1jLQo0CUqzqd5huHFvuK4vyfgG3Y
KkaH/1knQCaLuLG/x6JDRlRnNHok2SP7yVrshYzJytPMHgLA0csaqFMNSUldUAivfne+2HB107Ga
e08W6bYhUtZKRAXWmFvTGB74oGc0v4hWCr6Gm/rezCiSARmLuBzrYXmE0ObB+Y0q9Na50rnUXNcj
1uFVexeZD0oJsdaA9VyzayPSV5xHH8E6jHm3ySRXDkV+AFgAdRx24Kyt070cl/BqmPV2qG2WlaHQ
kOtsYjwq6P53A1Sat7YhSU6yPtgDqKO/u4u8LVXxN2NrcUfaqN9jdAZlCGrt1wlynl1PPHWz9NaW
3J+3KhWTxYCO3xxCUCL3a60/Aonah70HkSKqujhrThEkcrkP3r+shTri2RIPMdzHj/CJhvIugIEe
NNArxKZoe2o0PhNeb5Fp+aA9uEEomYrKtpId5m6ADGrTn4ZQ2SMdMnYFjDQr+4mRI3j76c43NYzc
JI2Rfy3TbucNUJ+5dO2KGEbo+dqlE9h5o8iXJIy9/aCChuXjSMYux6jD/BVQ1PbadXFygjgOm/eA
bSFw0BbPbDZVnSTeLUYjYAzTexg9B3wFJ4pVsyfAAGIXgm4oNjbFR6XM1RAMwxk4I3SiQ3SA7DC7
adl6rSDSLrKVHVLmuaOWs73jdcsOwtXNc/YmelRj1rMCQQsTksIxUnAP0ZZAQdpjOR3d0u6tnI8D
1lFpw8d1TUVRc/UBuUzpjglcnTW0N8745tAZuVdCgIiI4ntoJfFEs3iTpAAENV+zoJ6+yBADDxDC
BVC/QKA5d7skpXyHP/c/A0GAbtO9aThRhEwHAP3pUfq1pwqPDlPhUK0HZwhNySkZuWiO8ZsatKOI
uYDABvDn1HxFYeFeTEyxZ/kXqonCGruqdVL1xj4vfEAnDjOCtJ8LcI9Jkws+XY0k7qssjqA+mWMU
wo6MgCTfFKlsRBm8SymD+jVI0eKEMihmr0aQQOh/CZtW7BBDmH5zZJixF4+2BKgpbiC1Dp9qyGZP
qanRPXHScii/vPi+nrOt6EQLMwwgbbldlhElHGoBjIQt6thleDHjiV2Ey9w9iimc8NhsMMuJra7m
1MMG3I412UMt0+MkI80fIs9mfdm0K7pWzfUBjjsQ3tAVvJYNgJL2fjTeWa8fnwPsb3k44W2EABsu
Bq1hpBrmpal0gGEjCA/ZE/AXs+tRwxWrR+pz69CCzdA4Ptc+lnewSvTk+jB8cMKPHy6I0T3wnfgU
8lme3JueuBeJOaQtoZgoodH9gl3tacT3ZvmAxMMDytWppBNmzfuV24eQhp/nRHSfMLUDkfL6JlgO
sstlGZQLPm9vambWCmwrOCM0Kzp2n/WituegyxKMskzBjKJRDa8uaUHALVmG5wPtaQbVOtC3mRzQ
Y2dAqMc2OhnSeFfB1CNbOYiWq46T+rm2vUG0nfBLSL1TNE7IZXzSJh33lMNdGXIgvD+AZIoGmeRY
ppFsAHj4D7X2kEC+8gLVCyJkssLzHFRY4k3VDQkTMKacYXvCVx9JNGngnaPZ9u2bKtx/U4gPQAPr
QqFV/m6sRnNToJoG9pb5mT4jbjRadgOZOpfLLfSCM8w0YLUFP6ezo2/6c5BqiYCEvh1EZQI1PToz
b4eeGshUofTfNYqkfJcASLlxqxSfyYQxiRz7L1YmS2R4Kzto2VeVLmWSjWRHrQpvANai/IeiBhD7
myBeXrTxq6dADIB7CSEe5oEqez9dTg1qGl2Pnl/pyepvmbgI66GVBayLQL8n1YUoY/kFWw+hpIO1
6J6O8nHxW533CQYRHLvh0LVPC32YDLhLKEtLtomnVqWfqXrZMAd2rVd5yDA5Eec1nvBS2+iMtbEA
st2dNKvz2MJ8TGxAgEH27jPgoUD2+GlN6yRv+vrKcVDQSROj5zVnfOE8hn6sTDATpULpdtx34y7Z
Vl2YcS6y5MLmjFFOubiLPQEOA55wTrObZhp3xm5YJo0lh8WED9aC/5IqwSin2Qo2qyRPZv5poEjt
7BJsFW1MMEcAChJYxSED5t8M7Owtk9lB/Irf4386AeYGn3wMoQmLPEy3MozBrZ68DLbUa0UwJPWY
ogusOLO3vofokoyKAmajS7l0ELyu003rm5ulTjdsNvN3KsTdhk6iwLQJv4c4qlCLOYYxv+6XOCsv
qYZrxgoJU6mDcn5616zZOejNUtbhBCFV/4Vk2W3sQiCUyU3dD7LMmvQ74VAvmCiLHjoIw+8H519P
g33tG7UWE1ZSgCRJPpF0P0xmqySMFssM8n+ENgZDtQEly2uBjhfa/fbcXmZN0LlDPdSzFAI5w64b
yqRFSwUKQ6xTSWrZ7wbAfs0GMfSA5a3QDUEiHaD3zrvuBL8fCNAXpVDB1iCl8xYFfdE0/lCEo5ry
YZifcX0ObmGQdJJnQtnEiiiS6VlhCdmj4quxp4B94ta219mq1me8CDSngcBo0bzgCd0iC35DJ6vN
qYwvJhaBxavYZ3Bo7By5Rf+KmAgeObA+gGkx8DK9Db+kXeDfRChsgPkGFOLJkUNSITCjEJj6xZuG
sLrgEzl47s8mMuT7Zf0qjD90rzUYGHXqJoxv4KujDrtjHALo6xrEmAWwuCbrUUUrGrtVhkl0m/Zu
RPmmWvaICSrqUNyZZMDwEsXidZrF2DZX4IjaoWjixf9usJ7m/1sPvm0zJIwcGMaD+k9hKOCTHEs9
ffx7OUr484QdxCgwWgSmGAP5xAit/95lEhN1VI0+aw5EU1hZRr1+WAOJ5slHO2FLmwk/zQPMf4Ev
MgYYtIQMAG4+mtafhBkhCyci8ora63sY8EVxvD5ArginQagwoIHH/KjfVwrRmrxaoLAM0M+L1kCO
YOUVSQQO4iLgSoYskIjApiqoJtz9P+cI/7867X+FMeag/1qd9nv7TYuX4ach7ctf/CFNC3z6W5TQ
ANhODIILeth/SdMCP/wNNEAS4bEAZPyWXfanNC0kv2EY0w/wHwZxf5KmZb9F+BmlUQiDDiwRSJv7
H0jTfh7E9C6iuQgz3e+N16F6c+PWj/ZUC0yVpi+eI4cfrsF/0J/91ZHfmZTYNglUP/XrCVDiK2TF
r55s/iEs968O/U5MNnHrYZMV9qQ5lvlWBg8dGZbil877vUc7XlzIeHu+ntKYDaUdh9se81a7Xzv4
RSb3gwyOTl6XrSFbT9DMX4FsRcfUYxrq1w7+bsw1S+Z+VAZnjtTmekc6Dz5ml833145+Wdx+OHWL
ghiS9hkp78i0wiwM7XPfgaT8taO/szVpWsZ1hpt4wnK4VAn04mfaufUXz/3yIP1w7q52bVJviUEp
OZ2yrK8YcsX//sR/Fjj++wV6b+q2guexNbRMpz4c/fCwwJFh3m8h1voXjUBzWxhXXwyH6sU7RyIK
f/Fmv828//CVQmhrQq1qfbIKK/gSEpDXxv3a9QogiP3xeiV9HfSujvQpWdr2bhgGea3i6B+moi8X
/b+kmf++Yu8N3qbOZABLhTnB9PK6Vv546rrG/lIeFgC9n888i3vfJAagvjdY+sB7Zp48b/i1Je19
FIAFqAytnTUn0a7fMNFUBsAt/v4x+ouL8mZZ++PtDIepnwdiLnNVtL6PN9Ef23Br1n/wQPqL4weX
n/9w/MwsCjM3zJwIpuX2VI9QOhr2T34Sf3H09+EBFA9iyvWEC6O96znAIJNdnn7pwrw5tf5w4oGB
4gGyEHOSaepAKAPBuos2vfzidXm3IM9e7KcGY9gn00z8AWB7dHAB2MhfO/l3K3KD8V7meyNOXqKW
njEkWvb1dv9rB3+3IE/T1mDOC6euKKGydHUwfQGn0738/eEvh/lPr+m7FZmlkL9OPhaYsPHgLuT1
AECRXTg8yI2Ckavj1j/+/Sf9xdPz3iXR+htJ53jGasMZPweogneDg+js147+7g63md6SBrrck8Co
TruXvG1vbZtCmP1rx393j1eX1WAw3mhEFcIQMV1yLc0/KNn/6tK8u8fwAUjByQ76NJGEfvK8wH0E
OBn+w971V0d/d4s1XXgLJh5HZwZjyhTNayvkP8wf/Dz08O9l3r986A8vbthLN61NOp+4itfvso/D
s5g2RJc4GfJiMLXrdlSQ+JeuFLImf/44n4XAjZRWJ+nRawLHgPz/cvYtzXHjzJZ/ZeLuGQGQBEnc
iNlUlSRWWXLLsuXXhtHdtkmCb4AEQf76OdV3JsJC259icqFtFpREZgKJk+csun2FseXXfgr9uY24
LNGbTjd9aYEASAqHwX13ouwe9PdeLntWJoybwOnL3ptPUSrxxmFeUX393aq9AzhgmcMa1Vg1xhwf
uhlM1jomFUJMWr5ctajQhCsAMbqgg/Ztbbb7MFhJq458/s81GSeTxSglzEIa0FU/3K5o4rSRr8+t
8UTbzyuONW0GNLLMPsTh+J7yHSNfCmRdVqXHMZsv0lb3itnz1pV3NNOes0FZhVbRWOLwmuCZvVuC
L0Jvr3Gx/W6TeAxQVSoHO4Ih7zIvkMDdeQOChzUcP1GWHvqiHgsvWgfIlrkAGIVHFgBwGtItLfRb
KXivBQv8jOZQgMGCxuB5q06JIenl3J6nUViBHPbSt+kf6P0+DxknfcrQZ4J1aA4Eatyx6jkYDh1L
PqA1Q7sRgELiZVDu6dwES1vrC2/EEQR56PETXeLLP9QSs5AcSJxLmQ5/Sj4/TWjmkupzmF3rx091
YtQAUg3lqC+ugrzvOjTT3YJ5+RvSDvSlr0e8a6GTCqdEYjrGHNMLKqQlQV9NwoLDTXd9oy9i7FM8
dQXfZLr/oC37Gq4/OUXgUQ7zGNjeHDjfahve4dGAVPTDLHppGp3pIWmyUl/gG1Dhf5fpa/Tgv8kl
PgPuGGXCZFdfVwEQ+tHfaBYQv6JXyjKTYqx9RHFP+/JbtVTiANTIXzRXe+l1W51WSzToS+hciwfj
5XvBY1qW8ol0sxiEyRNGyS/pFt7NKb8BFJKWSnw6vcQA3ZvErb7gceMRPe3PRYdW7392yTXT/fvo
j/7iyy0yZgEHcA3l3YFrB2CPqW1KQMe66TtYp0R3ilWmSff10FdLyJpugcaq0BiOK+cGaCcpb/GK
5V4jf/3Nnky9ZL71cecwGKovdnMPwoRf01A8/Wcv/c60d3qWZbONzlzfFUZIqePlCvIUQcxpadFX
cCkNZjohlodSgdG7JDN/bNaQ2qd4g3n5edddxkp2KHD7hsfYrAM2CxRw4yub53duCV9aHzCCBf3t
AA/gIL4owYkWFS0tDfh0wZ0UvNxBInQZU9YCsRhrgNLCj7TP6eUBHIQWkyzIi1A/Anr1PQ5ZJ5Ll
f/RPfkrmBgQbjdSwrMcIL42AOqevaCb9xtc+aWnJbJA5XsDXSQIobJJ+AFixfGUHXvfxL7JA4mUB
ZiNWJpgnuxQcyj7gw48m+dQnvRg+4vU5fSY5x1cpWQe9gmEJeIms2yUeeZHfE4xKkoz7WvBST3Oa
KHgezCt5k2AeJiuIH9WL/rBqccLHUNlF2elkXZ9bHEJpq75+7Z/2S2OQdOcwmy7MfDPg7VGKtsUT
L/DZjuG0YceaY9OBgqrJ6ys+kbZoL+zjRVnRDylc3VcpsN6ACTSKeP5MvPrfx6BBM5iMuKTAG+cT
qKlO26BCWin1teIXWcsilvB31qfHFrN9zd7QPqXwzuQgs3VrNcDjLlO3ywQBdleQumahr0QP586g
lkXsz724m9vonuOeRfqWvqx8g4m41QEieslcclLmPRgtiP7wyjFfyyWtJrgaiOTTmGW3vQpodceX
or9CDSJWwx9Rt4EYB/RCoKWi+cMLSAawJLKfmC5L25xciFwItgWaaS8kp7hvmxk0r+ikABsYtvdA
aBA3iBeRtQLESQHTfgl2FT7F0bIdNDD6ROteSHI8zqWYtkIuiZQ6cJ1+MPK1HtC1wvyi8gi/FDtT
7eWCrmdqQTB1Gy94KNocjzDU7FL5zYIaFExvDCOEtOTl82DrvahABoyhTKCQAcsyfxWg7STa9vrP
TQFmymFbAWPRu7rZgVc67Bq0BaT9c2XC+blWTAsPEp3V02V126XLpnOricUz9mJ1U//QSMH0sLh3
rA/fyzr5/yJd/3+9YSAbXq6607XkS8Ph7326JC04aTF+QHOIv+t1zEQAgoYLx2QKoPCNOaVdJGj5
K/Z2vQaEtACpw4S5uiI9ulQAXK1ojb4w9rZ9vOzOpdfR4MFkVxqt8ZA4DOWQ/BJ5lQiX/Sa0O0oo
ZpEARd+Z1vxOtgOm52g/4O1zaGuGsQJ39gVXFwz+RCA3eU2T4ppnf5EPIm+TB4VJk11hJ6a2OeLF
4nGeLC2NRd4mL5YRNB5STXDL9EY5DXZodkNziLfJDQvlqmbsRBOwE8YUbsu+e0cz7RUkF3AdAtun
LyvA/BhZbsfhMLZh/zfNvFeUFMAYIL3bAJXoav7kKuFygyGw7zTrXoRmYSG7SmE4A5Ny35WuPgdZ
RuyB+iKB2z4n4cIBaG5M8WeCaQlTL1TbXnjWVYsJKIFd2Gr5nTcgIQ6hiETyiQ86YnZJhjjBBwV2
uAhvpJPjdgK5Q2ZpOyb0onOas7UPJRIXSCJD4MS7O2sUbbuEXnjWQdRuHHQ/l8Ssb/euOMdTQsKK
oFn7slAMEQaAKl7ilBGEn7TILot97Wh+TXy/SCqhF55VBEh6MWrcyluQRb7j0zyp2ywKsF+6hdsZ
LLS7+KiA2FeYhxgxQFBFxljiP+ZFMNAGUZu1w3Sp1+kHSLL3Y5RONDAViJZfei1QCrN+5vo4MkNK
pB/5udpj4l3MB8FkMlhlqDGc1U3bxz7KPuJ49pkWBV51VRGIeuyI1pEcdvbD1qA/2fUQvNbQ+E0Z
8VEqdjdg7JwWHONTjH4ynB672dJgBv9o6fx8ECswiTs1PdwCgtFHW4xfKhYRa/c/Ku4/NQQYYExV
P2KzZFmSL0X/vM8hrYPkS2MkgPUB0l0hGYPX21XlmzkzT6SvecW7/uyROdhrzDD3cHekwFNRgird
LsQeiS+o0QMjjWG46+kRLE8jDjGd0bRc7EOlDIjeVJPitlcz8Tm06W3TLrSo90F7csF0bsBXnNZL
EMkI0IBsffWamtpvtrcP2mvR6QYIK8XxMSwfdVc8mCajdel9yF4bGzPYGpGzdxYD5wtmHmvO/qLt
E6+u4hwT9+BfQdTL4Wsrp245coCmtiPJvI8uit0GItYeLYfZFe9qjGUUK6cdHn3R1XrCHCu/nktj
CCxBOgKUVGlMAyuEzKuqMS+S2Eao2Ab8bAeRiO+g7yR2NJgXm1NQzuDIZtMFVApPIMF86MeGtld8
xs1lnznUKWHa6foyFjism5KWUXxIUZtpm6CDO17kXHwE69pTaCOiab9krlu0zhj6uICp8b5YzMce
on60hOLDTpwBkWO0IOqF1d+QA+6nrqedpX3YiQkxXy01Yn529V0CkpIuG29pceOF5VCbLHUzmoDJ
3oBiv3u7rMN7imkoI72sDG43s1K8GS9Mzd+cTt+CypRWK7kPOQHVtKjljmXH0l72MngLVDnpO3If
cxLMoDrLMkQkBtjepWP1JGWQ0zzixWM2gnN+j5Bgo4U9g5zgfk9o8QhWh5fOHqRl0W678ZJO7Bnk
HRB0DDHvSFu3d4ydXbiq5lrQ0OO53TSMzyu4n2jGvZgUkEXrFPhGL82QBTfLzuXnIF0N6bDJfeQd
LwRGYjTqgoiLO7fKP8AaROqfQ17vpcu7aAJAuZzGiwvKLzZj7/ugJeGVMRf00rTFdGckd5ScUBgw
E/RgIiktSDRJHvchRPEIFQNbhTifYAD9uPQLxvVMQtvjPogI5weIfWDW9pIs/ftslh/A5vCFtm6v
VlZITVVtcO1fbQIdd8iHbqC0om1DH0KULqHKyhXbcNxBm4PZzeWQQOeMtnIvOtOgtUN/7d8Grrox
4GDqMk78mF5sKswxbYFGQ06YdTvgfQ7T2uDiIR2ruA8jAtnEOoMebboUTWswdCwfJ3AMEl0evtzl
vQFRd1EiHS5LhMmTRh3qmtFAOaB3f2kcc/HjzhZ8T2fcbRmrZ10aWmHL/OhsGggw1ThFYJwarE1p
8p6XloTawJTgy2VD6ytJQJODB+cVku7tCoa3mIEjlrQPfTgRVHeqwg4GDF6Im5VVf4uVE+umDyda
WaFASgRcGCocB7Un2CI7UDsW42utnF/ffLgP8pEuhAbEGI+Xopju0s1+UFyRXiow+fHS62tXgZ7+
2tUOQFx/mKulPAUONB40r3shCq6IdC9QLi7VJO4FA+9XQjXtFU8gHyKMCWPczQ1gaJzG6lttu4qW
ta6CCT9f7QsXg9UsdThT6BaiRfZxKyUta/kYnz5WoBWLgfGxOgRhBDSrQIgvSN0O7qsQ7Kmdg2yA
U1ir7rNdv20rRboLQongpUvQ0A5EP8lrj0ZtECIxb4aQOB0JmYqXxstkW4AuR7Jd5kWBTm963EER
T9uEPs5HMygfbkxhuiGN0NQbnkIW/Ena3z7+BiRkQTQlyOPgEnaHFEJmR4NnY+LCvdhsZb/bBkxg
oNKNb3UzP9tUPNMW7gUmrtwYlU6C8TLVEGAaQb2zTh9ppv3ADMEvABgr+KtA0dRDnKqxGS0sEy8s
VYbnyT3Gi1MLFneQODB+268VrS/GfRCODEa5snYdLxDtugP4/vscpJ9oPvHqptNdAhE45BMF8VXT
18dAOZpPfAROe5XgaOcSfdk5HcBZAbKhcp5o28TH4HA2NG4Osb8ta79E3XIflzGt3PsYHHCRZMUG
cdyLjDrQonRPVxY5krdF8jKbhJOaILKNSxtem8FvAjnhm3CAbirNunhpnRdmlRjvxVUWWnogOpve
biCZoFUH4cUlRtDDuLM46JfhOxlWd7FpiZa9sEzjRXLoQeGyOUHhBXq5EFgdoKtAc4oXmbLk25U8
H18zWe56u79xfLqjmfaOs5BCm5QGg+VlF+pWhOydbCTtiuzjcKDvkQDiDJiGVMMP55rbXtJaeaDg
fblLukFkIrJIsKkax9t5N/tdoztLu2rGfr2E/t0ge7xqaCdAcBVcxrb8QHK3D7ipZQWE4ASQhkig
dwfNAqi8EFftxWXBrEqh/olVQ++glei6VS2tVPqAG9TgPtwdNkmZJDm6628KRkuBPoAf8wBlPwb4
kFsNckDJR/A8xSVx2V5QgtYJEos9wn0HvekQtfcxew0+eW0N/Pv5F6JULzcguoQtZrzw/AvKwiT+
2gFZ+hU6KkbfgqZf7LnMDHvcWAw9kv+8ca577xc/6D/KmnXvU7QoGigwsKKCGG5Z3rtSSyhehxNg
LbYdnjBjARLGKhlaWjL2H2vDqQs5SOtwjgH/9ecYol/9YW8mRdyxfu6JXAFJTnx8cNs9TmX4MPCB
tnIfDFXJBOjCQo6Xfsi6IxCMX1sxGlo69sFQBZiXwh0cjJc0gXJf376N0o30/MEjL/Wg/C1QHsS6
wa17YgaUg6DipMFEuA+ESiGMAy1o+Btkzj96Gz3PEzTm//P+vNbnX+xPHwlVVhXEpqsY+s0MmrN9
op9spJJPxbbSClXkHQwwzNKFEI4acVwHpSZkSP5UVr3WMfpNOEfewQC9kXrbONr+XRpii4MP8vtY
D2F/LAvIvB7LZgoei2EgZr3IS0x1obUaLBBSkTKfwFL6kC4zrcPrMzLNSw9VNgh0XnZIjh2CTrdQ
K7O0sSLuA6SGWteFwa689GsS/ajAZg44E0SCX9lEV3f/ahN5B3keaTznoGcP9stle2aFU18i3VW0
sPVRUlE7JZAV6OEasJGfQ3B5H4ZOrY//OQB+s3YfIgXGddeCbv36TAeRhQQ0q0cbmpXWH/BBUnuD
SbQZ9ISXyjrMdIlH0HfSUo4PkpJoZqxQXkQrduWg851j0Akfkmp/pcL/g4j6xUf1kVLQNC1VX8vh
si4zb2C52d7OwFvUYNO31hyydBk+oL88PYF0mj33anYBjkZd+i2DlO+bar6ybkIhR77RcRk8Z9CF
B28xzg3v6rkZvjRgrdeQr2Lu2xwIyNCj0JvinuM4/sYGE2zZ0RZXeDkkyGif2ssW/WRGcBFC92GP
pjd6Gh/UIGktJp/Ip3arjdfWyjPOhd8rSOMNQ/A3bdVecLVy6LVsYDoOH4BT1zut1PoUO6Csmm2t
Ybd00EmqsIPa+pVDz29iykcu2YLXicGF8Aw58+zdtVq9x/Wq+0pyiA9e6odlk2UC61A0OLkNwsz1
N5pl7yjOy0a3thzhatYdXPEm62jj7twHLhVqHWVSDPLcm5uAtccUssW0NXubGmpvLHQGlkU03mwm
u1+BRqOZ9srdGvXQcBhgmoOgOjL7CY1lWrnzUUvVWMcYr8Hm68VSgrEUr8fZ3q03tIV7B1SxmboM
w0mem3LnJ2b7R9tnxBa7zzWmimXvkxTGY+jNpOI2ARs+adk+Zqms2sg4zI2d0z46CdA1r+oDzbJ3
PBW7DkXLe3zJRh1BdQFq7C80y9eT2U8gRXVVpbVmSM4QIm6P+wyyaN6DG5pm3QtIiPAELfQUU2CL
mTllC0jB9wpC3DTr3tEUGPGiDKROzkoISKIJUd30+1S/UkB/kwR92JKDXkjSpmNylnPUPIBitvgw
TY64xX3CHAglhrFxiThnKyTyBL8FlzotenzgktLtCoZnK86c2VM4fK31Trs4+rilGlS5q+Fzcp5B
TjwU3yZIDtE+pVck42JhEWhnYHmW46mM+ZPikPqhGGc+cAksX5CTLWJxVqv9o9jdg1lpT8fMxy1t
0Q6pwFKIM5tAqz5PRXdYh4R27P8X83DZJ3Us9lWcOxG9h4raozbiieYTLzJ5hskQ1sA0ziZniDpc
dEw61zIfubRaNYL6vhdI3ludc7MseQFpGtJGYT5hmIZkBAfARZyRV6rbNGDzCXKmFQnpC+nTl9nQ
bCoytkPoWInpyFRcoKBDdEv40vS6Aqso+kVAjlKeCui91DEpUYGK+KXlMp4U3+tNQO47624yBTUw
yWMaPhkyzS+tj2kgi2aB9WwV40071NGR4ZRF+5w+dClA89SEK7YhxpXuh0V9GvaYVB2YD1yaYyju
mg5Rb5ZM/YnrVbpCmkEFhpZVfIzBBtkSzInvkFUZWF5BzHRuO9LBjfksInsRNLEunDtDP3aHOpD8
gJFCUg6HAMLL79nvmmclX9wZ8urVzdiUUMcroBNBSis+LVQDmQOQiHJ8z3Gs7iLcFHM9c9pG9yFd
e5UlNasCca7BZaWKfj7GPZQgaCsXL/2StRbYixDGoUcaH6AkBiGPGAp0NOveKV9OkHvhPBPntYR6
+SGeigC4lKsaOfEHvM+KIdQU74I6Pnf7eLK7PoahPNLWHr70TDvwbGJDy86mKI6cF+doDWkb3Qd1
bQCcr5g3YZA4wvSpUxAGlaRTENTeX656BCde25uSnadgeg+hrg9TF5DQRVBNeWm666u2GSu7n8Mu
/AjWD1DOQcyX5Gwf0ZVEdpzTPdvOYOmG/mYtP62QqKTZ9s76TaftPnXVfi4wJxqiAVTbD1CIonEL
MB/P1TfKhZFKkbWW5CHpuxsjGemWAvn0lx7HGKQEO5ly5wVSC8vc3vRVQUzjXvVM5MoNCud67kc0
xfDy2FyFwT7TPO5twiHBcxGr5XrGHDRQQOJhgJ4PybSPXILOyVztJljOaGqfUlOdmzSmJXEft7SM
7WJqW9lzbbZDHIeHQDzSFu3twAFccy7lxXJWibtRWXFri+80y955FvolYzVAhwQ7ZF2fEpGKPIOI
IS0qE684tEPUQUEJypWWT+mpAknBTbTSCARY4tUGDPZHYa2gb9Ou4tQJ/lASR52YTx2UqBgaKUNp
z2O0vDXLcAISjZYEfdSSjaYyFpDLO0+dgcRv00DiLftB+5heTE6rmyDdliznSqTnVQcn6MjScqDP
GpRJm4FQGjvQXSWL237rbys2B7Qzpw9bEk7xWTO+AHgW2ZtASgGVvJmfSG7xcUvdpMAMzNxyrvvg
aVfrbd0kf9FMe4GZguzACaaWMw+acxH277K9/Ugz7UXmFmPcqRbzcgbD1GMRyo8QVaTVeJ88CAye
dsEVYjmPTXvXrhsk22hcJ8yHLBlVbW4NsOo2hIgtJL/flG36N80j3lmNt6rAANgIQavkc8nWG4g1
ER3i1cl+bmeRJRKWMQm/d1CfFq+x+1w/17+fk5jwYjLs2xhSHOtyTodxkzdpp9P6xhY6/AKR3SE5
pCZWtD4T8xFMboZe8yAXJPOofhOCLXMeA1om9xFMaollBbIDiDs347HAKAHT/1dJ6W/33+X34fF/
fPG/+qV7HOp+Nv/7v37dMGQ+fKnYo3ELITx+3qCf/mzYWN8XHbT4SJvGRzAlyZSiCAXzOeoqBq22
Nn0TQaybVvJ91qC0smpRokbG7a+8CfLUlDUt4/ogpgiOWiPQd0OVNbmLpLkHYeMtzSde5RzwTgkS
9sCcITh/SHWRj01Ku/T4BId7g0ewaK3mc/I1szfRQDTrBWiaOCXHtp7P0LE8ilSd3VI805zhBahM
FbIf2hvnJUhB0qJyUPu8hjL53db2zrFR7CyrWnijTufizYooyoNEGVrV9HE9nUvGFepE5qyVeI62
rDv0EhrxJLf4yB5oWU0MSPn5XAbAZy26fh6hRUe7v/rIHuAMIgnGLXPOZHer0jRXTtBakT6wp6pS
Vduym887b99DT+8kWkdsFviYnsBFUHiAdBM0ccMfXPGvw8KJ/UIf0pPMmb4qaptzOHwXrjk1sqYd
f3z0jmiXKSxmOBsaz0fAGW5BaUKrmz56Z92gWKyvG7rszJonS6NvRDabV5Lr9RD1i9Lpo3dk0PMl
BRkDSqeKLisQy39OYwdh772pp/hmDkzJD9EE1mPanvdBi6txqxpBXnvugkCf9KDZKWlprN4s8nIB
hEZX4NBHc65Kth/GbJmOEJ4i4TDAtfXyot/NUxxktjXnPtjH2zFR4yntu552Z/GxQk0wuy7R2JsQ
UWL3LU9xBNBEwmDmY4UqDJlXQKLqM9Q3k1PVdZ/F3NJoyZiPFhJQms5cOOnzINO3EA6ty+Q9KUH6
OKHSTXOMYR99jhp7WGX0rakGWvsj9OrzXNVO9wqm9YD5J2TiQ7IutPlE5oNk15YP9T7G+sw5+G9a
dj+bgVaQfDRQlEXZapdBn7MtO7G0OPQd7UWc+WxGq2SgSoo7iLoPxe0+fg9ZQcthPh6IuQw02Axc
kjyMTiAMOGYz8Z7l44GSvQ6rABRMZ930h0W6Qzb2tAORDwbauqHBeNI+nbuhLD9nq6sfdyiP/0Xa
2z6ZkRyqrIAe1nQuwcEi2uLQOeKRyEcEZfNW9UsD0xAink/NtqhjOo6OtgN9NqNhGQLwwML6xNUd
FLdzwKhpD0A+mxGo+8pSlm2HWhfOJ4gk9Xm1AHJL87h3wB2v82bRDmV7DjQQjnLvspH4oOfTGdVr
J+qCOQWoCgeytujb9WNndigm05buFTakk6IwFezbeeWnaW++LkFL7CD62KC4yiJQ4Acit0Ze5i06
pCAMJK3b5zOqaigv27hO8yFYTmsIdWfZgtOIZtxrDG3gIFmCMU7y2ESHHcijhNNi0yczYnMdT1Nd
23yqbXybVeV+N28QBKetW7w8SAAcqdNSlDZvguQ+qKobaUdaE9sHBg2Z4WJGEzuH0uN6YFo+hEVN
fCj0cUHtupoQ0E6b13r7oKFCcoCMNvHc7yODZNChK2GuTllKKMel2Rmk3tSVe/fPCGpX0PSWSy5L
ELJm4ZocsX5aE4F5sdkVlQ1al8J4UbwHdc2nYqWcCSHw7Z04dTf2ZusjmwfteOSqOqU2pQQmTGcv
9yCvpi2o1nDBrbA62TADPuhPwu6GZS8qF807GyebzZlQX9qgu10bTfSH165Fkdx0Naw2F5N7M9r6
Vu4k9j+s2ovJEc94YVVNNreqK25lGfCDjYeQcmGGde+wCVkRrvDEYXPt0tPE1HOxT880d0cvP6Tt
GvRVpsXm88wfwrIEeS+oJCllB+v2KiaOx7btF4sNKKa3+NQDus2akqpg24vJtGf1MFWNzVezH/FD
d1FqifvEi0ijWSPqBh9z71hwSMPhJhA7qZWayH/Bgqwqxom1Nh8Mnjm2Zk9uQCT/jfQ1fWAQ1B2s
WDCPnA9uutu75AAnUaoO1u3FJcvmAX1ymE5Fc2xNfRxLknIJTHtxWWi+TWkD087tt9JeSTYk7VP6
kmh6mRiIxRE5EHKdD0OvnjOmFeUAgXV7YTlhLEpo19u8V+woouWmT0hnKpj2wlIJVlqOv1yuxQ88
Xh2rKflO2yNeUNaxVHs/I3CiPb4d2GAPGbrtRJd4Udl3m9FKVTbvBvU+bP4agpQCy4dHvKCc+kGG
ZoCzI+ZQE8RdOc20NOWDXhjoYAe1wtm1AeFNW91hrody2Umkj3kZYpCAcTwlQ4a9PyRQ1EjAr0H6
jj6JkeaIlKZTNi/r/dSk53kcaMXdR7u0oR1CGwRL7iooii/VAULFlGcN+MOrk2zS28R6ZL/yqlhb
Z5h23mnSJTDuxaMsVdLwEuuWUv/V7uK9bTdF9LYXkGnLAuDkYbuK7heeHdm+Ey178djyak8YLgr5
Mm6Hrfg+Zp9oG8SLxbmsEjE7bBDgaU5Ach/WdqIVA5+2iI1JpU2fLfnkRAIyEADy5sYENOs+/qfK
mqRcrsdtw/lyAjjlU2xbR3O3jwC6XrDTVWPpJtruRrfdrQOJgS6RPm8RT8PQpdA9y/HCOx2GK3WM
LIlB6TMXmTot0NyIllzHjTwu3T69c3I1r5ym/um+/KuRj7V7gSnnHdelgZmcoWnKcrZVOnhbjXIp
joLbtnjfKq4yvELqtboDZ4OG3o1Yrb7T0g3qrmVdHR/YJl3zttrdtNYQxGxjUmsxkT73jGhRr+za
mnzkBajmOP8BObK/SGHik8/YJhBFB/HBfB+7L7EoFTrFJHUprNvzqh2iuErDxuSZqfO6zeoDn0iw
MNj2st2+d1OTAQeeOzuGh2my2wFklhktTISX7wZW1m7n9dXjTXNI0+g6ILuT2D+wdi/nLXYazDzB
5wti8VDyYjjOmfhB+6Be3ltUYUFQjaUXovrM5vUc6eCOZto7hNiw3isbF1h3WJ5iF+UyJU18JdJH
b8zd3K2JwVYJ+RAfoenDjztEDknr9nF4hRUJDiDO5LyN3gjlTmCGox0WfBxeZlmmlTQwLdfwsIrg
3ICqgVgJvH1Sd6WwdbCavGHLjVP4ARA1k2jmkPK8fZKU0VJ1hTZ52ffdSditu1mljmjnVR+NVxQp
64CZu14i0wlXjy5eS8yUzwXtZuPj8ZTqqoazHqvHlz3Xaqru5bwmxLuND8hb5FpCaxdBNNln8KA9
NIuiNTN8LBFbx1bU2CJ5MQ9fBlc+4hu8ksqvafUXRcwHEtk1Ccssa9GVknH/BuxC/WWR0cYwV2rS
r6RQ8uFEHINwbGYCKb1Ps8Pam78LO5Ja0kgCXr2Iaui9tmOI/S7UXWi+uD6jRZLPioTqHmCAFJaZ
3MqjitiRQdmEVix8RFE5j3zsdxiv0umhmFo8vUyUV3N4xMsAiWuGQWBqOk/iMTh1SfNHUBbExoMv
ntYlcajZGpm8vWIIMPf9tasb4inW5wuao3XX9RibfFP1Q6y7o55bWgj5qKJiArdMGnHswbKu0Sit
iiOo3Ejag4n0YUWVjoZ94PBKNs55X0Un3OkpD3Qw7TWRkiFQXQBQUS7r9q5I+mPWJRS8Ekx7TSQ2
uDrZQNsGYbAAcxT2UNWktwWY9qJSOJO1IOfANnH8AMRGlvxJyiU+oChM9NToAIYtlJ8eglLWB6MS
Er0Rlu0d4ZRcMhaFi8nTolvL0zxOfXkYqxFzd7Tle7EZgt0zAy/h9WuOx1Esz1FEmuHF2r3aLMU4
bfWEA0vruvAUVi5fF1nR0pUP85l0OkJ6GUeWro3v1lkeKsloG9wH+QS8xYhTC9NRm17QQjlVIwm2
nUgf4VOAXGS3kcUGD2T10BQdfN7iaZT0LX2EzxW2DXpP1udxVPJLFSzVbZfNGS04fYjP3sVS82mC
9bqq2WFozdAdXVdOJH4KOMcP0WDrlWjHPi/6rj1MuE+MW0mr+D7Up5tDPRXNZPJF7wdgt940dfVM
87oXopUy0ky8m3KIXy63ayX2Y8AgGECz7sXnhv7grFvp8lqiAS6Gx0TNtLLsw4j2KBC6GXeXWxfU
JzBT6Rs3MOKx30cSAetrqkRvLh/a7GOJtu+hF45WO30sUdFAz4CH05ZDyM+ABMqGd0Y2JAaWBHSQ
L5/TdBhrvLgWLu/Sbe4OwHRE3VFO2/qd9El9TFHVD6BldPikAZa8rOommV7DiFxr8C8Ozz6gaGj4
UjuLT4qHV/tD4vPGN2W/6r+HKW7BrAVCcfUx2NPO3ND+Fy9md8fGLZXM5cn8FJgARE/Ur+C3Rvqu
jAHldLmANMa8tIdZkGQJ8IG9iA22GOzkGbxUreYPlfI7TtPFgWkvXNNtD7q55i7HFQOEh8PeHmpN
bIr4CKMyLsD+brTLi7huntE7CpbDpsPotQ4D/x/2gV9tIK85oroJg/2NHPMec77xB0gTVxeb2EDc
VzPm8p9AbcbHD6Zsamjxbntjhj9dskYbqEeLsbXdocarVz8d0Ekc9gvUakCp4/ay0u95l4jpDdft
Ul+0nbb5rdnKWt40DOO+5xlUXvrUt6FYztucrNlDDJUyftMXEWQdrCjB8nAohCw/x4EIs2O7IwWc
2mIa9MmIZLGHSAbtms81mlGPcbgE4raZWVzeJQ64qcd1zOLjLjbnbvBSebFdGH/EIWr5K2bD/CA+
ju/6m+oJ7abKlNmtAdr57wW/th0FxEKSHBx4YDeKMpb9CPAeCUqcOE5KzPfXaXkbbUM8vOcqtD92
Bzo1UK12UwRZFMhHnAcXie4b73e8eomg7Ya8UqnaP6qxat3tnCXBdpti7FSfMcLUZm8CI+30IDrR
R19Bi74teQSphfqYJbN6NuUmymMhAEk8LnwY23NXrqV+24Fhc/uQQHG0PjUDBvyOTSn75AhlAlHc
znwvzOWqRl6dWN9s8R94Ya7XgyzCQP61wen6DI7aBZKY7f+h7ut6I8exLP9Kod9VQ0mUKAHT/aCP
iPC3nXY6XX4h7HRalCiRlChKon79nqiu7umq7V5MD7DALlAoZGbYEQqJvLz33HPPyePuW9ttnFwE
a5KxakvFPByydIiaMo/RH6hTtgV3a7ILWkOKwGclpY6nd75t1Zc16jpdN8Ip+qChroCrmZU6y5Hp
jJRjY/us2OZOyQOB4k18J0U09eUIXXn0p/YFiqZCDRi/YXIF4X+lrgnKXDE9V/sGFnpJ1jmE0vrI
U0g2hVTrY5aDYFeMNN+fVwu6VtHFmQnKlciGFrt3TB4gOE3yerCu6cpsm9w31/chNDAFWd0xTtKA
/dihYBWfYm7C5hiHsD4vnInh9xNAvsmVfAzWS0Y4g3g3KDNNuY8mesPHWAjssn65RKFv0gJaica+
uC6zsgCsy/JTm1iyQIgoApK+UeyiYlZx6u5dTj0XhY2aZS+6Qce+SjYeqIOTmW9L20BHGOY3+85L
rTTmpteYZbaeTATaLO0Jb8soE7I59NzSrQpBpn9bu2ZbioBoDV8O1TleZUTmy9PoKPsG4ICLyqxJ
PhUDX/l6tPjn/uSyeN6Lth9pdofWQWoLyCKv+siHDH8excYSUQTp2MO3XkLgZ6sm54R/CX0uwOOD
9n2nf7A2n/KKtIOLr3vIRv6I9nYjxyALtu8TLFRefSOjpzBTMgVm0QbTF97InUBgJl33q0Ss0Cgu
OzqZsJ55lNL7dfAJObhm6NWFdzzSR7EyORY2ccvduLheHbC3YlfqZDIfa0uB/HFIaLsT/IOC7hj4
pfmWpxjhNo7QEXKP08C+rokOLuWCfylaqLqwb7PJht7U0JXstaxXu9D+oU15rz7RzQvTGrIyUebA
JeZxernNMVSVC7U0iVClRFvIxEVK4taX+LJ+ujUpoctxDGiUXZvVnNdAwBqEpcY0eFyoC/kjxtja
8FG6oFUwLbU8HAszNkDR0m4wX1VISPuRjfHQfFi4UIwVmThS7Lbt0+GqhXz3dqHScO/v9qlLn/tN
BnEpybImh0kLZ28RTYOtpK3T6QGdUxYVkF+Uw1eMj8T510aH/DIz6OtjJJrb5tKkW/rZu2gAe5cy
td4opZAuRMNiv6VJ7uC6Jlz3OffLfK/FxlkxGOyooLR7JIfHzu0Br8IdOUYBhbY1rlrkS+ORGKwJ
EqQiu91y3pCjDNzY1B1StaAcM9bENcOUWVPZrA10IZhNgroLgvUtVZkaL7Tcq3hH7ChW9DvPt/dL
lC84azIkkILTQnAPKd7pbm9sbVr7IIMp32uEBIYrbCRHdFYZp+Qw95yEFwHNmA6rGBMuz6NPgJeF
qc3fJuggX2WxXm/SKej0Zc7aIT4m8LiIDhSbYL7BAXg5eFOOkIJ0W3uTr2mLqZKO7jdZqsZrwFo4
3WPwRqLSM8W7g5ZsFYWnQIwLbND8FYqd/jYXtGclZJB/ibox/0jysXmPDDHqwbB2x0poQxGWKWmz
ahtDiQMRYpmQXvMcmoURXLBk377TJTssVLpLpchYA0AXFXRsVK1nfmy37URJp6tEoHVkWXyc4pAU
eejv+LBNRcz3ocghDlcISDxhXXYPSCNc0WMSt3RbsBY7NAlkzvaKs9QVXDN93UXRzRbKKmHTC1+D
5RCRrq0cDJEquJRf72zygPJkFlQzXN0qPix5KXSw5EUIHb3j1kD/CtG5Zzd51j85PznE8+2dcT4f
oFdOq3SR6xNbGl2NHeStoSwwjWUO7z+HZZs1CD/Jtl1C0S4qYML0JCkqiAARHkeb+uqzAPGwGfOC
4uGW4FCEBQ39Tej5Mey2m3yZSA3Z+w3+qYMoZybb0lty26fuF9zGtB6h3HgCkPUuKN/rOF4r0Fp5
NfjuE34kbR04dJQzGJ0hAdj6g9jE0Q98LJuczCUxDseKC+/JkN05zy5jA65gm4Dik7BMFaxxx4GO
+bWh/U0jtrVKU//Qq8nIQ7sFv9ANB4Js5NW87Ddhw3XBQ/tVrzK7tGk21c2afsp2ueUS7eJS4R4m
vZ6xE/RWjiS7Rsm5n08ASJhvi0YIUsEMC6yIT8i24iS2BxGnssg2sZRRL4KSmvFLwzg7RTOHfrgm
DxRDJFBX6stYRKaQbio6Q/A7TGEKYUnisO4TKi8AVqRNEa6YMZEAnYtJ9ck9/OoZTpqmwhfiqtrh
6SkKw3Z7H/Ew/VzTZm6qfGmjp1bHzlfj0qPpGEad7K7DJEyAHSwu9LdwG2LVShQXR571Qpb4fmFU
JsHQhAcGZGq7JDoOb1ISCF1QjlnUYpt09l37RFWmi4PsIuub9JsZhmQrYj9vL/CJTMkhn8bm29r3
q0XOh7nQyzyi2YaVOUHDmJt2/wrYPtnrDMKg5eBV9A32MHoqpq6dvjEz8s+Jo/NzNQwOd8dJ7Cls
p5HBcLrtdhwgAMpu02Dr/ZdJ5VxdMk6y6DBFnIBxPQQzrU04DbTKesXBdlJrc2uTxrpjH1P5Ouyz
PDPWBVUgIgssq8hYv6K/5HNX8bnHtVKMy/QPcd6G3y2DudxXoUnvisgAbAVGuo4vpB9Gh6Qqa/tT
2xj1rGdPzS96ZuvnnIK1VExpDCb/hIwYvatVhbSCgHaU3S9i0LqOXA+dOql8L08MDk2PJKSNrI0W
WJCjyzDOydsZFqrCseluXle+IzWZZgkfqs2pezMa3pWDU3GIwNKRuQDCmthDbtUeFpPkfiwx9Bze
jZDFl48j5Cbs3WQJGQ+GOCsOXdggNwTAnELLaoswDYxvoebDYuKuopqQE5LmKPcVSsFryLxZ8J/D
8BKyHpZdQc08Qj6W7PtU94gz30gU79tH4hvQPfUyBvNxMtCwrjAX3PEHCXfS+GKMM9rgVnRpXCxL
KEQJLZ8BcSXlW7HiefanBJrU0CreJIbvEt515iFQm+ruwjBVbZUg5Q2LWUMB6R51C1zCqd1pViO3
vofWYoupJpLhKN0X7/fKMZFedRtNxGUW8hn8mpQ5ARqgzZpi6fbxcXPZ9EZHiOIde/DogzLtYJte
UinWTx1kIioEZoO/Kh9AhlONac9P0LtHVpJuGKKolhm5exHobLqaOx3UEgf5G3Vx8mTHQF6mLEdB
0antEqEwFLdJPNOlkHLZ6GUueEdRAiyQz6b7/imXxD6jqstY0ZupicspIqeo4aIO5DrM1RJkIz3G
NNi2Ui803B7msJt9Get+qRDrspfdyQaq2nAlVthjRr0EhGVbPfTIBa5HRN79TiJdLRxMFw9NqjR5
J7ON9xLFTqeOc+Clrvc85F9oRvO23oNgCS/ZRml+xY3zT3CeFJ/geSy8tKNW7XFEutWhn7SOYbXT
/npehjW66+U5MVKugeMOtBL1Rx51NL1nnO618cqyEt2/0wZJz62w8NzURRPQm2Tac1SIMI5RsDJp
vAXQRmNauZRyUopWSuRjLE4extYEX+S0CJxEs2QP2cqEu9sTa6b7NfTDu1rVFmGuWIug8CLC8WRt
PEFx1+zRbaLEct9aaeD/vrYvovPb+NKEqV7KuMGYWZxnQVBhA0ApgPf2HOH9OOWI9tk8ldu+Tu1x
lXt0uWRz20GobadbaTVqYQLtpv4FSV2fFopGHczUcSGPe553PxIh1gfA5fHXliWrrsU+iwsLA1wk
SXPqe2zINCCXLZg/VbeFS92wWZwEOnWF2PaoOxDltuZKLnbjt+1E+NdxSe7glU0LHWF4NxKzqBk8
6ONybUHhq9N4a+WVNfEKkbA+niEpxz2mXLjJRT1vlHe3rov34AhbFHIdZdP6rVnj4EYFjM5VnPYa
EAJGkthpn1BX1OEYx9NNYyPxvnVKyIIgk13rKQlddpWGAzv5XPZgU0XLCM5FmApTm2QMnr0MaQEQ
gZUqS/qji4fxTLP5bhZyS52B50WQpTtyip4FlWJhzI+8GW1XLHzPH/K13990ovlluPLlVgpUgkW+
DWF3k+EM9+9wn/VLvXucgcdZLea0hXvzapTzuh5XpnDaiM0sB9WExNwBk0NRvkRID+E+yj9QQ/eP
0s5g2rZ7ehqzZXmcECwvIh836RXZ5lbeA8YffvBsyMfSCD9X0bgNl3HSIL+R03Q75xy6jhADRhgz
OY1fRvC2aBFBIHCvx23Xt7PpZl43ycruQriqzqeGzyhLB0+S79jZZ7CGMB98mcatdyhoc3Ot+s2c
ksjRFws+5oD8Kl/Wegj1hFWFQ7ErpG3zixQyqrTwHdNBueXjEl1xmfC8Gpk6Hwl9+xi2+lYuNK6k
3C+73Y9FlxjyBXaM+7Uh2+JuojjbnnacFWPd8xUj5hOEEOox1Cy9MG7bokvFHXsSFrZluOlikCWc
dcJX3DUaX7axVDsBtX+MlEXUsX6rmnVc7lPKEEfbMLAPQmQNHIfFkF/pfv0B0me6v1nMt/9Q0QI1
X0qJLKTwvtwCCMEeV+49KTzB9KFi8xXZtzqhfdjWwyC2mybqTlsz3PvB0hXgRMQucPiDcgYxPKKS
MsA81IfnWXha/G4f2zByssTEEQw3wj604wUdMujKZ5buX4JdubBwPY3ewJ2XvyyRi+mJDDiTyiVO
tvHQeQxCyR7+CNxH6411y4T0S+rg6BLgHeU6rbu4JNCWdlfeoilb0imKzHUgSYabvwryJBuy2FtQ
z3J2iGiejY+gSWtbDqsf3NPc6vYTTYZZVziCF8AwujF4lx3TO1A7dEl3HWy4/1G8pfeJHnR/0OMO
v1/qJp+cEjBIo4LnUC0v1jakd10W6aRcENhviObrm2j7gR2ZNCCgIQp1UNmGNmFYdU2rzQG6RfYX
KjZ0eWF6h2gzQ2dDlpqGOPng74a9bJyI0pNhapEXrccev8AsinlkMg+TKzO1PRY11W21KKq6YsCB
Jgqk8ia/9LGLdIE+j0OCSwYnvmVnN9oKZwYsUBIP+7EDlQO11TQNeX9gsbLtrW40R9UTLamp3SyW
9xlyXKQMlwh9xkVkLivDsc0eIYbW8XIM0qS9JjEQjScUAbm/iF3sw6eogW/xBxNg6d+umZzdZQIy
TnQcl6af7rNhMPGPvVFSHCHwxz+XGRa2VyGq9R07V07JXdgCIKjE1LbBfRPtkAgpQoFGBHa6zSYc
oiHGeyvnB5TTm4C9wjPMjBiUYOYouY2BbkZDESDq0PsoUeSSqI4t1crGIS4cwc246jAcEx+7KB/l
gQ64g8/rIG1Ub83mabUweHOUcp0H9eJmj+iGFte43YXAA9/QCRl9wTNJmhLi6TOvIHi6PA4xnK4q
zVUKxs6KcrrAISK+pa6D/ZXjAZADNzuDZDe1obmVsH2LKr4y1j5uigSmnH1G1tJM+zbfM9eN9aAc
ykaUIIM88KwN80+gSMlaK9YnI7pWSLQLCzzKfAG7dTFQjMQvXPQZSSNZNNqJ5cAZcMyXMWwEDQvA
FxjuwCaLg7tRBwi0gxUZNHQClbe+YHSwy7VEkiW2Il2iiL81cZ6LIidUTsUM36g3IfFnZEhdshbD
sON7QFZ/egPoncKqHr3QuWy6CQ9oUGyfTis+oK/0RjC01yGXTt+Ihg/MqTeJTb7k67DyOm2wxovI
M31PejLL79kUQPTJ9F3TVZ0ngoFREGHkw1YDVRt9tcke5N/jRRsAD8vouhrM3wDl0yBnWjJtSV5s
SMX9/4wF98fZ4DkWsmu5NicLP82TyqfsDlgZ/R92Y/44HzyFJtRkmMwpm8lW9UrqYlfiN2eM//id
7JX9y3/i79+h8DW1jZj/8Ne/POkB//3n+Xf+/jO//42/HH/o27fhh/3jD/3ud/C+v31u9Ta//e4v
tZrb2T+4H5P/8sO6fv71/SHMdf7J/+6LP/349V2evPnx5z99107N53dDRFR/+u2li48//ylMIoK+
33/84yf89vL5K/z5T3d2xlTUTxczdon56T9+qmc96dn9dGH7N/XxT97qx5ud8b40+znLIxYmNKEh
Cc9k6vXHX19Jf4a4FoUleBKxGBjBn35SepoFRMaSn5MkYehUkJjCRvzM97caARIv0Z8pYFsG8kqe
5HmK9fO3S/5Nreyvz+mfq5elv4ru/ldrCm+ToCLEZxGCthWN/kjPMH5Qkw769Cuyvw+19HAFIsBp
pk7IG73nUR2l3acYFb+QGbvdw2E/cDFcz8ASijZcbhAw6MdKx0YV7Z73JbxWH1YejQ8WRnq3g8+2
C7ZN8xfeRepI4z65I92Q3MG5BWjTPlxb2AMXrN9stTvf1E2e+yu38+89iR8Y8NVqUOPLIEJ5iNhM
K0aaDx+2DbILnhV5Zh4H31zYLvslXOIHY2h7QkA09aqWoRygrVskQ/zQ9N270/0rH1CZ+qzt0PvI
nibNbBGGgSrAph8L3u/AUghQSKg8veLweI7G5mskhlfdQAWDmQwSwMGbCNEtcf0nLOSQfxF62+7N
IQpiSKroGfBgZL/5ySAEAYJ/QefivQ2zJ+vpCQdaUBCIf5abTW85DS6JY0EN57m4QBZ+BdD5fJxG
WcVHaPhgtiBByrWrI5kXc3ACV9eFUJjbNvLMG1wmjAifXIoCJQwwka5i3KxR9Z8QiyXVnJNnhAF/
9ItFpe/DGQAe/rfS7oNhvLXA9I4qMGRj7njUpCXaMVk1Jereogld+Jn0QF60+GhiQoqtVe5EF8tf
V5Pwl6Zj4uCgxHjfL724X3qgmI1GnRWaodBbv1a5Q9ZjpwaF8bxDImek6MOM0tTw5E7KrsXns52Y
9zTR4YuD2XyBzt+OPKk3h3GfbAX89iPo6UPOAhQL+NIMwgdloMWnCsRnGzefrVkjpHXqWvstq6TB
LWoASqM/7PgF2Xxwapdgq7FM2nLOG3JqVvOFScycWRMmJ48WVeFA08aqpTAehjFKhb0gCkxV3MBb
yaN3pmiFqa+xaCL/vGQCCQtAhGIJl+kCtbq8zBSB3apt42+9B7KMo+uVN9wed7I+wwrFl8wuokpC
9mAphzYoT+JjQ9LbwC7JLXiQ43cVoF4wYIsDq6EPaPSZmrDwQeruY+22527EdUs0Vm8M4JSvgxu7
ApYZQdEAAS4hvPGU4mCtXR+0J5biXWCnd6+m+AFKU5stNjQ2CxrPtsoxLVSohj/xsXsHX+dROTx9
3eEeSGPz8td7roxdCgSwhyBUSzFmc1eAQn21SnNP1uVmSfvrsA11te8KSkoddhLTLCmlwmK3M1Zn
siVHGmlRdBpLNzmP16MR0VznQ3aRK4LFrdX9GLP2Ye/S2whPs5i8eQm2qC+CJQXmqJOTngGdAaE5
odh6He3+3DDfn+uHZz5jnfhVORjuZXPVzuq6nxQ9tI1rj6ZVWHYUdTqaRdgRbWafLJGsztBqfDIz
4kt3TtdoltR9MIHZiu8+EXfTZP31bnC9DML7NjL3esF6gjvH7bjjOxFo1RVCgFlmV7KfwmZeKxbN
C7pl3Wdg3M0IG/kqjpoBiubRUnaEoy85BQBC05G//hr/tMXYMQXwXKNFD50EglXU8/05SH1Ukpnr
GlCSLdNRoJsS4hmP4LOUFGYbZYpmhY3oAwkAyUZZqu+gj0XLbGcbeoRoP7RZHNQkIBaSYpA0QJcs
KfUUblhRC1C6IuO4JTrE642e+4t9BqA+5AgebJxeVDi9nFUiCuYQ8n0+omfi1SObzFjEG7VfgGkk
5ZCkh4RsUR20Q1Yhpj5LpHiFstkTCoC4ILgYIN3TixM4KQx/o6n4HJIV6lU9Sn9mlrn+9b1VHMkK
XJGLBSUQl3tTT45AM26X737pSQUGnK1sg/FbjOWZg1iVKOY1Pirhn4EUf0a2ZeWOLtQl6uebMQx0
uTbYsr1K2lKL/nr08noc8Ps49m5zu97EnG/1PuFYymj3quj0MrkhupwzERYk2J+NTTG1vWAhRkkG
9G11oyhVmuYTbJSDDhUjC5QvbbdPN7mTWGsExeyKoRe0CrLb2MQPy4p9RxrzmA/qdQy6r92I6q0R
WAtyRF8OppMoADkYDAA92jLZ0ayRfXobQljg1GPs+DGWhtXR3Bn0NfEsIxwHm7Mv6JrJS5gFfhhM
qABBnqNydYEvweiPL3sMgZyaiG41XHrCJ8zZoUxc46Scd/qwxjJH7y2ANVWW1xiGsLDCMHi2PH2C
sj/M0nqDe3yWwLCz+ART4HGn+h5i6K8bLqv0DX4Y+qDvDfA9iB+o6270z8Gc3i56HFHlLOzUwkKh
iCke6NxML8Pew+Kkw52Ys+AHKhFZ9Q27UHn/inXwojYsakbZUz7k33kgPkjGtjqKdkTvdiXoNez8
C9/UfS/9M9j+L9yiXjZbN93EagS8Y6Fwk6fBD5w0tpCosQNIXh3GAR6l/TC8hgG/9Cbty1U0H0Fz
vvU6RQSCSHjRqigo1s2+bKvpirbBNYa4zYvn+UXA/POmV34p4WFT623oHgLZ4CiFxlgK74kn9Hpl
PdEJl5DID0gyfvqtAcjXfEiHKANw350C0+uTNzxB8wdXl60469ZWoLuNJskR3KioHgEoYX/iweLA
ElgtK60GAA9VH6BB1mK3TQGeXbjiDIQXH67Qte9LHFwOUDYv8yF4cglCuXN5VgAtwNWAvlI4zLsU
oWkBiAxr0ayIBspnWUHAoS7W6XwHBQr0ZW5SrG9QGaaSJtzfTEtIn0OBu9HMCLrJCiAMDYL2PYlx
8s5Bf28UoFpCwnKK8dXzDhB+HGzAs90IqA2fb1SEcCT5k6DkYQYxo8j3yUBKFhtjh3Ttcep31HKQ
byymXoi7Pgdqfo6UpbPbc4uG8tu0pPgyvX0553e2HWzZylUdux09W4LcqswUkhoTIeRE7ZgfWKtJ
pS3iLCdcFQESwTrq+2s7hG/ay6TqFv066NYdkDcf53WO6kU1H620WH4IV1Ii+hOQCNCsROYYgzx8
Snw6AVhh8QGocFQLFIXHAEyVolvwv8hgaTK69UWHlnMdLNNyu45mRkOPPJCOHeImCq9bhl0DULBI
FffgH5r7ZcX1edILMJe0BJC14DCwiJGtwO0GyeF9GhB2+gEH7zYn6K94/GY2I5wBurZFz8TjEkTu
4CcsVAk1Vth74HuncfOhjXxt1tyXyznFFv2Q3swxqOYIWbISqLtLvg1rJXj2BO4g0mk0BsAYCy+a
yUxlshz3d4g4L+D1+OC9wSRgRQ0wXBtgo/cclIhfg2ELAau64dHlIJJPALFr3WnqSyQ9z4vh8wnY
lj3mPJZ1i7ZzlSd9flhmrOAIXeOrRuF8OwcWKNuj77w1kKjy7Gm3yJe3XQAxblNatdGGXvWEkwiu
dLiNMo0viRDzX8cS/61C9ab9PmmrP+c/lqG/q1z/5U/9P1is5ixFRxVF4b8uVystPzTK1Kc3+cMi
Ocb8xV/r4HOx+/ff/61GjcOfM0zHQEYHjt05AJ2/16jnVwAAR9BtRsGZnYekfqtRY/ZzRGOWABn8
e/n6W416fglVJc1ISKIkxhv+OzVqeGZ5/kOJmsWonLOIJhnah3Hyv5m7RCTfdYCe/UMzfHb060bQ
Wpa2YoyVcH2p9dTg9Dcl66dCNMBc+VT8w537rWr+R43vXyms/6cr+MPshUDqGecTrgBN2qLf0elS
TaWzrlpv/AVo31U2PrQYlUpnNCUx4h4AL8Cj+7+wiv8boMz/Tws9ZPQ8Pvuvl/lvqMyVU29Y5RMW
/N/+2P4zZOavb/c3ZCb9OclJBu4aSSlNzhM1f0Nmkp8BRZI4SoDcAJr5r1UP+AUFWxwzhtehXnAW
HfgbMhP/nOJNwizEUA/aqNAo/TeQGeA/v1/2eZTHZ3gnpsiGWAToCK//g1nnqLM0CsJu+pos3Rc5
o6s6hmlQp0n3DlzK4LhqgY640bzP3ZwfJJidFXJUuPFExrxJYn09j2o/IFVLbkG03EFsQbmp0Hu4
oUBiQL/cn2mMxB5Cn+7gphnJjJiQ4g+NPy5b3J52YLt1Qji98vmqr0O/tUdAivlxh/R91Vj64O2e
HtZQvsVMeQDALT4FfZjDsCCfHVIjKg0ztooFXY8BANTLu11ttU5IQCWAAzR4oMxvDA7AXYsrFH9Z
FeagrPozDNMgo7ZI5/O9bW8zmUxIaPv30McPmRqu26n7GPb2vWUo5c7/kHPyTAXSk8CCZKv3X2yP
zMTK8dHl/XVAMhRJ3d6Cw4zCbgn0q8iAOC0ak3F7YsxhBdpQ7zSVUK9Ftg1I/jPK+CVQYn7J5mAH
A1W+C+/y0gr92LDlZjNnJKMFeNQugIiApJ0znO6dnVNGAUfEYyZw/WYi3dOIPP6iHVpxl837DFKE
3v0VT2Z/RHMIdSAy8F8hHLTEUCFsLDsOOR4SOJ/h9WbSWydHoDnpBqbIK5nxabZXoMShFqfrOetb
cRfO/6TT/nX106PyzRXfZ1NHCj+cJApmlWOHLHUJvv9ax2dwDMUY8HwjPA5xOMCzGkMCfZGJ9Mkp
4C8pck479a9gjZkD6/12aXs0zPdoIwkgItDZtNvmeplQlVg+4nRvCfIpPJ4oR1GwEYEEDqTJcpLd
5xnvkv58ja5/zXOQp/Mm7NEs1fe/FtptJ9wBHl7m1XQ5YIAQRdm4x+F1rMDyXrOE3vrz0tliewOx
uaDIQXu6Bu/AXbMUrogYQ0LaXlg2RF961BDvYUgQlHf3AqLuMWpdVu15fNJj+25CpJ7Jph9FOm+3
ZlOvlk+PnHZDGXfq0eJquxFpIxnuQzujFblu4mCnQNZdNLwzJz98B3cdSntRtTSGHhqcgC+V7umB
nsG8XCBbG0RwKSaUhR5LITqTxWclP9DOQ7EWPiAPV8cEcrgHDJSj/yuR0lkv0TAjqIE1/H9LtGmS
Z9d2qL44c1vBJRLEzvf30ZSc4N7eVHGjHiePfQb+8Gfiw4flTHVaXY9l16rPxKRBAb5aX6J9hUWY
EnVsA+oPfAA8YTuwE/Jhvela8bqngAyDBilx3+HWbv+LujPbbRxLt/QTscB5uOkLkRRFyZbl2eEb
IhwD53nmVb9Gv14/SX90ZmVEKMM2shrdOAcoFKoyMkSJ3Nz7H9b6/soYCpseDzSHbiwZYDmHF/qi
ISYKNN3twuVy1Fgzk8bzFGPi5wwUC/eiky6qKZ6uYrktvKVtqTylQYYRsg3d0mpkOwmJEkdG49li
ygdoSj066HWW7bJQZymi+gmtUGX3s86gcJFaWl2G0deupEEDQHQfCPH3wFS918xOMpA5qiQJ4VBr
J4NtUZFFxWcWmepkLXVT5o7jezWz1sEDr9m1RUFvzfq5k7qrWuJlRvl2V9J5cwZ1puKnyctGbKOv
Qzxe0v75bk7Z8JAlBPcyzSybOX7mJo75aq0V5faYdIXXhzIF7ixBKSg3T6kZvqD0+WyKQ+YISh17
tO/IfAIUjhL12Y2aUmOjwyrb5kywboJY8AZkWW4Zm8ImMclxqlmr9z2As11KafjKNJVlZ05B/dRT
4nDBjhcX+VA0L1WJuHSIKSwENP5f143WEQbxshEDmWxxVrPIiA2aeSdKLDIC8XgnmBQw1DimQKD2
fzjf/h9EKf+dQhAZ087b8cfmG4qZr78E1+tf+CPCEHT1X7RqFNy6pkqXRZcxdP0RYqx/ZJqGarLX
oI5UpPWP/h1Zy0QfkqgbGlG3iTKTgPjfkbVM0E2lxKROKYkG/Zp/EmO84pd+xLWapoiGKMFfkkxF
l3SNT/s1xOhzQa+mrtmiTWb8VupViOFGBj+qlCnk9QW/kQ3dGdL5GJop+q/O40ttumWwrUi6TIzU
KwV1Q3VoWFIbPYZdULmMUsvO8UAHremgv9pXYeZAmle7Z9gwm6nud/B/H+Em3fd9scW6vw2jZCc1
QClG20BHMFWL05EiC9RSw6Tz0EM9higLJigqC1lklOAjjCka6/TcJ+Ui9RPF2jU6qj5TR0YSzygS
8hANb5HcKaL2FFjDzRJBsYtJqK3uoGuekiqbLk+dns+Rxo9smqu1/r0be+aJo2c+6NgCmm1Xl/tq
TjejflJpLbNTbX9abr/JTQhF373S+uc/RYnIRlM0UTxCSz4J8qdB+sgU+vefYq4poSStsTgL8uwC
NRXQVk7GZmuGl7GIRNW8XdJtKgW2rqIEuQvl0raqcWPW6bGKDkqZb1NZd5LkqjPpI3a5q1RMWcyi
fSto6NQfe6V1ROlhYuFEZUClIKD7MW6SjvoHn9XV84WFAEjn5DWUa4H9qi8Tig/oINGBzTD92qTd
9CrlY7SRtOp3BWUWpUg3pbZHiGC/f4PP+F/rS8INkGSIk7zHa8j/6x0WJd0IKrhe2wbxdlTG3vQl
CUXb6h9X/mwqFXaXI5xHHI/Yu+CmZHKwDfh673+P3z6Hn77GGSgiF3VFn0OeQ2IFG+ivm5mBh5Kx
liblD9bUajP9dfX++ovPLLtlpQ7EMBPbgrI4ZCZYBZHwUXB7/xetG+NvrkN5gRTM0HTxzB5pER+t
GLNm28p3DFj2aZ5ssjGhv1N5QvTYWBcYdOxO3dOouVmEY1kObrs8ypyci8q9rujXBm4QvATDR6SP
FQT991vw46udJV9q209Dm/TNFjWYjXPLSSMqz72IbJiqWlt78CkoCYY379+S3z/kH5c925BxHM1B
RUthizgZeXSJIDSxWySPeNM+WNd/3zjWh/zjUmdbFD2TuAp7LjVP9ESbYhPm/4gO8O8X58cVznaO
qIcabDVcYZyfG+Ou7T/Ymn5/syxT07gGVd31z3/a+vCLIVs1VjmUdNXhMEWw1cJ0tIIv7z+U374O
5PSkFYrOmXv2OjAFC5Fqy3VqarrW4FX9g7jcvn8N6gO/W3GmSUX/tYRw7mPH0IBEI2fF5U3KDjdu
K/SdUYzoYKGdT4xK1RwL07Lpc2ZB6ocW58cSJjGb5AMSSvZQ47usxVfxiMuuIWbtaRkjhWs3etyg
c4j5V814tFMsFEKmXeTTfZKKOxX/H+oKu6BMLxAq533qoqfCePaVXudWxCreW8uxM76I9VcBkSZS
/r1QiXsU8INJtkiepnUjRsrNuLiC8rVV7wG60vXvSL4TNWW2guUPBd8f20tW89YIls2wvW24BNsx
T9jCK5/x53YkGhgPO6dZHmpB2itDssvEfteNXlWJbtlmR7n4hqxaKl/ixviuqcMDhoVbM5huOsPr
5OMYT9dMyvue9JYTCaM9SI0bJOJtNHDjkugATm7bRsZhweWs4u2JeyQoueialeHo46nJsLGOz02q
bQQV8xppY1kx8wiNbBoe5dpyWSKnvEuPKPsu0vprTwix7Izrrv6SLl7A2bj+hLHQtoG0bNAA9+Xn
Qv8SLs+9+tikFofTZy3OTwEtBX3uoeUxeW9cnKVqHFwUbmdZ7jxRTmmTy2UyD/0ke2N0P9b1tk7L
vW55dEM2IiOYxCW5TOZxK3flxbpchPhrHefbSUw8Q41ueDyOyZnZc1Lg/kScoV2gnf9q9tNWNYPb
cQJqHouoX0IpvVDwppWqqm+EcDwqw3hb1eOuN1pvqm+DaFXDHHK5dao6dnt5tGVRP+Q4LlQBT5SO
vhaK6no8xDxt7HEGglXqapsea9SEeUTrXoQ8cbC0d6pgx/XXiX8pzgvMT7NjvqBmQLI3urEl+Ywm
8o0QWTEryoj8JPmsKPTCRmT16bEIiUO7S/pNrxFBhvsV9KyBCxnLpC2jeUUF6uZl7nSDdZcPV62G
Cw0S60xPmbCv61/kyG2SZmPJxxKyiHgS1WizAIsArXFT5sNWoes1VTmJ2/CUhCqnH4J81DBLmlPp
CNFSF1s5GTZBb7Efy5dWNDh1Jm+1Mjs2hkrJLXmO1eWq0MtjuYw37WheYPJ0RPWLFIR7ZMXIWCKv
67/0qoWksXlQBLx+xv1QE7uQuoXlSzd/G1WMNNVgq1OyawwYyfhCsM7d0i51I3GxM6txolMfN5CR
vkpYOJWO81CS0DQ4k9HZBE6eOurchwoUA5G0FR8nQbAlpIDybOvL7CSS4GYRonHMSo3cHfArIU+u
LicqbhWf1suya5ZXpSzwDVAdJRsz7K5Kiu5lP7pmUm4QnmxjIXLm5CHTyB3qfNczmUDuAAVUz8Fc
nQKMBpEOT3ucnSZEj9oh8zdvR9jxgYiyWzSoMQabWZPdVmg2azApI4LAptXkmj+OiOdnxU/DyY2b
YpvpTFAUgwdFXf29umOy+hcsdEXk5nPsqvV0QZPpKhMCQjSkKFVeIVBlWeatjxVzI8z5bikRX2SL
vf7C1Oxu9XbyBvl5GPHTFrdoghEQd9V4hKl9olDHdMz8GfXoNdNF9lMbXMizRAFj9CbhQtBluybP
bpfnhGa3wlPQ2K67uXEHbbR5x2BPbyUuJFFYVPPRV4Ns27QqtnimEccWr/CwVXvLHdqQjrblmuKJ
QNNR6oVcARe5gBo1T3ah4CzheKGYtUtzxgtS4xA1+LHZoEDZXOTyd3GyNq14iiw060Nk4y/fUK3R
4vDakIejUj9rcnjT9JM/DJeViVaFea5CiqRGLrZNhsyr8AuEImWWegrbHbqjo5AkD01Q2IkUHRp9
uJKM/HJJ012vURXVYlcWqGS2t0047N4/BV9hML+EXSS1Bv/RRY3yo3TOvRcQ+Uc4rputFpf7RCYL
iNkM5MouTQvtXLbNC1JCOUGnojIWNUUoZrmqGWGmES8nYqXGHE5C9JCOxgdf7W/H89k3Owu/jdTE
rEkPfavTkVaa4ErEOC0nC+KEh4xnaVFz7rrMef+G/C30OLvqWeih9AliVrxQW2HCqaE+dH3iqcil
3r+KtcZ6f7vtEq0WWUNEZJ0TgHCNS6Yop/w4o9rovQ5bg2i770692LgA69FcW640jldrAJBErTvL
uN2W/jDU5lPIo8iwv8q1PcwpdIqD3OH2g3Ww5ujRqG1U1pXaq/dqDe1d7TaNNjsKn1qLXzFZ89bo
/qg/dDddfNdJqF+s0E5baYNtFrcnKeFgjozus7XVqQRcQFKfqsBVVKITTOt9pSKhG7dzpHmtPh8b
pTupxrI1lW9xGmL4aU/rO6dLw4MW5k9gJhxtCU9Za7mZlV8GQ8FwkvEh0iXXtMbrtpKfQSbYNOH1
EKf31EzbfF5umZntREO/K+bgYR71p6wLbxZSE1FuPEGW7YxsrDKS7wwzR6hhOmFe212ZOhimNzEH
iZLwQn+I8znrTBJjrwvkx5N7TbF+ioHZAoMGrcG6LI8ieyJoGFXYrmUcczEvBu7x8tDvUZZ67L2B
9UFkvC76X9fNKkVei1G6Jqn8168ReFublIBVrg47pEV6UfnRMc61iw6R3usS/Ue1xf+b3uYvrf7/
RrJ0+CgrmOjtAuRt1XzusvnPZmf7c5f/z7/7Z7dT0v9FKdIURWgTf0rK/+x2StK/aOLL5EuSagF6
4Xp/ViL5ExQBdNwR+5gstZXW/WclUv+XQukPaTr9SRikGNz/SSVS+rUUIMgSVU1EKqsE/+ccrolG
ZZjV3vCVZt9qxReQJU4uB+A7JE9oSrz2wCTGqz60PthZf00ef1zwLGnMmZeRyS1F+0VUnHogpu7F
mpclfojn6uWnJ3H640V4Rzfw4yJn74UYSmOUYXv10/5mXFRHLTpnZCwA8/fcYXoJcPhj6D80yoI8
qCE0wvkcfERYP9NN/Lj6Wd6d6bk0x2oq+GIyeiU1ziwQEIUuG6nNaW0S96KHXOINelpbmPKLIv/g
rHxFZ/3YF35ceT1nftqNgEZh966ZSi3QpDFLr2tiXxtgDIWI+sXhNNbGwUh1pxFqhEofgZnfXERn
VZMU90GtmXXpz+ghr/pjdtU94kbHww9q5YOzcj1xf/fTzgpCAh66rl3KwC8GxalUizb16M3NFdYA
py9JONF1/oer56wsFs+jaNXjNHEomt4yI1E30VoG8kYL41Om0ewOFo8mEEqIO/AU9Osb94NLr7/m
77/SPJ+Ppi/CBK1n7Hwsmt4gnrrR8LQmZAwMMXWKjarljqqH2mTkLUKX96/6a4j171Vjnk9OM61J
KEVj6fxUFjfVaDnMs/GEQfUo+ZAk4yFm1FQ8qt77l3tjlZrW2Z6DfG826840/eqpuo2/AeoaJxsb
RfDYXAb5hqzhP7zQ2V6TBk1i0meofUswNqVyl0sIKWfrdfks7GhwAWqh30qJci9+uMFJr3zf3z3E
s91HG+nXjkFT+h3xnB0/SE/FZRldRrdxbW6jU+HL+7E3NuliD87wJdD3SKiPxSUc1ekQB5svQXKQ
MJfjir9Ij1pvtw/JSRM+DxfCBjgYqaByWX8mxb3Jehcvslt7mnYpuMgiQCcdy+sk8btLs5Iesxo/
0CNi280Xc1PLmOFx6u46Zd+qtiUjXv/U3Qw3rXkpuZJdXpidbXitn7jzTvOFQzD703ZyVFsJtrPX
7Eu3E7dAN/xiR0IYtF+iy+bY7uJ83+2ao3Wj84nwTjfTXX4jbPur+lQbmyK+VoOX5FG5CD0TotSO
+sIuwYHqLkCUvsKoihjq6AwvKll3cRT2I1xHr/EKz0gOTET5z3ZGWn6/7ozSmDOFVZhln74zTk7L
QSa8w+zJkOQhORmr7CVQHCa0U1AzHWTmH63B9aH/bjGcbcmCQvkonUTZ79fXV5Q3hmRh9MFmLD9H
QQzcA/5D8xxLzFhlWxm66pTHsjdjWFmlbO+/CcZb+4r8689P9YnNUx4C31QPolLiLWJgC+OWRyvZ
t0uwADvZwLN7zEbxEID7c0st3C8RZQI0BBqAg9W1I7qrPXoaRvBvoDxo68erOWke8W+Hg+XXcX0D
VakJrXRDX37Yj6YUb5EIuHXcOJyJvVPL2ZUg4FAfBXTwMnqFfKRCqtE51Noh2TSmnWTho0FJoRPn
+ySUSNbNaEscrthDP3+Ki+iqnSLaUVQLs1A9TZJ2OReaYyZZvVVygz7Y4sxIiA0jP0YD1Lskd1D9
3JZRuwullsqYlO9ECGzbOVF75BPasSjlK4veZ1e9hOaz1H3gND1LEn5srGdnFsQNC2NpFfhBvEvq
J8sKX0zSmCnuTwYDUqLF7fTqZjYvzQUYEU+cffiDQ+ytPf3sDOsZFz9oKa5BKahfIkWieg3STCEE
CAwnDo1DyVLsGuWjPX1dzr9Z5uczBNXGBHYu5oFfFx4/TQuQHrHI11NzU5Y30TBv2viGGZ1s7+EO
6egHv/ON2MM8ny+4oJ/Lp1AIfH0VcAFXLSrcPdBkIkwUVlId1OUwaNdFefP+q/TWQz2fOqgqEOUU
rUn2hV9Z1j5rm3sBvMj6UJMydFPhcmiykyZxUuvyYQn3lv/+lX8fAZnntZlZYAJ2W+kJsBTrUKsy
BqTh0FoCkcB8qPj/axj0/qXevKtnR1gpjpmJC0/2y5nSViDuTe1uNXf1YXsPLo7IKN5UwBZlJDEf
XHLdin63gs526GmhB4YEWvKHoDsI8bIJxhsTXBJDRVw4mYeY3TCgxPiqP+KrpLPx0SYtm29d/GyX
VttZB/BByDcNh3S0dgFGSJPDISnpLUuQ//DGIW7M2KJSyn4wWw55Zl3lDdOTmmOxTIclG/2sDj5V
SklFH4Ui5Tzg+bWS2EKHJ3ZrtttU2dctufphXtiKPOo90HEiaSt0gR0BfZ3l3UxKIhMZmKBZJpA+
bFoRTxZJSD31WKOi9eC2owWHyY2yHMbqRcUvQpAYecPgNZZfmDtMi9OKmtkZ01ac3BLh50ZAdklA
J+DgCw5z+qTQrskPgfqkqTe9fGdNj5X6vVMf8uJWGrxU8Qbj+9DtjNYfWl/UtqLk5SnNBk+a1i8N
76qZPIlO1rCLQj/UfC3CibNFoAcCdFMFSAuFSr4YzJlEZEgm2yiEXaIASW36u0RuLpQy4Wct+LDS
g8Xodaai7PS5dtFz2Uo8bNOerlVIyac+TjPotkS51ZvO62dfFJejaj4q+v1Qoqib510WcobyuneV
ekgybRtZsReZ01eJyVmGOd9aGa6HVoF2W0g3c2veq90R+ouvZPqdpRSXhZJ/6azoYEBnlFSYZ23k
z63uwkKgjoRMApqbRKNEmtsvo2BuLaKcvG2cKik+L6IFKiyOrmMTeSi1fQuJfJ4l3lIXWLK4GUJb
YLIwxQsxSu+S2vDnBMPztyiuwW2Vm7ZG/vg9Dnfg1jPLyRj6s2mU8TLqTTfRGk8sQbtlBTy1EahO
SFKHxGdaCkcDsDcqsh8KlZvLy4kxhraJvG2o6ECiINb0fR1nB7Myr6Wo2RXd5Na94lj0karIXujU
CpG8A3Z5m03FVTIMtCVUwhPRD6xy3BheMNXrrbkip7zr0kclRdazYLDHU4dIeRVF5+OXqkA2UgCp
o4toqL2fVe2lnonunNDvRJVxnGPzmypPt311WVO9XOEImzJtUBphnhnmnSzG+zFUb9JJvUR3eDuG
xgs0a7o+nZOK8i7Ksu2sUdPapPp8qlPwmrV2PYjjhWymcHapXYq9R1PXU3JpJwSlr6mUyQ1zp0cn
sEAuTv+D2dWHhM5qJH8SqoD3d7qOQuBphNtBgjdXTePPuI8QQlERACapiE/srJsUi0MR0xiIPzon
39po1n/+U4YOarZBfdj3fj37SzvtzHrAhYYfNjIdbU03v+eAWLqAkEqHOP1R9nzW5f4rFHnFEPx0
XQNzvWq0yuCb0N9xSV+GHS84TbcyEY9Kr7Ge0am2Hahg2H7oHvJbyLpOSMAn6rf1zNIyTNsIa6ei
9SdWDOvpescokB9TaC2DXUKjOpQghSBZycyENnWK5/auLT6JItHO13iUXSvQ0KqrnJGgGU3BW3mw
AyEadktamzNT7q7DAffbTWr0sAUA7t3l40dDLV/1Qr87YM5CoiVCIzcMYeorEeay4hBk+0y+K8RP
nDAbjazTnHosdEDfQiYJzqcW/69FzCqiYhWBZEy+WNgT8phCp7cFDdqSlQsit2Ne6+41AOMPDl/r
9yUy83z4KxXCaFG1tPFzGnARh7AhdA6mRQ+Pb6feiNaxQe1nYDtL5esGDxzie8iH3YUMjTQfDbuB
yNtXp1i+HPCPs8jkQybWe4DObh81dpbafQ+aKntSOpbbCxYGu84CrxVphdVQspln1gLoCtPC0QPk
Cbziq5N+WVmXNQhPwQXNvcEIQWsS9WF5l4c0kBc7V1r8dV+y/PuaAiA4smNIai2tkzQ0NhIyPKAx
iCNEO2CfqrrPtPulcLRH+aLScK8J83UHPVpORegN12nnZ5EvJ1drw0VfUspnrEKYwFIRX5SPiO62
pWxuTUy+cVLbgG3tOWF+Ah/f0ACfgswNcx0I66eiEze5cadyeq/QVjbdfmns9+OW14GPv1lW5/N0
BaMIFbol5M0XZiJ5JQQvL5P109yVXpiu/gdf62775CEcAVFOn+roWssHe/WgznrvLiCYsq69gw6+
NbNDgrgZumuTvCZZ+9GYbzXG0k74osMGO26Qun26Kt57VOeBl6TNlZUiUWeoNlvfJtdlP9cCrOqD
g7uCZiPlA6qdY4fCJMV7OSw7tU7tRNcwf+Z7MLm7VK6dJOdc1Qp3qUs3iUNXwl9F52EDhXLz/n0y
3sgQzocDM6JQov0ZAGfPPgWtjDtbv+TwPohQw9Ww26GdP9axdQ2n7WslxHe96EWGeCnz4ODZHZWm
9ge9vpYaWrkdKDHhatFL/BnpfRupjzJ9Zkitbt/JjqCWNn5MWyvWJHoIyUk+6W1zwfy4gymUtLSY
C5p97q3CtjhLlzClnSl4ZiK6EatxLgSUOPVVNeo+wkgnqhu77vudND+rsAbypdkMU+niXbisDPj+
cbVjhp7HwE4XmIBXi7o7NLonRr2TPNTrQIw1Yy5vgwS0dLP6xDe6ARBSTL1UwxUOnz1Avf/+bX6d
jfG75XhW8ypDmaYBUvd9XNOltxri9Pa6p4BpAsecu6tJ4B9npleFmlO31n0eKDR0JyaYdqd6tryP
y4rKG6UP4yyJWOYhwBojCb7JNEY2L+UgzlftXEqUM3EbpMwrUHAQZ8Z4R/jtK8tt54epeQBKwv6L
w6TurhG0AKReZFW05/lxzu4XnNeRTllhzF/yfvEp6+9lawNekhjU7G4WkPF7Bb+7bO1GzUe58sGN
fWv9nuUnRqVqRjdmul9jxwL/+KRQ0aqQeUi2CmIs0Q9FFz7ggDiU00FX0A102LX/w4uf5SfpUkPU
aAbaNBSEZ0kGNGMeysr6nKv9IaplnOfDQcFNtT5GK8kOzCNARfUndorm3O9xRW/lg8ZZ2JIVON/k
BqRAkhtXcJIPSq05uCpOQUKNv6RaudauRu20lMnD+7/5jQrGaynrp4ilSQVLlKZZ8yXS2oJmkWme
1rx+rZxkhCbQADcY696/2FtZvXEWHIixyPAKzIB+otf3Onuzhl6k0r7KkXXQzLs8rpxSM5CtNSdB
mw9GBOufPOj9q7+R2Z9Plx7qQsJqJmu+DgVnzHVv6Y+zjqWen9mmgSfDqn3/Smei6r/iwPNZ0/Kw
zOBSyRPr+QrAqZOY+b3Ib1zvLEw7r/lOU9mepISjslUcGACcA4SmifLRUn6jFKmfVf9BIjedoiym
n3JagvYDCqegjaJWzv2E1OB0neTJmWlj4wcrq3xwj9/qOpxPq84y5IijOpt+a0FQNJ7Wd7cOHlrZ
IMBZDhK3Xi8EBGjpqS4/vN9vPdqzPRDgNc5XOrj+1PelTR2wLR5W6xHkKnkjQB7XJTxfhJyWk/Th
vjDV6yl8YvLDc68kp5B6tNLg9Aw+am698Vadj93NaiXuGQJj+VUmfw6G0G1V7RCLmgfgmqBfPGAm
PEiB9tF6W9+f3xxH57N4a4Ux1uVQWf4oJy9MUYdv3Ozr8XW/MpXIlWPNKcvHmGT4gxX+1vo626rQ
8YaaYLLCNd6cWBUdWascZXwKQtOJ5PY0Isg0q6fa8EQh/M/2qvO5vXnUa9MIXoyIfTiEi3ZI6Jb1
vMHrtshU1oNIs1Li1P3gN751V892K3RgWdakquCHlP7WDaPkPZ0WhdN7PjBAdBOooJZaydG04I9r
/n8TgqwX+gtX+F8DPYhZA5M5b8jbKo8/be63kLHL7nOBzf2v//l3/uBfn/fD527JCDgk2VBJ3qAx
/OVzxwGPfF591RCZvxAIFexpFtZzfD/MNjnzuRPziICFVF1V+NvGP1F+nNc8VwKhqqp8HoQH5gOJ
f5uAKgdZGRZMERBq6VGd5X0TFddJI5HHZTkcIuUgmeGWzzlAnDHcNiu/4da8DczyATb7pbS6WRMU
2YNwySzymwAxXogAbSxGIEjxQ1ouul0DE9rqQbLDSz9h+V493GVI0W++nZsUMnXxQE/bN+r52Sy1
A1L7uxnrLfmMAL1kURzVQs1uleW3gYEZIEuqDGWzdack0m0u1G6sC7shxGBe1s1KtNe/s59f9Z1y
MYE0NiXjrjSEO1gEzBChRWDGu7pfBwahr53yTzlJcFGSDkwKhqhIhhOVp+W3BkTapuqxeXYjnSK1
gF2kxUa9EenNjkPW2UM5P4Nu5+9M6SeBYJaZC3nlYPR8oRZyqxr8y42kDTYEJWccyD9DpXwwR5EJ
E715tZ6wrSYBvZNf583tEqlFkm88tNIU2hHYPpcS3VZVg51V8VFt0yrMHRlvGVi2zn2U98jPvssj
nWCGD8BwwwBlWdzbaZ0cnsso1XG0kiEza05sCJzTFItg3QmDNyT5NUBHDXz4K5T9gb9LpdsEPa4b
fGyJp9jEtKp1/GPMlUd89LkbxORLZlLXuNDqb0nGV7cEmsyMYIBopkL1mkIGH2QNT2Jp64ckXB5H
JXBnUbiiKHjIEnJUZgHdCKP4RSsxSZiTWm8kWdLgmTU3Uq/fiVZ/FOg2jPM3arqnOIw/FVK6YueL
b2GNus8ysWBpK7I3/7bkTeiIpoogGgwAfZ9knRFSYXluE2s3JfOjlSgXczI9a314KmPjCBnd2miK
8L2PWo+JdrehSrmrReSJaVmIXUjKO1Uogk1VZ8Q9AfyFpL4BdraTBvFxyOqHVCLTMMoH6LbXwdJf
IuS9kUoT6lSZPwTLfCtbWQh5b7ll1BE4/lJhqEiX2dmcBOuoH8vWI4qtg6w9DWaTMegk2ImUNbVI
vbBkCpBBW1SMkWm+pRJPuJEPQpReD1bgUky3DSXaocfY93XzbcATmproJpP8UorXRxCY15M6FBtz
aFyjDVzBHLRNQt18MGpPryXm3o0D1Z/gSiEns3nHPgkYPPl6m0mbv8tSiyJb2InQIkR4vHjjPwWV
+DyCuzCp0vRjdg2EAtDXCBNN6K27elS/WJVE+Vzzqy5//WqMWqOsJnxPI3VvZIZfCdwcdZQuVCt6
mUXtTlIktNJ56Cyjus/EdGcp1U2bTrdiLey0JN/NJqtCUKOXSKhuRHl6Lkfz+0BePtZQimT5kMwI
v0vdT7X5eSzyb1MlH0aNrO+nTf70R3zyi4BsDRZ+hC1/7o0Y+CCzckIY56YgtHexFo7Tcl+sLvWg
rp4SCWqGWTCooQq/jBOlF0PfLkFxEXbtU5IPOEn07Qff4teU849vsbqfLNAnFLLPsy9g+YgImkbk
W+SVq4TYcqtU29WDQLsku7Cy8jap8uccbFo1B/uyUa7lMIYclf/RnPtHh/+b3vGfD/b/8ea/9V/w
/DdEExUlp/Lb5//l5+zz/Bm2DQj2//0//1ebrv/Pa+bPXz8TC+w+v5T5538Db9qfNaB/ffaPWIBD
XYOjxNM0UHz+iAW0V9KTtU72AkazVkv+TSNewTaiJhtg7RHlazqr9AfzRtFFPtEwZUtDuqX+k1jg
16TAgHijg0smGtJlBhYzoI234aeUm6ETTSYXYnOvB2iKavGQq7oDo9Epxd7hL29TjKFJOX+kjzjL
uv+4sIUZkvdMxat/7vBbJ4/WXad096Dw3IbBRJ2q3scWxqqVYClKuSuMkF7mZbhEajhAe4HMUrYj
8//gWRAbeGOB1Ftt9yr+rRUZnCyzG1GZYyjCTcL0rCzpnVCs/LGuTmP5IuUaE7AK7C7adZ6ld2X1
EtGg1ev8gkmfbpvrd8k8XFo6W4pF/y2dSsAWFHuWyVMS/ZPRISvXVOtO7EQDtCBIrGBMGL9VeSJG
OWtZB6fFn5VQ6/2hMe+Y/ueCgPtEeeheVSnj1J2TxfHXiIMmjcJrvZluBr2nn0WuZCeNeRwz4y4G
pL1+JGRsfwAeAydu9FOA5aOFpa6Qg2gLq5rCL8ajjpuVtts16Zh6Ae+G6nSIx10K5xeFGHyZK7C5
DHPZFULyNWIU3hYAiOoZY/VkBYFbKcvzNBMPtJEQ0TUWtvIyuLKOMm5FU6qAiwylETCRQcKpKWEW
ULckZguwbTIsjFqjkbX7ipy6UPMLycRVRnNHjWeXUTkfpPDWmjT/vCuz1ICFI6TWVqwDnKZf12nd
1nk/SUJzD1LIESftEK2DmuoZnZF2PQd9slH08UpO4rtBDw+Rlblqw5jDzDjGHLxAOm6rztjWM/Yn
Rp08hdn0kMG27srKiwRtRxvFSZbAjaTB0WJ1B9LmGpCPF4OsnMloN8yNOBZ6fSqD6SFvif4iHnui
XyALeZKCnmwzQCkxHeqisIURm9L6dEB3u9QmHYA8qPKk/kbU1gXO4LKYoVeAYgY7y8jDIzSXkIwN
qvYpNtG65cAehPx5XIHavUaQBneln6tPmdb8H/LOY8lua83ST3TU8GYKj+PT0U0QSSYT3ns8fX+g
pLqUSveqNemojg6GQsnkMcDG3r9fax23Kb/CPRqMcvxgauW9lPRzViy3WF5uTds+mXHkFMXh1ObK
S5JS+jall6mLQUYV9hqVd51jsiTKNZc6D6rFyxR/Y1Dc0cryHjdcK+qQBcyGrcgOEQdPLsrQqMYj
G/ScbNHfSLGLwp8d3f5gQRJj/KjBy7B5/fHBTkjAlNWs9S+dYD43mvmcCVCuFIa3jlDHCnAtzSLs
NovqNqDZhpk+XFc/RpNfKxXIqOWWIdnYtdk5hXhVqGMP9UZ4JKVLA7psrpq7Fh2eFaCfaaGfGwSK
RllzhILe0kFcTl3bhurOoQyzVLmg1kngjvyY2zfDxwhL2EelnciKX3HeMn09pTkUnxr6okV3ZJoa
VFL2FcDmeZ4A0wlJRpF2/tDBUtegJZoiHlWnpashDpgPg0eI7SOL40lE+rAre9M4EZnDsb3sSw+L
5VQF6JtdGnOyl0bjDOcoTdZhPcB3QI89lqdbKdNioJNW6gtZP+jfpEeGbL6UpuTDCg10X4QWGfUF
jgRVFvOatB8U8GTR3ATQF5qoY22wlh4WHQWibx2wLlmCJarrjmOPPgLy7NlOn0U6FTYylj863H9y
on8RX/1pRPaH4Se2h7QNd0N4tZOw/OxxiJ1KJEea/oW1vowDJiVWfWSB7V6pgpYapTmrgRHFDxAc
MeYCci5r0NYaHWRcmA4oXMYPPkMc5ZpKitwuTLANfGgE2V6nKEGkKdBG51ejHJ2lHj/2BrO3svzS
Rum3/ZRInFuSRg+MnR2tuwKQce1gdvjPN0kg8d+sFUQvOtgPcBoaLvoP96gUUqtr+Ta8IJXcQlLb
+LM0Oms35/Qos7+xjeJf2UYIG1Uo8lA8gCnvj982HTr50My4UqUejjBceboFqpF8HGTv0KovEM0T
e6vnDnDHUqFUM8JNJU5RQvJQuX9z538+z5QW9hs2RPAtAuWNPeD4KaCQVfq+8jzNLzOJ0Ja14cGk
eL871bbSGA7SoJ4jykCLptOVYGqaYB5U6KpUr+Q8CfnoaLV2zQb5OgBKxl4fk1E/19BULVV1z6r4
1GJREcgJa3O8SFN9VyXznqrdR2WLAcepTG9IL+VhetQGbrNax4/IPV1lyHS7Qj53O/VNFr+VJXwS
9MOMdbwIherIefq9x2tL2nLrM76EEKg0qif40yBmj9fOWvW2B2W6fhB5jdVGzecYmQOFF1ioYrsA
d597QTsvcnJqCghh//O67jvmZ/9HmUZSDBl+RGGvDv3o/f20rA2g4zRJWFbtIAcUtX25iH59dP+/
R/qSabJsP632LmTyB5mR57Ssu8MZhZDvf4jjf3/nb3G8pP+CMgi5mKEyc6rtKdlvaC5J+UVQCNJ/
QLmgcuWA/hbHHwwwW5g5E6InXVDRCyT6/y2QP5g70guuG2AEomDsVK//JJIHCfaHPaLtfK2cPfCk
sGFykX8uSSuSwsGWmwYWg2n9aFQKqjwpZGjvRTFqUL1BlQjFtAK7OvIKJmI/SF4sB8DSWUMBKW0g
Qm4yI3cjuBRDGBuSj0K0yTiMsTe9Cq09CL2j5G1WmF0wcwnVJxQPGR/TkswVm6qo0CgrJlxQmST3
IeuiY4qyYUsdSoKYHkHoSzWiaQQZfp/ca11nLqHStW9aFpXX8TBKdqkouUtaXnjS2NnzkCDxqyjd
gyoXiy0scA7PI7R86ghPeGXKUDvMXEUEjp9XNyZkfS1cSABXUCTqUBaKog6ourzd5nXT3hB3Mr7/
uJY+0vOIiTsVzmXGXhu7AOT/sKr8tCxT+lDr7eG57RchJHDL+VQDWTM3ikdGHbsSwV+VYtxFRz0c
GWF9QcIBNcU3YRS5uXqCaa5klv6T3EBrKeBgaOgha472bw/SnFLYJUO+G03bLF+9bGntw6YDu66Y
vX3c8k47x/1QPg+l1HxOUe77LC7iAjc3RPSLjfJbpaJS22wXQ4FF3czQm92UWEE5TK1GF7QbdHYQ
h1E4Sk1La+rlmKUj83dTVbUfRamOmO+Xoudh0UsAcjRBg5UmLwW5ifwgEtr8UZ1mWDbgL1Q+RFOZ
3OdcKoDodDIyZASMPWq1hvolawQ96BuedLJM/bMoRoePU5Qz6L31ZphPceVG8DuFgllC5dkvki1R
6WsGbfui0mx9S9cMaPuayv0NqWhPQNntswAK6brMyUbwp8w3vYJkU0Wlm5lao7wrAuIoRr63h4VZ
+qwIYn5fkNT9PMMKgqDoCoFoTErikFFDiR39mBCcPCANyXVJM+OCGGv9aYkH4VObJOtLyqjQXZhg
JekMXqLkSg6n2s7iEgkHRCz2qhklVLeeoW44JKXEFJRh+EqxdmGbwce2HrTcNZduesE13dKs6Z2V
GM5N60V+TXY+8wIaY3CHaIQGkNlEx8rU4MdvcySYxahsPqN6QK4LSOWiNmJ8L/Mx/rIxB+z/4JIH
0914jOMwDI1I+YWAP7/I0IE+FCKB+JoiBCFuQ+orCfNQgyoTtGujeoqR6fD7EoxPYSbMsWUQwcwF
3PQTeo5PWoRs3SqNzHiPendPJMTLyxQpiF2qwdwZEtEUWi+ytJbvO4f8FS6M5BIR7LxFWgpzag45
ep9lQpDmaX4p1pyIYpWVD8WaovO1HbTCm0FqZzZCcUiaJXE3tk4pdDVTwz3zPruGhBhNADrymZE0
SY8XuMvTQb9TdcsaKC1z5c1sJbaw1LB1GG9xqkUUmJWsUQsu14u2DYIbzXMMgyp0qRVDw4+oablZ
X3mlTmUV4sgM2EEMAWhR+iZkS2NROFPDx6KacTK0N1285bGvJmhSAzBPNWbL01O2vR6ojoOCh9Ch
zR4zGSjnc888bx29oHcBlh9KUNKzoCJ8htbWNiPyNORfXqvlpZUrdylDqb5ly9e1SALkPbP0NAHE
H03RmeaHSTrBC4L88IJZagBOnassdRlve6WC0cU5bY/OY6gwGNLb2DAi7sUrRPbNOF3rpgbu6KaR
jUhEmJceomyVdNL1/jH+2uiBCGlP/YgIeFVDF0TOSu9CuOeVCkAeWXsPGLohBRnGeSwMi4FABYhK
yp3FI1Ilr1Gbep2+0n/Q0YA+GcnHqGNQ54soL34EvWozhbFI5hyBwNHQoo/y0R+V8W3J+ueBsRPc
H/TDi5XN6nFq5RNqG68aEppS/piq78uCJgQBvCSmvd0+GvlRSeoRfipTAcJxGCRmcSVk2OdZCBoj
GZjzjhq3Q30ZzQ2nMeWjbIjnw1SmtlR3dqU0si3nh+dEYPI5Bui/0ICBatSqAIQiP+tS87CiqntG
z8/tW+1BlaCcEYf+m4QoxLop1y1dP87DcCk67QNqxDRPq+WTqU7nsdicHpcH+17rGKly0YsGKT2Z
IC+V5Hdk5j8JlfRNThhUVh8rzficq2ZtH+TnhilGOTU+tOmrwKv79oIFsUkLW6cax9saQQpVXfZV
1OeBHgsDZoxpSnN7arcEXE5PUlYOFuKpFlpAx7y4TQeY/5hTNaIy6DfRbqlAqwdsMF4rmXXaMKHI
EPcSFO33pjtAavo1kkdvSQDeHdRjMwM5NjerWEQ8+lEVQzbJNvr5VF5T8WuTpk4xRGiD5OemYmZs
qN8SdXXXQnO3+StiPnALX3SpCpbyCbmtrTopylc0411NfVxTHwUFuzE+r2rqi2A5R7B0oJtMimJL
t57Vba7A9UncmS7B0LKVqcopouihtoAUjDJlzTMZvTmlvbZm+dCNA92d9TrQhUolqJY286ukVUzh
fS6FtAW5dghmEXlXQF6SG1f6UzECmQBnWB6R8s5rJ+0rezW+yvoz4EKJqqUhn+vZm7JvXdec0/I2
yc8VfDiw11SfStQ9o9hdIT3sy/jWjkcjOrMLA1MPy6+IqMNqwqgXkrjviS5a9aFxuvmodY/jPkkL
F5GchWRBNPeMNxUCHnA6lh6HYvahVD/F6NWooDKYzTTLkx49pfJ5OKDeKHuijtoOuUJHq94+qLXw
xcyE9XOpRbcRjJ5anRF7sIrBVbePaWdJNbNmrZ2s9w4CcMPVNUDQS+zrseoqlHwEnNU+Ykuum6do
qHw6RO7y/RC9j3W4Re/t8FFrQkn42o6nsX1OlQ+wOTMOmkydnSRM+FJvgl9ooHXzSX5ZxTtkutbY
hyRDWMxno3FQ6hX6gFYdqKpSeFyL50GYv+QIj/HYlBA2p0kb/Hn7buanw66w4my9W6jfo+zYjRUw
GjGQskfE1i38E/PjJ+nQnjMZCCYDbGnyWYL5a+9tlFw3VJ2qg3dTGAtXhRFpIOaI96G+z/IMfMwl
2Ay1/josxwlTtVE/2Y4akMQZEnM1cgfU1JviWsObg8mlWiWM7/P4YeIEHXq/rI/d9LlsA7EI5plW
JU3EegaGDCoBogX7UMD4WzpVt3Om6z5cLHkHCjyD1KM9Ctr3ZKkcgQESg4ut1x639qx29zw2bHDN
NL5XW5Hhw8qqaz4PbtGd03mBDoqyUwsuppldfXreauTfEGQrkoeN3pYOUmV00zEoGwTPuAnmo7Nw
FDOEkCjbeGyzCjRAnyMITg8YQPY8Vx8FKnz0s4eUFixhYYIQg8pc+uSCFbMbFmZlh+YbFeFbUaK6
e3jQ8i/V9kC67vapt6uIKvN70by0SiBtGoDKQNAuEqKo2Zcth29M+5uKgCj/MXf9kZeQg5mioMG+
axp/rvjQ7W5iWayL01LD2EZvci6cnYW3cFKzZW8hG7k21LaH6tYpawkgXRemLwBITfinFu2MoErj
TZoMRXklTp8aeEN9fR3GT2qWzvBrDxNOqpA+QkpwbWYBPma4op74ZOho1+1g0IcW69swpl0wVL1y
TGZhduSR9e+7DJjzlPFMzWI6wY+7OkwEfoGpqqulY1NyBrc9WEMrvZsHbzC1qy6Wb2m/PBlphC3G
ZK9V6ySZXyyQo/YvNWtf65XujDri3IwE7MgxwY6nKIgITKylh2CnXD0T7dkD0k6F9K732+CXWhXD
Wj5u8zVpDrUnbKEO2Va8n/LLoRwvGvPH65dVeJGaNymXFzr3l6F8jNfytHaoIBUSTzKn+Kk2o4s9
VE3OTvJcIM0xNbeiqC5McyJ9OGHx/Lif0bKlqGFWWWjiQzSTzsJUvQw8CR22cXdYMYnUwPu3Lb3K
yuG+Kq9lMoQctYciJaYNxio8JOtHOIq8vsz9fTONk+ZPeRU0AhupHU6boT+JDDAUGzpMCR4we64h
Xpu26EtSNycZ7FX7rm1IIxmOXr9EhifoBKAmHvmnhP4vqo4iyflP9RMIlhj4IP2WoWFhHOe/9bk2
Qe2KTm2nU6bPH81pE5CqKqiIjdDH5dslF/PW36oldec+boidqIgTawhe3ECn+ONa/lGd5fnvhVz/
bTv1D03X/4d4dUydqaYdG/Dve65P36v8Nf9d4LX/X06KkNQ40Gd9GKu31/rn8sx/fdzv5RlkQmgl
UCHT6Wj+GKz6vTwj//KjLKopkkoB5qfyjKT+QgdU0E0BOVZDo27yX9UZ/glYPjtNojCDhitjk/9A
WuTPXKO/Tt8iqyPsG/Onwh2BkKKnUyZfsjA9tcf+CtIgIKIGSWgZF+m4/1W5GlfN1cEKeL3NOM5R
fOrI7W7RQ3pFAdqtLszBB7hIr3SzGybvKNmd0x+zc/5ahMhNQYSF02xCJhBPmRs7i6fZohfZuSM5
mqsdpzCH10uxR35eHMlvnPwxOqKS5i+nxF7tNmhPvavY8EacgFGHhwAH6zC0H3Qhkiae4CvH1s99
SCXdg1cH2rF5io+yIzr5tfdT1LwvotOEjdd41HGvMap1lujJzhAozuGyg2AgQj3nFz1or9JRv2l+
e10viaOFirMdi2saTkHjEeb6hccAVEA4dqwfovvhWjzlR/NaX8qg3TknXNj9uE+QMe7hovq6Db0B
uEXdKi9InoGqAGjBzNNLdKeAYC1fIaoIAZ+5GR8re731PXR7J/KeU8u0RV9zINZzo3fNZl29JtB+
XIbiigGf4LQ+UzwBfJRh77nCPTovR8JenwaejWZbMPqVk3iz14abi/raaXREH6LEz90JwIgH65oj
H/Oz7s6e7ueh6M/3Kph41/xYPiTe5psPI7LYIfQgD+hb2rlPIAsho8/kmF35qzPZKItZ2TE5ZkfD
k9/FY35HzeKb+WUIaq4D1XdrfLZje3YGS7cnVz3259nTbnWoeJE1uVDLB4JXOkmAXsdDdFvPq9M6
gic4sl1ZraPdskfhXL5tH4jFCD7iXfTMaie7uwpO56LCfjUvfZg/NS+V24bLO6SgthrqTsmHpPfk
NPmklD4c0u7gim7uZRflojqFHwFhGx044tIn/a6HZGysdurLNlI0+b06pg5z7n7qCB9R6D0yxfOR
KVoHEBgXa7jDt5Sf8cOB8lie5HAMcGTQQBpX5VG8sxP9yE29wm05JwK/extPxYt4T79yfnhl9gDa
1ocZVTsq/sFLb/kT2cRZOhZn7VKfjMfsonMCunMWJsfqqJz6v6FIRpfoD77mX0d9H0/+6ajP9SjV
Wt2KFxQjXcBzizc4jQNOORgt3Wq4hs55f2f0yoP81i3CJtwcxQU3aw/O4Rk0jNW75SsFN7uwBYuE
2JtdVGrs3PqQOqmHTIBNFQ35SSsNRKcLOWFeHohwmljZt9TVXXaRjSCxLTqyp3sUUHjeMrt8OCnx
sfQRWOfPYCGC4ZT+EtQP6gn4rAtJlh/7qZ9+R5euIFVESPj79rV8mYLhBGLpxUDJIkj99dYEtONQ
erSn0+PB1u3DB8Xp+N0QRJ8TTwuLkxLmduTUL8bn+CKF4jVOzwZ76aLd2JBhHErP26P6yEipNx31
S6kHcTgd43Nx2q6R13vKDZmA+o4+uwtFvQ0V7WXxkWlkey/7efAm27CgBLXeKQ3br58L6xvUNC5a
OhZJg9O7wnFwZOvtPeP9s8OZ5LWRDcWIvVqlwye5fage53MWTH6GYTWubTBAeaN6EzhmS3RmlxzT
Tr1KsdbAZD8eTvFHdpzT2K+aJYTwvtrwFnFxb9jws+LzUC6HU3XevMkZXdDO7ngy74Wt8rf8unmD
Z7jGI8C6woeGiK0n+apDUcaBJMwt3MpmDjI83Nbj/r3FZf0a37TYYrYTORY7c2svcTkCYRvUruIT
4rmLk1vQ7zrdleqVg2qN2zmQQdviCRlHG4lwL/dma7agGfdHXE3vkl9Zo/Ue4xEmB6tvLU4Vqg5s
SAxzhhmvagPhsQ0y0Lf6Z8pqbL/0U8en0xgLD3igA9s449bAAzvRox4Cl7Yk/xA0fEhybF5iZ7R/
cvx/FbEpwh/zhn+doz/NJM16mtOyNYRL62qXDVdGpuoj8eu0ASTGB54JmhRe5xg2d8BSjrZ+TngS
tO9ZHMQonIPzBHbUG12VH1NW4wMqmt7qltZbZVc2NS8rsSN/YiV1p/GL4xqQIXMMkdvx9iNLguUs
zhfDJ571cM2wMGVe7PZ4xd7tvGK29m2zO0n+wSGjt1Ghciferfmi14XGMcJQIeCAKY/cgiMsfBmP
Rbh/YB9o7DHBLq+L1/JTgtFs3Z4/o9sBV/SheLIMe/8VO+h13899AGSCvwNzDfNHBijDFo4Hky0h
8TVZONsLN7t/eOuKYcZmGZxfbwR6VoeRFoxB4hhO4WzsyizkXRfQNrZutR9G7k5i+2jcDFvryqLh
xGUP68Wdcza8+jV75vNZV8nq7MjVXMEfPIr0ruiUbsofzSaqOPJ5LDd76nAvXhhddSHQ9dd3Hovd
OBzAr1AHxU8Rig4v/all7yj+5oA7thHusbWw5DnDH4DtXLyKx2myTU0PQiIRQirUe3z6FcQqbHRH
cCdn5eDA0syT2f9tXzMA5DzM2GM8OGD2CseI5hEHAeohTiOHLmQiyNu3cu2avE90ar6k4h5KuIjO
ogUztENZlNvZQ6XBg943wBLw9FZ2CwvEKw7WvvWQx2LxqnD7ZFzm48py9Fy1wbMnnvAjvzknYX9s
943qaP7htj9p3VkDFJLYsCh9ep1fuJ39BCMS94CKqVXZ71QqLJPLTbAKOWd2XwtKL1w047c/Fnng
4nP+E/ADAhENwLiNDcvlBNJp8LVACwa8cupErhkcTtig0+E+B32A5pG3f5dClLefkdjJ3OTHxhRx
FTMXmtmN32n2IaRsyLdJrs7J27dEdcY2BcW+k7EuAlsswXhEbudT+HCIO2waaHbvbp+2T0m4Z6lO
AutXHUCzzIgRrh5KVGzXwMQTO0/AK7dfweqEncfMCr9BJCY4cIr3nYronA8LmseUvhdE9nwyQ+hQ
/P04DLwEHhRLxgJPLiwxTkKoi4m2D0ESDt8UzLB53m1V4Y8sqcSW3m91tFKnYkWpofAVOrtKYi1X
lxX1OVIPxsv8oFyxaTzr0hEvpbOvd8PFKHYeEP46fJqVOzNPBOUnmxjJo35mVX6xr4ed8hqkxDiQ
mHp/5rnMV+r92BKDTQkzSjhyEiJskcxVTTgKzgVhtOAbF/WbxvEVHlbfwMXQs3Sa14NfY9Zq3jO6
9Qd2AFG/xJ30OJeMZyNwCPdvNi3dQ6CaQIL41SZsCyKnchrP5D4BlmMIDNd0aodgzi5Y5MFjYR3h
iAgPT1X4scMXT8Ri7Z5nP60rekI/rEzlc1Jtmfiz4dZpep57aBzwIwlrCuewFTkU913RA+s/87Yf
Xo9Lmc4JscVkUZyw8sfkrb7uS90eVS60YBmwnvx745qE5IafPUeE2M2t9FsClcSRsU9k4adNu1S3
8mH9vgR7oDAQ2aAAE3QBloOjHvkiLzOvZmlNJ7ISt+Ac55f4SAM688DWOfWRRtAxP8bH2i/WM2yD
yY3RvEt/6b/TE7Kovvh0fGyCIFgCXmhY+WnAtXjUgWzmuDw2mJU4s9/ai5XCszdZMAwTJdV+4yHR
SARFcEuck5FSpFZpd0RFe9h1ID+hXLv/8QZLeDvYMTmDaTfuHrc0Lg/IWy/jdTnDpe8ZzgAlnukP
BGoLnQ+r5+Ml+P1SNwrlyDavTSD7m9sSsue2EDYn9Ro9U7Ie+EF40l9a7YXaunYmEHMT5mes0qeO
Yqu+JttkAVbKssCI5WrPE8YkHE5RWL+wvmwUyhu3kSykOkn3+WAZjZW+KKFEBCd/Ud6MZ+We+iwP
r82eYi5H+5x+h4TipN0pHrmQgudWmlvossR2/EB71O2C0sdFEmbucShiDKob+we35T5LIkVq1tw9
F2kXFn1VB87DIciJpFSfX1it3Vt3YtNXNEdr2Knd/Jye45q8BnFpH2EOlzAv6ItXpQ0qejGh+UVV
rYS3fZKeInqD7BN+qJ95MTHf/nghjfFgXVXha2InU1ly6nDPw8wfz83kA5mce1WW0+EL4Skb8NCf
o6B3DCt+ppQrhSlDEH7i1XblZJ9F9sO3hYcYfZud2VvcV4aTMAqdZVjwpOtco27rrmJplsbuQruB
vTvwt9XZw1CmCi3lR9TI6B9fwaBeCZUNORfppeBAievBZsNv1wM9oHeq9AiJ2mttzSmXI30rwzTs
3OS6qd7yvnqIbPB1e3QLneBC+tXyDQWfL3FsDb6Jq7BMBt2Cw4PkaR7Ed1zGQJyMjFP8VjwW1xXF
Aq/Gue1hHUEQZi1iTzcBiehFd9ntmPXYy9zSYbqO7xI8kdc0uAF8Dg+OvWu/DraMo+Xi7f3QNHx7
Q9i9B92ptwfb++bejpv98p75ezy7L9eeggwWKTRfsuKiG1v4eMBGadZ0hPXD6nDZ+0WNNv/HAEks
dIZBIjonEZD4nYjf4ZPxizr2HxArkfQe1R1O6IEQU4v0lTy4L/GptM/2+2DRSUP9yh242NHZuJDG
poHl7OEgDEyEuplreO1zjfE3w8KHkPIHYSXwaF6J+7WXm8oNKIF5ZB89tyHrhVOiR/Fh8yA/xCgb
+F6aGL4RoA9p4Uj9vf6Cltpuht19lUkBMMqEBecJGsj3nogR5nC+KHNnfAuBi8UbuGACKS8JUV65
ZuEeYxs6CypZZCCKs3AzMAm6zXdSbTzMni4eiCr+c/zNnOJfprGI8v4xjaUfnZZr3YgXglQizRJ5
WQpL+HX3jTjFhY9sxYdUsk0CwAPQiaxodFILonKETcuxgHCN4urgXSRQ2Zw4KO57vLWE4u4XfCQ8
8QoitSQiU2u7RS/RJbp0Z/PWhUjIh+BmqXCYRKy9TY2JoHo+qtSMYP1/Xl3a42FEvDfbGhabMf+9
UBOUx/5SeNMJ0iv+YzR9dxoXZOfC3SKOnvE07WkbVzh9XD4u1l3HCZV+/8JEzq2/ZE/9990NiM+7
f0P4HY5VNRCtGhfQP+inxfo2cbjBzf0wVcDJ+CPsdh5vhzof1kENQABs/DNYBUwwOqt25iQM7hJn
7n7FcLoTwiee6BhHsIoEvtSPnGbAaNPxYfEoLFGk213KRmI5E6Ly/TaVE3v1Cr4ic/o9aPV2p8Q4
lDc7mAles8do0cPi7dENcid71GxJHzZnjw328p3kNl6PIdsXAl/qH3zNo0/343ZgoyYobDFTPBE6
kq6Cd6Z3eKzkh17juFs1pawJiz7QfcJlov9tZ2hwUiACO/HErWMGmAxwpw+Hh42DJruLKx9TUn0V
r41Y2yX2V+yl7HI4yLNSD3UtnP9C/IPmxB6oOjC/komt+PaVe6BdYKvDzbw3F+Fj9lDCtYIOgJtd
Zo73bkRA0ce2XRKENTa0RylbsHP2PTnzc0eqdWL8x3sBEmCPIQLlmOnVKh4WzU6O3W5Agj21Jbnm
zM48RwJziwN420PEkfhnD/Fkt4X5FszmsXAhnbD3wHBh4cYQ14otabAae0jXEJZRySGoa+TznpTo
nMfsh+XCjp2jb8U1vs/Ogk3aSw6Aa7FUBfHsfz6tDFD/m9O6sxD8VHQq80bNi8TQL9F38aYczdqi
DLHHey/C4/ak5RaMUN7m7IGsgWncQ0vRq+7g6qgyD5/VMH1S7/WJqtrD9g3J5tv8Dr7AkwN8vGsc
YY3xkltE/XiPHqI7fAVPNMpOoi8ft/ea+iY8UPbmSlQ5Vy8NNQLD4UwCTRhDahxOhMQkcV4XrLeC
WEO7dyf9ZTtS33P6EKfp5seaLZKey3NPinn5jHPE9DvCNcfgba5LzzSU7tLn4Vie8UIEtBK+LPJG
ipwtpQktQG7mwYid+RuMo23YepBln8xbEWLfseKUz6m8yTfp2p/0kNTb3RP8zDeDH4/g/1pb538g
Sg7kGZKoO3Hyv2/ZnF7pm6b5z52Zf73t19aMbvyiGzrtN+lXLLzEfOyvrRn+RQF/rjAai/aMquw0
KP9SZJVQR9HRmpMk84e0+++Ds7L4i8GkA1O4vFHZIXD/pDXzb0i7YQj809GJdHqBdb9GflzMl56p
Mks49JOdTMVXhNJ9aJX8CdbjdkIXKdXDFCrxUSuPdf7UHogQY/FhjuEsyiaNeEyIXpHSpBhbSKSb
Rp4DpBZRZC56VF1L6bQUzIXygyv31adckzzTfBim3uoS46yLnZ8zcrop44uYb/CrFfdtaPcWb5bY
en6bDxXYtpnsR1kZV3iU1ORtgacN0a6R3/UveVZ9a0s5jE0xc5Ykg9lbla6a2J+Zw2U21Oh2wq+M
hJzBgljWYUY8wLdoSoKTxRpz97AviuZq2FAvuuaw487i/vuhax7NYvajgSC3ySH9a9LTPA8fpxiv
vcJNmbzpTAweKoFyhKA/7bTSQ/YpSt5HmsxbZXyaE1Wy9SX9mIq3VlYbVxmnVzUaCBjrl06R3tSM
6SGwQQ+isLkrqgxm3WfPeWlIl07NhSMY5RuTyvDPxQXesKKtYKzDFzGdqMUOtYguzvyhbNTrBuzg
qGlq80lfmZRdymzyh7LrvkxZak/SsoLB6TrigrTuUdxRGS6KYo0RnsWQ3CzqEl/SW6YjxK037tss
ttdRa3mh2D+X+QzMMFO8FFTuaYRv6vsapc1LeZDSF63eUNKthXMBfs+pp3WCCyz6FQ/8j4zL/1lD
+K87y/9zjct/xODeXw9FeviWpK+Qjo9/YWN49282xvwFBOsOZAVXtMNJ/wtlq5u/YMYMCVGXX4fs
MWe/2xj5FzQmFd3UZWY3f+0M/zacL0u/gL5lWkBHhonRATj+/kH7d+8W/zx/8HstG96kP7pnU1qb
rAF/GdS1kvqRBrSrOiAJuUpb98VkKsRaJBNc6WGGobxOoUGCyM2N1pQgRiqkJqSptFm5YaSv+tQx
xCQs8QdVQXY33opP2dx/Wca2Z+xFp9pXlc9aN3GcjA4VJcICS01KJLOiprEZKybRSLLCL5BFTJJC
f0zk5UAN1AT/VvfG7RCN87kwh/yDmufKJ2B5Su1Ma4rkORd/aaviCyPwBjomcD72URN5isTMFwwj
T6L6yox4h/zjSmUs7SmjtopdSXPviD3SigBb6ksVJWtQNxFsjsx2wjxUcZUrrw5UQK7f1LSKnhJI
SGDjFOP4PK+a9iUGbXGM8013m1ZvASUzZLL2a3keihq+wgoGZ6A7Uf1dzhREBjQ5DtDO6sDEV9W3
DZoFr9u0+DkC1fFBH0TNmlshZSw1744HUxSDKk7lh7ZeZZdod/OKIh+Picj0jqivmHhT4Mc8iqGr
Z3/Z/5u9M9uNG9nW9Ks0+rq5wWBwBBoNdCYzU6NlS/J4Q3iQOc9DkPH0/VHe+5QyrZLgDRzgoLsL
dVN2ZUYyGONa//p+16sCkMS+VptoQMtvoSbCRS+I36i4grYo7Ok8ciIO86oZv/fUHPlA6R0cuBPf
bDeWiYawpTMvoC65Oyfo5cHGpyYLh7nIrqemaq7RlKNmjLrqLEods9gU+WDuExe9rezq6toeXOus
yczsjet308cxnfBpMyLv1s2S4AZMg3FVxfX0fqmL4qKrHbILsAyxKymLG93U+ZtgbgnrAU6/siML
1mcjJndTDlG0GWLSfKpOkuuxYU0fsongpWsMIdW4NagIiJy2rwXrfKux9E6yxaTuweyx1Rm2/ixZ
DSm36AN/+aAmmX2LsRq+dtLpHQADElDoqRD2pP6N11F41mdgE6OB1yUtOGvR0j84ZUTywab81Ess
9W8czv7vXD9ZUP7+cHb1tRmSr8UzCycf+7Vw+uY/qBiycKiiEGld554unIG0KXT6Z72TeHI4M0EV
QTYKKCdn5GPR+x+6GWn+w8FMUAQgNFxhYfX+ZwvnmjT/q/Dt18Lpgks6SQL2KArzqW2NgyVQwMoe
Q/MZ5XiVp+dVw1W0mZPPVT8e7EV8nqmMWj16r9q5OXcmtvcoB1GMovazAJDRl/Nnt44/YWXujfmF
jwvH0pM2G99ZHZUvkyh/RqW+N6zlU6LV/SCyajsFmMSaiLLtoXG3cY9yvZfJmzqKz2cDEEGXJftg
CN6M6MU2gZcfsEEhZuzBJGgWiD7G8tVOwFZWNQsINT0YzqLPHVmHi59Bhui1Tq+iaflSDOKsAf4L
Zfve6t1gK6mw37q+eeYOzjoJb6tuuo1F9ynp3e/zYH9ezPRhhFxODUeLKN36iKr/bKSUaxz8b5j9
zvjdQJ2JZmhno3eT+UXYI+qom+RubvkVve9u+glPGTTuYc3WWxfiPo4V8Rine+ilui3qCA1DvauS
gYhD8M6aqzH0NSrGuqyvl4BgcpoMAMcrLrtW4u6XdnpjovLc+CWB3zSNfzT4m6Gi0yF600PbpJBj
DLYxrcm+tYQcimEj+Q5ISbfO3ERbp1CPUuJ3vq7JgLlvAiMX5y5QekxLk/c5pOEgDT5jmKFwySFT
54HgT01/B7svCDXS4N2yLAhj3OEsXnKOf+Zwj7+R2lP+PhFRA8lzaClNOqRjOl8lzpCetX1+MCfq
hJdgnG503Dk/Zr+NN5n8nsytf9YnC7CVWRpn0BIIyk8E2hrzbdDDRGisIS3RzhL0W9pql3kF19jI
as/s3GfbHXL3Z5LXuylbgl+4yv+nT4LcB/9+DfvfVTymRfH1aBHjE7+WL5S8SPjguQcc/RzIautt
9dfl0nDlP6y1HBKbO8cHs7GKQv958hP+PwAPQPeEorIuLpK17Z8nP/5K8G1uINER4z7xZ1WZ4nj9
4he51EBzUQXkA8qFf44PgLqcqrF3YzuspYm/vJl+jAF/7pam/l4Hwzc/9d+N7SKwfMibi34aKaay
KXh70mPPiSnW1fKvVXT9FQ69APGGKzgqxFPWKS4WrPzKt8NRmuYlbOALAOIPlHHdz0Z/mWZGBeOL
c0pd1Ve9LtUvguDfQ2SPJVG/2gd9g5zSFZhnrjy8p1GqYOka0Y8tFQK2b6ShbVlyi7IW4nLpJPMm
MvVActUQYBmAkZlUgfkttVi6zxXVZBjQDqWigiRu46AJ/TxDOgjNDWR43Z0VRUN11GOH/SfMspvp
oRvG7uG/XX9t+v+2X2WqA4L1/3l04/pfx//5X4OBKHhJfz/tNl+T7mtaHc06PvBr1jns/5bFm6QO
Gn6HHzCqf006/obyf4+ADhu0C/Tor9uWhX8ldckIsH0z4EJmEsL855xDbMv4k9B9caVcJ5/4o0MD
q8GT0e5JYEq2kGvciOsbjsbrZexJTNQxHMlgXpA4Jv64x5DjZ11m6dcMptJVaeBjU2SFd5DTpCm1
iMofdlKSw8lmgqBJoL9YCbgUc4lwAJTKPn/Si89MRXsd6n9NxV8/DsdfW4Bl9Nei/pMf11TKIMVC
vrHRI5GlbAwgvo3DvCvqERXmnEZfDbudOCQPU7nVTUExYgP5H6QPSkaKn7841Fu+9dvmm5vilgNx
W95Fi9bjNm+U/UHggLE1Ytv4LLu0TzddB2MMy3a7wLkLqOAHK7ZBxHuTcVi8IYWynRrUumSua3jc
AqKAEkzp3S3aQXIUZWrbu3mKdwDV79j+ZvW1g/mRve08b3oo/GawN8K0CTJZrlp+CkltEoV45Yzi
P1jcL0s3BJvSMLPXJP2P4bnTjkTs7dq2QwOgmo870h90kRmUfoctZTSCyJqlKCieA7AvhJEGI7qe
yh+iEYepmIi6falKykaS23YCuWTG+9q7i5CnePu0ofAym8/bYsRGmIpJ/jjt+22Up6Ev+k1r+2d2
bVy/Mg6eGQZMByojQXGuIYvjX6/bfKjjrOfX51MaQpJD15Sn1SsL7/otp320bnPsY2DkoIcetyI8
nSYllQ+ht1QIqx1eaRW9G0sI7OUX7SkUTW1av5KMsI73PIY4Q2G1vXV4PNNx5ZqreDL/Ytn1WeMO
pHKqttw1dmle4e+8VkKn5vzVsTL5wBSGNx2IuH5nlywkUDTN5HtTlyU+6kt9VUjbQsNtUg0ETcC4
MjMr+5i1In+fLACiW1Aqh9ldHLK8fmy/sl1a7P7H3cYDsLbBJfMt6gX8kwdgWdHOEuddCM9gDjup
ED7nOL1rmFDUhrr1vgMjtNVThEjKHIt9ukjmnNl421r487nTJ0jODJyyZgTBFHU2/ZmWRh6WgBIP
C/Agx+2hkA3TtlxxJiWFC9eiNtSNAg14cBvzdtBLdZNncRWOlCm/8oDH2zEvyMFdmJUbQA0nE5bJ
4xfkTAaIuZES12yyuzOro6Adw1OwEPZP6CZkm/VrHhC/rXq0aNkCZB2nKs83T4Z7kRs1MAFabLru
fmmpPF5GZYW5QSykl7uX59bJoevX88GJkATvYO2ypxw/X53nZtfbxLwd08Vqwxn2VCTh62OnBmFw
SaJ/KTG8ecsty6dmOJ1/vvwDHhfxo3nnmGxkgqc1GUb4PB//gDEyOhAGcRvGbhDDHC3RbI5Y5RWe
jnBCcUhELxYCr6rzNmPbBttatqw0jtds+7GbthTZe+fmFCAc8ABHyeEe7Neys4nybA1CQqGV2ERv
8go5HF604G0ThMuVi9dTD6YmLkBulvM7289gOcEveFtWeYuJguPs1BTEt31m+PdTMqJhixooUxmh
OB2whjpzspSbYfDr9wIqwHZm7UiUQ27ZyNzzmbDbhzShXFbUDXlu7IV2c44V2mP3/WecvpqH6m7o
Hh4Gjl/Hh6z/kmcuh5n292eu7dJ0Y//0yLX+/7+OXJLyJgYzZZSAJCWXCWbYryMXoepf7EafGwa3
mtUP8V8BbucfLrkzBiOMZyfwXD70rwD3Y7kUVx8K43xO5Nyb/iDAfbrkW0wk0nEm64mwAEuvB8Kn
S34d2JPooxRZ06S7blMECo6CmeUgGya/GO86Z5reGXknroIGd1jFrgQrxRbdN6yHqKn1ut6Cumc3
7zMxq3Y7GP7wtXbc5hOwFupd21F4yJyyoem23pQm1b7CM8/eP+nuZw5nJ9slTwFmm1Wf/uLG6J2i
67uGhKDZGWLriAVVX9ohI+szZ5tpm+CzF0OJRIKQjZ//vFnuXSzH3ERtzqzHnRfMjUMkOxDbJcYR
y46wQyK4bJY3etYXzTRdq87tX9kCTs7Ij4/6tE3ruM0ZeL1shrVNE11O1DjUTuH52rbWl5cfzlq/
6cla+NgSvcmdjkAi4/ZkLTQ7uCBGkxH+5czOhleDliGakmPQl1WTcT8sgX1ZJqu3Yz22VFwb5rCZ
9Yi0cU5j99IwaoBwjqmgPeQWLlRNIolIq3REzldb4qvplNwVZ8lxehMVQf22kT3RakLbefHrXvj3
F9l1mp0+jeBEQ8bCZxIS4zzuNzFWtlXVmd6CQNHFNmkoIsS3AlpqAPNu3tlOAvgiqkZv3nklJ/DQ
KFv9Ca88Lz0o5VDpoiZxHUWVVvtOjDOrLXzTh8RemDH54oINMTwjgk092vW4gT2ML6R4fERrfVoo
BTkeNw1YbT0WdIcP5AdF7tpLau2vIFZ6TUijOKywfgBCs3Ztv/ZyuvZ3i6kfdT6Pr0EZCmm26Ufo
kWw/NjeykQWapqS0H5asJpCmWTrqC0f6NTHEeZzBYoy1EQqt55/23MQKPmI6CrLTNqdJPQTyZ96k
2tioUpA2HiwD+e1kRXa7beQUzeHsKDu76pNu5sthLg5bfBXnIsTAx6WGx5YEVClAtsSOOs+E97rI
IQpzC2fHOyJ1F20MTj4TUF4vVIVxnnA1cEgy0FazKdty/lhB6k7xSbNKds54vC26Ud9mePnckxdP
KDsUkNzemnFAyHOIivKWc1h9DsVomfaO7pX+EauiFztQ8Mb3uCDA/G4mnBxvHGWkSLenfrmt/VqD
a3eXgGHdD1F8cCnSd8BVZV2+XfA8w5V4cDxjO46dmEIfp+VzSJ5UFZVxikUYNod636fzYu37amDf
Tbg9bdIevDwJfs/Jt8pw1L0VLd0FdolleeBTDBDKuS29UiPJQXFD6++4tcXzto9i62cSzYHasBLL
hzp1HFTSmSU5febT+BUZhfrQiFpR2ZDynou4LREcZzXpsJlDPJalUDrDeZra7rLkpWHJSdJo2UVJ
oyLUCSaiNr9z0QCMdfupX5fnKW2hV7nrou2uy7d6XMmrdVGve4v13V+X+mhd9Pt1+fekM9z9j3Jx
uPuAqNzqwAh2Tdy4uzk2U7FxwRUlRI1nww/d3iQtKt08uAdTgyTi5UVJ/Lb8EUUi1+G53MRtJvR6
Qn5yRVG2b6nEi1efKe8Gx8sfPvBfiH9cVusxvZrHjj3Jsn42I7nMYOhDTRDfdkASRPF0u+jlrC1e
Yyeup+6jhZLftNYbQ0T2XbbTk4Xyr45Je48nth4f3s9Jl4FBoE+cx/4pBgPofrt227J24GPH/P+j
138XgqX6789e50Canp68Hv/3X0cv4sgS7uJ6m7V4K8SY/3X0sgH/Uf/J1u2A+yS0yd73r6NXgOiJ
vBPB6cBcP84d8q9oF+Ex0qY2B6bHj/3J0ev0Lud4bKmreIFbBp5Rj5aST0ZypeHSZq1l7aCHwcua
eiu9TLJeRGezP0l08nUNIMqq4sE0XplFJ5NIrk1zugR9aBIRAvBxPImqVqdpbkcmop40C40qW+6V
PVEJN5n4bT55G88czU4fk9sq3DYK/B034ELl0NNPJ+xU9sIBlExtkSoBTvQSe9Fu3usidj+Kdmje
JHGmrv6NNsUaxXQJSJun0RPHyEFXlR6CfXuRwLDn9oHQV/zRaHL4MG1zixbAfqXNk/OFXJ8T4YmA
1miTfV2Trk+f0xkHz+xtwnp2E4OuiYYMA+VFWoheq7m4w/yifvfyUz7XIvcGKJVc0D1hnbxFtfS6
K5IaKb5q80tpttml64HXMVupPqCIGw9/3N4aHlrFewxX/zQX0RdZj46gRZEvIXVP+daHwfemc+P0
XJqW2r7c2jPjhtQLwA8LzxvHOQ08dH3Qp+lsoTfN8TGtZzzQjOI6LUcDHpdzJv3k7uUG19jCk1V8
fYEBY3R1/QEfYZ8e5tGexT5UvCVMLfd9P2XBhaOX8pU+fK4R1/S4aeEWROrr5J1ZxhzYbg+tRker
b2evwGhsdO375y8/zO+95zEmiOav8YwAcMrxaGzzpjVdKZYwVh2QGrcrp/RGurUV70cD7OmOeHDC
kTYjx+68ctY+bZtldVUfCIDGUFIJCB63bZVZWbVJp8NpWoztFDfDe5FM5j7qBbyktKKupKKjX1ln
Tnt2bRXbDdZml+ARUcDjVnWuIy/BE5qgUBWVoe1GLpImX8R6/3LX/tYQKxkLqIdKgrECfOS4ocFw
uzrxHB0OHrpMleDAZJVm+4rRwnOtBA4pGYlMg9G/Tv4nuwOWy6ownMTkaCOWLzkOMJwj4kS4fzjN
PKDEpFpRfDCj14aO25lat4mzOtKhM7r5DxKyCEIdUd6YbjleVuwkW+K0Q/zKyzoxpyTAJ9c8D7f2
9Tpmou48btYfIRL2WT4hUjqAW90APoU1enAtedaD9VdZsIua8WDK14bJb4PTdiHsrolNmzAqc+S4
YXtcegPzBYgankSrlksInH4Ng8WvJnsX23VKAegihrcvD5rTHZfIOjhhEFucKsgsnx5b0Z9NCkGM
GUZ+t7h4HEgdjZssWtp5W1S1kf5ploL2YIpbRImxHGGpOX5MuMnKbCPDDOOuFSHeRvVZFOTZK1Ph
dAcCW+5ZBKG4VCPfRA5+3Io3CeY0zP+wSRfnck49eHdLpdF+GPMumVP9yo73Wy/SHsJP0m84SuDS
djJYDfzYMfiBOSWTgLrlLphjqIoK2Fc6sF28Mkh/m4K0xtHQJIvBQU2cxj9Gey6HlPxM2Htmft4N
PuUyydy9gh157pmwyKAj4cCTQeW4+XSiN2mWOAa8rdCLGu97Zdb1dxsg6soFe9W09Pm2SNcy54Dc
WyfvC3YwEavC9cLJxHG7VX16DZopxZoCD/WXB/yznUcknyQZsSPyZMePFXu5zlxN51kxCEKC9SAY
vLL/01VyfUVMKnS7nMrJTR+3YvVOoMYsB4viTfX9VDXZRRln1Suv6Llh/rSVk2dxS2L8K3M6xLIb
qkhGZy1yxGQ9ian+Ilv0/uW+E+sXPj2KrPOKqy2L7XrRcPyT99QZdgSAlM7r3EG9b5osvVMIoS7z
dMn3InMfxavW3s978wIPAewVphHmkTVSJ5rDZI6n/BW/j7XF334R5zCsPtahc6qGSfLG85aSkeP1
U7k3hOiuylp4+15VybYzxx+m6qwPL3fDSVB3NUWgC4hecOMiRL1WnzydGWNZ6XouhRfO0qJeXzmw
lwqjPBTeaHzAnO8WVLS6HorZO3u54WeniYPeBva7RTHLyTKTdNHiGaXjEdqa5JloCg3tEQRvkZre
K7eGdR3+rV+fNHWyTvuVLlKlecYxUcjbEnFrjdRnJ5VD+aEsz/ze1Hdtalj7WqI/fvk5n52jRHhX
0qOLhuKk8RodM9FkXmqXKWKceDcelj6owpdbeb43/6OV0+gIHgxuoibPC7Wc5kvY9pT3Bn6zdRq7
277c1LMPtC7ZrAgBWeCTByq0MlpOTrw4K5gOlefVXzzA9Xcvt/LsuGRgsq9if0Ou8nhcGsThnDij
22ZqUS4Cqb2LKVLxxznw7K+1cKoL7vPOwW9t65WufL5l32Fbcpkdp+ntxK9MKpFouVC5WCijp27J
NVNj74x1cjG3dhe6bqr3qpvy7y8/9HNdy5GXQyJTghKuk4uLTk3C2cZE0zKlXogSg4sUP5xXVr7n
xsrTVk66dvF6ZcpeU0XdgFMlNG5vW9Ej65iD8RX78Nce6GTrGED84tvEzKu8qT/P2gyM1TC+Fq98
busgO7SaySBbJDp4PFa8yuzrxuKBUJuCALZsGOywU0NBLizbaB9nh5ff07M9+KTBk63DlJ2JRtaC
3OIWxfcK9T91EFi79mqU/8ZsI3yFoHwFxGKXcfxsLfqNcQ7YFqeuk9+9blrOOzUPr2zxzz0Q0RSy
oCgf8Ftb//7JRajt7aTFJRo1th1QIWOK6NJqghIZEEToP+8735KCzGvAgU+eDIkuMeOkqTPoa9XK
1SiN+odH7P9sjJLhlZPsc6MP9R1MU3sNHp+OC9INuuNS4IUD1iVbs2mbHbmwfxJL/zbr9XwrZJ3N
VVfHIfa47/wgp3yqw0wbLruzF9JvrpZajecvd9trrcjjVpa85x5j8IaWLmOVj7G6TLHz+LdaQYJC
OBFFrHM6DiLfTOeJta9utUdWbLY2IgfD/+fPAlQU3TGhQ4THJztIPkXa1iXPwk3Z3gRWXLK2y9ei
M+tvPdn1Cbqy6yIzcVx3rZ59OqZ7C1v3TDUiDLIsaDYdFnMztWMOdfVRFAevzNPfW1uDQJBvuXJz
9QxOlgTt2PmYR2taiXS1tU06Eo9UFrmyuDJrp69eOdL8PhwwUyQKj1aUPCuv6vjhhJX6i2kmVmh0
JSzTxQN3Gfty8/KLeuahHIEKE0UFXchOfNxK74/oAQg7QkFvC8rHvUZ2G6eL8W1uKeLN/3hcUO0s
iVMQTMMD7TRYP5UtRwpymWGdms4PAlzY+y7VrF4Lxzz+7uOh4a6meqhFLMy4+Pf4uRqEtkuDXD7U
05Krb1HVuq23E55hLud5sAwU4Pm9LfOP9uLZVIpMUlG+V1rogDIr4i7BXYC/uSXobaX7mst5uw9E
bpIei/wAmBvDpMJXguoMiGf9RCp8mkQnD3/6elaNmulxUGDj++3uHHcoSIZOcl8ALe2h1nSmmLoe
G7+KOa/q25dbO91lfcFNgaAqiWU0mSR8jjuNN6a59yDOqsielmSwjfzz2CZ1EcZ8Di2Wj3vbH84q
2gwsf3VNE2tB1WkEa+zjtC4qO0C4pQP/slFSkpb2pZGF+VjBO3z5EU9nFSlPqgCQZlPtxX369Kbr
BOncBrmKCOgkHoEI07U/d+5kvbLK/t6Tq4ZmlXzQjy5RweOeNHyM0+shiUKj8NosdIvGe1jKDDyR
EzVfnHwUf2iQhgMIZRbrv+zxxCROJY1EghWxYgv26KC6s6aHa96o3n+l+9bpw09/OrO4zvH1lHLg
oU5MVZ4cxfpO9RVZoHqnrAKadWG6RoujBYeX29RCPrCPW3NGnIEp6SfKbVWYjBYI/670b+JJzshb
Ei3TjQd6HVhinQx3bZZHX3VZGkDmDeogWA3rTzqPUXKIe8o57TNhYfO9sbNIAjkpg+iNKDmZu26p
3nLQLZBtE3n5kOh22KG9yO6wNOlvDStoK+rKULNfolXBF0w5SFpnzlbJ2YJHWL/NhVjeVF7nIEJx
0/LeGUZ1kFFqn5sFy98u9TKHYv8AWGHULm8MC6cRy0gp9Bo1GLooET/K1WlHiT77Ipagv2x6rwAo
JthWDRzE7uWI+4wnKSCL+CXYMiBssZ3lW44RISYT9jLcodiu4ZBOS2WFc1bhkDK1hjdv0CpkoIBj
PwbqmCs33pm69PEo05NjbFCeg3sZbH3mqtK/xOEeiGMhPSQ5xgptcAb9puzrbOc5eIkZFAXCkepa
E7RmZeJvNI31fsFvDFxJTvXfRqJSznZ2D0Q6NaL+eolLmW2DvDI/e7gVfchsIiKISpxt7vRQJZss
GPdGksgH25osDDsNLKI2yZgCXl3deqbYGs6yhPPuh6HxANYYwll7qopj702SKWAO6Ek0Bq8xkch9
5Jboof00cbyPUhYKt5SgNT+o2vZgKCgsO2tDBGXY+KL+WmQVIs+8r+Kf1A9Wl4hp4vHeEEWNfKFD
RliT6apJMeLW4/eugL0/Nuqh1F4i3vYxHwxlZ7k33iKC6IKv7QlOavyvNsnsWs2e/BXpsUwNhbhu
5WhBWyy65ixCDNPt2mJoUGbUSNWsMhLuZWyCWkAQmmAz0LLoOAevdFLzxzSWaUOBRet9zGViXHTW
oLEF8OPyozVntyJZ6nCpx/6TtVheuRodeyM+u1kDUmzQoNvmqQ6+azHkb5dmBK87Fgn8L4ELljKs
aN6gWrW3tlkMy7sO60WM6szGVSFBT8Q6bZXGCGMqVdYAx9JliXEicZWDuihzW6ee9qknHs247AVw
eqOTcl+lAbiemkrHTV7Pvdqqtm/eDPilzVvsLClAams/LcLMtYZ8W7PvLtdZk+ayvK25xhBrmeMo
n9/LcRbMI9XUGFEV1NBssZtckls2SEzWLEtpZ+cFWZPduo4umdkK5VxMFQB1WvVN0GYGDPWhN9Jx
S3dYw3Z24h5q2eAj0wtyD9M9lMP9h1b5LUTePjDiL5jFVvLMow4dSXoWGwir/aG/MZAorWqtXvXB
xo4XMyHl2ZTRNjVTciYT3hNTGNRe7W8Mb5j4YiRHwOX8PvN2rg/fJESvgqwozdsAxS/6lb3NXB1D
ZVYZ/LjFb976EzNpn8yFfhsH2q/CyJ0q8kzzwlVLtrH7o4y6HpMVqC5JiGhLij1eEjOp31ZRZtPE
S1rtJIp0irtMw8LfqM/1BwMbI2zzZEB5vpdmsdioYk5u0iar9MbvqgYtnGndOHOk0nA0W2MJa9Hb
EOQ80vKJ0KkMfaXyc+z1POPCT0X8I+7Y/ULUStoP9ZLNYNgY1lS/VJkCzdpF+pvKcpPqtMqfPk/a
yr2DneHwzHLWx19dhP2rzU1skm5N0DngE4a1HL7RefLR7YwWBV2rlLEjxW+ke+p05oNCBpZscdqT
0LLm2gWnqc122MSyXS6XQU/VtovJUlFGTMnzrjF7SguaWJbWDMfOxxU1defMO/eUUO41ezsxWsZA
KS5Mig3yvVmm3lW+pEuwDfDJRQceeLMKbXu2PiZxG6SHQaazphQhytwNJnjLTxOxRHI+wXSZ91MS
u1dBnrJlTU4DyEX6s3hrtc0Ca7/TeASlQ+L9HEUevOHoJO2zJB2dz647aFiiQ6dJes1ZkJ3ZDeq1
7VhXrCN1ZouHRqUTmLHSwbi6rFweSi11vbGXmKqb2RPDRx0MWEL5qc6bs4Gt4x3SQYsNotZjsO10
IcFzRR4ua0Mb+VcReZsfRl57EAtwHbE3WTv0UPPw9m0OAogDJOHRw1AySIYYyV1rip3Qgido5DJ1
lF5nPTj/wS6yAxZI8l1SZ5mzT1qjNHHjqucfmHWzBvnu0ifhSI3xsIfPgKtzFc/K2zalZxcbEkTB
sjWtHjNfHKA4j/aMhi+Sb7TQF0QFhkLeLIdd0vXGZ7Oz5RdVpESBp7KUnzK7zHG8Gfo8PwgSzFgu
ex1eD+28jqiS8o+NicHNlXCyGH+cposeWsOe4VQ7qsbzq7OdFl4bldn7nECHBaIhHW98gcPuxqsN
YhlE7npQ4Ytd+FQayBkEdUIVc9hTJP1+SDVWf10pc9iJUrXj3rHV/E1HLNZvXCsZ30eYAI37IE/U
F9vDSD4fChODtnTVmw5VXD4YI2vjthmGJHhXu0qDjk0NPADF0uPGN5aDqinXnxN/U5sJ+9tktLzA
oAyUxB4x98DbYkNORVaVtfgc1Dqt9yOdDQgyX3hEJeLG3GRzYeLiRA79uwNcQl62Xo1hT1OtAKBK
+hqGiblQhparwq+3TLE03RazMfobnbPObotJJtCVvFhmyKlF/SbBndJCYGsYAUeINA64TQTOctYt
tbmvu7oUWy9Q3fjJiljpz6cmB6W09Mqxvkbjkomdtq0+f1NXmoT9Bk5Gs+zQ0yoofnEh23e6dXQO
9qyvk+ybZ6Vp/WOYDTci/OilY3GwlTvp/v3MJafXX7gyWaRV0aTYWfUO0SlOpvsJW7gIt7a5Uw3X
eUN0hFxw33SwC6Pj6nFn4mDuUofvGm5fhIPGrfRHWlA7/MlDEbsW+I0l66THmQRPjGhW4I08wCH7
pnQXMIJV2kWhM+Q9UOS4HJqbyCqyC8nPcNcVPtObqLeLB5brId55bdfgKZUkGhVuSRSKir62hgGe
qoTa4TiiXtia2zsT31a5tx3tHCoSDcU+Ib+JodzIn4TMX+u6JKvDnjrxPjeSdS/eVg3noGsAUFmw
X8q4+2zz3cbOx/voINthUgfc8IY69DvOpJtydHJ/F5Wzeldkg+1ezio3PoGJYRrYsScAgGr01DtV
IjYN9m3mzDi4mfFwV8syGxEnl9myLQ1/nPaFzuILM25FdT7Wzazfdx3WRCFbRuN/LGqjQzlee+nX
CSmgpiZvYPPTOAYF+xwfVblVI8HRrdKLfzcXQ9Vu6UGn2SbjnEf7eE7GZCutyIeQn1YCqKg1Bbdx
u2B80riZc2mkBiZEdeLOG1KOyecll/JzllV1cg8oKG9x89TZTYJNFE/QpsNFtyiFfwS16hTwBUXG
iZFc12evmK1yaxGugCUuRJ3R375d7U27899WS1/8FHm5eIir+9HcTBS0cXKWlEiGdubNt4XXVN9Y
EK37shIL5W1W1MUHLbMM83ApXPKt2lXbqhpgeSGysA9lbo0/FqOvsaZIfKKbUbM0ZwsVGaDAfRus
Rc22j012h8dXlw/T23mFIWycWkQPmeUOXF0al5N7u+j8YfbZzXbYendX5kSp23Y0LDbmeiiAB8Gf
6C6qKuFUiHeq1+wLNoS9kRMuCqXIJA4vgWzwdeHGo/AOzadPtXY+RnqBJVvE2AJLSDTl+uC2O/RB
aC/jz6EFIaIixTdHxXQjgJLddP74gyII3DX8Jbue44oHSPvOj3P2nbp/mzDV7xs1pz+h8VjjeeKO
FdVxY7t3y4QyFw4JotqyE/aU0k4giF3P2Gd5bHFAbnX5bSym9mNm2Hcz96CEulQORxtnTMG5trOQ
B9TWwIVZD0KqJFrIhy5miYS5XDPkOM5VZkoBKiZZdFsq36Q+ggrIKyzoznXmw6deZnFvm/F8hW0w
bN1h8bE39No97s7Bh4D842XAEYFS32peNqOpjPsmrYzPpZ1XdxCKcEexOvu+s9T0bvJLC6eMIP1S
UZrDHVRTGbCZMy6v62vrwkb7GjSScA5pVCYbli3vY+z36q4MHAiglp7e2E4JJb7FS7I2kJW7Tnmv
5wpv0qZErzLoK2typ63qVp/LRC9Atk3Kgzj5rDVCmf0xbQuMTSjV/gRhat4ZQx5sbdXikBHN/jU6
9xQgNHPL2RgRj1Xny13vsR1Sj2ZfqCUdzhMC2Jt5MK+oDb70KpjzsOA2SFSHTRXZkJwTIn2B+3/Y
O48lu41lXb/KDs2hgDeDPbgAlmnL9mxyUkHXQMEUfME8/f0WJe3bbOmIV8MTsTVQKJpqYhkgK/PP
3yD0LQmTjCEu2O9NJuxj0CzloWkW+8Pm+phS91XxpBQqvNjPzODdlm963y/hxbIK9XjyaOK1Iw9G
rtFfCDc6N1jGvKx66M5mLZ+j2s2vHdOok9Y1h6SV5EUslWe8z02nu1x7Tz3gSjHeYfa8+nvtioqB
dbZJvKnWcWdyKzqbdvZOGXzQTJvxtppnbJma9/0EqrtVqtjZCKTiVXfDBTOoXNm6mtEH2RVBvncX
IZN8iPAKrvvwuGVFlq5zg2d2EPkX1VBvL2FoOMeyq+ioS+wKI6bobTY/+q1v3FVRKY52NmKmLHN5
lC1oRJwbskhInrxpRm+4cStLPkjpD5jdTuVVvizGGbDEclyDllqm128TRI09548Ve4U/PQNHoQOe
ylPG51B+ISZ6O2/YOl5WXvNJ0XoxWDgBIZOumw5Yjl3MtcITLqubB1i/9rky+mHXiZNz1Or7fMYh
Xhpu2+l9QUdZJcI1Kof0zL7YF8z08cAjcwYT65ZA0ujC1bBeE9fHOHwjPvsgVTnbu9zXftqylz03
lTLOW98619Uszly/KS+m0ntyhWPcbKG1xNh84b1u5ib347Y07/28Da4D376jYATf6sLlbPAz54ZU
8ZfRHd5PvIdPTB+E1dZe1XxcCGI+uWcVmH6VxXBvb/V4Xm3kETrmfFOpyeG5oajGaycKyMa+cwMb
g67LHecPUkskGhsDMFnXEnWIwyDCueRYeVK3EKFj5vxGcJfX4tly1pKgD0SpCLumoT1FOo0+IReu
tR2rtuPIlks50qDLfukP2HdhF0f7Nt3hVOSnzKLWnc4ac9nx8r0ev0VAhXQSE+HEblcZRFUAPdwt
s0fTGvaVfeE34LYxvgPOc+vVzYY3r29/hpBNRrEbDWJfug0ymG3yi+slixQpRgAVgljNjADnjm+L
4AlKBOa7FbIWHvg2/GJRYksePd87IPmx8azTC7khQVnSbomB/GyQFtSusXQViOycA/bkkVGfEjtb
t4tLYzbdvVvn4MReX1iEaVR9gVtw60zWWanCeUo2jw8vJlQdx6SZtO4MTU6uGyzRquDGENInc2Iz
Ag/zPWf9YBT2mqP58oUdV0bmvG+MzGpIg7ewk0BnM45xaHrzVeN2ZHAWVh197Rtj+OyP43hToXwe
UGi5WUYO9Lp8wQIwLFPOttrZj33UcWNCtcO6vQjsYSf9xn1UrUFpg1IpSZ4wMHuLJa1lezWBoqxJ
Oc4lmZhMRFE6rFVXEH7tD/cEnEuM36FjYAPtliO3Amu7T5W9FqQB1H1A9sM8LqQXydEDD5tVCQxl
ZaF3O66uuBoHqyDYgp0TvoSymK8jcskNano2gTdhh/kYjCuwsdoG8d71yoXztl9llrq0Yi9TX6Ij
amrdfmrw7qrPFtuEOtzPwg6ucExlwsFwIsRPvBENZGK35KCx1UpLOdH5Y8Qkuu5Dq0PeQ70CmkYa
4Cim0vLp2Rk2WXGIao1kj6VtiYywyvBKqyq82zpNcnZdiNIH3OnXJQ0WRvE0QO9tnnV6yzb4Bv28
LxArVwmWFAU+3JOmREoFqz+F64FdVqRCH7VV1Zv1oTEHQvCE98HxajvfeVVWlLsZFJZgHY21SLKu
/cl3q85G4l6p209+54hvWcHJk6x+p+5CKYf80qapK1JmWItAlagKv7ZsJvUuC0YSbrcsF3fo4kMC
HGwbzX0D9bPeGdIRW+IybT1WWgBkcwMWTH1h5uc7iF5NGxvgxF08Z6VecChze55Oe3XKfSgifbU1
PfNYpAfwozassTiTpoJJaYMfhcnQmiHDYx1M9kMTGlP2UhRliRl/VdvDmQXmdqXWrJ3uza1x24PR
8EgxjHQn7bhy+TD2oTTnFoCk0XWK9pgDxHS056Vya/0mWRQuf4kjZoN4clbfBfsbwnK21SYPuD+F
0a+wQ667UhWfrCXCa62T+frOXlYK4IQtQR6LTSkSU1xvvJ6wVJNp7lQGd2ReWw96CrLgME6rdlMY
ffi3Vi0E3cTNsJeMdc9Edt4piy8+7fK5Hf3YEu7E6TO2i/s4sgAqb/tuUN0VSdKN7ya5XVUb7Vt1
ymJ3ZlKTV+Lrd6jhGxmLujX9OKtbzIbAs6f1MRwrg7QBah1wrR+QlMw0Vdw0U2XSGHfV4sRdRKx3
OmZEEO4if67EVbd6gRWDinqwbTABHQ6qLQe46zDpbYhZ7TBPuLzMGxk5K4YwzU0wUkdjV3tbmNQb
Lt83a2n11pW5KiwxIj02TCV1P5lA4w7ukD7caybRueNzEk5WB2eLjhQhNqCuxvsVdBBb8JnucO81
kNDIR0czZD4tOKh4ZEos7AMuojUolnNwTD3eDANc3B0l39b33hAyV+0m2zH4JutaFv6hkaLvHorK
c2vuHGOeb8XqmNlL35i1cZ7DCWvPw8WD2kdh6fr7OdI2xLQWA4PPTe60pAhgfOlMdWJJ1/AOHosh
dTbQ5eLfoiy/VTFPnuyuJZBfU8dRm2urScyaJZIVL+00N2Yybk1LMmDNvvoFA5Xlc+kxqSWMYwso
nbkOfuWe67ZaqjPQmTF6rBz2XVSy2thwQ8X7x+90zCxogJQj+Rz8x2gpneXdNhhBdCcrG+zHkmiV
xRFnSmyIT/pU5oA18kpvtzBI18/A5xWS3dwdjDrurCKk1y6MzSuv/RpSVXtgW+lsB8uz+vLY2IBF
SWZ0BiOkN+tIMluui0+fp1g2xWDXwzLEgfKK7tDmTbDuzKA3gvNZCIPsd2d1Wgx6aAGz+qnulnk6
BN2i6bYNjnLjbrZlbpRIfhtjeYR3XOQkPhb1WBtJv0bNfBiE10Q3dTGu64VoIpld+Az5hIxMmqBb
h0WBZL+v+6LibIvm8mhU/djesZwS9t5TpaevK99u2MNHU9eG56WAT7vF06BC9a4dm6D7pCx2Xfdr
ZXa1x3G3GG3721b4vyLFX/ChfbXPTT+Nn/71TY1yXK8/1d/+/cvZ0H/6Vv0oU+QXfneI8H4lch4z
F5im/AtVyR8yRbwjmDyJ3gYRdDCCO0n0/5Ap4pEH4x7+CCxVZHU+f/SHTDH61Y2QoIXo1llvY9D1
T2SKGID+uDiF9MfPEEucKIe4ur/lwWOyNcggGHtA0qUo0s2rtude1P1tuNjbs2gmwcgj9PBtDZz2
SdnGWu2z2Z6D2yDPezxAG9/Kd+vJWirdgD33XW4MeGWK2ru2TkO8WUb1A27fJjk0g7e1O1x11ZNZ
9oeA7aEijt2B1+AhWCRyyBkHiAuN0TV7cCESMNwARxp4VM1iXmaFM5NbwlyJm3opDWsvw5BwS6sZ
sHAp7KtNEW9/9FgZGuns1ri0azQYACFG031zB2cYY69eWnUxui6aZngVbnQwALRs2pbabe5tR9jZ
GXa7LV6AQzRece6J5kzAm7VY9+I4t3ecaVyTTEbThtWmFY7JqFgkniZSinxT+tZ0dAAFy7NlKkJY
5XPRfV78qSKzalEeqmGcPUFqMxaeqYavf176emQMXAes3KVrChOFNmBxIuqQE9KqPXLmnbbSt13f
CTJ2F+LVC79CGrgpEU3JMk2DPBkfVIRkzcq66sSgnoZWBfWhXaP1I5NUgF8YW+5Ey426YIe1d+mM
y6wIPJ+d5ko40ye2ouN8xM0s50yvvZ7VkxsGeeoXMsL/xlTwS4rewUF/DjB4vh1BNr9GRrDd1Q7o
XcwCSByzrLPJxnNkeNlArWZ129BJJdMytuQhryK8oOIrYorqDGCjFTLCagtdLAOK9FcCbwkynzDJ
1jVJKTP3XWIHPe/LoqGlge95q8A7WB0kWy+jb2jrGlJ9+gz1PT76zVetG4+w2rU0PjJdwnGogmY9
BP0IL7kKwvKqjqimiaMs40s05gPpTeBRhKUCDriHYfPC51a77flcaDx68nXOHLyiC6VupqwtrofC
nLkzJzkSumew741NYRkv64pzM15x1npwu3xdAP3Gni3U6kS6P7pBVuljp9Ci4NisrPGLhZ3qfIEh
HH0IEAiqmufS7KYwRRrciXOoIBtJuZ6KzEO7BcI/MBpPCwvOHAjMtjbwX/bTy7lmoVvcFc7STLh2
rcrgoRlzcgFNVeVH2+agIliqdRVW+EbJ4ryfwwyvhxKInfNYRncwn1R9nJW9biyJNrtVl06JLcJX
mOkEJozSO8rOVmB3XUMOElgW0dVtZ21JWVjkMnET4Pi6yMuOcpnHeTCTmYBT9X6DUpVEOqr/GWGU
coXyCR9j6qZpIax5w1SuG/w8DAgbCb3MsFvmnLTmaN3IiBDWf/2OOLLOvv77F9iif3eeXUzzJzn+
cJ6dfuG388wlHMQxKcksyNGGnRi7vxkeuT5J76dDiQMt8riZOej+OM7MX7E68nwk99+F9Sde3B/H
WYijPzy/kC8US1bsTP7Rcfad5/OaB4TEl9B4tLEIHuCoRW/4iWsZTOBrbCuteVhI62VwouqZUP/Q
izb+Ul1lUTyF7wUJecukBuzYcXxMhAfdL+knf15iozW7Lp5EbxJwvGSyTlRWYgASjo1AmyNzMtoR
9spEadERShUtvYhrmbcQmKec2g60kYmrqfTLLrXpHdUR0Gn50mfFyrZdmCdGEVwrghUhCJ2f9nE6
DnVo3aKzz5hQ4dDQS7LWSiK31SzVpykE32Cb2MZta8HhMfFSY5+pW3aUQafOoAkthFC1vXlliNAP
jwIH/8vRJjIs7XD/JNEKGb95nCGrE7FbDL1OZ9WEaOiVGHdltcp35jZeV6PNJyKl/OqIxjyVXWOc
byAAyw/ZYnjZjpl21kcDvHeh6SZufInEE84oJnDwxn+qkfkwAWVw17tNLD7zEaks98Ino+BrNBWG
t6syRZp1jt+mdw5tZs72ld/7w27Fty/t1kYCDQfCzeIwx5/2OjPWhlgvHdqQW02sdq4nnTN++cCQ
iaZSHFkxWRtVJ3fyW5VH08Ls4Iz4d1Olb8YeqsxudoD2nCwI1bFwmvZi6TrlfvYhOADnWaP9ogBb
OCCi4qZCsttih1SWLPilf09IQXU59MTJwOTdVn6qeyx12tBRbNSW9ktejpQfZQfus5fZ8xEvGPoW
EiauPQe7cZ+sAkZCJmJn9FiJuuei6qv3QVlxuAG0YlmUOVUMDGN6u6mwCTGQbjXCoLHkzlqXd2MV
YTM1zZuvU2F2Kksi/LBI8yxZeR+K5qeaxe8q2R+fIVADG90nxRaF/luaoNvkEbfIRlh8JuU+42Q+
2CZc1TjyzZq4MaASmCcNX1HnYDAWL7jCxEop/+jNTnsBASW4bYPGRQHR5ldCWYDzp08OrG5JXxWm
m99e1L/UVN80Uo3Dv39x37SvvEReK7LRADkdjfRbmwR3XIVZkg+RZjBNZFwUjihvhBzCkG+6KJe4
4IxlrbqYFfxDe/i4bJu5XDitXUY7lH+ETfcQPeEPuFsfc57ML/7oZy/Eb8A2MSJ1NKLSvbfzsoKD
W/fssIOiaC5yW/mpytWLX4RXzhw01w3P4J41DY3OPExlmmHQ+y1aveK2bbfxYw2uRdiEVhj5sUlz
gmTILfFUe4bxbc1Ec9u5YXVd+7B+YtE5EE/Mgb8iqfqcAXeBOX6Y6pKmIjcqANm//xitt/TJ08fo
mwGJK0wb8FDfEJNxdwv0nNsTCkPp3TV1r5+nzn8sc2kf16wazzwzI0qjz9dd54Pn43YYQLKchpvA
mLGEJ23iUVi5kZaVXi9CHIP2QTeW+9Ww9U++8r94qQxU+H9S4pELO6c74pVkJNIqZyECdXHr7el9
zrexm4t22zeTaQMW+uSyckjxxdtQHn7yMZ2oxm+eDGQ+eBdz9Pnwgt98TFFELlS9QvrKUIedqZJF
jlX0ESv/tX0IDW1dww8irVwO9X7dBuC7BoOuLaJnbLZtxyj0TdSZcemudr1jHWCfL/D7fqIOf+v6
xzMRctTy4bBRwOTmbUhDWKilbvx8SquQMAFsRIZ0ygZxz0qPY2NbB7L+wEPIRVwnG/m4mHZCO/hX
BeVzlA3zkf2m+4yqEEOszjaue2EMOyvU9dFnI3tcgmo6ZMq2bq1c5L+bB/wjFOHd/zL/SDb7r26k
P+EDl98+f1LNjz5Gp9/4HSDwyUj6TxfleN9bJSwouMlOnjqvQAEX20jbpOmFQfTGNtL5FV48CAP4
AmAZIpp/1EW9iS1Eo4fsKwronnxavZPvxo/PWD9qyKp1aSWLL8d+V+iSeNrvkxMLz/IKAwDWPsVY
fqhP45URoA1Kp+9DF2ZkBBqeRrGpkBYJpG1VPcpxFp/LiCMyhQRo3QgBWRIWg4EzRQ2b/mN22h0B
8S9NbJZGeYn4s1T7rK83FWMxxKi9GtvSx0WvQ5a8TJpVkvkWxEQzEvNL1UXeo6qi4qHQqnwQSuea
bYgR3DfBfOK9MdJd1vU0P+B3LK8NPa0jJrsyu8QGbvT3HMiCoGsfVzHLWMw+1t7aP4+EfsBxY1eJ
p6s3Zdc52kVCYH0AyUljMZv2hlLLgXEMFrfFLmwXucuqWIJVDSw0b2rpGda5/JDJ9ms192Vx6m92
fIc2hF2WYQAetRlmidtFVFc7Y9nrbqtzFfisM53cuq48EIOdAdWRzFxRrvvQmYKd6qYx29t5M6YY
vnVE3lY2Jx0aa8+KoXFrQkMX0zwHM1CAN3aNN3llZoyaFOeIdtIaDbannWPETh5WTmJlqhhTfgpM
6IK9JBmbEXI5rWq+10XI3Dt45jtW5wVZ43hsYF/QREXJMqRdMaJdLVMcEHd6d3JQ68cwFHV0sDAe
JkIA2swI9K7mXV01rI2ybMpuXBcXtQSPGawtZdnOLAUCJ/+wTI1YE+UPJcuGZY7WBIMWRv0mqLvj
ZE32l6rRpIPQaBKdjO7lpcZM4qvMq6I73/qhspJSGf43Pq+uTvtuMkUcdfk4Jqjbz2hZDRW30VR/
7tehNfa+WYBGuUsUwZUsMlSHvSQdhjEbnh1+omV/KweIivEo2LrSYITiwXS27gWxtqsS9tejAe28
HB7gKdf3FbuKKmUjWeOZ57TdeX9CE5Z19twDPGFAhu815B8Vyv+/8KT/deX0FA3wP3vCvavfeMKd
/vffaqkX/UrXirCfEknt/O4h8tt0enIm+30aPSUeYPGPG65zOhwpOP+ZRi1qsQcbhabXZ+eAtOif
1NHvXdPrdgEjtpP6BS+TKECk97ZVkSP86LpA7mUZocPuD7+6cg9hxsQQelmtG9A4YzzTOtTdFT5i
kYrLaYGjBnsCurbR9g47xcVpX1pDwGs1jVZcF3ZDPF1XTyx8OwCsE8PMimDSoEr/Eg4jfpVOplu8
aKKwhB9R1lhMo3nz7g2l9ZO5drnHxr0pVtx9beWmbtTSIPtmZ96OmBg+q23zYNvm5HnEAw3GErOp
xYzfRepcHvGGwCy12Jrcpu/vlw81FMQ+tZceHnUZBYgpZNf11t7zDL/ajaPVTHu7KbxzLDYKcag7
3JJh67XbhrlFf2KArINV7iIeIQYGr5LlfiildB4ittUXy1jmAQx5p+C/l4KVrMyANE/mrNS6cJig
yGBV4cYuQK9xHpD2U6blnDv32uJNJs2KcxQzcv8Tc4XvM9APXy3zBu7M8LpPOkjOyh9PyEpYdL94
daSziFp11BO8ALx663o++qLybwsqZCo8o05HOw+uzcEc/cSvJDQmaw7CI3+x+okpy5/VXWwYYCjh
Foc5EO5gP74kLGmzOp8jIOepdK4tw19Q087MQfkynttQtfevnrq/mL3+4nosNAKXizLK2M6pWX7V
iOOuqyt767jeMmx7EE/5QYScSfXYDF8su+gPf3+9t6NeiPUDHAfgJRoS23kr4J7aoQzxiQlTzAUX
nFmy+RzHoCIRUlQ/eWsUkB/6/O+XOvmD0OO7fJhUiNdvbQBc9EG0wtRYkRGwpW++yLn9qd/pny5D
+cGokX/b33NWTp/wq09QziOWxZkM0sxAXYG9WbfPM/TPf/+52fYJ9Hp1s2JLRVIB2yc271yOO+TH
65Tz4s5yw2SWRMFBRzt/8YwltbLZWc9ZucjuETaP6X2oXMMycNaw5Qsdgd3uWEc3oYCg13sc5pXr
kdJh5vgvvltmZD9s2fHF/lC4NDgxObvIx2B6tLaImW9mgVbJzNSx9BrjW4S8p76KMsfQx2nZ/Pfu
DM1ut40TN1BJkewz6FCePcRIaCB9b6OHpcEczlv9IbdcuqWEEJi13oclfCWaRQWDaM/qu7qfHYMa
Meq+hLVJOGd0ICdEuLfKIK4lgbzvmxgx17lTs93SWX/BwAOjgCSIyYDiN2gKsMe2BTLAaZWdeyv7
U2Pxkqz0g+poKEIn9sqqmyaxoKLW19YGOzcd/alQNTtW0KqLCS8b7sS6Ls1dZlpjsdeBbCsVA5Ws
4rIGgZQ7D85LdS1m9FCPfi20TkK27d7nHukXhk320HaHPBwGdWE2SjyznjKGNNpgBjwvqFW/bKx4
bkkBRTYS4zosx5tNlUbxVEcEdN46azfpBzMK2uIYyrKRV1upWh0PlaqrE6Fz9om3KbDVtPbuINbp
OG6t7mCpLkX5lMnVLe46e+xa0uL7XF5vkzJsPASXaf3sVULxUsawi97pyRegioQX53uuGDYxhCOJ
bke63ue1rCp0YNk6xwjPPA1dvhjar4h5SvYpBWmW09Ez1siJN5/Fvkc2XW8Yj8ZURcEjAh9EA1JO
YbVv5Ba5wI0Ad49DPjXuvUapuDzBB8kUqcPhgoSnrvDtsUJj1e+qblMZGaWiq8QzrZnjn6Ps7ccY
gqqlPvJdoAc45uMcWPDbAk/bn+xsCozx0FpL3X3BHTKY5yRj/AXnCCPCYNn9aAPahrTsNNAcoCyu
oNrh3VdmKdk7Wl1UjgiBxfppWI9IASLSPRHWHZAjOf6hdRt4de2CQI5DYGjDw6Cn0IxHw3CC3cjr
ZiGjNkzzu36b7GMblc2H1eaeTLepnLN4GiO1pGycRhJHh0yInSwnNIfFvLb0tHMvxvNwdHW2q1rQ
150LsjzHvgjhw6wiuzQVapPd4niSQBnearQbw4G0Vay+e7jKQeum+H1DxDaEAh6fDMvOCT1xIN0u
agVNY/HHMkvlOXRdv4VIcglrYiGFKbT0SjZa610U2JEo9lNd9FFixU8sfY+6I4U4VbT7rpOBf+bX
9OBxANfQPMdI1mH7FxgGkDdw7JVd6ih7p9msYgSeL7ZxbJzJ1DApTXU9kI/WUo+ISEUdI7IHV/N+
E5ghHC4h50xdJtZUOPV2tbp9WxnoJSOn5iUTLzsFvPIq4DoTpKxcMkteLwau1XG99NKOjkQ64aS9
uWQM0qGjZLez7py1VWeTPjipqgKZDmU3pOw429o9yFkJK/sZpPTmDEBg7gK7EZWHXg8K6VtIiRIy
KpgsCJIXKEYK9lIp3Gs8V7pyN7VB1D4ttTFvZ7avWnkwjcz+OPKYRJeq6fR42ZXYQxw6tZhhwihL
sGFeIAl8/Psj5M3RyzgG3Byi5sbDxsVb+c3WTSmR5ZJwTahMyn0XLWadMizPsbNZxk+O3u9mYz8c
VlzLCTgQTwc9Tfibw4pusqUwsHg2e632rJbJtUQvSDpd4z2tSOXvWtg2/MzOrkVomLuGHQQLlbw9
+/s3/aa/Ob1phtTTEBGeHAKdN28aoe/gjCeem40bg3/kqMk+u9RDFvkYLESXYS/cnzlE/PluOMWt
eZhesAsLv9tTv+4ICsBy13DdObW6eU1HRXWtluYf+l2c7jkMBzC9o8/xmFGYjV5fRS+kfLYaEmgz
n2wx8Qg96AhewN9/fn9+Ly72kXxyJy/q4PvO8fVVOqIVzaqWKzD5aKIFdu2z2RiCL39/lTeQLMQu
/nJGNYvgB2Lb3t6azmDPS1dV4E9dFZDeTMK111bWPiJB+/B93Y3yXP721P539v6Fzfqrz/9PUOYt
3Kf+h83w6f//ffi2f2XsZuJlAxvi23IyDP19+DZ/PWVb4UULeOnxYHOr/L9h3Apx4gHYBGfEJ5Nf
+mM17P6KGfVpvjC5edg1/6PV8Ju78ZR+droyuCrbDa7z5p4PXKqo1YohHfrWvbKCujiXpn376sP4
i5HoTxfhyfWAxlweYCrG283ZxLhpkBbUpyd733MPYd2x61bxzwoT1on89aftAKY17EHeGkgW4WA0
VK4+RX9rXgDRPuR44+ylNuibTMP6DWj6H32mTqPsq4L82+XY6fPRYdRIAM+P1WJwpYC/A9BHJlVH
KHgZkeOrqwSO6gynfpXnOIeEMU31z3LyTjDzn6/Ms83D7REK8WbIbkZhrrQdXLnS1WVBzCgRK/26
s0dHY6GjkaF7zhGH8fWs8Ib1J0fzm0Pv+/sOuDS2ra7PDOX8+L71amFBUXH1iBV6PM/wqsFVBmyn
x+wncMKfLwXRlGucMrtP1f/0568HQbwuK43rEeS2FdDCpI/qSDROPAih6d/fotZfoFLQezB/4UZE
GY67248Xq5kthkECMFVwr+eka6Yat78gu5dW7qsdzWD/MQQuHkByHEsmK7qMs8qb6o9VJ1DHeTn6
1QJ5JQRqLZ5YJuRN2q+lfMGPyIHhpILnpSsbpEALvuDsMAs75NDsHSSIbcMkRnzmMDyvpAS8d7XQ
Hw0rlw8CzyGHQL9tshIhxlOaWjW4ghCV3PZ2ubvAvAqzHqIXdliXeehJkfibGC+ZNH0Swcmx7WML
ju+Tx6H+RWz95O6g8lYDP7U5tXVuRy9LIyMj8bthBYzvhgzJivLFRVAQxtnqKLyKCidDWtxHT1AR
xUvQZNzqEzniXwGtOutsLgbMtsaxqh8BnrcqRWuI2IQ0m0cJ4Puweqv7mPcNO30l/IWZO7A3yOqc
6x8K3L6/2CvQVFp7c2HR69bFtfTJJY/rIkAQs445ASYZQ8uUejjwE9opvIVY7mXENWMbhjH1Rp+m
1vU31MImHONPxJJMwH1+bna09r5xMUVMValqx/VL66vsmxkY3ZUuiw7L7b7Ln8mVkQ/mTJ5J7PSe
/7CNzkzHSzjr11DOgPTAXubVXBioY4t1242BmdWIUyJF1GKev4OzbZ7Xre1OsWsY5K73fcjkT5NL
bMDsbwb5XA4h3/hRsKdZGwsposYVf/JI7e7qyr+2nGFY4joqoq/wtIdbaZ4o2SbEbsTLVQ8ailgZ
+jP64SnJ2614EixTCgj+o4hY97KIJiUHMVrbli6ylG7xLkoHmfbewlKA7FTVLu/sAR+NnbbgwpsS
huAx990mzUSHASX8nfI4Yjf9Ff8jIuKXdRtJyLAqtqLr7C8vOuybp2ou1k8Dy/D3htlvDRyHDX0O
lRmJ3WK1/nPodfZJ3tDoKSkCbb9n+K4Sp7Wqei+b0Uev3ocHemf9eQpH56432yGVzaZfxnEosO/H
GAP+ozJv7cn6qVfbW9yHCkaqL2UbhJKYUaCzH5907FkaZwRfxZ8SmglWI90aokl8VJkNUZy8JiRn
Ax4IxuRjXXLfdl9m52Ko6qSLrr3ocqnfQV5NWUix+QCswbN6vwzV4XtB+m8v9Qv07Ve1+U+91P2n
6av81//pP32Wn163VN9/7feWCvI4/5AuGto0urTSf7RUkMdpaEBEYWvg749B+39aKpIHLVCcU5wn
EKZHNuF/Wir2G9/DbSPCBwAdYcf9g3RB/zui/Op8ZlindSM1gNw16xSr82ZUy1aYrQOFLa46YlIP
IsOIQmJLE6YkaHrnCE0YnnoIN4lt2CZ5ac64Pm2geNaZprpEienX1QtqvfU+Y//m7G13LI6Q3YqD
nZMyDtENMrIMZlSGMso6OF0Z3IVi7RryXvvsq6ey7ox26FFtQHh9aKoLcpZHEzmm6N/LgkfdVtL4
Kmhs7tDWW/vZW4qED/oDCGBB0tkIcTacZqChTjnDWduX2afFrvwPp6BZUIOguqNoK0TYY1melZmL
yQiPBq87GgjKDcFN+tb2XrJRIZGpej2nHWF0Nx7WUVCEyQ9uhTPfQmOBjV5OWSARYTX6MLh6OmUx
5y6uzCPJyID0KO2tcauxSOvI1roQwxI452VZoSMJ8764l1luawyMlrVNg0GU4xVQrDw0zEBXBek3
G7q5wHs2WTstjzYGW+psEwWSa/DQbyL3cbvIKxM9UojRPQ70XfWIikdSHqyIjQkEatSfR0ReovxS
dk3JMYOhGQq0J5bFawT9bBa13x3CcHPFg97CNcNJouVUzHeu1lOnX+Z8YSAkddoM2wHppFdPEKS/
WVFjTLjXeB4EJ76wzI52iray6Y205vRozSso52FZJ9kGwHctAQSbPOH2NhoMSjLbh7ni4jKlIusK
Vj1ctE1PpPiZkwuT01Z4lM+corxg7qArepOhP5u7KfIT7RVNeBlug41bi6+12GGD5r8XWDsZ8eCH
nU67bckGGrww+kTS9GbFjVdGF0GvvfGyrTAzC+OlR1qwxym2Nvd6mTBJq8Brk2ly7OoK6xpX3/lu
rbm1iE3+v5yd53IjOdamb2VvIL9IbyI29geZpEhJJVMlldGfjOoyaZHeX/0+UPfuiEk2OaqJiYma
6JkCgQQODs55jfnNsgBKWXMgEAfo6t774nmp++SSFN3ZkK26rRq16aNj4wX1kZQlt/ZDUCIdBaXU
/hzMXvIzUnPDvK+KvnwZpzSPr2YHRmw+xlm4rmhZD2s8kKwHl1sxXXelImKfAnsaPTeDk05XFBoB
iQ1OPvywaysN1ym1Qd77YOB/NFWESpiDglV0E+jjPKwBjnJFt5bSeNeIT89AHyyyu0hrwptZH0pY
dtQmsxXiDHq8qXMFbCDiMsM9Esv9uOtL2oMzz0JvawAFeSxFpz9bFqVMP4ir6Vve9YyN9lRUrBvU
Src9tHQ4126rXQMrmijX0fUEg9sbT1U8BQ3CA5r3nESznmyqYor2dTEBEhiUMqRsHw4VROgQXt53
1R3qYYPdRpiAPYcfeR0ladXsGuC46ItBLEOOPERQxdWATvrjrKTzE/gxmpfFxF5E1qbSzHs4hV27
UifD+VmPeWavFYASIQSEunzqALO0+xL26ww+GENMP6qcWODrZSNWpqG7R28B+sCmxThmwN7Sjr6X
qTB3hTZE94jt9+ZW5EhW8j5KgOPnnqk060HT+SgBIOWbsIRTCskgNn/NFFkfSn3Urz2QlOGqCKvk
t+MiQrQdsiKbV62nTx2szUiFfalkcXGN2ESJGp9a2/7YOGIn1A6Zu6kI88/UxfWvM5VQZATRov5C
u8v6NmpdC1OxtqEHa/k0VKvSCpqOreKkSH7Bjm1pP4dhtDFG24AOGJug+CqzC0mwygAB4LC6p5Tr
fVEIrOVqoFPmbiOsFfeFU3rx1q00yBFCFuJXYvA8FFuTas5gPlAwF9sK1w3QsXGe5espgLK9pYBd
+EmA8MB1Xhv5V7Oy7C9aZoU0cuBWh85er7wCuSjlFRfb0CrL21WfB2ynK6ODgmf7MYL+wZYWUDQD
sBYqdft4mGBmroBZzfWACbja27dlYScFgm7UkRASTan1v+Ag6W1ivTLseN3pKg6K+A0mBcaoyMqh
sxaUD86gG6nZrypLVL2FWknFGjccmgFVirvAVLMcNQI1V9ktVa1DB4c5o0QKfRGtc1FLJrMW/uig
YojXdchLpDKsqk55sypVsta5JrXbXM1HXcWJQOPv3URhL4kmk9nkK8IQbhS6heMZHJY0FOMVui4I
1K3Uuguc3g9R1Ou6DZxcA1KJFQUQ12Mjtcf0QTHnAGBzaXqigosO6cWiDdat6iEcq1sz4QMDYdJe
ULGa0k/4ItDlsdxu8vwQJbdPceU5xRokIeisQViTvVYD0daPCeiw7jYwTGfYJRZtuZ01Ns1v0ErN
Ex5Y7bhpAeyG/MBS/IpERCUdScKmXWtzVk3rAvXaFxoy0fwERVUgtJYJxIzCvJxyX/Dmc+711IjL
m9DU8e1MRhXeUFjS/0OUjOcjnyBzEC5zlUZvrypps5WsOJON7TfC7a2vPeJm8Lum2p7b+5YHpVTA
CoFblQmU/61Deh7TXKzyGZ2yhPBs6BHJujFPtriN1C7cTzGB5XYQHaBsXtIQfq/UPM7MO9qYo/4w
q7kwpAt3lG6rERG1x2QMAfTrca+/hA3iOMD159Kjk+Ymzd0AomjnDpN73zIj7zNdsMIlyEAkvsvA
gWNDrvbcWGmdKj0iNdSl8/s21cByuINq3au5Azds7lokWhJZQfmBkWBYrF0gbd+ySglRtOjG8M7q
lemTVQYoBUYmYRQRgAh6PnJOotVWmt7pL1pcR6UMQmbxArk//pppbRxCG09dQHYJndm9UMIqfoTa
m3/SJkBln5VkdCYVtc4006+JJDTmsspGh3Idal792yyY1OfCFbm3KRLRR34DKs0CdtG5TXBTZ46p
XiXlkM1bZEZgNbRBQzFlHXMiYgySKpi416GpJj8ArNklVq4hpPuIvTg99GKMwpcO+v5LQtfaWOM7
ww9NwHzwTTOMNDYFKXC8n4y+sZ7CXLFKAaXbagUSVAlcMoE77rZswVrfdjCL54+aOyPgGk8RwqJz
VXhOvPI8/JVzdNaaB+w+8wdI6c5LkplqtRmbVDeuOhTajFWu6WW9oXtGV1UyClKWbR7ALBqaiPuX
LoHOSXRoMms7uV7X76IaAZS1VFdDFUANJ3eVJUb2lZYiCY+IRG1dGV4wR3skACZ6oXbJ1WDPToJP
bda3TNGo5NvMarwaabbQQqs1ViZzSx4WfcCRW/+SZ2Nyr2uKeHKhc0yI8qATvmmrwZjWjd2Tlbca
V7JakB830UT5ynZ7eu1VZho87VKv/qJ6bVmuzajr0HqQsoibbIa7cp9aZZveoy2EuEaX5t5ujhGa
up5Qu1qjgjgi9gwG5joAJPQ9QNq3X4OBcV8qadziCzaN/QmBV5H6auAAwsR8r9uS3mYA7MtwF3QK
xZekM5vfhWqNz2XXa1e9VK7eZbooP84c1WlrTA1bNHYInTZT2Id6n236IFYfA3qm94ixNT+dKB5U
qCpxp69lLrmGRq5a7HrDbNfoHrJfFIzckMdFwYkQQQXIgzQ2IKoIjnwOHQBOQWhvKYGaNzOFJhXZ
U3Tqfgr8ha2tlaUBQheYHnPzCtF4+6o37K+FkiY3BeRVGHaBOrTrFDIiOkqpOn636moyV4ZTUcNo
yR+jldZktiDPDmrnFkxj9EHRAtAGRVMDY2pgrHI1FJ3zQNbufQdFUCCK0bIlWmR/G9AUHefFSKiB
+WS9/VM0o8q6m+H6Pdi9ZBJNKD/tQOl0bH4pZbBx2hrivZp4xV70FqEPYzQDsfBCc8DYWkNXXLdj
p4nNUDpRge4Vgf1C/0fWhd++DmE0E6lAo1C6p7u5lGROTeSGLbASa7wdOCspqcXv0ZKoVx4J/OaW
kvNIOR6tzb9LCv9asV7UjXXJC7Ao2kK3VuklSoDf23JqgUZlUeWI14xjlkJYma3wU5IHVDwzFH8i
gcUkIGJFPBhxW+yQFYB18+Yl//D3LA94Kcu5w0iR6iEqRjI2QvayUfCmoMs1XaHYSIguhRrcoUFg
YpA4Nb/Pj7Lslb5O1JBsSMlGUI9KuXMmn0UDilbWSEnVd6pGlOvOjr1bnXKpsvIgIoN9mUdWgayO
gKJVNkj/iI7aE+DaqLxQM180QPhBWGtSCnAxPnAdnM8O590mShFkZlzAMjDMrWbznM+DKXw8P+9T
oxg0lOSmwipuOUqKQnAP+xw2FWKAex5KJilOcMkYbFGUZy70LRGvo4wCPQZG4eFcrNHlGZmAN0dL
HIVS4oWOG0peTc/JFIbFhT17PCfHASHK8lGzAcK6GM1wqRi0wZCTkHkckQnA1UYNyr65sDMXXW1m
5SIsgKCKi/mWjeHr4azoYHRcd5wNvO77ZFsg5luu8DOnmGyU+SYFDnapXyX/yoNAIAmAMAmA5No2
0uyLw+BBGeVqFWLt2nnzu44R0rKiqL9Ro85+UudB/OC6GdcqEP/0wn48+oZMld6iw2Qt6E2aXI03
57Cw1dKzJ5O6QprR0IC2o1A6amBwr6Bj6i/n9+XS+BLcsU5nzmRVYbPKbufhcHoZlyLWXHKbHjFU
nmsjF0OSTdOz1QvSLMZ3HgMrsj4jER3kV1btBHdxmcZfz/+Qo4/M7yD4aRBTdM/RZb/17bSnRk10
Q7HEOmnpAiFvPvOE0GpyqbVaYRuzQnfg4s46Ee9toq2hY0hJF2u5s+IAHE7qDgSj1rI+iwKklbaO
E88SfparfXjlhe6MkFVae6G44Pd09J0tqMU0CcG/Sh+U5cJDwpJv4kggMAsaT7VmWlKx4ja/w8jk
CfOu1cX3FlsSdrSmYxnCEi821dTYnTqaCL1lvE9vuq53UmxJ7G9ZA8MDLX0uu/MDLmKDHJArhIBH
AZgZLgcsvaSN9K6I1wXKl7susXo/uxxVF5uGMrLuONzWFt142NtH8Q4N9aj0EMVuU1Fuai/R/Nls
ImddDHqys9Xx0vW12DB/DyiHk2wmEPmLUGQL2Nl9UMKGDg39JePB+gVxjg0VFAvCGnWhiA7SJd/P
xU5hUGAvvDg0cLBkCMuIQLujpqsjQY7K8DOgJLP2iu5nptvjhY92YiBLd4AP828iu7mIBdEUa6Ve
J+F64lisQJNN6yyj4ZLo6Xs71bJvLG1YaOg6QLKXeJ5BHSY15hEATbRE1kxOKiM99T35p/Nb8Qj4
zljAKLjc6aJy2y8hDllgWwlS6NG6NJiRhuq7SwF0aPsPCVLLyXUwO+GjUTTB3Sx4aq1o/rVI6I1i
Dq56M7OzDwAukWY6/7OOF1tyhuBraEhC0DFZLHbeopqeNDEl45lnXaDWaAu6XbLx5J/eP5TBzuGJ
zFV9tNhIdUcj2t3RWqv6Z6cbnnvRPav8+f3DkEJyd+G2BON0MSP0680S3HW4brWELrCWZRszka5V
bZ39weLB94MyIGWI2ESHt0XcwZHpUf1YDw0yflE8B3fQDFCglH86P6vjI2/CXZSUQhgDYNAWQ1Fg
ydIalQPUeYNkR/WZ8z323bxHxziBWWqEHyx4Kj/Oj7p4D3DmScK5HECQsEGc5c0EJ1AJEgN9TiKc
B8abt+bdYHXdvde07NMoGr4g+wnIwaW9A8hZXMhXT+xOh/3pkqBj0EXGerjAPJaxhEBqkfu/L/UH
R830lyKTuYGwBT/o/GyPR2OqIIQgKHjopCzfHkJkZQcRB0nnenpWhEIh3G6f/4tYcDwQrT+HzApa
AbegpFi9zTK0BHhdH00UOufx9STQSPujkwChFVq6TIoxsliuHspBYyz5lwjs44oR840+V2PX08bi
T+9dOpvsWJpMMZ3jFGZoWzc0tJKla5JrebaFGl//ydlmI0isG3A5IrazWLjMsngLV/RNXTMqbqi3
/hSGmd8kUfvz/HyOEgdUveAEg121eS3xGjr8QhYCwXXSUu5ITA0rCKTt/MuzOTEImi/Q4sm13eNB
WkdMMb6KAT4/ef7JtKLmNyfK3L57KphySU40EEIef4tkQQwFQLpmRFG3N8JH7pf8pmq7Sy/L4y2N
ojwoZ1C4SNXQsjpcMPLbGA5oG6z0wtYN32Ru/RV6Y6TPHnobl9DfJ4cDLgkukVQEls7hcMHU5IEz
USrVi2F6zsCj7KuJggEu3uPm/PqdGgpQMZkkT1osEBd7DuHzCbo+UaEWaTD6mRcXN2rK87mopPD5
+cGOtgRFAEQWTB7oKkyt5YsPPo8HisbDrShA8VehErRRsQn23zkKWaMJOILAwH7AMfdw9RT01Xv8
G5AXltutoeLql5P77oVjFBZNAiC5jrmzDkfpyqRX7DpFnZen87DrJPmBt7JwPpJLmtU73ch5rvFY
tghCJPykjosTO3ZG49p4p9DPSOPPqEqDZVCN6uOk9fTfEzu8IBZx9KUYTzrdAesk7h2lGWqSuBUt
dg8NfkrKio1cx+i5ye7dX4px8GdjN6jGUc4U8LRBJB857AjF2OlGFSPPQTcYq+kf+Yh/Lf0dz8cl
0kH7BuJi8uaXqcCbBz/GPcB7Y7hnuqg6OPWj3harxBVefWGLv9oOvqlq4AgphRsltdcAbcN/Ho7U
hMOAOjhnN5Oxu/fS8UMcBPpfAnTCbdkYqKIPeE3dlxip0RA0jQzGHYrPVxNWDPihRCm+PzRIkBvI
odbfqJPobsE7YGOmtQLtH5QP77q2t16swjZgmkdZc+doYv4ceejdX1F+nJ5ts0XOqAo6GlFOBZ6L
Rq4ZI4NEigNJ1uLxH6EQHe7Thk7Djv7llyoYjORaBFb4rbHaMdrq8pX1PEInuqOmjnI5zRtUSyw1
b56HuXTDu6YVKF/RBjQeKjRpZr8B4HDrYaclzXbCQMr8GTZ1ZfiZv+Z+xEyJWI6pRVjbI1L3U+He
tXGjvSRwpGhbOR3l3/fuMMgpaJrrVNC4WJfnBoO4Bv4MPj1dSA7bpEpO4+niPj56Invu611Kd5Fy
K5Ddw28esByqrXM9mG5BOcnIxuAu9zpyyEHB/m8q5/37pgW7mIcWICupZwbpdTFgUQ8ZJSLsORCU
bH6PqBReZXl/CX68PDSMQiClykmFjJr1EhGcuArQVeAfq3o0SMVj0qwZ6vKn83NZ3kCMgvGyRwWQ
QEBJbhGu8anWuyZCk6FHwPEGWmBYQk4MeAEIcLwXHhonpsQLjQNK6k8ivEwX0gT53KLolFU3KLhL
Ca6FkMbl30HgXdjFp0Lw7/8t/z8/EDauQWG1r6i6//y3/06m4epXIfVkm+VfdfA3N//n9R+HvwqJ
Jzz4L9iOoe/32P2qp4+/mi77+1f887/8b//hP8K2T1OJsO2Postb+bfh4XEgX6PrrPe/KzQ853H7
6+crtPF/bURcf29/NQcIR/l//wfhKMUYZI+GypPGlSdVA/8hjWj/Q55HpZqcn0IDD43/j3BEwYFi
MoJfFskzx17jr/t/pBH9fxAhJCxT9nXgoVjeeyCOy12EvK4sZ1JZof5PAXmxZW1PCLS2E93nt/R4
Jnj5Pg6QL32zOCeaRcvnqRyFApFnyluEMLZoV7nGEBtljRQT7SRMMbmOX5SuK2CrqvGthlz7qurx
eqHdZ0hIcvFwfvjluWR4eCT8y+FKo4K0GB7HC4FH0ISUAZjRDa5rdK20yPCNurxk1CrX6+2d+fdQ
JDYMQyawNJU36L/pujKaPoo9GEHMT4OdWWvwNuD5nCZe9eh6rZAt/HZ+hic+I+srbwZYSSz14qqu
+1qxMqEwQxxIViLwlC0giUtdx+XlICcHxUhyclReqxJ2+zb1ACdgz26A4r6qIL44jVn+ojDuSouF
eaumaffj/KyW3T9OBNAGTaUiLBlNvL0OB/RKvFq6wUFMBB3JtQbmYa8k+Eas50AvYAeRa3VrG0+B
bYfI9G+o9C8xzPItONjy+cJvkUu4+LL8Foocms2LE6r84W9p4om7JQpxYez7coXutT+N8T1wUQD3
PWK5oH7XBQauFr8Z5wRtRXi2X8IEtxFF7ar1+Z9zYksf/Br98Ne4olFjcHaGbym6ZP0339UgVHFm
bNTowuE9sbcsyqAY+ZA/6xzfw6Fa/DwAU9Xy9AANgPfyKSsb/cKr4OR8WBX5lMfe2JZltTdZbYYl
bJfnPEilm9c1KTbgIyeJdoib/KPi/q8J9KWhFpsKUyZ3tBPT8EFioILkRN7K6coPbdi8k4X69/ZF
k0KWW2iwmotUHTo57QUikl8iJAOMR61uBqNz370VIMpxOohr5Os8fA+XDtmB1ixxacLyzlD3uZin
PTgmsQ86zFPeu+ukpTt9Gnp/JupCcqu8+UqQzcnLTadE81u0n4FTK7sZA6/PaO/V73y2SS4er0NT
1vwpxS9jTdvxnKo9FejnAEM+KmossZBP25yf0LJay1/M348G3evVwN1wOKEJaVs0qwGYcntrv+zG
SG6b2Zaw/Ua9GqAl/JXofbA7P+jxBjwcVEaaN6vYjU4lnABpNzvQXECsVb+2E9VpVxpCqFfnxzo+
vPJTUcBkG9LPkGnJ27GKqhpNC/FZvhhMpXb0EAAw2+D2/CjHFwPlUYpv7D6Pa+G1a/xmRobmZqh9
WI2P6ri2M5rS2cHVASA0CJZRU6wLue+JzwYXWvLHnddm3iIkWdnoREgroZDZVDqspbkY1oEzInvr
5dN1hfXXxgM+eCEQnvhugFDkIgK4MY4ADE4RhYYnUJ3EBdBaY+slrrOibn030eoLEzyxoFIbkY0J
Dlylrn742aKoQpeZtoE/q11/X1h1hy0OEiRFOVZbM/Lc8cLcTly13LIWmSZ5C/ZI1iIqSnfuUa/i
2gdSZQAgaHNgBHaF5lM2QA4F5o6cvV3U1vcSrJtY1yjAP3raUD3GXgUs7PyGkqMdXrYkt6wxIQ0a
v+ksImfcYictsrb2LSlAgrVeptE2bVvswCIYMR+bZAJBiIEJOu1JoiX/PHv+9Y44scGIy2xmVKok
anwRF/q80QG3M37ntcHWyJXSB13R+pCBvneJF+2rjt7G+TkfbS9wPqQQtAAISlKk9vCbowSkzZDm
Oh8SSLJp+hixNIySoBfmv86PdPyxGYpITu2cuRHIF0OVrRG6NhgRJLK1OvOFowdXrhp4+xq7TGgI
1UARp6DqgZSq6az1IHL27mB21042VLF//tecmDevVwdhEMmTp2yymHeeoZGkIwTUAhddOYpTfbQy
LXqiRpNcuFSOjhXlbdmT4+Ekt/krnfBNnJpzVGMAjbR+qRbRpo4TKLFKOD4HUTBuw6lzv56f2lH0
ZTxKj3QNKOoj6bE4xrbSJ1h7EzHqyPN+pOOMakNbK/vzo7yu0MFpYRjjlbuu0fR/5dC9DfJJHwSU
NwamVabBjdbgqo1PR4FRr0LT/BrlmHqTjl2Du7ERwXUIk40Dr+p6KN32QShA+VYwfszb2W3jzfnf
dmoFLFPqyFGzkhXSw49r6xm15Ry9AAlvQYrLGLdzkUUXske5XxcLQGCWKRBDUA2RW+zNd407eBaZ
NcPzSuMywr4UA2nMvcPAL6tOvzIUNfnQEFJ9vQiUHbYQeNOfn6cmJ3L0E4BE8h1k2F4iFPD1xewZ
Fxk/jFKd0qaN1HuQF+uh0K2bLqtaDF7LJFmpIoi+ske9h2bA/MQFLu7rc63tSkjLF67lk8sCPpNV
kbn7MqKgV6Y7ad5xsrCWRgi0VHkrTIPaOmsus3SHN3ywHno1u8aoa94No1WYF4LaUSAFLEbNkp4w
cFVcghaHmwolQmyO3Jq4adyXrMbKTqd039GN+D0r7sgenbULx/xI392xgceqcDcRwERvaSnoYINe
UsIiGzDAM76Y9V1etDB8FT+nUiYrzbTh9oYdrsdoQulxS/t8DzOqRyiqGfCvCWlbh/MFX4/jlUCW
g8SPUOcChFyKLUSeNkaQmCbfqo3uFmtB/a4ptephNkkhlGSu7x1sTP86vy2PA55E6b5qhVLWBSd3
eDCmKh860NiqnzdOcjP9TpuNOZZiw9UmLmQQJ+bHlQlajHuTkuRrN+HNGRSDmXfunM4+3Pv6Edo/
nuRI5n9Ks9raURp1b2fU+y7IShzvcK4NkKPUd+T9sawea2aEar/LosYuq4hkfXIdzk2zy6YSGTGR
u/GO/pxqrDKvm+5a/WL5+vjyYlxsrKjASljeskIRloCF2jSWRspdsEZ9LbwJnKL5NuBReiHMH4dS
0A5kJLQ35Qovi2hlUsp8bJ58LH2DnyIP4s84uH47v2GOB6HsLwvkiNUgry61b95G0jKY3AR68eRP
s6b9UrDM+xHnyDacH+V4WzIKDwAVJCn49WX3dJhQZcNeevK1rs72Nja32krRYsJ1A50EX2HPffc9
RKkcrDzC4lwTwOMO5zW484R8fjthCK2pO6OulA/60FsXot2p1SPmyJcWwj7k04tR1LDuMLLijCsp
8pMJTqqwPNLt+dU7OQqpMc0gqlHIdx2OMkM2xRq8mfxMI20RTWLfdEk4XthuJ74RsGXkiWhlUI9x
5D9/c55TNOoorKHYMtBi3BdFJXlTQfXRNCOQttAbLqzd8UlC4YpSNMVFUOL0gw7HG9MuETHUPF+4
sXJtJIrirWozyx0ITuOlm/HU5IBBOPIrkWkvBYaarKXg3CiQfAPMapMI+hYmkqqaPLB78gu7/cT3
4knFI0IGKXktHc4Mm9variYcXKu68nguIfDX4h2+O78rTqyfPEsa7TnZWV96IkCDoDqpWBhcmOEv
gcUKeY7xrSUaXf3JQLzPeJpSm11ucqWraxBERufDh88/VgN+LVC/5ttg7i4Eo1NTAqliAMLSgfPL
zsnbLai4oo/dQO181dPKB6OwjI3iKOWnsRyNC9/oyFICPgg77z9j6YdjzWakh67Di7sqnfC2R2ux
XhvODH2P+Bc8YtvX25iPaRrcba+eczKocoSbmTvkfJC4Cm/tgA9HS53W8ryeBh1VdrVz4pt2bOeP
Yw7v+mlQ8vJXbfU6HsipmBxfzIgQ+Oe/zxKjD/EUzTgAZWARyIKQFD6cilJHSdQrRe8j66puosho
PiBv1X6daIVtLA9muoOrZ4KSwKzc6k0c4J9uln+wHeWCSqoAxbMleKCbeM9OOi5MhalVVyFeTzy6
7O5KYncuDHXiMMs0j0QHiDWZ1SJyTODngNYBvqmyKv2QGwaaSlOolLc1Gr2rMjKqSyKGJ0eko4Dm
DDJkR0LNVs4n6NO2902qJvvYsLsdkH8TkyPEID4YaRk9nP+mJ0KISZ5Ce4cciXbdMoTMYGZMfUJD
0ysK3/WmAjViO7mwc05MizY8DSQQJuQASxR+m6Ex3g9oM1YJ8urJkHXXVZrUu1mN63ulQRPh/KxO
7VSCPowGqqv4Gy1TGjx1E0xd29FHTrdfhej7budQz7c9BkRPE77v34WBSpMP6nV4jGvP+8vtyIEu
nX25QQ7fbrweZYme24CqkyVX/81VB9XJzsB6o0Rrt9qmTtN8r1BSB0EPZ/R2NLPo3sjd/mbSI31d
2AX6rlC214MyYyCWdeUDfE6VAiSUSMjDGNAPTbSe8LOHxMBRXKE3gum2i4Hv+fU7ER9lOwqcBtkU
4Lrlxuf5oqaFMvilO8XqCvHeceeJQXvI82H4cX6sUzuQHc+RloLw4FwO18gbQhQGhGCNojrYREWJ
b/Rohds/GIXDTJcBLDHNxsNRBsVzZywaRwrJZbDLmqS4Lj341udHOfE+5IODcCcRpIXueMuFy6MB
py0pQipC++eQVehDiDnyNnoKtXSvihBPPZ267vMUiDxfE23Vu75Rsz2GMr/VARkKbFbH7eSk4YOF
vEO/mihy7EZN7T+f/63Hzyp+qtRplQccMyh5Zt/szTEGp54VrDs1jnk/lbG4zcI6QUYmCK4GPPRW
nVaaf50f9OTGcui7AhOGBSSBCW8HxUjcwlawGFG6T7/UyBWtVbUaVqE3i835kU5uqzcjLabXUOBM
1IKR8j5H0W1Ksg/RnA0XCiGn5wOdga61AQRwcSN2+J0FVOKwC3DdEF5cBwE6hpW7ynVcXi6Ek5NT
cl3OJfuXjulicyVp0CHmTlBLh1TbTgW2wHWjlhemdGoUWTal1CGr9csMtnJGLgyrGX1zGLqNNkXd
Ki3HS2SYUwv3dpTFeUw1tak0o2Qj8Jb71BXwstqxmD6bZYB0w/mtcKIqDUZQVmjZdFCKlk2PQTMn
FSmagW0Avz403T5ZoZEwXPehcL8Mtaddj4Zbfx1LNXvWU0u5DdouvjHF5NqXIoTcEcsrgcYZ+1/C
5QFlH56AHoyXp5jN4E+6lhHpx3gj1OjLqDn1FRqSv3sD89guDq/jtplX9hiHKCLEF55EJ78xtSKI
KyTbeH4e/oikCyJ1nKHEo7le7qxea1cFBOgLt8gR4YlkhRjDRSKTNYriiw2LSrpbOAVLjp6VczOL
MH1MyV/vuGsb19dh7V7HTehsEmSa/sKPSSDr47hfdSp636eeitCFjXBq0739PYvTapapMyAEMPhu
AL2qq1kA2hnoYOCpdGGoUytsAgoEWs2zCVbn4QqnKWkJnRAugslAASYwJ1+UaXghyMlTstxMIL1k
SZIXJ3p2h6PU3YC+CsaLfkLOjlXjLFLY1rL19Giqqcj93svKWxVSKz7YQVK8l10pPzBtHqxDeO/y
QlycYlq2oTOH1uDjeymuqz6p1wg41R8vnN9T380GZUUuxb8w+Tqcpl5FadfiXuHXxhR9z3QrjH1n
7pSnCW+BG60YG7Eek765A4sX/UCBbMQtqwcbs59bTfky6I2JvqdVl8pVU6KtIZTMTi4cqVPXKQsr
UQUOhXFjsRRVWql4b6sDVQ3V2CGZM62QtnAeZtfF/K+wipVpCuvp/MrIYLH8/jK5NGVpCKkI/XBh
cASL9VQQ2KYiizdx1Dx0SpGsO9v6hiXZ5/ODndrSDstPK4LUGq7g4WB60dmjOnFmaBrr10blovuV
WN0fXD9g+lyU8glOJCaHo/RaajkiZh0R0dogDSge5ravP52fyqlzg8SC7J/Rcsf45nCQ2Jwy8mx6
BFWrIk6aaELZhEOaUcev25dAMb1NEhioFKqDdmF+pz6ZZKwgi4DnKwnY4dB06fqkACjkG6ESUpGs
o+uqRMV3I2zEGVZCFenz+cme/G44tUA8BcGHWvLhiFWBBAq/aPSHwfN8fLRMX+njZHt+lFNnlBkB
p0MXDJL3ItbHUa27Q6yNfhAIvDyb0bumH9Pu1RZ9gvNDnfp6kMBM0K0Ui0CZHk4oq01bsbQUB+bQ
GO4wRzSfA6fNd2MdKhvBd99jvDt8zfXA+IOlpPiKuTx4PVgSiyNQqk5DiRYDIGGM8ee4KI21ENg6
nJ/fqQ9GZYPKFO8hwN6LqD5niR33mUG4a+DiC28Q6BDohfcn0RtsvGzjSeCht9iKJVdxbmNT4s/w
ETYeroFX9lRW/vnZnAqMdC5JJ4HxsGiLNatCdmRtjqNvmcHwocM5JNoM+K6tahUtPdSvBVqHajZc
ALqcLAFIMj5DSx3f5S4p8zZsVY0Mc+hMdVhZeeU8BO3UPBMd7V3Qj/2+AQd6NRdJfz94Uf6QzdUl
VYtT2R5as8AKeWghGb5IA0w8EAtt5FRkQ6BvM83rr3qENb4nTRBfTXNu/lT12fjGa6FBE61pEW5O
WushzJJ3WkrI2h2L/59fsgh5CUprZRrNpPV22d1oeaRvE6++xME6sXUBjnM5UDmgyL9MCJC9wtDK
Kkiy5x4ryj405mw1ZqV24eueGIfMlRyayj5Z9LL7WwpNL0XTaj6USXE7JsjCImh1SfDgxNal0wtD
SWLc6I8t7iKEBavawkzUN12lJmja0w8EpvKrGpAOncDQilY6oIer8wfGI3wtLnW2K6JEDrISWBQs
v5SOnm4YZZo/VJH+2KVOtIUQPq5TPdfXHXoz1zipVOgJRtN6TstSvZC6nojkYGWoPYJsl7ihxazr
CGm+KAw139M69UHwHNo4eT19cgbl9/mZnhyJ0hiJI70gNsxhIHc9bQ4zdwYX1LjTDUqZ1WbG9P6T
aiDZfn6oExsGuAxUW9nRxZ13MVSMz/UQxK7mT2DMVqNjD2u9iIILsU7GsuWn4/0GygKcAOjPxadz
ayuoa8h1mBE4wJlwn4++qE2dIYHYYQT8IczzNL8wsxMgHbKlN4PK/fSmkGOnTWS3Xqz7HWbuPNaj
SEcuQm83c+wF/boQZn6F2KfYmIrTwBZwR+0KOT/zsx4rN0iubIrYrdahGTY//mDNJf0KX1HcLs1F
dtoZmNJi0qf7vL+rm0lMmc+Du70A0Tn5ZfHslsBJGWYX028yHORTysB+NkpMYZqFmxjgyIVV/htn
c/htSepfjVZkT57H1uEyq3DaPaXBXAANX8Q7nWmuvs6GvjK1+ZsxYTKcuXV6Zb3abOVjFT0h6or5
VqNFHjDjLsjvQiXX+nVbBGj517PWWk9dXCshSrdu/mHsZmyGO2i59qqvQle9rjCnQ1HWHV17HxrS
FCx+NQizQzwDt0WKb1iAfVy9EnVQoHenTCj5B9E47ea5w3dvwoUhvBWvFmT8BuzIhldrMmzjpvRK
BEC2fIR/4c3Er1Zm6qutmaaHDSAaaXY21m7jbbQhwwRNezVEgz0Z3k5WOT8PxZxQt8sRf1iNeNsl
KxdCcbhBVRhrtfTVZi2Gw4FtcISEBH+LtGLT+VYUel8t2nA4ELpfSee2GvKkvssRo8y3zau5W1Qm
lrOpe9A8q0ZvMIDLtCmN6PlIY7g2GjCJ64fEuZK0yOza/dtG7tVSLi1oiN00RpOFKMcOYbjuzdL+
FIzwZ3xzbAcYga8mdQW19hQdwdhKn40wHq3n1G3mR90aJtwwshHZSh51CsaSHYq4+KVoDlYcyDh/
0SlnwDYy8J4tKqX8alkNksM6Vqnlq2nq8Gqgmkkv1ZziSAqAXlqsKj252MprcF5Fc83SVsmrISvN
dsxZrVej1kxH53wV900DRTo2cZbGibZahS1t66uss1P0I7EAv01sp/Zwbp318QolUPWLHgpsaVsL
+1JsXiOk2SPukT2lpcRYO63e6Gt7jLL/y9557VaSZOf6VQRdnQMoB+nNbbpt6cmiuUmwisX03ufT
60t2Cyru6lP79IxGwkDTrtDcJCNNxIoVa/2mPtZwlmQf39EmR+6mrw+WEgDggyK7QNTvDVjTUjAY
9XYwEfu4ko1C+IKW2vCETQmsYGOkL4HuQqF/nZmxr7pZjFeNVFQHM19ymtziKNucokTdT4dkvBdV
VDrQUGhGHGZNKCSAeCTUbMOy6yxwtvkUM8VD81LsWkvYjmjVT8+9aXaancyystgISyBJjGJqnrjZ
ICrvEz7bKBqLCs5bQiO8l4jcqzbcnWT00aVlxopFNt8SiDPLW4olf9TyIsO1O6Qc41ByjF6SpDJ3
yBXk31GRjK9HaRqSqyA01Mc0hgkMpgf9Ghvhy0h04ekHDTMmBwqcW51SY27YZu0OTeEWJXhtjh+L
Aakc8BhjUF5PMkLZLroUdeYsVty8YcdW4vOYFQVacUY1vHRQ7qtt3Zl56hlJqD2iRj0OGxSzAtmh
UaVcpdFkabRSIRhHAHYEr8uspbUjdWZRogSd956aWpXoGY2BprksLNZVGmaCaQsBFxLDfQrtjJe2
io/P0lvDMQqurTJ8DRtREBx51OIYeedUfYyhC4S2aVQLWo9REqfuBNKl8QBjSebOElK8ZGLLJFks
LEFXnLZd4muZtYykCNzk3hkCuAwOfPRCwCsmK3aWGqMpGFeFQsOr6Suq4tB+I7zY8Naz5TDBs6QX
ZFrUUxT3WHiIWG26o6kNyYUuCyMOy0tjQe8WIoT1BOtDcbVVosblWFQ8yaOIGQeanmWyma2G1SmL
kZmDKx+CdNuMet/YtRz3bDXIzrf02IMO5BiWwTfTZGp3QjTWsl9nS5PTStdHaWWTx4iu9m1d4FgJ
dZyAQ/nDhgYg3EhamY6bSW9g29Ns05d9PrSFlLh5PVqAinsN5XDMFiYhkNqv4PCKSbgRMR3UkbBD
EUPIHsopNXG5ge8s07z7t6KGyGcCw3KHNi4uqa5Zdxqh6F6TG4GCHeZFnh7r2T6pswTvmzEmsAi1
09SG/DBHUsLH+Bs9GEFRMaOyUjhnHfUT4tT8ML0Fa4qpIibfp1XFEPTkgKW2ip17eMfjyoFQBTPi
c2LmojpG0ls0tasE6Ru7EhL6iYDQGYhf20IW26n69uEjj/hTVOH/Px7wP5pdOzCKH1Kqn2xOHr+3
3b/Yr0X6iQG8/sxvDGBF+wv8V1Cf4D/JsD7M4X5jAONxQp8TRNAK+gdZtGZFv9vG4XGCksmq6bg2
XQFW8tHvDGBF+suKAqC8wVEdCD+MvD9jcvJRqPghZUJahHMTyEJQr9QoQVN+Tpl09GaqKIbDIVnp
fgjUL52i99dVDIu1pxi+1WvCzjAaaM0j0X8wl+lazprSL3LRcCbYGw1ZRYijuqgfexGrUVGgy2al
ynJd6uqEDWlSo9E9yeqGZqarAC88UPYV/TjXOwjyaIG0HQ0WmV6TW6Vp6fUFZCVLFwwbsMKhmbPO
VeS61Hwl6oTLcTG+CD0QQepjgt8NevIe4MF0JXdS8ZgKs3Rd9opwgylVc92PsbjnGJEftQHVP7ss
5kFxCFfRo5RH7Qtctmi4xAIKv1XsyS6CqfQMGh6JNXyvFX4g6o3bkHDsxtLCQoJvr+dDDrNpzm21
eZHjJ7mP7/TIOEZas5OzfKPN7U6NdulrIMlofU3XWlm8Bnr9Uiz116Yp9lT6vMywDjhiHEtj8jHe
vjZC/VoKi2uMFDpbUwBjB9L9hEWDoFcbPfBG47owk7uoqe4KA+yuXBiXJBNeGEt4HkkerZtDmk3X
o/mUYLetYB3GzroxJ5xc2uk4jDVcj76CwSO81J3eEz3zm64N76y5aWxDS166Cd5Flz+iPn6MUuOA
89lzWi6PY5vtAqmDD9Ki8Sl7YW/46KjezGHjg3LHQCEkFzLK5xap5QneqyYEVzjXYfgFxmgUn5Xs
GNbf8Z/CrD05YrtyK5dJaVd5eDBKy5/wS3DMUD4gV8WVxOZFJOXvNUc3tMQxN7Yuq6bZ1q15JdeM
CM9xwSdgG5oJDr+agyOX2yVXVow2h3TVh5pXN8Erx/+3wlhcobsR5OQqiVJvXg40ZBF032rydY8N
gND4y/I8FDvMYr5EEvr8HTyFYRbuclF+rUp5mypXKu5/DhDtjWVlm1YQC1swuichE/xGWPw2LB+0
4L5UNqqa3TZSAI9i2vRysmH/TqL4OhbCnWCpmwafD4uWmtJplyj5XcqF6dfll6V9DIp+Bz/jZTFA
v+balu6XV4b6xTwseyNXX+ImvI4C/IrF7GrGv9hWS0aqYcvX+HmFSrYT0pd2kPYkElutIvUTZ2ea
mZ2oTNqDuall+YLSenjJgRJPs+hFk1+ZQYelaX1pEJ9TGde2WyniPdVIGQc1ljjjO1vijZiOd8Wg
sOtHmzCtbXFSdkbxhOs4uaOuHSi3eGbVHZXR2nMoeYh7zW27CuLuRQtBzkx7v5FuES16lBLDV8cL
U7notQMqHbhqGPPGmqcjsi6HRocEmezFMPOVFaDOJm4UykaOO69twxcrwxdEK4KbORvvjHXxRaZ1
Lw3bur9V6+85vH4l8fFYcgst8acOYRfY9qO505vaN8X2qJSJr1fWRUl13Sb7KAtnTCa7REwRawO7
KfGqzlKIAfmVJjRPmaFtZzl4IKX22qo6CmmOB7dg3WD3fRD0mwFHJqOQN6UV7mTOUuOyKfLGm4th
22qtp0Uvs6pdt10LFwQvsXESvwT1cIkg1yOn72+SiWJmFY8kvU1pD5031ReaXsbcc7jp2mrEuGar
hnv0btRB+NJ2qt3LckjFcTIBxFoPoiVeK1aDAGZP5kh24jQ0oW1dyvxJ+jqbM4nQ4oaW4S/Npmb6
kuXD9xm+yCKnrKYJ3qNgcXDDDTjkpgcAEDuMWwwb65lDVRRvFUwdAnqAmnGvbUVZ3TfL4OvReKdn
5uhmpjR4lJBjJ60y69EsqpbIX71YQdQc1SipLpouq53WEA8c068UYTkigsQpaBRgIAiDedUHrFba
V9FGjfEBguAYSNlRt8YMtaA+OaDTdKPpsWaXksTkMLY5P2pXOgzZTpKf02K567TstS+Hyxa9hUON
C4GHw5S41VJpOHaVDDsTSeRLlZ3nVstb+XqcFelSFp+gtGltkLlIG7tjIjph/BCFegzuPMyYu7W0
MWPDb62L0Ypfs4zDW1rlC6be6ACF7RaI102Xt9UmmUuEBxcvzapNRmvvUGyE1NSuEpgk3ZRi1sHp
326bQKN/Ph6sTLS2UI1Rp69Lrw7jR2J+5uTznYzhDHLmm0wsD3JiPtXR8FCqgWBHjfHQxHXgjrys
FMcjt6/7Y15cxzmKC3IcqA5kjMFp82k/yOXbOAzfll65j5rhUCRj7QQhjhyFeIUZD+r8kvhU6VXw
WjUGfoNY+nQxq2PaF+jlIZ3ehlHhlJmMcDpnAbTTgF50BQtk7BsAQBynxLyhMiHpHiDpR1Gfup2g
JOHOlKaLZHk15OhpnPkumXJEsslzE997uCBFIryJ8KHyAQ0zYdlYRT26aajMlD2WEOnU7BJPFBKP
OoTejWb9sDyJvfIuzHVjLxIOZF0CmU1TwgCQBSeNflKP1H2OaRbcS0vwko7BauRxORTWE8jF19GS
r0F8+YravUXTrpZvwxJjpcgSjh2b0v1YU2ZLRFFwFW0Q92PEcUwuxXgzllhsRhX2KEIicOZP+9IV
plEhfGd3GGNPbPl17AxIVDXDUm/UVqv9YH1iGbm5I1tZ4JeZ1F90uKd609x9KWo0BhCEDY55Eik2
yIDwGEfpRayzfw9mSEEioPghqPXwXRU6wzdphblTT7cFt3vTTq242xtd9FboqH1Z6XKEz7k6gsZI
7Er5sMM4Mz1GrZ5e5vosbmJV6nxKLKkttp2J1UkFHLXZynlTrRixGVUqsqWF451uTg5iLe1m1ItN
pggKQOWnanquY/UYYizj5FZwrRgIXStoSpBeaMQp817orKs2a3YTYUQRx23TgkeZusZGGvgyTL9i
SK3bbRT2nqzNl+ZY34F6x8pGwFhLTIWbFJN1T6nye86S+5nTmRkFjTPUQ+RXSnFXT9FxKRKJwNZl
mZ001R5RTPNQdGhfO52gGJcVGlgXdGWza8x7iJ6r0jcK4Jbql1jY3aDrxFNT9pWo3ZjhbO7GqHrq
BCH0lXiLYrhwuyDh9oBc5bzYilUlInsaxqAUVQNvynjjY93lGww8201UK49FZRje0Arv/5aXliIJ
gwIaXDEw/eh2MxJvnH4pgGBgsqsFnWkNAHiq5gu5kb/Gbe7Kg/zWk2gClnLwg/qt//DP49a/Uor4
1XHr+Xv+vfh01Fq//3exJRVJJRB+ELFO7CRV6S9AZKkJA4jnyLUemv7jqLWeun4/Wkk4S/LxKoMI
GXvVg/gTJ6vfhFt/OFnBWlhlAlaQOKc+kLNrUfyHmn+Fao1G3VK3S1THhY2SkL9fL6kaseOEnRUO
qGZPa5oc1q0QH0HM5NoGYMVyZSzUjHa6MaerAJ0s1BtZKWqwQ8nSwUWXcyrpRl7kz7M8KIazGt49
Uvgzns0yXWIswtLy0VQQy7F7VPykykacUDBGp6eiZ75g6lLiQBQ0poqjH72Qog6R/5xnfkkUDMOD
pIdl6odZHSmVE7dNIrynWa/mjaMOkYQegEhZKKVgJiQrwRiaMdpGYigJpjMq1NOPZpD0il+3RXTs
xF4YL7IxLiJ3yUR59I1sTvL1lGO215oY6+qOWmikFPa8NNpMdRYbwVezEwHUmZGuhOgHci6IYNUK
KV68RqpRgoPfTAclGRG2OEZ91wXUhcCpw70ae+2VUrsp3pNoaAC1U/zzlMGOtVgookPSJCWGj4pZ
Dy/z1E7NQ5OOk+RUzZTPBdX3IF/rssg1u5YFAS53jFlX5kucveToxloC62UCCF3tOCsO0cWEzI+e
2SPI06RhVxHmQINLDnBedhJ+GWpFuAJU6NpBbKpbNwg5+fgN51kZAn45UkHDYDipmjDnMIaUAbEp
MIwSmW9bXpC/Gd5FLJG0yMOGrJdVTO2qKHoQfnOqxG6gw7cyVHKIKDZ+jpPSHbPfrC1LSmHpN/yE
cDDUkDGX0aHr8LHb4jDVxO91rwryHbGv2Cyx0USOhgfiQyBW3Sv8hsTRPqw0raIjGxFXl80aqHuy
o0HQ5BcGCGq2odWNE+53o2zBBuvVvhhzKdy2kTwHTrmolFt7K7sZkYF1O9Wqb6q+xwBZx5MTe+NR
l27YfLpdJw+jV+P19SBXo/XUiXn1NdFxfWoq41EME8yj9VRRb0qlyb/JlKFrR1V6FYEKsW+elDqG
njAlavZUiZN4V4cQvYuhsp5patHMCymOu1rF6dKpNaukStwX/hgLd0o1LDRxyuwwxxmVCHXWupdR
m6qbLBrVF1ltksmRI+RS7BXq6UrZovjmaEo0cdgb81GOD2khCj7nQkfBjWdHWwcYfltjZzqRRLOa
3zk7ll43yByNFvF+yLrWM3tZP2Icw69Q5eY2NIvb4aMzkanTO8Z8zWGeS9nDxVx1WBwpsuj0Yu7a
vC1Lx5q0BHVWua4mO0iTXPeyIhV1jtIZXncpouPpvtZiygtxLFmKazZjZ/qDFbTpZSZKU+IpehXl
T8yDZHxbZSgsJ2/HAHz7kGc1tt2hoD+HSTvzeucJN9e+RM7ZGaIFe6FiQWXscpmCFhtClAKNK4vM
Rffkji64XS5p9J5SCx8ocevV7aAP1jU2Ws1XU0o7YxXqNCKU8ju54zfF5YMlQI3bJDItFydvUAJ9
wmeyKLxGHCQRMH63VG45q4kMWb6L8LpKJA69YijKT6M0NEiCSAqJojxWyJqnTZIafqSWcfGat1Ha
7HEOKpOtUGGH5iE4HOQ+IP9QwanRGqPhUdFrc+JkO5Syo/RhEh3ryqSxEkxNu3R2E9R69t0YCzm5
Vqu6qvxOKZtG3C7Iji93JASd4Fh1LWeHpkA/tHBbynihrQwDvZQfdrjr37aMX7gtKWC8aWYglY/Z
C1iKU7BBBAUTwF0f2Ihd419RGIDm3apquj/ZC/4YB0YzaCbAfYgGfd6wNHosi6EMgY21Qf21isb5
q9RE59Rd1i7+j9viOgoV81UuF8ARUmmfR1lQtsl0OpAI41vKFqp4zMEoK25JZbGOrNL2Yg5YFL9+
hD8hjdZR4VDogLVQuflJJSMbC8vkDa3CuSA0OmFSKnB8YeepxpJ4SGDHGzrXQgrG2qo9EdQYdorg
LL/8+jrWaurpzdPnBmeFsi7I8pNHjFaugVI/qrphEVIQSMIjWy3lUnNudr8e6bTljvwg53DuGPmF
D5+cz4/ZJG7GpbQIyOQW1j1mvZK/tPM5pOTP9wMIBuM1gONgCqlkfx6lMPJkWFqUj3WL9dBacutG
YREc526q/vQqoBKPGpjKk0Oa9lRjY5k1GnF6EdgarfSDSc8sGuVzFKQ/uB9wB6vyJmjplSX0+X4y
XRM5wiVYyQsByU+oBtRJAoRS5DTrznEe/uAV6SuFm5Wto3V0CplOwIQMIWyIlfv2JIjDaj+bxmfm
wR/dEXkoYCEg4JT5T+6o0moFZ9nRshclKSNb7PsuPaRDsZBXlciiuH962ulI7KyslJWdoqxgux+S
Xh1RtVWxltKJ3va+3HSWB3XpnKXHKYYHJU94IjrtEXUV3D2lixvgIFGcUC070qidtQN1RL1ncTfC
0O/LQnz79U39wXAcC+jEfIjYqyZHhh9vyuhMLC1bHdfKRIgfJ472ByGz5EPTW+WlMs/qGbjMzyES
ZjWFNhS5iMZgvD6PFy5Up+p2prBuRbqddeErsBrK94N0OetNYctDfmbEn2cJI6KXwoZPmAPXfTJi
HCrxUDAiimqlvxg1FQ+eA9VDnFl//TD/8ObWoIEiCsSLU76lphbtALLbsMm+Jz9Nx9FHzr+/N0y6
SqGUxA9GOwIq+PWof3SDTH5WwUrxBIv/+QYbPQuJIL1hAyYcNkIVt55cpbXfVhz3fz3Uz8sa1Tai
O/+lt8aL/DwUxb8CJ/kZg1j6YodYMNY8sx22vx7ldE6uGxpMBvhs/MFKOI28HWazk4FNcpMN0dfV
Whd2dV543ZwNVzltGP+vGM9AkVGFir8G4M93lQRhhjoI3TrLQLojUsFR9WD0nwbCSm9T3srPPMaf
5wm5AY1TQPhs3NIpsDPuF2GFxJu2NBaAEgqd1FuOjPRexW9mDx2Yfs6s1+M5aOUfjktUEdf7RJf5
5Ea7aZCauU/ZAsZcvc+qWXKKzCpvikbrvs1wPO+EEkDVr5/uz3NGxrEQd0TUKFbC2cn0VGMLd+oW
JxMqs/Q42kxUvsogZc5E559XAf0VgM6ARjFBo7n8+SVSyBw+7G7orEXKDoWAN2JQuUksjEd+fUN/
OBKvhIILg0El/TzSkIgNVVwQ5KUotbSZKOjZ6tKiSzFIFCl/Pdh62Z+zKnJjCiHIoYNgxC3s82CT
Hja9pIM5wZ1zI2cLDvet8W0MFSp5SnVGdejnVwWWeXXHg0WAVMmptkFilE2w4GJJbWUQHXEKKBVr
pXXmln4CeChIZ8kEZe4I/gRwoM/3hKHvlEWFQSk3WMbA7fWRxlk/y/3s6kJZWM4wmzzTBKfQJ/oq
zeLWYgvuThEio/Jnloe2SvepOZYBhXhOZuIPH8KaUiCAoCEjeHJ1GifNoFW4a6PSa0cP6OfPenBO
l/LnpYhHCJoO7PZwYog9n5+BCRw4MnvaCRGOB8cSFZ/rUASqJ5ltdTcbXf0UA485ox/2862hF4FG
IEQZ+JDc3+dBR8EIeiTkTCyFaaBG2py7rZVFZ6LbGp4/TVlQ/gwiYvWDmKl5yhM2skpIhanV7WYu
mm9aPKeCHWcplagYa4/abQJZEy6jOkFcGz8l5Zwo+09LBqkdkCXkavCNVvbF57s0ljbOO71i/Cpv
jn24ULZQGwm8RjHT7V26+BzZe/2NJ3e8KhYhaE8SDdHpZJHiTl7FEWHernFvLx7UoAxwOi+RHtwt
eG1ZZ/bHn14jWGOdg89qT8i4svz5BuVK6eCV6ZotdTh1WAG0DZjmf3qTWkchopLEo5gB5e7zKFkz
DiYaIxqY5rRFKrSUNlqqto5UypIDgqR6qwNtOBcb1nn/+VESD2hkgUFDLpsc8fOoxdIFYJDDtUsU
gnmTpifQ1F8Ky7g0o/Zey4evKtAM1RjuoxK0x6+DrbRmn59Hh8sBiwyi9qo5dLpAum7pRmnONHsS
tMYTVEyWojDpcQjXpmu9poxm1F1yg6zCuBEABm97R6Pz9vbryzh5v+SP8CnXyyCjQ3r+lMWSSGUB
XBL77cQoTLvqUGSlFv4nKQkfo2CttxKjVXge6kkwwOh6XqrYWh2o69mJ6wix6CWVzjzS9fzwwxNF
Bg0hVt4kSveSDvfhJM7FhQwhVR4bx1oGK/SLQLdeE3Q8G88slGDcdlaVli7WlGPiz1kwVL4+tOY5
ItTJAl2vAmmHNfEhKV9FsT/PKk0OKzNaqg4n9lC4Zf8YZBvfm0n2BZrA3Z87lzIaOxxMVchtSHH9
JLuiUygLi0nvnC6kGZHyAiLqvAkO77oxmufEbT6yxc+PeFX7Ys0Aw4Ppfup8NtEubmKpGhxRMQWQ
+NJgFaOtN60xbgYRN/p9nxiWDBWg0ef72uKCPL2gPr/RrUyoL9XGAjyMDscw6K+NCAfeVQcwA64h
h9L9oJd5tOKXjAr6fDFOqgMMtDdcRFXElzmTG9FLUqmyfFS/MbqwO/LnEkCCqCavH+vin53Bf10Z
wP9vUxan/Fa2//J/Dt+/Z3ER/t9/2bXZa/HW/tgqXH/Bb51CS/8L1RCoIugcskkQS/7DloVPEO9A
1wwuGfTpdR79jslE3esvxAF+htodTCiVn/m9cQjy6i9gO/kBVFPYblaxhj/ROtQ/xwMamNQ1OKMi
msoBmSLjSXxf1CTJJgQCNjpnAW04JOE2bg6mfJXnO2Sp9dzNiztMp+1KDW1V3E7dVlcO+vIhRGPX
0b4gG8ycOAAf72JAPCxbEVi9vm9MX+09XfVM1Wkrt27vhgSB3I0QbJvUK2A41MccqW/JdCPdN5J9
U+yU8RjoNNM9ZIy0zNW7TT4dkNKMSz8YtvF8n4PMaC+ig/Glvc/fplftfXoFEaNezvlNnDzP6i4P
zpQrPupw/7mcf35CJxUZ2SxDpJVVeQMKrX2ZvxuP5Uv9IuuO9ih+HyLb+Iqsv/G1fClf+u8Fptyp
vXydOju6wys98Pv5+xy7yNGaCg0hVyu3Y4KM4jcaTTbwjmQBw+bMBNty16Ubmlpa/5wJ7zORP0cj
dkrAFLk/zNbr3679xyL/h9vAL27pVACFjBBTNThEm9F4qpobM0NF/6AJD5V8Dd3ocnkXbswnQED3
y5f0WfFoG6bPgCfxDygW21oxOo5FzfoWuAi1h6hxGhy8+MG/8TLX7OCHAt//0GWemyCnilX/ABPk
XFQwT3KR/31R4fOZ5iMoUAvDL+Q3cPwpfzSXshrDYV3ZxMgC20OGdk8CFBVVLxeVg3OisudGOwnS
f+NoJxKVv90cePfVDQmdSk4bn9ddoy5lqA6xusHzaDM7o6c6iQvHxbEcyyPEOwt/Q8xxQz90Q1c7
E57wGPuUpP50Aacl4jxLlwpwprpRN6MnenVmL72jNtSqbKCo2hPW0kcxI7NxhnvzdXoDSyw/yDWg
PZv/AmwXRDvdV3eWaNegIpZNY9rK13ifT44SuBJffci/hzedhGu0E5ZO+iBcgjXpDvED0gAr6gT6
0/dhm4m//49awRG2ldweE3sK7R7cpQcqBYE6cMQwxDrgcvfhsXuPcld4EC6SW3g6bWkr+/A6fF5e
kR3oVae4HN3hNlQdSAfHwO6PzRc9c6rMPsJs0J+kL+3bsEmv5sfxELr5bQ1S0Y5vqYqrmi1q9r3i
T8gxIvWbOaSVdeKMkb88JzspcqHAxe8Rn75X34pv1bcGRHy4/kPvUb98Ey8Vtt3BA8CftpDeHjLd
AR2cpZtScBrNncD+mnbxIh9imstAU+w5svu7bhNUbpw50QGmXub8Oryff80n8f2fr/kf8TWfiybG
SXXkvzqafC7s/R5LEMOnjGFSiT4t2NbDJJnRnKmbSg6/j7J6PU/UnzqjXbYW4Chou+q5GvG5IU9O
t/8VQ55USn6/TUSxqCCsliungpYg1SCAK4W6aT1oGW7r3D8uXnTp/MmSzM8DnWwOf/VAHw2CkySV
rWc9lCC2oXI0+bwLxegxyGZbqxtcR7C9wyYWdF5SOrKabOWYfl5bTeHWsFodTFSw+MISI4Cop5rd
NLPpaZJQu3Ix57tZiap9RPHIUeMM+MAS1b4+E3mby7oaKkc3CclJkBZukN5DHst8MYWc/uto92EF
8avbOdnDizbVY4xg1I2FSJATjSAbcRe0x8WuGy7ByQYnLNwsdtnMwF0BhXuaYmeqr9k4gsFWC9uY
LorXLLcNF+G2c5vuHy7THx/3yXsNc6gDCazmzUxmvwO4D+4ws7PCSe6aK/NJ35pb+anibGBejV+H
i2nTXMRnhI7OvfLTduY/+Cs/Vdr6737l64z7xYw8VYsro7wQZQAbm/oVVkSY2tVr29vRxTlFknNT
69SR5O8xtc7d61ri/eEo+Vff64n6ym/hkdYq3RwK1vx1ErXAh6DVNKbq5ulJdK6uQruzn58f7u7O
VCU+Xs7py/txnJNwApYTzOM6zrwPb7sdDDNb3AebcNvtvla7ZqeStusOCfKutSd7AybcCezKJrc7
VpeF/fq6dz1h4+11vkjX+bKyH7GssQv7snNGG124M0n9RxPkVxd8Gl+aCVRySXwpKcHeEv+C0Olv
LD+6RuwuderSEXfQL4rYKW6qfX3V0PBUHaO2IcjtzsTiNeX4xbV8IPh+mA3h3/Fazk2Yj439h2v5
ayfMHyYIP0yYD3HWH8bRoJ9ZGnqgm8EHZ6zv25cdm0y5AdlUZd40nsnuz73vUxTMmNStKDa8786d
viErbV1l9/CaNNlFZwZeAvtdpZCH2clWiR1LuU8HiodOjZsV4gjueUvRcy/9JAT8j6+Ys2/spG/6
t76xjxnwq1Vx0jVt9d4a0pgZUuROucG7OnWCrQoP4B2rnNTOYTn/zbPkJFz+3WfJ2YdwElf/Kx7C
HxUQoYKtLuxsG8CBTkKjQrtmGdtK3bjuS2m/VP64uXjJ7c598hPX/h56duu2rnn17Ny0nmJv7+4u
FQe0hrs9zM7T1t0+JPb21yESsOsfxcj/vKhT3GOGwm5bLlyUuDHsxmWjcfQbGrF+dK9v+tke0DPg
/9p9eWj3LOQn/aLxxZvyHeSSo1eOsJ1Z+p2v2F8E/63eKs+a2zvWNnDqbWrXnvkQcDi5CbybL5kj
XevevKdest0JjuCYrr6jkOZMW9ONN51tOPzrdfbmOrRhXh8i//viDN7itG7lfW8OqmKr99eUpgSP
3Pl7eRG46nVnfxeczS7dQK3jAeq24z13dsqvTx3zzXS/Z+x2ntPYe7gyfvSVrfpruGn9mN+q29Im
dr5daxd2frw2XcPTvB1uvTt8HLkOiJO21/oI3u4Gx+DLKt/R+pYTb4Jj8RgzpO5qt8blWi6TNuLu
MXmn6+c/Ds60536+pc433T0+j+7jpWk/Ut5yHq9vc2eDptCxsMsd0uRsxptHPjpCeNL2e8+0+XZl
n621N9Evd4W9v7y7ucnt1O58zda9Q+utfz+NTmof3qar1G783mnc1uvcQ++8fUEGzgeiw+aeOG8a
P0f/00ML/whL1H869PZFtkObwGWDcEfn6eKQ7CD/e1SHrqLjoTiuv6xyGz/aoZT+VL8ji1WV9ujM
++SY7BDaGR06P3a/TxzBR7qD8mFynPfK1TrseoWBE/Dvl9RGfZrh3y6ftU1wZdqv2/fe/vJFvIld
6PKibdfHzK55xpXXuuKT9wzX2UPqyCt3z62LUZS77CF3XfCYBWeyd6G9me3Z3hbOFsm0Mwc3Zd0X
fgqLPyyEkypV1S+RLq2rU7NbL+NOuYELf1duYvvqArFUvziOnnttbPCn3z+3O0/ac4n+7HuOeybr
OxcpTiX0/lsixbnnc9IraLq67qbm4/mskyq4MK5G70KwW7t2XiR3cS07d/av89HxlA1roLBFP7w+
7vd3N2cez/mgdbLH/zNo/TNo/e8MWie5499zUZ6LDydp5d8zfsorpuKnYE5bC0AZomZAEk/yTQGO
5YKn0NraatzGFTfr/th6gz/4vdd7i7/wZ/5l8ief3pOzfobPO7tk9/F9a0dq/QylXb98LXaSL/nm
fnFlB+lhX/YiJ/dSL/YSV/CGrXE7bIet4OguCY1r8WdMRq3d0PGRe8do/OJL706Obh971xs8bT94
r9CjXdNbd1L4irvRE+5mdtHBlfyRr1ZO7tKn4cxOxpCR1RBNLxM7sh9eFee14uvrEZ+kYfMdVZXr
kt3xNt1c36puR2I02Lelc5TRhD1al/U3ZbM4R3bawj5eHx+fdYoCkb3NSB++lDYkno9dm2367fBF
I1egnmHYZICzo9k3vf22Ppv39YLu3tm++Xzk8zWpeHt7oxu6dxIPZrefbQC1uqo9+71feetjidx/
Z++7lhtJsix/Ja1f9inSQou17TVr95DQIEiQyZcwKoTWOtb23/c4MquKhc4mtmZqpqpm0kCChAp4
hLtfce695zZ3lTnZaHNnlg4zCnSqmanzsQWL+bwy1xemfKSPaOFeF0D+MXsdrl5HdfyymZegytlM
LnuTRTjZNMqLwSo9kDQ5pTeakyXZPEKPyMyiJazwyFLc1A6s0I7xCBWYmOjQTDDhkolaUEw/e65y
QpsDmBHbkdXQFK/j3XZBI2t2MyfBq6ObrOHzlobJbzOw8li8PcMETexqNT1wNcGPvBWc2hrsxput
yYSl71siEe3RUij4JUgJGwwng5uAUUWWj9NQ8TtZsN5MDRZ3ZaHJ1LKypK3qCDbah+GV3i5Nn+KT
AI5rLLDELuyWim5JaY58Git0SXXLe/NG2heryhNXrUNDKzBzCgCYzBiOsMjdiBCY51bl5HZm2YPX
btoNb6Pp7wJHWu9NULPRcJHhU6iawxJmpmdr8jSFIQnDkEZHtPUxU6swRxyxRzQZ3aqpjHXcWi0u
xRK4EwxQUB5ZuqXiV8MJwWhnmwfAgKutjFVku0hIJ+rttO1sEnmBR0MSO9eSpq+Liguv7Ieo+MuK
CrBkfCwqLp1dHwwFSaRDVPR2A0EBTk2nh8AfbX8/flMMPvaSCBnBXlEefIfJB8HkrQk70Hd4OiFL
IjdjO3M4+gJaZ7ZoLbRspMVDA3egM2crM9GnBreOpjR1Fma+bteDpz6MWM8yQREXnRfTFmkHJnZF
YOW2BOsZ/gV270QR/Mch5S1PNuJDeNPSdGF4rdM62Hy25CD7ygs3hYegPtXPOwfSzvpYpILm58p1
uvCF0KtER0s7MC9KgATYju4oPPn1QJl67CzlBT3OzRJqcbaVh9SbIZVAH2VKJpOT7KZSgai0c1Iz
w9VrqGyBDsuJ7RDXLcD/ASRlYPkm+InwN7AKB52vrNRunMoRnpnsTSBZc8jX2Cyc8MA+h7xsfA40
3/sIyhcpdSZ4mHG02Bae2REEN7YrfD40MTcWmkqZHC54v8wc9q6v72ze2DsK3EKb3QeL1I4Wgls5
+ItvjCwwjTkZxh1hXlK7oinuE4wssTKrtDEmnCN4C8zU7jACJvV9M8R5ZA5+15nDzochF8EiNme3
YOOx2V+ME2dS4F3sm8+/W6Yn2OcgbDe9m0HkMrGrwYDQAChEdJd4GWyG1UyZ/ZASY68sGi+9iW/k
h8KD+IZubTfNrbAYzNHWHQA2ZyNnhGfPjBkFN8HsnByzIFOwOUDLdRY0BuQ3eB4c9JOEjC7MdjNb
kO6UaRcR8xW4bD2i4Rw04wC9VNKW1pQ3fQL6MyogoJCYocXtIjuxQyu0zHgfwjjhTA7qnamuCgqh
tn1rclMngEoDPZeZ4bXWBpLADAoZY+1tpqpDh+EUOtaXZsZWfoMe3nSl2+VJgWGBDuhrH0bDRJQd
YruLwDwUyPpxUqA8uaPfxE5kQs2jfyTwJhglE/aWBWJzquBKIiRjAAUqKLfWHIUaTuU1q2alOYd1
BVVZQ42tB+hQEQOvaWI+CLaCk25wgRqrxLJn+8u3IiQ/JbZEAyRCLd2l4Q3kyM5Qx4XBkDF80+1c
xHOhcjtsEIzWrC0wsQDaKi1tb2AEhmNYBKqvJ0QDajDTO9eHnodd5gIK9xpPWjQrwREf5Bf1pTGn
lwArszFBe7PqXQ9+dUFn5mgTkcL8ysgSUI65nu0Hu7e4NaYWlmfgIEttxy1GJ7XoKYd8OJ1Sun9F
OJ0e7jZPMbm7G8grrD4fE0Y7N75TN+aSWXtgQyY3DGJpyC37lgr/gAyFGjAPNcA9zNY7Gm5tAgYx
2TKrrME1dgFmWMeVQvsGLBwVlmxvK6aOt9c28CZncItlgYlhspBdLR9TA0IQzGZkIi4Eq2eFxCvA
e4MtLUJ3gZlk5niByz9QtpgQLccS8mlMYSxjOaBDOYTrbFWwM6nmFJ7mCLhw0kJ94AANgYgNC2oj
mgqdcGFWNHQZvEcsw7EkK9sG21NhgYXE8bH2c9yQ14ZTYIJawrMGplAzVSvEYbgrkAUKaa6IVPb6
u7iMXOpR2Y8N4iRntK6yxLNPwjYss1DZpkAE5eyfjA/M92AbuthA+diBK1qKPZv1rWKjKQkVVgIE
bLcB3ykeo9eSJaGBjCtTtndVumZmqrIq7WeBdHeQYma+PVuqkGpMjsFitXM7WXROBXkH63U/3XVO
fUjNbt04AoG0w/sgCR1hWTiQ05DMYIqFpGMSGzloVgJsM2FZgrjBzTBKKm/HvXgQD9Gq+yJslHWy
Cjxl098Xzkg4fMqwGEQKZHVnwDdgspDJYYFgbEzKQjMkDijMIfk4qFR2bA6PgpVManhMMmxYLBs3
sHVsMjZLDGCEbb0UrJGGx8HGuwDn9vjMsOup6o1LSGYnPQQWG2PrArA1Ady1FizY/A6EhLCxgUvf
D/e1gxbdsDsjyLcEx8cqsGJHh3gBh4c5QWmj+bb9VFMKs7rG8sQ8YQZDp3lO4dSUpriHH4f9z1yg
2BE8oKFYhYBLmXWLv73NZroG1MpUJxPNDF1n/wFmhMqvkMgDmlg86rEQYTM40XYCxsnhiGDTw77R
IR5xs2II7QoLmCnlDhcjxKoWgI93MKtRLGkaDjrCQXJukAtpaysG0mpnMRbAdsdLJopvcA93w2aW
eAeIdcRVYx8fLXBP2gZ8DomwLcy2qwGBbcBNDXBFUlzzlEq77B5izvNpBncGc4WVkEG0MYcXjicy
RlkAo8XxmbvTeTyhkODYTtpZFZ2vjMvhkNqXYcl5aH4GaYCbnS56p6WGl294JEvmx36hrDFdDHQn
4RO3hyK3/IOK4ACW0sY3dQ+/56WoI131q0IdSXmfYAjMiVA2uinhlylXUFB53A0U8zK7691xyRQz
W3DsCODbwRGZUQGjxM7NyGXO4IxN9AzPu/EalD9EBHoINzYbYPukor0Sbc16YQsZTTytwQnhAsLo
wCXIVvO625aOG9k5pelbB6Bax+x2CIRUmD/DjLCUWycEqzyhr1jHuEDsass3ocNWNfOQq3t2taEV
4exgrd8yNcTdsveyZ3XauOx/xYsd8YZpTuYNhg7cKHiDeDfFsrtiEF71sS+L1n742D987C7bgQmr
bf7+N+GaO3EB14OqpkUPZqBxMYxfJtwbGHlPTEyK62tJmdedFzaad5r2h/Pyw3n54bz8cF5+OC/j
/wzeit3XGPj7OkKGgF5Gxt8FU87R6ncCVeCyLDCY+EaqATBpz9FgE18pArz2HRcBm3/Td1x3wi5C
BT+csB9O2A8nDHbXDyfsj3fCrlrRF4Gqf5cVrV2Rx5clGjxfJZkxIlIyUPkc9yg9FjjPV9KWBVZZ
5hjijwRgBaK7yjmGCB4TeKgIrZuyBQJcgKmJNQOHYfj2V9QIeXq6+fLGcNmEvoHqiX+9nxeAt1Ev
aSnOANigA4gzIumxMAOkvzFAhmEeX3HWJfOPr+V9XT3Ti1jHX/dMr4a/LitB/puGv8CI+T2Dh7Xy
FUSeR9/eC391qHuQB/YtW/xA64DXMczteHw9TvQZoGqB5IcjnihNoOlLpAkOuJcYtM7wPuBQ3mw+
38xkW+GtDQWofsuRLVIJFvk23zaOvmvvxZ20kdbjXr4trRKAdoXMEQ3hqgbQEtntdi8pQoU7oJop
2QGKmhfzgveQk7qYncpUAPV3dgF0NLQFWngTklkrk6WEjHCuQ5vg0z2ZF19Sou1Pp0NIDggDYKyc
+RqZ+xNiABLOIUFgL0Oex5GlbXL28rgE8L3qiE9fX2OK3A9E/oD+H2vziNAGcEGFnTBSOJEVgs4p
uCJ4hZ39/ohrcb5GOHJr4w7vYEkF+9ePI5PfR9HfzcyFb59GiZGgD5SMXGV2WyLkQx8HazQL8qAR
+xaFOPc9CcjNSG7PtewOkpeJtSLIf1khg+YONTJWQHwzQsiDhe16BFdsNGoByBchMIFziYG5Hl+R
ajOdr9oJuS+xdbpK1MvEyj8Z1e/O5CJdapQmThlFxAPUx/LBf0OatYNeqYfoSd3ze3E/7hpLy8kY
miJSLFUK+lsQuXEz0db6AcWBMhrjxKyaZnwuXlQE+UwOudgxbcADje62CRX3qtWjzd6Xj2dAYmme
H437wlA3ukbrSx97Y9oIEeK0bywEmtEXATEjMyDROgroHYjR7dTizOSQHMK1SFjkLkJEiGHaLD/4
4zGdC+w+GtOFWd/WgSwlJYutIEIlU0SiEAqR7HalI4+LxfOQEEMa95xrQlvW9ckqkAkk3A/2ArlL
qJhCZBNRQBC4AqqXsObRcI3lxCBGhI7vTrpGzAhWU+4oX1CieiXzGFxAV64pe/2dgxXnIa9FHMbP
ogU6xsuCtIgbrFnKz4SQLYsOsPhQjsSlwQpuWPpSj0icf0TsB/lo7ZZlozV3Kf6y8DYLMoP62WXh
dJbOxMLfLMmerfeIZoi+O3VpBWh0tg9uawM92M1KIjmA58mNkX7dIILZmNFqBEr3pG5ny2UpPzot
oe4R+MUs6gicNoj79fY5nAYQmo049cZzWpJhohkuMpxYvkJvSQseJkKOQPGpdIbl66tvnU53q7fM
udnlCclzgv0HGRWZuAuxBw8nw2yQocbQcYZ5M73P7tF+G/E5dHL0Opc9ZlEghpUjvAhwvT7HkxGy
/XcuL/GCS62T88ifJCz5jPDnHATU67rs8g53klsRFj2LSEjRDYNC8C4WkBiHkk6kpHc8ucvMu7tD
gSDH+QwhE/evr2gYd5aRH++D71uIv8iUc4Hmu3XEj3nUSx0GWt2kW1mF1YVMM6d3CpYF5tSYpHkl
3l/50mva8lwh9u5bf2jL/yxteXU9XKTs/y7r4ZowFi+Mpz9ut1wTu+ck4ncL94fY/XOJ3QsL6U+m
1a8ZSmeiiHer6z/DUGJ8gh8Zb5e9Nf4sRuc1s1+8MJD+vGa/9t0Z0DSRMYopKEy4kI7oJBuAdASm
nr5/7JG5sy1G19vmh2YtuEjyNt+QSWGl5C1ZB7DkkHtgdndIo6fRAuaFmy2Q20OQ7AP37mWkitMg
lwycVY5qz+sCSExMkKjXr5NzXkVOWZVBeGfA8o4SGu5Lp8hJvK8rsk/h6aFY84ope/X0Lvyzv9jp
qd8NZKNvB9qbqijlvaQA1LMmi1pmYPETzW87pMjI95r5wExzlgs7mjDGaX0L9wMOSOKihcg5V7Si
3ZrlgcY2KxPpwV5D0Pml05Bohbw9VjxgxlskWdnZ2oDLz1KOOkTIWcIlUnmohDkNKDpLoYKgEMig
OopgG531sSF39eQurIW/1MlJ3838fjdzF/tu4pMgF+UefB3oAU+W+yNwjeMD/Gjk3vFAQRxnJwNx
6ekZndw5u32JchmBwh+54k4wtfVPzuq7kVxskcoHk1GqYCRb21scPp7Dq6d5oTP/A0/z3HTlo/O8
AAoUqYjUrgZUU1kslzTZoF87sSNIr2cGvjx7G5E8fVk5AepHo4W3AWQDdhq8sn1GsiPeVlBgaAxW
mKxHyWk82c524kp11aXuZocAvWLdj68eG9FHI76AEdCIUSv0ESMGt629BKD38eHl77r572b+Qou1
SSEXogbpgTbQ6DKXoMXc8ZkVkwkrmfL4myMDU3FZhibLRE9NwbWFJUsbZx58aIfmTYMWuqcaVflA
LIaVRMEID/RCounNbNUEyWmkHyz/5uOBX7kuxqX/O6o8F864Ltn+C0rH9tcc7O9rjV8ujHEBwZfo
1NtKaB/pLFtUEc/ICgVbFi2A7QFC5cgtWxkzfO9n4Kq2RxxUsuV4QrGfZ6B7b/h524Hr5q4mX0rY
tDXBKFHQxhDCEF74oiY30IUocDoAxzuhSS/S8k5XZlf6NYP+V0Yg/d1JXCT4oisgF/MhTgJSZcLg
HwzyUAEAZmjx45o905sVS2eFgm+t1Rc2eZxTE/Pjybq27/6p5d6fft9ddrX9rfvu2vK9ELjd7758
L4TuX3P5Xojr/6jle0U7Xvah+E3a8ZoAPiNZ71yyP40A/i5hnq4jEKXxsgTmxwsJnCec0CjqIDvP
IcqTGqcAcQ/AxnvIOnqAiXIHeWeiloIFqa5ULqDZ/XfV4i9ffiGd07kVC04aUV+b0WoTo6JoRi3s
ZK3PzF7bzJLcHMn2LJ3fQDHVCLIp5HkeFBRCPS/rQ1ATvSJhDEWOxGvUdDEJD04Nye1N/wtS0u3N
hsd5iOYpxln0jr7kEf6NSYaqnMKU6IHHv5M3OqzUKAZgH9m8G4M/JEAVCYI0DGiNLdFN4P9kdmxl
SLHGi6j+EGFAiyZviuYTs6MrvPCxsAXv5pWLcyH1pyoCC6WPmTE1VFJPKKZhEn9ZQPVMMCvZQx6i
f/3In6tpWG0Nqo3xjEYefopisSrsEbXlks10REFYbcCjgU9WeJpZTawSh9UjsqM9VgSvfb2FO/Ye
8AfDKbxFCRiS+FmaP1o4sZChJSI4iF5n8CZGlHexKDsot9hjpPujIgll4RoqBvpzgcWAT6F2KieG
8zV7X1gIUFAj+Gg+vmT/Qj/9spzYcnu3CbNAyLoiwXLi4SVV5DkgXkVvbgOYejANG5KbNnuCrZHM
yr3Hx/vJvJcomOtKGD1PT69gsIEOj8nr/rSIsOpLih6UWCLX5vbqwr/wGf47Lfzv0ka9l0gXSrWq
fXTEzjCLZ3OeIRXsxiaNmW+xfevdooYItUQoID8b/RHm9/b5uYJhtj8dj6AeeHvTwf2UwB/2PWbh
oZ52tTidTqglPLj0xCEcyyZ3IRK2n+kBJXoRSnTQPx54BgrcWLw2XhxCayJXZN7Vs7vQ6H+ts7su
tC50/Q+hdVVoXbiGf5jQumopXPiYv6ul8F1D2xB4dFNmDbTO4MQ7ye77apROI3QhtFSD7R7AhYe2
KiASFk+qzZN0cUVGf5dyVn/3lRenG4lcq8YivjLUhNeR18FKoddowNI+yyHKT3s0Zs1ioTaTJMvs
fAZHqiyAalROiMHLD8MAov0qyxvK8eUu60V0KK8omtbWjqIlDTFYO8aP1d/3J+iXEcsXplwWJ4ni
NxCcYCLpUYeLlJyQlp5EpjXwwRaFvW4JGpC7J5aUsNgE4Oe/ooHPKP8/4RzvhnBh0GW1Jk+qjCHA
sWYi+iawWKEco7NLCaOFYXWDAfKE9rCuDqcUuRBXLgKzij4awYXVlI1dk4QVRrBm3vHrfs0IEbc2
OP1axmpzt4jJ/spXftdQe3fSl2bH73/dz0zmH531hT3RlF07cBzOWrArWHLIC6sosC9AHRXSCipn
xn5hxAhg8unJYG5Qx8dMw4zsc2QTRCYSJCYXU8KsXwWwP1AOJCmdjh9fqe/LundX6kK1j3rPcWKO
YR6hrZ+ZhQmrDGYnIA1m0j6YTk/BR1SSHSNZfJFBLMRoG51NzfwQVtjturfMEmBDHxgeQ1GIfjye
DqePR3p1IV+o6d9/IV+d0gtN+gdN6TUxybqWvbe5/3gxeW23Xsj1LEikISmxBjOy3q2u4LxXDn6Z
2/zbDn5uNPHBLj/nR7zTgvGI/qz+AJWE3dJgAwugKQExCU3W8X1LVqwKPqLppkBKVQfKMfBrgO6r
JBuQM7CMp1cWcfhifbxTru3py8zfP25PC1eMiEsS+d/DiLiijc4X792M/Q7a6OoiuZCx2RypWlmz
RcJTUIkFSOSFtQQN0FBGfct0AkceRxM+v6MgiW4CAJLY/ga5iA5yGQ+ozadXLJOrY7qUpn+GMV3I
199zM/2mdpj/6Jq2fkqjp/wT6eq3p+5Tcfp0aJ/aqGmjl+Z/sYO9FOVUR0HY/u9fP2y+PkbtnfnU
Pv3qgZW3UTvtu7d6unlruhQfxYG+vfP/98VPb+ej3E7l29//9lJ0ecuOFkRF/r5zJdrHvJMhbCTf
Prd5yvC5TfEpe8r/R/OJtbz8p899bXkpKZ8FHvSK6IeMRgi6wsCx4a1p//43Sf6MfpdooSuj+7KB
lsh45VvPS0n4bKiajtYJgqSr2rm/8beel3hJF5AUoUsaeqoqCrTtT+e/+yphcem+Xo9vj99XLWrn
vMxfJDFaiPMKxsTrBrpDo1PrGQ5+t6/Tfug4UUlGOgmdF0erqpY2QVk8F6WI5G8RhA9+tEMf7LvO
1xellC60uVuXMUnlZClIpUpmnv+ilYJGObUhoTS+BbNkTxloSajGq0DmdN8WoqemFR85X5ioHBXI
zJDlgsZ9+9RHwLd40iQ5iJ+bZpUrSkwCXUNnm+pJlB1RdOODEW+bBMm45gDqxNL2kaMMcHdhgGuk
cRR9Uem7bavCvtLWIiDNcDXCIXAq2cokOoCPBeR+yAjo0AzNnmJCGs2aYivNGef/WFq8bJbdzkj2
UWdGxY0fL6PSRtK4AloMVCskGqkcMdnUhm3IXnpIDyxnPt36wam6k/ibaq0AWAso7iX020nnFWPD
Uu4535wqkj3qk1Me6pxkCbnlkK8Ady+gTfQWCjf5Ab3YbivoOe4oJi1R9JkEAGEJJzEuo1Qs11Xs
8LXuzEha50bHDyJaRjAXwT/vpeOqNipX7fYF54SdXXXacgBbTJ7SJoZKRd5L3op0DGn3ML1wj9zj
9MKf//Lnv+w+fGpPX+/DJ/GlPYkvP936U/ykQKzKL/1JfoF4NcjAiWjdO236xvYnG1RRyUrUYiIb
CQFZBpE6UFkv0jJ7TDdxY/ODQcTiSyWSWTOznogP6ZMs0R5N6xLgsOHNyHtJa4WiA0y18EIArpk5
BI4B7mx/m2RUUGy0Ue1TohbbuqLjvFUlKol7HEsTHNx3AD+LrV67mgT3eSIqyUTc5YodcmjiYH5B
jVRvkDolEjhKFxU+jb/JYaRjTTqgw489OHkQbcT79KdCtvKJaI9OVrtx+SLqW6VMSAjyS94JwFAK
xrHRllJz2uE8QzC35zRpTfkWrZjk22kXPvu8bTS7LFpq+WIEg87Sl8zSRbCT6g04GtObgHsJmm2m
rkQv7ezAwceL8DiON6P0qOSLncrbMfeApRrI6G8sa1QIwP84oHdyjBFOhT1yaDEYaiTTOLPrvSQx
J/BpystaqYk07sLOlXqHn6kOfhTOynHChWKjlV+1HkOecnpCaBk4ir+W/HW5ShllvbwoUAGwf1Tm
mhjgTQqpsa3bRQi+ywL7m07ibcPtmh5FMDNH0AQ35ncxHK9TeBtt1qZt6ulCP9kViku4zfAEqmuF
+TSJQXOZzrMdIaEKnENoewuWphDMN7NlSKu6J+ktt+1DC0cUJ0sJrGayRhENmv1FKq6S7ORH93oo
Iv5vyRxYeuT2aeR8q5EyKvOSIyolkTmFKCJoU4WQVFFO64g3tZlzjXCZtjEVoudAB3lPs6jjVdKu
8qAjJcheayDkHM/GZrRWueOf0Mo9Coh4NGBQ3GTVKdFlEsCJS0dLQ+TlZlZbGpadyc+k1CFgtqK8
iBvezV+jYimi3ztt0Qs2Qv+Q1qAClhRt9detHaQYGmYUTRI9wUxRS8RTQXtM/ImG2psxcPdtbKdg
Ui3RlGuZGRZavBI9uA2Fe1lXcKZOjtq+/JjzRz61yn45bfQnMUYrxbAhGkdF8L6nS0lMCI86AxUM
ZnaX7vjpNhapXNp9sOrW2v0AeSiQYp/t0f8RP5PM+kHin3wLIqv1+Wk89/UVHuIVZFIsbQACrSu+
/ShItUAfgWikzeBBMM7L+X4aSsipZOTJnAmmjpoSou8qeaP4VJieseylyOTG5wZVOHmzUSYUTYj3
HM/KKaIOe6pCdhe6VnKSRlL+WUDjZPQ+12qOBoEXlByRMQot95oYdZAK6NUGUPhOC1+0QzT0Ue4y
ywfrK6DxCT1T5g5cdr760PCQq+hmXt7gquZo5NNhYQxECXBtnnVWz9SZRkZmQ6R6VyDDzHCKhqQd
0iN8o3xIB5XRgNlJr5UEvYyNJ3UVP3eo4USbSLlah8VGDY4F1KMfECN30SxdQzwLzIWbciKZTBXE
kMSHvAbB8Ix2xz1H/XG0Ih17h4ciEcEplYi7VgMHEY9KmuqpFgwrXyjYtFF7LyujVcrgAGtBnqzN
Vlz4NvhgToGCtpgxRKyckbgD1tEOZiLe+ULyDMX+JU5lBMa4kcg62BCVxKw7fpe1NdpGoyBKnsg8
7/lCMvUAPdUM8PV1Au1kwWtyFb2My2Wqou5kAhMUBxrKAly7w2kIVnpzn3CDo6pCQiIeSXnGjpM6
0PwKMoIXAQTFBIZJJZctTjesMZoNWhucTISmX4rGNhsPQjCinTU6g4qyxecox+NRqSWWAdCOHv3p
EqfjxkdF6DdJLKxGJd1q6XjMUvVVzOVVIG/D/Olsmv0mi3RbvuWHtn57a9dP5a8Nzj+l/Yl25wq8
+n/dfd0pYHp+OnTPr7Cp6+ilfW+Ffvv0z3aobii8gM7rMDd/tkGVz+jDLgmGhPaCmvgrG1T6LEmK
CpMVSbiiIOtA4n6yQcXPqo7qTt04d2q/sDc/sj9FZlC/QzmZ/QlpJhm8gnvWd/0CZ43KilMk2eAp
shqQ0JSpMk2NuIao6bxeT+1Y1FezJtwrbbarZVj1QWdNhbZWcTSraJulkqluhlq+Yc62HKcuil7e
CIq21IfkGJXhhg/nu35UR6hBbZF2g9PXjSskPbaw+DzxwaKW+ZtCTkDNmRg5lTPlNQthSvRJRiTh
hIaIEfLrssFJ0xS5wXH8rCWJ+lb2fRMTcRaFuzE3OkdRqnyjcAWIy3UNbcNiQfLGMPMJn6rdsU0q
hUhiOj7yky+ao5ShEFHg9H2Yq89J8xQkZbEN6hiWRam+lHw0mmGsCOZUN9kCvCK9nStauJUELXTl
uEE3kFKUYWy2ge6pUoz2jW2t3oxTcgh4pXjRwqJl1oNgciIvb9q4U+wilfLOrCutCmlYoYtikuuK
y+fafZVBDE6dAfZIGaos09OQTkqNWDsA/zrQPCkeM+LHFdrHdPWhFCH2erUJX5QUbJUF3tNowyLJ
mmBvZKXXVgXsXojVqO6pXySO0WdWWkze0Bemz4eLSYlcLVk2Q7LUY1TpSeiZnh2btvUKXSI+n9tc
XRBdmTdRVJFygrEV++FxCnq8odiEMtSNUbfwQcrmWQk0Oxe7Hab+y1gitl8GVNAfyiKxZ6MikZx7
c+o0sIU47aBl4EzMQT6PcjoD5yS3DY0NdSWEHApix26XV1P+pYxVXGGp11oEaPygfGmkWTFjBSaq
IJeNJ4h5cpRaEezdub/JygS92tLaHnP+cZQl4c6fykMTTLw7+nG8rZK1xBULxY/f5H7ZhLGNzWZr
MZcQTpzRsCZQDn2caFjAL3XSpDvYNorbdNEi7lkTbQwxq3rOHLohoVI/2YmQyFiZ+SvWAUdnbRRM
DCuxRd4vl1mablNfy9aaCLenqZTVWIuZJ8mTTCNeRjZD1WhEb4OtPM85ymDDHAb88OCH8Ln+6wtc
pKwLgsZyK/+1zL3t8udPXsN8/ua9uP3ls18lrqJ8lkQ0DYdcFVTNUHUAyl89f7wiSIbMQ/SJgqZp
EkTrN89fVD8jY56XDYyC1zSI3Z+lLntJkjXNkBSMkBeAF/wGycvQ7Hd+v6QpqiJITB+IEOLSZds/
QcywPZQOzZr4lqJYvCFDET7EUvKcdWHtGIUw2mm1enehvgM3CAyyu/xWTRWR2CKxtpD6RWAPT0Tq
FIdgXC7bgrToKQ/IIF3EU5QtejnaTHUBg1GVnDhLd4ESarTJ4FEldXgXQ8qa0CPo+JTHsv3b1+o6
eqmLBj25Lg0DoCm/wFR/NRPiw6X8j7p7hhn1FQvzXsFKiAeAYv7+N041PuuqIiuwADQZ88X/jFtx
Gv+ZVyVe12Ssbo0ZAT8vXwGWAYLaClY7L2gKIKyfly9ekgUdJSE6lr6mQef/luUrslDkLysJw1IF
XQAKJooqjiadCzXe4VacHreTxiWamQ9Ctlf4IQEUNQfuoEhK6GXCkHnqEGW3nc4FC2GqutlRMi2n
JTcnt1FT9gs+ysCxXvNWJadpTKKxErZlFMPTw95UFnXhRxuVi7UbcdDzQ683emGLau2T/7Cl17/V
LYDUTzBem092l78CSi3yy+X6K1j1z4GjfhONH4Kp/3juPq275tfL8as4xud+Fqk8Zt7QdBlLUzeY
TfqzSOV5Q1ABlmqKaIgGQPCfRKryWTewQgxJlxnKyqzfb4asiJdwGJkXYC1B8Au/aU1ehGU0yFSN
x9oHNCPhsLKG0b2PIHLdXAxcEUpm1QYLaYJ3N8VgGfClGeCBKFhKGCfWoIQHQ4DrO6uD2/OAeCQl
sWUlTGxlFiZ3DFQvnyGUG0Uv/g0q+b+mmDs7EvAg4JSIEDGyzIDsf63D/8+NdbBujpb5fz/dA4x/
q+FEIQ7xq8X33UP+7EwZUJkSdLQIEcRLEHPfQH3lM9YfxCWPBaWqPIP7fwL1pc/wyAzk/eBTkozV
8vM6lMTPELJwwwx4Jkzpy79NNuLr3wnH7w78/UKEFJHqNKsFGmQ+WsArSDMW1NCKinJ2ozaSSTT0
oVMo/VpJuX0s90egBWYXABZQ5HjBS2hxWncg1q6VTdcnRJMSszOaTVI16aOujz7tORnJx5OK3GEx
QDPFUb2X6iYkURoXi0mAy6TXExp0JAZK9qL5lCrBF5kLc3ua9WHFpT4wmXGifJrdDCXwliwJ/X3X
TgnV+kL2SiEtqdECfZiG3BwMI/QB10QAdPqirm5qER5aOAog6uii0ZmGDHFhTRipkINpZdSsOge6
lemybfT5fRKH5U6OAP4qegv4IqpvC1l6Cutok2fqDR9qPVH4mkqVjvYPMTqHSNpmLqJja0T7mBNW
6G69DiPQnigTGpckTbdSeh0lpIo0mHpczmjkG8O10gxH5jvRyht+LZXZifdjn9ZBLFB5FFdZN6+m
mUf5o1wBXex10Abx/FsTpk+NryKHaWwQ+OA4vM6hKedYo89CO8A/aXQvLZXOErQpWOUlYCKhB4bY
JEupBI2NnxuHxE+9wtC3nRjMTtYW4/9j71uaG8eVLv/KxOzZAYAgCCyHlGTZLj8l1WvDKHeVwTf4
JsFf/x267jdtyW4r+t5ZTEzM5i5udxsCkExknjx58lfT1s9KyjaMPY08MbOXHcV0kUyHYyl/VNF0
GWVlgFTUsDCtU6S6gJ7GyL8rk/y5t80c4CHskChhMBPzm+pOzGaj+xwQYZrmUEyPCSC5VnftJbPE
Bnnj8NuyAWw/kLS54DjCoG85YCgybU1L/d1In/zSQlcvbpMrm2BciWYz0ryyqAKva4bVhDvuzZx+
SZL5UMT+RZtonHIvonVdTubextx86ppxvJ89PPaDMzpXc9l+a9tYXRQVLM7P/xxKFwx2pN1dzKI1
9wb/Colkirx3Kq9baj/5DoHEzjAd2q7CsKuskxgJUKG8wPrApODSsnyr/OIuS9t9ROc1apHAvPsg
bZ7LPtkkS8bodhe1wgbb3g37Ml4PFaRNdHVpUJ5p7PfaYj5AXwMRF2Fry4euxBArBUyxqK5rzcKS
fBuQcasUY6yaYu2gRWBycRlAyerUw8eh7ieZX/jNPYmni7G7SlWyUbdZj2lmogqE+5kn3k05oRVa
EhSLHHrnI9MIOtS6iN+E5TBcNIf/g1HK/40Rh4/U4u/9/+2v8X+EP/JfP0157PTp8t/9dvLUZ3+g
Lgq3jIwF88D/cvKovyIVE8RFpiYx1n6Jcv/l5B0q/4A7IEhvFGq3VC4Mgn9FGw6Dm6cAPRGNEMa4
IP8o3DjOpcArVwqdLgJSNigDS5+dRBsGMJPmuooei+ppTFeCfInNmXzthGfyewnsE7/Yo4wq7OX1
O+I0fY6vbooe3YSs0+orHOKaqx9U77uB/46D/7YUTY8frd/7YVRyF7EdHsElTHu9WJSoEbkDdR5H
GwCAulX1eqovJA38JCw4dKWYf2bJ97aHWWcuERzXK8VpNpp2tOKGO4/9s/luDhwuCc7uzCLLGf2V
qPzeluJCCkoIpYgMjrflVeko3dKLHqtUBoOvUVppQu6lm1knZ5Z6Zz+SIRzBapjRK057UCPquZq4
InrsCEZj8EOVfxUViLKqDQRe5FcfzP3vHbymDizmdbIvZH6ItRDoUuARC8DwKgHzm8lUpu6SXSyH
tWju3OZf0erfWsSpgaOFC9YtuCslwiVke8crjB3AqSm2eldF5JNkt0R7K6cf1x/v4xgIkYC3j1dZ
DvXVPnjN5GD1rHcRxmc48K5fojuxwfuO+tPv8PtvN3R6ZMtSPldyoXsQhRs6Xoq2GiQKpeMd0k8M
U8KgQ49lZ9Z4OZXX9/KyCAJPUMsx1xPYzvEi0+i6ZVoV8a75KVEgBrGj2jTlJSTwLtlTjCYzE8ZT
wL6MaAgCE1VtPj7OU3N/WR4dvhxOzvOAHRwvzyq3BOvAxLshP1he7+LRbA3N/hzr6szFvUBUb3b6
aqkThwGSUerTsUY6BR3HOPAfyaa4qzfs03RTnGl2effmXi11cnNtM3h+kWApKobLJp5D3bEz39Pp
x4uD88HFAdwiOMMndXJvRPS0V3mD3eBNl9a79hJ08klMTKF0G5fn3NLbj2u5H4A3cLQuEMgT8mjb
em5lXaZ3UwwVDgXnClDdXX1sDO8tgu/WU8trCB+7uPxX31Yfz8igGvgIE2fPDtvOXnpIxvGMyb+9
HH95bpXEwUkKFOB4FYzhI4zGLN7VnZfuOY0h4+JHTnzmgt5dhhOGiIAr8eYxJJNt3Eoie5dFEti5
lijnm+nMXt47MeWBwiAZUligGcd7aVWeDoPQ8Koj5qPlt3Ge3A9xevHxvbyzFU6h26pckM8Qh5y8
SUU9i9nzxmRHczAWMho23LFndnLaxAHH6h8tcrKVri6qSUkssrq527tbBpbBl+HOhfak3j493mNi
FLpOzaq6AoEF/bA7dm3PNTS8u09EWoCGBCChl5Djlf1ljTBx7LTJztWODtDafKvLbv1vnOWrNU6+
27jNExWRGjfG862007oZr/6zFdxjm7Cpdbq4q5Ld2MlmHXuYRdU06erfWcRDvKpcgLf+iYcb28GM
suiTXZmB/5SEc1xu/7MVTh7abkpNMdkBK8DBtQTElPLMQb2EiMcvAkyO/bWJ05jE71U6JlOyazBP
bNEFnaFhuwd1ZJX8iiq8EMnh/s+ln/fWBvZpJEH0iLFSZ6Y0vGt0LgOZEqERlwjyj5yeF49D15A5
2fVZf6nnDMwW889dEad/LXFavNFJbZw4sclO3UmZXLSlc+YVP+0a+f3xctSHYAtw3y+FnFdfDq8r
P41GFx/vE0beXRRbjPW8MDfZjXcb7THY69sVZEZxj+Ixv0HpcWs2DVrPbfDz37CZVz/jxCrjIm11
ktFkJ8Wu7Jcw1jtj96dtH292emKWOaXzWGZ+srMhhtde2V8t5GFFOHeBXoPzB1Z5uQb/6iLvV0BM
Cqiu3+lNesZZvmsznvAFYoAlcjvZ59ylTjKNXrLTor4Y+7r44bA6+vXxYS5/5M3XgVoJQHCAjd6p
hEhX9THieJHsEnMbuWmYO9cWCIaZ9L9jnq8WWh65V8ZDS0eNZsCRSpuErgS6d3aJdw2UoYTIgaly
hgjmeA2MM89nFy/j7uapwHxaek2/gHGEOfPQCZ8h+LMM3l6m//bXyyDDRYn7YdzGV+R6+/Dxqb53
dQjoUdVC+QG/5mSzfZkgJpiLdMdNe+umxe1EzZknxlv+xvHNAWVGyVjiUD2KKOd4s8L0yZyi2XKn
y8H/1c7OsKPp1EHpzHXbMfT4OH0bam9+rqYx/2pnr/vRZm5+qPiQgikzscdEZ8lV41qQHRvrAG0y
6RD9Kae6hnecTcGDIgVPtI9S8jxpav8cREEScOny+GYkXtQj4qEuxrNL+IUgbganAD+55fu8ZiYL
8twpH0TpkRsmQPkIvGZ2FWq3E6ggWV6BeVoTyyG8rlrAnCqh5W3UTCAHdu7MH+e6iG9k6wjMWJ3k
5K6nzssADeaN3wUgwEYFuCRsTFZg6dSY8NtPHgA+Hs0FiMfUfLWSoEeV4fuC5EHhgOMtp1Y+f3zP
b+Jz4P2AgiRI6x5nYil6vjbqouRVmSTpsGNedGsrUIa8Z5VDDT2+xVvwT98QSl+I+ZjOs7zFL733
r76gOUmyeJw0wWIEbGeM821+fbwdvsQlRzYFVgKsFnaFyJxzstj1qyVIxZkuDE/2MndxP7bLq29C
ju5PYxfOieQleXTcBsQYb3IbTKrOPR9U2jh9LpJM3/eqRkjFuow1QenYvDn0GoyoMJm4/znqImSa
qJ2Yn5Fkxb0zTdVz1wvyk7Vz/90WDOTwKBowkrXzpnYKi15W9ZrMfVkFZeplj6JWXh1Q41IbtHTS
1xpU3weZqekgY+nGoZ+C8xt4sVtCQz0qWRk0WVXe6Kbs8iAvaOZdTAnSYKDQeULOOLiXZOz48ID8
oZIIghwwHSB6x4fnO3Ubd/WQ7B1Z2RsiKx4Q2gOs1rkxqK7k3Xfht86VjAwJu0i7j7rUf+qxHtex
EuZMOP8i7Xn6cxSqRkhMPJ+SNz+nMqqva5PtM5Khd6GgejVFkdw6llQgyVF9zVDCCVEBdXdNVQGa
t645uCStKZq9e+im13K4bbxouoraCuRokzs7Vel4o2RWAoYb/V0U5RtntAbkcdZvCKrlm9x69goe
yazA1ptvhtyHkubIMcA97dxzPnDJSY736AtU+5GyovKGdpkTex07ohtUhMhe+fniBAzvngc56Cyo
DGXXiXH4t6Ia5kuXNs4YmLzjD6Nr02HbkK6800h296W0zY9ezPZ+zsr4M94Vum9t5UKMDAUyG1oz
VvddUeBVtAgJ3CGsBkP3Nh3rBy/JEMf5RZ/dCNJQ1JHqKCJhr7T8RV1/+ho3beMHgD+SX4NBOSAU
Mu5JGDt1nd85IhvQxkycKQ/wDehfVWTUFycDsTZuewESdzowjIct/OwrG5L6Twu6+xjQqiKfayCY
u9FJuxuW9T30F4VyVlGe+eDifuwU3mCwMGjQlRBES5w0B1Hn2K6tLxJQA0e171ul1Qq6Aaa9aVWE
Akeb98O+t5lNVnXcogNo7oHPhX3dSogBjk3Wh5GN+s8f/6I3rytTwgWCwBCY+C6qo8c/aM54hYks
Q7Zv+1Rt8VB4q670/fuPV3kZVnJsXEoShlACCB3+9zT7IZomjpcU5T6KUEiqx158ilJnWFWabLOe
5CH4+YXV4iJiSYcHs5vuxiKCvEprI9R+Ru++xTe4+fhXvbN3BSQI1BsI4S7p+vHeTadjr3DHcl+O
Um6aznjreS7mM3f+NpJCvYJzECMoQA08Oyd5OuqZNBa0MntUjNvrWJDoFpwZsZVLulyBUtqZuvhE
tc/XY+7g3p0Eg8K1V4BHPmVr23dTULtzGU45q9G7Q4otJY67movsUbYsDfpxKrZCRN62b8t4OzhD
dd15dR3KFMz6GfS5Nd74BGM53PxMXP0mcFr2hhebAkAGzLGwQl4/clpqr/bb2uzHWutVK9A30XIC
aDfz4jNOeHH5RyaEpXB4ANOWeTgAX4+X6qD9OPB6NnspuvRaRalY+9UykSR1ASfnpY+ab57tFY1U
WKEp8vIfGsuyvAIpi4HQB/T/JB4WIjeRFV21R0iIKfViisB8TvozBSH2JmrAMigsePgSBRiIL6DP
q6ihqhLSVqqr99Xcx+HYxeiayeYOg7FrEV8wKP9uwPcmjyAeCLzw9KZxUf8eKHe2LM/tVdHbIqim
jF7l3YTWsCzxnxNHpWE211NQIn6N8XoXSYjKJttMVTmtPj6n5cZPrglaP+D7cDAvwWE/sQjHKUoH
EyDqvZr6GT1mDQ+QwqN9r/V2XeXFAdRSzhzamwoD0mjk0b+Xlb48uZrYjWK823O9z0B1D1hCo63s
Znc90gln5PR+AP+KRDPL6Rnzf2+zKP2CrgZiEgCwk5i1Y2pgup6bvcoK1MejTkZBO8/5Gu01GEZE
eL8zklVnVn3jt7Bf0FRRFeJoYgUb8PhLIE3BSUvdZp+2oKHbKYlCbmPvjN96+2kjkUXip9A4gChW
nLgt2mveVTCuvZ5SdOJM8VPXLe/RmEX/2GRciYot3kRUucBcXPb7yuZ73Q6ViD13r0t8Wkql0Rpv
/XxhnQJTdITPVp7j6jNGQxerODZUmCh4sqg7U4oU98RQGZrXiBiNs0+TyaAJzsOg9SINVNSuRDde
dUpe07jfNwx8hwjigdPgPXYRR3dbFp+Jvd5eKPJawNHsxY65uziFVwfQuC3YM2Jy9nGHkhJN/ecp
6c2ZU15s8WS/qPPBZjy0OwP5Pjnl3CVF28WpPjR+rdaCGfAxmE5WrpHFekgjffGxI3gbwyPWeSnG
I68Dm3UhYb/elbRcOsTr/H2biO+mdi901GRByuOHKdp5Y7Y0JQcl2oaTMqNB7LFNltVnPpW3m/aA
9oNJ66OIj8/l5DcAEELK6Qp/75YK03+Yna8swhPg8cZepMYnZ16JdwM8oVDvxotPFDsFmooSzxde
S7mPE2LpKp4Z+1aCxXDfshl9nQ2KKY/czqoPcncC19phZsSYpCTnPzu8++eAzLc1PFwC+JfASUEz
gK2f+IqhjfJqmlK1z4TtNm1dYxIV4i0X7XHKuekbn98BCHOuizidb1oXaX7VFurLx6awnPKx6aFe
ijcbpGRcBMj6x5ZQ1Pk0+F6l9mJKMG9RO2iryOnzx4u8yIecrOIKcAUBv6ECjAjheBXbkCZPIl4c
kqgagBsMBawbNOZt1cwUHLJ86C6JRYfdRcd7PoZZ7dssKNrSoJaapCJoCjk8kUpREMrieNIryUeF
5kAo1yDNldUdydHvi5w9+zoXvm8Cr6+AccfU006gRYQGTZOVX6q4GacAtZFGrUY2tSvrTdl9itTo
js1lQ1Zdbnuk4U4yXLI+RbdpnkXOZyTyrAzTpFXfEu64I9qF/apEh7GoipWT1c4jb2Z2MGougDGp
Es31bRyV+GVR1WPOHUm9dtOmoOGhDVepO8vqpa1ZCbCk4so85qQmPz8+8nesfeGgw6TR3gYGlHdy
5LGLNqWh7qqDVh4a5BUBqXBGp2NA4A9CnqoCjaO52fppeuUNdtjotMoOddSdK+u9tTAJEAgWjjql
dAHyHt+9qavCr2iVHoif62srdBWAxdGcc2lvcmSUDZH/gxEPsg7u4+S9J15LaJNF6WHUfrqtEyKv
tS+gsErTDChhlG0jmbTrpHfiR9qPfgBDa1cfH/pblwbFCgYIG9Qkil+xHMWrx8JEueCzEcmBqEbd
oJg9HcapIbeFUXvXTk1zJg54Zz1g5miKgfQvQqzTwLcCITgz85Qciow6KyfWw3Zmy3vokWnj6fhc
Ne4twQLRAJFIx+CwFxrXibcA0OBMbYK7nEzRbW2LljkwHfUa7GTw/coaw87mER+fMiKYhMo3JpLu
yokGhh5dE4eTn5S7cQJzMtY6XqVIXc7Uwd4GnMsvxGuCfA7Z4+mRlNyPe+Bz6UFSXIHXKNCpsHyI
gJNvu2yGAMLQ14cyOQvLv2PnqLIqMJ2QsoM5d2qAtVen7izTA4CzeDsi1N0A3zxX8H/n6ZYQRQEO
jjwE0d9pdUrEZOKDFCAT+ADTBOkohD2s3XgALCDWkLibavDdAH2azSfr9dmVp1N0isTEhcJEx85Y
/HLhx44dWZcP8sbSv6qYf+JlajrVjVOW2SEp1N2UWfSMmr2I9LfIT29bMzx9/IG9DXwRjXLwxCEo
g2aI0+K9xEvpJ8Zkh3H2qmvhaO/RkfNXAKn0zMbeprRLbwS61CQCBURmJ59ypyOvKFpWHrxZfc80
6e7V6EPcY+Q2bGg7rmnkjpdFRzEGUSbiTNT5zj6RtwCRgHblMgboxJZkL02SodJ58GefXBUNgMiK
CMw5Lrxz3EP3VMYYOcRCygewD6oK+AIvw5VeeS1RMZPOKmoOFT7RakuGxF0RWaPR0qRtgcZ8J6tC
U7rj99mzUASJoKZRBnWfmh+lydP+2o/yvLgYk2FRpJgrqL2wyng7Kmt9b6kz67VwZ7ZxhclRqkjG
Zj8yx6wH0sfu2uFlfivQnylXrBHkBx1G/pzmQEwGWjX8Sug+/jGhF7RCN76PzNovEC4Fpd+XEb5l
RARoZJLJN2V621/4I7h/I3LzJ8l60PRln/D7qbf8qdTg44eg4EMAXLhNE3a5jwkZVanGJdCwj1GM
fy8YADQ8qjJ192jFRulH5VF9aDVo3pDncVfxwmO7IlXpQLIGW2uDGkRrTML1qk6Ew5j7u9Z49Y3v
9Z7cxGkbQ2mkZ5F7I+qygEIIgJCtRQMzxCNQ6AB+hhDv0u97dqWBt+5N7UTPSMOzEdWEnvgBgovh
60x71JxA/c7XvemhcpJl/lSESWnw/xBQZsagIgu1gPRzTC4yWi0SFaaL+5DYEQHN3NkYYa4Z/Qvl
oNiEW0CRIqWZne8anTnfatmh7abkFGonsV+7KkChCdIIo0kZ6j2eW3sr1NtiFiBi5BALd5JsLcqo
+jJDfoKt7YA0N5xwb+LeqQ2qNlWbMhaUivRDIFWVlavWjQV0hWKRQ3RiaMov8NSdWfVsytGWO1Cn
WxsgYjLoxtpeR6VWTwlg5ado4MWNtTom+EONEWvP0WUdgIQ/c3RysyhZ9dxLLhPVO6CZFjw54I1g
UErNpUHW6A/urUJwCVWN3CBDhmGU3/K5h5qqAWZOpqldwwV4V7pxkv2saBdqD13obOYe6OlxNFtI
0Uy3+PgImgHaDAKyPuoRJSST/KwJ56JJHhVKejtG4hRDWMWsr+K5LG5AdbI/UgC5GPg0T4Xcpl4/
Q/HJ8V0oPfWWblpaFr+kV0SQSgHKj1mrkcI1Sh0/dPjwvvVZ5H+relnfO53Nf/V9nn9quEhAE9bc
XE+kZmoF9Sn9VHet/oKSpSNWsirJ/QxSMzRE2+TAR55d0Lw2+apxQeULkf0Vn33D++ta2PhC1lXc
B5yNsQRCgtbAsG4r+9lYYAo4omwWYRPzNgs0K8WVVRaVpQlxzZe0repHkzHyvW4baBdZtJc81k3j
twH6YfDAztHg3aguabowlVALqbhwynXa8XVju+xgMXDptqLJ6AROqbvqLqEzhXQpqGVYAS2M30tH
ijs9l/qpxLAgfPuOQMtsniXLRau7oZTia4RqeIOQx6GAQpx5+o4qKpCDWU4VRmFpFw0QeS4UADVq
6lXkZINAv7uxP2upuuthStlWtiOOwUIdIEObyGocEvIpG4n4GTcS7fKx6d0vxJ3HO1wHLE8D+vPW
kzOg6cdo435O8M9aNOiiDyVMoHmwnyeE+ftsnOkYtp2af040o3e9VPlPzZRxlmaGaqd07u9J1M5P
vjdx1P0Y9cKuHPILq32M9OFuCaC4rubnwRPQYXBuh1RdKlLYbcaj9qdA9WTFiwy1SLABvmieiTqE
YTMTuJ10bxyNzAb88ai+KjLeYa6NThqUHSW1Jpj04EIcTFryzIY6uke0Nu505NjPBa3tlSoRrQfO
GAmEk0AJAWbFtf2VSjXj+OqeRzhyeP3KsMkJfTB2cGVRjv4qbWqomiF+SfWKz7A9+LiE6QB+Mn0o
ZZZ8ImNq6Ap3V8ogkR3/0lAvsmdApLeEKCQcAGkRkYNQigToJFblPEuZ6mlzYKxCd01qxcPY8R+F
cptbT9VkbRpTovGpTC5Sd+xWTVFM4Vj4+RrvIe5BQMqirzv3Ex8HuO/c5tuq9VUAHju7RS/FcFGB
uH0x9Clbj3yWl92kq0egF/oKA4GHM/HI24hgQSzQPowOOt8DcHCcWqTwspNVXnMY5gQqYtZAJTR2
+rAvhHcGmFlCm+OY7vVSb4IsxQwBZ9BvDraP9dpNRm+l5lmdyV3e2RCaUsHYX9pPAaqfBFgT4bEt
iVceIqf6MQ6qv9NS1qHrON7zx0HjO/sBQQUsejTHgih7WgipQMvudSLMoekmP5gAcgZexvMzCeg7
qyCCWgJyBFNAPk8i4SRKZS0GXR3iCS62gxBFkAl6jkb/Nr2BkA0CYAVI+6XP5tgMurRzaJ3Z+hCJ
RR2l9TAqRMp8BYeEEeW5o1b9ONhtryGL9vEpviCdJ2YBzXPgYaj+C8pPiXfNJNxM27w/ZICM0jBC
MLmNeanXWc+8cUWML6GUEnV5FkzWIlCrxtSOobPoveRl2961EcluGE9ZHoweYFyS+fMPRHDtpfVb
HzIvI9U8QN2iMRd54XV3CsEHxnt7pAdZZmySQ6670oaMIatqqY/vAAWlPL6I5SQgEjK0OcbaT6jQ
QEqN6ode5GL4h9+GIItQEIFw5aIOhLM4Pn9LHCicuEP9OcNLEZqeQ5SwAw3k47M+0YqQAASRQ8Jk
AZihrvXS0f0aSJhN53WWRQOmYHzHULAWqmQm9KEC/ByvSwy7+A+XO7FdIaokmgSWI6GHYTII1TBe
zlnDl2OtdH1FgmTz8ZJLAvPamJYNoqwAGrbAdwmzOj5HBAJg93A9fhaVuutcROZulT7lWf/Lac0Z
4Pf0yzxdix2vFaUqbxl3hs9D8Yl7fybp/uO9vDADPtrMUs54lUAxOgJFnHB815jbBwXAbtWvh9Xl
E+ScgmW+zmMcXuBpWUHB7WUM05kGjVNIANkbJo4iTcQ7R9CXdMqYQiuIESVzp0NWl4SGUWYsYD4r
JQ2rjLVXNKtAKavKtCPrzCSsApnM+jHITSSHQlk/e3c5aefyTBJLT5zVy++Cf0csjHIpdAFOsljS
JHHkmNoeoiKZvva064PMQyrrY1rgZV/zKCyNGz36JnFRS1LdZWcYJpo67Xhny0psetU0d3U9PIy0
zT91tukgK0r0KuFZ9vjxHZ7YyMtPdaGFgDoXRcfEi7zBqyuckV8iqhPTQc2LwCQmoICOh9Ty41VO
rB6fMgUwubAloW6Ll+jEEls+uE4x9P7BItZ+SApoMWZV24cZYLdtJMbq94f9j3Tf/t/UPMDJ/n2H
6//Kn36c9Lbi3//d2croH8QDmwZFD8gQoKiHsPC3fAFVf0BPBcRA3IsC0WopSP2rs5VD2gUlI9Bk
XjpXj+QL1B+AvqBsAO7yolYMZYN/oEx0HBQBuYbnR6gCdBWEHAGO77Enqfs6qUtw5sIojYeHDHy+
OvCH1FkblIrK39bxty15wHjw5/5yXAtQDr4cOm5QgVq416eUp9orUq5tFoddY/jXGZnaE4FGWh3k
bW9upMP7bgMBmARkW9AWn6BAKnWQazbcAnIU7rYo8wiDHHovvZsiq/O1BqFLrVRfpQ+A1wWKbB2g
nTByVXHd8q4wYVFW4+XQkxIEIuWhuDhBoPlrFmkTBdxGHnjMgjU21BFF7u6ztPjsxQ365CkU4h4A
ahoAccWA31JDDxTMXh+qo13Oh5UDFcivTVTpSwB1FbK2WRYSlJd0nIMoqSovIE3JVNhlEfuuXMev
Qwsv+LlFsyK0iWmu8mAqi0kGnucsKqlO5xYrVMwcP5RZNdzqJjdf2ikqrs1YpWA1+k26TV3LhzCn
ZdUvuEUfhWTgDAktSIn3w+AzvaadpcMvcJhrse7o3H3XRnl3cRQvYtHQOvgq294B8tTkTABvYqMI
nbmsPxNg1snWaYsBPX4IvR78rCvB7bZA10JZOfU3xlX0JVFTblYQGQSK4pWkHQNNZsgsuGQcv3OS
tDRgMZVfmB0mTJGZuuKpKGwybgy3kIQAia2FKDOREoOltaIPo6MLd8s7sEKgKUv7h3R0hbMQw4ou
dPtEQgvX5wO5GCfR92E5NvIaVlsBnWms2gNQjSvYC6QHAl1WJeR/HV98jyeQz4KiY/yHU7QOQ56a
ugAGMxs3m7Kx9b0du+EpbcaeB72a8VaYBBgU0leUsQKOKOnACbjVYMtMcjPU9RxfdHq0mJ43jvbQ
VSMydahyplAJ4GK4G6I4h1z+UEA/OYqNB6KCglyegLjXhdvx5ldSEVOuOXvRFIXJfJJNPKqQNVL8
1KmT0sDmluxLzVpMkYubBhqm1QDxW0qaFmqg+dB/5eMix8BsDKqXC7kEtgY1cfwOQYsJU4QQMQMJ
MQ2QNV37ENrlvWUepguNqrgsbMvzS8HRZR7CTJwnmQo/XjHHaTEsXPgQL0GXZ4ybjSOASpm0rRtM
0AbB/D/wKndu48E5uA26ATbUnTjS1oyzKUTKJe+ZC+g6kKPiWVjXWQeiqMeabD3Mbo2BLU7SsoCA
35YFPc3aIkCYNj6rHr2zwShzfM34GXvPnUZobCcxRMMRlXOMTXJsBeYTsQopf5Gj9MDU2O8hzwnA
EK6rMWs0eGRAP02FEoQzydtiKh3MZZy9+id6FhbaUUQB5MhaGbtu/KT7USGgSfBHtfHXsRzz76Pt
IJDG+ipqVlGSAAnhs3Z/ja5XdDdphWQBWE7TYhpCTBPvSgFg3seQix3XbCqbcuMldfdnHi/axf1Q
EPemsy3YC2YaJKRSmrjXgQsmUBNwJAjfZ+EgrnDThkFH3bef/aQl+yofyketYnD0ULke7j2Ve3SN
vkcGNdcMINrvwOD/P9T/ky0p0t8/1XuT/cp/9HidX2YSLDpsL//F78faoT79A1pnEpTCpaPbl8gT
fr/W+EfsD9D9PGgL/m9pq/8WopB/eC6ScHSqooUeUm1LH9p/C1GoP1AuRVqFlx6wFdzGP3mvXyq6
f72gKEQhZABx1sOPxkADgL7HDzbzmbKzqNCsQB/c+q7Uq2iTlg+WXRt2PepLlzxW+pMtoe0Jpr+4
rYp1C/mDKwgXN19UhlbDT7m6gtyQqa60aNcRBh0+m1XRht6+2YxmVYNBmN77061uwx6abfyuAM5O
rztxP/Q3arzQEA93P9UKmTO/FDOobiAUWrw/QRod4uYbgYJEFdYXaNftBrl3RLXq6iSkqPqX90ny
3aHfRHk3kRs1b9v6Lmd3JWgP4NIHUtzQ7LPmeQBiA9Sxt9DgyfVumDCyCerSd219hRrlmaDkJJn5
14kiAseVo6IvToGukbDOyLgguzbxvnoDeCKT5v61O/vf/QkJRKdWKJJsxi8OOmVufNdiSNpS4nhl
hfe/b/C1wsMJK3r5GVClwsP/X+yd2XLdRpauX6Wi7+HAPFweDJubM0Wag3iDECkJ85QYMoGn7w+y
q0qkXFL77nRER9iKsCwKewOJzLX+9Q9MkTHuM3fDqu97urYd/R7u13ZX5eaDMRv+rZPpxXlnoU0v
n6TffXJ7+77RAT9NX5yYem9GjlWvd12pxdti3P/887xtpfg4lsGEjhsCqYDPY79rpTqoirD4fXkn
TKEf5r4IDuNmP03WSn6dewaZXzsFjTSSb5f9v33pv8zdXfQ/70t3n4p2+sdD0b6yMf0Du9N/TPmX
f5yIL+2nz0X7ZXyzYe1/1Z8blst+xVwevgv+jA5GSKybPzcs/hc7EeBUgLOHvlPe/tVfGPhNM2dG
9L7jet/oeH9uVzhHgjLRKgZ0p1juYMTzN9qLd0gFsPHeVngQFFhKLG/rHSaeBprwGVpCZFxaIktk
07oI3YJl7KI+GJGWlCP+6nZlWQ/lGkBgMuXo3yxTPd7rwGq6NCE42XTpmPYJ8jnM1CmfysbDU1+p
7qIvmBlFhmZmMMEbN26kNd+tU9esycxg71iO5q9Q/re0n2/fyEKCuDNSdvuD91KuItA8zy7bKpbF
OMbZ6jc3dg8FpSwRSjnrOIbpOMJzDCY71teuvsSqzf4AY6w62epehKMFh0WVxg1m8vIMBzcTly7j
vnIzJ0m3cT1OLZ7Z3y2lv9hc9rv83aGxPwUoiDhpIm6A4fIDi0GAh2sUX/FqkTo5yU0lmWwe5NYu
UdFQoE0pysafX/Md2/DbjWI/g2UKmQGvwPeUAh5SAJ3ULONgKc37qlwfekmapDHTEnUeVENXuIcS
v6DIdr3i0M9t8Cuc6i388cdH8Kj/UXG6cJfft5ve0MvVW/gIfSs8OAE5XhK20T4pw5qjGsfbS330
RUyrsJ0YGl1vtVLQBuukJS6DyvO8MIhZ6avXvmFkWFo0aT+/Se/0IN8+IVWBD7UEPi6P5937sXmt
1sytx01iqLdczksXCfIFlskIl3YOKXAjqmN3xCNAV2cmeSa19RlcICy1Br9qJ17NE9qnk5r/3GaS
Bbw2toKPq0/mgf3YM34YRu1QBHeCLufnn/0vbu5ufQSCxdEF6Pbuow952baN6ZbxqHW7llQ0cdd6
ZJpUm8Qwbut/gaq+PyFZxdhvWRBkPBRKDob4b09I31nsYA4YutLursAE9bm+9uVJt0gsz5sqvTRn
62WeSg8b+E4mfrXhQoCUC03jrIX+6LonU7rUv/hYP94GPhWgBslOvoG04N25jZO7qPWZT8VAfok2
O2dA0k/iyB7bxas2/0n5+1sn5E99kYFjvnNQ/l9rY/vT0/L/tZ87IT59fyj+60g0fvN8eA6MLbFF
2vlM/yrhOQ8RsWMJansgbhyA4ObfAW47no2AabevpWX9VwEPFocwAHM6GI/8/u6V9jdOxG+Q67/3
YvRK1HZ770pHgEsZG/PbVWwGMHlsUZVMrjr9pVhK78ZWnQpXTB95yZk8jcA+p+nk+feLV0/HdB60
+3ToLwZLJ7Gp1kgtWdF/dadlsy64EUo/tBdVPCgBMFTAgE8yGkcCtEhYKNXy2ujiecvqJV609UNK
p3niWU2dqBmq4oag/LR2N3g7cJ/DJbPFM3rL50H5H3uJlyOA+fmq0nvdza1DC6vnJB3EueE3WoTL
433vGvPVJssvzMXCoUMk3pE6o9eyeRzWZUHrunpnptlNJ5Y5rYnRGF5SaiOUG0NNr7am3/JRmsul
aiPZ4cITSCTrra2KUPSrCRPDLw6Ngci8pYGOIFSBoUl3gVXRuXElp/NJGNphzeY22Xx342wTWdJ3
CKvtjQwayT5YOc3J7OfL72Xd31pZ/zmttEd7SeHrUPF/1ZRx5qsi/z2thH0ETDkGHbaU5FMMUd/0
29m2+O0fB9Pfeod/7xr+ee8n/ebl/Z8h6Sdfuj0h739DxN9OmfjPJXDYjYDo32rf4xexfcm6pdiD
Z77r1Pn5P+pesPO9VWJMgWEk3vq7jOBPVB1TYBPSJq/xzsrFd+vfL7nzG30VPTzAswcvfDeZ/LPs
5SV3eOvp9/cyAVjc/zsvufVO8A/Q7dH08xeyC+0GBu/J8AptPcw7u4xsElBArJWN3V3a1P6loW81
7kxtP36c1IyieiNVwwHK3MgQagaIQuGkJlkeSj2wt9geZ/kpm6RxP2KdW8bpurVO1DWYEiVqk2BV
0+IYWaL8CbzeMevBP+3dWs6xuahAEcnVLBuYdzpCQtFVm8bBCAMH9FnW/KibqmRe6pokp0qrHzRn
bNMQKWK2Ra1TejbYYWCdeeakO0nBpvpA8FDxKLK8Ig+Pwzg0at+5kzIHsE0dogNC6OHNKUITvANT
x0Nh2GWmcTTgapIoDTvvzF99KS6noPGxzzVHce4v0tJC8mfcJCPz5Lyw6+BObwLjsljTOoYbwF9r
tYjmJZYZV8Vq1UM0lwvYIQhf04TuvA0nU6WbCZ++ekqzTJzXDdTxELoZU/OikpAV9G0turAbQM6J
wiqHW5Tr09cxb5v0vLa57/FQaYFOalURoISStfCTYRkD67jZo55eVKIqlmglSzcxBr0OotQVeRZ6
fVA8S1iuBLVNXnCNnbOTR8MknSDMlzq71MrRfdbQk8hw9trltat071Wz+20l2L0aUOeCp8epKLxj
BqcjCC2/2UPf6zS/9zQLXoX0WuXFi15VV43fTFejOSL4wEpR1ZGXp6yy3J/kAr3SMC/cqk+fTTGn
BHS3hflgCo3sv3IfRxg4RxwbegQRcfNxHEaYP7uhsRMYl7oE3eW96O9Lr4H+lruyRk4CyYKgoGZ7
JMbe2P00+0ZLPOxF9kvrOpObqiXfBz9O52ZbCvLJuh4pIZzE2lMHjhMzPXfdGQrG1nUU4X7qGufQ
x9cs7EVROGFfloSmFW4+3S3wH0U0eDP5hmtQntZi7crTnjyBl7ps5JXnbtVLofTpSrlQe4kNyoyL
TdbQPmfHTe+mQGR4FUP9oHq2vXkHXw2rOTMxsjQTd3LJ2mnwX76cWk3Hk9ibbJZrL5/HDHAv2tQI
2m+3zWpEmz/md1pgWhvJh6vPDH/RHn3OefqBuVQfzC41bmY4RRPKFshwMcVrLQ9YOK8nbe5Vfdx4
5WJQi6eulWBObW1nmM0bD0ikCc+slnH63TdTDmxhr6uKxdp6KI2aPBehtnpdGTt62wtgfC3bB1BK
4ZJAo/VZp2Os0EVq201FhNJjgRD8NUgbgARpDQbGsQ03bq0+jK2UT41jyKdaN6tbS+ZAN0wTWpLl
VN5L6ubKhzZnpP5tuuCHE6aeMZIq5ihyw5Sxug0JjL4IorLVJzIEjbT9IN0VVF5mmx55EyIpa+4f
GR9sr0D2ZHfOeiEqPqeO60UHZTluHOyR83QhhXRCl3Y2jX1txv7Q2p9lX9kfpyDr88RcgehZz9Jz
mCaglMKsJrWjIJ/We1Ea627NWOVbjH/pah98BFMQRjSjfanXxnghmRvpFioFfUnw10ApPaWtPya9
wH373EkD40HMAz1JO7pFwbcM8ocGhSU4RFrtLqfEQl143UxOpTQHDZbyVslXzgmtjR3ERDiZ62Z/
rgVbJyJeAmYHdD11nmi+oR7HzmyRZzkFKXPTiqU2LCRVdBdll69OFCiEfZGmSkZ6JTkDzRWGtO0r
4HNp4rYu5w8qGGBvVdvo3pregEW5qiw9Ii+IjoLmmtMAwTdSfyZU5CIhCBPVmcfdUJHX45oQ5QUZ
CGGrw74N/b7s1ijo4YrOS+Zqx9FTAl63w+qCvpuBKwZB7Z3kO8h8bK3Mv9PqSgRhg/UQYjbsl69Y
WOQ2uSQ+9R+GIqW986D0CgKuMuPr2i5mTaRq45R3W7/V9ZlYN027xyODP55zYAURdi2TkdAyTuih
AicjSLY3Ai2ZObSfkTQwoTJk4QGset7kHTQSca90t9puu45nGgdaPhNI67nqZW7b+tGd7W4+dl3q
nae2UcPDL8b5dcoLeb1okzucO62XtTs3N9fndkmEljc41cOqreJ0zvPn7yqSv0BSaAO+Q1L2cx3n
F3z7dvQdc69v5jDf0TbsVuIi7hcdfvkl+aNalp9ybnuxhj90YpatE9dL0J7jhPKnh+jfqhn/ZwXh
T7vD/Xr/ag///wgs2VkCP6kK5zr79C4tYv+JP+pA0/8NLatt7TxIKi1QlH/Wgfh/05fTkdNsGUTr
7J7J/2z27N/wY+JZQgPbo532svSfdaCB2TjaIoA9HAVBLv+Wa/i3jvLNetkl5VZg8Blh/Ngoy992
e7YsUoqWRRKNnJXXi1Xt+nWHaDBfdPoJ1Acwgx7Kvc95YbtfKgQEKeycmXMU84fy0YXjaeB575CJ
bBfpGK32XKIDIAiUoDZz2p5we4DN5JC2VIQk7Zm4SfHbXlQpx+yiyVQiOO3RlNxuyJ6hShRI+ePU
7xkg57nhf5g1x9NCQ5luFqaiW+ewNWsiWa0gMz4PBg+nbBz1UOZrejGlG5ddMtQx9Gc9imnPqb01
rNIvpoG2ZK6ynoqoGvIDm+8jtdkBbvG1aTXXuTM9aRscbulfak5+UZUqDJoREiUp8mhAHEJ0zUwl
tGVJ3qtj2iLqGY0jf66Iq9JakhqR4engU5lqoJzTjQp068UxH0RAtgb2yuZlCZbXwuxjjpswkTuO
ev9pmLyrVJOQv8vzfgju9Up9WIFmQix+ks3gJ2dPhlrWUztC71R+pCuJAQ8ssv2XZMg8VJS5r1Nf
WSs/Qk2e5lrUs216s/WUed1hbZvTCcmJcdCGHrb7dlQFYaAaJkfmYGhf1m0lJ081D0WGBKQSH+AG
v2QDYhu3l1EmScfuYSK7dUMWhyQF+3d7Gw7FbOfEhOYfkEgcpro+dfrlg11xWAz5k3AfSpy2Ou1j
5lsHvB/O9M0k+BYl8+ReaqngJinSV7uCWldmT/6QioMzjgOpt/pdjjlnvt4vpozQ5Zxk7bqHe/Rx
3eVl7M/zoae2iN12PnTVFFJ1JYXTn+mAZzT5TBrXEjaBfWOnQQJrJvLtIulgZsAkgUPh3rp6fe5J
A/0ytYIXzNw57MMaIMqhwx10V0GNZyPz7b50DltJ5C6egi6nd+PxrU3MzfrzcbJPsqC2bift2SWC
suur/KQaXoUvr1GVh9nOA+KpFd54M2bESgvntlTt19lGH6PGB9urQ3sc69hnXudpdWLY/XXb40tD
+VTS+6vSPbWbwEtW0yLe+6qgRAX+ucUthFmmEy3pbSo19BltdgFZ4yag/r7HKBh1AgSKOq2PuEwd
nYYBqIfxl6lrZ25aDB/FcDnrlInwdhxYNOIB/cfR1GA/Yth03eya1JpkDB83v2bRY90vr7NiOTFR
OaxETouWLMPF1nsqrmEkVV1uWWi4FDx1Q7R7ce4MaYRpJZNbAZy9dG1MpX3q4CBLj3Vppn1s+FCK
9MK/kjZtRFZcVqlx1Pv6jC5B0aS4N16vTsVUxZ2OQYyb6hPkTbT4wxgFsrpK1/zUXLSjcp2vqhxj
v5EH9NqYtTSnumynqBZXpiuH60qbghtrUzT288XSnCkD1QUcs3hZ87vK3TwyVvoPxSrPrTmlmyil
ftSQz8Nr+uLCkinXNKJ2DtHAx8GqdzAxq4+rjkuMmEvMIdY6Ll29JfqjiuY1JeeYO1pTi9D5daI4
yKo/aTOqn1nGdWBfS2I0iSKJTYwQVS1Co2jwohxpTb2huisN966ZWH+peQ8pFNaqOKlTvrqfnXlG
g1RqDAttIJ1lNIpzS7Q3qsmuVrVdWl1+oc8KAU4QtwNjVzc4zY0eqpd9NMm9zCtk39JaLpuMjWE2
Ql7cr6qvY02jyPSnowGcX4Gx7eFpBWHLYtgKplr501rLcztdr01G224rKHkJsTH0c3/N4s4hnc8u
TzN359ZW7lGM066lGnwiJTFKreHWQnAJLX2YQr9zXjbh1+xUfCU4u6Hriku9NlnnxZmnGZe6MZxR
WzeRV30Rlds/9pZw2bmzg8kcKxiti1QvoW+puCnIdHOcaGAYTWTWZW5nEWxbFYpMRZY8W5eO5YRS
yCbptEZqhln3B2wkvm6Etjmr0zBQWdQRvt71OOoh7pCJ76hHyGSHoOmWaMzlhTe7UBWmWObbCJ/K
i3gCmFIFPmJP72zy5g+dPVzs25FKcxgwg3mq7C8adk6Lk/qh5X1W4xDrbRF7xQ24xkLWURsWJfQn
jxhTwfhj076q9HJq1Jm9ecfZLy+gzuV7ptHp7PDYLXUlSVtGQ1rtZMJnE1pSueWggmNxI+m3MhsM
o9tui/6pGXpF0Ks62t2dT1iQDIrztNIvh0lr4jFtUnw2jWb1zzygXDZE1F7ADnJ3TfTozMEKurT7
PCl3esrl1D+aAjXpUYo026iGreCDVZfSCKdu5GgBNxafBaqhB7UF9aPe4xaJftFxbtQykB25gYo9
d3kzPoq1cV7WlkuH/Sowi2vLsb1wrJKwAUhYvI2NPjjXaVrSi/RGG7xajVw53XIzuF+DZjGiBv0R
dMU6H1/GjAlSRAaEJEYqFWaX5ENGGk7twg2Nij6QF3Y1lTJRSq++jLYnx8jslbgYpY05HxROvvqi
r+wpdc97fdHVdvMFMFy+epbQ8ysecSdeqhK5aJTLsT0ZEGbhZuVp/Yymwq6Hg0cSoH/0hsyw4R1W
zFD5NxXnalytp8md+I7URXhZDSmWlavCYgTsoMK5ysPjo7uom7ksTiudYfNpN3kVeFvbYPbibJXx
oZ7FTO1TFUyfTVfz7TD3Ruw5kAau2tHSaHEuthJxNUzDqdnzaEVO+NMU4NK2jROIcyN0zU5UVuZp
nGZFOsUmclVSXbPNxHzDWIwgksD+KFLcrg9wo4aEHjU5NuAMrGWWX2V4u4mYWzUQtD6OFnxOcr7O
bKMnqMjuSJ8f/KYoz7zV9Nj1CtyzjiND7rtBuaMR5WY/jhHgN6z0yvEhx5EEbPRJzonRJ5Nk5H/a
eCK9HrD3EeT7UogcaZOBGCjz3C4JbKFbR3/bPYUMOanhXLV+8ApLlFSocd5NPGHFWmakphZeoKwN
HAzYhe0uchAbmxfa7GrbsZ/TyYiCui1zMsAC7ynoAvg8+bKSRS+kn44HnBgX49TUydcLTSxKieAN
Wof8Kd/RmjNrxbT2TNPTVl40wPc1aCGspGwe/flG1aN1tXYrIfNrL+is6qHIuqMrpS6BJjwgfzFM
RDr5RtqbiblYqXFieR24TxsgSAaaU2T/zkp6/QUfLP+yDa4YCZ1GZ3qNjQFzVObCRs7QoC9P9YUV
jTd/40FAzXrfTqwlcJ2D0ypYTqVgznAqldN+CqDmXaQDoeqhGdTzWZPVrsVua5V2yA8uOCOgCWoZ
hk7Led93IHMp9Ttbij4V0KFEMzinYIxzHWnVBrraoLEDGtEq+1kQtJolZbbodazrKyhI3aoGnuDi
ns+qxw5TapV7IUenLmM9zZGK01ng/6kZM5P9bVE2VC6TdGQQKnrwyCGQmwOd4pffaSw8yAblTeoA
qcckABmlKbIMAFQ0u4E1Pq+zt2Rh0KdSUmeUaBH9Mt0jP+3SsJMUnyJANbiZoDNWTnCsyz2uQ68b
PJFk9dZ9bsZheZnBO4pomGe35RxNnQs00v2XcchwQcZKM1jRkC/pHNvZEI+GeTdAh2IqlLtZrJe5
flc5Fpr4HHn/ca4D9O8CitPFlkn5aNtN5mOCq+LNGEtsUEtpvjh9pzcUg7KQcS+N4mypsvG8Xqj8
drV4W580XVMUJ2RcapDkmq04LFmXfXS8h8yBh5439vy5UWKtr/zFRtCyCMuKzaymtvLdLHi1U6+w
KYGn9XolGqCJcrDEh5ItOg3r0uOM1uo5S0NusHvn9bb1anVTB0SE4mzGiEf2rz5oFNlszPKtEyIC
katJPQXxhtyvn+aDGreoUc30hNar9yLKJTcIMV91aeN966uDM/xn28uIDNEGZT2b0FLLZLI9f467
1SUaCqNmyS6oG3YT11jjfc2gpmKm0C/memBgXVG0YxKjwj4A8gx9wtNBzqvOu+1GWxlhsFXjqxp3
KNiTM49vQlc4hWWn85BwWeJg0gO6JcskSS7yEXlPXl3fWmLAzxqpcwpbH3btgI5/S1lNXsDxO6wl
JqVmIxGBj60aOJg3wz5bemuF7952mRsNfiUPa+/5ReQuqaZiaXXDhzwtsDrI8EJ65p0NPm/jJv3Y
2dyUwcTqg2eVWb6I0HLlUh56M1e4GdkEvxWW8Yk5fccLubUcYRBuKbuU7qdrsnFynnW1EJgjtLmh
MUDBCStMu1Kwhptl3Xk58NuSTe/woQjGzXzxC796mfgVMnW6c/Kx7CzykKihwv6DBvJ/2M5/uaAu
/xnbORVwcdvP34/49h/4k9rm/LZP6pnXu9/4MahU/ontaIbO+A93RzQknKYwZ/4N7uxJ4IivyUrG
dJIf9f4N7jg7AQBPsF0CCLTzN6Uz74gfkJJgRSKr4k3zkN/uH+F7wibn+DiOq4Dqapof8e/cDgHa
9KTcGu0EUPJPxjZwXPal+wvk8Zsi7N/EAbAtrscnh9EAjdjD9unt9SrT31i7XG9sK5zlNRzZo548
0MMSmNgm8MqeBHTj5Ic6UJpy13kqHdYy5gfdaY/fyNkk1a1y+uqsqGeDcC+zSsp6bMtf8IK4v99B
Xt8+J9asPDJsXnZq4n7fvoNIg6Aj7J5Ze1R44nnA0e4stwbE4+sw/MJ66ccngC0PBzEOmMTzYUv5
9krGPDJMHZmSLEFOkoNS7olZ+h4Ghn4Hdzf4FVX4HY2OJ8CsGXG/j8W0b0CkeHs9EIKioSwWkVlJ
M1rLzY7yqkVJmlfr5SxbERaW5sffvRF/8dz/4kvu3l7OH4ZbmKu9vShjuWasbRB43AS1SKtRJvUj
B75AM3i0Ou3rzy/3znR2f3ysLQt+OXxBG3Opd/yUaRSZVRfIF+yt5RAci2q5z41qTzHQ2/GpBFnF
NXY2tDvLA9iP0024dwNT4M+e3tUBfXCPt2G2CqNN3D530FhoyLMivsOm4rS03d9rY7Fec9li41E4
TE96c/PvyqYzhuPPv8xf3TsWyC67w0Aetc7beycK8Esn7wkcXXT/ohWiOmlGtVFwVl3Szubfc1Ha
793urAihlgWy0wvevaJOyexTz6HdOHoxnGsMLU7NutQTMYy/MrPcH8Pb3QBLGdhw38ThUBfePSZC
rZU/Nl0fybVkJolR6tH3s1+p/9+Z+vGN2GIR+UJw2F0sIU+9vYOO42tmLbiM7gaK4WJQhkaZ+i9q
sYxd2itwNkgVbl/Oljg1NJ+5ZwQ2mYTs/vxR/vDu7VpIJJI7yQ6i8zezgO92lcxzBagcwgJtSa3Q
X1igfds657USfTwWyoottGS/4PbtL/Sbm8xFscFnuIAwHp/nd+J7T4plKITWRW1NhIvF2x+mA1Iy
e4K3MYKYnyw6iFJd9MUviKF/deMxl2YT3a0XYIi+W0rG2liOVvB9c6hk5B2AfDAoN7EwbswLoWVG
JPFDuCpdYZ7DGlWYWxJ36aem+sX+81c33sGTg538W3wFnJnvt3NjTjGH6so+qpqCzpPRZlNSBuUk
AUdZFhALrPviF+/tj/cdgSg9Jdvtnu7qw9P7/prYtOg40aASZLzQn6yLORARpDtnbZkBpdDnRX5H
Pkq+ZO0vnvhf3Pedr8Np7vDsmQ69W/AT8NMAm6WLOtcro6AR2KfPRn5itRkMu0nAoa7o8GjZiPh2
Bb3PTNk9C/NXlrk/HKM+HwSaOURBWBdMTt/eA8XIu2HU2PGcBR6frVSRs4DQliSH/eLE/mEv4VLI
j7/l7zrY3++P47t3q5bDYk6YIEUVbjnHgYo+wUthTX7+Bv94FVYRrxNGiWyTnNhvr7IaeW7TkbfR
oOvoV4qmuFXa4P5iuf5427CXhQiBgTKMdyTUb68yGVIxIhrbiPGUHy15U53kmA+E+tKav/hCP74Z
nClILhB8QUamoHx7qbQclny2uJQmmD0nEvusw1T4boJAZsH7lLlfVGdjdfnz+/jjy8GBFqDmgInK
Xvje5ADRoza2JkTx0dOqw4od9rmq0/ZiMeR6MU6mHjbdzNRm+tVuCHeNb/RmP/Q41ii3qX50Dxb2
u5u7Oe5kDXVfRaPmjWdpVnZoPgdzRtal93lcGWNxgl3cvEP2KjvFOst6WtwuOO8GzMdwYW2s8spe
/cUBaS1bMHC/7ZfI1NziTCszd2Wc41J0DEG7frEAS56G2WbqQPRyfpmPTTaGqjLt8QRb3eqsGrPS
wtjLaB94/yaJbbSfK4BE/GkAbx1iuyvRjYlHRuoZaHf2oUwD5vIjwRttZBNtg9AM/sueANqVt1jU
99f9uOifBuyqqUoMctbDNRCFCot1DG6nzWENWVNLMD2M1q4G7FS4xyl7Gh4C5D0iYUqVESTSFcth
4DyBVSdousOtTAfnaM+99poWynmgYkdVSyk1PNX9Nt5U8+h0EJ+ggMEBsT9sJcBoskgCMUbqDFAU
1dQfu27qIXkU+vCSQk67t0XgbQwIyQ6RlqW0sPFSAFM1O2qOJdkQrzCCzI822oX6ZjBzy4vzdVSM
KjrwTrLpFUBqk8LLCjMwEvZ0V+gMvqBV5qEwoA4l3VAaQ2L0ORoRdPT5pdd65j3qeIa+WBYTHt0F
tVFETmtVa7KucmyitXYY8ZqlWsNtqXKYQHXmF8d56TUvLpyqEIldgkjTZXvzvTSZyhKSm2t9OE+F
/XGUDGTCpddXht1k9zrJOi7iudEN0CxQwJH2RQVlkhOFkx4A0cC6C9PgNNryob/qAVu4EyZoWsRO
LnU04ZttH5DdTPJQTuNchER/YR1Aeq6Tx5rh7v5zVKsPYEgLPs9lWTYxLjEzoI7sUOQjyGwfg77f
ZCwCoX2s22AG7FUZxGucnjYZBV5lXUzNPM/kG5TqUYC/IHLxg4HxzKrLjyCGrCJBCv0nr3c8fOLa
abjJnXElYz6Yeh+amb8RAWSTanG1wqRxE33KaSbKWdUn+ewC6A3pzPRkYUgwx+6apUeXwTKmJSU4
ctRDLIOLhvj+xqyDrEiqZSr33Cfw/GSGLnNJUFL1ddn6IYssY6kfa9eRN+7OOKc8ZqbAOK7Krsy6
Zdq2sq7lIUs72JXORKRO35jWvS4p5ZPVN/vTvLFw3cxGfYaFJ4PlELiKXHQYkO6LbJf2ysciE/5g
3yLYZMbDws3EjDhqddris7fMxhYGbi7ceOP53BmyA43XoYBmiV/n6xDnDAXqcPQHdTpDZw94R0Fg
k6L0kceAv+ugXD5l10SOxBZvq4SdVOGzHgkLXlAyEaYexJu3oRBHP+3OEYG52nmOFV0bM67ImlhB
mgJ5ywuImubS8sbnIDsXrlMxklxmEhBxeADjjKamZpA6Z7o2xc2KaSLjBE1mSavVjkQz368vpeVI
KxTaUNxM2j5lneZRTtCQGgBr1+/cJ1NbKhGWVS1aOPWmTAhWGuwIeD/4PBszHzbNC+33llHEh0bS
RpyQg5Chfe+Jg9R1TGt4t+0Td23JS2SXWj5CIQ0eRzw64X1kBRKceQX2ijz2uDZc+yb4EvgTrDkx
6/J8UBiTMxxcTYYe+VCwAqUJgDBmWXdXTDOOD0wE8Am0VnO8qOrJWUEI9JqhNDKtnUzIzuCqFn06
TovdPRSTinEZrM/PzoTDxERf3J3IZXSmUwipaWxkeo6nHUA6vDhvZZxWVt1867ZFi1Po1Kr5AH7X
mmHtgztHUkLfO83HIb2u7IIh19KXgRE5cEyH0HX2rdrIZQl1LbUm+IGZ9WhK4f/er0yvT5zVnJ8x
0hnqU2uSQ5UYuLI+rXlnugxnG0ckjWkwH8zyeUCcjwtA2CJK/JJ7eXDJW9k/M7joXt3SHGXsQOmb
2f09Wce12SznapHaek7zl1/jUltXGKC2wgzZnp3Pm6MJcti03nyeYT+TszoG/XU5DdYMETVbW8SJ
hn5pzH69AGs3Y3VYXGe0op1C63/lccr2lvB1x4hT2OzYLjTwQVlUmfmZGAZGc4J1Eyun8e5HTauf
t9zTtzjXDFVBJJCzfgZDFxZqjUVkFU5NKZ/oA6uU0wSXJSzmd3Zg7zXdMV0K+J6Fvi419poWk9kB
ydJFX/myYaSeOq+LH5TMYVZeBmxg3dSMC+Z4fiR9RZfe4KHvnfpNJ5jClxomkEpftdNh6VZYBYOC
wDCQIUfiea8xDEvLrb0oXTnqCVBZAW3QY5AcLt6W45IxtJp2YtpddT1gZLXGgyhqLQzWNL1fwWDG
SLUDdixYCdePHGATu7B0+qQHDsmjsk+3F4Z+Y56wQte7ZtYH7kbDODXE+aTPDpvbMa8eOhy/4nmq
A/Hf7J1Jr9u4tu+/yx1fXahvBm9iy97ebXa6SjMR0qqXSPXSp78/pgK8WNvPQs74AYWDwklV0aTI
xcW1/g1/6tbK8iuXFhCZ0pUhiNv0ls6tu1ABzr2vvhflSIcbAFOVYgYh3kiaBTCIMM2H2k3MZt8W
agrUR5p/pC3rJEwLD0kLVKfofAbazKGMhw5yS1svHy13EZwnu6BBYc+e9bPEW5GOaSJyjVrKQmjt
taL6BGFIg0Ff1D6g0zhJQDR74vNg9LIkOM72GxuodrGjvp09kGc10x6dNuObJz39B+qmVujpJFM7
vR2in/Hg18gAslT50W2W+rnhVU1Hz7KEE45w5B5Sv4dAuIzdoaiW+jMWQfSHE1CodASs5rnINfNR
q6es4dorPnmuNj37KRBZ2kkRhFyFvj4QYPJjmTVcMrqVHHMvrm9TpPNQvq2zcS+tivZBXGv9j1qk
yyfHSex3Wm2PGOPRx6Ne2jaoynl9+2ls6WDvZVL2YRmBy3tEgdRuT9nijB/QMuXVycLpj/XkmTMK
An7/YSBh+gJ1qTVonSz5u6iuTOIqIipK0qOY6VQVnXyQjpd9tJ2IykUgq/ZoynxgDau8QMNnIOfd
odDIwdJz2niN8ES8r3vqUKGv/pk9F/D8M+rLkgTJsARQpkFiBtYB6X674NlohbKclw+ydjUaUQgX
P2W0QABE5xOv1p4tFFB4nYLmzWSPilcFjv6dHAWR2Zxa10l3XuIABWqNuA3Qb8AEIaQ+Fn3pTav5
3o5t/s4FoihAXfcm9gU4w72ni0yRBx6H85FN670Dwy3uuOdiDyCdN2kh4LWywquukUGIDI8L97Oo
Uxl6o08jRDdpCR8jiADRIQPW5+wC/M4xaQVyeCtbfUpvYMBiEmmCp/8IBp0L0S01Ye2ltoDtnmm1
PJioumPo5eTmV4oFogf336QBzJAy+yrxAXVCJHks8inXoccPtTi9t2d9Kg60iYI3ei/d4GS3JnBw
+NXt2y7iXwTMnozvDezqT70+QPVCQan8NNeO+YbXT/BdlPr8zvC6eQkHMG8YV+kQOkI+GgyKlg7y
p6gYaINxESh9mgIy+CkNxup1m9Z6GhZeiW0WiAjrFVZ6Nmp1Pr6rMMvB3YVYGo7v08rtkadNZnK2
LuslP45EAP0WJ9CemywmXXOlWd2CYickoReaf7dzneSPpqB4PRuR6fGdzOFONGLGQbQfsPgkI0iD
m8nLVMpWjpEErIOgPfhEsTxnAPQKsgNPfMdOLeEZYiAqvY/SdsGwI6Zt7seue4Lj0N5MuW8eEM2q
8v0AKP9UU47gy/T98AwQjUw9GloQCPXU2nmom+2M/eE4QFQxKc68RgoVCkO0JGPJTbIYP4CPwqNK
tMbbCd+EikAnlgr6VEYl+Bl7zNvQGetkPNX5OB1am771wS0K2g5eL/tPTePN1l4fdNY0Ipj+AJAJ
NcXuDVA3Wb5UoY/gM/JhpZG6R3foEy+MKxg51AmrGQ10M6/YS01UfxlIhoCRRjnP5AAeT76vGmNs
9gjmeI+ZbHPr6NGYJw5gRA2sR5/mvWY0E7juRZXj8NvUX4OJnZ2dh3K9BWejp5lRzN1sh6OUndLq
AHQV07Vfdnk77NDRSUgkqc3WQF2dMaKaZg0/XHSPUceGK4E6LygeIEvN0pwm+IjonDYWpoPOAHWU
BvYwvcuAw6HcVOeII5H33wJmgX4w8Gi+ldXAhoP7ZL/ph2m8Q5bP+DAYulSOMbgBkenL6XNkgj40
KXHJ4yLJB2kkCPPYOrJreMxxVR+EZk+vVcsR4103997NrqvRuKxpvVL46hcISLRVUGwpiTl75NWp
UGJpOb2x54rItqS28RzXi/OjMzpSfBkl2a6B+f8zsLr2W57E/vSUtYv45FQZtPDEo6N6wzS7Zl/L
WpSv+7a0PvYAihAisxMb8nRgdOinNQHIy0RvOTlxrff5IeHOTcIKwBFC161YPqDMZE/3ZjPRl2qz
yXoyisop9iAkiMQF3IDT0sy87Ca2PQrThWdHh5acF+xTClp49BsTdsu0gA7WgJX9o83YqoV8fOMV
XB5AVc4ATqXo22wJhd46d+C6XXtvZkPCxKsgeQjaGK3npHZHskqfgLwbjbp6BynLBWTdTfk3WRjB
45RV3UMnamC9UjbusqfEWXwavWZ6PSJKje60knubNSfK76whB6GGCBw61zWZ6+MSq5gyRmC2DuRJ
gYl9FfClHQ9Q/8bEBPFT4FVFe9LnKr3trHb6DvIB+g22Pwhot76WxuEiDMoLWK3EX+3e0vlgNRJ1
LtmRtZ+kX3QwwIwxP3jRwoICI/Z4NksdRiGibMgWA3QA+Ov3MNYoImoAixHsPCW2pAWPHEf+ZeEU
ow+g9eVDAU+BD5cM6ZOJceLPrJntH21qwr1LPW84kbzxmptAtf1jLp7z3qyQhwDhUUbRXiRV9mom
WQhQr2uLdl/JKgE9mtZgDDPX/inzNgPQAbQk/jRXjk0pWol3hUPb6HfUKRwfSbIY9aveKEkdJ5Qg
bms55Yi9tq7uHIcMcN2+TtsMGXJcKYuwG3NQKcjppT7gsEa7n+wUgS6eQxmxJx14MwPeShdSOPGt
M5MMjaw6Hp9yK18+T13XPbTprMFhLrXPYAOoA9oTnF6gbUFl3cVSWmQF3JzdXhtFI+/yrJ/jIy9G
8QVHY3SUOf+zuRddHeNmLoCdPKEaob+tgMXMB0S9BCUHoGAA+nwbpeBAPZlrK4neFG1bx4jzFYrf
0hjZe6cb7Y8th3jCukPaP5DBW95I7JNiwFN2kvGail3MLjIDSGINtJFajOQFAq1u1u5zgjD/d177
7y3dKYOb1LaNGpe2npCScAryHa3Dgr1pz0N+CwTVfwiqPGXFhyS5tRrsx/a2nQAZ7SrEETw3o4Vh
1nZbgdz3HJDRQCXv8F7rBdG3BsaIwYZHSzuadKA/HbqiR2+k/LZrs4zmThG4OJFmbl+iXq7LJxph
ABaB+c3OjeyW9p/Ia5tXMgXTtkfRCTTrXLiVfSwl1Zp9VZrN93Qm0QTD6LgZVvV6/7pcYi0J3TjP
P9L94WWajl1g3TYcZu6YGkI9irEil3eYW5BK7uyG9+XOaQ0HLjiXzRjyp373Co1352tq0LLZiW7W
uAyrPvtgJl0V0JS3Gy90y6hArDCeAVM1tVZjUkDR7ycdNP9hIbVvdxzr8itX3PTQGqWbhKo8mZBw
jFA6K5mht0H3yznEqIRVoY3OTKAohhGoHdeOniXEfZ4HmenLO2opGRBRawZ11vOgxOLAdpcHLV1G
mHwDNQVIgKLtFF0rJb2fMBbJ30Lhz6rj2Gs2cDTlatBBeQul5ff2PraGZDy4szl85f5FKDPwzOQR
Kkbs3JZ15lW3WV0AiqShgHltEqtNmblF/Kqos+njfztlZehVp/FxqSg+i0Eub0Y/7p7+G84skmLl
SMu3gPsR4pLinZqCGsnxeuX6RcHco3BsWXSYHROtUVfV7v/oM7iyaSPcmgAK5ZpNsaCvHjTN6kFy
efmTLLXoLUau7UZzY61DoxraPlRwR1ciNNiBqSbxH6PasgQnV2ZyHyDbOXH9z+NuzIrmprFldtC1
Iro1TAnMlbJwmFaTeWzaYP7btgQ/gs6lTjvLpmXgrjpamuO3tRU7Am4Cziup7A3q1JbzVDhT9er6
Kr/os6ihfBoE+IIqpvuqz2L2DQKDNiEOcJ9/DzgM/cWk31JjuTgKRm/0IhT6Yi3s1DpJa0iPJN+K
jeVQdLX2FnOYZgPh8XIUclAkquhz8OGISOffrumDrBKc1P0wDOlNhRu6IOvJ8r/uGnm0wNSKWbCs
0FlfdVurpMBcKenq/cQ/dMK5r7lDx4LqoAIcX/88Fw4B2QqyBNTGaLuZq67RnEcUPKRqX+Ojc7cs
CC9pcZHdG15JWXXpApSrGm+jnfyiZ0TjBmVCHes21XqzV/MD9Z0Ig3uAQjfvt34gNx8z6d40TvVV
RsYctnRaYUTgRXF9tmt1PXX6WFQwJRaWGAZwhfMviHy9qihy+izYRsYuRnYg2dFVRXs7I+XnMead
tMmkROZmAlJZ09/XNGj0vQSai+sP1u4bv+jSWihfe46h4+Hbt2piOW1J66ZhLXRo2m/yFvK9OVBT
G6flRz+Mw0OpWe2+XTKkGbRuuB3spjgFdjvt80Q94IZUHCvN+xnAor6fAczS5YkK6gcgQDcC5ovt
73O81OHyTBBtpsLG/Rm60GjQI7/rUeI3p+ldwYgoeOn56fqKXBrFp4mpdKiU4cJqczjR1ApXIJVs
l6b/WNXeR/jK4vV/MIiHYzfNdZScvFUAHHoOFrhnHjBWbp9GQxbPw1L7W9tNbaezDiUr5oNbwoUF
9R8QK+crBvy4GUpwvzRHe/vJUuzCgQjzQIqt7Vo6ATsjQM/QbXGe7XUz2y+QiyQP/swMkyyrTqVj
pvd+O2nvYRX6X64vwlrCCjiNEmN30OTzkNdDbuT85yHJkWLNlSF+Vzo/9TSWn3oh37jjUt9boGbv
inZGBMjpqYJ4o9c/IkVaHQyUDJ7cGO5KbU9UTY1s/HD9d6lh16umnErYbTqAn7U+HEoes02pHbFs
YZTHuE4pag1GjBSGm98tcvgRFxXsszn4fn3cC1/LVltC4TUpc/qr4MADxEdwiU2Ro09Ckcwnd4wo
uY46Wn7Xh3qZBrAjlCsAyESUBmignS89xV00ySTMbZmX9FZFoYclcg6HsqCJ3M25rqhywRMaNR5u
PQgZFcGibZxnJTC1XmgbWI9SluXaJBs6/xFFMJNpd3QFBtuM9iAw0W8G6rPz9LbhVQuv0pin4I6S
zvRFaJ352Qqmn03nGkB+qBhJzGdf5X5bwcyR3jP4U8h3ZindtwnSA7tYNDDoR2OsjD3SFMERkDoC
cq7Ut8CoFzYMJDdkEH0fUj+GGufzoJY668LowXIYdv/DiVM0JEidD07nVG8WL9I+GPRXHieLt831
76g+02qrOsrcSV0l7Jo1PgeeSyd0iin7kpG/QjTRb3RAsLhxoyUl52DraFwIjvDDXYAk6Ltxia0C
SkXj1YRbXO4LwIRvwLX1WEXY1sasLhwE9MBMTJmxKwa3vIoLYDrSzAjoxFZ82Ld6ZUkiVpy+Qgbe
2EgPV17nCtLHnQwORyFXUCV2VnsQEVubCNMA3e8MtDPR3+INMvf3xqDRvupi+nWjblDQ1zkrqSlu
GqQijTR6IFWJ7s1BbgSflyvsGYQcsoNfmZe9uhlEIeMc2exyb2OodmO3ALsEUI+No/dy34DSAbhC
EkkYACB0vmMD1GwLizO0j4sp/VA1POWGJhhPFZDdp7qiaHJ9n778oowHEZlAYwFCN1fQQVvLkSsw
Gc82q/TY2vQgqMJHx6SG1PQfDOUFgMIxrmerrqaWUg4tJHTTPa6Oza2jEElL7k+3Tooy8/WhLnwr
BUoDWq9gkcDjVquIixWmyuwYTLLhepaufZPgo7gxysVvFaCTB+bSJSFfTcg3Elj6IxOKaC7ymZzm
vqIWtO8mvN0iRbu+PquL3+qP8VbRzJskbOlGMqumX95K1x92IMuzI8ZaW7DdS0NZ3HVctJaDdNkq
nDRBC6ncYGrEamT7bER/2q5o7rU+tm//flZcdA7vzgBn17X+amyOYjIGmlmZ6OzbAReKnTWVxlOt
d1p4fahfVsPnURk8PM8K30E6hmeuevT88cYunYqucQeeoDJM46t0a5CxduY/C9e0siPCTy6+cTZO
XuZCi7ttZvj+mXh2E8jsmSMkTGcZ+WEH2Jy+SCcghwEg3ziSLzev+pFsKgMQG9yxVaDRO/JG0RNk
3Ql9psmIomNMeXkj0Lz8wr6pBF2RfiOpfiEnTsEesDbCjXsTDAbaR2VxK6WLkFvuyI2hXjwllWas
Sb7LPazeravNhF2FW0BFKOjNLggS007x/pl8Wo+zocTg9MIz4v2AI+jG174wRZv+HPcittBgLFfj
RijQzzbJ9H6AqxbtqhipeMbqTpOZ33tggt7w8VF4iMblyRzs4X7OvfpGwOAKqVrrlKXqqv6u01R5
Z0jMUq7/vJe/DuCz6/ILKU5QaV79ujjoJgHdEpCD6fdvNWweHnudEkISa1vw+JdpELJeXFxwTwi+
PKzPt/20pLQE65xnrNcMQPWs8ii79jWXbvNkmrm/G2hfw2vT7a0T93Iv48YHz8AxiJI6daXzkTNB
m0YKEMrQ1dr3/mjNb1AQdJuNSKwmcH6uye4sgzCCoKKJCNj5MMKJnNrPJ7Dv1FvvUPYDz4aFLnd1
6qPf0gnaiMPoj7caZVqsZOiRX/+YF+ZJXYZ0GSK3zitY/fkfgSVvF5ytSiPbk0sHByyXswPaV/Hb
66Nc2DKkk9SA1ENE6Qufj0KgbAAldBl1b2t4083DawgR5Uen4L65PtKl+eDchIosas9s0FWgnGWs
4T6Lm2GuB9ExEhgLeXog3l0f5cI7E8A4vAVg+2R7prfaHn3hG2nvMaEGlHsB4MWHID9HWZjmQXxw
WwQ3PAu9ctzQ3HByx2+d0/o3iNAURyoywAazuQNv0WXh9R92aT+xo9QDDCY6j4fzhc6NkR4FzTu0
Y6XzgLExZfWcjsbSInRGqd/mKe5G1REFS7nHM1VujP9i+VkSNgxRGY6T8kY7H5/g2ES9Y+FcmQ2o
uWgB1jHIN2ycmpfLT2pNfkQVQnE3SDjPh8mhXLdcyMleB8UwA8VOkptsjMDoVQVVfTfP/VOQ+YBk
DOBphzJZvthGMtzkIPEOWtp3h0YrvPcoD/w2hPv/TNP/gh30x14Mv3RffgvHKnHc//Nfb8cf339U
fzJNf/0Lv1XE7P/hcxh0sam1mbzByEh/q8nq/4MgLIEPcWgKNpaSa/6tIuYGGLupjUTJbKUipjio
XMsQwfBSIA2w/kpN9vyWYa+qG4behcF/jMzll+vhHzGwL6wEz/jA3mtimg+d6L3XmD6hy0Ot4j7X
3Ox7pqA9re7QF/tjjZ7/jfR/upKcB8Z/h8YHB413xaalgHK+kTFfkEGbC2fvNb4BqtoWj+mAO5WP
mMhGqf/yUI4iu1CmYUHPh0I9LTFMpW3rj7YMy3xa9qkkEdQGbdyY1XkU+HdWPJegrvPyNF9QKo0Y
0UOrZVZGmth3UN7n0Jb2vMFYu/TZYI4p8TmTIBCsQn1fovgWiRrhlQXUE8YpESpKurjr+0reRqZP
i3tqGwseYgYJ//p3O88Mf89QvZxQuaMIumYH9hI10iyTQOu0rq12vd1UtyWq+MehtCC/o7+4j0a/
34h7lz7hr5zE5ymPP+hqtwTKEqtxGZWGJoZ6+jyhBJFWJ9Hk7e31CZ5fJL8mSAZKK5GmHsdzbYvL
Uzqd6dDagAlnJHvw/iDCLrl87YL4wCAgHUIww9EBdf7pMRKtdbg+/oUtxMZR8YBHPv2i1cet0iQz
/IKPO0xNdm/WQefu+ZidszHO+VP433kiSAjTnZyW1uFqHPq8UxBnuINbS7Hcis7SgT647YOACR42
deL/1VP493i4xnAIKQ5RKj0/hYDr86hH95n8xLBObgw8Zp7dGRwDENPrS3hht9B8IRWgXUnleU3y
K0jgLeED/8T07RsAM+8mBvXyOgFcuDHSpc2icg5I4roiVa72ZYSJPajJlEWcfXHwrAzGilvGxiMm
m+07QAio/gGZTf7RUUp7kMNmufTCccQQCVKwAaHRpQNyvqqeVhkZmGgHaLSpvQuiHpi+l8y3zYIz
HhQjixaUV23VhS4EILYozn1IleJoti551dMsgGGxwHUKbEvG4E1Les7HeBq1u1xo/U3fBM5R9Gnz
8+8/rcWjCIV2j0t1rZI6A1Tqzc63926ffwDC6mB9kzshMA13I+RcnCMCO8rtQRkMrfar0YJ7BIBh
7zs3qMNOSvp13Tz/FO3gPgJuTp8HPMqBaAsbPOtfz5LoY4FRUs0cjG7Ov2qa2lmsC8emaJsVp9ZM
sUIxArQSjTrZOJYrWuqvcwlo4FcLHH4mMIbzsVrk7nODiuI+bnzEpmXR77Rq6Y9cpctOn4uHIkrN
m7GlFWCVNZD7zPuu6cmWs/Wqi/L7d7DOeIUTHSggn/8OKKTDsCT8jsSa2M5IlA8e+JoUdeHdIqQe
ZonD6zDIPmdjKVH31X9cX/QLAZEUjR+CXDDYWCXd+ueDsOurBWaJbaOC0clw0pz83sr75OjaU3UE
wZ5sbLALUQpPLZvmqEoQebSdjyfAvQ22M7LB6kke9VRYoU6/AwjQptLDhTCFRyDHFXiMSvhWU1sG
rdGdqMTE+1c72Rt8c2cb8/jWHanrRqXjnqQ3iB+eGItXtDm35C0uTBWAFa8VIDooP6z5rK6dIo1T
FJzaWFCpIU/eIbvT3DkBMnzXv+KFqYJRIS/mEayEe9Wf/5HSCtENla4lUPS4gl6hKY6OXzQIFCKT
9ljEtrnHrT0+5DZkCoQ/5eH68Bdu7z+Hd1enSTTgCupZs7iy1ZalJHWUdF43Jnm+VX9l6vSoDHIh
GvigPVZbR3dngIKzJQ4VFMmdhXnTB8+LrbBGT+4Q5W6+YXd1/v1+j2fx5chruW701XiWZhjxaHDD
+VCRbsxijE8w4uhcednW1XL+/X4N5QOl8ulsIJFsrw3g6bghFunxTtUFPKLMzKHcLOaXXNjREQat
cU+ltQ4BqcdhQo69EQ3Pr9Pfo3OxGZT5eGStITRo6ultWtgdknGo66Frj/Wr6bZ3vQ7TKy0A5TZQ
rJ6v75lLg6oHIrsWgxC6t+db1uhjsMhG1hxGIytviwr7DB2mwiHQl/yn52f5a2/px41Pen69/Zop
BiJKAwERDpp11vmgUVYgA5CL5qBJ3I3ztHZOqZjdvS4XOGydh29QEJv9MV6EtbHIF3YvDR60dZBg
oqC9hsn0wMHnchqgznXQEDtNi4FLBwHYf884mHLRb6+v76WpGgavP1eJPtCsP5+ql3RZZsLpOwAT
Efspjb07zwGTKCYX07O6kBlsQq15I/LO3IjxF6cKSom3mkLprRn1RaLBnEYu8TB7Y3bvVRLKatdN
//T8iEMGd3FjaVegqH8/K00ZghtgEAL+KvzpQFKqCm+MgxBWcKxK1zkIN0FgL3YW8b72XOkj7eTp
6W6xES9MUGh8zvCUvrVAUx2MAT3irZ+kkpX/W+n99ydREfnF7acIGqwuH6yTixQwWnPwSsg4eot/
FAJXYZw53b4LTNDhjek+ZLFlHXw4aETq0TpCDug3guaFIKaKZ7RNuRtU4nq+DUxL85amdNpD5Xjz
c4qpBezk7EuUtd5GI/z8Evh3xtSUKeoAjCOfWIVLxCj1BApqd4DWGDzao1nfDJHoPl7f1pf2Fo0+
iuj0S9QL5Hw+BpdcMkM9PASNUYZmGhTHQp+N93rv9uGkV9nfZaW/p4WGJr0PG1DjusPYobTppbrs
UMQuqmO/YBuIwMoIODxLbv5+bi55kYvsPgC19TaWFsLhEEjaA/1neRC6V50WLMKgFPVIn87dVr/r
0t5A0wPXNKYHIkOFkD+yBtqGipCPabFshvHYe053Em4g9pEZ5RshQf2n1seBhI8uEk0k/ncVeO0J
snebJBDJa8xsWmep3tWtn7/CKMiER+RCZ4ZDh3T1FG21CH7V816MTWLEk5+//LVq1SLQm5vdtD34
pevftgGyhMDGesDuQ3fEJ71/hxxF9A0xxvaE5Xygnzq4jEetqxEZT6IietXB0UFTMvb8ezqEZb2z
tSS6tQ0IPoiFz/7GLXUhG1A+Vw4+s7rLiVqF7shsI9Qu+vYwUsx/DPzpYaIM/xxUVfJqiqf+lZ5q
1pe0naujhaTqVugyX3wrJVOG7zZQMlLX9bYonGymhonmvweufFckfeQeBpk5cZgilItm7tKihKxF
bfAFgBT8m77v2p1Pfxo3vap5nzmL9c/1k7F6J6lTyOXJk1tl88pPbBXGbCHkgPywONBO6Y5e0vu7
BE1VNPSj9GimMH9QmyjjfW4W/uuyaefXs0jdT9d/xctNrG5wWqFKC5EUYpXmDrawxqBuKXk4Hu0U
mQd7Fsq6Mdteu5NYPJ+WokVdfsbD/vrIF+fPYwl0GOUW1Y49P6oLlRTP7jWGDjBiEE6Lweow6taN
FLH46WmLe9vC0LqfgggDIGtwzVdGqo/vr/+MlwED3INOeLfQ0VKdmPNfgViAsdTVXB8slFVDuzCh
mU1G9spDW3gjfbk8FJEUHInqya9iE4cZeZaIofLF7r6C1sPNt0UqYcehdDfO26XvCpCR5JuWADDC
1Xkb8xyJb2sQB4yJWozStVLr9q5mQoqtA+ubj8T8Z4g4Q4n9BH5BG2WPi9+Wa1OpKwFkJTU8X9Up
K9s5DxJxaLAqv4/cxN+neqyj694tB13HvCFoEPyLZ4BI1dI4d3ZlbLgwv7xV8Z3l4UHd5dfNujpe
cHBQOzELcch6v3qKxYBlx5K45v3i6PXJKPK/TxGR4nJp6rDe9CjWD1bsDzo4Jlp5QHANerHUkHZq
J8fYd9603KexQf/y+t5Ve/P8FmDEQFfgDpeSob/6yJElPMxjgvIwUGQKe27vxxlPZcp1bXSfCQrB
Q5Dn/8G5BVDAnUe/Xcl0qW3+xxU71CLzzQF1RK/rohurcBSIs42P8CKa15rTe3cygJcYjvHQhlnd
5U80N8fv16d+4Sxx7eHgSsmWZtC6xtP6ZgWLs6sPjT0YX1F0KG8sbyqPptM0768PdWEjcVnTCaLH
prDvq1VedIOii9bIw5D38Y8Wd9a7Cg29ndXpTejAMpUbn/XS6VEJJ28cVeux3FXu3xaw32e/krjc
mAPuY7KLytCPUDJwNDz79MIePksiKtYm1IJuWoztOrQNo01qxoVVtlS1yVf1YazjV2eIPxkQsEnl
gQgeTHtEMuiFTTaedZGkxvgfrHPgsKsUz4AL6XxfLb41yLofYMHPnfOIsIL1vLijc+I3fM3NKdi4
+dRnWx0emDz0Tei/U0rzVoF/Qog6HdA+ONSVMZ9GPCPCArTW6+uTuhCHFbUFJA6vc6rcq0lB7ddS
Z0aWpA8aSH2dld8pc4H94pGW4ZTBn+2yqUfCcPGT7D/YuaTBBAcaUCger6ZYWbhPOpNH3m1F7UMp
8KYckiGa9rjnGjduUqPHcn26F84KaYRqZlJuZ/Oup9vB4YQNT33JAweUzHDo8CqC2DsUrvd6qIfq
5vqAF3YoJ1IZZ1FuBrW/umgKWDl6OVP9E14KfzYP/Ce866s3wnb8j9eHujQ3IEQmNwrbk3U935+W
aA2hwTWmO4TQgpA5UI2o1O6NFLXF2K23dCbVKV9tUBtQJqbhipQFtvx8PL6TlyFT1+IZl4h9hjDe
Mw/SGSKplbhh59bjQ2M0NfdLh0PrMs/eRjnr8g8Av0eHWu2h1YTB3iXcX/wA5ASqz01U9A+m5C3j
V/DFRWCjeYCQ4g5v+vpj1pgf/n65IZpQ/6CHSpayGj3rUcUdkQM7kF0gqxL58JlbQVd6GExs7p2m
3NhKL0suYMd4ElO+Q9aYbuMq7HolRTbHKYLQR8zklOYqQZkmI9S16V2VVdYtWo7TXrkZ7iatzP6Z
ey3FPTvANUHzh78tPfBjaOl6FGlxjEcz+Pzr6/koe9ioQZjKsXtspgyevh/Zx+uL/CIIMgpPRUKg
BeL1BVg7ClDcyEdUDywsXpC+y5adHJqt1pT6VGc7GaAT1yetUvoG2CKudnLNHM0lxvSpRl985+vT
t6aMvBujQRsNa8r4dH1SL2KCaVEcVFZ6NCpYvVXYEzECkbifmGETxNWnkdPx3p9bGPAy3eotXhjq
F6j5V6qNqOgq/AR4MlB5m81QYtODLosCZu2sLMYBa6rtOTtcn9nLheQzobtNIuKCeVxj9pzG93kT
2lhezO5XrYyGgzPO4tgMOPAKNBw3FvJFAGAkGmjq1U4phSh0vgeNfI6txZtMGi8JQlYQXZ7gv3Wv
4LoPj3rdtgglBGWCrEeynIamgbF9fb6rniZvZDVXPiOK9qjE0709/wUeGFZ0dnrswgiy7T42Igzz
vGiyPySD32f70m6sDzbUfbiVCAhgqCSzmXx4wi9kZ+UNhq3Xf5G6wM63Mj+IN5USN6UGur5vRoGg
lFGUVoiEpP35l0Ui5jPyGTuQN7PWLm8BknQ/kslwNqpNFz49WajiUbtQmoDanq9E2bqtRu9ax4Av
ne/GwnJDifPWfeZa2jFbWncj/lz49tQmKFDQPcFNYJ2DBv1i9VMPKJ1qGnUTaXVkKmOLIkVoV5X7
iG0g7ls42hjFTYDCjrUbdJPC3vXlvnC++BXgP/BdR0jXXh3l2ejNEp8E9EtmiG8YyQg40TMoX07Y
xlAvs24FouF258tSeOfaO19h06yMJtb9ObToyWEnnAwHVFBBpg92dSyRXdsN2lDhGTLOYYpy5j6a
EdW8Pt8LX5mENOBdozBZL1Z90PTKGyprDnvPkLcYSIP6iLBOFJK39IiQ10ZAufCVKSLSqLewKlCZ
9/mcEUDu2qV24Dny4Nh5TiIfDU1qd61faT+mvCrHQ14G1VvQIdO4j6LY/+1Z+//0rLgwY6AKKsuh
GE1lblVFzaKUQurCvqYalt+ZeocdXdQu7xFZWH6MNdtsY4kvTZkHBmUJajCoPawOEjz6LMiIevTo
Sz97g0ROcmeVWo4Hs+vIZk8LyJdonJSIZgItNxAuRjny+me+8Bt4ccCGUXRqpq2izB9P6CRzFB8y
0UPNX7KjXuDfjOBV4UKA6DFhjxyveYs/WnQjzWHZF3PyH1yRCnTMoisu4YtFsIusAZPYwGgfe3OX
9UaOvhjWqr6VjBvPugtpFdwDakCgxcgkEW05n+wUD0UeCF+pDlcNlmRisQ4j+//BTzBIirPc+9RW
VhP6aNme8oIIQ3plOE9ocDbh6HTJX4ljqzuFmwyOOfhDR/3tKrOaKe8ZAw280LFj8Rin7nQimVWS
B0txV1Wt2PdJM9xQmt5aipfZFrUoir1cIdAMX1CgclSenCmYnBAhtvTkFc5wp3EsN1CyL08UmY8C
HKvd5ehroYp0prEtUtsJOVrmWz+W5k0mEzvERQ6rvJwgshE5XwZphiNbxRlc6WKs27Ja0oJztmI3
HBB8DatoWg6WhdUwX1ocrx+ci0MpXQZAKC5Y/1W8Gove1/yickPuYGPvI4i8m9sECbLJ2wqNF5eR
pIOgBCOAdPJ82y5xk2pGAgcUGbeHqc/iY4pWOdJOaNGJNEs3IvHLxIJFRFsB5yEX3cY1GVQ3NUTs
EDzjppPiHVDg4sjRFajhtdkbsWCJispkdFO71RZh8+JEPapbHE0Im2vk4WIPRWUNI2uKMtJ+EBY6
qWOiP1ZdW5xol2w1Yy6ORzsGmRuLCu26lW5gXz3HVL7CgM7myXPH8l0QOzzpUKi/dVPRfL++Z14G
W0pp6rCD5zHpAq2CbVbGaWHkjDe6LKAZo1+ZzE7zMC6lfYyD3EV9Sbi4bQf5bWc4W0+sS9Ol70lh
i3hPaWSVVsA0K628YHlNMQenKHKsG8BMCGx3gQ1dKt7qjqsjcJ6h2nTYoJyh4MYpWVf+xTzmdjyg
mp1HWfNY0MJ+q7WuRcrYRaHVdt4xduOttPjioLziXAqBNOTXZS5rAZ/qoGEdKo3JuyBWEr84gh6E
jyfvrA1YL4nOPP79h4XnryAZPPhQgTg/ocaUWYEcKwe1vAjHpd5Im2MLIsVGlXdwf+Z6XA573Uhz
oDFppe/Q90reXf8Jlz4u0D+Ko9yi3OWrZKJL5nHBTtjBbbFz7uoJD/LF0KJQaJBY+x6D6r8fjxIU
jzGuEcrfq7srmHxsD6kohpppzd/0MjOO4DzrTwaYevykEYP7en3ACwGXihdFAlUecMGNna9xXuii
Lnv8DsfWsLgY5/TokPYeYq//dn2kC0tJlcCiwk7FR/HHz0fKurwsjHrxQgHAGo/aL6hTpoc0zcr9
/3J2Xr2SE90a/kWWnMNtt7t3mhyYgRsLBrDLOZXTrz9PzcX5xm6rrY0ECGkEq6tcYdVab0CG6Kh5
vxMNtDVYa7ISIFs/FRB+ycCqLNegZiJgp0uLEpZFJcKTlhEiNY31ap8MB0nHbTxOIMgxIPThQHOj
rEfXIrBZuGg6XqbZyK8eF/R5TDXtXKSoIU/RMBwkAT+RoOtjALIvgBL67VQPoZKvA9b54C+WzoMB
t3DzB+qI/g9/6QqE4wf9nb5Y9h9FXg8fkiSNn0Qtm+wh8oLkqiOW94a3gE5roYSy60f+NxJY8wjZ
r77m9ufxwoHkZ5KM8yXWPy+wNDriJRa5rpm7j+zMGjJ0Pj69dk0pQA1VIAV2UTn/OkpXIaaTYCEe
inSEXdxV4skrvC+FF3RPvdYfrODbQ5AmHBcMJlA4FtM4WUez6PaROXZRiMIzjiWAyrFWxWtSj8vp
istZcYGldYQgvd2gVILIG/jKXHDsnnVQZGm7NHGX+GLrOQa1S4H2eRbbmC2gTXh/NnfGZ5M1k6KA
g1P1tXWoaggWoKMoqiOwPj33seedbLepLgt2LwiK683LUgVHN8vO+BD+MTh+oEUoKPA6aDolE302
F7vp2QHaoheo9SJ7hE07Gp73x3ebKAABoBXEK5SCK9D1dagApWdHxmZyGdxenHP0qK6NNha/G0UU
xCcauNZ1HlE4v3hL371tHbS37/+AvU2L4Bs3CYxc9S+bXcFr0B3HsRT40UzVP7U7tO/HccEKeHAc
7YEf41x1aQMCnHyz/YGJTnXpyrjCrqJS8rg9108woqGAP3fytgFyc5Ck/sxCN9sWtzH6+mrn6lQ9
11NU5bkVxZOWXKZhzlHINCzxLMxae58KB91ZVH/R5pwK88MymvU7eBfz2wj/5xDR6/pbY1Xz+yCF
XWxpoFQnvUXRKS1b+R7NovJ3E5siXLuB/j10DQ4eB3Orvt7mp6s+GNQIVfM2txqPtQ3Qp4j65CL1
8nNV6/mT0eDuC2kKgrEHKgi39P4hk9iQjPjQP2CjqEFVkP47FC/jC/iR+mA2b+4Ezj+YhbQFFUHf
2MJnFWysxNzexq/LS55ijDOG04jW9ocs6KxPjh4diWvuBWQLcSnQx1IFn/XXi/oSwf0J4VAq8vaj
mXTWcy1xg/PyEv/PIckOspWbvQvzjTAgdimquZzB63hes0j09SFV2QLH6AbyCiAFUAkLbhEHZ9PO
0MiuiQI5Ad2ZrT8ZibCWDk5pn4excXDqpXr0b7BU+eeg0EbcVILuIODO2HCe5T3B01exxTeHocaz
rCtq7FkmTfoXqFp5aNGzRkpXyk/3l+7NuUQEdh1FQVRRlYDPehqtPm0pTEG60IsWWMXCq9pAxftS
Fx46aP7YhXkxV58S/GNCPy6OAOa3RXjiozDAxoE1QLNos2wSLaL662KWhPI0VRNTxi/B0rdXy+m7
TzXyrBMi3x127sIYjS9BN85vM69uHrEYGc/3p0KFWm1i9VOA80CqpMBBV3s9FTX4B8OL4b/EZoCF
AA4sYdmV3es3ptLq8BGFVRS1LWsLMfbBxEIQgV0ZD1cZlIhJg108+fUQhFllHT0Rd0fFm81UfFH1
Ll6PCjcT05smaZ8tGgpPYxmXb2SDBcv9ubu5vtXc8XhQIDdOwW0Kaoz03PKxs8+cs9HffgEACosp
HNYymiYaAhCm/WEGbHTAcd7bmYrHY1BigKa+1ZpNyQIN5W1yFkbvfu/MsphOjlvr18VuDFzKrfao
SLQfkb1CkY/K9hZn15rNgHEt1J1mWGgwZpAh5mSE2WgtANXTqD+Y2NvPh4gGpRNQMtRPKN2vP19h
etlilsQzpYmvM6INT7QbnetrPx9RaIiDVFFyn1s+jR1EcUKtGj7UEmfvkUVML1YbzO/GWiohjFnD
RanSO+cASHg7mWRf6FCh8QIOE8rZenA8h9jUkr1gwyh8lFGbPtr66F8Esnovjp9PB8O8qYNxiiPl
i8IKQmW0BTZ3Bp33Iqi7APB0j66l7U3lk0Qr9BIYE2lRRPG0Qij5VBX2Ebdt55wjNNwSX31KoHqb
w2WObQ3jTHDbjplFYdwj6I8SnnlpO5y6Z7DJaHEM7bXAoTJ0CnO6aq5mfdIdILz3P/Xt3WJhLEpZ
g1YUm3V74PYDiFdk2FFzQJzrEjUNKiFG7z27Dib090PtfV7WFfV5Ujo0HDZHTyfiUTMjhCNi2TtI
vVvTuTVm7RG5neFkdP14kBLsxkMTCvo/lc6f+hq/dj663DJGMKMsJxbWJdYKJhCJqjeSrwpJtpsP
3sF7Uwl4hJ2JWStaAJtvKt3R5d2AjkPm68qKJs3DOfGHizTMo+b83jGgqNvUwCGDgndY7xTRach6
lYRqvVheArK50Cr9VyOs2B9gF6gkksdSJt7sj3ic4yRqWuc8QvM9RQn2a4k9R+c2Sv/yBrTi7q+P
20uDpIpmDPufbWFumzdLXySpNvK9uik1HvKsxF9cbzscxcr4gv5rcJly44g6uBeUi0pnF0AZoT21
nkncUugEez3Wd/bcc82btnxrwnPDf8t03mqDWyqPCH36fn+s6gOtkwvKiFAT2Hho0HNFrMPWyeJ0
Ew5651ZU+aWQjXgwtCD4wku35slSBqHm1uPHGjWA/7ALKdWS13BJKiHndWRr6krMSAz77Od1c+3s
HhctUYmHIO77k+ysIbw/0p/s+u1Q6fqi32D43F1bkaUyd/TM1WO2YReMycmMSxeqZCz9vwMuEucE
3KJJgDVFLq5qiNLrp7kQ5Tt9GqrvBi+66WQXdW2jFlga8aWaao/3k+i78TRhQDko36hxPPtg8r51
wjX+zak599gjmEX3CNAfi0C9Ubaus9Es/cnT3OyTLww8JOgBgNxw0gWD2HoZ6teiGshDoAYBZ+M4
IN1Sx9MvZb++SpZqwOsTcSnoQUnmuicryPuLiBNYog1qtXPgNrinIRiS9+URXOgn7XQz76D5qNig
0sOe2u7ewML6DwcPC8EXXfw+W3ZPX8dtsWHNDeUKlrbyc2+ART3ZmCG1p0JY5pfGmLE8WHA+/Y4F
ZkyrPGkb5yHrZfTBEbKJTiblbQDJbd4s56z26iecipoBFzrDh3+UFNQN7i+gnWOV/jB4p5/aBrwK
1vOYzkvhJC1JnYcPUWgEc/55nLT4xAv8yBN6LxSkHe4M9gdA781hYOWyro0MOV1MZTKIOnjKaEa3
cGPk/UGRdufcUfyg/w+1uQxLu/YMWzAqx5HGy2DW+XecyzGI5AGIAxeeOtPj5FTLwWTuhnVU3YnH
Mopsm8m07Rg1FcEIc7pw+amtnXaGPCkrcdJrWX8PAtyyIrv1D+LuzCwtVNQZKTeRadxQXxCJnhJ+
z1nH+ekxAwt9qnu/eROZ+o/7y0Vtq82y56aiAEBOp1CNm8dy3WCJ5JUZCgnjmP+T15N3DeymNU+l
yJsXEcB1uh9w5y5eBdxkrVMJ0jiWJMtJl+ufB/Rw/qhVh/p+lN0JRCOKSgpZI04N611g65U/5maN
uocRN8C4m+ATPi7ls6jQp3t9KCSQ6XLBRIB5sVma6TQJtjT1DWnE/fu4aMcLRr7QpvLy7/uRdlYj
eQUdEXp5vBO3wNMBn8DRTCJeM3MLAgo5i6vmjxR46yF+yNLG+DRPhfP7/aB73wtsm1ocdLd4BK9n
EsdJfCEHvlc+F6xHMfghuh7/Ia+mNMQTSnG9+Gab70XNVLoz+o1oOrTm73Fb/lOXpvfJbbKD9b63
MBgKSQr6U5S1Nl/L8gYAqgOGthV+Wm8rB/dK7tgYs4ol0g56HLuxIDqpRxoA3m1Rr1aiEXkABzqQ
ASZXPrbbFDbyJwzfrfD1X4lkGmUXC/o3jZv1V0pmY3SakfPRwLftulRYwnl99GqkIwU8xd2Fcc0s
sebXUSwTo+c0nRlQ2n+fJ9lcKFUsV9sj92wLv738h0Gpgih5u3p2bgblasFs1zienjEvLd9g6cxr
K8q9SD+YvL19BZH//+Oo7/hL6qFuHZjrxLFGKFqG4dQn024kMKBguWb17D93bSF/uz+4vYMX/h8w
FmDDCDVsgsJqiV182QjawTfF6rsT3wYx99cm8by3ee9XRz0MNV3bo573CdUeBxMLnlzrYaaGsnrT
WfpJWjhh7pTtuYx18+BZtx+FVaLoLYgAbK7M2ccv03TxSG6KoX8OmhS8vplN5/uzt/fJFLlMp3BG
4eqm4WWkZSF60zoDaRJvUJ/B6DsXbVjO2I5pkf8yBtG/90PeDoxSi0l1BzSki6SQqgX/skpSozdr
Y2Tx5zwVwsCp3U/GYPlf7ke5femogo4BFF/1iOG9rqN02BQmCVRbqCQe1vG1az8Ooms/orCN8zag
1xN9TBcQZCoPdtvtlBKZQ4iCMqcVrLF1ZFu29Nbxf8XozRveWpjJfgPVjKFP36BfFOfdVVsc/6Cx
p1b5ek1SSVKlR4WohYmlJv2XSaW8qVyZ+Y5zP+JHgdMWVqOm8VjkQj7en9n9UIA6oQj9LJqtQzlz
ZdDmAiqRxHLEWLZpzmkwmBd0kY9UHG739k/vAITbOSUBGG12Wu+k9EUX9nY2yOasgHmhm2RYUsP0
/5rJQjso5O4tTXWMKC4kCcgWHy0MNILGmLcLr6v4TP9yfNQT3z74VnsLBEQGFamfFZtt7SttEcKD
dgjWJOjEO96+44M2pulZX8b+LETjh3DmyvD+V9sZmkoMlOKvYlVsMcEAKYMeKjYLRIvHl9zMEwys
OV3uR9lZGzw5sZlTXUj6fpskx248t0DIn6EVM1Bbr8Qi0na794h9Za9+yZDgqNoJ/y1l1G3nbaQC
NbgFG9xM9SikQ4NPeuIvYbDU1dmwS3menPiIjrwzPqwkVZWYR9Rtu8+0GuBQkKDPi5kPv9HIKr+B
gShwQO/ygw+mjon1jlb8WHAW9KXoZm4xvJ5T0J5VBpymP48f7BQfYkjGHjaTvKLzpsYwrdCK5ylO
ik8+1iwH4W9HCiWChEGnM4MCjbNJUfJkyHH/9gDnF/H4h+9GehOWsOIuGH/H8uAtsxtMlSz4mBiz
bHmAxbhMulxKGMANml2NmO037TK7DzxPjYf7K/SWA4H8jO3/pMxTM0WcYX184Vlm5pWcizAZ8wHG
zzBddLbDJcD+9CXGGfeNM6F/NCUORGBtemMPfvvh/m+43YvEpUelbiaEY7YQAzA0mmstCOGgwTs9
6cKoL7FYkut/iKLuV7JMcj5bTfovVwLP8AwpUb8IR1P2j4LUFgyFZR/s+NsjWiUnEGhUbY9Rmeso
Vt9OWlZSQ7M6atyWWIYnsx/iZ+GOODoZVd8dfMC9yeP8wukVltAt9ju2OwSSAQ6ES2O1n3ojc98O
td8dXHJ7w/JAf4BUwaXtpopVpLwvqiUpQcth1JZMUP7zpZrQOZuwusWv/iDe7Z2gZFn/F29z080V
nWS4KWXozdrbHDTUN0qw86NwqhSupv9HH+DZfX993AwRLjENLwWfo1gHaG/95fQIE64iRuV1Mlv7
NKQywEDXax9thTs3RHUE2r/Z5MSDEED5yUctlGf+Op6XlAvmAgMrRUvENWlruj0WQAZ+ZX9weP3s
6awOTxXLUr0DFokyPV3HmjgeMUmgp9W1wxyc7XGKv7OWpvfeIgdk60RR0mmb8/NcyODS1IH1py5S
HMnbTE/f9Etifl1MCz3ROUUKN8sLCkjTALjYLos/kfrg9xdF9Y2XfPdouO38kQL2gFyb1eDYXbUH
DcrdmePMouvC7UqLdD2askbeeWI7haKY3Dej7smLM/DC8bvuqKp0sw7VxBEGEIZSF92iD+SEU8fI
ezvM3fkPZ/TLP8eomB/KtE/AzDddOmCPK45U7/aiKiwY/Ef+vmH+4XE8Vy62PGGlGfMlWKYa9oOj
nSJ0cq5Fr+mA9E3jcn/9780qFRKYx/CDgfptTq4Fv+uocbWcFxwiZG1q4v+J8CYFwvIIxr0bii6P
cgUC5bctOI1LN3sxsICwB/t1chI8mzMxRmFC3fu15zEfEDU9hN0BBqhq03qtJH482iMu7GE/Fv6D
RystHJx+uGhZklytoIh+uz+Lt/epCgho0YaAgA7EFnOhTaqXB2AlNKY4bU+GXQVXYM75s2y16s0Y
L92LNqUdWrxZ9Td1UPPi6Wl1cKPuLCCiAPiAuUbbYSvYEhTgBKvSzzBsFF7YCgszjcmuT84o5ndB
FDRoo9vlQdCdr6rMS6gjQitRKujrqcZBFbqib2ch+oXiEqXR+GUxvI7GC/CI+7O8G4qiFIhN2B3k
ZetQTQlReR4JFbd6/NB1eXwdfFO+65w2f/1hA05HKYoqstNNZ14U1mBbJcbh8dAEpypa/KvWNFjT
l+1RieMmxSX7UUJ2gHoRdeb5th5VXKQKnBRlCL8UQajHmfNQo1F+doYg+OE6zUT7FdnUVsEUkJI6
ehLtTSqwbCXQxTOCYsQ6PKk8slk8yMMWwd/TIDVUW2vdPBt1JA+KOTt3LYBS0A6qNcAhsDnBFy9N
msKRebhYgw5/rK0/59HiMb1t+WgUVv5wf73s7QeqpWR/LngWyi3roVmSwoib4embxWb9XHgOGjC1
WV7R+aF9ZhTFKU1wI74fVA1ic+kiBP6/oJtLV8zFMrQoaIYT/kEFT8B8/gyT232oysx7ynDauQaZ
Z2D4YJvZ7/8hNiUsABegqAFIrgfsG9PcD+bCc2XqrZel1PsTmaFz1jv8fdpS/pkFpfEsJ/cIrre3
iCgXKylc1FoBmawDY2Va+poQ+MX3S/w48+79CvU2PnNcHQFAd0ORrf28JpVM0zoU1ay8rPUyh1Bg
fFwK3ftcDd54XqQeHVQo9iJZmEMj3PdTrn8zKCZtsuHqZSGIOnFeukW7jBNwzHTy2uvrPxyUUYjv
JHvgEDc7o6QWmLo6xw36oOXTXKRtoxy0PjVNqz1YNZxlLkntnJjt9PV+5L2bi/ojTRbCY4GtbxJg
V/CS90aHk27BMNYMUuvatHr35M94Fsl2wmrYE/63oUmq9mSqRvpAXe0gVd3bqbTK4VdxLHBrb8Y/
RyJTNZMs7O00eJJmgkKfXSbnJi//NHx0sunfHMm43TyhOHcVvIQWEXk/I18vpFqYxRDXMzEF5M/J
7uRHBH/8g2La3nEAJQXNIlXHgPG5jtLDt5+SLsg4XuX0vrT5nv48RVduyz+8yKmXc9N79bvZRcPi
YFL3LhY4ejC66OJwh20GOJYD+kVtkYf2YLb12e7FeJm6LH50nKz9lva1/6cfxFNyav1ixuTc14+c
6fYOfF5zqPcqTQ+yks3gsdPGoM3LQpdL7szzGWhIIlNM8KjepKV9RPnf27HqBiV7B0RNNX8dT+Qu
TVONeE6Khb0/B0toNC7mnUGbH+zYvaFB/uHRT3WIbbsJlbaT14nKIu0JhHkKKt+FyB91j7lbzpex
W+yDdXQ7NM5XJd1Jq4zK4raH79qtsURxnIXDNH6K204+9zqJZh65zYf7J8JeJAAYalBoJFEHXk9i
rpS9ArvLwiKt5cOIqWgIPH64Fu1gH6zQW8kAhfPgL1rQ6sbcnntBV9oUggsyVk1Mv5tdNjQnWwoU
p9puXD7PdPL+Hqd8OneBFFfhOhJtsdI9mbQursU4Vgen4e05xI9R6qgciXAvtyjCXNc8u18yzmFN
5F+q0hmzc+509qM7Uq46RUXdfY1lXcYHScNuXCosyAz74Au2vV1p0ujvhzQLUT/9MWmauAA38N5I
hzI4r+05LKRjfX79d4a3gRmBEv27gdgH9Lvsoqmy0B6NHKbgmF29dNTfzhY+Gv8hFLcaAnmcAryT
1ktqGWXM/5TP3AJpvDq+WNgxjYuBSXvkO3W7L03wGSjnYLCjIP2bI6dDeNSRNqFG26xOQwbTvSfH
DZs41h9Bm5lPrx+aurWA1oAFBa+5HlorXGmWecNuKZ33iY/FOnd5ib9zshxE2hsZDwVWh0Jo3txX
M+7UPiy1jKKEUIJEkBWWpohPkxDd5z4fywMI3e39qHAhZM3QMHhVbj+abc6x5lVeGrpG01wHT+ve
N35rfnz9/AF1UVL/ism+7cobZkWNv6jTECnT4UTlw704GW0uyZlzuR9qb0C/hlIH3y+l4FLYfZn0
hPKrzHif9VH6gHr38B+2Mu8omo+A+OGrb3LwiavQiDG9QSksm16CsvffRi1Sos4wRX95JQTnuj9s
xu+sDWUvorRXOLfYzuuhxV1Z6Fz3IqSD9ncUUbopFsvD/wKm2RzpR83dnZn8KbANopRHP+Iy63AR
UlQYDtoCFYCmu3aJO32AF/U6vzP0W0CR/SyEke3TrNguwBazVztpiCKLemhPWhphQo+a8B9Tok3v
QJcedSR2bj7ljwpzhrqfgX7MelhI7/lEtNRanNoztC/n7CaJd5rTQ9GRvVBceBQWqGdy+22OKUxm
szjr+WB5VLQhhg/ddS65bMCMHPWw9i5ZVceER0WuQra7eTFZ2IqKkUM3zMdIP2FbYvwwIs0uT5FQ
2iq5conBmSBMpkB/iMfCPKN/kj+UsizPY+HKP+9vw72hKygCttv8LCoe61m2YZqPjtYKFNk18d5Y
8ugthx4KRXp8BHzcuVY92qN0KmlTKgHEdagO0yu3WGoBLRW8peU1LQAcCdQ6Ee2AQJERXaosWB5f
O0BuH0ABYIzQHUDTbB01MWnj+XoG06oVwcWcZHvKJg4EJxXpwRP1dt9bkIjBhMF8pwu8NXgAx+/V
eiZEWEwjZuldM1xAqeHTUsHpD4z6SCvnduMD2VOVVYp9DHL7ToMTDDSsR01/WdrkG7Xe4gJXUHt4
9QRSJeKtxOagvbyFcchscnNY7Uk49aMVFk3aoJTVYa+D8cvpfqi9AcFa5WGGYtWtVPtYIjdXGloc
krFrIN3gJI+U+cP7UdSSXteEiEBVGNI5q5DVvF4RiI3SFhySKSwRpPqot0F6dR1Up1rehg8Z/9nJ
w5D8Y9fMR4iYnQXCJU51kWxItZw2zxQ45t4U4BgbcgNj49IH8tpZ3fxPuaRYRZTZfLD2d+NRNv1J
r2ALbDI9DJeizumJF7XFDGyqys+FLuOnwGzmBzeHvXvwAW+3OI8HMj36r8g18g3XU5vXPepCBRly
lzbRQw1RF3XTxTxHArF5mlX2syVkepC07AWFmcoZxsseibFNJjFkFpn5NE0hHPnyYmbSu3gd/laG
K7U3rhlXHwWeZgeJxe25qQDB/wuqpv6X9EU3WzASACDohLoRXu+L/0ITajy3fR5/ur9ed8dHmo6y
PzvjhojcZ3k7DjXrFVPc+S/DGPHM8IVWXoU5a2FXsJTKyns1ZYx3IOxDtjy1aHRdN5/SRlKompJ8
CjMHkgpdtzmc0CCHgpQG1Pcc//XHDPFI0TAPUA/5zVes5RJgmFVOYerNzZlUp7/YaFCeRy/1rvcn
dOcA4Gn3UwaQvhd30frbRZHWDZWsp7Cjd/OyoKxwaSMLolGapobxiBKO9hAZevm2ssboIPbOEUd7
T3XDKMNQFNmsGxTVU9kEy8h9N37u+mB+PzV2+uX+AHcWJ/7J8I1RZyLX2JZDyJqMEu/WMZSJpQQW
pXjgeq/DTMzNwbtkZ3HC8KNnqQ42BAc26UwgsmyuAk5Pv6Q732bDQkVSL58Lh35fXqfdb1ox5AdB
d8aHvAElPHWOGly46w8469pCaUaMoRtMwSkpcz1EYL17TL2xO92fSvU91pcF/G3I4dDSKb+gqbAO
5TpdZAQjFH9WpPhDAwR3tiFIfaKKV4Qphf+DytJuPJCaIHEAH1H9WMebQVzUY0s+ZM+O/1zkk3ib
5HENyXiKi7+aQBYHAW8XJAOkN6tU2ng0bztOnZ8042QsQ2i0OKPEzdC/CPh4BzfRThR05xTASAkC
IYaxHlaSLJllNpoMWbDwmYFBPGNOVB4cyjuTR9EG/iJQHFbltmC0DFYnDW7VcEis0SKjHoeHaIyz
b1orxctitNFBFWBnWIofpdQhqE9xz66HVTljJWjqyjCobP2h9gbtkhwz62/3GGkrjQjkcVScLTp5
8c2sCdxFhr3TiQ9x20fPWjsLTubRoJwsvQ+ImLQHX2xvLlGdIE1Bykk9LddDE0KT5CuOBNNU+H+h
/JufY/gwj8mM1nY6TEciN7d7mhcYdUcl0QknYAvT7IIGslddDJhAFdPFTETz3NosGKq3R6KPO1+N
/grIJuptMDG3qJ9ZpsHS9SVLvhya5ya1jIcs4Uly/+TYGRC7GDgYm5ga4vZCW5xUa32DAU1Rnn8w
07a/pHaFs2ByJK16Gwm8CBhrWPTAZOztmUGzKvH6tCIX8fX2vd3pzpegKBbzJMYmSA6GdUumVCSe
n18JqWSO4M3tidjWIHDMm0IpkmpAALxUsPxF+N4JMQueVwtdlkcZF/Pw4JDToPMzCwf9qDLVecLW
upOfIhyJf/SL5nTnLOirr+M4zz80vxNf5sQefpC3BgD1GnTQHmdKzNYpH01rCe9/oNttBfmPAgP6
GEooY4sSGSAzZFYs+lDE1GtOyVRUXzPaRvGpQKLkhLI6zKtgPNhXt3oHFCipDkEkQJ6VJb+5vAJO
3K5I6j4cYHV9m6JFQ/d4cBbjUks59w9Cju7VVt6613aEce7OkfWv5rW1e1qyxA4OjrDbfY7wNm9H
BeFAWH3r0z0loP9HOgwojnfipeOlfJnjPD9bQ9a/ZMKLD+6bvXj0pEGN0BpnzarN+UvibGPxnhlp
T/JVOOa5QBn3EjQwbxOwkyeJa9bBnXC72Slz40POq4QD5uZC7QbaKjlEyFB4ogHr0LIDy+woW96L
oo5KOrb03Dmq16PC/BOINmDMcCjT4KHC/vZKS6o9WLG3G11JESlJQy5s8pFNcjAsrVHFWMuGsemL
C3W39qMdNdlJZw++Gh2iQpGjothMI3iLIUhngOx50JD+4ymG23Qx/lF4GLGSkk+PblTFv93fjHtD
Q5sCySXULpU2+noCa72woC+RF9f25J9bZMnTk1lWKJVZbv7j9bFUIsLyo3hPyWYdq9NqyYJBoGru
7OSF2y+6UHzK3g7aXB65Su0cMiwIclXl1USisBlXO00lJ0HM402X+qM2Bd4pMpPqVANCempmZzqb
PNMv9we4AyNAwoTkGDVqLgaQ5esRRkYzBb2uzuipkaAVRfK5yEZ5Tkr2lz878nFGIezJxB3u3DX6
cu3mwfh+/0eoGOvMWSHvqN+C2UKidQtlmII4WJacLyobiWbfqKRHuApG/6/7cfZWDokyUl2KkYZC
3nqsfu55UozEQXkzDQtaiqe89mt8Y+vpYF73zi6EhojDNcszdROKXsI8anOEshn78JQiJXetU3QM
Ur99cbNx+P3+yNQ63MwgWSU6MSrxs4ASrke2TJnAM1a9U0vHwC8UsKYUQd2chmUxHuceRcIkkcFp
sJYjnbWdZatyMF4gnACMeJP9AdQwzKLNSCniJcNB3MrRixDABiyz177TLSxPk1dPD/cHvPMpV1E3
82vl8bwsIzUHC/Gfx8zP5xcjjqdzHcgjQZf9AapKtNIOZdms55ZBa40+c75Neiyuk+3OoFoqyhuS
6xjr9PHFz4wjswv1P91+UAVJBVZMd93ZQia9qJqQ5DCQ/st0lKLjNn4XjcvrodncrjQlVXLFY2Gr
TZpPo46SrODGC+LvfZ56n/LFi66tJc0j2unP5+92RJT6qHuTS+GFqKb5l9sc8YJo6SvAMm7nF++d
JJdPQxzZoIhF9c6YJu3vfm770Oy87hlh6OqTNWb9cuZwyD6JYUk+mpH7d5zY0Zl0o/uXhisl2NyZ
w8CP5VHLce+bQ6XjnUb3G4uvTTk0ikekCWuuTzNZlLQU6uB5C8IyNUX0KAs7uNBysr7cX9O3QSkx
cw7qnMZ0PrYLbXR7p888D+0qvRbzqfGz+qNe6s14omAvPhjL7BtPErpPfHCD324myjE6rzdKovhA
bFEMw2ABGZkp/vaz616XvgleeN3np2WIolefi4RSHD4knekibeWq3V6P3GnioEpnrYS36w11qLWj
+97RqqY7ZZ3lPtyf1d3BqXci4BDAMVsRcl1rWgRbJNdq74yhEIF7LTDROAmzNQ4S9ttTmMHRV0W4
B0g562azxCNppnbJqil6z7725pL9k2ml/x6b3u5SDxD9nB4SqK5nRxD92+uGyBxPNOconlA7WUe2
Yqtp3ICNPNfLdA6yKXpTFVxvSTSibFBmdfv5/qzuBsRhidY1FS8gq+uApK7NHAiVK/te8+JB4Tvl
VVqdi3Yyr4kAHHw/nrrA1qeHj2ooHSxsWdQLdjO1sW1IO6o5hAs80J9Fa43PgYH+zozdU4g8U/65
AszxUA31crKX9s9XR7c9VU+3+AHAoDcP2djMG0lPkPefa9NXjgVF25NV+BxcQdufM/gdVyhm5dtU
yP5imM0Ram1nEa9+wPaSHRvNKEavD/uGJh7tETAkfTG86ZzpiOh0e/OQSdC64vcCaKX7vP6yk5F5
AY5CMsTrugvRgETW1O+PkAh7A+K0Y0NSSUQVdrtgx9Fx66GRYePSso9mDpo5ktjA4/1zvv/xdpaq
6nzSmiBHUVLr6wEJ/rA2bClDPcMiNTLs7FSOiBPWc6GfE+1QQ2pvaFAJyRYYGYneJhcbynaqnVqX
oZPF5aOvcZAmfbW8rUFqHgztVo+aAguvDgQ56ANiS7VdF5bqgramBPMHXfmcTG6VnSO7WcoTPa1g
OWH+61yxWZ7Lh9nUsRFPENx578vEKWi1SbSFgEsY8kKJufqczZH7xrSzJjs4GHenRLk2IrpnUR5X
f/7L3U/LjUJQ3svQFH37KAckqaY2+SLiPPh8/2Pv1EzIC/EJQ08AOCBV6nWoafDjoDGYEb2qu2vb
VZjSaVRz6zatL02bfE6hSj1g9TKxbXX/7KOU+wxbqz34NDurjt9B6kCpjQfA9tppZhi4MmcVVDIP
Yo6MxTnlJouNV60FVTH2Xv244YpzmWCyf1LVbUM1McVQF2k8hlMi5JPnD5Qqh4F6mxNpB2PbOYzh
DAA956TgxbjtdOhFBR5vHoewdC0sCKCHPS1pkYZ4jPQhrEIBnUAfHpslWUKrEEegy53VRImbQhyx
1Stus+ilC4tWVD6NFhHrz35u/VXguvPb0B7ur52zkOcb+Ec2GEXgLRK7QZKl1EWEanNZWxfZZ/WX
JWrEgRbA7njAmFNfxjiJZvB6yTpNbie8RYewnYrlOV3G8ZLkwqBeqtUHX24nQ6FMg/oFVBfw3dv0
q/GCsqD5MoSOmxRf5dKVz3kUWJ8MMzNPQ40nVSmM6VT09usLUuC7qaJQkjJA2QWbI8DTWFGAzYew
yBsjhG1DmttU6WVOeusgV9g9A6B/KFUYkDwc+usJRcxYdr1D06/tg+aqG0X8UJRpdZmy5HNfOdmH
wTH7N5xFRTi4S3aSgV89SN5CB7O9dwaQUcMth6YMTHJzFhnS9xu/ysewmlHEO+VLR6tJN/LpW1La
YKWTGb2w++ffzhsCIDTUYQiUtHWtzd6wZ9PNl5R+btD0gmb/YOFI5Xov/oy/zoT12FmL0Ie6H3Rv
m6gPSw8ceVUeyuv5nmERStNBTqXl1XTK3Un7ZM1V+uF+lL1tQlKtFhBZGCTydRQvtYRjt9jfWX3s
XKJoqE7LnDXvJrM6IpfvziLrhmuEQhGYhnWoIJ5TiaXXEOJqjGiiEcGuFXKoLohA/tNPxfA11+2j
J//e+LivAFGwYnzurnVQuzAc6VbVGGraOLEoZVeFunTNdzJ3jswW9gZIjVtndaoGw7Zll7dLZI7J
zJFjDIn/5Dq9EJ8aFKOdr9akbqm4Qh3XMcf8qCm0tycAnlIG4Ejj9tikl+My23aPxkJY6wjSx+Tv
YT108iqFMV6AEx6JcxzF26TukRFNVp0ST9R9GurNkFzypq2u+hz413iwjlTE9r4iRBZAhPxDfc71
V5w1TOvlXA2hBnztG157uGLLyJYXnMDFQYPkKNZmmVoTzP/MBAEA+sS8jLMTPJcz9a9qTo7g+buh
KBPTVUaTiu7helhxbzWoQtL7t+rC+dpL/FeSodAvk+a+nr5HcxewBh039ZzeViOyIdD+j7Pz2JEb
Sdv1FRGgN1uSmVleKqkklbQh1NPdQQa9N1d/Hmrxn04WUYQEzAwaUI8ig+E+85qx1NmbpdJ4F9Ts
3IveAADwOB7n96+UvYsL0UucEYmhyXo2m4MHyC0sfRhCOFSmdir4nsNKQDi6lfc2IYkAux1VJnDX
m6srThOK7KZLUGraybOpZDYNBUveVY4pWvSDl6Pzvbdcq2srNEjSVrhO18vlYgyPVo0AK0uEdlbt
3jzXBUZs0dTrvx/bk8Ot8ilgKd5yRGjqikJfIgJddS5OKW6hL2yMnnKAJQ+G2lsugLl0RyiKkjRu
PmMTuToGwMkQetHQ3hakdZ8V5dCdYPfbASO3eUZp+G5xSqukO4FlzA0lxvlG2jnOV/bQ89pM+lE/
fu8eBmD2f2Nt1qkzSsOVDtgFhAayCywm995RJvdnl8HpVNTYCSWssj/Y9bTqEFgAWU6Vcw0S/5ON
ZbLq6l5yRVHVKP/JtQbylujc6CAq2N30vxi4K6cZpM31MIMpON0xGwOTcICHWibMO1eYHOIWB/iQ
V+lIHWl35eBhrViNFYO8eVsaIF6lmCsSg6E1I9+orPhu7hqFfE/jqvffvzx2RwMQgCglGkUYcV/P
zxxEb2H2CWqjHOxH2xO3fT2thj39378/EN9PX7NIdN222z7SpKMpUOxCW6hUgNzZucEG5Es8lMoB
LH0vPSD/II0kU0fHfhOC2Evd2EXCB6zwtPqmTAgLOKWerrLXyWnoOtUvJiULlin79v4Utb3NsobJ
WDUiecPJu/6YwvaUNB/JtBDRXu7tEZfv0prLi+wHRN57xbpkuTl9rKsheUU+KbpvdJksAVLd6amM
y/ZiS2H8UKM+tx8yOy7+6Y1h/vf9H7m34Ksr9Bq10K/cbmjExyupebyBnjpan2U8Aq7NFPG3N8gj
x5K9z0FfBpAFeMm1C3H9OawCXmrt8DAVkYcoLXfE2W5npP11oA/Ydx1xqvemtiJbiHYBJoA4vR6v
K7SE52TieU9nxMQKW34zVwH0snP/JBGEUEjbbM0/Ubm8HoqTG9OeZGp2LbFhwPmp+YaU9mAHSYWF
SPD7a7Y+Fy5qQLC7timYKGF6NLM2hHVl6ndoEHQ3rWV9X2OZg5H2lgwM3Jp6gVkBbXo9L1tRFTtL
ow4YmmiBXeBfDe6wAhHhoUPXCKH9tq0zoQuFTSoHoLVIGjbX3WDWnWskske8zFRuRaYjAl0M8cIh
7aKD5Gvv6UV5DpEDigdrenI9OxJ6p5xNxioHc/iUpnanhKSEg3PwFXfGWbusMMdgMNKS2rxNjt7O
RY5AbWiNRnxr5XN9yqI6//7+rtgdBRwAKBxyrTfdVQg9+YDrcB8qvYiWUy7c6MUGal39fsBCI+j/
j7PZ61RxACZmzAZk1uTP7lSB3IqTg/bdW7MIuv6ooP3a4zRxtzmHZXrJoOECG1a6Ec93dlZOml9W
GdfSUGfpq9ol5c9xLpv+xigzjYSkjyHbm4BKfmJmpRsndbbaW00VSoxGj6OnfqO7Q+dD0ep+uLkn
PgrR109dUmR62BeIbHEnZYV4Gpq0WG/B2Rj8ISqMJehh0aZUGqR567ZkE6emTJeXZs6a6ODj7hy4
leyHRgw5CYWzTZVntEeAYyY2vsJ1EQ3Ik/mzYZfDjVnKAnX++YjdtLdpiAhZzl9g8m0fIY0K06tQ
gwhbK/KeZ6Mxb8FdGEeh++60IFPAGSFuZ2WvTxr842SMMx76qDLdMzeafCFeU0PFdYd7kSRx+P5Z
2Ln6VzYFjWeqjyR3m6t/oaO4GB2fMVfQLGtkUd8Y9YBTaTGZByu29wVX/UoaPighEIJeT63PKKng
fd2xT1OL6leefjPoBx8EMXujrPX/VY9zZfFtPmCl6IOuiIJmXa0qryBKR+mPlMYPvtsOcopFsmjx
cAcTRG8fMsvrUrPV3Q616aRXQ9udxEd8qQxEY3ucap7qphXj49gU3Wfc2ue/pG0r2snUUoxN3l/C
vRkTslHOwdUI6sHmJGhTUy5RTMsuMuXsL0LTb9peVw+qDXsbE/k3AForlQJK3PXq1aM6qdGCHbpL
Fey7sPLyZprqgnutyybfTfuDS3q96jctXwR8ONdEpOs/bNYxnUSatYbShkDZqYrVgzHHl45EFABu
YhRTQJsrST95UnEzH9W/6a/3v+rewaCAygVDP4VnYhOSzm3WtBrmtqGTjEqKn47i3BlOaj3BRp8P
VnB3LN48B/Q+yfRW0ya2FNdUlAGkb8blqziKg5QyEv6VrVcH+3Z3GYkqV9I+Zbit0EKGy7WZjlYX
lp3Z3aZm2kC8sxc8dav+1lo1j//gMwLeRf0NtAA9jutt01AOJpzlfjHbIbqPS8XANMfT7oxYO+pu
7E2NpvJqh071CAjN9VAD+kTdgFoAtOHWuvTDLIO4cpKz00bdV4XxD4KVvUYDLF6KBGutAC7vZosO
gzOibArzIae7E+RD73p+N0331VQswh/zdvpSLOb8vyo3+wrJdmFfQDmIZ9tIi+IPvvN/f8vmeBLR
tqagCh8OfBtk8GFsIhRsIYMSi8vvLyn3HRCXX3oJW/BHHBtDbQ+QZ1Bq6/EAKzQwm7I9181knt4f
au9qQwN4PX+r4df2kdfUUSKORu4bz0oapLo+PlB4VV/fH2Wvjw5OehVhoJyyQqE2O8c1m3ZSJm7Q
pnRsLNOy+DxlahkC94djbLvjg2XI8iEuQOO1tTVzzUb91J2btHegMFBouQD1Ll+KyLJuO/Llg/j7
lzTD9jYEHAtAGLFP9vjmmdYRTSxQF+thkjXdP+UinUdTnefpUnCOL1XVYoacp047XHQ9bV6A43uv
sWmkZ0x35c+kMrQcWdzJNQ4WaO/momdJ5qixPuSP11+uqFAI0ih5gzxtnCSox8i9AZJp/Wgh1v7B
Fl8lAcgNeOmARV6P1cgepYdpJjkQsv8snPkfLK282zpJzOf3N8TOrGAyARNGewDO2/Zgl7EStzRP
EFblRjMJdkejxfSMkA1yAPr3BxPbeeoQhYbJzUVCW3ZLMzWRch0HF5qRjFzTt3t00wtzdPyxropH
YLz6OUnV7/o0tgepw+48V/U26uy87FsYjtOWUEMzmEeUIUdAJFZ+qlGtvKiDe6SusBcvUWVfMdEk
RGiXb1avgJQ0G1rNUS6M5Kaee9ylnKr3PYlzsdK5TqBF7fgsFC4RZUxwFDDm33ZpYmRalBB60XUj
O9he2BHgprijtdX3noa8mP2TNltxahG3+JMlJRkDj7H6TGxddcuop9Y+UUor8OEbfIhd7p03YoOi
xk3qozCr33rYQ5+7Us0PnqX1yG2uCkKm/xt6C151IWTQ/kcevtLb5nVS6TTb+IZ8Rr+guBunxHtu
ZX4E8dm5qAk86ThzWEhdtmezjbxYyXMwIUM7jD4KGvp9BHvpIIPYeeFXpgJ9KKoDqw/L9Q1glH1Z
1yvypB+l8k3EspRBbXbO0zLONKN6mKIH67g7L9ZvdWFkZtvwRVWTto9alY9pxvPi516jlr4ee+Y/
v3/jQFT+v3E2sQsUwBhXZIqLtDWq8zjl0WkqdTcwKjc5UPXanZIOdAdjEpK+bbCZaWIRqtXT9ULl
MJRYIgRwqI9Kinu7ED1V1GLYihiGbCpGtoEaZSXXpTKJ4YUerXGtOZ36uanDmIzlJp/tI3LV3n1G
SEsZDl40Mg+bQV27RH2z/1WiLYs7dUagurPwE8MUIT44ZbtbcS0FgGNGjHKbN2sLWIiuoxlll2ib
F1gia/7icqlBoMtCUbTt5z/YIavkkAGpBNS+fr33RxddaDERChm1kaMUO5iBzKfuk4EZ5u2fDEXY
RTICpHhLsdLmxVXmtdGmtWkKj3cuw9qV7skpjSMi9t6K4UKFcjr/pfa8Po3/aUaZDcrwmrJeVnVZ
f+3rRfzAosN6GAstenl/Vnv7fo3SV843giPbV5b8vHP6cW0PqdJ9gRKdfVXQIjjYF7sTorBFyorY
G0n59YQ6VYEv0vHMUZZTzrh11P6YNtXNWKhHb8zeFoQiAioZ7Qb0GDc7QuA6Mmkur3eV9eKMdrpy
kzUyfVmMvjkjuxUdXBx7R5reP5NaNWn4jNdTa6CWC9wHiEHlXJ08J02eYjFNfk/PysdctvcVe4n+
en/V9r4n60V5E2gRYcom8LWlUlUTniehyFP3Bdr+iMt3X91HIwrp7w+1F4b9Z6htskFeDPS1oo6q
unE+nZM4UZ6y0lEq3x5jL3A6K3/EJhPMI9edF74/+N5i8m4iTUrIQA18s2+WSiZmpVDEWX2AHskk
P2RWo4aqPi+PiR4fmanvHQaQWrAG1lIOePXrtdSxPETldQTmbaowfkwLt/RWPZJp2l08sraVIMZN
uY35auya6jylZmQlizhha1acxriqKT1H7cG529ucbMpVb446AyCx6wnFEcJM2GCSlC79DPpmnk84
Uhd+11j62UgNrDpi9KbfX7Tdrwgkjf4HgCbgsNeDpnquS9FSAwSUl16qDm8JeB5HLbO9UbiH2fvU
G8FzbLZGhKqHYScZ8OkprwAIYBozd1F+en8ue2tFqIoQCZBy0uB1g/7nJp4WiLXWwO6XCG9+SySV
PZg6s/Cd1D5CZe3OaDURW9tl9M43u49itJP1NsUKp3Kts7TKHLqMe8Ti2jtSBKRcjwbcZKKQ6xmt
/uwy7lVYP0rXIZ9urtGAlV+qPM1vHacU4ftfcK8eRChACXJFIDDm5jGjSacCqYALiQky6Mtk8S6Z
ktgPprLEpzHCltxYKutcL1Lxu9QuAtK96LLo82+7wq+6MLAxqfKh+0Zj6Hrms+oJ28ln2jT4mT0Y
ZiaDHBALdmZ4S4ikUF6zVFgHwfneBkKpbPUIwbQYuP/1oOpcRVFuD2NoZqXyOKg9VITaTT65EuT/
+196b//Q9FxREWgjvLVHT6LZ9UYYa/HUeGfhtemXEU/Uy/uj7E0IeSniLSQBCSk3E9KoAhnaBMmp
inTFLzQpwllxiWMV7w9YapBuYKmxfVZZk81FUjZcizh2w4uzu8iXVlT6tRYNL9k8zgf9kZ2Lkk4B
LXFQOQh0buvqbdpS//JWkbDYss+GbAt/zqrxjP5ZA1vBcQM6rkcChDtP62rUSYKDK8VqOHC9N4ao
TzJX69iQhiJ/6NI1bspm6AOjbdJ/6aUtED+TZy/qjd8H19OyA0hI45rMf9skr0A2jGhhj+GgJJC0
kNAKSllVAUndz/d3y5s9SbFo5TWuRBzUkrfRkT1ghE57rkIsOWuDuYXEX9JQ/fT+KG/utHUU3jhW
DtQRTZ/rDxmndUGRPmOUoR/vbFAzTwUuIGfixE/xoPy2fPk6HFoLcMrZMGRy18OJzBiboUqqsIxd
96KofRMqgynxWtWM3z1t8GSIEtCX4gbhZdi8CfpMkzIquyqsvam/M718CdtZ5vcIaR3F6OtfdVUh
WeX/+CIwpkhP0Rm9npXaidzJBXGIYY+rTURl+U5jp0i5Kt5NBILXR5ilvq0ob/ujN/22TN86POkh
+qbwxCgwXg+fo9xVJi3AnhwtoxOVsvpTla+0UaKysCnqMjCb+ShUeXOZrYPSD13x+TwI2zlXaoNj
WC7qcLUyCloY5udSwbLTSCJxfn+P7g5F+g1YjaI32+d6fvbCw9taRhU6i7NcWqlzudjE7VXjzAcP
wZvLjFkRQiAjSVl89du5Hmq1prITfaxCXjy18fHjab/rtEInX1Sm8lwanfUM7SL+8v4Md846gKIV
DLAmlCBfr4et+SnNKLQqnLQS+YGZRy8RZfcH33GdFnkPjzhw6OtRRmsSZMHsk2LoiothKXroJq7m
d6PwTn8woRUGwBVGiXTrVStmR/HMiAnpqlN9MnIOKYU1GyWh98fZ2xqUnoBn8tohib6dUkepO87M
Cu2uJD+5tfx36r04zAfvqHO0N9JKvkOPjwlRy7/+eEgIewoVkzK0tcW9cUGk+LX01IdBWtXvvjFs
QjpUrBHQhhUPej2UYJMoo0ORxKqS0S+HUb24y8Rj2prZ7fvfb+f6pwMCl51NAQdmy6RkCyQD+uRF
KEq7r/12zlT5qDvjeAvYwB1WPYo0P1izvTHpDgDnolr4thGP+ZuRMEP8TdsxOSV4KPmynRZfwwv7
UrjuUTN870z/d7xNrDBlEas5YP1p9RqvddUpgZz0+dbtIwMZhji+VHV6pGK0boftk0BZg92v8eS9
sSApeK+tVq2LUFeK4kR9XA0yqiv30+Taq8J27o+Z6hBquiIwJls/OH9v5wxbdPUHIZWE5u5s5uwk
VmNXDfdYgZbYbSYWIxw7mB2DyLrPajrWt47OgXl/M709IitFlZoD6TJsua26naePJv0YFBj4X8Nf
lkK5m8gpfB0JiN++ytiz/If6BipKDHd9RPqSAI0dXUP/m6yv7TDN/mRF+ee8caqDI/K2VQrDQoNB
QvcORAWE4+uxpGVnysLMQiTCuwQvidaVfqGU6fdsKkp4fzgBB3Wbiy7oJ619BE/Ok5tCMNN5sUTy
3Y5SVBNcE/DrwVF6+26QYK9WGr8ILu72+NZDSTnEtPkMiiE/S6p1gYqXypf31/XtgaXjBBACVSXK
BYhGXX8ADCG7LHYJb6Sqq36aKJYvnMF76dPqVR8796CJuDcpBiRnp2oAMHrdZv8pHCyz3Zg1Jc/Q
tTvz3ED0rj9gPG4fkSX2prXSZGF0olLyptxJwbtY2Dg1FOMaZbEuzkDl2LbwC68VT22vHJX4f4Wc
15cCtTGSpJUGCNBjix5GrEmlBseudWUsbicxlU8eSeFLp0CvwZSxMl+cOYIhGA1O+xj1Xv89tb02
jFKv/CYL175vO+Heq0NBPmd49Xhb1bGJS64Un7JKS0Itrw8BN+v2fvOjMcZdi7TIN2zpHU5EwmyY
SQPJtiscX/FS9bnG8fvOwFTzyXM69aGwZuN11hTvILXcWyEQCisEjcgP+dbrnTAjpjW5g0Fc3Zn/
9pPwnrylLk6Ja35tAPYeVRf3hgNWBLeWzuOKTL4ezigSL1KbpA1nHIj+LhRruulxt0DjwXB9VHqO
6js79+UvhTKHy5IIZlvaTwrbLLpBaRDg0IenuGs0nyqqeVu541Hbcec9YKg1xSP8X2He11NTzbhT
U0xwAJs2w3J26746FSoJwp2oOcCZ0bphCxr0oML/toKFiBcGGrxESJdRO9rcnU2JpWyTAvpfcExF
6Eq2WKxp0dj4MhPRl1ip5k+l2pehHKOoxtfSa6d7y5jdym9MkR1pp799lfk5yEWvvd71gdhUPos2
yty21JtQHfv+VfYmsuluPj002hifJU2377Ezldm51Mfk01yk/fn9m3TnLPFWcYOq1F7puq078D9X
m9cuETzrtgW/P6evFc4avhMn8W3tKCJwE7m8zFU/3lSlc9SL2Nlrq7862SlrwRO9yTDgC1paN/Vt
WLmKE9b2KD7qqojvQTBkz+9PcncoqjO0t9ey5RbC00GEpqNSIvZS4FWcL8L0e0B7QZ6A535/qJ0T
S+1nVZZx1zrptmla9hqUfMQ2wl7FeOayKM3Y8TRbTupr3ZyfWj0+ynvfHxLs1PUSutLAdwkxTzyS
HfqmthslJIeWrQTJoswPQ2tNB0DZve/5/ycJTuF6xNqxZ6koUQMwfVlCYTf0i7p5ebBSQER/8D3X
w0o/+JfG1fVQo9JqSWSmbeiREj4WpZ48LUOlYEI9J7CFMs/++P6AewcCCxEq3OSk3E2buVWxXalL
glxprPeJH5VFeesNyT+JnjQfYTzPd05reU+IHhwReXaCDCoXoK1Q/IB+bGwCZCQN2tZImiaM+tS+
kOQ0ATJav580QkCjILOCg9Ym++baneu8N2yy7lCo1c+yyJZHQ9Mi2Jlzd3r/Q+5sEnz6aKJS8EKN
Y1sQbduqXMRAUmVHeEkivVeH44grBAK3R8jQnUuUMIhp0eWDgbzt5puzprfAKPOwMYy+DSZN1vdN
D9MPBSClvXPRzPoaD2NxV5hF+iB7AHbvz/Ut9GvtWzE+9S4SZA7/9TZdXGdwihW1wF8+Yd47/j0M
FPVqpTQvjUHdRott9ySIiPyis70LYbt58Bt2rgG60CSwhCX8hjcCYlKdpy7BpN3Mx+xsS3P8MNYe
oOTplORedvP+jHd2668iJtxyjgrYyOsJI3zeTlHKhNGqiO+z0o6/DH2bHIyycxgZ5VcNSrVIuzdv
RNZrsUMQwpwwC/4+qKnte0ZeP3pOVd2nWBx8IoqpiAOXo3tnb0sR5EEv5zJA5Gob6E3uHI+NSklA
aNZN3FRuWEj6SyKR402btAqNNk0Pp8Uoz447ZV/f/7x7iwmzmA7X2mSjnnn9eXWZZis7hv2kGQtX
jvNaEyKfs979V1Vi/eCS3TuqtH+478AuEthuFhOMjxkXCZfCwraZ/LIt2ju9APyw0AQ42KZvl5R+
PKPQgdEJxLY82NL1GjnUCK95YzQ/x7YVBTmmGT54PuuCSHtF9y6C7RTxQ97/pm8x0ITRwJgof6AN
BAx1s6Z1JNo+FlUbOpbA0i+NreSk90rDRYvjd+ars27eOMtonTK3cd3T7LTZuSW1Sc9pGZu+2tWN
9GWfOro/GXEbDubY/Tz4keu3vk5uwP1SqcDynAIi4dH1yru2kGUyohPaTGK+15f1JerT0u+7qUDv
yu0eFvsTff7QE+YY++pkWzeJ0fw2uI1vBcIHRaOVbU5n5PpnoCRhV1DiULsqDfu2U4bvAlL7aR7M
7KyhcnqS0XJUOn276WFlrxyRVY4KDs765/+JRcWil4mIWnhNeM/Ik7JMg+ZnKGaql1Gb0X70umaW
l/c/+Nu9T+xr0rYD8EMXbZvRATdzjKwn5+7xGgloRopgGuzoQysz66CM8AvGcL22DukqecWq7U1j
ZLO2/cyR8HKUpyKlM4tzZBiD56f0utj+VTzedQn64xecIGuS6RGUTDAU9vTX0iiDcfIMiZaLulju
o9s3TR4oTj98H/UGDwrFnd2viN1W8xmbYdH5baG2H8ohc48yxLdrxNpYfDB0I9ZO5yZKWTSljDLJ
puwluZA52k4AXkr5V5RxBjVyyF9+e3nITgghqHZRgNmma3gk89c7aRM60hQ2ypeV97wgbvjSWKN3
eA++vZyAs5Ec0tLh4uUfrndglUppzY2DnznUiPox1Y3I+j6mI071bpzl7hNQGGv0FZx3u1DJFDwm
rbyX0dmhjy7P2bjqUM9NVn3TaSe2flnaeuy7ahk/ijyhYN4PcUQFRVmejB6skB97lfelrvTE8Cmo
YbcQja7zUS5F/LL0S6X7qoPU/DmSVvzBidz+YXQVVYRlSTzk11lMWznNDIQRwRa25UlzKwuf4gjU
XzAqvWXhU47B380A1WsOpmqck/MSF7LyBVxZcZenWW/4aYk2eeBlk5r5M/Jv3j1OLkJii53I4dwp
tdvfD0R48WsDEhSPAr0TOlKDHiq3hlCjj8aUatUNomS4XxRa1jhUx2z3x1KhefTb+RWgCIov4LAp
W9GOuF4hoKd6rNtUsYWTeL7AgT2wBpGjkex5p2yOndPv7j8oR2gG/wJIrAyG6/GwRrG1FuD3ijOJ
X1uzrk4dOksfixEJ+feHenu0yE3JUZFNIgEgI74eCsV/UUPrrEN9rPNL5GrxvTNrIK+cdL6HdnKU
gP9qeV1fR/T12FVcfOtLs632GN1sAIgC2ztHFr6ls94s33TZJ/0l5f/wUBhG9FeL5q4IiWAj8TGb
SzMPSko1S+DYkRd9Kd1p/MJTnZR+SjM4ujebRvu7rOqm9nlc6m99Z8qPyVRSPYkTsbhPiDuT6NeD
GG9zRaIWR7alT0GT2rXqd3rixYjYedZXpzXEq4Wj9kutNUXkW3ZuVfDYs0n4CyyZr02c92UASKb6
X4E36WdVFsr3bgA2h3zE6H6NW4Rt/CYR7S2N3GwJk6JvnoVU1H9AoaPSXXmRXHxnLgjY19X4pvdm
/xWdN/sua1P9n3nAnCS0zSX5i/iuqU7ahJuLX2WY9H5YYjenTSJr5zkesvYrDM6FgroStXlQtdDI
7/NUc78s0OrEU9HGquXn7NPq89LHY/zRiQyzQ8uglUsW6kItrI9Rjkx44BF2cfCQBrjLXG/6anSx
1QUKfOVXpcmTFlJWk8xUg+wayU3UgiheYUqZhj0Is5yqRpQ+Z+lqMG1qUf80Isuk+vDZ59LXBqqm
55LaxEuvSNLXAoeQLrAjc5Z+PzTifum9cvzYT4tyEoKe2MH+3r60qy46kSxNc84u9I3N/h45ZuCE
QYJNdlPdaZ2XPUAXkU7QzPzBwWDb/GQdzOGpJXiBCQNe8vowdZ3AdKe3NKxO1SyYst45u1F/BPp5
U01cWz2rQx8v01rAs4zrYejGmzX0PcjksoiVU+GK6Z5KU3SyBPeu3+je9DkSVn9vD3WLTG7mmqOf
uaoioZ9r9RHmFW2PdWL/PdT8ovU7r8jsVQ18C9hEMFBPptnBXqIgrHtx+kwZaOpZXoMiuZ1Y30aB
m63Zmi49Gq1GMUGMVrHcIJoiUTQt6qkDWaArOLtXXVN9nTB5N8BPjTGYClGMcah7Ter4bdU38ibC
lYHKVtWpegC+pIueK0umxqls9Tz2oymJtFOa2865baFinDTUkj42Qyv4t7N4vXK8rPXd0S3FGfTi
MgQYR86F31uD8++oJnVx8YwhyU5S8bRnbgqnOGXd5H0QXTT+aCrNXPw6iazkUpeie81UuKjBYCoc
7zhq+eCjsNspiO3S/FlXAyjPpG77pyiDP++LvhjtW1nIJDpFeqV8T0thPzkIiOFFDO/VC4HIcMwk
YShnUFAIP5m1Xt7LOJ6GB1Pt3deyqc0Zz5kmv23jpRVBusS1elYbd/pO56+7nZtJggtJI+2lN93O
8hUIPk9TKsoPdJFKGU5iwQCudt008vveLY1A6I58hPPNrqKbNr+klXTu8AUgrENBmm5KDvfK9bFF
on7dQXHpL6RUCG2m2bzciywvAJHjeBI4yOr84BzwC3UwAXe92lsC4myO8UmVKeV4roU5w09zJ/kZ
6SVLC4fUqglGY4wZ/cZp0iqMhjz+KAqilU+9Wzc/Yqmi9yzwHPxCi69w/SnSx+8FipJKWOhT8beq
tot9U6JQvASpkruvUyIahUinFWkACsJ6pUg7fx6yzn2KXZxeg1npvP8t/PjPU1Phy4DOhv29KzWZ
B6piel/UCfL/qbXjqArnYtEc0EORjhpvYlRFCEwl6oLZicSHXitiPZi6mmQOb2IhgeYYU+Ln9uy1
X8vcbf8elEydT2DkqydgZrQfjESzHvKl1tPQ6+vc8Jsali8AReRuQq8t5bnJFSShGlQfjDPNRefv
osvmf0jeHf7qWu+N7jZzLajYS6b1/5JMFM0pdqfliwWPZf7iGAKTUuzWlTZIimZUHsa5serAiV0p
wyFx7Oe2LZPPPaRI695K+Xo+eTMcuqVpE9RGCzvJL5wf8akxBhfHsKJZOslb2A0PSDDn3p0lzHIM
hmSyp9OyzE7sj53MilNR0+zA6GYejNuinYpXDG/bya8dR7nEssMjACma+K9kKqKncnTrDHOjSn21
Cr1z/NwwxHM/LkuD9IFuQklVSAeV0Wo/moqV6YEdz8Y/Q5M5nW/2cHf8CUGWJz12G7ZoOmSfBZxj
/YKWVHafDpFrPThaBEBSzGal3mKAYVqBlGliSV8UTqEHFiayD2sT8UeuTDpndUrlpyJay2pTukwv
ER5pEQhfYVd+HqXjEHgT8KvJ0Kua+EMz8b0pYZk92SRC4iYakuoDHHz7Z1WMTuN3Cy4twepH1ZyR
q+kH32jYVHemNNKPQjEF4bjRV843L5XueVBXG/m0ne3AjFJ1+AD1LkuedSx866CVTZmhQEsP1ycl
0txQ6Ybpk2PojRsiMuN2KLdW02eHhkMRdEYcgc0RblbSUrUZWJtkkp2VpoihOLlRvNy35thkd/li
yv8pEenqbSZFOZ/w8YnVc+0iUxpoQjpeGPHJFt+dJoEf1KyMn3A4FeWpM5P0CQly8CR6jF/aHcxT
u0ouMqrK2C/F4uWPg7DFv3QoHOcEqn82zorZIyPgZLP6cxpp8Ppol4xW2Gip8TeZNjFQOUvjsvSU
G4NVr/Aj2iN5FNRV1AHNcUYHvLcuMyqMptWpd4pSeoKjuBhjIBeIO486267iT13vUxXrzofB0cwf
IvHG5GapqtH+CCu4z8516cX5uchq9XlOrWVeJSqLD84YsyaY/sR4oCTZwrbWs+pW6lb+U83lUAV4
kPbP5pC78QW/2mK6m4epgKRT5trXJW86rmZ9iu8GlDwt+hR6+UqtzhzQjyrGr+mMhrk/Lk7XYfOG
FfTYGByXElZKfc7N1H0eGg3rrUnrHCsEULy4J6WN4sY3ijGhNdgW7r/N1FsN4IO6+MqxVAcfOxcl
ux31SP2fNJe6ulv6XHvGN8PoT7It7bsUDb3qUmVZ6/KRyuZTZNtEjWqj28vz2EhxrxCaElFELIto
kcy+dUSVvSiJorY8hG3+M5mGUverulL/gmyb6H4Uzd1jE7HNw3FCw+sO3aq2hAZgWsnZij3vxp6G
ZTwl+NE2fgvOJzrHYzd4QdUQGvcFZJIQeFxj3ntx06EcL6upBuhVp2tZzJt/1MOKC/e0rvtmlnP3
IYu1WfXtpkHGMe0jtbortQo1b7zEku9ElybW8ppXloEzAFq+G5MhTgITx++KqEBT7ghPLYhV7Pol
u2CyV6ZQeJPexD10LhGSt2RlYvLcGV+bpuYuTJY++Rv4rtB9pTYzcVv3yaz7pTFkxceoZlluy2XQ
60fpotbyZSHkTh5KOimxT1dl8bC2LOSKfom1D+mi5Z5vG3nUn2aO9RCIQcsMMoLOhdmbLXPj28NM
06cf9fIEIm1pqXK07Xyz6s/EYeaU+Vc1kzLy07qsPrRK6vzszZx/TdrCQvlnauYPlYQqEQjBTXWu
Eu//cXZezXEjabr+KxN9j1m4hNnYngugUFW0IkVRlHSDkKHgfSbcrz8PtHP2NEsM1um9VFBSEkBm
fu41uR+AKMifMi1v71tmkDIaC8Od98imTiamNIXMQ4JTjLa928IcaZzJzENK8H5ftslC8yExUz0Y
vZnd0Q9iummNbh2B8czGdG0YMxXixkWxQ9F28XtsuWmXG0kbv9c0Q9VhAqTm65zkvrUbOz1G7r3V
+UyL3ve3Rtfo7mHK+qy/bAVMiqcsy8jg3FyJpyHXNRniXul+8la6HjtTlHkVuKaKkWLLyuQGSffY
C2geq+lGpLZyg5X/FaRgQ9/Cl6ZWBnB9LRoeSabZy041HgN3r9Vzinb8OYmjPU8eJpU5v3PVkuPm
FevOHQWVdzGYatLCmtV+4E+aoG6cIMUxWKVV7u3cnFugTrFcDu3quzgu50J81Wmb+0Hc9vF3EAVw
gKu20NMHt2gHK2odq33KDbesgtwejWvfGVe+TWVYH1O6C8j9aIV2RIZI83bKHG3rwIXeXbvravtB
txj6M90CgQ3lrMgHJi/edXNJ7qRbcRofZ2/K9DDvRNqHrZhEvkOzwvgBXUHbPklisH8Nq9iho+Sp
PTIu9XurEQlWoYu5tGBosm4NTIjsXyDKEjyKwQYpbZQ4HRAq6iYNmyT3piuLWyq/8sZ8bjjQA9AT
pPLcy7UClR0sU9fHe85l34WVI9cbux7MeOeppFyCDKgcwdW1e7oawMymsBxVmx4U7GUFKaNjUA4q
ArvgRHnjMTM1w90bTW0+iZoe8AGNH05CN+v6PbVRVkSuUXv+dVpgvRjocTndlJYoiovSIGIFrZWh
NBszMnnQh96QUapW/St+ar2+jxOz7w95OXVPrj4zR6KASO7ERBUVdimCb4HwkawjaVmYF0gdP6XE
qb1L0msLjjp90upA10pzdh3jUh1hdosDXOPsN+8Z1mhp4GyqbPj4YI1NJdc4WCh2MOhtCg5aVXgf
APsQMFJCbDSGD7EveD8DqkKfhgRRH3ZounihrlKPrLIWX4rBlF1YYgbEjcTeJp7TO7nu567lntEH
oFomkyqNFoXbLUFhyuGmnstiDDqkEEDqOUPZhl7P5g2dtRTW3k5oHwSx8EGP8+2hcrFyAsx1atW3
Ic+cmvun8j/mjvLQV/R7O84C7HGc/BA7E7A/xjqtRy6G7WZQAHF+JHu2ydZsZ/SCbkqs722NXFhg
YhM17D2ta/MPXj37jDMQQHMDIcZ5hNPX0tevEHKMlGsVQ9SAMBQBoHSYJBWcHu4038dqpF+1ajiU
CJJcrtac8xioSxmHShSVHVoQT9ZgtepiDeEqzkZo1Wq8E2s6gS4FbPHcJYlTUhZk7nXfdLikmLVX
u8RBPS3vYu7yz0pIwkjOvlyDYnXWa64Hcmur6clPMPI1n+sije/7qu4+DWulVddWMS5ahNLcDPXS
QrJmY6/EYQ5991Efl6ULx3gyHUZKnn+VJ4u454sYVthTC+zhX5hulNXj/DHJF0AuBQA2I7TH2MrD
WSTulTlngMTh37Q3YlqI8H3m1RnsNsaiu3hy7JKMq9V2ea+pJfSH3vnpiFX4V6KV6ccUkxG+vhrn
TwpFDpzupNb/aGyfnpYx2u6F0dijGXqDZd3NlrHUtPu68nou9AFIZ5G2H+wmIdcck5zPPEk8kkKn
w2o+6C2zkmE9t/GV2aE7F05FLq1dNqdVGY5Jlz6MyAV3oF578C6Zj2bbVZuqKcajxpmagKamfOib
WaCMNaR2c4mOvHhO3cwudplsqcUdY0pQ4oUV1uyGzJFT0Be+9rjWZt+Egm5hczCrVsGrUpUXiNqB
XcvfoCVW6ZQDw1g1KljdcWZoZvlttmN72t+If/HXVMvdJOjnVuESzqVe4ekeyx+ik8q8cau1HCLL
l87z3MUVBqFrW1JOk50GQ5Fn+W7yc9ptBf4/LbG74q+sFu5jPwxtNb+rLmEb63m+6RXABxgYj2TL
8xJn6WWCElj7TtRIwoQjDbGnXrMBWWL6XnHQ9FrjYhyU/ahbqffTNRaBh4UhvXSXj/PgXk+VLe9r
5aSfkWZzyl1GlVAEdG2H9XLFTe8Z3X954ZF2+WFZ6uV3Qy/0iSCc0VNQvacezHbKkqPUAVkevdia
OID6XP+sJnPKo4LsrKALWluf5rocvyo3b7QQOxO9pQNT+XRgyqmfjxvxrQ1Eu9pdIEZ77ELlKfde
6wUjEoShbeCwMSJ2oDYHV3HzecYNZBYQnXWXWG6A9lD2s8Q5IN3CJfLbNRj0HxL/om8qH9KCMoqp
1A6wlCp2i2FBC2Tq03yTMbZ9u9go80M6p2O3IzMrc3qKSGdObmzzMbC7ox/kjiajBN74tNe7UXzS
25EBgePnSG5aWeM2TFFdq476WRc/O8ehphizbdyJEgO1d56BbWZ7FVNQ1cP0EQ5KkoUJSdSDNrea
JDmYtWPHcMYL4L/1xOZR5YFWIGURWPGEc+1Amv+xqzoLg/Z5VD+0Ouluyy5LvldFEz/NS5Z9UWTM
9KkRe37sDFSZw7hO1scFp3IzSG0Namtpe0tgoSaShGaJh7dLfZYFRpaYN/1CnbODLuHq0TIbyWHE
Wfl9vzTy/eJltFyGdsgLCuqOqNjTfEaLNSVAhOh3tx88d5m0wE6a+Z7rmj5CPmvT11azm59dOzUt
zKXM7cNxtYs6WNHpu0e9y3pAc6e4oCJQP8UqrfcpB+h5bhtAeyXtk4ayX6dt66eWA1Oo050piJHK
9QKdOhT3envxHjuqwzFIaTl8NYyhSXcgWtw86lqMtQJkjQemKmLt7+jlLCX5tczHkIFM3d8LytDs
0vJXCAK5WVmf+9Sp75Rpjl/9oi3G624pvYmx5OSKQO+cpL3O+tSrI0pwZK9nf2p22dD5zUXB2OBH
Rpv/ysfxsb5ER9K9R5hsk5Rj5NiG9rIaegQRsL32pCY/FJO2fkdXsv4AA9ct9nVd0zFWzG5v3GFt
EtyZHGSBQWwVQzCoWjxVFVo5u7Xz2nbrbw3vcQKLzcCwtbo/cv22e2lXqRY4ZswFPhPDmInpjaaH
Fff0/WoQquE3S5qR4P0Emk660dAZzZP6veH0armkrWE/rKTJjPlGKuYIFGmXBQk995U2YzlfjBVN
0rDM9IE902v07asKd7sg75faCFNP88tokdZchb0q0TgzQdW9K3urW46J7xferc3M8GeJw+1jgyKb
CqdlS6HTpfAukriactI0vZvuOQJ0hbDDUbdDktc9OtPOVIWljwZuWBS99SjshnGFxAtiG7hotXHd
pZa8TOlgxMHUw9c9LH2ydlGc1W5JLW3MTDmntf0+LXP2CC636XYo7iX5Lk4FTgFDr2ySAQbnP+Np
mq+Xblx/lAX36I3eGBPHEga4PJD+jpdibczhuHSldnQWPVFMghwV7ys6rPVhIGf56s8zRazVrua+
ja2u2lV2l9/jC6u9s93WfhgYnmaB6hz3Hspy9blDrzKL6sIVbTBoJv/lvGA5HjpirKkJJzumBzAv
hIueglGEFpd3sUtlvMGNB7kZRtaL/EIimz+lyiMYurHWJhx6j8FV1ufqSFNkVXBcLU5FUeSUWe6i
t6gt6jVaGUVHcuCL7HtsjWII5AgiC12xOSkZwZhDFcBcb+YAjob5SErivLfL2R1CVXrzZdK0hh+0
rtAuynGR9tXkAJsfVaWyY7mY6WO10kG6TpFz7PaJK9uM/H6kLLGtVnxeKVbSCNeBgZCQDwWxxPVi
P1yY9T+iDCTyPeyzRuxUuXTpnqltcg9EqsQ3xaAr1TaGfwA+rz6LbnZv+lkrmKoVpn4BwD9vGCn1
HISi8otrgwGWDMyxyO400yCe92oc8qiWdfw1AfDXBt3YcxvizAwnzCtXuwp0UqiHGP9sUseyLmTk
jPHwtJY1oNe+5aoIEFXsHyEuat9zNsB3CZQhDRlSxJ/swszfDZKsIVynzmIgjr7LQa09zb00a2sV
jU4yYGg4VuVlWSst2Rv6oF163HZOhFiKXe+G0Y3rYzGUaxU6+CJUQZs5RJthEMa1bUvlRmgUkG9R
/kJhNt0s3fu9mTRh2nfGxUqHnoFC06lDzihMBAq/QVLcapw8uuudrGmcOTbBmSuWDCMBzudz/SxM
h/38xu0bn5RIrOaPChDGt8ZG4DUsjNIgD5DoWvgIEwSlQhU+ZN42uIHfxP27qVozY8fJqFy0PBas
/GxfLfbBMUo9oXBI1ydpiUkPi8VprJ3UaPaQQRgqD91mtp+aEhD3VYq9khn0IEtuFm3xjbDzK+Pd
uG6lJZePSK8AlzYf4tVLNxSJabwXJM9o/tmCOW5VFpdMObw0rHKpPbgdciJoZuXmu5IKp76PzWr9
UYFy8C4au1aPXpYld07n7bOk1YfjrBm0xSqnN2kI2Ethgy/w/RvpL9MnZhVee4QdVV1RBHU/tDLh
ZsBFlX9RVJp5t07r4JNPjhJwKCXAu5b4gxOVt9K0jckc6Oa4dkmZWVhptBXZ4y5pC2/HxZr4dG0m
1R0b0F20jdqSAdCC23t53ZdWymVpT/ntYsfz545Y/d7i42RBqUnzZ+OlZLqbWt61tPxmPvCMzTs7
z1tS13yOaZFb/EzPMMfaJIdRdV5Lv6QEddnmATYWNrzYagQEyIe9t6aYpj49ffHFmV3SBrOPs++A
IVB+kmh75oGLUId/w0SXbp9X23Sm8K8R+m5hhwqu71KDygSwpH+X1kmlB42DfBhO7o5Moqbu5Afb
xxPsSjHRGKKlhDhHCezAzm2dtcUMBKfrr8BHina/aNTVEcqiBBuzT5P14NNtf4QebW39YkG1sozM
mo4L7SoVyKGARZb2RgKoKHErO6AB7tH80YgdhAcnqSN7rREVJNMzyn22FmAfI91Tvt4FVjctYj9a
stJuK5rOeNa2RSnb5zbt+/R2TrwpPk5DVpDl4FNpLdyimVmYUVnOGoiTMQHD2d+qjHn0EjqD1anH
TnXdeiBraRMtyGMLMJM/g9ZEo85MtQdTzraH0rxZgIkKksrhHozczqjz91bidGMc6EiJlsiFLp31
wcZXt77tam3Wab4QdOzjoDsQqrDNNMmsa13TnvS0mqqLfJ46vAxQT8maqxTBCvXgGONKfqV5q9c8
u01mks8w72MN2fpQFwLVaGKitF8n3TiKuTCnm86me86ooB3rn5Y2jmsTMj+m+Nr3rZPEP2N/dbGG
RlG2vBpqnG+fiqRM5A/PIHbe6l4TO+GMqvz8kTlLr3+oRqcY8zD2ncr43Git0J19WTIcPMbGODJF
HqzVW39oc7MheMjh0q81WNniwDI9Y8Rkc9peCIkYD3yybE3ncBsusvigz2idGVrg9faA6lMDIoGu
C6MUVB4K3g5siUG54jiKVWkPlTAbMg01tcJ9GuKxX8A0S73jSAmAFt43p7Mc95tyvMKVh4wBaZIG
9uzk7UDXKbOrT61HlPnhU66i/ufNVnY1Z1kp34mlMzZMbVoi7Q3jJXav5h6OxiGzxrG61qnK7YOH
e8YUlfTM13un5fdvAt1jRoA+Pw59P5IsmcsPTqpr85d4mQkbDEkW/9izv3k0xyj8A/1wNV4YciRk
prrJDIWW2tRfLppCu9kZ3GI8DtWET4isy2wiVKohvwUBlXb7ZnJVc9mv+ppHo6is4gvSHnFHbTt4
fUS709aPPdiSNchr8tedpS2VyxCDBku4CLv2PhWcmPfIA+bz9bAISphVJ75GcpbIIiDrvHxWyZw+
9/Nq9BcOl0Cxm+0i/qwlfaMHiTZOj6KmC7yfdR/P+KayVAB7vsREifBnRwiaFc2XZChilwLL8udj
0vKXQuLGEl8kHJcfSnQ5vh2Am5cDSEzjEcYRfSVBs94PlE/vLYBFo90xQk3KXeHl65elc5v30KGN
D4uX6C5V0pBFQ5dmNdMDcsQg7SDaBsxO0puaevvOA9EIctkeKhHETpx+kRiGGOEoejkGiIUunypz
XSYS2VHXd4Yyu+9LKfRPkyrmSw096xIcTONcqAFNeyozJ9IszgUmlsWFlecdIAG5XjP/GcuoSUb7
quH0TMFqKuY27RJjwGtnU3FduphgTrZk8pBYbVsFY2q2kvlcBQijpfHzrVqN+UPbtC4tU7cc611X
gmffrSkj3/c5N+IHXesHmtFVC0JOCTddGGhYoA5KwwHlkfJ2P2QddJJd0Yz9J4BG3vu4qIxin9Sx
675vMPV+6jCsBKFjz+KH34zFQgNGDNTRi6jqUExzEfWJP2/aDoWLFnNS0FabZlxurwdpTMh1lF11
MepTepxALzc3Au5SRh0tCN9+X9O/QFmOQQ26k/R7JlNPr+GsizJsVZwn9JsH/HkJ/DUTzy527aAT
bv+lS4hN0bxUADhy6nWiceHjbKvWeDnSykrs3eANVXoFfEqrcC7MqjLK4lU9ruADhojacflWOUb6
PdewvwpIMIdLK2ltY790XfallxP4ZC9N8zvZ2hkzS9NrACouq2S8Is3+inqJmhXJff9m4zMkoVE5
qQyB9jCAYarKmFeONeYGbYWvaoCh6ECwGktbC7p4lQ9pSjkc6EWDPL5LptPv7HmZ72RujS2vZBZ6
kHIDrUHSuyU3nuGDsErGgevc91FQPxi0MZ+Y6AN5GAsEqEO2Jc3qfM3aq2QmxYpGuDojl9tmOijW
rPtcdJb9QffnuAy49tk35rBI81pr+z4LdEZAn5JkcEpqvAEMdzP0jJK5jLx0j1lquld6q6nQZWpl
7EvDH+7FkKwb2E+YN03SO3dI66D4WjVc4oG2Ft4Spdmy3GVgcR+srOuqq953mjSK7TFPwg60gYxi
ESceQx6SjL3XMw7f+ga08kehkpb+pSG6vWFWebVXre3T+KEApPEq5zFUi6G+1MReOywNdHCe4FTU
667TAbvRa0vdJNJTP0MH3bWGK6YnS/PJyFcvi1Zb8766zeBZYYdHwhhxuBFPyCvkgDGSG3z7otMb
eTPOOFiFSCHRWfeqqr40G422dWpQye1JEMyPnRj7Z+5QplpFpm8dIrrZOuXnbHhhn2P2/Jjn/XrM
wVCU9F01ZrLggYrHPu3FB2NGmvjKIN7dr5XhkA+8jcr8DUgGPBxdJQ/VI52c7lT0qC7lokiq6L22
eb+v5lRcjPnZVU7ZsOj9IneE5Df6dD6aRyfQd4qUzqnW2gvblr6zW/L1RWMAdioAc8yLlYQZ8uNn
Hu03QN626C/8JxRMuojbz/+Ct1eJQSSKkaW2cRG+QjK5eWhwEjhUzO7//lK4IoPORT2KqHLK0EKB
xyiXonXD1gBQYHmZPCROoQ6p0dVntEpOYbSbdPLmwv7L+wE9uhNIXjq1Ncdu9MI4B1dfxJgiFG6V
HTgLBYjN+tvf3h8bQBjLaeTNQAKefLliadcY6IgPbmAxL8p1nC887tEz7++1hwLBDIfVRAj1t/0B
nb1yizn3QyB7+MlOIL6t2Ch25SgY9+a9OAOffGVrGNi0m+TxsCOY0L/cGiaI8GGA5B/6Tvcts/Vi
l0xgyjPVnNMFeeV84VumI1bFvc5mPEGFQonr2k7L/JAGSP8AEMC9Kcl6z7y/X/IbL2CR7AofXh4b
wkFY4ZSX24peUBzymTRJ3z6ulbgxp5gOtInzHKYC3JmdN4ZGL9ywi3UquQ7MS1Wk1gE8jb0NGFVk
gpd5+Pvbxxfgvm3CKKyaEzw71Z4LVYMXPfTA58PMB7YCYsvCZOfthX6HqsLw2vYpuok2js/WyUpm
nkLnxuQ0BJGj76SR0SHUUogNhJw90r0mX9cUaWABJA6F1hi7HvRTsE7tObXP3zeXhXYkgy/AuVys
/skJ1VJjYL5Cza+lxfyNIQsT0AUdhU9Q8bJzptO/36wstlEUrU2pnsd/uZPzfDBiZiF0yFzDu2nd
+mvbOhqDK+5U2Bf2rkjG6QzR59U1NyEPTusGeD5Z05m9XiP75/SIUexbjLvCTtnuvvLbdqclzhLq
RmXs3/7A23/6cofzoNgXs5uAIkPPefmgQE5muysYPEk6HzDdAcKDBFz2m3lnIO2ii0yjA29aq3Pm
v69+z81XZGPfuvCDXq5c2x1inNXss3sH9TgP8/xxsUr6rtM8Ve/efsrfrwsIviglb8GS4HWqL5NZ
Q96One9vsxrvoE9LdzBWJg1vr/LaEwnKX4hH3BbGqTYBNXxMz9Xlup1FD5+4YbKl6upqAT1/Jly9
tleECS8Mqqm7TYtevry18IfORa0p9MF03c5yiW9tEEKfDdQa9Git7XgKyBhyEb39iK+9SMTyEKLF
WhGS7fYK/hL8tVynWaoog9fJrL6UJnZXu9KX1rR7e51TIq3BtQPt0oXuKRg0WieRZNAMPBMWx4do
AJEQ1VhOXC6NHeOLAlRrTso4KfGjByp5O1leeuYxfw+cIGtgAiAVY6OieuoDr0aT+S3T5zBGXDu0
EXkPcjz/dnLKEULU5Tm5vtd2DgKPm3KrRZP/VI0zRaIjXyC5hp7Sxz0OMfcxHkK7OnO8Mxf6uZVO
Xix6o2u2dLzYxGlgrFYGRhF5Ee8qjEAv3v6Gry61mbWaiFogTXZywOl9xUkf235oa5n9DRkLnCis
rP3YZuk5w/LXvhd0iv9Z6iRKkY44iqmUH46pj761WST4NdIswvBbANvEZPLtRzu9NU0wgxvFG473
JgotTtajEkL4TRUqmrTJOMBNmsFuLf6+2DwHLGse925Cv8dayuHMTXb6Un+tjJAQjMMtHJ8yG3NT
wXg0TRV5Q+H9rJrGvyiYDyOobzRnzuBrSyGvqHM3I00o7JM7xkGwv1ykrqDUjt5PgPd2CGnigxx7
7VxNcfr9tqeCTLapCaMqTNR9ea2UperNLAHrqlnzDeMZ42NfTX3AJMN5X3rlOc7c6e3Jcht1Fx0Z
kI2oY548mSFVUuWeP0azloGkdLyD+EWtgGnBhLVp+D0Y9Z35cqdX2rYo1wkZm71Vhf5JypqJsZNu
A37TYyJ6bWqiOI4IlTz2MIn3ZBsioiPUXKaq876myzw9/O0tSzrDV6SWsnjmk4M/Jkzc+qWSUbX0
8iCLfdO8t6pE3VWpJyLmsg2YkubcQ7+yh+Dtc0Q2E1YXTtXLDzsqUn8WkVHR5wx1HFNbQ3JX52fS
Z6AN3n7E1z7rxtW3vU0tl830crFOAR0hN5ORQJkx9Ctnum36dLiLjSXdyw40mtY2+pnParyydw3e
q8uG0jEFORU3LzM30ZOileDVe/PWpMfLiMZz5LdSNv6xG6fpg5uuxWUuB/OeerB8ooNsRR183g7f
HOZqsV9ltLEgdURxE1uBgcv4uez51d8SCNumMwgI9XTLz1T02EvnQJd16Hud9NaAXSKOfakNx94R
5fe3v8WvZOevieW23V0YMfDVQTrov6V3A5DGfplVlEIig7o4u4/SV+PD1CjrNjNpE5tJnH3wB/q/
ZTfXV9itZjtoT/FVkZXDcXSbyd+f+aW2Tf7bL0VhaqMpib7MqbpMT5PUTFFgj4rWqa5o21V7F2/0
o5tkxa4dljVsBiluBn1tI1E24L/56FGnkGzHkbU5ky++tl9xrfFIvVGXsE+1e0D+J3FjMqJep7S6
AnAu9630xnfUV9+KNnGZUc3dme362ppoRJAOIzJLADuJXIh16qs2JTKCUpSDmDHHbZQl3ft88cYi
YPhHO6KKbfdMMHl1XSwHNo1LYA2njmoGU/Q1pU2HsbnlMH+Q9SY8q3AqZRqTwrPVdJTLis4+88lf
XRdZxO3ig/l9+sUbmc6ZErWMdLO0jm5eOA5QZJlfxdDEd2OzGAxVYKGduYq213i60ThtRDUEtZF+
PNFsmIAEK9OCIoLU5viYZfOwM5UjHt/ez6+EFDyC4JlzplGaPBUeAH9aCumvQ+T0TR75yBRdwCcA
hDEkP+E5j+FgzmZItmAh1aqsM/ndK6/W5EPi82kbwP1OUxFSh6UvjJStVObOVe4At/ewdzqQtA6R
rE3gf91wTmHnlXuMRWnHkChstPeT/UtwQ6jWJ4wpxQzaXQoC9kJTvnDjLHTFNP79M4o2krnFbYyZ
9dOw6Q2bYLPjycguF+1qcIb+PgUN3Ox1SJVZqJcy2S++u9y9/WVfe7e0d8jyeLEmbs0vQ5mEaiFA
4MtIU6s8LI1RHaVo9QharndngnGHWdgv9/+LRW26HZuT0ZZOv1y0rYZMLwXB2inS5mq26Zv3ntC+
J207H/TavMV/dynOnJRXMgQyA7awyXs0UfB/uegS565T2rGMmrgaaJJb6kEuHiRcy+/hrr79hK/k
7ThjQHZm125+QqfpiDTNUY0TOdgCGdmCd3YpptV60JiDBhK6d2ih8b2Xxdp/envl31qJxEMGqXjM
bkpbmzPuy+fU65Wov/jgkWgeMN9YutuOIeZPSBvLPm0tDFStthffvTZuIbuDawYMopn6ZYk3+CPT
nOmqNac63YGKgmPw9m/32qkiUnOw6HJSV5x8BDFOusbNTVz0ALt5sgH5Dybihsm6HsTJ+HelAH+9
DJrftHBJ0zDbePkyltQz3K6jikkBWAZCIndg0sk8ZKY0/34A2JSFAZti2qZjQPNyKWZN1pBCJIti
cOkHsuCPNaf8wAVDOeP34p1vVkX0918nlrkI5SHBj4vPyUGCC9c4AL9VhBk47QOjVu+mrF4iPwaY
YmMb9/7t9V67LRDl83yL/M7DUOrlM3q1vjbjUo/RaMf6cU6VAel+kI/QJg1o+UbMNzSmMxnea3sG
JVR8YJDI3FQWXy46ZiniitAQIrriVuj4HcC0MtN24Aq1TcLAOvMhX7koLFDFtsXnxEvkdL3W4wJm
aj1FYkmKm1Zk/VNv2suBDlvx+e33+cqj0VVHOo7nowHsbD//S5dLrHQ/1zWfmGKC3nS9zoV+7EBc
1BSAcZTm1zNZ2SsL2rCzieGMCjctwJcL1o0NaQV+RVR0Sbyvnem5sjPziOkaqGaA3Wf25yuvEvlN
lIEZEKNBcVooMYdXjI31KRq4syKAgcUBWIQNIt05pzr+SwXuJBPa0iC81JAFo798cu85KcgzJ5vn
SObpchQWagddpql7TIuNnTPJgYJUr+8yNeiXQwslRwz++k6fVPIlQ0L7G2xwG2UEqz+Om5+La4n4
IYl7detRBl6yH/JjDe/lmCSFPCdn9ktW7rdffitbaUOK352yVsPCjBP4XCT6oQFhFMPdEuYsrjC7
q58agCAkscucfPIJxxdNl6FTAtJIe5ZWk8EjQUhg2L29N18JYcwHGLMZpDouA7CXW0XXGoRUe7aK
4UgNrFLlbWpNIyouAMKQtiiOq+YPkDIb68yBf21luvW0tplOoGx0essIhWt8msxRrrs/8KuwyddX
eQsTXUSGNMsnZxizYBp8dSbRfGW7MhRhBEXFxnY1zZePnEAYq2VrzBFq6inoNKcIcBu0ItHhm/f2
233lJkWne1uH7jh6KCfPaMkysYiGM1oP8Ybtt6fqANBnDlo1g41c1v7oduZ45gFfOf7bTYODBXmB
bp521RdDqL5oIMS3C4ooOoBaoN7IfBzXaa65AZAEacO3H/S3d8puJr8U27SCBt9pgQJyoDFmTy2c
vmy4HYy0PpiNPR1AYp6bIb62FBsWZQuSGO83U7s2L0cnd9HP2DCbl9D1sqAYPWBK9LjP5DGvLYUy
lcUX9BxBYvFyp9RGu+Seoy0RFGJ69lVvq1CAeUlBOU3lmb2yRfEXlwOig7Qq0Vmn5Qpu9+QkelBr
ANIit5CBtr4FwJ070OYahFve/lS/nTvWoczafEZ0NN1PLSkhNEyQXkxkHRYcfBFqTi4z0WKGBGEM
9gzewalSzqU/g3N+e+XfTsMmq+iQKHOBU4j8ksb8Sxx0Ch8lg62jDvG1O0o1tNEAP3Mnlbbs6Y0v
T7pRTvu3F33lGwr6d9amRktdcGqtlSKxB93VAMIEGA75DTN7Xy809VwJ1PZ/s5SFlcH2cGROL7eL
A3POAAO5oaUk9rdiYJ6PfB0Ae9/974Hdf3yf/zN5bu7+e18M//ov/vy9aRcUwlJ58sd/vWuf6wfZ
Pz/Lm6/tf23/9H/+6st/+K+b7HvfDM1Pefq3Xvwj/v9/r7/7Kr+++AOEClhG9+q5X94/D/CAfi3A
b7r9zf/fH/7j+df/glb7859/fG9ULbf/Lcma+o9//+jix59/bK3E//jrf//vn91+rfhn0SCbOvt6
+g+evw7yzz9M759obHHh6dthdR2DDzA9//qJ8U9uJbTlN3lZhLi2YXjd9DL98w/h/5OWGdZCRD9G
8wB3/vjH0KhfP3L/SYIPJRF5LWAvOmXz//3FXnyh//fF/oEE0V2T1XL484/fSjbqAMacrE9lSgXh
n1RFq9mass9IU2qlm1fuOnxqE2c4aMYqruW6+JeZUdVXmwkXIOPSPYCarghNbtmBbl1RXRFILl3W
dZI//uUV/vs3/etvdhov+MWAXqEGSncJ8NBpuebGOSJ4pa0jIdB2V7VUKMyhZc0vWvQxKAyQjW8v
eHrVkSLqCCgyxWNoAsFpO7N/uQhsfcJOYi5RwmhjheiI11/2liY/vr3K/2HuvHYkR7Js+0OXA2rx
StLdQ4vMiFQvREqaURm1+vpZjJqLTveIG46ap4sCGtVdXUknaTRxzt5rn050zBjUskAKstSjSDgl
7dpDUqZ+DQtHWoN+MycrNkzMlzoOAMt8rkwzfU6Hxnyol7Op5a/K1UytyFwgv3G82O705A4T3yKE
xpvTnbW6+TcwQ8VVt+AB4uzrdiHaiOpQ9u60D1wYFlrnV7B6xGAeSmqddwjv3PserNXX9x/IK/bw
9qu2cwjdaGp8ZIccP3dcbCkGxDSJcVlre5Qx3kVjUKImG6BawjpYxQfMB/eyGZBZLqQFiMUQF647
6p/zKmcAGsGjNpSJiFvLK8/1W15tj19+HnQENhEIsdDmHP88rDb+msJZBEcW+FRNYITomd1+n9Uw
X2y1uc92qSkZulLpB8PI+ogDtzgks6tQhab9mZSO08+Cn+NQ16G3x+GNcsXJ03JXd15E12J0y3w+
xAzW465uBfnsuBe/0Ic41916a9SgS2QS2uplnE1PRo3pNUUmRSN3QQNne50HGM+5avWP7RZUCB1b
RMDvpj8NryDk2NXfLbWT75Rp1FdaIrRnfUIx+/6gOV20eQoMZWqSFNQ4bp3WuOaucxqTbIddAuvw
se2TeddiGIjtNJkvKjl2kdeWwZlHfzpBUOVgf2duOYp8P0yYxyPBHGprCBKZ7RREtYNvdeNhpYFy
5pj8xlUoxCGQIEtu06BuA+CvaahyyVWReZID+wTdE7p95kagaMsP//IJUotkht2AkxB9EU6eXAYs
lQPTF+qCuxS3yhT2ZeUmxQA6oCeWeJDuIdNK9+H9q77s4/7eT/IFMZ9vKhBkPXRmTu4OtnPgNDpK
F86VWnJBF0j7YxuzqPZqM2WWE2X9CIkU5q9Jw/G3SypVbmwNKACR72utijXWRjhhQdt/zLWGRDgF
KyDyF5U5UeeYKOtbe6k/0IH1Grxo6/wBdHF6w1Cy7jOyEB5pQXfOru7pqHCwTbqbdCXqN4Lng627
LvXkVvgJrreBmzmQi26qOx6j44QjXlOK/la9bzRznIE0mApCG9IujEGIaT6JenbvdK2cqj2GCnXF
OMFlgAlu6qIcGlmDjDtXU2gOXvGx8yWFR99oUjOupqEeLwtzdKvHeaxSjGuq8A9QLxwJOHEsvvWO
sya7ALXFpzkwZRL5uaaNBHoKoqRQ61hlZBFE+EMzM4IytBLgBCGBlx3ArI+TTJpPhQ1PVJZtde6w
/upbfHmlZB0wSXqUd7YV768BW3TZatL0dmLPLLVYySI5sNF2d24zkIGwFqQlFVjd3x9I26Tzahwh
+KVOxp9Fs//4ogQQpQOOCicurdbdrXBg8MQjISTB7xx7/Y3725Q9XMngLwrrx5fqcJ2wdQq4FF/F
tbFsdB4h8qi2avuKcb7scQUV0fv399ZFEdeRZ89cTyn/9KGm6ZjMa+7Ghgr623yZ7xOB/Q42GHlI
tHM3D++5yPQ3nikFYZCwlD+2s+zJRK9sS2gQCLlRzB97ir5uVAN02VtQQy7ev71Xqxh6WwDL+KW2
Ji0boZNnmtmlAgbrxJ1LLMfWPb/UK4ngTQ/WWwNCwZnrvQzCk/FCuZ1+yKaRZAt0Ml4KiMsgz4QX
w3xig1P6wR9/nYofUqySbLzS/GL71TAddNUaa1y2zfoBJkX+2QkE86+eo1CO1tpXB86po4r5yPSH
JsW4GMOPWi67CrBh/P4zeuN1IJAFV4umk0d1qn9OCAmetF55cdVUwc1AZupGF9Qjt+7m/8Wl2JT6
AT16pmbrZIiP40gYcZV6xIKD5ACkLi9JMSIMnKn5zJt4Y2ATTrd9tpxIWQBOzhuLMElkHDMv7lYn
ucFRBbgZyQmuJDg6UDqK7Jp87fHMVd94lmhCqdGSMk0l4/S8jeMa+I+2ejHA/GqXC4LiWuxJIaZC
8/D+a3s9tDlGoFdFfAG0nCL+8dAW8wogoRvduEKfgdWPrl+zDu3BJhUgNvK+OKOSfb1f2ADLSIsp
H7KmntaeE2HBJICdCRSvcfadtvQ3AcvsmRHy1l1tVXuuxBRPteT4rhoJeiqwCYSTAGMjzYCEbpVi
uEPppiI3b/wz1+OP5E88/mKZYIjawHxDpYst7/EVizwIOIxV6PHBlVlxBooVppNhj8GecDRiURBZ
iCTuFlFfdXMDIGWYencNk85YIP/5dfbBA2vVUs1x9SKeQek8KTlmVbxoVpJHU4EpXXUzewlEa9YF
Iob1ia07jrdkqYufMlHLQUhr+tNheb5H31WY+wafK5RqS0wDplcW2LDznRSHdd7IOyDo7bc5o8wU
w4vjSF63uAsrpyu+Ntk8E9EA4gPGid4OvxHgyTYc65RC4WSZ049EsQeLgkTBjBUrKU2c1PSfdlvP
c8SrL5+7YWieMV3kf3LRJXeJOVPEwUCNz89vcRoDVtGqMsobD22W3xl2tvGT1A8HOV5yhSTL2R5i
sjw48HOqyHaLItl3uaTZjdGxRVrdzpjztMEjZDpfQQBqvfSuLRJWoFvO6UZwamArCQTt3926b8rd
PNTmEyeG8XORL6SD5AWG2ZuhsCDRB+CKfuCDxvDX1b6twsZdgR8QNdV/FiRCQZlZLQ5zwA/LYp8D
n14jQyxrfpCz57B/mq3eCvlRTEhzW5Q/16XTPtR5ABkYogE/ZHIQ+4VDu7j2PilS/hf2hc7Psk3E
H9ccJ+4rlynGcjmRuLmQGhSZzVTft65Wf2L/1hMOkkgHIg02dj/sygZEQ1NqHaidXLNSMHZmNkep
bUB1ztaOTsTYzxaQE4vu6g0JwfAoMXT3z4XCnRmJwX2xkS7V1capymC0wXYNrKoJDs3sTtfUEfFX
ljjIl6gOAvBYAeRMGcqsSq55g0Dh2IKCXFnWErbRksIL2t4t/0ePeKw1wu4/3AEn6Ico0FrvKYPK
RcSTyn3/dvJLdak5lfhlKjPID5myksu1n9xll2dNdSmtqgL3RtzfI0Zs84kLbfT3rlWfqL+vHxjX
RBUkoh5/N6oNCDpQM78WYSMtAsdPmnu3lcDD3p8st8nw1UdOm8ff5FI0s04mSzk7IEAM0qIacgAO
TeWqmHXYvB1cDSSrX5WhpU9T7G0hlG1xTrz9+mjLjo7UZ+r12P043550QipsHw1oCzOuKw0ihgHs
Om4Lc439xQDuhxplP9g1xmNXq5DOtcF9YCvv3uSFx74zTDe1oS1njravlyo+ZwLTtq3KZnrc5vu/
ttM9XPBJw64ZY7qCbGMb+QOMTfCaIige33/6r4p/7GfZe203j47RI13v+FpBrizMN6DxqEFOlzSE
l3jJVHWzETyuF9r734XjVfGYjTakFKntOIVsyRJewuecbHSahYnKJ7Dn/R/2eljQrKGTyhmYGrl7
2gyThTt1xAZ4sd4qOCPDFGCid2ttT1oG02NecRaDnx/BkjKwrY3TmWH5uuhDk5qxwc6Lo/jrPvya
1bp0xOTGZTKmd7Vk6qcqWF9WAzgQN3GH/WqxyrjQbR882Xu4G7Hkh4kuu29avZZf3n8eiL5OPxTq
x5scHvktzgmMosdvymhnOjEjiNcGntuVLYrV2ecup8QQ1luNRgtsm3lAXjLAws04nUDthzyYsLe6
ShnNv5BObNPGWnmXRNLQ8S8LQVq8tSIq3DUIJfsocfK2vuQEzaxXBQk8ptoPBpjXDWTOmp4hESBg
L0w3n0xW4mYMwrIz2gv8c2kdsl4C8abhzYKaEM7VR8BP3M/CSSs20AsW+NjZUoP4rAZ5V5im6MIR
lVcalj5IRzo9mguQc2a66ctmmi8tCKVu6Dnt9KzsBpx4p9WajGp7Si8N3sMXq7aKPrIQaJDR2pSA
ZTxHduXPBsVGQc9v0AnLXWbctaHUfIO0A282CmXvocGa945Vd88uhJ1+b6xWcz8wA0Me6XHbw85d
dOSapHE8dQBr1G4w59K4IKdDW+Pe0W9LRYTiw8js0tOeRvEfKaEXn5oBxpyYkdkdyCSj/iXqrgOd
oPm2FSrZNyRoLUsJdmto+odZ9c6vTPmVdmCFLMrf5bjo/ZNcMdA8r4FwzItmUSC5UrgY+s6qam+4
YgnvLmEKk5TQ1S5kOS8LyDewkhUeYTEr+zKb+qY9LKLP5R48W2s8mtA19pqwCWeGtKgn4Sz9VkbO
UDc15txO3EuMY25Ies/0pKcz7EBX0H/gbabklS9DC1hQSfyosaknurlvwc78FEkyPbJkpz89BpEM
V3j1P9j+uhYMgWojUNta/QXRBEtmJfTuK8fLgVpW1iYZBgTZJJf+MuFqdLtppHRX5hQOgh7JrMw7
zd5Njeifus7dFgGAe4ce81C3m6rSe1LN5NVx1xYz+GgJFUB51jCEOr5cmCHaPOj7tWKYQqzMYRYJ
e/Tus0X6ZpQ7WbnAgnoh/Jt994n9Q4ejPgtSP1StLAFWbTbtfVvI8hmFA3wHMG4OGz1trH9PS6DE
RW3XwxSVGGSGSLp5QRLB0BbtgdQp5yZb2wAyuEx98wZbPkkC3oL8vJptMeBcB2XMpN65B0DxUtD6
m8YhZhDO9c3cJfqzIPwEpwtBuT9cMmDgUgZl54F87PBSIKERX1Jnni60MvBTmBPBrMcehO4va7W4
X4d+QOXbDwQXR2ZObyFeupYNYg9KRt/Or1oTLYu+NAypav42adQVY2su5i8reNAmSgNGWkhXXR2a
dt72OKn/RVMafKIBJ24VIwNroCfUnf48ELtAbAOD6mqG/fjb8TrtMe3AyhIEJMcfhitaPZq8QocM
EWhP4yw9YI7aoD2WeOksuOVm+ZFPPenjyR2Lr5CV3C+0Jocnx8jyP9PojrdtWmdgzdHMzGFpd+uz
GdQppgPPgy6kD0MZZXlvz5EDLQEgmOYP5W6pJlWAwt4YbRTkmiXiiA1Yw3fnWUXw4D0nnLy5CMKt
74RzOc3z2EwKQ/JZFgb8dpKn0e80qjxUHAC+EfORe1GRNwt5qRPJY4OTZualpm3SjIGYDhpTvvR/
drOTTrsp7/P5Gk6BPe5XzpgPydxMX+aSAPHQBNH8nA+pc9U1oK5js9gIsI1Y01tjTEAnGDlkVbQu
k1/E9dSZdmTkkMGuOpJmnAsWFpBwk5rM6pK4J11e1sCUtV0+lvKurNoGlFzPWTCy/MI3dtCp1jKu
DJfomVqpT4YQugvuFuLIDo1o98vSNOYzn+SnexgUgKIoAgxjhB1qGCICHUHYaciOPk29Fvgh7GOt
PQQr9c5Imrb4hDEaWHOwtpvFf66Xg5JEw8UTYFdgj4BS83vPJiUs9oN+Xg5rEKR/rAVPyAX+CO0z
b7ptaBNYUDEaMbHhdtLCHaHYGTIPR9zRXwZOC4hE0izfZX5GkaAooVnugnxwN5gza1Y6qOKXNFYd
17/m5Z97PW0eG52+A/ScqkI6QP5zVCcr4FfotXMS9bYtZKzbvdbuJqsqoRb7av6REoEwIkZ1qi8J
IIEfrdCS8UKoilW0H62cBFCzG24wEitaThhNyORS2oKbhbbD5LWWDP1+26cNxEh8IWChbi8wq7tp
DN5tTOIM4qtNKrOWUBAu6SX8UzD8V733/2dH/agL/26H/v/D3js70792S1tv/6j5jr1p+r783Xt/
+Rf+ab5bxn9hgKPfgBkMjTkK9//bfLf/azPIINaDfs0/eXHf/k/z3eNfApFBMxJ9FJX97V/6T/Md
AVPgbNr8LUXL8/9N8/24qLK5lDfnhBWw/9axjp1Wltk3KzDNNaxcYB+PrmbUDxhWvTbUzJojtJkZ
05muz7ah/895a7ui61J+I2eME1eA4fF4G8mJG/FVu7qxXWjVc02l5yDMqrv86wU8/PPn/d26f9FW
nl6GDG2P6g9TKJSZ48sEICibSqQO8Xnl8NnobO2js2jtPc2BoeDU65hPVj95qCTRgfWRKHv7I1y8
rqEU0/FFspnq5aFs0OjFVucGa2hMSnW7djDTn/rLw3FbfJtxMc8IIjvSXXJ4yDIBX6qXxq1cirVH
zgo3d1d2Sp/33jSKp7xtCHQDkSXqyDBHsEoKRNIaOvNg55GHshfmnpUayd2MevSXTs6DjE0mK7au
UhnfMwozT8EgmJYVBOP0euqq6aNo4T3vgH7pn3pfQsLtSQSAm+oqgMGlNeVmmLlOOV4lk5d/tIps
MkIjmbKMfa4eUCai3VUeVp/q9AVYVN2FUpwbVy3ENRsm1Nyxlx1zi/IIeRKXS1NL0izrqb3TllQQ
e1I4qoiIPErt6P+AF3PKIGndWC8a+4GgYtcM2U2ra5B5De1ixO7shvWNFK5bWHbi99/86xFN/diE
ZMfQRut3incYdTJxDUm5rrEUKRqJZoSu00LDxrYTIXLwzow0+/hc9DKg+Xa2lMZtuIF6Oh5pAiBg
7uWDGRdrXfUEUavCu/HaeaRBbtVQU1PTbHY9SKYPwUheJ1qHXIrDtkUS0WDZbMEaOQP0qvIl++Ig
//xB2KSXhbo7TNMFbT/jT774vdxrMJz3rebXYwiz2/wwgrbbXhUWtirvOguy09ReglxHnTIZFKQi
LaEIA6FWawJiSmtxWRDMaYS+B1Yb50cDg8cylPapG7t6pvgQcNhC/dle5SWRLJHjkcASqiKV39ZK
ZefsEMeF+H+eHNghmEr8Jw2uk45IsBjKL9npghsY1x2MaCC8eutekEfxZOplfyHrwDhTqz4RSv9z
UarwtFqDrUJunkwMbG8GVs7UiNPE8n6USsto/lgg84OUQlg3DdmHYlvt/UGmTzSkgCSORdnsfDyv
n9JtFfZyB0ouoPwB6p/gheJ/nopDYRRAUpLVo4ZaKn1POazBLOacq4O/lESOpzbawlsNHPqrZ+J2
OR5wxHH5abUmVlxWys9A0nXyuqxAL4fDPAZ52IGpeODsMLo7R4Lp5AhOdXEn85JvlS1sOWNumcua
DYGRE0K7Yt4jDGYgiCCtRZPAoe8GEFf1OFy7qU1ox4gcqQ8DqzXvgV7rnBl8ON4RROzCPVP3OK49
ba8HXwW6AGhDdOcQtB/fnNvZFNjbwomzYl52BbFoal2ba6tlQnl/onhJmTx+ji9SCsRnuFaCVx2Z
nF/RbnmadGx1AOzgbtaEI6THYc7pQChGQO/bB2cIqt8NKPFrKjUTTE4CNM7l5r7+EDbGAGZqE7oY
KtCTKQQkMOmtIhW7ZRrWnZUZn1fa+8yavsnRe87ssDMCsX///l/Mbcf3j3YP4BCCJ8o5xmkfrK/S
HOZvL3b2SCpy1BNFqPZZX9d3VqK1xBVlE8cSp/R9Dre530VjwYgJlxGY5iHzOzhkqyg8zrKAE70o
h1Jyb/VVBm3QQHuBUr7KkxsaoWYbNZpQtMYHzf8wNhWTG3xP2mwyLazQh8nIJQZjvB/8fGz2Rcdi
ddUqS34mxaUg1lWt2bpD2+zqMVhoeh5poAHknelefqJWValLa+lb8P0icdVttkDrNnDXkjlSpPVl
CgqaGk+Wlfdl7fROxES6HjpYs8QvDMFsc0gbsCK//3xfLURws4AfIBDitIoF6OSl9hypkgB8047N
d/C7HLz+yp6gtc6ZSPZ6bqv/1fUwOVMcwER5qg2aWQ3gc2wYSHKA9l6LjJnUrkCLRqe3dwKIZ/PP
hv9Ia/v3JuvVt7oVrWmLoQ9FxQPx5/hbXWYzpVTFSdey5/JizYVxWDqxXGt2Pj29/zBPAFnMC9u1
8ET4iMAhgZxuG0uj6FTO9mNnwC26mXtpHQZqZEQbD0P/uQ5wm2NuduYbOhkE+QrMsSGVD0IE5Ij9
78yvebWJ5dfgX2CxByyHdvDVu3WT2mzrYscHapAwGZjL3UTNIWydMb+Bi6wihWvjF9L/PpK4Wp43
/s5u7V1ojQsdKuo8zYH0xHOijROVwT/PCaMnvw1RN+eKk/lTM5xkAjSV7wBRJzB8cmU8+sbCVk8u
vZOFCUw8zvskRxJCTjorYaNGUX5btVYmcBuC1Y2SBRT/znQ0D2jNOMoHXcjav/AcRRIMQQFFf10s
Hgfx9x/qG6OJ14vgGCkLHsnTUGBqFGtmTTKIc21xLwDNNtd8w/oHXWvOIVdeT/3o6IBJ4MtjhmCX
eCIBcCZmcYpHaIUIe/jRNzDbSbAvvy+pNHA89ek3gczxEsT0uh870//hiGY9s3F8Y37YToQMIl4X
W8eTr2f17JnMR5dzOYushBpsq6fBLbPDaq+EdMKPrc7xdIztzzya8reJd4tC3mxNtJu2jvdfnZ1M
t5pcq8skLqSonUPfIdKKC92m41z5VBsrq+zv0wRQTFw4sFCDrm7Ir8GyTX2lKmcznILRc+N0aIDd
T6QY7JfBLGANU9B+ztZh5bxAcNzzWJVuvX9/gJz0yl7Gts3Rl902ZpDN4Xv866leL9uM48UOahgZ
gbMgP9vFpDaFE5lbAwI305lDi/0dxdyedgBZrdZocC4r3Z+dnWpwKPTJgoEeTOZ45ue9tOpOHi77
MaYn/lBL51LHP48u3SLbekThoeVrcjUhTtXivE6m+ymZiNBA2uA/gJp26njUJ+065yURc2BJV9vP
FJfItSE5IwsX0nhv5ow8hxCYTdnGDnqVIobir02RJPb5DnWH7IiUqtrf2mz0LJCapea4N1enjAwO
DONOh/hB3zuoyQOwUno38TAI8eTqohZRzhXGr1OKIuVWri5nA3Je87vELaYniqrmT7v0iz9BjS8z
bNi+D1Ffm9TXh7q0zH2hBwX82VrLgfWnjn+/GMH6kSLU/Bu/nuxunVRwnBk9QP7hNGbkJJSpbCju
t1bFfEPUwYNNmNzXNfPGD13WCDeqVge2d+ZyagVnVX6Vteb+yq25+204VaLvdF2QyOBBbPkusK3Q
oO4qljZy0OmGJW1ZMJh7f3FDS8ss7UCHGpb03E3pmePDGx/thmL4h+6DMvbkHbsbZa+2QPQXpPvc
KhQ8caXAWyOIoCA6sz85M+a3mehkUG0oPfCspsVie6qtgVKfVXJB1TgmTvuxnRY7huOf7OVQiCs0
ohxv08UjOh5x/E+n94Y9hZxzwNG37pq5km3FNmmwoTke2U6+VBCJOy0uM3u5IKBzvQTYRRoamVR0
/cSZEtFbl9sWVRb9zaF06ofyq5WIE5PoxnYqyVU0fAUT1Fh/ln31uE6EGp7pd/MFvPGUgQjjy+cv
/uZkXnRaTSMZlqcs0qAfI5NuTa6ioWrETN+j4DTEqYlYb3cqpvGC7Gu3DEvdbp/GrCQYhNBPzz0s
ZBVcA2UXcJAVWzGEfuTZ7vRV2k+aGPKMPPBZ/6FI5dJxFixdd4GglslrxXxLVqDIdBG1ZR7Qc9eE
e9EJohhoiQbyA5E2qYhMIMtaRJuxs/GA61s+CHIBmntmThwgyXjdk+FQTwqrYvbvpxTqlWp8+zfh
peVjX7TZA2Ib4M2pnwVm2GdzYRzqViWPhRqJmPS0df3lMEsWkcMKeWcPmviBlGbJdkY+CysejIwd
MwI5mhhTkpl1OA9rcWtMOuuXL/NmiNi/+WZsEyFApEawEu06ToIweAJ1tNDCxfGNEIxMj8mY6KnJ
CDX90BtoeWCUW//DQkuIuCDkvDxCtx4+rJ2RN9FsqeaDymVPEGjTyW+1ayuD02c9EUZvufLWmyef
lYBse+TWtXTuVTcQAuQC4Wlj9HUGQRmE0lALWwZSFYFc08Vt6LMSDzcmtha5g1Xc+KptWUMcT/si
iaP7BYi9zCNs5O4dHwB9RBhTcPHhZv/Wx5kgjsGd64s2ISXNyH1RRdgXywe6nu5zPajgAVdk87FD
QfNpCbYOAyKoiXAutAMzE/Nk++FkahM88VpLPy+GieAmG0FnIyHvtRQq26KoRkrVfhZaS+CV7PHT
RIBoyCq3COR4yip3Jog8q7Vbm5S3AqIVuyvUONhA6jIL8ivXXWiXkxqR3ZPHhK7HFpVxScCmwmBN
Nwnp+DSlw/f3J63X3y9SUaCSKPXYgVqnu2NfUrgyArQTC7ZGGFCJGy6DWu4In6VyFUzntBKvv15w
DJuJjfMWNb9T7WgpFPB5rWThLWs34iUlTw3xQp86w2jPHHle3xoaCDYfVF7YsVH1O54Jy7HIHYU3
Avxu63+SfpHfoZUxIjCIzYHyW3Bmanp9azQOqC6iv6VTwIb++HrGCNtdYdWPVR0Qkol2/oqMiYId
DZuG99/aW5timhTsDWG34MQ/lbxABtRy5WRB3CcttS3akw75qL52OWWLsUNjYj+vNvkVBwK2p2t2
r93jlJPneOaWNx3nyYrnY5lmm0f7g7PlyS7PInmeZu4YoAiaCQjpWmNaaWmK8mEQ1LPCsdSafM8t
EBhrL9l6jub9qhhDrwZBOI4eRtJmTTl+5H5bGCVQnCSWRWE+wlKjijx6XlyPSbIPUn25FbQkzxx+
3rppG6TSFg5pY0I7OZCQYzE5ai4YV7NpTQdBn0BGoFEd0o18pbMXa937chyCCL2HPANfemNQM6a5
1U16jYfiZJCR5mG0KldanGIW/SnJhuBQiFTHV9CmoqHu6q9nhtqLqu7kJdN32gTY4Cix459eUl9K
ma9NEitI83JvENzyPc2HbkJNubbLxRgQyxDDy0urOJj9xNgbAu7i49gS+0QYupp+sStRXrSYg/q+
crzqIuHqWrD30bZGeaVJ1sF8WUlNKib22ER9rwI+Xpv9oMHMmYCgxposZJaqWPp9+kWys1e7yU7b
lJC62Wv3KmjcL3hE15nm+sxqN+lZZ7EfCdzbkh35HKakYH7GHTENMbNgYMHM7kmfmmogyQTAlen1
6FF92blA4gAFy6S/MhprISiVrGdm5ynTLxbtJYyunCjESUo7PxHzJ2TYSHP6NlWuT4ssQWM0cfs9
NyRY8wj+Vd89b5y7fYKmwYpWSBakyCJACcIZLQHauNrvVDxYmntndA6xeGs/OmoXSB/li22t+Va7
NrWngnBIovWqmeCWsumhInaD0L6zjPQkuwpkuSHhMqYdtgsQCuIJka7SqBD9bzWNzofWMrI/bF3R
bU6kB6cfZab3JMCKpP7jLzJBs9ARQxgXGKQ+ur3Mtd1Mm76JENfZYBlFPqCq6IWwwgwStxZl3dSm
N/Wk648l4TnEciZDR0CV61CXoC7oxarNRXFYR6/7HUiDTEddzfrnirYIBUp7QVKr2GJcJci1ghDi
GImnKJRN+nKNVTef56KZfjL9UFP18qIbolLM9aVVs3HhFLW09PnYbrShiY7pF1MPMoTcrubNlkEO
271FBEm9o09IVz3pa/6UUiatfUOPZzUuidTu3IiY7MTcl2D6J/TACra33qfUU2kx+k6kTMk9O2kz
fpvKoiRk0ZM5mmZMjV9mqSFWhu5DUsyYJjwhltfCiUj4tB9Hq13nC/Bv8w8J8HeOfc2Yf+pidn4i
miGlneC+4A87NMe78nNLqYP0B2+LLdSd5gqtYkugpvLVH2slAYSqQ5ndOGjgRqQrbqvFGExRGVer
vXwdzW6+rhk28hb1CRIjJQhjJKHS/mmsSR1A4dWYiqRLVnOIJ7MdLkzZOP1+8Rd7jT0CagwSI501
JcJm1HaN0y5WbCctGvGRQ1kf0dJUa9S4huZETppMyOcKMTpxkFfVE7+kwOAiRVFEhAbP1qWh97a8
brO0I4SS8ow4c8x6PecbGw8aX/TGzoE1dzznL1nQFoVPVLlssbqEqCW2befUsDG19CW77FIlkCN3
59bcN+oxG2mFIxU+WgwUJ9N+iilo9lFZxwXbKDpyAmGQN9rzQfWK7p1jNCSnufOjXo7A/22SfM7s
Z7YbO52HLTpwL/VMthknP8DrdRIFifmEge1UV86ojNsUpQoSHfHt/Tn/jUe8cc8AcbKToeG3/fO/
Sk993ZMjiy4xDkqxnT7GqtkZ6OJ/aQQKHpyauPVxSZ0zm4nX98dWdONw0uFBtbpBFP6+6tL5va4v
rN5lodYL1gZAVs5qPdOK+fj+/b1ewbnStn3aiAlUqk+2LctsFXozUpwyV13d5m66xafnLWUJCxFS
yQNl8+0OX7qsOLOavnGP6LVBBjmgN6E7nJR8M9mmBmYwnqw7GXe6Qqy/Ctv/tPI8z3wnb5Tg0Guz
SwQ2y0aRStzx83SqMdUHuw9iDYTP+LVepB4PY58uJOm6Zky32V6viKl116ig7M3i7eq9iPy11trI
qtMR7bZAfHiZi6o9c+x44zlQ2oSaRGsUE9IpOMlTihkEYXhM1vp0G2CY29mLg+0JTdm//mwMAGnQ
IZDPsFM8Hcwic0heXu0k9rB2EJRpoCSuenPc8d/xjLw/sl5PElyMQjFZLxw8aJQfP/MFFfK6aHYQ
W3Sz0kPpm9VFViylwSlaQ3mY+pq6pH9r9FEx2uI+Nz0i5t7/DW89Ww49dJB4/5ATt3/+19dLK6A0
5lpPAA805R/ysMU31c+gDkragI/vX+uNmYLONrxVJ+BUx5d7fK2Wop7tkhsWCwzZ3V7MQbOEBDK7
2d6wZ3LdTaF/cvqkObMNfuO6FI+ZnLYqHn+zNX3+usc6dexmXkw/boOMnaBrABqqc7351JUpIvd0
IjWxl+u/P+Kx8OicXLd+N8KxbXf+12VnN9HcJrElqyTO5oO3MFrZXFVqhyO4P1O/fGOW4g6RYLFJ
tUCQnlwM1xBKVr6PXUbZfAfR0EdQQiIN0Kil+LWQeHxJmq1nh25AJvbu/Rf7xiDaiBEba4aTHXWT
4zslvlEYm8V3l5JV+LEau+GS2r1+qxVdcOZSb7xLDucsbIAMOF+cNl+xI+WImpDgGCtU1xvLrrVd
UvhkFZSUiUkK1nNvR8Rn8q8nho20swEp0RRgGj35ThqnKsBB04Q1Osv74+mN+qz7fnZpJKNz8f7T
3Ibj8dJ9fKmTp2lNDVp5k46oTDnRR+hSNYo6KKrOfBbbn3N6HZIJtmIHhW/6nsdvjeLkYJKpi/61
EhXZhX53X9HPutGqFcUayrH9+/e10YheXRDTC+d/PAnQE08uOHC2ysw2L3bB2OA/UlkZSPS5bWbX
O2+167tEttPHJhDBvPchFj3m1Ao/0zprDwltHUS8mkHYXkWlSKACy7DqlFOi4nopskvHSGjOvv+L
X+rfp48I5jX+GJzdMAxPZo5VTkUDmhD9hrlQHhhbWaEZTYtn8s5Ef99QYqP/mgyjjBLDDvodhhHx
Z/DK3os3e2FG8jaJ3IfUFN4XHZEFESgAzqj4Nsr71hY1LQ20z8nHsbTEt5Jo+gdS4Jz2CtHPSCQ5
mVJxWdq+DE3bKc3QGdBVnVn6X3+8VISQbsKfAUWA3O14GBheiVvFFYSLzvJrOhvlw+zn35PENp/e
f5onlrCt6o8kh8WGTh/r+X9zdl49jhvdFv1FBJjDKylSUqfpyTN+ISYypyrmX38X+3uxqEYLvrYf
DIxhSlSxeOqcvdcmOOLySvmwOBXpxjCCaA9HEwafqDBG97l3c+OJzvX63Kjd9GHgbPRkNh7RmBaO
FA5yLfmfBbl8aV5DaupxaCo3bsL19kljE3Uh+zQgM8Rblx9tJdTUw+6Rhqkm6mO2ut9Te8zvuooO
XUIVgC84Xs84OtMbS+xFRbhbYsTzbeIH78Wct7uym41LPrceE2v4SNVBlqp2AiONW9CRpupEOhXB
2TALzYhwwurOJzzB8reuDp33GI9ApQLhTfRL4mUyS7IeO+ebqxlZdawGO/GON37C7RHdfVqUaeDE
KPahBe1biQiuEmTxdDQkEK3QJJQGxnU3l8kB472nhG0sSRqywfFbRg5JpR4MGQJmyZ84Enp/3v40
29N3/WHoKaKw5p+X9favFywvehIiNdRV/CxVJGpl/GMZ7vr17au8sk1C70JwCjBH3+INL5dGx1HD
7NeYfndq9X9YwH2kr4YCp2zAttsRXXGjJLt+TjblGkQ9OmjIb67wx9XS6k0nMitUh6VJOC+35Sdr
dbpHtM9xpDSp9pwiADpaSyvOhIAVGFASixBqWTjiI9HMKni1DLezxgjr7ZtxVbICKqaJifCRoSXu
yd0j3OWDOnbCtkJzhjHDHAC7qo8/SJBYKo1OOzYzqc2BJCbgU1+PVoVIykaj8vanuHqR8ClQAYNn
orjaINiXP8mS4GStmtEN8RFP6NsYW6KURpDTKzFn/KW4S1iO4dsXNV757nDEgLQgVaCdulfg9Hoy
AePK43CQpqR9ZpprF1G91quvG2NBE64mCDVKytj4gEMq/YOIUv7iWZh+TjLGXNoabvd3mdcu96G/
ebGfuS59rhX/+A+9UVsV/dpqE6Ddl9NfZ0L9zrZfCjdK8nh8P42meE8pi6uNXuQEyLxCtBzYeuUe
3WwGq1bOxvzTsvNGDdHAaM/lqJagRdQpWc8jiB49MJPFwghkW1ha+JzpM/XyaN2VDilhN6qYV34j
SILofngKt8J0/xuZyti1hhBh5uTtoV4q8a63DfyPpnpfKn2KxTTxbi2Mqx2Bcoae8wZ2gHDDu2a3
MLBJLV3TyrDj4HZq6BYTOT07zi2k6PVIZaubdAAqpsrfvNEuLzRMdtu22sq3cw3tceANGyhYtCBx
CDPs3Lo75J5cTh4o80NiDXNAO0/78vaCfO0OUwbT1+cJYBPcfVlkYEbnOiYh6Jqa0efJlpANYcIG
Ko2wsM3uhFIYi+fbV716U/LkETaArpX7C/pzd1ViiKE4uLMM51oa53ptQNqoQF1IDy7DFGfCcRHy
Bygo9T/FO1I9cGF2HtRdNrMbbACXtxw9NlEvhSYJxDG87zqTpKDAI274i5dX6yGWeh4ILVdu5Sxe
7f/bdVlQ7Mj8RRbT5XXFmleOFXcorDVRPM0Qz454ttTz2Ffa/UQk0M+3b/C1InK7INUIt9em77NX
SQhTiftqzWSYeYW6HEROyRdXedxtYgn3L1k7+cHOReUEvWZ0MiidfnnqppnJfKYL9RYT+Npxs30e
m86XSnsPXO/uBjSKk868VGSoQN6vs4OIxUYb66ohORiQNEugIgI0Vo9BxAunNN901nVl6kGDA7ML
SH6S97jtx/LO7QyD3HXpSKyrJtquMB3tUvHZObX2KMqJSTY+6PQPQbi5fYeIO383UTf+o5gSV3Gs
6Uro4d1WfbIteP90s0pVXDSZuT7IYc2/KwMqDH/KHFy/bizlZ0IlF8fPTZUPVUKee5cOZfyJZWN8
I2eu6H0LL/AXVSlmHIByHTWmAlpjBXOiQjhrSl0e26RLv2GmsJ7WqVqWA9znGKSLahTIcNFkhrgt
jPhgdWUz/44FvUF6DFV51BlJ1JnfkXZP/CFG1eyT8GR2dMqs04I6m9LmFGe4Fs/UykmkQQitzgbn
g8/1pNH2x9+zGifMAqiARqPv9GMxDs6JYa5KzLJVLX8XT2BzNLsMidzbi3B7mC5KK35zm/MAGzg9
QbQ6l4u+TRgiTVnbhEJZxhPqJCdQzXw9WTTpb7xX/9er3V2M9h79eQ6hDMLUfYXVNiYUPb0KC06O
/bdRMevvYN00jZnCpodTJsX5yUE1ZmA7Z/N3yiND/1hL4vUiaiP1V27JeUTTWDZq0Kyj+KvpfUyS
gqqsy/0QJ/3ngkaqcxab/vCuVNRZf5jqGrO8IvK2weDjjJ+8XmzpuzbMl0Ouriovyr6oP4JWMtKg
JSx5wo7P4fQworr77El74iiCtN59Fi2y9nCGdV0dYsQ+giR3AwfO4GDMGaE+D8Go4q0KMHgTuqvI
EuGTOQ2W9YC5WHQnjr3eu7kuut9lVq8zivuhUP0SSeN7DU+1c/BICk2CqTeRGFreoHxs2AnU0EnS
5oH5ZoKCryPR9M7p1gpsQUmTKZhZd1aQEKHxTwHHAlULtG0sQqCV7MCabOfkNTIZo2JmAs2eYyXh
pvQegxoloRkI5qwTtn/OTQe74pAYEfTFyw3ThoPtuZ7qU1bZCbj1qtd+Z07aVd/MZDSsw9yr9IRp
I6tne7TJ0lhmKyed3mYG5BcYa35TzrR6SA5F8jiSi/h16ulX8f/UMvMJaEZjBCYKnMFXTGuJ3y9J
12qok/AvB+gb+u9o7M2R0Y2R/SElrXM/zkXcz8d0YUiHjGeKwd4OAizCyviL6qYa59hHE5D9I1IP
9ZDiId4aiUpwtN4pT0Tc4WMfkn4qP7HcZfFOjP30HuyPVoZLjK3h0Ofeyrxwbs2I7NRpPHh5mmdQ
mIb5w2wkmXnshxpioK3Yy8GZRI0d167lFKixOQr88vTtfK20zeyI+z5ffYzyMj/KuBrTIG4XYJyS
v6yj8JhKHb22WLHSadVQAMwzxV/Gj7kb4brsBFAFy/qRFbM3P+L7ZNoJpmt9SmJn/SA7Vf0mEHWA
vBgTLNaT7mXfSJXOk4MF2PRToc34iLRi4EPJmLFTgMVteULukvy0cU3AVgIiTGtGjsnvxOFIx9QK
OZbf4JryfMAmffNeJqUo3xsDqB/fykf3J9LVAgBUOS3fBsLCPr29Fb3y/t3cLHhZkMlQd+uXW5HR
Cd4O+KNDeo/Th8kjIXSJ698u/rr3dBluaY5eqW+2Jt82L2Tswwv48nIJkK6lTInSrGNiUH0mHhzw
ZpQpdCgILEVk00XYO8tzjYLtBp/1uqKDXodCZ6tuaHEa22f714F20ftZZd1UBBDXKS2wdA02jcCp
7nSUSP2sfytz4xbv9pX7y9mZ/jQfnRJnj1+zOs4mYzc3oeJW6PCa1goLFJWRa876l7SbrOPbv+cr
X5LrUZtjseAV4+1+zwGn/FAnvFoAe6/kJRicg+xlwB0l+7MTjzZtv+qWDOe1oooUObBHLCDKuL0o
X9FUoRo9PSSlV3onLOvUBeoRk1xHa2lS0As2iXbXJD1bJNLyvvxM9m3dnRCC2d9kYU634M+v3XaO
Dy+4ZRjsewqnVCsbrEYmQkfx0i/dKpF/pAsarUyuoWjmW4/RK2/0rcOEJZxJJkO03bou5FgruWMO
od42+YcO8vkZJY73gPwmu/ELXzd6mdVtI3fmENTiWLUv13HWps5kDFv+T6saJxQK5bnlvz3E1PYh
TYEehEamRH2fa4wqiLI0Sg1FpbSmgGNqAc+mtpeos3VQHp3jtgd7EVWk6r3lHt5ejK8c5GAhU9cS
VeQwonkxVvzrkRvIPLSsgRSmVMryC6655F1b1ssns4WV45P0OH3vsIyHqWJYH9GM9adiiPtbN+y6
tUD4FG2FTRPNeGy/GOJtqlM7hGzRwyuKo9nbSfWpSpAohCWiT3noiqX7mGpysA8jRH0Vl3ZRfR6M
Vfua8C7dTNFV+zSh2f6Vt5l6t+ZY0pD4l2WH6KkZvyKRjj+asbbe2J1feZoRsHM8QMhOW2jfHWuy
JKttSdBe483O/YC0NezHbLxX27oNc8T8d+taVDdKxu2MuSsY6R5zROLwbV3HPSkJekm3Z87luDnB
kFYtvjRApG424rZn4uo69P855ZMTz5H/ch2jocht9k10XoSuLlE+u/V3IfXkyZWTifDWWcSJ4O8+
KlOza6Otan+Itbj+f9xjBsVomtg0XSZtlx/Dqzj3Wm47hMwilqM5qdq9WFNxoG2ZP9Ry/a3x6r5x
ALjenjjxMXCn37XFQexrcgQbIFVKrpnVeXkuh3T5mWFNdgOOgGlYprFxg4D+yg7NYZdzNhZheouQ
ly+/ZV7a9lCp6wBVQTOrw1jO+iZ9KgXpaxqtKi110b+thY5gD7pVRp8MtsVTRyf6H6UYtD//eWfA
n8FBfNOMMsLd7wz0Fqq4W+C/uUmaYiBjjzCmvjopk4taS8IFqGt1fMwLdfPSAszMENF+f/tDXJva
8ZhuacPUA4zevL3MxfNGIRfFmsJBM6QWtiuS/0Cvau9+8YBQBatQ+CAurmYa0qYQ77sVCJjfLK75
3kksgFB6D+7ZV4UQ32N77sow11plPsAcE98XiDFg4MdCnAt8J9NpFEDEOQFD0j2//U2u5xxssoz8
SGPYBgd4qS5/3pH2RJaM3RRiNQLL3KzyBFatzKmw4NsQ/EUMD6exc0EvM2yUTDMQMqLO93FK0QFV
4We0fdacHdlWd1mqtpTwRnujaXm9D9voILbp5LavwOK//JBtPwPwqIY5tKjej3h8ccTXDTo3RLQf
8A7MzyNZJucKMWSoj7m48aC/enkahqoOvnpDNF5enu5ZPqMPW0AmjP3sE+YpZn9xBid+qJwGaLKE
IL2geC2tya/N2RKbGDVWbpShL4PYy30P+DlKbX4pKATa/jaslssUSkf1wmuodR9lvebpQ6YNg/YO
bSoupIQJ2jP+CoRCSpoqT4D9IFf3WeXdwSWri5OdGgb8hWYaFr8wXSgQpbZCXOmWDuDXqHHW9T2l
9kQwM37Vz0aMOAHfIRz7s6lkyg8gpzS6a7WjJp1rE7Aak17a3Rqxy6euKlzTL0eyc/V5QPO7EItx
n0zlYPmAW3Ew5kmXnPTVkaQBTjA2ILAk+VmUdU7LNlVjz28KsBR3Y2/LHy6EtC8iHs0PiZ0Wxecp
NotzxwGh8+2FwtjVS7M9LuT4PjhQ9L2Abrd6Q0V3XZ6hvcGhpHL4QECxL5nGBbgWIh8edHvJHmqT
w1vZkBel6s0tAubLiWn381ILMz7ZBD+8VbbX679qnslbPXVU4ymkxd2Zqa9qHEYPLSougqVzUxdh
Ss+jetKUpONYngDWwe4IfPqXJkWnnk2t7/WvAGLVz29vEq+8dBgp4tSibKSfve8tI1UcOil1wonX
TPlupXF9wKbQ/ZxG+RUwzHp4+3Kv1KmQ4l1z07vRyQa4cnkjxi5WYaxtjafEwIzso/4CCZzaqcox
OxnLIQIx1xh3cd+31cHjdSAOI9E2WjRPcqyAhVmERFfjiCoWZDOe9HY18I4VQo7PQPbj5xH5t3nj
Y18vFaCP2Al4MFE6sFldfmrHyyYbo2bB7CFmiJT3wxgNYiLfVkJJ+O8X41LsSaShMGfdT1Qkr5Zk
0VewQFrn3BVzYx8clblXwqztxqWudz9ecdTA2/ZHK9DenX7rMrZoOtZrCHFtCnW3bX4odKYjs7Rh
gPZO1QB3QxrCKzMBOFgDRX17PVzXsjTvkVBtw3gOSe725/96LpyYKNsBIlRoUVj/QlrifJq9Bl6H
ILgxVBDpArCLreZWYsHLw33xQIJ1pwOqoY3Dwo1z4vLCKWCjMe4gYQgCePq7IVHVJyHXoni0qllt
o1TINj/qGNLATk6UQH491jkswwLTjgrR7w8z3/S5LajjIqtgVsz7HXmmn4PhnP2S8CnIig4ZyL4Z
b5s43xM2ZjdTH/TF0rcbFtqKg6EB3Y3xerB+mUrvfmvEkgyHFkUe2s9KnT+IOVPnwLWHFt0On+2P
TS9/9OeYVGifdmVSnKV00hvbwtXvslHvycVBPgL9wNsveASRqaknkAW3XlwB0aZqz6KXWhMW06A5
fj8pSeSOyk2T7lUviAujz9YNiAJbZ2a3IJbaijktA7GdiX6p7+ZYF7xJsK4oB/rZyfcmxg8I/NGm
NzyYrvLt7fV49aBzeRRnCCUZpJLfudueigQPeFpIDntlyTvOtWacgbkWrS7tp7cvdfXsMdxBkkn2
0NYzpOq/XIGYQ5Eo1YJbLOsqWvJh+pIKBtN+Ys9TmIrJflggk4aLh5PES8koevv6L3Sm3SOAEhZS
HdwjmjT7gUOWqRykklYLoRPh8MSg0dAp98ruoYm12j3MzHLrg0JW6gkCaKUQ61vTNYU4k6cnNniL
Dm6lqvOZlFs8bCSNLge67XoewsyNwSmD+P6o8PHdwwJqrQc3k8dR5WgNKQBqs6VDwr5sg7Vv2nfr
zIsPuyq+pJx5NSy5xE0QYohK3ljau4QypposaRO5h7opYnWafrsbP2mtMcSWFnruMLV3qqJpv2fD
AZo/pAkThlkMGsBMHUtGMNbeqj/20JKnwFOduQ1FtzjHSgoz2Txd62mmJIwDUZd0k97+gV55Bjcl
q4qsG6o5Uq7Lzzm0WR0vxta1lynOfKz+6wakcd35kY6oPR0TPGyEA+hrnN14L1zXK9wjG142/Cj6
wLa6W5x4tmq2x14HEVMrK5TZzP08jv3yl1vDdlRkNJ5dk445Wh3nSVglgPXMTpPvJi6kAM9tduNp
ue4a8YnQTdIlhkLIat1tDK6RNLmrsloNpnofmnpczitbNPl+de6dOKs1dz1v6YOoeuVDg6L9Q5er
9o3t4bW1g5Gex4ZjM3vUXvOrl/G0iGIEouBoAsHh2OBNcLy+ZCYMGKI9MNeOf7UO3I/AtIr1NNYC
0m/aowr1Vex/DSkFKbDoWIfBYHS4uAMc5OL57aVzVdUZHKkAW5LJ5bjOVUddH+yMAAHHDDVwmE8N
tpiAx1b7MHRr/bks2/Lnf74eKMMtmpfqiMJu90jhhB/QWOLudDszrglZkPE9kTPFdycZU0DeNV2l
G0/H9YsC+AqNou3HIE9nv31OjZWlyVyYIU9rHEhJypqvVoUQvrHgmMjzhclgHq8R+TTreqNV88pq
5O0EAIZeMm5Eez+gx6E84yZ3zXBMaeiKxNM3DmMrtHuZp1kcEsJdn1QXz7Q2mS2Y70FN700krDcW
5Cs/NIdmbsE2k+bouN2lf9VPXTG0lptZZtgOGCd7bPE/SBOEVrKsgFuCOUM3d+NJvH5FYo2nqcDM
BBLXdQW/epNhdokVzoy97jAoDfWhKYVyL+zMLKL/vLDocVobCnITQ+wTJYpGZ1w/V1zMHWhMy4bU
jrJMHpes+o1MpL0h6d/fTuI0KTs2ZwYLCorU7nZ6DmLcIeuSKLcMEJOAH+9wiyzyoE2xdZeidbu1
jPeb/MsVAdXhV9jqDQi0Fz8gwBO2cktVQt4f9gN++R42Qde8V2G9YFTXm0C6w01N6cs+9e93/3ZZ
m7E/oxm4jYjRLy876nXszHnihuAy9ScqWa+Nyrmbv2kD0ji/9Xrjt6nGCtSqlmTMEJ6fducxHO59
GYMpxyijqc8QQIDBjbY0VEbdTXGuCQ94D3x35hhfG1YbLHJJPnSpUX+0UQ3A4VSL4fcE8HCK4ibZ
/KR1Kn/0mTp8reYeSq5qrbZDxW0PEOgUSajJQmzwMWsowZ+wb3d/1qp0aj8ZUieaUJ6odzKfhzu9
7hywFWOW/pNmyAwYn7awy1XZOG3gAab/lTeKoIZxZZL7LqkOIzIRcmP5dzn+SBD7i22MnoyHrezh
f4Uk/g+rZCDiYKXADrKGgfzSYEELUrNv/hSpQMuSs5t3EOiXOUetmvPFhVBi84B6SXn2GP2mIYjy
/GGxxmQNJmJ9z57Kbx3mhelVDMaN/BeHBOgZNQsNlr9ni88xJWgTxp0OnVSzFm3wGXDTt5sGo3hU
1AzbBybgFEcvwQseWPwKjSHZDYkOy0eR6xPcn3wNBr0bOSmYhiL8hFblg+DP3pNYCzrW00eF+IK6
5iyRVhlYdY4cBkgYJAvR2JAbY0uXqhBgovzWMJH90xNhlGMpn1xUbn3SfNMrscA8nQgNwWIZlwcU
LBNcl1xL/7JzavUhn+1WD4Zh9hZk5zEYuaUy1xZWCZkbQY684KszqFpyyms1P8W6MwHC1NC2+ZQ8
LbpSoW7QOROYa2A1TU/O0VrMi8+ENr1jNJIYXI2ZoQ/oRbG+8GYmnGAYGc5g/J1r2MSJt9Jj0Ic+
ORuDZpMFtEXtIH4aZycArrv8XtUYl/qEu9306yorHwe03MDDhvVvHsfWbxfpSBlgr6Dlhr1+PrAz
jukDXdzin9wqeHK1ilieYCjSzCZgp7V/NcQ8qvgXRucBvHj+kxuHCdlSgCDceAm+sl85/xvKbHOs
l1zpf2//q0lLZLFsiGfK2hyyxMNBKMnPcMFgPshiGW9MDEy2hd22wfCFcyGkWarD/W5lLU1jKKWa
RjES3JxRgTU+tE0d37DJvLIpMgQB4InrZ+sP7MoJAk7InSj7JDKYmWqhkhTxO+arThfYztgfx7zI
PwnNvjWxfuVuYh6mcqLcRnG8L7jBZyg0irM06sekDtVk1U5AbownjqDySY9T69bPd6XzYxsG3O2Q
Dc5VyWrc7ve/Xt+O0S11YhokgTIrlT+Hde6/c9xvBXQBQizu3S5JTxUBVYkvsJt/68cYR6qqwQoI
+i6Oyy+OtNFUVXSKn4oaj9vJArVAMlSMMfugJ4SsBLLXtM+aV+l9IBle/MoY7zZR3c6oLBYGnrBz
MizDfpwBGfWXujDulbhSRx8y7vKOZpQpfI9wgDpyF0t9SIt23IgMpUniFuYRBelVVW8CfVZERcJO
g4wKwQzPukrmpJGXxudB0TkrpGU/fLVJv4SD3CmOcmBw0TKdUMe+Z+ZAMCeQ2sTsgnxp24+DtazD
cYZUtEY4fjVwHUur/WwbB6IfWXJsyfmSkxPGjCyTRAB02kTZV5NwlCfgIkSBdMYvZGrXQE/1+inW
knk8qDWTrA3At+YhfdaJnAO0r7+FRxvWXy1argGZCMWvRS3rx7L11OH0dkmjX69uSkcM6myBHEMp
0Hc/emfNsaaORbQaqW4FBFyAIXdtBeq3BRChtEo9EMC2oyFttLNcByXwhiKegrJxoU7aYlJXbmDW
/6lrY8Hk2E6grjlxVX22fDRi07n3XLHlGalNdpiX1fU9QZINsJs6ELY5P0GaqxdiMeO/s9IMN0q2
q7ETSFEmOS7bEf4tKvTdoh62qWo+eVUETmRG0rfYwKDXdKSdk4166zEZi+lw0JVr/6ok0aXU6Uv1
C4MakZWmnKrnrMvAEixt457adhPRp667Aj4aa125sYO+8mOQzsXMkXp+22n0yx/DKogDJHKpjVAl
EPvT4SbIEK//GMrs65ia3/iS6qe3F8CLC/VyF6W0BEEHs4VGOB2gy2s2BHJyFBRtpNq0sHyjiZvT
XHRqE7a5pHkoUs2uA51eWBWaSj2imFWqeTnUei8JRV70TpDb55SfUMDVsBCn3o7f2d1oH6d4pmTj
8c5RLjul+5lkj7I62LPWtTRhbGQNLqLZ5wwzS/9oLN7KbHVuxEGCaFo/DE1qZO/01FhwJJoOuvY0
wxJYEcGDpyEugDSZyR9SD62vFiLCDPuwNy93hV62P1Zm5ICfk56poeP2DJvUMS21g5sn9VOmzP3P
ah0TFjWuVUAjudZ/wiFrlseaW/zBLvmNIo94FHmmH+Z85QAyjXcWUkyoOWhCvg/TSFvfyafs0TPR
X1MiVPVfQQgKwy1ekiC4ScE5yI7nm9FtrBxB3KkKStY1JWPQKYcGyiWSw4DKYvzWzto8HchfHMRZ
E/aQYt0pgc4knVd+7lcYPscJuWvn9xp74eHGCuAHvlwAeLmA/9kG/F1mL7tFlwKqt9fRLSPTHp3j
1BugT3oi6TqLcYYjqvveSfsbj+WLLOTyoqw6Bguoaxh7cVa8XHWiWg23H708MnI9TQ9FohucMlRT
+rHdIaEc587xV6hcJ2vhEfa12bY+N4hj66Oe2rMBd7rT/+lLkh0eRkPo1dO8/QRItyj1OZWNjfWI
Z7QAUK1W1DsGkZG6rxdVNUVsoyMltUr89ztvTPpHMhGW6VAyBPJgodsK3d1Ecf70olSeK0/Yvw27
gkz59m2/fr/DFAW3Q+3yEr+2uwMzjk+nNpcisuamvltWgG95Qku7Vm3vSKcxuXFS3p7j3R2nW4WA
BC8D9ol9o3GcSjGO7QbYqtJUg3Ok1fLRK8v1+Pb32p/I2XCpVuiZczF6UntataUl01rzaohGeEqP
uSMauKJCvluEvtxYua9cigk1QdYIXegde7utC4Er/UJrLiOJlPMIchEtvLTdZ5pCyg3zyYs3dXf7
eES2rhJDCIbiuyow1hPMq26WRX0lrCpSOI6PvoJM85SgA/CepnF2/8SajM+DNSy/54EX9jD0CPPd
fLA52JWQT4NctRaV8E47P3mt3ZVPce6uxPhYvfHsFeVArTQgjzuwcER61/edAFqgaMmZZ9P6O26x
Rr6rDTCC6DENXzrL3Pyw1crAZ2FG3QeqJcXnpZGGjRuMxuxDLO2byRjXS9fmOXoZ1CLhZCh4+fB2
SoMIt+25C6oy18E4eYP3MXYU5V4pBYdyhSirWy7lK/41jcNtBvlCtEFAshdBZVWpqXKa6ihXiO/1
ZW/pR5lL674aFPUOE7V1Iku39uGODX9MwsaXQLiZCAhJtU4eGQ6+BfrzUdSrTlbauGHEvapELq2p
A1mk0khulFbXL3N2VEABiDzRUFDEX94l9i2KKWR5myyMzDgNUGQj0T9avV4EArLmsZxNceMpv34k
PGASW3qEtv29ryDi1i0qXjEiwrFB3BpQQ+tz7ZTIxFp6gG8/6VtpePlIbNGeWJc5p7CJ7xGGJu5C
uEKyida19UKJM8trygiTvxWOS+U9NSD1Akwb6ve3r3v1HZkO880g+VgaR6A9AmKx2cVaGE6RWNzP
9Bxyxg5mYUbLaHQf3r7U1UrnUsyBLceGXc7Gu3vqFXfGUEZsZLSmS/HHqKR5pMFU/UQQQMfGSdYb
R9qrVi5SL8BzDMF06BYehdnlojHZol0hGxKMYYR+TOOKWGynwDrYym46VhYJbl6a9vw5L5A7ZqJ1
BF3NvbHbvfYxSMb2LFJUOGJzILz8GFU5tkAMUhHhclB+5droBggx7HCxsILRN5vMe7PJFQOvoVv6
g4pEanHr9sb+fn33GUVuKbLYuzmj7CVjC9ModbXWIVJLbXkchLceuHnuWSuTSeVTEGV146V8taRZ
zpzdN9IDb0gW9+X31kb8M3GWgd8ju+lU6jQ7sdXkxyqZ10fLqwhYGSBdMz8sb3QZrhc1cCMmvch/
qMGRJF9eeRwMU6ygtKLMHgpSsrn2XWNR3FIQ5fGNr3m1NfE1N1o8zw4Ljlbv5cV4ZpUFp7GMXGkY
PxAeaCcp1YYoJX06eHg3zzMm6hsXffUbou6EhYfqhsrv8qJiNJjhE5AVuRygDqqOb79rPf1UtkX/
X3dBvh+vJ49BDi1HxLuXl6oL6JCJ7snIUFPbH4bxB2y+8aspneQ/zrYchj1QfjaktUMxt2eoYE4p
q3bSKSpTxblbprl/j0X+Z5qnbo9yj4PH2xvS9QJFsLS9BdlxmafZuw0JJ7GC27NnpqNM5S8nLghK
XmPX9l2L4bRPlKwh8LAJqPKL5X58++LXzyOWXyxyKkXQBrbb1VtpLj1yCV1KVq10jymPPduS7j04
ahU/YJ78f1yOp17DdLupwfaqGPoVZG1pJLivcjUfzVUu/twxWLMSp/g+gSEI3/56108FXTt+RoRx
LyXsbtVsFd6YtjZfT+K+sQd7vlPrIT50w9D6mtSU+3o2bumrXrsoB6FN3YJKAcPR5VKtKD9mpIi8
N4fFjpbac4+gbubQYyIRSbMpH+x2TG580+tH0SCNCGSGg7QdMe7uUWydxXNbU5ZohfTindK64ENY
VgePccqNPfy17wfehKOeTQMNld3l90uEo0+clstomrXxoS44hcVlBWc1rdyfMJUmJJU34cpXigG0
fGgUOM0yAmZMv1dyoQ1ySJ21yshOpuZ9svG0j2vFPARplH6GE0imAixTRhlwxx6zMh/8tvKsny5R
R8EKx/zH20vr+rFF10aLZSPLYScwdrs78q6kHqCCRl6lNs/1gjl1MDgJIHQHWeXKNHSkoRy8Rrj/
+afmxoPA1LAvsLC93aJOOaK4C3EgkdoWxZdR0kex9GY4Z5l7KzXoSsHveJh48GVwQqKBzLq6/K2t
nng+jpUOWVOOd+IY5DwxRVqfN4j3qRwtQ/h5M7jRlBv4RawYx1OhlV/KWr0lq7naqfgkrAFvY6gg
5du/x4EFOW1ljQ66ceRBjT5/YvCevV9kQoZVZVo3Xt5XP6+HmW3zKKKMoUrcy0HKvDamxLBnouHm
7gPCkYfGQ2+gyK69h1oQP5vNIH4Ojq6c3l5X198TpTGNFJ1jGPNaa/cgc7PJSspXNeqGxmLaz/nH
BPP8zimSH0Wt3xLMvnY5DVEFhYpL42Y/AM+gwOpN3mpRD2vOb3AlH4noYEA10Vodh1b59fbXe2VF
cczk3qLHZ8hj789QmVeri62sWqTShnk2vSl/NyR2dmxSqmB/KcfOjz2b43FeVN9yq1YpUzMnXM1y
+fr2R3kh21ycdph6mCgbkJVsR4/9Rt1UfExGqCten0pd3iW5kITMz7wlGH6MSXJq0K/2z2qba9+w
jaCV8yYrnQ6cvnoTbHPtRmQ2Le0Dg8Kemrk01i+6w1YQdrGhrb7SqZMVkCfTIchecOT4su7sPqgh
+VZQomNCqOoEL9d/rSi2aQ7CCMyBWyN4D9eEGdOXlpy0qEF5viCucpzPZFI2z5npbGVGmYcZWK5D
ac+3hCvbfvDvW0rkCC51Km1md8hn9pbEHi3BQILVGhSToQdJ49p3eTs2N2QU+zfQdpUNOcevh1rq
6oebIRmYIlXXgEz19VfuZP/Us10+9ZmnPDIZYoybilusoKsX0P8uyswBmxQ+3j3rfnJNzAmjuRIi
XcD6VTDGoxZ1u8NsJvonTYBbK1vMkQHatexj05OBvXpL/URsrziKbOxubBSv3gRKKOpv3sFgpS63
ZnO2oVd5BLWzENl3nZdoXO7XgoLCBUNRjcaxQ95yY3G9dBV3PzG9cnDw1KycaO1deWNVsWAi26+B
QrykHxuVd1RE4X2qzSb5nXeIOfIWGIIc1fmIC7imDd8l51LnlAmkaHlClNZFXoyu2HTq6gRtEfFY
1Zff5oSwjaR00xvvyysQLr8coj6cEWzTvK73CWJ5I2do8MgKhdk7D7bBmDwB5wdmTUmwn9iCpPmy
9NT/4+zMduM2onX9RAQ4D7cku1tqSZZteb4h7DjmPM98+vOVzga2m000t4LASIAgqa5i1apVa/0D
Mg7ReGz01PRxdrUOlppInwB5kuB0yV758YqpIH6VgD6C9CMEERAvv58ioQ5XhKpAM3bjDzVrB/xa
5sH5Mi6lfS7jQJJ9BFuV0I+knoqijhKM5OaV3N9PVEPpf/Jcx4JJluRnCUXCL5UZa++pEMaDWxgA
QY63w+U6wxS/l6PNW49HNBn86rsP8G2LbkhnkH5x+x5h8Pjc46Ti96a5l8xeFStex4KrhUqA4Cm8
ftG/+tZjZpK1ZYBG4jS2vnDzSx8kCVhWmA39rzqUdRfQVsL2ruLDLFntcenN/7FI/z87JorfwHNT
AJhEyrGm1JhhS+Dq0OwtteV3VETAWwLF+aR0rb7r9SaKEKszJRIsal/iKoIucLkXGp7OEKEJm9rS
019r58iTqCvcgU/AuAs3I/wVytS657SppxxIsJtO01y7lRaMH25/5nVCwLSFJJpgyoHAu0oIBgdx
yjKsFy+nE+M1Sbf4YaIXZ1luZwQwF23nNfHKPFvPXaF9wUsbmgR4hcu5S+iNBYy3YKER1PfqCOL7
nVFOLQ032KG9a7cB0MNMasn1+6JPTC8EXP+zN+AWurqwBzykWtKgSRJI868hkZBOKfoINVJLW6TT
RKTBZKzRmx/YYOsfwmzK2S9h1d0bZmeMO1F5a/kAE7JvqWQSllev+XBuHQPRIGp6bZ7ReE6l5zDM
JQJOK5iugf7u9ufauAUoSYNkgeBIMrVOF1H1T8KkLGfPDOrJU7IoPUiThZFGXeeImkvf+zBJduZ4
FQkowJCZmqALSMSRFbr8YvUSAhZD0QdrQd1+GJYcWqCdhojPqHvGrFfTE0OJqrBBm4an3yobrsNl
XALJZii1lR6x9hhPcVHMsNkMEz220jwsZdvtrOnm/HhXAQbnooM8dDm/APtoXUvxTKOTXP8EQhL5
bSOjpysk0W9/vqt8ifmhqScgqKDw+YyXQzUJ239CSMu3SrP8lkA48cwYpNzepb05DqwEhKQ52zSG
L8epMABCbRdCZx4Ey5lqCIUXh4X10yUOPmlBWniIo1Q/zCEfniNlBs6Gi5pXmDmyKUFnGf+QEevH
FMGWnRW4OjBYsUOVAmdNKYFbepXGNGo9qgGONpQPNeeF9990gIwzw/+cndOAKNJOPX7j44Iutk0s
g3QajWvm0YBHkxljJerXpWUdgUIABMGmxwsXZ+/jbk2NTfs6PY7oOqqncTKDWuCc4MgNVD4ByNmG
UeV1ZZudqlmRdpZya2o81YUkCPx2oPeXHxkyWZoZMCv8nsbkS5RjbldYVf3QW/Ze5VeEsYugzVdD
e4U5wQCgKbyqqtt07GV9AROI6M0c+2NS58iUT9ovDov22OLT8g7Bq0E61pKRHOS06/zbB0cc/PUP
YJqEPLiFoGtWgaHs5MAKCozRTauensBfSc9Fk9d3wsPz3TJP8XlEAS6iITjlx9tDX2duTJ4KjCIq
UhyntZ4Qz9qyU0yYrGPSleXB1PtkOMEowTubpDu4q2WeXWeKErR2I+SfrFOg5yOuy2By9T/pUtRH
S0Gm/6leMv1zPVObddsFmf4QdUYkTyEF7UTsjTB68YtXnyvMCylseOb72M60L5Y5D/ew3xK4sDqI
HUSpXwadrPz2Om0NSqeJg8ZrgU0pjsdfSZxpJVPCA7j0ByeI/8xNgySXkqLCk7fjM7i7/hgCYTjc
HvT6mcbHYVvSWCaoQuRZxRMkHqgKSnnpR7XiRN9jB+1WUoMwKE7LokCuDBJAl37VDPp9FrXpj3Yx
uvgA832a3i9NgBqWDV3t5fbP2tqurAHpDc98TubqA5RZAuI0IqcZxtw6Yuo3HewBOUI11dQPKabo
QNdrPT/aVbZnxbsVhYBHkB7g8sdtvQr9ShLL1E6yCscwrUPfUEZwhtU3vtjUv/GDrX++earCRJ2P
biOycoUWqTH4yiJg0X6b1qrf2nqCpnAZeFhzyod8in6XspZ8Q61xz0dgY6L0MRD8oewgJEdW4Q+5
nTgxKMb6eYj/nqJ3+X2fpb2vSpJ+CpXdrH3jTjW5vkWOAEWIvy7392jpdVAGIQs7mql67G2jiO6R
XtmVURFfaBXrkI4g4xI9U2AHq4EqlGICe6QXG2gCX7bMiXka+qB9HJt2RMJmkk61VKVeENFGdcei
757MqUcFoAhz06UyEbmjoiYfbn/njeMNGkI8Cfkbe3r1ZklmB3m9XkH2EBrAu17tUk8COHFXNEH7
EXSd9tgk5efbY24tOSkApDLRXOGOWy35kmZqIcc8DUb8arIwM58sKap3euVXGwlAEG4UdBmpTzLI
apQ4oSYn0WxhpYvYAx+JG2xQQlidevncgxvaucu2xiMqCLl+xRReCpezsiq1VeXBsr0S/3RRenRO
NCjNJ9kuaq+Ox12EsPg0FxuKCQr+HnsKUCrIo8sBF3oGljqpDKhKcG2kLLL+AfExhYcW79fYrxBr
eAaNhE2psVSoLqshCl4RPAkVae64hT4MCOSUlGqjHSTMZD0zI8YcjbiPiuPk2PHs1hoS1O5cyRFo
vlEeTviYto4rhVa1p35xtROZDm8RxDrgKCj6ulavoZ5fFFVue7YhQUpTga0iowMV8VDMlXpSEKE8
asabVe+Qj9LIP6gP0AAiXK3ijUyna0b20va4wVE0qicT37Gu0BYfeJjjT+3sUPGq9rzLr86AGBbZ
O4NkAJD9Ouzks4zwt8GwujAau7MTC/MJ/OfDPUXsrYFQ7KDQhwMYl+rqJq0kXtK1lDuQlAGH6505
fixLI/9y+0hvbX46LMLQmfjGgl7uxdEsNTmbZ9D3qtV9VEZs08o+K1GDiOX7rkae6vZ4V0kyXTPB
wWfj00uii3k5XhP1A/ywHNZVkVL364u2fOyQLFbcUi2bX7cH29iZBBHW7nV3OmupjRGOTpykXH4G
OMInRZv/LNqYuHqV9vdOkeWPGZt3J9fbWFChYK4I9TkKjOvq/4yGGS8Nw/FKe4DSNtUm6MSJ4Iyz
5q9lUHfx+BvRhHte9GVpOwje5uWKTkZaLSXFV29B4wmIeJ7jXMFLue5znj4p0vVhJkWHrqEwPzVW
DYl3cU7m2Ax3qBXuKX5sTp8sS/wcovcak4LEUFD2ahQIEEV/ygcyq1EUWPPI+kZiHR9vf+GrxI7t
JHIrG7qFCqFTbLe/klwL045siQilUhEY6pmk13qXOuPwmMDq/bXoi3xXt5qNz4jSaztjb+0uKJA6
ZrAiDVknlTpRphssiCtJgK2xgW7yYx3Dkyvypn3p82T8iPnvpLu3Z/zaFlvdHkQ8iAXkWaDa5FXc
a6nk42uWBV7RhMb8gGpM2n8HSI8wdl9KU1t6sFtnZAVsJ/tg4+o3eOOgdP9IS4tRbqtL1gTtDxLl
ybaEdaI6BfbHIFDHxot5iuDVEtF2dp0u7GoPGxUn91lbWHh1MEXqryWXo0/JgBUFZT4TkWh9MJHE
1RHuOVRmiVovgrdO8ZBKU5NB0Awj6T5spEZ7QJZsuCtiuRzdps3zz2ZgoNo9a3aQ7TSorl8hojcv
GiRAMvBzfQXL/7UtZjmI2zKZ0JVqZhN5DQQV/5hBmZ9rkLV+qy75D3RoUN3qnepeWZLWTSpnfMkk
WiRuFs7VnsvHxrGglw+jmhwDAZIr5E1vowDSTqoXB0X/dalHU1yOyfCQID4sZJDDcKfQclUioNT0
P5hiUkS4x5cnoy6quhydhIxhanWvX+iqAudWTnMO8NEdpI6Sb1LVsCjJRBqKbTHM19tbdWPSPAXI
TsmacWpem5uDJpAo5DWqN86jBfmmK1pcazPZOSAl3b+T0ADJ31o7xFaS6aL2JrqEQBYuZ13im0J7
t9K8MimXx1GvcxffigxWZ7/cv3V2wNap+zIITm1XLgZqpPa8OGg4ZsnIe0cu5qPVJ78SO4kPqpK8
VaOKgApBnliHR6dOoroK86Y0ylrMHw8QJ0IM0xCdKjsrv8wK1efbM7u+o3lOkaD+f6gqzoKXizgP
ahOWlaliOmM5qTuVcf+r7wvTOtIugtJze7Trjcpo6KDQiOO6oLO8Gs2aY2XMI430MbUf7BTDYRee
0hy7KbKspyWOnNbvUgkar5JW5S81G6W9W+s61xKwcqTO6b7g17l+2DiNbvWhPoK+rRr5YckW7YVd
0+/M9Po8gHhGig4UMPwK49Ub7a+oNBrYj1YZVL1kKpGPMudA81MNinFBDejz4hB1by/tFdpDbBqh
eaCJhiEUFfGL/hpRbmpkreIcck/l2OVRmdT+0PWtfTZQaH8PjgAGVWamuVfnQ/01oO2AFEIRfA+z
Wn1/+7dsbSoIg6iq0DnjUbfav+3cDfU0wsHqzAgnxTKP7uLOlE/CK2FnnTeGUtB44qVuQsAi3byc
9TRrmmRBEfGCRMme9cR+4YkcPLbh9On2nK5b2/AQCOlUW9BDoFO6CrKYsuGKlDS6Z01N8ZHCV/Up
IAGqsBi0q8Y1ijKe7tI6bCd3ihsLJ/EWQpGrLrad0r6pS9M1THiwnlJDn3/7MRZuqCSHFKVVGnyX
y2CrktxmA5DyzKY24/VVH9whCpGPSDqopb+zFOJVfpmWiE3GKwE4BC4+V/UIA7GSru01L8dAREOg
oVL6BT8mZYk+2umsQ1xIwub7lDnU4VH6Gf/NbZqCi85/58n6WIZ7m1985vUv4vMjsgfunArOav7i
6pHzJpGxu4uyA8oG2u8eT4wjTkbSPx085RaWQ46LA2CEGGuKQj7OS9fuLMxGeANVT8Tm3QPiYK2I
GBWLEIcM0QGqgunQOrPqzyg2/J54Rt4vRZXUbuhIcUTaMWTfaZHuXYlXokYEAZEJgaYDuAnfe7VJ
Y7Q3pcDKZS8osvEs613ykCVy89nAi/hMdRIPrHwqvaheSAEzKVR/DLJc3mVTPJyKps1eQNyUP8ZS
zs5GaST/3t44G6EX7Xq2KTUPnoVrYKGtI1Gal6nsmRXmTxpK4aiENGa0o8B6jWkQupygRXjrQo+E
EnB5GmY7KOs5xBGsqlUTrb0RxELTwbFww6mqYZPq06eKl5sqFCDk52SBcIdIa7iTmm7cAXSHcO8S
aqGiTnv5M0ZTHywrbmSSsTz6pKZx/VVX4/gL1GXzYQJHunMKRMKzOgRQL4RGFLcO1+zqdlXQt3Eq
G8sQA4WB58K2wkM/ZvlZdcbqvtMa8FM0He9vf9PNLQehjNMHhhJtH/Gr/rp3RmZTLbyYPJMb76do
Sp2rMZs/NXqc301xUmQQd4Pgj2nOzbdcqFgBsRemK7zP5Xd6OJnIKIZy7i2p3X0Y8xJjpNs/cXNd
KL5RizAFYEBsy79+YbnQ++HqULylaKJ7tUWPU6uC6AxrDY0+ONf1B0tfmp3NvvX12YH0ooBvEynX
pc3U6ce0yBVvUMsQS9h6jj+Q8OD1MeVmXHvqMCAVc3umWwcMOKBgb5g8Pl7baX/NVGotudLrWfHk
WV9e8In7gvfl+P32IBtXLnnw/w6yijEp5g/VRCfKmxtYTT4cswUBPicsckQsu+m/LCPoVXza6H1S
fLz8eMHScPMXOEuhEKvlB16C/XjgEMyePtY0vNpoTx9f/P71MRJSZJZBDkSCKOb/9yIuuiIVVUxK
HKv5fdVjiDilrXHsMdK5x5noN3WP6lwAvr57+8JCoYBRRJUDlMJqYKdLltRq0S4ArgspU9MN9EWb
4R2ctnZno2zOkcPAJSWcINfanAmwBckk/HutE07NdyVXgvFxSvCEptVbaMhVofZ0DDXcpDxVmcK3
GkKLe4pDQcDgVIL7WO2hpIyzMbJ5saqIUh3DGUmERl6K9zWCKIfbq7qVuDFDgA/AS7gR1op2FY2s
En8l1VtMc5oecKYdp2eE1cbQQxiBRcZmHExxIaeN9DTEo9495NmsSu+zDmkPt6uUxjpaXdR/iWSC
2k5w2goTqPbSP6W7zdN9FSYCE5vkEJVOTw1hd1VKjJ/HErWPuAr9hn227Dyat2KhYFohyoNbLwLW
l5u76wGAGBM1LHSpoR3m2pcB+7W7oM+ykz3Wlh/oUbezr7eeJhQJaX7wEXhoOqs5FpYRa4NCWCqW
pi++2ukUnfXGqacD3k4ZDeG8rOlcLlLv9nEhaeexTcfClSLwgi5P5ajc2xMbgZKXKGhHnvQ8f9dk
LGAASsnOk71ImkrpJIeG0h3BGdfpN14aS3kKI942fldpy3iKwhg+Gql9wvIMmf4tUXJ14HEOUNmV
J4x4QJ4r4d7G3fqNYscKDxV4OGsaaadKOc/lVqaOVyvUbAL1mGX2fLx9PERQWUU7/u9IkiI6gDn7
K3L/r2hHv7MfcGHHgZNnxf1ULsaXvO8/yEktnd46EkGVHSD68vg0ra9hxwmapgsrEx7/mJ/i0EaR
g0r5z6QeipfbQ13vcoaiPcVnFCOu78GoiEOt1VrTyy0ZceNYko9sJtwSJBgAs6SMx8mYp52V3BwU
nJ7o9gFnW4sc1ItuwVnEHo4rqaOAYVKJpwZgHx2Eph/jXJ/unVpWdyL5dfwQbQ+VUECNDXyz+FV/
fb8MCxlNrS1M6WLooNy/aKNMsnFCeCc/WSVWdreXdiO5hhdKC17A9RTR2rkcECWpsU8p8HjNPC+f
o7yi+w30KnuB/tsegPIGTwrie4ekUbWnYLLmT205712VV9YeAslHQVzY5ogq4PqhE2H6OCIXZ5Jd
VYqVonslVKTCZBoQX4FoXbuK2mnnsLemH10Zqc/ZIpS2jACCj6smZv1HLk37h1EkVYdO+Fh/RckA
zcvImObSbQdp+l3Xdu0cnUy3z7FuNNoZrof0+fZqisW6PH1Mg5IpywmE9aofrUSz3mnoYHmWUo/y
ycyV2Ma4Ty0pykeY4gG5nqZjTwhLD2mvxaVXUqPQd3L460hD4YDmI6UNlJTRVLn8pI1qtnKgQd5T
kwZGo5HEH1rkN3Z26nWkES9jKOYCykahYjXKgjdkJS227snTqJQf66HKJF8XrsvVwoN659LZHI0q
GM8uIdpirLYptqN9GpqO7mlVX2nn3FT04mlRkSXyLLNFMvD2h9wajiIU2gMoqgoRuMslXORJsK0w
91i62P5h2klx6IMo/laq+FXfHmrjawGaEPbJMKeJo6uSV4fdm/CcsHhFN9E/CrJ6X6ow3skTNsIK
g7By6LbzeNFWYQUosA3GkUEWuZI0HBLK9EhRL4JpMzWLeZ8j7rBj4rEVWS7GXCWFjgocxB4KC9MM
yEyTjFUS2kHTsYP7/pHKZviyzIqdYAs5TqdkiuSHoZ3Gr7dXd+NDXvyI1b4xgmbRh5kTOaMbebAE
3nuMo+aDDYDj7VuUjiZEGRD5bJk1NgQkX5tTU7Q9iCR0TgYW/SwtNQFKmpa94sBGEgaSh7qQSHnE
A3G1uhVtw8rJKttTpCHTTlWUae91o120k6Pkdeo7sYrKq9mly3hnNWPzJZxTZ8ERJhzvwbsG+U7T
amuhqQ2zi5konaPVDsM9UG/oUbON09b8DRkz/8kDfhrcRFPHvYfx1mCcFV7hgGmpkawGG2jhF3Ac
GCxDOqYJa/sT+UNzp9pzv0Nn3RoKLzyG4WHK5bRaZz2M42RQEstTZktSfKQG7NGtoyac/ahQnW+3
t+trLWt1g/AxuUKQ84DCul7GvKTeYTscVDtUdZxLx7HvvLqL+9hVs0x9iZd4pgptEtRdGC7FaWg0
KjAFAMmsG6IPTqSrp9u/aWsF8GYkm4RMAO1KxJa/UpIFBcMwQpAXYo3ef87DZvAqeuqwpg1lZ6it
WIiyFEvNltadNXvJRtI/ziiFenEyNj8SquznCpmzaCe6i+2xWmSK/6LLyjsSrOtq+wTWjMNkAUAm
Mgwss3E8ln8jvYsSUSdpmttIufwjwa57J9JvZAdIC4Je4KEmSmurS0UvtTknGbC9sdLtAiWHqD5G
ZJf6Ed+6JXTn2cyXgypX4aeumTI8uMfOUnZ+xFaqRcxwINBBlRY86cvP6dh2XgVa7XiB7XT2eR4k
ZfEbCyivC3pN+hhJeR57k2mFuC4DUAnd0lZiWu+jMryTx2X5d86y8jsQWBawNxWsnPXeskIX81yt
9Wy5RY3VmpPqXqqjEfSKVuGca3djl7z9aBqkrUIXR5hWrrskRRc2qtKD56qcGcsmZ8QiIpOX3y3p
7pe3ngEcRxgJ5AadTrKqy0VrR20qh6CLfDoF3aMVIw2DnmF2wB2u2Nmc11c1Q9kENbjsKKqsXwBK
Z6XVHDaRbwx9fUpNoapsa8UpnTEaBrCxh4W5Pt7QckXKTdEU7PcahyPxsnIAxkpeFcBj74qs8yuj
Mh7tPtkDPF0PJawxheEsL0YkEcTx/yuS1EtcZG0He0PS1IKyccrlT6XqnVZ1zpv3BkNREIArL15T
a7CaMw02pmUTPdISdEtT9b2bLFg/tLZWHt+6NxhKDMQagttY4+aDQavREME71wzM4JhR/PDQsZMP
aoXo2O2hrvcGYnOvT2DoSPREtMsFTHr4jkmUSp6qZojdJY4xH2IpmEEvWc+5rP+5Pdx1nGQ4sSno
ldqQLNXL4UIKbTNA6YAnfhkg5YCIH3Zz2fxrKvPnOWzznUbzlUAtL14ZwzPyVGr7cIxWsUlG+Rgd
MyCGS0oMc2npoFmaIP2bP6SF3ImuZAT5F/5a4/Ru1xnydxsx1tjN5UT9N7HK5MlpG6OGA4Vrzzua
GaN6Qg8Nyx53KWt8cW4v0EaOy33Miw9EgGhXrrsCARlsTytG8qagNF9MjEZeUhrHbt1jVsjPG/zQ
sco7M9HOKtrJT2GMcOnt33B9qwjSAFpEXJm8n9dYtmg2Rp2yFiLFo4lpZSkw61GtHpMmL6m/Veq9
VQXJAVXuBF0iOFW3h99oGImUhFtUmJLzWFpdplbkFCMAVAT8U+4J14Gk4yVI5v9WNQk7CLRbWzeH
afk9mpXmY6Qv8ZFa8vAbv4EG3LvWn4xIcY5lNgzBIXEw2bv9A7c2MWhfav+Eb0GtuNzEr7XARLaI
b7VjH/Q0SHmQKBE2RlF/Qmhi9pU2b3YGFf/TywyDrp2CgjifhQO77hVmcdtgJY5UMs8742tQlSVX
YjP4amV1/kxJ8r6P49lLpCHageBvxVihXoF8LS2yK6fWGk4wSNEMGVlFQdsgUS3fyQP7rBnFXtVm
Y2VFb5zcGP0tsfsuV1aK1LiYdVYWrjPpoTWmC1AxSdM9RZkCH5/c1Kf/t9eW3zp0DEt6CC3T4u+r
HYeRc8wfbqxQtWb7e1yVnU+rtPflfpaTQ6Zm4R8UdZzgOOqoVUERNxw3moo9OaeNpeZ3ID7GoaNS
sKagLgjcQBuFeDrjlxh6hj2A20fnsT+lyrCHtdoI/SABUOSiwUM7cH2hla2lBH2fh76T9Ra6D2oZ
fQxDuZzdJZuCs94axs5bZGt6Iq5xsAVMdt3UGUpVrsuG6F87I4AcKSu/5TLIYDQruq+3z+jmUML4
hLtN5FirM0ohuQ8d4DeepPNyznQrv0vaGK+OCcnQ/zAUDUghhSWAzqs7LWjHCgEsLfDCKXFQSNVR
18jzsIhcKTH37uutedEGMiH3InmF9NflCYHp3uXYxwaerodD7xfOKDcnxJexUcztvBt2YvHWcNye
aC/RA1DZK5fDpVrNFxulwFPxenuKzDH1ygwlclJzLdxZx627GpNGvhVvfWCx63snVpHn6duY5EAf
quYhMOL2RY/T5KtWKcWfJUjrFu2eWn8Xy7ElH3nRJO8nvTDwKBuX6Z8es4OAeBhOyKqTyGAnY2rp
c48c/e/bX1wR014FY9pCCN8jxMUdoK8qbFBM5ghFEnF08gpxg8yGoC0FVXdIakv/SPbYK264RNVz
VcvR7M9oMx6kHk3jOGj7d0aM3iWYEqCiUl9r485H27i/xYtfPMjAhpLwX360sEX7rJgN0sfQkkAZ
pdYj7AvHbeRRO1B71X2tnPB/rofWcLMWysrt5dkILFBxkWPjnLM+axJCGOejoyegCfEQ7Y9NLw3g
7rkag2l6B2llr0q2OZzQ6oABCONw/bxpjJmisUPQxML4rBpZ4WEaTprUZuNJmeTD7cltlMkoxomB
sPIAg7u+iPNFVttRxiIx6br42FC8O8C4iO6dCfOCWkurAhsEo/+0DFn1NbSc4j5qB/O+GRZr50Wy
sQtBdCIQTG0euOEVqrtVhx4xasnTBnU5C0Nc1Gr19u72hDd2E7UFwjXJM8dzLVdA/iM5YaBGfo+/
4126ROF7KRmdM4/6ysvBKx47jo47d+iIxUr/VtMGEngkOcl6xC1Fb361mQtN6m1tBvKDO6JyzPHr
wHJaQWeuiXTfqA3ZtVEf2TlBG2EPDhnN9leQHNO+PEGdMgltH17MtRJYB6CpqY+RnnUIxv2od41M
5OaAvy/I+5yWdYWqIXQ7nMTIV5ZmiT1AJ+YXvR6nc6PL0UF10ulRn+LFRbKYasSYQqrownhP+mFj
xhQa0K8Hmw9Ef138jVunRsfPDP14GZVTV5JUUq/JfvUka3txXrwpV9FTFwIbYGcAGshrZesYiygL
OEGEzERW3lc0sT81ptSdijjN7oa8rb9laeeI+7TAuhxa773eVPBUMiP42dcQpacOssvOo2cjisCk
ESAL8ZOo4V1+8gaEha4loDckJ/6jtcBatDCyD2Y+JKfSaaedGLm13rxxeJtSCYaTsir/LLUO/rJS
8WyZCvrOI7YkxGeR9EX0Zf/D3Ki0Avmi3ExnaDUYpdwWJfmewcpW5vU6OY9Oltj3ZWEo+M9o3bIz
4NYFST0GeLtBg43YtEq/rFHN4gVxD3+pZPU0dJp1siDW+oERnPAlegaKC/PdURq3VfT5VOFK+tw2
g+K3iLOdEw0FyyGsgsPtULa16LxjoEvRTCULXV3bCQ6rs51qsV/KJTqZufSx1+GMt30Q7nxeMb/1
Fke3mPwMxxmQ8+II/FWXopApL5ZBAKEM/mxGXf6rwwHY1ayye3QKxfxgWPD/HUvKdgoeG1OkXULR
DYIRX3x9jgPJ1IMgKEJfKhDGm6aFhLSN4eFrw3/IDYG4gI6hlCO42avVBO/k9F1Vh345FMvJwLn9
wYygTKVtsScnsHHTUQ3TOJav/cZ1w2AOUOXPxazsUAmetCjUnspyiU5v3h7odgvRRMovQHJXE4Kt
FWW1MYd+EQ8hXlVN79SHZMSbvo3lvcbERrzhSPL5WUEaE+tkVxs64EExWQvFcuPRyQdus7mYYjeu
naHxA0nvvt+e3taI5Avg7TnVRJ7V9NJiytVCI8TPdRmc7A55d3uxFzcytfABxNIe4WRrPB56KG0I
Cxp8jS/PQBPKy1BbRui3dY34rmUMnoZoqhctkf05be34P3w+8XBACEHYiuurd9iCqE/QlnromyMp
bhpQgjFnDO2xAtujE2ydMjaK0JuwkGtd75SixuBw0IWNV10tfhyUjWflsfEh4GZ6eyrCJnk13CVm
wSa+XEVr6WB7FVqGorG6uGHQS3dyiBFEhKfP2ws91JcYTNjLgPJYDVXHsWMViLv681i3z5qam2cs
b8fHZJH2+OwbC0grwuQdCxOBi2l1P+S1nQPrj1NfjSokC9IOKSa9boraTYdh2llC8btXwViwPoR3
LgWPK3ynNvT2YtGM81NDrr+Ap6kf2nBX8mSriIRQGXxDCObkN+v9Dp6qF3361G8hl57IID9FRiDf
jYuNMxaEdtdqFKHUOfdQr5PqLmqst7oakixDPhQUOnEAlLWZYs03rZxkZFlNq8IiyP7dB3H+CSHQ
7r6ckmBnw2xd87RUKRYzHE++NfZ6ov+RaUpNq0xB+gPNjKJ+yMAmnHszGP0pcPKnjsrindQV1qHX
4/oZGGPx0oIBfAwLXY+9Mq+1n7oxxv/cDnYb35xqngwKXTCRru5BhUZ6o+Vl4i/xIAOLlKC4ROke
nWbjmmc/0VoHxY/kxbpfGMykUj0mJnzy2Ya/J8n4Zao8TbDVXVLzNI2W+SD1I6rgcVyZO1nWxiGi
iEZU4IFEXXidZMBKmQFppJmfZXPyb2FJ4WM41uY5toudatrWPOnXA/yinEDXZnV1qL01FHxsMCBF
Y555naT3ZAXygeq9dhhR8H9EnDk5kQ7od7e/48Ylwk1M/0ah1CKaYpfhr28juTIS5kgTNf7TGUZ7
GGdtwInYqNu7Ph/3QGhbU6X2TGmHGUDoF//+r8ytixYT7hMg67SXhyNN58Ftk1h3oY1FxzSp7Q/B
sFSuqoflh/8wVQhzCvkpiKo15J4nT4xKD4usI1ThImY9fm7t+ccsT9PJLhzr/vZwW7uH4gEtaF7Y
gsqwmugM6khPJiQKBqP4NjVG6CkTCrdy1Kl/bg+19RGFpzdJh8h11rKiVYF+YLHIma+OhQnPrVB+
Fl2Wvx8UOreamTk7QLHrw0+FjSIN5C4K+txkl1OLm6Vph1TCDDFeUg+vnfJdOyx7cp/XC3g5yirf
wOsuLcoMRYRGzZTPQ1FQYVOK7v000jJ46wISYgDacbPwoXg0X05IkZq5jbJFIFcj6wXp1h94AJt3
DsD5h6wY9iDD4j14eWEKqAAtGN5w4JTXBUR9NJQ6lcPCt4V1RslTtXVTiHLv5GlpUJ/B3dg1Rl5w
1oRBJPdaGjc7se16y/ATHCoEgAjAdr5etn8dwyrABEhGnsgHZGe3qKfq1SdjavtzgJDAKUMl582K
jZjmCOEO0XuBcbK+vodCjwLccgtfpq92SKtYOS125NCK0vfkGLZ2DoPhqkzDHfyHmPxfk2v1qqHK
Uxc+AjgdXWeaFU+w/5reReTe2SE7bh0GFBfEswbRbZ5Ql4MBQ+vs0BlRSNRh39IPKlyMWOO9VEBc
Aes9I7ysgJtCG7mSmkvRVkQ/CCWwuG51KlTm4GbmYNKoXlQ/0SbnOM9qdqjUbj7ZUQDKIFCDf28f
k+vYzS1AHw/gBOXKaxUoK43s0lZzfygHx9VG3lQFOJR7rOsTL9Cn+Z5NP/vynA87pdit7SrUsUmw
eH2AH7pcZNzlFyuoiAVdas/vjGT+kxnqkAOORCMZU5TxcHum4u20Xm20GGg3kW3yNF5dyEkGTDqU
GU+2lt+jsui9WxZj8ThFneWhzFy5fdRFO3TVreUV2JdX+zs41KtBSwRS6qyLC9/R6Qi1AekUqgyI
vuRGCpBDSU9p7MRfFKkP314FttAtEMLDKFOJouzl+hZx1dEeQilWqvrI06SifTdHuAV1qFX5WWGU
nmkm886DeaPUz2VMz52eCFuKqujlqFJhV+bgoJpJiRbVpsKRMt2LM1P7QYgIu0PY4Y1+LyEl2rmN
FUw5qJGhARI9CPXVdlTfjqziBwGKAIdEfkL34fIHFSSBfSKj87cYjeLWqbWckdhHP0vtgj+3d9jm
5B18yhE4o4p3hSI3qrA1dDxPcG41R79K8rRyI7QTKteqGy5UIx4eyzFavgJ6Jwvj5Th8mI2wP9V6
4ng7P2YjuogODzefQw8CV9LLiefNBOVNE+LWbWWdIKtnXuhUXwfxSyYliO9sbKbJvO383kAJxQ+6
sD2+/TfgesTPePVfReLu8jcQx3IpSHmJh6Rl8lMdGeOTbs+OwVmz+n+7OJDfGySIzaNkxtGXSicm
nMhey2jnbty4nmn/Cs8NFgSaxGoxpkSacV4PU39R2urcj6p9lyr5eC5KIGOSFmjnshsyDzmI/vME
hXknDIhYdhl7hBWAUIhGcI92wWr4OdaVuhqQulrmvPVUzPu8SZMid+ilxr+95tdh7pVvQl8EVydU
6cS///uizPpqivGm9UD2ORB8lerLUKWzj756fi/hrPJVn0w5e/tuo+CCTAb8aJ7T/OPlsF3ZKBPG
Cg6eJp1610L78VO9LZ7gdY0+NqiEnMVUX6Be3M2jXT4oU5vv/Iarb/z/ODuvFcmxtF1fkUDenErh
0lSW6fInoqurR9KS9+bq/2flhk2FQoTIHgYGpulcoWU/8xom1pZNL140QBqvwl9/fLmStW3WGbjc
z1oC8CtNQIqiFVBmUKkGxfE1d7E+xeWcdPhkN1NxpECaPbxx9vkNNJFpLJIekGiuFnpUwDzoU4l+
Y2hFj+nclWfHrMUxForzcewz7JznXdvTm5f0dVC6pggjSAnCVVrSam0XDVWFyKFSVgiixP0lrMz+
2M75NyUKh/P9b7wl/8rxpAgPjEOQDuvQGuL2YKDBPKK8mXtfy8yuHhsvbh+rZZkPBkpRl86zx0ce
cudD04vwI46l1qXvvP65nFTjZx11s7Wz+DcPrSz4AX2jgS7jiTVoMR27FCXGZgRqqrinoqx0POCL
LjCbbPItLx2D1EGwTB8wTL0/HTdnW46MNMRr3YQgerXzLfw5vZ7+fdBlXnSsm7o5wKoXwew0eyjD
zY+UFVTpmyPHvD5kOf1bE0O8IXDsRnlBmlH1y0RoFxEn7blEPO/Y6HXjq/Rid2LVzZEZUubZRN9r
dRrPXgrFq/hI1xpg9DVTrb0rQHP9mnWIvaXmNh+xm0RGFHk7Yyca35pgubYgCOi28pJcf3VY4Fwv
5QCDYUHA6lwmhvFPRN01PbWjl+08WTfXJ7ki7wPmXrB5QA+uDjCCC1PRTrArAOjn52WIQUomOOD+
NY7teC6NHF2LucfN8v4m2hyWkIEUhx76jdImWu+G10zpALk2X86hMdoXvZhwXRVLcvReDVXypNnZ
uRuLiuYjOsFABUBGrS9M4Njkdzb6hm3aCHyRm/6A/bvh1xC2DsQq4W/DGaOHbhF7IrAbSwq1BNHb
VxEXGOPXS0r/WhtgFSB2W6jFw6x16XvXGLN/tUrTd3buxuVImZXnEEaLbOGszkw610ZHEDoERGbI
1gwEHthhVO1z1hvmu6KMmi9vX0o0danHEnZK5On1t+l6hFROWw8YWMbmMRJz9pAZHiobatEckyZE
THBKircSv9i2r1AEKlNcEOsrmevY1UD1D4Eo4+kUokD3OFZt9AQXPN45IVtrR6sU5g7yszRXVoUV
lem0rYET0qCQek5Eo75zxyYPErcPf9yfyte5uoqb5GfBLrMpoNLLXBeLu9bChMGJhkARWv++V1Ix
HUaeFCuA7urFPpqLSXOaTa23/Vrxwh9eNKSfMtMLRx9jmf5FG+sUp+jQ0OcD+pvZB0PRFSsoRjV2
HrusdbyDkoXmd29x8nfI6kQ/a7T5p6DtaAD4M9XZNyO9KJMSg3LiYILyTq1uMy1t0ZQePG7SXpjP
vdG1566Oo48FrgsSt73XVr+xqac7JdWW5aaQJ30Nf7S1OVqMmoizAergYuHROfG/1LIyyxdZOEaP
SzemPxxmcrkMRZ7nH0U9Z+OBmiZ6m70TJh/cIcw939ILBD+ojHbztymbJhQuLFSO/aVfhr+yQRt3
guaNkwvIQ5IrOb/cxKuZok2a2XGoTAF5FGx0zOKi301v1d17yI997MeDyK2dPOGm8sNksa8pnZPC
EbLL3/RHDKlhCdaMrYarWTVXHyPP+9Xppb6zrbcGwX2VQrnUFqAEcj1I3i6J1rU6EUOc9X5cmDbc
mCI93j88G08KxUjAZ0ANQBytUWBLVbmJ2imEotqwXFjS4cFcOqkrEM2XJS+9II09b+dJ2bgcDPoq
VOmkwS7ZwPWnCXPuvHwhDEubpvjfMC/xcgoVx6ANgErcTsy39YUg3FC8YZ8Q/K6KK+qwtIaICPir
KslqgHVm9bFDnO5bgygkdBnRnNwmsj/en9eNV5MyL1BzGr6Iia6hWAIK3ljC9wimUu26ICrs5KOY
EYYc8NNF/Syz0mfVTJN3WTcqO2u6Nb1A7MAWssUpvK22J1C6RCs8Lg/ZrDv2zaxGZ1oR7SJJgsq4
86hs7VM2qOTfA6+/4U8UqjcBKIqnwCkK+wdrruu+Kuy9QuDWR0mzWKgrYG/hbV/vmcXz6saiXx5g
WDfjj1y1T8OEvAAyHCg+3l+8rbGkIrxD+5WS47qJPvE6Qw0AedxTejpY8US402pq8yzSpv0PZ0EK
z/NwEes4a1GPAllJQIcYFDQawuIh2yOYacA+zqomdk7CxkqRjXFp01SVwMjVsevHZUShlJNgqGiT
t5UZQtVqqp39sHEhU9fDxAN6ncTEyV/xx+VomEVn5DOdWa2OaTCMlebQ1LO63LeGuKwf58y2d2L/
25IajnqAdYlQETekRL16BKic1DxJ7oD6WpUoR063+i+cJvMdCk/z//DcA/+gibYCBeFNuXqAWp+f
1Vppdb9uSySo3rx/ZPIL/0PerASW11MQ5xFIqIJcBLlD2xfT7NCy78vziFLKzqdvbFWgVbx85FzU
q9dEZTFOuqDMMUiWiX222s7+0tfCgMuWZjtDbVxpFiU6k4Yjhx00xPVX2aIZ+6Y3ARshJ3LRBw0V
Ic0aXxRHn95bS6pe3BpPA+R3jQ9vnk86x1JLBO8/qfRxPXLSMY+hwUda1hy/RFllEE8kY4XyeW7M
O/obWzNKQiPV5nk1UC28Hqx3ksToZ2fEArRNv6QCRrSqGNYzIFrxcP+7No6KlLsjaqUsA4JsNZRZ
W3alDnoPh1IZX+ZW00+WxHa2bPGD0Yx7wLGNp5DxHNlIQj0WvOb1p6We3nqVZiGEW/TDKaJC5itD
/cXWYuPiZN70UKi7Blny6K2Cc+411o54CXLqGhpqKyripsnQB7Nlprkf0btrfXP27JcIuY/KL40h
/5bx79p+VNXlZ91Nyz2DxY0lpdoGpIOjAu3SkTv7jyup90INch3zHFlp/k9sKumnWfXmdzaG0XuR
+9YcU/Si90jP81aJ1m4sN4nMmMQO0/GH3pis42JEwzuBZ/YBAhJJCaiSnZt9a5L/HHS1kTpNaEtk
kwFVdjEE6eLMD9kSwTqOUwencZE8KXbxOyf7lUJw/+EJo0FJH5SOMpo1N7lsqlptLEdH98c8lKNW
neDgK1i6Fnu9gq2VhJMBJoq0WTL6rleyMaOIWhKzO8XDfNEKEq8MjsihE7Z2un84X+kt650rhbbo
JYPgv4k48AMqmm4y+8AZ7Pa4NJV4WhRdPDVanP4sHaMdfE/U9ae61wNL9Je+yu3az80mgWGQWWcZ
vRNCL/ZvXBIWQdLdW3/HPXqr93/o1i0CP07ygSTP0l49fu606DZAa2Tx5kL57UzxpPtFqtaf2gp6
NoIk2l/3B9xYBLgMXFksBFOzjiNAdRddKjhOsMXwlHSz9l1OTfnkNNHy7T8MBfNIQoZoyazNDYyR
el8zqD2y1o3yyShS8EnpnHNv1YOxk0luvG88LuDqmUUipHXOTbugzgsLEGHtIlKtGDQCW875574Q
CkKZRXWpQDv6zYST3v2v3AjMGJmwTKryUL9cBWb63FLwtqY+yAxbueBTageeEWs7++QWRwlYgaKC
hGF4ko0rr64/rsG6ItVYTDa0kuv5o92kHxynHo+jGylHM1LCT+PgCX9SYSNFlYkKpFN4Oy/e5taR
TlZSeFOWUK9/gjcbZstE8BqonFozcs2D4pLjguebD/cndXMoWeNHZwOK9dowq41Uq7aEyy71ZveC
0UCKvGeqnbhV3gwakBNL+xyOjxTXXiNcXDXK4oWmYOBVTnhMBupFXaxHSFl2fdCRQCM7Xu4RXW5Z
na+jglxG91BaQa52zRLbah4XRh8MCK6fltxJjygSLi8uQnUXWBLOfKpKsz6lrjCwRCyzErRsODyH
ajaeDF2M50EZEe1zoj4+ZuArDgVd/z292Y33UEbmsuPE/3Cwrle8btxIRJnGqWqj4X2fzIJnovQe
Ye2Jv9Bo9A42ncbL/bXfeA/p8pFREcFxntYoDhMlAyBObLOmn4YHGCHNj1Qs8zt1WcR56PPU8vWw
D59FA9FfiXt9z/B766s5ZRJWblDoXL9Tk+io68REPYYyueesdaenJiLJi0zkeWoFH45FV7IdrMzW
NSL3gdSIBCm9lodJOr3VS+rzwWCV7rsILxO/j8Y9dvvWuQIzSrlI3iQUKK8XdDL1ClFxLiuzrtuj
VhXFP3Xe/huKutvJJG8VtiS6inSDlodUbFnj5vuQPQNtrg+qNnR9dCeV91XRfbftrnjRlaigd2nq
BzVSZmRgC0D1atli316bz0Waxz/u76nN75bYPVkpowGzCj3KYYyHVJfPgxV2J6NTfiFIO3ymA1Lu
NCM2Ng9PkIVWB6VWwMGrIxNRfW7SUsGYHi+Tr23RKw+FLlrTT5CFe580pfHRDI3uzdQBQmQQ7hQB
8b9BHGf1gYvw+qFcakD01Od+amHt+pPV2e+nfNplpG99InrzIEkpOKMksIpZYiT/Q+5hMp9eNU9V
FU9fkBuhMqGPdi8pqM7BqQvc5Meu7TDFQhTxlCZO/QAuvDh7ZjlPvlsIYYIn7JE0Dm2CsEgpleNo
1dN/2PLA3iC2Scw7qbv8mj8ezirTmioZPVyLY6qwmRcnh0yE4tkemjezl2Sewn1Bmeu1Sb96ICdl
LnulrnqcyrtL5uGf3E0AcOK+Sp5sp3R2ttrGlSHzXBkVsLFvdLmaJFHyiCFpnTBrXmvnRy3s9M/3
j85GhArcQQoQAzQHWrdKT+p5xDmzx/W5U/UZLeAx954zIO0/qqlzX4SSNv+7P+DGWYVITgWPcgEV
ixucLV6V41waXZAiGHcxze6zpihY4STtnkbb5qdRJoR0gxczlZbrrWHGWVXXIyOF1kKACMUsSKIQ
VaFMnR56UcQ7L9tWqUtGiDIWpmqA88P1gHNsRrpTM5e0WUIAUmr8bULg8tEwB5wdGuA1x6Y0l59Z
MomntA+VF4UX+DKkda++vcxF/E/AKjlApGSrZW3rsRnwfET0cGzq91mYG4ca2/nYt3sx/ZexwE0T
n8OXQKv/+rMBtBuktcxzlUdxHqAOYD22JYqKvqGk06f722frdqJOQOEe4ApYdON6sElpMmWhgxWU
yDX9SNI+/V4DTPlYQqzqDqO9zIWvt5q388JsHUZPQyBelg7gSa6W1nRa/rJldkE+hfjMdml4UvpS
Pd3/uI3YSJq2AX/h82gRrN5vI+kdO2kYRXjdeAhHofpw7iy/mnMLKUstfQ67LHkeS1ylQ2vYq8Vs
D093ggyeXuM6A1CiSQkR4OIuyOEuF5NVwUybjaOxdN3D4nTLY2cZ3dmbPIVmrRnunJ/bpQVwyakh
WAdodyMw0oxTLToTTEGqLcuPacjcY4iMnziUk0d5OA+dUfGH0lF3rsDbG4mMh/9SEyYyA2t7vaUK
1y7LIo7HABMeyjRzrn5o7eZ9Y2Xq9/vre8sdI7lCVx6KDQKR1OBX4cOsZJMhWmokWNo21nFEZ+KD
lmDH6iMRl/5QG1s/h7qj/JwWUbynl6k/eomIn2Qh/HulDcoz/Db3r0IN9+T3tiaf/gO6pKRkskZ2
PQkASQojdcKeckkIE6dVMWRq8IQusapqYwwkXctPsKrfSXxvtxyHmfKqhNtxg6wNajscsB0TX7DA
89K89svFnQGQt3b7A9yhZgcIIYizMVTDz3hBRPOUGguuVfdX5fad4DcgBUWRjNvypku25MBrJwe8
R1wO9blVs+Elibrqq073+jPNmjcLbchCJ/8e1DmwdxDlr6d6ceJSdxNKvWNO6QkDpPQQN1igAW+x
d47UxtbmiwB5gPxit61hOj1iyk6T8bcznuOgjocIUItrI6FU7JFXNodCwgx2PPkdVfrrr1JEV9i1
STlI9eKX0pWOS7mnFU+23u+6FW6OxTUFKAiNYkKX67H0wcmioiK9plqiNU+TNVbepUwxo1e9Yv76
5u0BfVYyPoFB07RdnYw49hJ18BisqrFICGPzRRhLmBzi0ckP2jyme8H+7VuD5h0lLQJNfDx5DK6/
jlcgMTArprgJiuMFBqI4aBU3wf3P2jjwcsODrSfK9EBoXI9iNqlidRMpxYxa8HSIXUeMfhXX6WWe
HO9zYjf6UVRhudfz3/w6G2AD8Qlx+03BP9LtGaNrLppQccfAS8rkDJBD3YNabu0RrljKdlxqYB7l
7/gjMVB7qDJUjynyGA1I2hYgbz4acZBQfjvcn8rNoeRfQ3dTxn+rodIqC8VIZyowKhUBO8SzHvNh
+MfsC3enDrpRJ0REjk4JSTcnjYD9+qsUVBxkIZHLwm3roDHb8ndZLO4hq830oVwU+9nszE/RMGq/
RJIs3zBN2iPKbS0gQQpnAm0K7ufV1yKXbXUeKnpBDMMpiOxlObXuIHbmdONhoM1HF8FBE43m1OqI
45iWl02WA+OcY/QQwzF8GKw5Pxql27/raq/FzK+jFouc97k2vD0Doq0lBT5KfxgcOiXuVbxnVI0R
WwMNm35JxGlS0voAeX8Ianvqjm/fPaA3Ac7L2IMn6HpJ23hS3LwoMakuhBW0NSLMg4Ud4GTWb6b7
8deJPugFQRHnPlstXdTRfq5VkH/Isbe/1KGtvnixyB9i8GE7O3VjAtkdENJMXF+gEq2ul3zuzEJZ
KnptZCEHM4/rozI5iASOrff29xsdNJvgHI1Q7rTVVhnVcEDEhIqiuvACJHo3ILwtVWpdam5RUKV4
zNxfso3ql6TkoCmCJBroxjWoocmtbFDlu1oIHM/8PFtK60OvjKN2LNup/sfuzKQDQN4XFpQ84Xys
c0eD+tiGzvspxVXkGNmF1v+987O2Jl2T7DhPctZpWFxvJTFZkWK73A5ZMdUnZbTT+tR3I4ZtXBrV
v7YFpiSAHBjrX9t4tN+pXZyA2sEq+1nR4D35psAF4XmyYoc2YZarf3XGlFY7QcnG0ZYVFDTj6XYQ
lazOFqI2k6UmggITuOiDTakoQDbePHp1+j6p8WLksdIuw1z3lMKRQb0/SVtzpOsmvk7UgA3Qttdz
VDoWeblN+beKk8SH6aY8JZH2S+1tbafmuzWSIUEvIK8gF3ir0ya8LELRFHPXKsVUviwpgALAiQNr
mfbUDzcec5kyMq2SXQs04vqjDGKuGFEmQsq4np8qbBUIZhsXEEZiROdan/Hnrqmn359K+Vevu7AU
JamGSjAbHbK1AYBDebWFfgbqJGIbjfqU/bCtstjBtmxsF0ZxJDyQ6xGqxvW34WGkicEE26Lhp3vI
l05/itvU+NsTwjkpnRmfEJiyD4kX6X6ptuan+x/5Cgdcf6Xmcb+Ay5DVuNWGSQbPzKC9D0E3YJN9
0UOoOeBswnD2w1aLwyCsocgcnb5SzGMYl93kY0rR/ivg3sKI7dWfdRHX5xKjotMQhvHDiDDrl1ZJ
E/sYpaPZnowx1hU/yeKWKtHIZXpMytauTjM1MVh+VjZmj46lFMfMiLxy5/tuc1ICCQl3l0UHiirr
okOKJVhnEx/hdeZ9Tarh7IW2bOXKpNRTPHpUOU5S8wwxKQeUpckLDzn973lif8Q84AH82Mf7Uy4v
gKsZlzsK9bNXJj4h1ertmBA91ZyeOsScdeJrSurymZ7+9NC2nn5yOjc/KEkbfnHybE+mT67l7cj0
wwhrqLSvVTwrB7+yjBckiGbPI0n32pPZAntdwtkBHpq2Ow/JzRXxenZAljAWmIn1uc2pX1VIj3eB
6obteZr0+jLQPwg6V5924v2toeCuSZUPl+B7jQQhyxWth/kCghdpE4TZWJxNE4/SnLO38yBvrR+4
AJp8ZIISEnp9YvtCt9okH+BuuU1YwtvqzL/zVAu/wdBsD/hpIoAoxPTSz4u5E3ZsDk19WeJdwCWs
++iGNZZCNUcWcLFjhGl103crMZzdaYyeJy2JUK9qMr+dquh8f9NuzS8seDp8lH/57tU1lSotNigt
eGIBi87vMkS/HKTkj2HW7Ikvb+1SHZwoZE1kfiCIX89vajSWsLy5wx2zzXwqivNh8lDLzC0rOyyD
re80+zbHo7ZrMxrR+Lq9RkmSRaYfEKiqoh5zAdK9Nk2sclwsOen47XHuN8cjNWQuYYxwJV1/H6GX
mMYlkabw6fip62vvAEWyfGjsCLRJM+95hdy26zmGhiP1uSHAAsBbTaiulDV18bxH3hYJjJOqYFtz
ihUYToHRO9b7XNi5ezA8p+fp8ZTofama3fhBjfuF+RfxOPpFaxSu76a9i2NBAW+Tf6j/BUneenNq
In8s2vSvxr8kxqvZIQmdNMQkaKDw4h+9yRUvYUL6TIabfb+/p2/TTcYCRUSmLl2iwbBer0Q0JkW+
VLQ7Q0VVvnNmq++puZgXp5+1X11TQIfV8ob2F5fAJ1Nxl381tendt4Zs8lcQ9GEKyBK5a0pfOMNK
EAibB2oWLoded8Xfc9EhLVm5avb1/idv7T3cW8ApS4chZK6uvxiVxQxaW0MNvDf69zxFXe+Hy9Di
iROK9NAl1R4e4SaK4uu4rKANGpRdqXdej1hHaaU5Tc1t2ZbKZy9dtI9xHO4EUZuDyHIZXWRCtXVp
HyOXZRmdqgsyTBy/WKliv0unQb/cn7ytOxDb4v8/ymq7aBp4UtUtu2BAge0QJ7oXxIiuHtpW2Mf7
Q22tEzcEFSz6lnQuVzGC2+eDk9OADhS3mZ+pR6ofS4Lw7xVRXOkrM7fuzqu29XFUAqQyBHcgcJnr
dcJScyqUik6zVmEpFmJKfU56l7pjgyb6/Y+7pc2xJxA+JNQDLkJiu/o6uGyWNRm8oPEwGfHR6lrj
o04pxz7R4G7+UsaqE1ip1VOCT3A3J0fimcjxrabovuBkNzu+bZZaFsTQP60HLgvI8oWuD7FfZpVt
+ImaaR9E3IKBsjI9fRBjr5j+gNjE79HEWdgfkJXUd5ZscwL5Golxhjqxrsi1rIldWm4XeM6iI98x
OKfOSNWzR5d5ZwK3dgelWio4KgqIFCGu18pxi8opLCLIYkrnYzPk1i/qYmkw2pZyGA19L6Xd+jRJ
6qGhzc1Bync9XqwuRqKFC+Pp1DQLpSeEc3JBhBX+l22IFgq4OUTp4DevhtKizKTWSGfXycIE4eSx
fhbzDAmmLZKdBHYjmKKWQPIIoRk86bqBPliKPZhz3Ac9luf/hsjMl35lzkNgq0r9COwyP46VWh5G
q6+jt582knSw8AZNEo7d6lZsWjdNyqqgSKDnlW/XVndJQUj6jjamp/unbWPxKLsBEAQSTg9qbcDi
aHNj1AWhRZJE/xu60jjpVT/QhRrFzkhybVbpBQxmLGVoeKFWua4qVmkMFVvlOY0KpTyKXFQn06r2
1Pq3vsfi3qB6yvt1k1Rw9XqwsvmezkJX1I/rZvxed/o4kFxW2a+3Tx4PF+1aAGfgolbrNHutaikJ
sRqycwnODmP7mOEF/YLqtvbl/lDyT93MnmQmcodARVhTpCcsFG2RUU/RvATPC730zsYy9Kc0HS1s
YzyNivT45uKi1A2mskj0QQmCxOn6ZCOv2yxVz6BAWsLnPvRURGlH/TSHcEwHMGc7adrWR5Kgkbmw
92UWcz2eHsNvcVB+Csh/6+No9uMnPMLNC9vJKeBQNeVDgjbuTtq0cV9K6WzuFN422ZO8HnWZzNai
8salQiR2ynC5OHlozmD8jMgdGNTheH8pt7YoDRN6T7zc1AFXuyYVSVSi+dwGZb8Ux9Tp1UupjP+A
4d7rI2zMJ2xt+qwYC1H0W5PdZXOhax2l5Z0D0ByHlf4tNTNU2UtVhSXgqI2CBWinmz/vf+HG3Skl
aSV1iNHpsF3PKJdpWDcyqpsaYzq4QrF8bcrKd2VuLlLV3/BFacX0bfJ6J1vbymYI15F/fQWS3FgN
NHjVeE2P4anddOWnnhPzTu0X/EhSLbqEttY/UGUd33cDZWjMSozAEWp+En1XHvSl6T623ogmPUrP
/1Sz2hwjRZR7gqMb+40Lih+JOoB8XFazUxmT0VslyTIYmPGoWLX+EBlG6BdeNz/YkaWe76/GLTQL
UVYU47h4OceS+Xu9HEbjxpScqQtoCrX6oFVKwqVUzxP3ogz98kmbi9Y89cKLHinPltphVNJBBGY1
N/8b3IFI4v4P2jgA/B7OOPKyMmCQ//yP7qRWJzjTqvyeeOpbP6sKix6XZgZAdveUoLfmmqNNo1x6
z4I8uB7KANdNoUVQLUC/Ij4vNamlPztGB7jTyuMX4RnZHgB+69TxlpJpgHTBX2M93bie5pAecd5t
4VnjONgejTSdDmVVLp9aaUfYG5Z+uD+nm4PyrsqeDE/5mgTp5lmNQh3mqWnUim9ZOOA0VLn1o1vl
MQDUKDlZyrSnF7W1kFKQkMI0iiE3yFy3i+s+66wW3Rcz9M2xVQODks9Z75Q3S/Wzh7nlPZxTJJth
/f4pi5PFVq21sJUMWqKiTt5Ns/fb9Mbo0/2Z3NoyxM2ovPP6UfGW//yP3amHSzY2uKmjPGDHF6tF
ZBHH6u+K3eL+1JEk3B9uaw65ISVRHaAmuI7r4eYOg7KYhCOYhzYNVKsosT40moOu8f/9h6FoxcjR
0Ddc69nljt1nsxYTqGtsjwmN0COp8e+yt6uH/zCSZAzRZ2KD6HK3/jmHbjg4c04XsCdLAzrlJT/a
FCMCD5Xev+4PtVWmAXhjAw8H9i/pqtdjeYnViszluMFvKbhNKA0mZecdlUbDjSQd+9PcucoBITMc
jfS8PUeNY+4kC1t7RhK0EHCjvQyC7/o3dG4Dd0LnSdfcIg3qBedyvXIaf6IzdahrNKzvf/TWpsGu
gkPH9OJLtrrWRjUNbbVgJeMQCqApIu9oY/jia6P3Zm0eDp5Ep2HeZ1B/WpfOE3IOze1SQP+LURwp
iv2u3Kj+VAH62JnErahBdkXx/5TuhGuYKcXFZjQM4jAbqegg8dr8Rzg25TMVkJwyVLI8eSkCM8QU
0c4e2khNSF4JcGkBsZfWTVl7StEB7ijdxEOufSvKpALaATXm/qLJRVmF8IwiWT/kJchvrOLMbgD0
ZFdUbSAYKBegAMmPxCiqc+WO09EYW1QCbAuGVD6o9Cn6ZCco29wzEnr3/4ZfS7o31ZjYucdH5kZl
0wifrA8IOjSBYbbJ5f6Xbh4Hm4YLITziVa+iPn8c/7zXGq2OOP5JPjmHeBZa7BfKYAZRRD9AmyZl
Z2o3B+TTCKul8e86i1VE0i98NtbhSiSAqc3qwYxVK4gJ8YK5hpB//wM3t6ocDVShvLVXT7ywasnQ
Yrwyj7MXL87D8zxIEijv8JQew9ZUPoml7z4tmlvuPBivQIb1PiKSA7ZJtR4wlFzoP2bX7ro0192I
QiN9lvlhrI1BQ7luSb+Cf1D1BxJSB+01XYk/jKKPbV7nLD1mQxyiKoF/jx10olY96A5AIv0w9drS
n6ZJHf22dnTlOJut+s0Vw9j4Cs7U5s7cbe1Dm2qkRC8i872m84yZ5S6YZvDztdI86tEyoSSqmPiB
eFGt7nHAt1bqz9FWN+VcCq0QOjdlgxLXya7n1B+EyL83SZ48InIYMVGOFqhKIXb0Grb2JKUBFCnI
GPGEWr2BI1C4dvSoROhdvQRkaPlFRTY1cLO5PHltFX+4vye3rheWF7IM7zsP4mpbREsu8lmhfQtm
WnkykI5UfdOeZxWS5zxUQY063njotT7+KliDf6bZhOp6/zdsXaQw72RRGhQ95PvrrZkmcazYaQMG
Z16ML6HeeV8iTEqP90e5RSXwJpHiSUwvHC2o8NfD6CylCFuKqWUZL+k5war0d9SMiNYrHAPDx0T9
c17gb4RUcpYfEi2L/3VCt05oG+FOSfUwoqEyTlP+TimMsDsgqzvM/qgYS++7Tb78rPqqywPXyCvH
F60SojZmW2xUXdHy6iVpdQ2CeVYX2WF0u/rNMB32Bt1U6iCUlZA1l5v6jxPu1FXa5JIwOfW5/X5w
Q85GpaanrlN33tyNw8jTLuljtG9hQckF/WOkeqnxyamouKS1ZfroXFgXwqzQ1wVA6furtnVvyfoK
ERp1aTK/1eZAZJSIxqUq4IVCFIFTVZB6F1RTfiZCVz7SZhWOHwlUWR8caxLGQ9eY/efSNcqXript
drMVjbmfWDYp1MKj8s6lVNb4Qq365Llpm/FjOzOppyrCynkndt7Ir2R8AAJatuIgMVxP1AJkeG4F
5eAsNZNjpczzJevsv1Gi9r6IMI4SznW+i+7bSt1RTqDkJ9v6EhRyPWzlZHadxGTgjZGZL0o7Wgea
IHHul9ROoBEjGg3zfxzSwE2hzA+z4vl245ZHzrr+v/sLuLFXyC516jlU56Sn8/VvAfveLc7i1QGy
EcavJB70o1a7YGHbYU73XtiN+YY9DpiPFx1i4xp45CpUIjR34IUN6+LZTTsjGNohOpH+oYOZ6flP
3Mj7nUXe+EIGpRDOxUI4uO61Ys+E9kuz0OAa6+xQ9r3+YPaqGnioQh/fPJnS9Zj6AI84FX75evx5
8JB/01u3aYPWHPKjW9FZHbJJPyKeuldu2ZpKebyBK4NJuQG+Lq47WXlG227QEYwACpMFLYSms10B
H64SL35yzHiPI701lXIKSR3IpaE7Xn/fMrp2pOMqhlBkrQWmEN3J7BzgAUnb7USbm0MR9vEfnoUb
rmg2qok1JEUbxLkenyOvMM6dV42Hoi/2QH9bySZdV7grUGUgKawh6EmiloABKEMUCScthUYc0CSK
j5M+Yz6TITxp9SWm0Ek1HTyPxrk6pu1OsPuqebkKAKmAAMp7VTMDRXo9t6ZTqdWASuurHnt9KlnW
zxQtoi9LUzkI86cu12SVKll0cdsB3uOkVlXl512XuYG9ONGTo000BKkA2g9j0VjeoUEM7Mv9Hb4R
/+AiTnj62uK31iDoIa5LZEP0JnBRWqbpEy9Hoze+tI2WPYaeFe1U8Td2AQw6jEgorBMcrAGnpTqD
Y7GpRQHYyXDhDksYmGH0XFWLuveSyQleLYCkzCEUImniuPleLwBR3xAaEyWHqp5C+2jMTn/QG9NA
CGyoi8tUYKHua2GIHbUxK2eBm3Hu24qlnN48xVDqZLAAIwKzjNVGqPAZdZKJPEsdZuyEsaU/xHoy
Hy2vb57Koo6+3h9vc46B0El6jkrvYnVpVSppw7SQoRteb4MyI2an8NE9DtQH3hyYkOF4BvcWig7c
H6vouZxmTe9sA/OhKPMumIHgz6XF6imvuz3c4+1XyaEYRAoQUr1ZRZMthu4YL9tN0KvFdLJgDvvq
EPanLNzlid2eCSrwgERoTfKSgl673jixR2cXCd8mUHMI+6o5xA/EzOnJrIws0Oew2Mm1Xsui1zuV
CZQqo0RPshMkv/2PZwZ1Vqekjca3UeM3gmJwrfI0KI1p+QNn5P1czbWKBgscX7+yOvOpTE0PbwHT
jVok6EdyCGOMssEPnSJPjyhJGY8iD4ffws31UxgmXXpopkl7Zu5wIawQbP4QofARH+/vvI2Ll4ol
jxdoa/r/ZN3XHxKWymyrKTOXmub4L2X9/KFEB++hyOGj+Y7Sdcd0UrxzjRHvg+eG6jerspo9bMrW
VoEu9sqDZqusmeVxWXZtniWYYOhx8oFdkrwIy8h8Z6z2HMA2Qj8UKCjyAXGEB0S8df3FXhMbhiIv
NAzArXfFNFJeMDqhXKos9t1MnGLbHJ8tuy2R1/GGU8eW1axdZaTb6IGfgSafDv6cLuKaVmHOOJ/2
Ha+rEZkjfjBOf56yeDiMTUv0jjvQJTXFXrV/45wQaILNphD4f5x9R4/duNbtLyKgHKaSTqroCi7b
PSHsti1KosQkieHXv3V69DnAxn24s4tq6yiQ3HvtFTBI+dkxRqI5ctzkuq11BTFQKfwdTQfzYOtp
2qAI3+E8/OcP7FecAD6OYFtCWYvV8ku9YstoEfQadqY4AVdARb7lNoHlucIkbCAkR7ScjbpyT9Tr
n698LZt/WqJX2xrknWCEcqX6//ieAQs6aSWAOM/cdQYmxvsq/N2f4beXgdQK/0NHAb+YHy+jNjMF
6mpsPZmC2wQtvLhUxvsrZowSIfbcJwcC18ND7wG/jgMZX+08xF1UT+xprXYujpoydgwsrS5/fgS/
WVY4w0Adhl369TX8dJ4SAwvLZJhQ0IwieYUTlzmUPQgwXUyB93V/vtjvPuir7xOEIvBhQhLiTw8C
yDkQM1yMROtymFmWtWytyse1nuBKR3Bo50DK/nLR333Q//eiP3X0uRJhLiKGSfw2FZhPjKqrCeqF
rKDJ444R0F+qoV8/ZyzZq1ISRCl0rT/39VFkR9tP+3+ByP4C3pluFNXkIPQUmq109gAAMzshsflv
yd2/3CnmEZDiAAQCLoqK/Kc7lUPpC8z+oYshQ2nOWab7GTJbXY1tSYOX5yW4/m+hLr98QOhGUQah
dYNuEsywn6B1GtjIfQ/V8Aa99XxKttTc5ZrGt0sR0//ZK+56Mchhrn4fwGF/tqT3ZlplIsTVQY2Y
24knebeTqexqtZSvf/5Wf3mNuBQ08vD2uSLpv8x5hgiSJtRyIODYnT0NEoMCKCklIO0yNHGAmNE6
+McZ4f+mVP6v1/1hW8KlsQ8CxUN3msOn7sdlcvWYFIIAJvO6ij9viWDfUNDC5T/zIAugCkuvYdHp
8BWx2+ENdkh93fRO1g901Lk/SI58SxDDqX7+8yP5ZflefxdOBACMoDXhBfz4u8pqjh1ZYXeFVJ4k
Ba4a0mNp96Hrd5Rr2sgcKEiMBIU/X/aX7ROjvatFLZYUGOEYT/102SsXur4Sz4uZTh+WpWIx8ELU
bX/ZKH5Bca/XQQAn1JWY5ic/E21RUiiNjwHXcdF44hmrpiau3JC2LEnW9wNI2aFxs69h2bYsnYZX
7fnPd/qbb+46Ik6gy0HkGdSGP97pBFdCyFfwC0LPrtR+vR6rQWTNXJq6U6PqD1oXQFL1/Df6+a/P
GM6+6N0AVVzL8J+nxsqBLDWUwNj6sdzuY0r8ixrWv03Bf92gUEGi3Af3BqXFLyXxxkaPG0cLbzA2
bUezZ2dE230OYd3PzAH1/fPj/PV7Ba8Mnw3oXnDDBov/x8eJeM96SzPM8hGsLmAjQtftZkrW/jym
OX2muU1uNBnlX/b/XzdEXBWQyH85fvhifzpRZ7mjPc3B/ApmSo69mEE/mdOhHSYn/7Iyfnsp7E1X
PhOa4Z9JkEGpKbE1KDbZMtPPTDj61Y08ftxJkX75/3iWVz3EfzgkqqYfnyWJmcWjxgiTFEhKOBeL
7ONuTvqewVodsOfF9sZviPpAevJfXuNv7xK16HW0ApP6nyd+NtdeIgV7bStTDKc9AW8c9J/oFMbh
b2l0vy5AtIegBmL5g4yI2v/HuxyczAlJAO9A91+dZLZPw6nWYT+lqaq+gV0kqsb7vLzPFlb8ZUj8
a58FGiTUa9cvNcJE4GfCVJLawGhlQOkJSSIb0Djk2zLltuh0L8OHISvsfOzDrl/zagnf6632SUtU
uef/q2jj+kNgAALo+2o++8u7pmyyjmLEOs1mRngONKdtzJcq/cuL/c2mczUcgSzw2m+As/Xj0+5j
cE7B4F7bPJv1bZ8QdfTJ8Dd/6N9tOv/3Ktdf8X/6cMD44y5hrNOWbpsg5kU8bWUoiONilesRRuD7
tz8vlV9V+leOPLgM/6HLmPH8dF8CKCCBTggsNDWlpgHUp4qG8qR8WNYqfNqxCd8AtolhrFvZ9JIU
fr3jdTo8z3SZb0qWQl3355/022cAPwQEPKDLwZb44zMQsHoYpiu/Q0zcvBVE8Bs/lfEnVc1lVyHw
+W/A9+/WLMqhK2AFxhO8SX68YL6ts14D4DE6keFsMenuqPTT4Wq8dPnzvf32UlfoEbwVbE+/jIfW
MtiiAmlMQTB2DOXCLyAhrN0Y2/x/Pp8xFYTGEtIObBAogn68q2Im27j2lQFcVfKyy6sRUaSMbiu8
p7OrqSyyjiM9REfoMsbT/3yb/0k8sTTRr4He++O1w1VsscAFpN3haXm/ATt66m0JSSk0Nsc/XwoO
vL9ZmkCvUAugDkW79jO8mRlEZygNen2JZCd9S9xUIeZYYYSLwJhUPGtGcJt9wZJw0vG2vQaEPgHL
rjRZm4yV03CMwbN9IVNBPnvv6IvQlBYNfAvmuPMRVbYzlYrrBpmb3p98nPd7N/ByiE5yy+VXpdNM
HrXe1n8LcFNdo4MuWGP2wTz5CMq1dihk9rVSbvoar24UZ0QGZbxRRrp3SJ/ZRAM87Vqvjyn/F+V9
/LZUqJ4wKZDVR2vK3Zx8EOPHawquABU5MwUkrXR6HrIUJaxOEF+FkHjDxqaEO9y9GfdangG87sW1
+gRDY4yC/rrvuuAPvCjJ0RcUjToKWASAIRaM0s7xQRcnpHfCXyVFmu2R1aEazrSmNdr8ain3Du6X
C2u98IYfME1ZQkdEPLgjLET4uZbcAlyTpEqbefaqf9J7Lz6CStt/XvSyfURiZy4OiZilgR4U/nxd
tof8HoG1CNmEDHh/AEwUk47QbXMtqRMX39JxllmDTWL8d8lXRu6rksXPoJgpZHQNJX2JtYzrboMJ
EzwrGQdP3URLOT7vyIoZD9UOhl/D88V/gGKADQ1q483jT9T4FlzYUzRH8G/N4UwC0Gxn5n4JBBkg
IV7wm7Y8pu4qxBq+1UvZI2ENuv6+zdzkzKNcoRWERxg8to49rLWAOJIheSCIiBlu4AG3PAxlSXGn
rJ5u+pzM+XGu8Pm3OKGyj2If2WcLhexHcBJrZJDD/z/CVGD0p1nrJD0McY4JAXcjfOZo1uc17EpG
TAsWpBbeZ1Hm7aEXpYJ95BCD0NczjSRW0Gz9fFplilCvpacf9jnEOZgHsM/ptI3H7FhuoubQ8Cxy
uodlQQwOxLyzGxVH4LLhLuJjv+YsuyGZA9AN8lA2NYhXZrKpdhi1nPO9jEi3biZB+ipgoRuCKuAb
TJQQhiUZgCM80LW2F/DpR2Tn9FH5ObO1yo8FhVKo4QhXqpokhoH28+aWyZ+Gmrvqsvg8Hjv4WYr8
lFKKf4wQ529sNuQEZhKjeKoSJR4pH+Xa8EibO8zS02drhwgu7Nts/ykKzPvbxIIbfEJoF5/A0VuL
/CauKE1BW0K3iWB5MP6PwVQhRpZPbkBsGyrcJi93UJ4Zc7k6rFkPf5yc9ARmklG/iiP3WsEDZVP0
360o/XTOFF3/FTRZPqCzDAwseJv5ZkUgsTj63sff2ViMdz5yA3ahgqm9yVypobEv+6xsFqXrF9MT
fKnCq8lcH+90dvgMocgE8faJ9hKe1w7twI2DpXB5QqQw+slFJMt3M2LA0fhiX307I5F2asimzKUs
eZo3GkX3cuRApgDdMD5vZ8tL2tWg7cNmmFU0uYCbIKbretj/BVicbo0FavdcI3uj6nY920ufV/a9
3omIGp9N9FPh8JV0C6Je9WXvHfuGptt/yjNVqG6fU4tD0ucOnv94yVEnq5rMLa+2+nktdruAtcWm
/kJYsA5+mQQmR8ki0RmmlY3iLs23KDTgY2TRGbVHpQ+rnqhqhIBUurUe3twHHS8EWZ0hCogXprKv
OhOJJWr0wkZ1hGH2Nj4wtsEM3gyb3zs/LfN+Hujo6G29CKtvhggOAA0rkZzY9qvb94uoCEd+1GoA
7nkHF4sz8U6qpmQRcf+woXf8Fd1t9jWuLEMKiWRa3IPCkABQn4LQ4cng59hDlXpgYzCmd/NdrNLS
ndaA6KRbPHw42BceNHTS1oqP66OvXDrc0kB2elBwkRNfi3Qv5o894wu2Q+8V6UFvKyr4QJyKXNfl
l2LoTfWlj/2aDM1Kd+1h9Qnv3PJDMuXw3WxsHjbyorJ8rL95lIqyqya/aHKKGHUxaXJPMQFtXJwY
aLHA8p+kbxbwn3zUimgqphM89g37DP/kiDdrGqrwlcT7rnIknxRSnWmfJ315S6sa21UbD/Uava5u
i90b2IoUvmKxiO0DTBWH9eu0JSz5QLLR8FuCAyVtYdTY0+86RRT8dpTVlctz0pn24xN4tIm9d475
TEFyVIN23Zg5JmLsNMBH8W2oQ7IsMExfxfYCK/RB3E7OqhKzvSog4FvPa/8Rlm55JPH5RFv/MFol
M8T/9U7c9cDtC2Svz7lJXytM0Tjg+GzboZyxqRyfCS/M1B9EMqUjjiq10krCqyFh5AXPLUo7EJMS
81hhgNmTJhhYX8LFJmR95lu0lrnYP/AU8qjDGC2Vl60DLA32uu8rS89rMa3sYZ3rXX6bh3C1kLQp
Pv2HTFmfH2OsDTBxIpjjwggnAm4zfsPgxPS621Nkdl8Yuue+S2gxP+yJW9ezRgCfwKw+2+VtJWA/
2zf1DBuftC2UFJjMJdCLlG1cBp9VzSJtDYefkWXbABmq4Ot9BjC1vme8LPvGz5uhYP6kHj5SDfJM
6+J1NgNeClhqxE5Ts7p6kyc31aM7T/OWJWdR5Sa7TMLlkJBHoh6PsgBRrsn4tY4VJOVLG+Zti3ok
EdQ9+1qVYe8fJNiOSRPyGfZ0vdp91kTbBjMpQxgGjEnq/aO5WnN0gXLUpJKnAulRiZWIuYB97Xzc
nEizVlkYYSnEnK5D3SFwcMaAfBriCDrsBQEgC6KfrgdkoKxDOFnUN3m88UfwweHgHLZ4fGMreOCt
2NecnFJwGx/rpejTJhGk3rp9T9YPUYjXveFQDCLMI+rthSYJvKYXXTpMrgZE03TDVKSPnjvzEeN8
G9otI7Fu0AZRd7PIuvAd9C0biB6DSoYDfDDgeFSUKwf/jCb4+8jy/sucw3allfXeL2efB36HMNJ5
7FInxe1K4ojdU8gC/CHslD3u2Pfw4MC0fZ9fSXasCclUVDirMAVs10VxDCZK/LftPG6oC8qxTJZ2
Z0BW21HDra+VPXIqmiUyJvpHTmbGUG6ttWxQJVaqqWkp0yOy9vb6VMEUI2+sWWTVlavAzqylgkm1
ijeDZIJo8+urnFerTsMwB/sFVWOSNZjz8fEbI3YEZQRZCvZEDWRi7qG3LJ2OoQ82kAZCA6s+Vgtf
o/IYkK+dwAiO5vqgTGH5QcV9Tb7Eu44+SQ2VfwJXfOUvkdW2agrQsrGuhnEoDxGi7Enjoe2ZMf2p
kvV2Mfl4jmg+LDc7kt2qJoZp2vYURzaKUHrnXnZ9RJdwKNDM6Vu/Ou/gHqSSFTVtuc341Mc165Ck
h4jdeK4B0RazC2tTxLuFkzLoxxcEQLHQ1WLJ48M+aJRkDTpp3T9gM46nh8QWbHoa1iVeHr1A9Odh
TIUW7Uoq9wI3P8rPoOqVkBJyJltJBxlO2QCA7a7GezxlPOT4NjIUvAc4jbrpSRQ+TQ9MqurGjCR8
KyUIj05dS9KFD8vDlM/6A0d2l2lKFaFEUQ6zB1B27Vw0VTqAlgqcm3/Bqlm/5FBkRE2igizuZFjl
dhDRXHwvqq2H0qywar5JJ1F+3/fMsK7H5nknNJzfur6YwOaeUdvObZwLPnRO1fOLxTbxnBm1QvgI
EA3n9Dws9AGBBqluzDbB/QUGwQnr4HiSPDs5jKJBZSzehRmn28WwBCetXMZAb3AOa9gcsgUF7Kr7
qylZ6fEjqpwpd18jgex+kldjKa3JPjXYUpVoGVEL0jGG2fwDtdr0hL28Chh1L/ObmyY+nLAS2AuV
Of7RrYBUs3Xg9qIy24nXBzsOcA7bewQRHorV4/IGdspnksS2bDBgtgiameorVG4IOjFYttWtUTmH
YNrR6IkNYz6irIoRardWRtz2bo/mD0DmzGdKlQDtcI+lvsGaLE9kA/foU8F4zzD1nsexQbgIfdv3
cVcNWHbBdHXPddSgwBv+WQu1HomqF9kkO4jwr6Go5nBnMkmGFgjwut5wt8kve1oH/GBoCUF/TQET
n9cMu8A8ino7qlLv/KYYynCZNN7Ws6AVu4t37IwHr5MQ32Bp0uUCoEPMTaYQOnJnt6DMqcowSDhO
akEWBKkB/6BwWPf0sJa1nD+axE7Lx9hGxdLAoW0Z3+xMirolQWRjM42LgofJktYUHCe1fu4JB8ED
Tc84ZO1sN1m2rkZ9B+w6QYELy4kkHPeR2+qGaagd21mySH+E46avmr4c6McEeyucOXi/v8/GlX2K
pmA/VCFTb8qXy4OfZfiMIdfILxW2DtcMO77kLpnzfT5RwZb3JVRyQD8HPLwFHkDrZ7KVqW1SDbK3
LVT1plhR7+d+NfWXiq7BnPKe7tlzrccsPyifZP9SEruiq8clry7YxrGl5gMqVR0mHt/lpRB3rEBR
1eCgqEBzVTJ63mf06mfY4sTpA7N6NWeLgHRsMiUVyz03YZvONpNj/H4Om9Tvphj17p3cB3caZzdK
0AZ2coM36f7NgtrlKSPCLu9mFKbpXbZl23cGbqbuNIdUuMkqELpQDAkj2k2MCMlbczBf7tnAdXmI
4aIYP9KkIhOM5/LqaxS5+hVz+7BegGMMSWNHvkT3G5KlLnaYKtrlJKv2025SilJszflpThfbnwcR
De/IPlt3WyzJas+miumRAY1Z7xY75pcC4oy87W0SotsZTweB5FcTPvjix8sFc9hivPRLmr6mveIo
LtJ1uk6EqvRDHAUkrq0CoG1DVoCI8OmFdcYhMWky4epgojbQbqOpEIg8/bhZqkYk1+AbHWVEk4NK
YvkM4mi6tDgzya3SSo+dLVMkKmQKF25g+qG/JTOhqNroOmQgRPNhQ2m7Zp9y56b5kmgJDyNa6PQG
yo+xbCEvcek7Z7bqqJOyoqc8zAlvtA7jetiRwmibfcbH1GEHxeaG+s/9G2dsWDqhdhI1VV8N38So
fX/YisLdDBbebq7hcZ8CN0aoq7vjggrdZBtSUdC6DzkOFDEu4hh5hNGd0OStMKSsSGBWNPGCSCLk
81TiIcmREnFGsApAtAhe8NhMINLS1/RlfpuEMb/141xGTQScOn4ahVHhCLwryY87puwfUlcnvlUj
3DyPEUCC/iYZlzV0IN/CroQmw/htofDLb1YlSHzCsk7i044aZT67DDaxl6wPfrgdvbtG2lQjzRq+
wkkZPSBhVVvhHamzSll52nwKOSV2nRgiCzgq5ceebky14PPH4R6em/t6WGqRbG8rQZ14CPg5B9Ss
0LX3oFOIdpfpxAC9odHBGq37HAZnEWATg0urZiBl+dLHdCmbgfUza3qxAWSpWK+gQpoWStoEHvmP
A0HKfTNBsagfM+bL8xTxUXeArOJ32MT5x8LXLGsSly1fGMnmm2pLwMIl8xBNF2lRJ8LD8TrNGKeQ
PY+QUv2DX3uNmpji2pxGwBOfYBSSvs5YffuJJ0rxA9xz8g9L7QfVpKnV92uGw+m7XaPsPdyvQVYB
FX982Pq9CuhICsA+QM/8P5D8ZIgU3V3CWjsm0XBHNB4Wkt+FvUiRgrhFWRI/beMUkTPTyGi7yzEJ
2DrYPxe3C3QoUyeWoZZHENrS52omugbxOBl1UxSEajR9/73bYGvyFQCdlC+hiqV5LDNEXx7UlvX2
kGWm4t2mY/OSY5P4FnZUqi2Mxub8knKzv480LNAPEtT3+lDhuImx+1f7nYNSEV8+1slpcjUn78Uy
bV9CUlrRrZyl6hhnlkMyybPwuCpp+GWH7nFtcH6mb3Och76r5o3Rc+oz+hQS4bCcoLM6e0si1Ymd
wWoJ5qHQ6zDDICtIV9e7ZgurSvFae7y2jYbyEZRmwIb4fNak4Qqcls6DX3m2OyxtmkSCL39wSxTp
LpsgX0E1ti1wdZiE/7yDcSvbEXaPUzOUYgBiOK/sGa71dIJLFwroM+yJgeNMuZmeVgmt2xFArX7V
+QSCGdiIq26haMJsc2C6+orexl1Kgv6xAZYgT/OQAHuoVy62L2udKHMUJkrl7ZL3mnwOCBX8Xuth
pa3hLLujmsuvFTDh6TB6m73fNjpcQkJ7fkDJkA9NbhmCaDEljr6nE3CzA9s0nLG1Mla1qMgwiW/w
9qftWYvEheMKKdPeBewUlwzFND9AcJi91lQ4hHYzYt7qdHHPrsDRwz1wolb1On4Vnu3Zzewkf3Le
0ui5QFGwHUlkFUSMEAvokyepeeSQJ/AGW+vySAKax0Om9HKpMABMWhdQQ97nbg4nC2NA9Akh5vMh
YeP6IQH52Vzg2sofJDdgtJZ9vu6nmBh+rpxIhpv5SiNBk5PPAmAXFyidcEZALE3t/NUDR/dAm/Wc
tPuaopy31EJ4NRdhpZ1PKvehQporb6aqTN+RYmDoB10V3SvkVK4H+By6z6hN+dhGK1q3rkSNz1sY
H7mPsqb5O7gdjvOpn8rsva4ygHV7UYwBwRC+BgIs4K637cP1VSchP1w11Z+uEw/WyrCMGUSEW3ha
shktHLwt4MgbIsr2xoRevYsJZKCojcoNC0HO5bGyGbUPe6HqHjSKsB7CuBXmYasIKqa+UtM9yhqP
VOVhSPbOlYWNmxqo+avokXb2NqlpxmMKPDIvERqwT71H69LKFPHMD9IP210G25gcqwF68xFbnszS
ZkKYxncuMGE7ea/lA7RjRcAgAJkbj+lQ4IMDziybMRmvxXRvlTj1izEHlHIwoU7SGcm4CWy9X1aQ
y5bbvB/o2eBEeRFhSe5Ecs03S6pNgCI81zQ8kZol0OQg86lxwDNhTxQRmdz3G8m/ABzM5QV9fH4f
lCj6sw0qghsAkgj+AU9++kKxYwHAhtrtzsd8EA0KLvPG04ETjG+IvS+sIFj6SO2AAbFXWdpmczWY
rqJ9NEJaMWN9YqnCx6AkuBcAr66881VfZocYTuSP44Jg5cc4z4FP+HrjqsULqKIGiFNGmoRV4VXq
HJWF8h6sZ0pSjGIMsRTO97CHbftYyr4B6oHFg04LGChqTngBlymyWlA+YIZxyUcvI2CoIRnPwKf3
F5zRJO4mD9LqoWBhH+6K2ODccajb1AMQSj/e7aJG+wM74kRe5rhnaZePiX+kY5j/GVUJrcyeI2c1
rZCV+ABvcjw2ONgNpJ3kysO9m9P5w56jAnvjc7F+5vuQ5888TQ1SB9d8i+8qRMbeeJcN+8EiRgYr
iqZDBix1Kb7yqe7jBvMywe6ZjOz9agxGKEbX28ekH8oRCCQs95ATH8pGz0bdygJwbTfPzD0IOu7b
i97XoTrkMLVbmiztJYY2yKq56d3E+Pva18l2fa0FzPytFZ/SUs3ssqMTJocU9v6vyrkdXyyyf+ov
qQYYh/ClqH+zllcfIEvFjx7mHsHbdUEd7TbhNtEVLqXyrCAod7e8mpYnjw/U36RS0vcVgvCy10XM
pWoZps/uUyFHfYO0Y5BfQpTOpJ114oDP7bpG+CT2/BX1Em4FOwqHTz+kI6Q+U8DE5LwYkpJ7Dlq+
vb9CiZ+LMS0cXCMKlCW7NEno/BJp29k93/2BkDH9J91WQ5qY1ItpqNvVcFQWg7QuZKl+A6RTk/M6
ef0lXjDJeJDprL8WazQ+rnxPId0DyzVp18RD4jnFzsq2HGr1hBk8pFplz+qLh79Y8jrlA+ZIcQrj
rQ5mF2X9wWGANp2BKLv9rhoK88JnDMy+mGzbxlbGq8BGX8y+4+gCPPo/NODNHlyR3yY11tO535EJ
fjcEmUvAjlAWXjyMu/mrYUwPDYoYxTDbCYBTDRq8up3Yng54iqUHmF1MDza32fJU21V8R7x4hsgs
kLuwm8490ecVI0J5RpwpbgjnvsGjYXHIz2CelL4VCJE8e0Iz0dXwwLpOjyi9xbQnRz8wLPU9nHUQ
OT8P9QhjhFqp72mGjqNLF4NY2CJsRbjKUMQTlDjuUY1cu1bCFpHiBJWIxCgwnQL6jU116/pKJOcr
6wvyTVluwztMW+Fqhnk5/TdCxw7fjrkkGOyuhQ5tVcT6YUCWp25YPITPmPxiOohk0Zw2cClFpQJq
KWrWq03lrSh2kZ6NnMYPRVVj55jH0P9rZkHnA3pu/LEFxxfmuBDnhUZuQM+P41zRr6GY9bdsUCi2
7RQPqNOX/CmDJ6R6UAMFtG5kSg4oJwk7qkEt61O+W3mOUd8FoI88Fw1j6JiOwN5zecK9lAmgr9m/
pDtI088K/bc67c6St5qvPm78rur4BH9vJS8TrONNM0XMvaswdRkPaxLEdESf7i3sSwJaFqBJa4T0
sxj7YDAm9h9T7xTmiPXi0JxWHJIAh+xx14bSRc8bc+XnTbF4bMN/38cCFQjvHDjWGH8HG0/dDlre
x0gHFmOSYfi/S0xhES2IgLaTzVFx2iszDh3+yfGlV0TFL/WCFJLGJoabY61VauAsVHogPFuKMcKE
kLbiiHFZNgLmjyCPsFDphiYXVC43GD/BOxFBY04fKzlkUTf1ovf3FOacjyH1oOFgc4q+L6bkdxy8
7+3EoxHRclPhisOILeUKRc6Kg66CZc5qqK1aqW0ywsEsBYQlt7W6m/JKkksqYzEekBe0yHu0nv3W
oN9HI5/OxdRhmufkTT1VmDwnaE0xpq6SXRx2HAIAkHsCYA7uc591mk4Y+FbLKg9sSRQ6lS2Rc7Ps
0n2CGYPBuedSfiJk6wO21zkbzvXQjwYpo0uK5xBfP1guXd8VPUqvSw4O7tCmpQU+ZgSFfRFwFPgR
wGtsyeDAlhQCVhmsds0kWI2wNRxQIJGkAYueLJD+HLja5IOaBswjQSthVYPGRH5C/Tz6Bo06L5q4
REnWLV6I5wW29NXtaEt0QcTkiHmALXd6hApn1l1YSjve5bmS86HuaQUAJXf9bV2Tyd8RJETeCWMD
+LtrghFe5hi0/KZXmzjjmIrei2SOvuWJR3IFu7JTgeSIGVHhPJ7wvRHqJpj3zbk8mD41R7pPy/LJ
LRxF/D7l0YNZ+xlUeLdAb5slOga+SrzRTSUYXgecgcgFBiKYLGQ25xnsuTL2Mg0Zj4/rRjHLQnmz
3WKKbdnJxBnGdiHu8de9AQXn4kDlJW3hs1U2Aa7QGhNOvz/3GEaZls/9hv+D7hjDpwGGiX4ux+GI
mtkWwPARhNegz7KX2k952WLMNqmrlUd43ifw+7seuqDqzBl0GJfB9fmbwnzyxobVi1ZgTN+jZNos
P3q5ENJwNBPXrItYvp+Bq7wtwYe8JfbKTtirgq8dHQxciSAjH9UNwYD6RaFsyt6jGzTyXZY6VX4D
7s7AECgHDG9mAEKu45bFwHhAQ0TV21vxZdq0kRDamgSlexrRC51HOMoZD2n8JY0dgk3A4cRejak5
9d8LEvCHO5qgF5A0OOr11IS0Ae8nQmuk6vo4VCwvsZ/OPjlzLqeXsf9/HJ3XcqS6FoafiCpyuIVO
7nbO9g21PZ4BRBAIJMLTn6/P7Z7aM+42SGv9cai+Cw2PTISLLNAqOInZsHZ24i+chgPBsMHFVRzn
Szwe1q2f3B1YARoI5vGJ9ptoC0n/TKbk0q2K1ryIbhDEUW2AnMjIvv9hU2AU2OKo+SPhzUy6VKBQ
e6d1zHZZ69rbrxTAG+wu7rALkL73N+waetw3BSaDHUWF4dn1r8IDU3KWZygvVm64oFxgyvugs7OG
ulP1IFdiIsDGKKFLZc/RNjRoDk5GS87rWIXdI0KewX+yXX5P32G/NdtJc5bH6WibMnwRce9Ge2Jt
oLAXQlzKe3gPzjqYZUA4d/TdBK8vqWtpAczF2xo2HTBL68wgb433DnPE1d9OolDv4cyx/9H4VcMK
er3zud+9NdPJNL4i+M/r/TITerbja+4/hllH+q7qbFfcgLLA+rf//yibHTc+v2Bmnaei8hAbLP0m
PnASlkNatwumu6QvBMm8VSU8XNhbf7MsjDxXmXUdZ+6QEwc0ksfy6QNl8GShC2mzhTaQ7uC0PldV
xB/+N8xBMIOqx/ZrKJfq115LUaToTewfOUZhecnVQAkd5F04HZy1719ntbZ/475R256MJzHf9rrV
CaVn8UCaqFcS3rtp8oPPjjMW/1prjMuM8DUCHnEz2s/sQGjPCchBlomSKICojRFhicCZuL9HjnTK
j/N+3pMPV/zRqKJeJ1T0Mx9AOOEu9gdgSOX7lrtTSVfM3300yhe67BP0SdtYNAcKrF10BWUV7lpJ
ZD15IsNAVpHtKPQD25BMNOv5W1ndjk3kLqmoSd7aecUIeD8ATd5uCAEQFa1L8A/JLWHARLIPb5S8
KWJKVLy+tGHvOCl3jwdzXROzeLv1HIm7aJtCGkyBh/O7QY1A/OOwWNG+J+ly/tams/3MCKXtO+h3
Z9j7Xb9Ve9fKm4d47NwFpKrhFstHsjSfwtkK0QOrdR7OYrEYGVSt/Lsw9/S6J/hqKnfbIhJ7z/HW
22kZB1TUDNA1exn3attNJeq2Kz673nbx6IQHsxriHys59Ou+s0QYwvOtzbtlUAYCEWi+83pG/PeU
V1HCga378JIzJ7zkno/Wy0tQrBpwGmwn+RDOhyRR0QNjiPyC8PLUfTzW4jTZ7jKf5MBfTTpGU987
vjQkmg19/2B1dfQv3BqmBAjXuDvAw/sPitH3C7IA2T4uGQQ2xIW7Qzb0SxSnQYkA4ib3QZisguDr
v7VXbmsqUIfAjs79Uu+YMpG+jBsUSN+OxIYMQ2dscmXJ9grsQsQQHjYrU4ruhhnU7lF972nB5b6m
YGdiEm0ga/Zd0BaIv6Dznwd8R0E2zd74m68cYxdBE4C7y53GMbv+ukmyygrNYJ0X1YMel1a9VjVS
v1uLer7Xq550S2N/3U4hqPL4xTo7/kDVtt791ORLu0M1kwd7i8n1dpPwqJkzW9ttNS6Ln6KHSIK0
BN/Xt+RFqZcyCCga40nmCFqngOOPvt7+Xm4hPaboL9YmNfPafoetDuoz91nwM+e6ul+J0nlNxiEk
k3wNELojl6jfyP03eebbIK4omez4EYzfn+7KkIsn7VWZhKnWofndKh9InqyeYjs1blnfrbaoUEnB
5QNsqBE5RDw08Zkh3St3pQMDslvDon2dDW3ZB0IilP0gSsPJwy6pfrt1EQ+tyi0eyY7TPpvypj44
Ey0tEIggsR9rR9g+GVUUPZOolK/3ct5m9SeQ2/KgXc/ER4b73NlP+WQS5ItW8r31dcBCSCEAqBKq
IudP5CET3NfGk8drfwZWtdYrGf3mJCkzjqJ5vAivWCbYA0LvMhNW3kNvBfo/rt15pUfGk8venRz5
UYitRn80JkAqXWIvxbmv9QjjObTJvdPr0M/WPIZaJh+scU9FMnVv7N4tlPRSFQ8cAgOhbMh7f/o1
El+eKQDjr+DYh98O5avIpRdlBZgRn5kUHx7Guo4PeVyX1T7a7OKtsUvpnMIJyRHqoSYnQ6uXHKjF
Mg7PUB9Jms+0CiMiHT3ApxFBK+NDXH42umrGfR0n/WuOESbcoRgIHtHFIuRy+HxP7Uj9NEdFIdpU
q8Ef73RrFV8ArDTy2lUlSRlNeo7ZsKjHs+dvy5otsiLjkfi85S+oHh7OkcjVJtMCgntPUtocElMT
Juq6i0T2c60b6SJXW5ySeHWrvd+S2vvUWCvcs4md+czS5nKncauYo+tv3vZUA379J+J1sbJeR2wV
rJlFeKi0id43cqXF/VJtbsEG23RfwWpFer+EfCWcsdXGVlKN0t5HazQB/JSN0CehsdyipPCKG7Bo
0R06JxSX0EN0DCfecKU26wrKv22N+5+1+Il1LJqm4OMkg3snAJktntJZ9butJB6Jyct1P9fRa8Ij
kv755LIEXNd9NTzGs+WW+zEIeDJjRFhfhMcBi86F16Eab8rnSkVFkQ1aB3/aMEJx1NLb9+a0nfNS
1ZaxUMmFpPvMCb2z2RAxehysdgq+IjM1f6rKMe+EZIRhFkq+XuY0awPBEolJdRBt/wxSE310w8Fi
a+u0d9ugGfysUPENhxkaJ0LdcaWdIeU0jkaKtXu03UxtVef3a4Y4q2As7vrmMuXR3GVqdMUbJVHO
ms3EyVjHrb1S/vQBmacWbRTcSR417yh4fIkaweGLcqswgDJmj3isgqmg57VK5v+MLThtLOQAt7mN
wvIwr3M8p2C1xVdeaxsBrRU4pE15TbumloB5Z3gkVqovKrz+YKTtZ4uQEWnW5DR0EPmSyJnxGqxz
AiAdOeWd0QU1FMVTzmONrryyACpG1cVIWvywIwlbe+6p1I7dnQYnWB5CKA2RTYh9opTwlEWkJM0o
dc0TiUxaBCukC+0mbfIY1bn1jFwKUUYxTuLNGDi6LjVsrWeiEuoOfdVcoXeebObdklER4sjq/SMR
1/66m1SUDPyFBXI69A9ySyX64SktVd4fAP8VhGGylj67hCnMd0II1R/h59Ff9EDRxVMBQLIzM9ej
06nCZBcnupz2hbe47jHiO3iNksr194jg9I0mLme6p32r/jMPVmnfI8YIzHmUS6MfSqePn+A7ZZf1
RrmPYiaN7Gyk03536L2RXPk2lXKtNet7eg3DOa21V90iMpkG2uFb6x2GsERyjEY9c/uQm8Kd2+ZJ
9lb0M8tqSv4gNvSmg0Bw7sNnzuIOrTzgY6/95FeaGFjJQ1m2VxhLKQhxa0mSl5l861SvRmzoV9et
Owek9C7HdnTadqdQF/q3kCH5o47h/w+L6npgeK/I7cMyCsh9C08c5QZeBRzE1vpio39tDiwW4UGt
pb0cro0lmEO2PjYo1jTEYg3p1u2XGCnIsxn08lWM0jzoMC76g871AEEQqiHPKlp/5L4OfB8kwFie
IkrQDS7FjPQvtcdEUgnQcPq8z51fqx/C37nn1nYQ1m5D1lbfefHaDc9BW81LavcMC2j2Te2kul70
LhxYclMacionDScYbVLB0V0c+tyJYGL6oLkv4mv1J6I4+0CniosFQk/rpegMRz25EEjDlGyL3wqP
dMjQDTxz4bnw9t3ccRZCwPYuuuOBK5yI+GYljDsYfmY3xm6Uy1n5WYh3HdAnNrrk1hjq4c2ZXGAd
FlXYxflqM0BFPkztkRo7WZ9y6rCfC4p561vlV7pjphbzBY1L/74Srn5Zm8JzAKwqjjV7wA4JJbXO
i7PzvTl29rTaRP5drGe7O06OnrtTLyt73XUTkzBIE0Bw6tCWxIWNce40BMi4sRl7NcIs6dQ/LEU+
viLlzOPeqdC+oMIvKWFFaVlegsaCEyqjUvAkxN5y13YEue0RonV7uwqlZN2Ne36UZlFfPt7Fw9Cb
Vt4kbg+rzBMBHz7z2xifxr5AiKkav79Lem6LtLDWMkwRjqr8ITYOmSRtvvrJY5lQhrOvNe0Fd5Fh
F8qo+EgI02uKtmPcCBuzK5eQbbRGvHQL3SzlkQ1WPwXaR59W+NiuCS+KXXXDsTVOrGpS/o0jgC30
9tPEQb4lcZcFqJnyQ0DjEbqTxpbOjQadoBsi5iQxtIO9qqqpf6MInmxPgRovbzSM+tMCZvc4DVn4
UlSYxXqQSM1oqevFiFbLMc2bW5VzeWhrz3ZIXORy3VtlH0BMD2bmpukKquND0cfvG8oJBvIkLEE/
xIK0f0Y3wD4hEeZWyHOBzHIN/1/Gdr1bTd4G2Rys5oHAh37Z41GvVLZteoUgMFPX3HWQR31aJa6Q
u3qjMzbd+N4X3ut6XXaQr2gxJiu0joZTzRxG6nTKQ7n5V43BMuf3/mJ60GmrL/N0sGfzIYJOPc1S
TayN9J9WWY/0PoCyxCOTBm1dLZlX63a7mXmaAXPbNf8M+CcfPS+aXtqRiJl9xxcBYxgZhMaqiVR/
9kBK7kCyNOmi/jVsweXqeFDzVotDXPYR8f5rteC+Qf2osmKxbbG7uvmhTTk1fyJMA94+7Ke5JtbZ
FazjeqFVJ5Z00aaVLxHPJj6HAiLDIWfFNoiiBjQ4mtCZVrxYporUjc4D+7ZzdQy05uBiHNE9gh0E
0gsvdoT/Cm/DLJ4pdB9h2KJuvCy1iXipQal+6tyW4QEAmj/Lay7VDHBiepmYO/LUm5LqGk0UxPtq
Cbz6IQp6/TJ3nr18CK8s3JuJOsrkpzPhctOMnrIg6/PS/l1hytR9p8jE2qF+9/tscupmOubuUh9d
xPrirxMPc/jP7u1FpggDiEoV7uhQJx4P9iNVCQB1/TYGL5vy2vY9ZE1WwLGVuj7q2/WR6dcW6N1S
8ZGf0ltPOCH0ufHaIjyFXuMiso22du+AiC17DLptA/dEQONNgcNp4fMo2PYc0O6zKDrOFgtl/b+u
8O1fQgcRHxHbGz7k2JeA2tdrhrIAakqOegbWzjRJNBM0baORkdvC/wA9c9S+j3q5QMOa4DeZeuwk
yCZRTzsIor+mvre/c6WS8E41ZtMfMxfdJ9fIluz8kNy6DDVH0UPqtOEPzhhgWoXbubo3bKzFXjhD
s2b0gVsxv5Z6Pvk9dBGKqLIOd90wgHt0Y2+/qBKO88gPgxKShaX/aJAEjzvQXHfcu3Q2iT2LQPN3
xKko/llh3v3WHQqOoxgjb9pJeoSfgwq2TaiN/d8DNgkmqOZyfbd5rOkRruh3zpJk2x4EMt/1zNs9
9O/VEiHiSmcjzTcwyTAdfQjyhQXVn6gnxNgzvTW6cMXz1AeBZioN0db7W9L+l7e+c+upGYiIPjMM
am1MTnxezKDJzmo76wUJYrNlYmv08xR1GD24O+dz55tOp6vVIpGEMeRdVYnPiezphrNH6Sl8LMNm
QcpuFfHd6Mkpvj4wE0yPHW6izgpPJeVnK9ZCpIyQFD/D3jikDFX8NkiEKi4VkkJ1M5loQMs+hiwE
edwxh1KppRiT+3add5aPQyWNtaNWJhaP2YIfwn1cYJemo6ns5ZWXS5mTEJOwjwUX3wmmDCHVNEzu
HTGnzvpjoA/yPV8yQlGf0Gq0Tlr3t0lNxsnOidiHbhZchj6KH9pu00UuLmox4Wzbf5NPMeGDSxFW
fjSwdP5tv7TxoRHGdQ4uUam/M0b1O6AmxNgLCNA+EFemh6/XhjSO5v8fxcKUYM1S/5vseHurFVLW
1FG6evFJvZp3djOqB2v1V3nswgb4r7PmllzeoACj8zZe9IOe0AvsKKqXS1Y7ftD9dNE4gEE6Q/4P
kKXGXOIOpj4MI46RrK54yJhw6uKzbGxINGbWOcnabgNvERG4c1ZIBCvneQUn0u0ISrs4woZm6MHl
2QtF25wEXJb3qKx5e8Bk0XnpPIXrpWFH50qmWJxbe7TLKd0wWDOt+S0+ygo0MbxfDCYPjHYcCPHg
2s8II5Zm53A7R3emV91ws9JqibWMRDZnz361PDCTijolZ8DwGMwYEcF+STxGw5V4eof+1vZ3wQRk
vKunwrzGgpH57NQli5I3W/ml574krCDUH/2Yw8l5IUKbAys2ArQp5qQ45JZrf8yKES1txaBfAgx5
j7jgwU86kzdf1mTyVxsIGRxunWqZDYMqfsH22KbqydKIyJgJ/tge6CrQHZM8lGuzPg7banjoa8wx
x9ju7HBXczc9AbsEwNsa5+4xjvPgbfVEZ70lwssZh9so/pCy3z4lcyMqi61i6jLBQmCH3RG1bBkb
aaFy2vG+4UFtiIrC/cheNofVbUEABJwRPxOgBCWmZ1CSwD74Orb1WxO0UXFjN1Nx/f20JZaRcvEY
YJnsIEWuQW7hEFUvgJF5dersuvzCHmMv4HCdgj8MsCwdOCO67qFr7eCeTp0K/ShZha9t3Vmf/Gq6
NUMm177JK6ebSa+I/hqqk/9JZTPea6/3gt20xar51d0kgusJ6s4S0ri335RLVd8ZbfPWvcC/BwUn
zxSD3QiSqn7JQsbSS+/DwPgrSodBrbbdjFAygyBrtSiSN3FdX/LIeMsz0lvvrBVxjcTHoSw4dV1v
DSd3BIhneo21fwBFqFCMzyiGoFJFAiOt/J/J9hruGYKzCHYr5+mRLCQMngJH+utY2fYfbyzW81g4
NaBmA3eORHBbHnH99k/I1QoJrEG2zJNf+sNbJV3rXbeN8jLN3PHgjLaVn/rRsu7QeObTm9vhu9uR
VGpOybgCYlutEc9Mid7Ar68wboq3277Eg4yQ5SY8QakL+kRaQLDYp6jVkTx6VbEOR38dzLIvhEYe
GvdTIB4TonKqL08mKnkAGFjMnVIMl7t+CY+JdW2Z0O63vwn3BVrHHpm5xzU4lrntVqcRY4O8kl3u
v6mqcjDUXkxPwGN1eULUWD3U62bKR8CHuEyrLZz/EvvP8VRiVF+slLC+Sh/8yokkOF1XbdmYR9zQ
XYc7LOv9yo+O6wLQdAraIOr3zer5x3aiQ/1QFrRrfLlkR5bZMAkF5yzQjoFvAQXs9Bpj8EbhwIq4
W2dZ1jdNr4e/HN3F6+ZNltk7jYCq6r0Rn4ygsfmfxRR+QTa/zhcZsfVmfjVH5V47m7ef3T6od0Mb
i/iwOXWFm2IBsW9qvlf6U7iBg2BtDTRv62B0dXLHu8GkXn2gIYlrTJYxXCEDUD68WqvV/eDZgP6h
52ghE2DVvYdRROHzrKSUl6YYHOcQTdQeHucRm/Y7ad3zBBUGhg13L6uQIT7wGZSbFXlQ6yc86uhB
/xSg5wsre1ejL8evDDzuWogT8RggyR0clx9FLXF1oK+gD1Bem6QAK7PxaTGO6k+Ixebb4xJweMBY
qBEhi+IQDOTiXhUC0Ss0RHm/YMqhp6IZfHmMgx7xrQk3D+o77v1bh8n8n9tFq3PYYviFdCAj5s/I
el/eQM7Vf90qQJVYGGN+OET6BY09Y+gBm5z8r3KqKMbnwqGT4nFzVbpuGGJ3DXshTp6gyyGW/ST6
xibbkglStbEDk9TKnyjCLq3AW6NMMPBd8mKKKU5TvvrDKICGTM5+kBBw0cnuxkMp8dzRXc9L2SxL
AE5Zy39G2/GXr7E8EIoEqesWC+99YvncjP049vFRrTaS1iLslh9obTGcEM+F91jPq/Vhm5CenFjm
IRiJn980LsrJ/sV3BjiGT6E4tzZeEoSQTtNkS+ktzh4DK6bMaArjiwP61hyaLcFqSPgAGj/fid2/
/eZEH1r1+h6eFoi8izvzNvEet7zlYXvBDIPYrdO4pETrwVnYa109zCOJO4d1LHyOkkKhtC8Rd5+t
gBtnR4uYeiAivP+JK8f/R1pPfdlW/ADQZb6E0cP0+I/CN+/VYy+FLY390TpU0WQ/b7UBZXS9bmt3
RhMAjl6xQHzDD8hui2Rie+StVn9QPFIEMHYwUafa6cMTAwAZCp20cCNZY4cOkcxIsSsHzw2+EtYo
vRNF0LlEIyXlevKmzTU3c1N35y6wq2svVxf5J7hv2WYFqYMkR0h7Gz8Da3WdG+Tk8O4EG7SIlxDM
jUhBePDTOeqWW7a8Kjk7rEjjnUGC/CQXv6Xza20r7vOY2XYf26TzpUKY9c6brxCMI+Yk2s2j7/OX
WFFXf1cbPpYjwDiPeVw7lnomjsiXmZ+L5FJa1hVwy0PxENC6+NdGRGLzv1fRxS7j4ptNINmIPs2b
8IbAtq659A1o9rNTDVZ1022q2nY5in4Erl3nABFhc4mE6OtHVc/CSYFp5HebJNBORJnBIs4OPYX7
qXBMuatxm99jAsWuyFrpY9YO5+UWjyXce8Tg4aa922okqToinnKsW3/Zuc5SB1yaVJpm/ajNrZuP
1a8bT778isrF+W+BF+rEzm6HvNvjPSrvY+Ct5jjLNUHVRxVCkk0c1A+IMTz3D+9Tm1/aUrr3nJMl
h7MM5ulWciBgaGz4fM5tA7TmneuwqMRNACf4MJeT+S9CjfRrs0s+T8Qs+vtlE+NnPFaF2Zf+1M3P
HYLvXYntFtf+QDdjF+soOVOpWZxs2c6wnoUq95Wby2IXoaguDl7ux+0NmGs30MadcPry86uFcWuu
33Qy2tNDU1fiEvHsrPBWA1hDbijAOGpAYLKimrrJHBT1ePJIhH935qvwESV68tbF+HjTcI6G78KU
/pWDFtWUypB2vCyBRa5SP6iL/2QHJYN6AuyTZg3oih2XyvIiRcj7VQnsmKnFuaZucpGbz4B59bFw
Gsn04Lvzb+Co+XUR1HAwZGrvkGDR+haqGtsd4jHrZHdj/V+sJhby2uumFDbLJUQd6bK3KyGxzSH3
q1LuqHi2P1E8yf+sQIwXnoiBG7EU0XPbV3Z+cWk+uJBosng3RUwc9wHlLJZIEoL0M3HI/bbDuIch
pSdKJL+wPSG5iVoI/3SFeBhT5YbaYw+SwRekXFKeHB57rsA6at+BkUZzWyDPaw4hdaTmQDxC94/B
PfBoKkhcm1vKJXYet0PsnxQbEDa6cZBYQtylcDMhrmo1WQmnvSV5zsyHOpk8GNyukU8tLCTQkCNi
ZP1LHmx3nWCEZp7RoXfTDW4imVrcOj+sAUDFfo4c91CCXLMXw0EgjsvbIaux+9LtWU8rLs/VtW7m
mQFlP0/QU6kNPoKiYJUlQRNmlmxbhCSpy2SugnDX5bYhSnqMkFPl2MDQZ4oHqmfhsjyxKFJoZkN5
WkuP54Fg7o27tiHyJSVuTn3P89i85mO3tudm7daHsc71PXMwZKXnuyuyydEfbnN0o1isrXxkCPcs
/eDi9HfxVQXmMnYy2d5x/2/3kT31Jau/i3KaYVYBuG0xRnJeieclIgPpYIUbicB8K3FEugun0FnE
3PbHYGqb+WBBNXLZIqQTe3IM2geagXlpufr8Z3ZlvzvlPYEm5G8N3adq8uiyORz3KYNt+z54or0z
VhjIXdHk04EtLMbIBshzw6CLgqmWkih9usziQ8AYHrLgyhDaOoqG7beXPqqJfguG3VTl+T1ZJlNx
C1QYlCJTrZ3wsQbzbtVFcO4xefOtQqEdl2b1zX5ERKhTCVwKMF9FbvvrzjQMXLTA8GZSq/IX+dGQ
rvKnHTzUY9bkLC6edjLvZ+MHS9pJT0YHRjqGH0GIQJ2SSzhAl9UrukQIeqfYtya3L9IJr1YhjH4C
Qb3lIUO4qh6zekF2jgfO9UFpJ1IGU9Uva7CLrjAMwIyf45/Dp76lA0qk6d5a0Yo89HUU/vRT76HR
Z0BQ+81fEvuDG66Pzws1fBvUOYdvWi5SYQ9bQgs9RCC2c1jDx3SpNZvJOvQDE+FusgdO8A5NZ2bj
7S+yBPki9mHuxmypYnMPXp7wYg3MdQdV41PNks5ZvAtyKirIAQcGJIeVUL95qKfiDeVoORL+MiE7
meRAsFAMu4W5v9YK5y0GwvJR527/jIzI4IdlF4wzsjqSP/6s4/omkqX5bZe1vNOxCcnz6dvgwfKC
wP2vJgIJdXSJUiXtYTf07jq0sxSUNcZDZdZwJjFgvrrI1iJ8Cm26ALjUrR4g1NXj+NTWuOf5xzps
Y3G4VOM+rgb/Ob9aYZm4bb/ds8P6uJNHpBk4mEppPyGuQBpn7ELeX31HN0uL1ANopQXhaFWJvWlI
qmFk9e6i6sjYhK/BC9eXsCcl9XstcIAZk8Tt4yr9srsp81J1f2cL1D/FQgG5L+GpxxP63OgOPfsE
Mza4eBsSYDVgoDzhzW+RDj7B/jPYKFcT+ROSxfOhItwjqbcG6ytYuP+ktFp+KljQr8WynO7dSwZz
Y2j/xYzFGgxC03cto0DU/HOKYv1rQ+Tk6bTp8aXmp7pCI1DAu7rEoshCVtmfo4xy10spaol5PwUf
2cCb9W0CWzrJAOU+wxIcLvHHNGn2M7QEcMbeKWgQKlHuTgfsQ/a52EKnkkcODlWeOU+ubXEomcO9
i5iQq9P2th+ERWbb0dUcx+e6BofMfF8tl6HlEtvXbl0MhFO50nsJm6FU57jL9X8S+gNDFKkq71db
a0WeQrXccywydEUVN/RBlS3YsxpZ2YncQGyxR3JVtt+l1XPwaluo5EaMs/NUrtRnnhxeniIt1trc
WzpZdZaQv8CmEdClicJAaZOx3OMfhRiY8W865BAj+JfdX6ckczBtkzqY9l5HdRWp3gXmMD5JDgbm
hsXthPLrK4LVgBmoSkLI/Skqk11BYEqViVosj5LegA+rXbfxdfJ4THhUee2RhvatfmOLF/ojCtGn
44PdpjeLrJ4P8J6rgX8o5WNe1HwauFJ9SzzHQJUOzWV9mnRT8EJtHkEEcyU2rgY2fESRuA/iLBF2
/JA4k8IFviD5NZAHlRxv/ciLkWs4xfTo5VGoDg5BFR/0U4b/8XV7wcnPN5utfcS8erBVvYQndLbi
7ORlLjNvDByQMxACgqEmJL/ZRiM9LDi7b3yXNAs7sZExf+0ahmt8GeQ638qiGMbzXOURNFpMVkwG
khSDjwA/4IPlv4ATQdTLA2YArEKGAqoqwweisXLV9jbvGGPJ7yhXl1duNUXu7+qxRKWrVYEOADyV
ubUnQRnBAHlpzn7BFHREcjGEews/H5MBUJ+9w2XptunW+TjKPenaT8OYY8fmnJR7DLCllWmNUCGr
xm1zMRPFQp3mOeSQEY0sxJ+WBWsieIcS2tSsc/9VrlsiTwj8/DC1p6F4rUJTvBmc8BCYQTIFlAp0
6j/wKr6vuKzHr7GxbSginCVRiplI3cLNQw1MaiWIy/WWMj5iMBz+1JrEahI94jVPddVh/sixi64H
Lc38tPl8mTC/BZteCXD5EYYe7eA4yJyCd7mL3/OQ38WZAmN3bjjhbESSFhF0DQolKzjH+IT7c9VE
hBF0zPXjkf1dvKwjB31WoGabSLYHVN5HmPrnQ9MRv5LGFYlwO69M8hfd2sJ5cGQb3qAL0BWdg25x
IJG5bk4rharVBfkdV9uIptU+JwbMOoVDm3BqJIQIIk8Kj/CSSt06pKw5WayMfB1nP3l1sFP7B8Xb
c7W/S+uo+2oojjyj1/NeW4rzWvf1AX5XoyNa3OhjDFsEh+NiIWUyPi9mol3/OA8a5UZTuW18NHLU
4W7GXHq4Erc4XjCiXrFKH1AUq6PdH5Zpjp8tJZF/VH43NbsE1f7XSoZXtGtQDT+jSYd3yvEeI0qn
21GluneDlmiUEjXzohTuHgvOJEFuikGLQaxiZVsCtIQYjRbC2a6ywnJwBpFOZLL9Gm7Xt0VupA4g
RXKHh5l/697ZcFLsidGwCv7dZjytmKesC2CtR9cwfvQZkW4d3ORYVfWu6UqgU46POUnxsf3/IB7i
6rEVLhDoAE+VOrCO+WVedWcfNCHryTUpx/P/jpEf38fDpGaIeXJ0UM+JsXdSfMyRnVV5op/45ZkG
WqOTPwn9wJ890p7oHHm5sE9OYq8JA7TrdrfeoreQVy5wvzF6Re/c9bWz12g/2XsrJ/lxlOW8EBPA
HjzKGcSjReOrsDD+JsO4uVlLsIw+b3nhFMf/cXYeu5Ej7Zq+lYOz/okJMsggOZiZRfqUsiSVUbkN
0WVE7z2vfh7WAINKKpEJdaOBXlSjIoPhPvMaytnu70IVRXDUpfARQqccr6172RbTtsSLaDghPyHD
DaEVEXGad9WXqfLMYFVpTg6VWQt0oCyORfQeg8bojrpKG86Qm6TDTubQCTaFT51/qyz0PRDdw5AX
HICn2R/RbICGoXxwuLuJIiPlPWswjzrF4IKWjIkEm4Wg4l3r+GTIKI+heDAM9YDRnzAd7hGgi++j
cohMOtMtFe8AwPC9dKC4IwprIBUX0TtCvc/Qhn/QWvGepdKy8ACvzPhB2wh1TgK1Hi3O1jC2I1U4
fa2cus7peFnQiOMuRnkugDHDgy46vKesblaiBkJM6GeD/M5WCAFnLyZEr/zOtojS1lHK+7/F+Mue
pfwCGJucK5f0HyWS9pmwi1XKMXGcNuZo69E3Uap6AL5WII3iB1P6JF1sIvcD8TA7nApB+gGhzpyq
5WRSVYi5Fr5qCejzA0DZGlHJ1Ka0iBtJBiI7M5QH69gWLHqv86kfk4omxZHoJDGO5FVDfAd8B79S
nzIc+qNWEjgwfB0kFKBn0wic0pLnnMtimu7tpM1gjaRT4jxAom2yB0rR6ptd0pz7pKEH42xHKngM
qAHwQuJiKiBJySSa9gquKlWzNvTLHy4AyLsUGtd4AvAmpr3sYRDvO6equkc6q95jm6v4h8iaOvwA
HBwEI3twpFgJ55h8opTYmoi2s+zvkuJ/dAd3Low2deoTVsQsYA7V0wAUVtZ5o90Fhic+xyOWnoe4
HaJPIm8QO+jyvIdQEPswhhwnTO75MN2TW+d5uOUNytMfUU3gs621cCr3rRWO70CWI0A+6pX6GsQA
DXEdbzm2flUHgGFtf3jMZpwltSjng0CoCuKvIaNdSd2/p/lCK+FD5itgGDAK4vYUu3Kwd0JLs/0k
yIVg64oScQpW417Xi65co4zmqm0XmZ2z6xBUBblvod4PASNqs2MvneobEqAFzQrJW3TIBrTYt31N
inOIkIfYjpHb5I+u1WRfrXCKvziIB5IN6d74aZyiKD8ZA8C6LbGNY2x9AyTzxh8m39s0zggeM0Ca
ibPhg9qixqzTMyIlpNM/OAaAwhQT6wAhoel+QEqo3eeuH5trvl/cwfL1BzZrXmUfEi3qtWeAxtjz
uhG2bScbn0xvCw6Z4BnqEemS3vdZciCbi6t3tVbWT2KQRbftmr4LwStEgbXV0cD8GoPRCnd27Tbt
njZLcIeCHanXUBjgPWiXpDyEkxZ129Yti5OUeWGiKGNPyb72BoNTbIHnJQPR0vafxh3AYRUWaoCQ
0V1nPwFsDFZkFgaZ5aSnEhnIuMm/DLxJAD90rUlXUIUy+mhU5wf4VmaUIoBht8UKcKscnggKjWKN
OiQlXSfOrTsjAup97Kq8D48Fa0HBABBscQIT2vfbCTzTu9jpfOuxb2I3ftcP4UBbOq6HPUDS8Fev
abbAvyti0XRjMo7U0ZB9MlQ2H/Bas16yoCuHB7rAdrWrZ+POu0GDE0gboYcOTpOt8bc6wp9IYtWm
+KzlVktNZFINz789UvZBQSeCQKpCB96Clc5sNQ2rIqfJBMqBE31JanCGrz/Whev3KJYp29oWqH1z
JTSEXju9oHqEdhESfZPU+l/gNqyXOK9gYjtpBAFZ5vn4DgZc8IsopEhnAnyzcfsBJOB8l2/Ifwb6
s8Hgf8iriEovMA5qg6ISMqLdllW/US4Lf0RTRivJI+jb21QDghO8MYwccnBoLS4dTdJ+DPucDK8J
pPc+LvX8Fzwd9GtKOPLDNtZr7GCDdKK8oTs6bgw2dU8XVQcDwS2HS4OHCKLD5yAtc+fO8/P285RN
00fkNFBiICT/DW0q5/Kx3bpAjqF2D7IGx4VszzR+EnFpzbCGEWygYne9r2UQHUJN+U/kTrSiVAOF
/i6xapKlWX8sXyMUhqCCWelatHKaTrePRRNXv9qyhyxpVBDsEaUtYTE51CHGg4CXUHwuEpRod7NX
2D9WPDTtXcbZ3cNb9pr7ocniF2qLtQBmhgWaBWCjQYgUNsqL28GboqYH5pfz6xN9d04qyy3ydLm7
qqSX7t3I9bGNSimJ3A1RlOi0/yaDCq4FZwH8TBE/oFrmJw/I1XAV512MAIOSFH83ZULeOGeynXfn
CFqMW2FMdr4VlYtwrZXBqFuZCMuC1ITn3jzknLTvZuU2v0o7905IAAnwzX0DMqQuSn1Wkye9IcBX
8bSdnEB/jxg0IKjKTYr34CRodtcs86FGFIxWPonidwESPt4A6EXdGQ1ZNNgnr9DjrRZL9cJiVfo6
Q4g7OJrhYFC3KRBEXHtWElv3PHWtv0eZyAz28ClZAv7P7uBEWcLLZEm7PnmAo2cvp9FjC9aZ8yUg
RqkOvkDLWs8y7bcl8DM5TFkbGrshaqd85tWk78G+UpXlG6W/s8qkMmnFzfSSpgjuvUPIpZK7oBPN
T9Tsg98kNcNDCMjxvdnnEACzRC8+x44un7n03IewTZuvLozJdutrrgNZPjXhbfXGF59A8rM1TX2/
8lFEaMjVpgj7c8SwjzH4JrBxoTB5zsXY1JuYPAN+u+OA/2+KFm1mz/SsxwTAvcYVGrU/SZrpYyZ9
qP8Tgtb83rXS/iaKDtMIPUL2iIzbtz4mRgtEKsfOl2cqVv09SllKrhOqE7n4RnMs9Y557jv9NqUA
Zq4jaMzVjnqX9nHywum7Iaqq2mBabX2jYM42x6mITAkJ2uppRNEAMQOkW2iCA0x6NH1K4iuCGINQ
KdPDB60EmblyGz/vt66mEmpodIU2dRU6La11ehEAV43+tzlGyRM+vx54Z54wNKs8swZC5+G9vLbs
fohOqHKK56YjLtC6xMNTthsoYgqHjltv2Zm29lzpqgdncnX0N2tLfFMwHt6D4wmCdQwwFS/SDJt5
VLG89kBvBEJ/VmrOF0xVbX2jEQPuKGuiStQmHbIjOD8NwS7jxQNBACpvDU+qiraww6hoWimibB8A
3gtYc+iKwEMrWnrYw9yUyGj3QrpIYBr1k6E3+wCAwawNUCfkXCHd4FVt0SVEkaJJmzuAUP0z5hNm
872RI9KOAHU0Y5/oA35LHqVICU68UOnnViGiBbqZsd9Xqp5FdFN+0VhWzS8/REqHFl6vF3fEUvkp
6hsdqY2hL36PShMng0INRX1a5e9kbBTtzhldMNYxB1aeKBhO0caShcutK3mxH/QR8MR2SkMt3RVJ
63whN8CmTVQIL65oMfGWhuOEmF8ZVQ2yMUSA/S51JsJuTzp5NXeZ/XBj9XAbNmZkzA1fzfKeRzUm
L01GlP5i6cR7OzRJ9fY+LZG6WSH3h1B+V9JPXJnRlKtthoNkT7eB+skqCE3ruQ+KnM6DY1Dlj8oQ
MjmdoeLXqKZ0QKcxrvtNCO21W6FLVlp40xvqdwra774aa/EyQ4z8ld6RE3D7UIJYtegMzuwjwPuI
w47uRz31u/ip15w2uA/rQkHpg87Pcaygv5Z5HkGQqvxmn+IAi7So6Sbkn9o0/Qip6yCDl1f6LvdV
Y1LXcUyQgg2Syu+8EkWdFY7udXLobYuyFsw0Ua28RrM+hggH/2oU6siIubj9Y+xWnr+2ZM0N64Wc
350VAFrYJZU1WqtRFvkDurt08jWUWlCSHcQXVcv6R4MWOdgagzB076hO/I7wNEoeeG3zB2hNuHjX
ntDbrVZ5Ash0AlWRCfgRRVD0uu+cvok+IYRCZwrxvOq5MMsGlf4x6n6i1VXmqw7Dxt+VmQtvgwAF
LQ20z5ynJlEB0QG3Lap2pRm9uBxBdICNLqL/ZPbq1BMAw1YKWvtniphth/IUKjqrhFTQXqHHxCWQ
JaLv4d5XMOtcGrB3U0m4Qeo1iHiFSo/6pWrA3nVUVd7aSDxej1xW9jtw6FBdwCS5X0CXBwejCtHl
qdIeUnJkIc2NA50OOATp8gbozuDgO1oZAbgLXZZx9ijSwviZgw4oji7SkSlq5bX4hb2HJtejn0nI
o5lqor0At/5gOkPa7F3Dm7p1UtHl3I7Y6Yg9+LvxQTlDC4Fl8PVhk8ZW8U/i++E3D0jjs6ncAcm3
oeIw/cLdUKR7VKDaeqVS4QtgN237PsQ0wjtEVRyHR1APxNTA7ZqjY+Y6clIAyb8MWeh8cdDXJ37p
ugEATNqhN61P3T9hKonWp6YGx5eYpJxAI61Pk2PaVDQR6IKQaOG3QjemiYNH6uLWs+YmsIK12Exm
d08K3S1aBgrURFopkMWUnOYwAKvn/KPVTFyKRQHnjr5n3dU71WXWt9YvFERzY5Kf1AS0ENsEX2wj
OtZgNlDZMOhCm2SnnKHAQnkUysUGYLIN/bKAKUhpwy01Oq0CDJvZIX678lOu1k1ADWzbo9TUctvQ
s193NvDvBxAhDcpltIPQuBbQIYxwzVhuuRVtHyeffDRHPASvB9qQoCjdbovyLgwET8UDjTnPGdMD
D3LobyiHmMlBSnB128Lo5A+L9np2Qs+f4DqttFnWqsmRXI9M/CDYZ5r8qle++uSR1jpbmepTAk4J
jttG2gA6NkB3iFChMeanAbuUzymgiB9tXmkZ/T/HfE7rsUMqAwI2lQm/0L8iQJ98cLpqpMAP1Oud
ix4FKoAZ5n7jXSkULjouRfiXjGt1BPaWBw6Kil1BzR0dbHw1bGd4Trt2+FpOIN41J4rBIddTd1+F
AzVmaYoQQVxA3s8JYDzjfsCIAHIY4dWsLQDXao8nU/WkdwZ7owdX92ksZI59Yc4HAjgEhxmlxh5Q
FQLj8DAUcE5tB8oIcakGU8SPaND5xndL1dTMe7y/HgIu8J+m7hvjTkUoVL/ToJhQKx5dJ+JmRead
OmAqnSczCeAgtLA4yu2Eq227ioJRjhsfHOaRx6RNUCXNgU/Xmml9aFOr5RFLeJcKiKTtKjRKLSaU
VNWd6kLX3URZYBOfIBMjt/bQdN8ne5Sf9WDMjE1Na9Zei6502NE+3nbI5YYj1eMMZo0Ee5Tej5aQ
gvqK6zXfgh4O94lQZbyDxGw0u0pS0/e5DeDZ08NHFBxOb/4EAJTslP5t8Nz1NjeZ2/oy2tAOcijM
e5Q7NmRT8VcN0Y9yjW7laO9wDou/ZkGtBhRotOHuPyU5CYkQXSY7sXhgRI5aR1eVKJn/pwzcvi+z
BCcaR6biVOEj8kPqQUQBOBX0TjoPggL63KX86TcwT+GigWFDrKD3PxQWHR1cXSIqfTikoQ8iyN1B
u7SIA36nNN46T2UVZO07+tkG4Xte+d4nvR3EtDHCyTxCOApT6DZlkK3+4/ZSjhlh3QaATXRPX8FF
PJytHu/+oxcUKwpqg5vA9tQvGnbNcyajcI6dwGIJ6Mlf/jNNMBpFJ6EAq9rwiGgFiEUNiCtlkCJV
u//AoGxcYXvJNldGINeCd/NOxJjwHCKAzOMNW6gLdmfG7KvG32IL1Cpma6W/rLFqsI6xKMrZgMsw
vyQWQJfd0DeDPAytn5wmcHbfRy8ej43ZRPf//V//4//8r5/D//R/50//z87yv7I2fcpDal7/+78v
WFIZJv1vwnjTFK6+8DrsiWZsbjnGzpCYHz1lb0Ok/6lzzyjruHG218e7YBPFeK4JxBG8iesszAD9
aKzwDiKD0gxarWgyvmhtUz2Qawx310d65SPJhQEG3RSS/Mfiy55/1T4K/ByFLbxmKy2876fW2POg
9mtTwyXCSuU/leqRO8du47622p/XB3/leUgnjiF128QDVtGjPh+8DDo/hpWPk0RWRcdChHhYItyx
q/0GvqDZBSjyxMlbv+2fQZm1EMDrDHexltNY9E1ggYGb6rb4LCQy2VlRao+I44dvdVdkYq5lSkei
9oOR2WIZ6ZoNDW4H0M2Kot5ltpttIK42m8HDXun6p3y1Y2xTp66iW/zXspRYuH2ZntEVKOIjPWmr
j5UbJe8GWb6YaZc+vH0g8kkTU3qdTqpYuLMlurKAOaEdgGpuvRqoCjwaXK87muFwNa+P9erYMRnT
Ua7l4rjnQNw93x/wbbFfSV1zbaM9irL0aKximdO0ADO8wh6j21wf75WR2DyeOy8XF4wBc+58vKho
fGTPGK8Cm79HAVLbmu2Uvr8+yoVZ4fBpuDQqBOUNc7FUaelPPOsOQSe+ZGsvj9wd9FF0chuBFIrs
1cfr413YGoZtw/R1DZuu0PKI6xqs2FSAyEtEiyO9pejqlogVmb0zfb4+1IWpwbU0LPa7zTc0FwvW
zeWBNMR8YsoS9RwVLU0HuzBfGuQK96BXgxv38oWp4YYOso8SAQfMmP/8rzdBwx2AlxJMnYY072Hy
c6JyAFVrnvFbzoyXhsKqmuFsxQOzPGAoHjQzjQH5GVRBD9i7cAJaWggw2dr19a94eSh0aed/XXb+
+awMD54KjKL5LJvlSjNCcfSAE1ZaZN64oC6tF3cGdyHAW27/xXoVBpDDIWAqFYAG+Lok2b0/RPvA
6tFfm8po9y9mRufUVMpy+ZSLuxfnjz7pXLZihjPyfuilvzExD9s3dfTyL0YyXInwiCNsnu7zbwjl
HycdG5p4XNGan1rf21Y5pvXR4Ff/ZlIScqXgEypLLobyie1NPRy4pXoD1Tx0A46WBwkDGQj7hn3k
69caz2dEPumtAVfE3fZ8VgDLQd94CAyjjJMBbe7R0Nn5BOY05TEOfemrCvBeY2h0QiZQynejK0l6
/8WndYTjmrrjSGfp3J6TwGfVgOqD4WkljkhwzylYVgfh9NGNC/nP33XmLm7DZhZYWihBB9jQF+GJ
8NMmpykm19mUBV+1ii7OqhkwOirAnD2KIImfwqoy72mQ1Sdc8cQjT+60pd3uHMHk2L/HuOh+A9LO
HHJ8QFp0+ONDFOoUeDXIMDcerFcx6uLnLtZH0wCtxsqR65iehZ8FdGG9ASMEbC+2iLeLdTo2IcrD
yIZcX5M/Eei1D2Wc7wx0UiC89IxcI+UI6AGdudR5VBTP1qWuunt3hgVQKHjxKlmdRJgGh7L1bvyK
SxcXlz/rpeaLy1lcx1CJzEgC84H3h9KkF6I4XgP+PyIZXt4Yaj5Ur+aLnAInHFCwUotDR9klaiHy
mWuv+W6B2NzTmMlo7aIqWyApdP3rXhpMzg6joD0gQxiLmMct4sac1XBpPWa+vs51szhpdlTtrX5I
qMebcNBuzE+/NKZDyYCIxFC2sfQ1dmFcE0VgxomcS43SL84E4LG94mgTrh9HvL8ApBhqh3hg/wS6
qHkcZU8uNMXY7lGNVCvN8t3tCBC83ECpEbuSqvn++oeZ34fFKsAz1lFUcSj68Y6c77psXoMcVS0w
cnAtnRIIvkkPbnt9lAvbirfJJarllTKEWOxtbxpow6KEsK5HgcquiWaKbRkr6Pjj7vpIF+5X7nCd
193gs0u12MBJLzuwdwSAtImq4xRk3rGgzbOmqDL3IlS272o9QB7S1U6YiVRvv1mJqrnwsNXmlnjl
xj5ABg37wFq7Wq69b5SAbiHGIj/Bwk6+Xp/qhf1lYXhski6wu/RlOg1eElpwyVgGQOFDC0p5VVGw
o/waoflBWHDLqPfCKiqeR5YQv26Ltt75XsFXB31Pi9o+6LX6Do905ACLxjlVhuPeWMb5r1psS4Zy
dYPYhvR5aeiMcU+NV5DHi5zY9IKSOmxRLQ0DdMHxWdv2pjDeYZal3bgmLpwGBZDJURbgG8vS5z//
KxpNsqHE7BbhPcvGjAg5rnDjBYU6vXnh6E6gTm5QjLERHz0fRWkoy0M2JcidPPHRLIuI3gEA5AMc
y9gFi9eVxo3L6OLSuYqskjdft53FxCzZ6NyB7BXh+0251ZAYe4fOiRVtQojmb09X+ICsnnKUIYmA
z+fXkDgBK8iQLySHAG1EnGNj3L2tCiCe1z/lpXlxaTmuYeILa8vFvGJEtXOAyNYa+pmF3RBaxFqC
WW0LAHFzfahLD/S8+UkeKOnA/FxMC+a+UG3LtLB8sv114eSdBVTAzg9I0Qh0lhMIUUnvZj152tj/
rioA8Dj7VHdTqxOcX/85l2aueMtooHOfWtbiRasTPKLsHtVM3HftQwsfaje49XPbQ5H9FyO5LupY
YHx4KOZ76K9DQfaGXSm/gGjRwF4AshjCRwbYV/zxbnzjS8fenvMzPNbo/TqLd6IeKmBaNZCKAsjv
EXVGOm14WW0q+jh3yEhrR4iKzuH6/C7co0QhRKa8xjwbhjyfn2+j+jgiow2qOPHh3QLFSAOlfxvN
9FBMrncj4704R1pItkmIhbrlYuFyyA6OMaLi5IV5+94OzWiNI890QF8jPsEZxIAC5cIbaeJ8Dpb3
qWPJGV6FpbyjFnOcEKQDY4eQewJeFe1jF2kzKFZB+O36t7w0Ocd22JHsS8Udd/4tUUMzvQEtj7Ua
rfp5mFzjrsoBska4kn7uAyc5tb02/ro+6KWjQFkZVVGXJM605sn/vUGrzC7NHrUE6DDDJh+1ca0S
DX4AfeL9m4ei2kklhlrgXPpZfEdMtme2Ga0DKMD6JqBGeaKsHO+S0utuPIEXZkWVHKqTsMkUCWrO
Z9VCYYKYVaMW6wqxi8FU0gpJFBLYzsv1SV3YHFD92IoETNRgxGLRBuF5dVzo9VoCKHmoMK4e4Htm
+HReH+dCbDbHRoaCLieY0uICdewyiyPkbUG6VO4h0RxtJ9NGrAnMaXjCT3+SHWiFgkcQIwQ7/nF9
+Avn3LaFAlJCn0xRITz/oE6VtZZvS865sPqPtiemD+C5kS11umxXjpl2o8564SzY+J1SF6eyJZ3l
vRm3HpTjmI5ijI3VPjRc+6XWIHaGNPYRMcGiMo36+vHNk+SmRgJGSikE6cP5JJE/RrgflPa6cxGo
y1GKeFT0pXdoQqJrQh55Y03/fLXFzcJTyP50pMUZtBdXtpv0I13SGnG1No5/WEFq/5wv9h/ChtYJ
dapCo10PhgAG0wTdAxyX/yml7qg21yf++mtbtnKJIySxFe7ii+MCjQMJp5DyqFCa8R7jxOSFRgQu
qFAP7pFLsOzVCL/GvPEMv95UFpuKbIUXmIHt+RT/dfcoNIZDB2MlPAxxHQObN24wo4zvYLL8ZhOG
N2Z5cTjdmTtLru7yVJ4Ph2yhDnMJeNOsA/gJBI95rBLjhO4ViCIcOgv77fObvyheXxDhdeZ4PqCj
ZmXivK9h/2h0JSMO7MepNdUxsrweE828uTHDC+uIqRtj2rwjBKuL51GWXZjitAT9003rQygLFOyx
d9honhcfgkDzjpOmGTdOzXzznG9iKvnc5+Q0pG3kU+ezpCyb0zziqOLrAa6pGjAajIlzbL0ofqmg
LH9FTY2HAPSiG+fn9S0/j6yIB0jAFcCr85FN1IXGqrR4MNEw3dJ5to+VdIwTWj/5jUbhhb1D3VaX
1OIo4HIJng+leUZUBKYJwqFAt7EaxmkLvxqY81R8zD3cvK8fyIszYwWpJoGrM63FqxKndqBNIaAT
aM7ZLiduBODvaTvkc5IbH/HS8umUdVzl0mwS9mKTRsYAuyOdNWQm+H9dpflbE+0dVL7lZxq/xh5R
o9kqYdBuxHLzpXK+b0iGGdJxCR75oovNGvcj7kRp1UD+oKqk4VS0C6l03DgSrxeOrIOiMfuSq+bV
Gex0dEkgfzfruo6Q1YEOsEGIptih1onqEO4wNz6nPu+E5bTsOSWj32QQEy+OQyUKhJIb2YB1tmYR
UC3aj2lgbimUd5DEIdLsRVFDE1AiPZRlilxp6DbbpvMl0h59+U4grPZ8fTu9XmOFhp9BAY9+My/I
YjuBufYh381rbIoMPcm01j75cTPs0QpSX5oGIuYhGiRK2SC4uQyvj35hCVyyS6I+/oGxsbjmXVsN
0HKBLmj19N1HApl2C0bTI2QmrsDd9cFex0ncQjrNWc6NJYkLzg8qfjsFoog4VAhA3QdMuRDasaf+
4KXY5lJJs4+5nyIo2TZNtLUAILy9CmxziBifX6EQZV+cJ2FVeHtlWbvO0bLYwXjXP4gykRu0h+ob
QdLrE8RQRGRQSHm8mfD5XNuZexBb4G2MIYNxXAbNPqTLeWNHXxiFEIy8co4NaEUslg9TIejsCI+v
DQem7ogD0B2agt32+rrNf8v5sbHnouM8G5gt7JfzueQI1yInPaDROmt6jYHsjkqPvsp+mvb/YiRF
iCdJ6KiTLULZDuUyiCt9t+59NaJPE7lo1XhH2+m6GyNd2ItUzElCdJSq6acv1ydwsKZRs34MzN0a
fkRr7czB6N/pBlX6VSrr+FM6wtir7a78Uvfq7aVjFOhADBnAEhT9zcW5R6SXqk4KimrGK55ogk/b
vEebMhaD+S/W7w9Uwf2zess2IDowXWu3BrISfqSfSjumP5e20ROKh7f6EfNnW24VmxnN8BWBqPRi
QzoeRlX6CM+ylJP8iOZd8aXQlPHF0ED2rrrGcTdpnuVvfq7w5QW4RkKpUzFbLiaSPcOQ+Ga3HkBS
3mOuVGz03rVuHLZLxwCTO6p/M4qA9u35MehHzKGFiUw7XEO0QSeJXqucqjV+fm8vTTEV8kmuD9qp
1AHPh9INuMrAqwE72diW2Ai1bnHDs1a+RJLl7UdurqDM0AH63tbiyBlVjTFQJ7t16dXjfnJRxw5o
D++SbvhxfaRLlxXtN56ZGVRFS/p8UqqRqTslOG6UVdEem6pW68wB4399lEurxIMqLVi1KGNai8uq
kB4FvwjWZelgHYIyP3LQlVUepibvbjyer4ZiEkTVZMIYfYErWURJE1pLtWrxdxVWZ++xSBkPZd9S
Y4B/tL0+q1fnah6KL6cojRLpmouXS8PMG0YRkkdxlvoHgM8+MkRN8IQvW/0NkjySBK4+s8rePKwi
ysViiLYBr8zylqSBzT4o8MPkBSCqbr5inajvkzQ2fiO76uQIQVnljXP2ap+QMPw96GLzW8jhpH4w
zEhm0yD4HJvdGPbd4frULiweXTuXyUkwM2KJPWor15pyhBLmDpo84nA0YpGEnVtVIjtwfahXId48
IbCS9Gf5jCAkzje+B5oklEM8+3ImA85sKLuaEv0d8AravugM9Z0QLP442PWNE/fqkVsMvNg1qLmA
pTeDad00er8jBUS8KLTgZ+pTVNwhth5sEPKCdo/38IlOcnrjLF7YtWquu3HmaZlQij6fOBp7U1O5
OJ2IAA+qVShQtdz4QZKdPHQBIngZJZogI7oWx3/xxWnAIztFx4xg83xgQq5Sx6Qd2W8P/QEjdJ2v
Bi5Ee/gv9qYU9rTPK9fZ4iNX3ChIX5oynXGqgTx/wL8Wn7wvNFfPvHyeMhj+NRr0YX9CTlxoP6cu
0566oI40Krh59fP6lC+cGpIoEmA+tisB1Z1PWeWTWY4I4KxbNDCmbdQi67WOmixMbtwJlwYi6JSE
my4Y0mXLjffCKJ0K6rSiDjXb6oyVdx8EUFZuLOLFgSi/zY0TgQvjYkZhM9lm4sViFkbGwTXHhGGq
u1sd2Qv3gM0N/v9HWRzOIEaoHc0PsUYJpNnbykPKPXBnFSL7zTUR8F4E67RG4GXSl1m8F4hJlWkX
GGBtVG58C7RRf2+0Nk0uYESb67vhwja0iWqxrldzt3kJn8Mtx3GzxBNrZN+Q3EO4EmnwfjxGdj0c
q2YA2Y/K1I2c58I9R8CC3s0cH4ENWYQSwg5sDactHZ25tPpJ6eUfZBGnh56b4R72fbaxptlgzrVR
lr8+3UuLqOYSF+UECv7LrYLjnd+kMbukTdW4h5GOG2MEwc9AZuftr5NN2A7ajdKIeoWRdWn2VD78
HnhKdb7Pi8zeYTZ5C/x+aUJUC0Hu2RAXnWXDMOgrpx0rrNxQkip37mSXx6bMzQP+wPKt9Sx25VwN
meGcNpnx4pJ2ByzjsPky1pWVpds8aMcdzl/jHjbjrRroxVnZ3B2CUN0ikzy/o+jUFP6oMatAa4tj
HvT+AQF0hHyScrrx9FwciuePmiJlQdoU50PFIfj81E6MdY0n5hHagnkscE+5U2yT7Mbuu3TYWCku
RIMIjbbW+Vi4JkRNo/iCUla/YwiKh7CBJxfjjrtpMIvAuHrK99d3/PyOnCVarBqpzp9yObWUJUCg
AN7uZwPX/ejOnSa9jKPNWPZpBmseD0YEqLMb6I7XHZE/QwL+sXTuFBiy59O08K/P+gCoYIxSMvJ0
VBy4zZxdGFhozkEo1HdDiKM8rKwO55Qi1BFWGFz9xspeumWYNpk78C56M4tbNLZ1LKKCELBb5BhP
Gl4sAkCG6vdU0fqfWd5YEJZQpO/qSt6Kh1+PzannWsXDjyo+JaTzT1Bovhq60cOpK4/KTWuaQ4w6
3spwdzCS6k1pBv22oYK3vb7Yr19ChrV0trE5Y6+W+S0MfcpZLSQ3bNXNrT1G3rsYxbvD9VFeH5l5
AKDdJNC8D2I5udiZRjzkBoCznnWU0sdHC32X3VCUX948km1yAcypNPHZMoTAEp3a3GAbcBKlsXXj
Kdj3jlvu9alXNyb1+mzSP59Ruo4CefEKTOar0NKyOgSH76KoLrMc4XChoUOVOd4O9Ku2slH/vnEh
vD6ctJvBXpDmkoPS/TjfJq0Ne7u1AOvB2AwPZomtbYXD3GFooNrWIaDht37PuYpEFk96SItp+T2z
Lo5rrKfQxQqmFnLvUHEx5CQdpxQwzY3N+PoMnA82b6O/OoNF6wV9P8OF7KpBg9qpEYfwW7kRk9Xj
0gtR384l3l8Yet8o81wamd4Zu1ThVssTcj5yLqzG8ul4rn3EmD47oQ29tEDnFCVS/GIHNEvLCotj
KzW6G3ff6wVVvJBwpmYCCcd+3mV/zRmerZ/5NZ5q3PA4d4CAPQ56AmMcZeUPcVpONzbQ66PIeDSd
YaowIOWW8/ES5BpR+nFHrHMM9x3V5QH3s0BufLO9VVl4/VFtwdVi6IYiEYZrcT4UojHDhCRGv7GK
qsNMoKub59BFpF1vm7iFHjxY33Faqe597NdvbKXXn5WxWUvAyyZllCWLKhl1tFOHHPWOIio+eDLy
DhN2rXe9NOp9IPT2RlT8+rPOMSJdX+IdB5jiIi3EImfQVGj3m0qWXNluNKxQzcDZVFRfr5/IP/3N
8/fZnuGrrjH30eYG1/lnTYIKLrrrjxu8YlFj7FPAQ6vKxBsVNJ9sP3dIYz0pBHUewdyOiPtHdEJW
syI0pgQ46q76JFU3GqWvnxHb4NoVBMjzA7YE+qER1QpAwnxuT+AyiGpPsJZ9Nr5cn/v8AC+mDlXL
mqMTkv5Xtx+ccGy2dLMD1O+hYJ2Cqt2A8CnDvY7RKPAzCZoBMpSzQZqzkat0RB7v+k+4sNCUWebR
qcyh+TBv+r/Oq+l66MTGDpvaEvGJwKA5iMoSd2Di5Y0s9eJQNM9g2XDTg+s9H6qOJLFHrfcbY9Ia
zM+yQDfXQV0j8WzLvr1xMVwIwqgMk1xJwG5zbreYWdCxEgJlEgSPei1bt4YONxrpnDsJK3XdNToc
dTmGeyjBzkM9Vf6TP+m3KJ2XVhh6LN0gB5A2pJ/lnJEKNPR8wFBI10+jITGGCfHCztIJWULsXxG0
NLRNksDlJ3ZpP11f3YvDc664PGBUwys9H95Mai+IuTg2WZrRyyAupYXXwYF2ImtAFhH0ewItjYo2
Jy/X7Fto6ktLTk4GEp7iPJngYg0aBY6jHaph43dp8aPAonCfUBTZlZHxL25IHh72MrRPKiBL3oqv
t05jTP2AGkqMYgaWyYd+UHKHok2IuI3R7K9/2ktTA2VEm5aupU7IdP5pI1wwY9Nme5WdO3xSDLCB
xNjcR0V4C7Zx6TaaCyFzkASwa7mTm1bgFBkCbIxlYeTHIHNQVcL5DKeB63Oar9rFfUQ9gncbWisk
2iWr1U7GrvBzXri8lM49bqjW1stRG8rbZvrYWAhco6rlbq8PeuFD8nDPtZcZRmH8gSL8dQMhZ2r3
foxunvKLHtcwzIE2hZxdgaoaja8b18If+NtyjjTUwRbBEZnZBefrNoItTjMx4tEMwLjXETjPXBz+
pkzY/5e6M1mSGtuy9qtcy7my1DdmlTWQy5voIAIiIMmJDEhQ3/d6+v87Qd4qXC5zFTX7hxAQR6fb
Zzdrr3WYq16Z94MftQUcy9n0BQIGAzJ5WFXh9a0E68xATnRwWzmG9TNBxuINEOx2OlIAVYLD0MEd
P8Or8VcnWyjKwtDGHqETY85PkhJIvmvUQW/voWYf29tYjYoHJh6ksDCrv9wWylnR8Hdwjxz6GNRF
iikPizq1jA7uPcgv38vFcBsMsCoimmXdpjraCb+8i3S8EWOCiDXIkIhd/mkXk45LGdJa69WZOn81
YOO7LeAg+ATJ9xaSeeXA0CRv0xQKcIDmkMVQpJTSSso73VO7vHyCEia7a2UjP1HRDD5fn9XKhRBV
K9IwJs7JhTfbNSHI1I6hqHqPd/jUtqe0c3gbp1TjaK1U71XUjjac9xVfD+eSoiYrSb1MX+ycNqu1
5cM85mW5mT9FVkRCK8cJqwfA7227BShcm+PPwy0uRJ6KQJr8vDcjcOWcWjuAV02eUUd0nYanqqcc
ivSMXsr764u7to8wYUILQMxJOnThY0YwpMIqSEJ3mEb5U0KK5s9KDqqXNMnmx+tDiXdmcempqRAh
6GCogPAs5tgoMJwE1OO8aprlfRNVqHd32ndUdVDtGiV1V6D48r1qqEZcH3hlcRnYAqfJZir03Zxf
C4OOELv3G8VLWgvOnUGVnoFIfadbpH8ztoAozUnJN9Z15fw4pHvI7lJkx8YtJjvYJQzJFmP2fm3z
UMBB8pCB+IvdRkWWKQeLfLg+y5WdpBNcFugQyoMkY89n2cD+5XQzPKUDvEefFLlt3kx6jGYvxbuN
+HJtQUWfNruJESe5dT6UlNL8lcHqALtoK0MC2taD3T5ZbW5R82hVdafWtv04lDQE/focaVzUNPiW
8KQMseo/GbioIuGj4UQitAfL8x7BruljlUowtKdOVm/EH2sLymElcSm8ZSzB+WC1pbZJZMsKHH7z
+IGSc9PQ02frB9OOpg0fcW1FDfEcAscHGbKE1yTo9VHlMBTPcvy6QfhN6e86Z64B2cAcsqe0pe5p
+e82SiArrqkDrgcvg2Qw4y5cQ6zqHFe1joCBUUr9zWSlwcnyIZPfVVMAGqxNVf1d5mvmc9Yb3fe8
IR91fUfXjAKZSQGWpwDJh5wvMhKgljE0lUbmuYYj3ZwVpzvqRWp8TpNavjHQF9+HAPy8Zgqareat
temToAHUJDpFL2AKmjp2Y2EOGpRgYZ7uJ0sLKtgs1ep94oCY1Qs/uUMRwPQIVPs9fe7pzfXZrx0x
AlvoFQRlEM/o+ewTKuzQrckawE0t93ro392odPSTBPfG/8E80PkrQPJ4BheueagkcWhBSO5lQwhh
Y2h3x4xqxk1WomdyfVZrh5khwDYRuuNTLi6OGqAtkVmx5kGUWHRktpPao+9B/5IPwI9dZFyGux55
5q1xL20uZApcHxKLYJBhnzlfzcAoSmjB6hmzNPSPHV2Re3Q60anhb8fPJQkb71cnasNhBX+EYEIS
JD7nA0IjDgtp38xeqqjxn1WlIsjnS4qbyMg3ZegjupAtjxvG9/XpOH9HbXKKVG4EnQOZkcWVGVUZ
zeekn+D5DOTCG/tRuRt0w/880DL+PvWn8L4NGnivpzI3Ty3dLQ8JCsfHqXfkv68vwOX5xQnEa6B+
T0PbRQm1h8sUGgiJxB+U/88yPcJfcrCBD2Ve5R+vD3V5V3ECBXCJF5WgaOk9qFrQa3Edz14Hp/Z+
zFRnH6JPuy+zxniO7MhH2hcCjTSKpbuyRLr9+vArZ0uk/GSBgcRVWkLMA9qgTbJh8F60dZTDy5DA
hheDYEh22mj4R8dJi41K5+U1gjOZpxzXDrggHtr56bJj3ewRKJw8RbRg9KlZ77VOcvaIscxfkDuq
jolqPV2f5qU5ZkxS8zaPLI7mMnOMKJkydhVshHUTRS9ppj42vl28wxxKJ2UIYRYl9vdsfOGN9V07
SVhAYMEgrglBF5MNMkQ6nTCRkVqF4agd1eBOSsHxJ20SbLzrl7h628ZxAUWBtA8naZlXbdquTgcD
GQsNACjg2SGGRz5BONCu/eJNk42DmyIp68XqMN5YSjC9i3C7niFVRfu0TZMHtbKC0/WFXztfFCpJ
1oO7wgFYXGrUxGIkCzAl0UxjgRvCMokIRY47Tb+Ukd/kjgGp2/Ux1zYbJ4o8DW1x4KQXebG4QLIr
HoeZfHY53Duzon5AmDW9sRst+ztHp/EO5I7lKYk+bNiw1dnyGoHiJDImuX1+tJUC8iu/ghiZTH/7
ZmyUYkc9VvoI6VV7W4eBv2E81k4X5oPrZAC5pdJ1Pl4GHnewIpQo6RLtDuPIk4fThxLEaBcbb4LY
qIV1xkyxmhTYMVXLXG6RobkrxDDhwB3bJ0oTOtvYDi+/vHVkakQ0RUYKT3hxXSoY/ia7iSfoY7Ox
2iFNaN1UOWw4ulHGJ1lBTsZrohYhUZo5pI1zs2KY8NRo8sU7Jqhawn1J5FZ9Q57Km4O5RCOrqm6M
clDfdAiQ3ZEo79xRGYv99RmvHBncCZ51AUni1VtsoUGF34iiXPCkNsi36jqaGkhAH+TeeLGTSD1e
H27NSFDDJucgOA0MHtzzIzOQcyznnj5CZ5KtHegAa0+mEbzCYJhPpdYVfylQO3sToij7UUYAcV/X
skl/qZ88R10JMT2C3eGGlXxNqyxPF2aCogiVUySYxJX+KQDCi6Nk2bSTZxaW+pg40nxj9V31Hmxb
/iVA9m0vT/ClJkMd/lkSKn6NkfORIYPUiwO6ltF+RhvgvsUCneQkHjYOxkq6n4wJxSoR+uqk/BdW
jJbvcra0fvQGo2hgyymHIfUimHM+NbImWQdLQg311oT94uuQoRq5o1Ap38O7DMPAxv6tnRdywjLV
OgqwQIXOVyqLyQiHBUl/o0eL0s3wOg8d7M13oqhO6Bjl2u2EntrJRAkZMnMn/1oD/S/22gi3fmVJ
+QPwV/0YWWV2n9QDKntdIhkbp3rFq8EA4j7BNSkqBOLnP+1n1FdWnE/y6MV+MZZHbdajO3Uqsjte
SOcvaNvhzy1gcmcpc2hS5XbyP1xfqJXLLNoDVBhswDlhjM+/wICED0lIasVBhOm4DRDFvkWzoH8x
U5uKTd9Cqr1Hjs/+9SeAniqGFI2JYFQWT0DcVmpPcR4xPsBViIrWiEF/C2tNoklaBemAnLuVqTe/
PFmK4opOQxUwNW0Z7xq+gvBVNMgeakJ1+VcgTeEpptRZHW10ACI3iMJMvlUytd2YrThti3vLwDgb
hAp0Ji0vBihDHcmjnHRQnZSVN8VohqIqjS6kiyS9VmzZCWENl+Nx9gmEqMnj5yyedno7VfqhE2jp
CxMiO8UfEuQDu/LO6acvGkijQyx3jypKnze6Dys3Bd/u/fW1vpwySQm653jdwZbAcHd+sHQtnoeQ
zKwHnEz9SHLIoFXOgI6pyeHpvj7WiuEBvSLjtwqwBcXcxW0PHQIceeaezOrQFHcZtin3tDS0Puld
3dQP2TxNNrKD9aQj/E4H467x4ddGiiYrttAQlx4AmA/rtVsLhxaqy/OJD5EGWwmdFmivdxMAmkoJ
jzNKOBsX99LAnQ8jfv6T6WiHksYRW+s8QG12QN3a7u6aEsECpDqaz07c64fri7w2IHeVfBE4AQpg
izPVxmZnjFnSIzFHP6RdIASETCkdUggbuj6gmg2XeG0dwcSL7SSNAEHd+QQR0FQAIDS9p/V18FDM
Tf6sGuPmQy8MzflVIUMBF4YGHRPO4St/3E/rSFamo8LVoRym19n3uKSTzkFZ5rHPHIiF0HWe7uaw
gxLfiv2nKpG0h6IMMq/tBvvx+gJf+uPkojQgGNgI/Jll/wH80Z0608HioaYEzDQpY+ljnKnWbaAo
IBMojyPAkav+N/z1ZCsXtuJaMDoJGyh/qB9dpOcrCZr/QG17L4zQlNghxOHfWUOT3OVya1ZwDUES
+6pk+GeIWPHO18vuQ1t1X7Ow1Z6baE73SRmOcPr11j01m/bd9cW5fCnF5wkMv+jtpNX7/DQU4aij
5JP1lJa7kgwzvD7vJLMIj5NUahrCzbZFb0w/wBoUa/J7CNWNDZdw7TzyRENMipEheFl8gW/nul87
fMFgIHzqhn4Gaja2t1px164ZDZbA7mn2pJl9YT4SFO16FXE3T5Lk/qUq5ASBR7RPp6Mzz9Whp4y7
8SquToxMFs0v9EdcVtGjRofFP+89dLiLr1qXFW9sZ/r13D0eOrVJ3l3Bzbe8zvRS50URYq/ytJX3
reRbXpT1aHIV0q/jacgiABMnhQG9G/H0+VnxecUdO7Rgq+jt+FgMg+OZoRzu/cApf/lhFwkL9kmk
kBl0cSg6IHVppDmdB64TctWua/dqqKIsHoZbKZK1g2FhdwWloUpGaGEPy7at7dLA/urcrreRmeqn
VkWVXJURxKaFcKM1aOX9Vmg4hkGO9lhqPItzSLUhLztUgDyfBh7YtbP6WI9V4MHT7G+8LCuGT5Vx
f4E8EDrgnp3vF3gkLSa/1XutZUPy6s/OLsilGCxH35zUwMF9l/RxT/rY37jTryjwhfVXKWCTUaSU
zVwXRyVUgRtRlek8XQqblzyZrMhDCtNylQic3KkqHeUTxM6IT8sol027cCC92Ux4qELbHCkoDnOH
RhjvyykoaQT0rpu9lV2gdMmt5IkCd7KsjxSTXTbUtgYPoKF5nKv0U4koDwzd5oZ9XTECZwMttrvx
iauHEHDjTBl/9GDwQC1Ea41mI/t2GW8QHNJcyKsONIwywfled2hfD53EKVbnWT46fV8TkyrSvtal
2rXlXH4j1cjlXF/FtceNZkaTTD2RDu1uixOmkqbvtAZ50C42w2I3SxPyu9qMPro95OoXqcxkOCTk
VvPiqYwGVFY0/SnXyvIdVEJwQGM4ugQnxw/uYgLCIzdm/Hj9G9cWBii7KIVhUPQl+U2CCKCpl7CW
xIpkPqdIoe61qJP2QeKQ74hHy0PC2nSvD7p2vAQsjyInSZULDkx47FE9tfzesznMpzgs/ur9iATB
GDQbIcnaHSe3CQpG5PDJD5zvux83Mz0uEu6FE+SfzKL/M4GI8hiVbX4vtb1/Q4aF7oRK3+oTWKmX
4K5yAQEgCtWRZT9raQ9+q5jiQQXJ33hZUxdvoskKHHcqJuMYFW26ywjFaAdRyuFUp+B1hiYHbUoV
e6unaMWIi6CIigmYUwGKPF8G9CTToE8Vdjlr0ps+bkhIhPLH1qqnW3OsmuP1/RXPz9K8QYSB0Ipw
6cAgnQ+HMJLex3QSeaoS9u+Q1aFluM1KY28MFfrnKIVGdwGEbG/QKy7eSnY7/B/sl00WlPIydRt8
k/MPULl2aBo5rSdZypsUkcsPUzCU1OWGcWOqa0cZpl1eD/GW0G9zPlKSlSG1Y0bCFR33aYa0sGTW
xSExrO7XHXVgjlT8wa7hkS7TCHE+T0mGZqkXWeoQ7RvbQO6NlCRSWU1zAtLWfoNTGalQYNLqx+s7
Kg7IYkcpFkMSKAgQlEspFDUokixg7C6XzEMntULoC5XeB5u/rXZ6Hre3o1ltCemsHCTAM1QdsRYi
ol/sY2hUKbe6pts0iMz8lMjy4Ma6REwf+dL4brS0oTr2qqS9n8CSQ2LQ6FsRyooFAY1BKtYUVTFI
ss832EQzz54lv/E4psnBmdL3VtmjIj2r3UEunfIGfvvQa3itf/1kgU4QEFPMOoQ8i9SzH1m1M7Qp
ZziO7L+QgNWP6aSWVInybuMVVlcnSUsqbz6kvTQbnU8yl2fbn2WkbYbRMr7U6ATfUhpSj3Wf9jdz
24VeGJjhzlKi/EOH8qDp2TFgiVnWkRlKbL8P6BCqh5t+HDWPJpAUCbMpt4AdxVrzZ1VqIbJEufl2
8OdIg8587v/K6JweWM95uO3SqNphJQzbJUmEuF1sVqdwirbkK1ZnSRunyMPRMbrERdp2iHJsM7Re
bUjFszQOtykUaBM9nWrtUtyeJOQhx/mB9Ge1EeysGGDQQ4Q6GCWgw8uDrCIiGNZW03otilCfMJzv
K60IGsCnwAOMUH25fl1X3CoyUqK3Qpj7C36PrortEMex9cymJGqmS7BD+S/fIitZMX44iEQGr4JC
RHLnx8aqGr/PQ6n15KpDwyJPsgixtrKZbksbEc3rc1qzBUBaxSMGnSZl4vPBEFeNjbSfieQkfXqp
bb3On+bWp327GxrtgdIJmmU9qQQkJImm90OCHN71T1hpWAH4AGsB9UM4vEkynn+DBJtC32sKXY2K
UY3Q5kPTCkND2fj35pxrwa4OtPqDqhV69mCFkyqUt/tgV6mt8rVvDeu+iLMtLpcV04xTS2UGTx2s
4dJAhY2TQs+FWDBQx+E+i1GJZqj2kAX5tI/qRg1dqGu2WMJWRqWJV2CIHNwqSkPnKxGqiYPEo1R5
fdmYH+lPrjQXfbPpWYlqSI2pXzh3SdgVX6/vwNqwOoy4tGFRruaInw9b23UPbhTq6T62ZchV6da5
TwpqKTsHsZE99M1gJXipNq7v6rBw7wE7JlvHk3Q+rCZHSmj6M7LgueF8NCp1JHLQ/RhYfh2UB7nN
u4M5BuPGsJcqEhgL7KAg/KT8yNt/Pq6cK3ViqxKo+IS79aApDdLvveakXyZy2u9ip9YSN6W3+tRN
em66SpJUqecPcaWCNA/Rc7XhofUUiLWhQKRtoEZjE/Uvdy6k4Nv1rVkxBq/BoihBszVLT0gxknAo
nQFWqTpXEfrVUyeaHk0NFowMicSu3jIIawNixqn4CQQHiaTzxQFHVpLkhsZKtkqw9njR6V2dltFt
1kI+sBFIrJwALheJCXEEOPKLE9CNdmOHPPee78fGx6Y2X4pyzh5shHu9serLQ1QFWx7AyqMBpxye
3ms2mgN/PsGJmqGelBaFm0JCgSVOGwvZbjkNXAjgho+VM2ylpVdsLI3ANG+LOEHE/ucjIkKsz22b
1SSuwiGhfyGe21Noj9RTk8iBnGxWpPDBCvQhux3mSpdiN69V9fMvnyR6q2GjpuQsfOrFWkdUA/ys
ripPyQD4TlatuVJgYcdCNOMO18daW2MIcKhHwzWCi7c4RE5KBoDrXHlhXPfvAiWdXhK5h22BYs4x
n8twI3O3co5oXUSKAY4j3IAl5aulk9sACUJAmCrVE9x6qHKOchyOcEm28duq9PHwYPLban5Z8QgE
OwyNfjjSkH4tXk8tVWJDbShVRWBg9iFEDJ5iExdfX82VKwmNI+lqagka3KEL8xzJTmQ5Sdl4adIV
NHbr023cWPEudJLq1xeSShRFA3wqMeZiQnMxtVmvda3n5EZVuUECsiopAvsdK/CNnh7rQIdBsL8+
v5XT4qCeSJsU9T4oxpbzi4u+yOga9DQzyh/6CUXZWUeOOZsm9TD4m/i0ldMCMYcgqPrxvi/Gs5ME
Av2K8cyuDb/ncgZStwUtUMra9KaK5eQpL9Sttty1SVJnINAT/gQ583Mj0KV5XcM03XrVqFvtnic2
nk+stnMnR0Pwoc1UGo+vr+ur+TyLLyk70AZGCzB9SxQvFxNVEiNK+6knY6Cm0A0MFiQLh4EMeBa7
Ua8UsVc1svaiRNac3Cg9+dxDMFXtMehlXE69kn0NoqzCUL9kELSkj0nFNbhxwkZR9sFQx9nTzKUU
XA2a/xg0efB32JYtsmtwst/3/Wx/TAs7y3ZTo43WgQJyGmz4jhdbyXXgGQfUA+SbnLP4+U8FP+K3
sTOimhmCQ3mKeae8UatlNy31+RQb/VeW4OX6ql4OSVc8uQlBqkZDyJKLJJzBIcLaanhV3Nj93dwM
TewaPfGqS6Kgng9Sgq9z2wGt2XIPL8wNFU0KLsSvPCNUzxYmvIGRZ5imwPCaGHqHfSBU5SOfvd+4
kOL3nJ8bwTRAXgIbLqgHFua7sYERqBVyL5CKDJM7Qd69Q9y5uIF9fVNv5uJiMCn6TkAHipZaZ0ls
AkdGbnVQogPRzLWnBC6J+7rWHjsp9PdF1vEYXt+/lfGEvynETFHVIEN7fmRUC1V0NRKLKPsqItxz
aExv5mYeZkD0nOH3jpbDPnB90JVDQ50MZxMPAJDdMpyoq1J2pqA2vHmcy4/BROt0SfWBGmwFTxCE
/nelQqB+fdCVbcTHoQ5M+oHk/NKVK1Dx7ZooNr0mrKSXPgA0dopzCdWZoNwUfFwxNpTFsDZEL7h0
lJ3P17VRu1RGfF3zgAWnpdu0oX5foQY+uLgd8ZNsVwHQAjVQic8rFVJpI4ylt0ph2O8QbMm+q1UG
9wDHNNM8WlVm3TXlph+PaqSq8HppgXTS+6iFJ8IPx9supmvJVVsZ1KLlt0XsyhK0dzu2Lv7LLJLp
0/W1vMw8U+KQUbIi7CdKJn90Pj09NPDYkCDzyiCS7wHrq4PrjEYmkL11XLvDaHfGntiuvOuMGmZK
azLq2JXGyGpRAdGs7HT9iy7TS+KLRC866Sxi1WUVXW70sCY/WXgOSLNhz6YmzSHSglnaQ3yoUuKY
Z4KSvAGK4CLGnn7TCXhgZAxQp9vNsWw2uxph9NqVQaHnrgkFdsEBlXX5ENEIkOyiJo4f80pOI7fW
zOkT+W4DfW+44ZN9gaTI86RacE+liY4WBSLI7U00D04Eqb+h0GNDp/zX63O+PNEwZ0BYTgMpnCgk
oc83YUorGp+mvPRovzN3U6GmpzprATjMw1Zt69JM0AhEAYdYiNr9RdNoVdOZEeRl4al23X0Ke92k
j8pUkMGBSM+ViQY3buvqCaOuRZAgPAQYUc4nh+QbauqAUT21jYc9D3uy09M62dtFS1Nln9N4U9ky
GLPZ2M8gNk755Pu70CqiHwis/zhTdm9eld6/FuVUR7CrL/74X2/Lb/n7tv72rX34XP6n+K///U//
6/yP/M9/frP3uf189od93kbt9NR9q6d335Brbv+tLi/+5f/2h//69vpbnqfy2x+/fS26vBW/LYiK
/Ld/fnTz9x+/OepPJ0n8+n9+9uZzxn878gl5821a/o9vn5v2j98k9XeedFwIXF+Q5eDgOVfDt39+
BI6f0rlg66bghFv827/yom7DP37Tnd/BIxDOYfV02DyESWjo3P/xI0AfeAfClYZ71fjt3zN//PHO
/lju4Fvxz5//lXfZY0GHfPPHb4uDwQWnlIh3Qz8/bzKMzAvTg2vXjmB9YduoQ+fOhOjwg1R18Rur
kMK7TsNetpFh7fygbB8cuWlua8Pp3cKIttpSX7tr/8cx+PEl9FtQ2eTlJHRmMX52t1o/y2E+y4HK
OEkReX30l49LcO9Us/Kd+qZJ3VUN/7InI3yrJ2HQuh1B8bE2huBT20hG6gZTazzpcwPcoe+zyK1M
JXonldP8S/02rx9K6xgUlKS1SGQseTp6s9F8hJRHt+q7+CDFknasq1vaIXcDEmu7zPbLLdjiuW36
MSRqgLKQSBcqzgvbJIEu65GXGtwi2nXZHJ4suQjf010rubI5FYfAnDT4mbs/kUEJvEINNFdrR81t
bJpBdBtEcDck0ZEEa/0jfvyl+/wQfa2Lpvjenl/ecyPw/9+t5yr8x7+v1uWtx3x9/XZ25/n3P+68
6vyOZySE20TiGZcda/vjyivO72zgKyE5aBL+CRv97xuv/A5ryKuIh/BwsNL/feM1/XdRC0ffg9oA
KHVSEP/+rv/NlReJ3v+5aOSnaJuC9hqiKBN//wLxjiB4REnQkFz4fItbfzTnt45chSdpRBREnesO
ip+hfyoDaJzbrotOUV8Yp58Wa8XunB/oH99g0ZaAZaTpnezj+WUfzWjQSBgFu6nTlVMxy9UbwB31
XTnp9o8Tevbg/GzixK9aTpd7KhRfAEsQmC+GyqTG6GVHcmurtKjmVFCC5BXKWxtv7CvVw9lAxIsC
GY//L7IN2mKgpPXtwabDg3DGN/bdXIwnkKTwQ1FRMN8MVhbr8HJVseZWFJfaHR0YpnRTWd301TCm
+KFHMPElkFOTeptZl9XOnk3nOcGfV04DaWxlVw2tNrtBodCo0EJpZtK1A0neXpYqx3RpeY+weolZ
fhoj1dgXpZVH+2SoJzosgriNXXoTrX0zDkHu9nHSFLvQtiIZBdPRmCDY7PzeVQKzvBOu33yopSz2
KdWEVriv8YX1WyuSmq1WlYvtEUhNPEzhaaJ3JC9WbdTU1LckOdiFwfjVrMbg4PdS8mu4HgvNS5qZ
OfcgeAmTAHCdH4Kq6hChkJJgZwWNcpJIh95NPgLHE7flhWJLvVckY2pdm5rVyQkU5e1AnXwXQZDi
JkrbeZmmKLvWLhV36DlNG2fn3CEUn4fEHngEWrXIpdBPef55tUrLaFryeXOj2h71GfpcSmCdhwpf
cR+msfR8/f69Vk5/PqyMiIkiFIfnCQ9fXiQ3xmw0Is2f4BIu+uhFyRKbnB8MXCcohaqvQaKXs5vr
ffaRLG5ZuJrdd18E4jDaK8hP9ztrMMJbtXX87NAnGUrdIi0b78iSTJ+pTKvhsVQTpDlxGULHlcuy
2opAV9aMDlu+HEoAinvL7sxuBsGQzDkHR85e5jpFiUYPIq9raStWnb+vr9fSXrFcDjkg6sBCOO8i
GUs7Up7OmiW5OgXEB58I8pjl6fQ2l3xtI02qC0dnsTW0rwl8LZ6QaJ47PwxoYCcS+gu+m/eRXOyz
tHQimLEcc28kioQYg01txvUdhdzQZOjBt9monccxgCpkl+XE+sRcgVwdRlOK7RslDJOXxhmtRxN9
Q6SSk0pTaRDqScEg+6GFHtmD9E3eq+M3uUdhzCPxV9/QwwYx6xD1/WNBr7xODWsM032vqi3obh/S
SLydHi5qOrPUx1Y3fectPzSfhnkyvowG/Nyu3krlbZHXUuVmAZoSCFAVMwiYKJTfNByU8NSHVTgc
r2/VK03bcv3EQ8q5IMjihTlfP5gJK3U2a/YqLPxqh/JNBmJQFUSa9tgbL3mR1n+mYyodm0mbvgI3
AzDZK8gfVrQzvK2dKf57TBsjd6NOq8FWOP6fDfQ+j2YVm4+W2YPpNOIhURETGaa/xzlAgKCq7OTz
9YksPOJXqyCSAaog3CFwWCqztARofWqkPCg5VeiDMeX9nSb5hQfSNdrJKEulLjR29rE1qtZrdBI/
qSHVewJvfwctf5y6VdCbt6BHuhfNLCHvoSoVexk8hlvKzkszLi7Iz9+6sGC+XQO4EgY2TrTBU2J6
4wzqCPuNJRF2+nxvyYqS6oamn8L5Rbmiqck4U0AMAKeF05eKAIFUTzm90Y0weClQBIY7EFPNW5jS
7kqrwghMVza2gF3C3774DAGtoo7JEVuigctoNAO/KgJKmL61S9t8eFdDSnhTjoN1nxkZTMp1LsOM
FmhQRttm/Xh9HS5tH24gRSGeM3IIgMvOj7hV+YbU6fg05KW6A9oL1b1RVKWrI0qcuxShzd2vDwgq
UrAj2oRnSwK9EfWtXpObYKdOYQsrUQFhhFnVLplbWNlaK9t4ny6P02tCjDAQmwtGYxHwtBwdGNtb
QqoUMG6p9Pmuoddj49ldHQWkKWkR0TG87P2Exduhw59ZAUXTT80g18L4WRu+7uooVL1fBQQUMrXn
mzXYuWVDZx7sHKeadoaUVJ4kM9T1HVobhQQW7jxxPB2Li1cj8zHVvR4Fu6SSZk+vZn9vtEG6cQFX
R6HxCEsOEw2orPO5GEFGbmLAJFlll/au0WrpaWi78d31yRA6Le4Xjf3sCgk5sMBkmM+HkdUxMsyM
jRmSYTgU2qgdSv7pMYkT84brNH1wYr3bKUmubUxwARgSRpcCmmhtIjFDyL3MfHKDtar2MWRTxS+X
27l4biupO6ThlO+L2ZmgH2vnHRC7/NDpXwHdP+MQ+SjaR1vdmWIxz60MqUgaOQDNEBnS6nW+Csao
NlGod5FY7PJzUBVo4mp6eXL0adzIMLwK952P9Q/wmYZsQSyxOKRmFNQkZzOfDMPsfOC200yRxx2M
94QRuo7WRjRYB1pi5VuUjCLLtdPYv880qO+IGbrwQ9kOlv8247e8G/Uug5WOdKR0yLowSb2u7maM
8hy12c7Rmjh3dWqHtSspid+4TTc2AQkouW93nV6wjmnsmMdGrrWTbvfDr8FQxBbDZGGA0RTwUFxg
4YD9VNgb6zIcJl91XGqR/SEPNLRAg7Y7UXDMNm7lpaGGnFPAnjhKFpXvxRYSOdAbriDWI2Wl/G2g
BA6IPUgIQ53vRZX/Gs+pmBn065S7KZTQB4nO8/nMHCOjf3RguAnZcUql6CnAERYrrgTM2Nqwnovc
oRiNSdE8Rd6QZgnSCuejIYfg6zC006Cs1rNbwqJ529pNeTvDbnTwIek8DKlmfchgkX3XNU59I2sQ
tyTgjm5+1VzQv0wnH7lSctuUks8/ROvtqEeExnetfio/qsHQHKOxtgu3qiutI1HozzdpKht7BbHi
DXf98pIKu64izUYAC6pyscMJXKJZ1rHkbZnou3gmyG+iukILZNxa8KXxFReTLLEANArdw+Wj2PlZ
mDRS3CFE3n1Vcl3yfEsNNtzn5XxoLKXJlbI+enI4hstGNVicSqXq+moHc3fyJpjj/gAHvXTfa5s0
pK8h2s9Gh92CMINRwPfSLbzkIY3Be6pZIZc7gFkUPiRI7Y6Tr5Ga6qcRdh1TSwwNRqNJjm5IAA84
d1oOi5SgsjK8ILadaKe3IbWmkZPV7co6r+6rNnFKNxzG3nrC7hjAT43UEGIaUvSxT508cOd6HorH
oKuS8pAWWRlt3IzLjWJewABh3QIZAdHY+XmMdZ3O31kqkZ/N2tMoSY5X9MoWQOi1aLNYPuAJcPKA
NwPqvizZTyH5nC5FztjI+4oCWhjHLjkoKSb0M4a3fWxk9k52+u592yAFSzwpYQrCNGz+1FKh0TnV
9uwmaRcdptCIabYwnV056KXtZr3otpTCiJ6XCuyY4UmwUg9Qq/pgu2DazVvXqocy2XVSNm8JP7wi
5RczE0UPkjUYaJ6XxQI6AypZVRzXEAvGz9Ba1Z+boTNxbyPrVm90HuLRUN+NZRY9+2Ff3ZtquaUf
dLmHAjSEG0BjKOHXq/H76ZHostTqU18rAZj36SHy/RLrMQcb78PKKNRwhIcD8MLSlpYr6Ns4Hooc
rYkq1NwS+37T+/0WeeuFpSbBKkj78Q1BQIkWrvMDCXofB14BaYFLAQzRypzvXWSlp6jy7ecu0hKv
RvZp3DuRE37xM5ICuaxalQtRKIzS1431gjFHVD7FW8ibAXIIlsElJDtE0HGOcyjNNfVd4ru7dnZB
XONTTlsjLaNFnaiZbDnVGrTySAgsHqhysvoskFKyVU5hdPeIMAhga26QbWzq0Ep2Q9gHyBhbOsDr
Uu3MGNgWJFCPcheoz9enfbHT+BkAXwRPMAR4nOnzLZC1OivjqEl3betH9yZvv0cGdwsc+QqnPrs5
DMAbIYRj6TOGHPx8mAmHtrCob0JUpuZuCaDiQKal/hv1EHVHWs55yMfc2s01pXm/LMyHahyGCNqb
DNZsMggSqOg+8JJRKY6TTJ/tbval+S6EdO02Ta3m2Iy28V43p2EfaKnpXV+ki8dHfD34QAPnRaA7
F/5LVKiNDTFgvjP0SSeBHcquRoPprjGarfTh5TEkx0bOlSADF4YC6+JwjE3o+5Ol5jt18PNh5xuU
RXZBMwAUMYOo+95Y4D6PvEbglSM5Uu+okShk1XD2bN4bOfoAUbOu8e5L3YZP8YOB+2wbAXwKDQLo
1gREYKnB2mWd0gaQ3bFlcUNVxp8N8oFIbiBGBSddtCcQsJ+03AcdomPzPyGJ2CYu8knSpyya5Je2
K9SPAMzj91ky1fsR2byXFNqI1HOkbvioyM34zPD+s2/oWeJp9aQ8qGix/D/KzrQ3TiULw78IiX35
ytLttt224yWO8wXFccJarAUU/Pp5Op+uO1as0VyNRprcQENRdc573qWFRhO4RahsS3u08T7J7tqx
Wk/OL7gocBZYpX/pLMo5QoGyvleFof0W1lD30Ww6U51ATEu/yrUlQcokRO4wGjL4SRHsd5wptrIS
wjNtP4QNYlmRH+SeHeaUPUwyAlG+UrP7lykDD4hhZmtQ0AFo/SrMfnnYSmmnia1nmxkuvdN2oVUo
+W0JlmzbNV7efO+dcZmBmokCCSe9BsA23cGbd0a/Oj97L0CYtfp+McUl6KC7a5xVB9zH08OOZesr
nVXGoXitZjgpB1+szncHitoJYsubrzZDiTwcMlefL4OsriD1m6cPp5xl2u3NOffLi7IPUAeruRqC
SJi0/XEKlPw0Ns2q7Yuy7O4nqx2e0inrq3Bj5jaEdJXUBW06VTeVKuRXi90fzYI/Vr86c5Hf/Xwt
r9t0JDM507Glil2xNT915TaJKVaxHuwMCgb7dOuOpJH0A1Z8TaCivm21X73UkLxgQ7l9ZUpdm6E1
Z5p5GB2TgUbV1DMZomPtFzs5t5sWcs57r62zqS/rkgZfkEMuS+KvhjkD+E7TD2mwfsgGKrcssuRQ
/4C4SfBTWW7bESHRuO3nSZc34ELNt3xxy+e+a6uJWOnBGKJuYg63gwVh0ra7Gky/Bj9M/6rN+zKS
npWKYzuIQMVKmVji6MFJobZOQtwEoh/9BK0Ox75et9NwM8FLWCEs1xklypqWJDB6UkG39/teRgPx
nQDc7hYYidmSLx23VlA16Hkn71e7OdqMYa+5CFDValBh6k6ui0sJePptfco34IAYDfti9hvXDdWq
VUXo9EMloxXAPyaQzqBjXVaNuZmfUjBNGySt2Gxa60aoYDg9vIbQc2lIPS4dffNCnZzfKrYbNLxa
G9j9ThOVp3ZKpPKxK7SZIYwo82/t0EkvIn0eqV1aD37keqrPd5PrpceF+GfzOt3K/AnBVD58nWYd
8ZtjdUtJ0ph9ip4RVZaFVu43U1J7HaZtjUMbHeWVAWgxKzcYroCtu6eiYB4UGbNp8U1uZvel9nK6
cIqr9Zeafe8KOrhZ771mmR8r0QxjpHWU0dyOaF7kbORZKJU3Xme+T/1nzEI7GHBEyGvOp2+q8y0V
noonneFEKfmwDemI0NuC6nHSV9e+qlZXEtUu/eZ6Rn+S76GeMxYoSluR7WDbK37So26OMRaj6qV1
csyRUHCud4WydbzNvGGyL7uuNvVLU6eOvYKe6zBHLSdrh1GjVYbVXDX3Ba+nPZBcq1zEEU1gXQVN
4LUR3sAzdTJu1jjMjzLYS1wGtlCoult2o6uws857rIRiJgLtca0VAw+1lMFKEz0JIy7KFD8CIzNg
HZfdska+v+ZvKuu3LCF9bdxpbu9duk2gXZsWuF+0Epz9St+CuDIFYb1D2N0FMUMc6lvcRM2fWQ5D
J7I6TfPjvGHYztZ52mDLZthpmZNbWDWhnkqyzFArw8umTLGo8/LuoOcyNULpE9hyoeuieJLSRNsK
oZqJjZdaFYYco4bXjRXIvg6xutuYE4sCl6A1pzGLbVk1/c4OBve08fdWkahuGt8KtFltZJqLNYSj
cKV+ofpKJ60db7J7b+vXX3XjFfXOk9L6ZssV2suUWRwey1gEZTQqMxBJ5VbICtphm2Mh1lZnZ/Sa
KZRbMVfxNFb2dtf4Q/46eZgDXzsBh96FRCM2R45cGNkUAW1hWNLspnE54WCMzMOXYT4V2+8NO+4H
ZaIIDc3MQaKv8JoKjXWLM83fzyVWh5teOru8N44ASpijpvOVR0YJRk0632mRaF6GnYMH+1zbNxnD
nxKPOcHnTlqVSjpbC0U1PTaFd6dk84i+owwZOeJieVv03UttVweaPySL1S8d2SuF7sGZcYlgctw6
7k3q6kwigzr2DREL1rLvtFPoqmDv5e5D2YvnkcPd7sar1UjLB0iTN8s6Xzlu/Vp6Bskj7XEzXtrp
sUIj51s/DSlDgZGWzd8wrsWulnlSCGvHyYpbYuFXcWEPBk/VHaLNGpwwl/yMMGtS63uWc3I1HQB0
l+q3k1brIsyNfLpPG89FaugE6oKRwRWAKH/W6hEGO2hB61EXd1nqKbSiPfaG4+M0i52e8WHg/HPE
94VtF1k3VnZfbFUfpGZv/EIB8294pt54HLUKmFDmy3e98YYLffX27bp9dwmq6cfgmJnOFe//3jLF
E+reC6eYV7Ru5j1pql9K1zs41ZOfHS0HcdNEpxYKTrorVplMuuV31WdQrvzHFPctpovyyeiyo52b
XXhyqsUgMT+MyvIZNi4PYjT2C3HIYWd7hwFRQjqWP9C8Rb00nbieu32zmDvk6QUU4WbH1OUbMRN3
Rg6EljNk0Vv9wSQ1NgjSJup8Bxhaiz1+phtqm7mXULGsfII8SS6HNmdlKPIt6bU64zbuXOF8m43l
Weu/WST5Zlr5s5T125guIlRjw1eurrOySkjgpR4St2mtpojghEOZGdZ3v+DFq7WJLG1Rl0bexFm6
Xi2bivKtjBdTf2tZQElfb2+F9X1h7L446+2SOc8131M4uUW8ufpFNjn9/QL7bwaXgovLt74kut++
2UZFxOB84zXZ3ul7J4QoQpcvhxcTjydi1Ku7uhguWodVUZJIqm/TKx/+beuv9aFdmzaZPLa4vlX3
07D0YWrJn/hfzlNYaGUlEWUNFEmKJLS5bY6L7PTrQU+9HQez/5yfQiMO+uIcLc++8NfxQk+VdeF3
w3U1MzP2/OvesdtQQlJFM6nduGW1cWCj2m0LdYE4Qe7zsXprSgxUNzH8Kk3xuPjGizdgMDaOP+bZ
1WCLd52nH5ZM0Ww60sbZAoOp9LoSjvrqNpb23YTw8SbMOlsjrG/WKdSpQXDKw5VBg3qcBV8Cv0M1
7NApU0NSYAWxHNf+XgV5Hxxgo5ttpOvr6pGQZhpjhJ3EWIT5iOMTecpy+1ZuwkiJsVwL3PvTLoAc
nc/VjefDUUzWHmAKSShny4hrA7eHZ9mvYEldjHXwa8KDeGj1vSwzm7lDp2HWOBrFbYrTsx0Jvgpk
dlBovGjyT7SigN3gVTGeftX1trdDaY2bnfhiXsHb23Kg3OyMRYUrkW7I502rn+ksRH9J75iuib4N
0oDe3WBYoflVa4X8auOH0O3mS2/m6t52l7ncVVkOfi+bclgio67SFKbHtvhxjxfKWz6V+Xdpzylr
12r7L97MxxX3deUX0eBXC9uXRCqwdNbqhzOAzqVs8DRh9WxNHXdrSdlY5RKKO+qhtKU+rto+wqMg
pdsZ+p4YbA6Xe79sw41zMI90LRiTjUx6A0m7pXXx1LszbJ4FAU9k2IoyxFHG8LMbbcUfEb57Hzh9
QyIJud8yHDhOEE2sbVUDIXfGukMYu9ihgFD0e00JRuFTG3D5y/p6tmHmBBhBWYsFZqZ5C9XtYlaI
uHPQqvmq9zYoXqsxW/dWDYHjpmeDrSKdGs1LmC5lV0E5FEZs6csowlmbnN9l0/P62n7Knu0ZNCN0
vDp/NQLN6BLc5IevmjTm63YdYb1CZVqZIqaYKPM1jroMR3Msj54vONrdUuKOVGXelmMHm21ttMCP
7aPO6wVrB9n73cYssk8KZWxPdQnHKWZumX7FGKB5dTTkEKGG/egPM80D/uekd7c26PaxWi1DHMS8
Ccoy+n4nKvrTfC5vpqDcUWzOGRFSgmhPf8pwObNHhL4hChn9mrwd6V+A+FRDlLlBcV8thrjS+rp9
9qpuvgEF4MevmuQpM04kiJlx+uKHY6v7p1RJ7UR825gwOW3jUWdUqfn9JFgOotTYONn9CTVYmG0+
YGdb6W0T9mmXHUoxF98y1Vj4+ZQFofe+cKHHKVIqX3U7a+/0obT4sG30JK5Ziq8Lzq4lkt3TkBb6
jAOZIuVrDOus8b+VAdybcFt90UT4nS2H0TJIoId2Jq4KQrL1yJpslwiYMi2+aNk4BfGSEo2SFO5U
3qbuEmzhVq6udeFsw3wzWAIrzmVollf6jAJ6ioWKd9fNVXs0vD7vQ0to+WvHv/DNrdB3cAb7Zh/3
aOSAuUXrU0OMWht6PG15Z6R182MLamZ286SZP1o3bY/wFiYjCmYNg3iNwvunRuH8pTDERmfgCcPf
Y5Bd1vRLPsDgMBUdFm6lmfNEF1qxndwmwyPbU6+tndZCWw8DWDJjgtu14+BhBiXxjmkkYhtv2aaf
YCG6jH1hBQ9utjR3/LXzS220tPIVDKMH7JxyGm0aySr0CSH6bfRNet+35fgiB9fIknU87U0loAFN
UGfnBIDQhs7HcpH5xTA0eb3L9DXrEgSWVLRuWjEyCIIC2GNdx7WLl8ImmLE0N1km5EIUz0aW189p
YG7sGp7i/1uxw2Qc5YrbQatrkuHsmoJS67KuRxXtzV7YiW1YQ0uK5boYtLxK5pXBbDRLWvYIzjff
y0wZcPAzmhpaia6B5tRv+tvi6YUXz44+PLed3Uogx9rTI9ed8sutShs7UtoifbxeWQBhpilFzJQp
3L3wnKtyFOAnw1zmMK7IFyZzWGP+4vjHWp+KiQ/XmH4Wam6asGFsXmMoQ+U46pqDr9ykTVnYs5N2
kW6Zf/50NdwzLKEF8JslpbKt1PSVilYbE8NOqbKyzVGcKsiO7ta1yR4z5DpPLcYjHGCZWOwExII1
0ZfYTUWBAu+IpbZ6cpfj1G9Fi6GCA2uuUqErVOeEw1KtI6IAJzf2TuvjjCxhC8Vq9IwlwkjNH+Nl
C7K73FvbMTLLVWPCI6s1CMfZOTmWBu3sE9yqySvYC5aNKxPNSIzJmXfU7VLLEsPovRf8aJoU1bWv
/1jZz8zd3A36y+QO2y+TMMTXNEvt8bCp3jvKxc290Fqy9MuaF4GJEc8gH0gylX1UjwVLLB3cro5L
28v6PU30CeGy9PKXUU8GiyHvizVeRtCnEOXd9FqzcUHyqtu1iG3VB0U8ZtOoU09Mcm/V86BHy7hN
Y+K707Ym7iQ68FXNTXMOr6b8Ahxg65crR9fAp5xt4773ML6oRju7laTgtImvEz0f5qSXaAlCldph
XXF+xe2UZXfO0LEY3BEIMqyCwiqict1QXk0kcrdhPhj1NyEn583AqI1FrE0mNbPVcYJroPjK3Ipt
b29u+72sAmElnpoRztba1l8QnFj9BKR3j5aq5A0hRqypiprYBWgclh/EtvTHOQsAmYTu/xnrE5Xz
fzJkOGKgjp4ytBg9MnM8466Y5UbgdFlUUTA25ZUSizrSHH9CcfgAgEdxBd0cgge8oj/OHf8Z6Bhz
wDC4oTul9SySAWuGsBJt/skoGkkPCPs76NaFxAwH/ORiRuTPuRjbZseXcChE5MpGvOWlEVyVbRPQ
ivSaY8cYniwa7Ak1mOHYVPrbEGT2eC06H0WJBfyRR06WqTURWuc/u0aJIsYj64siW3i04L7ephr7
1GrQxZU2LWk61PlPDy9Th8lzY3dJ69ujewBe0/3QWfvqxcprzQttsiDUsSpS2iLQYZuSvugGFSFx
9LlGUOpePFWdVkAhUvKYS6+3k7lavAdj2k5+0dPsCm4Rr5ArXuhpQ8SBzEGzp1OT4veRfZ2mwPy9
LSkNXJnbz2T3FXOYTuX4GzPv8VVwkemCKYwi5LaCGx+JQbi/YP8bePJYPqYO2GtWwfM8yJZhuimR
HgU6IvFYNROGGo67FC/SbPoXTltJroE/rTGu+fVzTqx3jmqv7GCYUGKau3Zkini9WStlpJmhsaRO
BbyK08aRQVTXdv1tKCrYC+3gYHhwClGsLha6GQ3Gdz5pUbHN8jB2fvBme0N7n62QIJLOaLYXVUIT
C0mmaoydvi4U4KY39inU+rmgQWP3ClcfqBV1c9c/I/Nenky7nTWAxxKMq59dDIk8oPM5XBhMZeGg
NL8Ja22seR1NYdzYdVOkyUqydxbDNKrLaJ7y5qGi/qLOpCi+5teVv4tupu6Uq5i1ZJzs4rc2if4A
H2ugNs9U/lhm1kbO1OJnV8VMVHfVkZoSDikBqKEMerzXpsarX43R26JCOvPjv+c5f4RJZx8DshXn
pE5mbMCM8/04qq2W0i+tgkm4kqkTkU6TPvvQRtLEnBu0hlNlGVOEOE2Nd8Y2FejQSGY3Q0JDoQ15
ldI4DLq5vzE3QLNwgGp+a66++ziP5ahRBIhtCoEhs6/brLvLJ6zHP0O5d7cPj+5EzMfECk3HX4Hb
uWyLgqcvIyyc6T0yf+HxS68aHmyGGS/eMs63COXH+84r1A19qHrqlGst+wHjGSYgkFUKNAXQyQCL
9eVinP2u2891p//u5204pltau7uq3vRsN5Sz+J4O80Jvjyv/Ggaa44Cv4lX6xI4203liNXKjZ3oT
nCS36bHIDfkMYkF6C8UmYXwZRiXHrRpsPyrU6jLlXOb6pRwZlBwcpSsRpUSyvKIE3X7WrSpAzPiO
GGvMQfNUZ4Dkp0C29pMx7AcbL6N82MHwFODrn4sbaGAazcCNIrK1oP81NnXwmneG/ORd/T3jpvT4
Ix3EoB2Jq2e+X2rC6BeDVdNGmQJI3hkrH5Aq/em301VtfSj6gLHAqUEIdpj8s1n6oIlTYhspQWDL
aeb1ydr/e5jJ2B1NELwkqAS83/c3hMdhPgD6d9FQZt1xxamAnmC0nxvFTMLMa+OqKwPr1mqYJzJ0
bhKtFo/mpECMwUkue0yN4nUcAf1s2ut/39zH98ZtIb4h0fB8vqia1m8EwEi0OoVBuvuQ75w2vW/8
UiX/vtIfE+133xDv5Y/M2fShxEAae/8YoLyV5oB+lEISc8RwHQfvd9Da9LACD6jAmtvYObX6benK
nctCiuRUZS8bJithNjLcD2dPnsJfrDWZVNVckn7I5KMEfm4HM3365HZP1NLz20V8B0cCOyMOrdOT
+0+ZoGAc1RwUbaTZubgoyh6iixeMO8ISzMNU5MOOw7SIS0rPS5ebT2grp8tCT58DkQUxloTynmFF
BsRl6Ud/zEwr3ISdM832/bBWRv/Jwj+nGEIzAh4jgsjT4TNiIvD+hvHQMhZJmAUkqtbbtUWWRVnQ
8mZNF8UzKdifPKDTln32gODew6g4EcEJWz57n5OuAfCR2xS5TjrflBTsSWvbfQJJaDjAunN2/bTp
94tndhHweRtb3jzs2TjF3b/v5IMfzoicjRl7AkgV52tYN1ahPOZXkWNM8pdWjikatqXZueDuB6Ea
9/9lxrF8T1o1bMBPv/48AlmlukPCKJhKMA3NrWuPzTfhEmKw2FX5Sa16emdnzxhtJqQgeDt4M527
evlaDta4MKxitNXauEzrMqpSisOwwdRr9+/n+Pf+DMh1su06RRaebEveLyDbmZRlsUWhdkMU6Q/C
jnPBhvDvq3zwk9gLDQYhPDx+26ls/s93pXVFASKYdxxomxObSmk3RWM016kxuV//fam/FwYGh8BK
cEgQzaKfeX+pnihlY/U3EXVLNV/kQ7UdNEN0h95iyF9Z3Wfxnh9d77SzITFFuvvX9YhkSrsJYCWa
Unyilykj2AyKQaIHwr8tNsR1n+zef+9R2ITAvj11MrBlzrn+szQWzxg5UWt0C7TWZvpQmn5/9AbD
21djBVY9ZfJhNfyNYURT1Z/wUz74wdBLcIlmCyAK5Q+Z/D/vskubzqYnEJEoGufGWsosbsx+uMws
nQGFRaH77xf6FykfM26qLw+dH2SYk+fU+ze6ZK2e+zabmhFr99uF863eiX16sf2uLxfJQPOT5/tB
2cr1+G3oC31sis6ZtiRpzZNJYH0Ufz/c/7o/HPZhEl0sYfxlCT/51P/0ne+/9XfXOtcnrxkdmX66
1tXucceF9vv974erL59c5u+P/P1VzgpxRlhCH2auosZnRYIVcNwnD+0v3d2fl8S2qMPfgoN97mLT
Lno20qt0UZ+MT+q6j9a7+cK5qncqgmwRjbHaw8U4MAbP4u1O2wUv/14lf+8wJ7oo5lnQ0pHTnrtt
A1wMqJk7KMHAdKFKZ+zEzKLbDXLz/++nyaXIID156UJZO4946dLJ0oZeFohEzOx55JTk+Av+XzY/
27J+IhFj6YTEDLH8+1WPaRETTCxWaJ6K+rHPGueepHamfVX+GZf4b8btSeuCTespk+9kOHJaP//5
pDd3Ufbq9EVE3zBhJY0AZpgB+3sIGjWDGT37XgttiUvkDruyMfMpLszO/cRy7aNXiP+ZZ0I9Owke
z++i09hleZHA0YZMGMUtB7tsvgZDrn9ymP/9PXCWo2ND0YvwhUPp/e9FGVW2bkHfX2rFcoB9uyHe
+5zIfC5k4hUarElcB5CfQwc/uww0GN+cvbGKKg2pTzTOZvulp70zY23qxU9LmSIxp3X42pJfa0Da
FPpL0en+A56F+UOe2eY1E5EN1qjjjXB56hN1w2HyJMMuXYJd1vbys07qg0cDGElTgEz+5EF3ds9j
yYAJps4JKBtBXk9CSq/t+k9ewGnLfr/t4cfAwzHIXoRicP6qJz0YjZXBC4PsWVynbuN9ya15TOjD
y6cBQ06StKQaP1lgH/02FyM49nZCMGjK3r92v/e0oLYAAZ18cg5B73XxinXpJ7/to6/JRNKAkoI9
goPkbB0XBkwyJn1VVDZ2adKRkp8bZXZfAlYIdwwozkn+TFIrE8in2g0SMvbs81XQrfr4yb78wTdl
YvnsAsDg0Mq5/f4na0U14u0D2ZnSsYx9E5gVEue6980hj/+9A3/wdE1EOLxRtmD+c7ZyemUWgSiw
L3ccNSYwB/E0XlCb//sqHxw0vMKTtMKEicJef1bfZQGRawKlDSaePSbamlv9WIHDhlDAWzqA9heJ
3OouUVqqoqYvhnhGHoQOo2vxcBu8K8K41FHCTo86eFpFaIyZfo1oHublgGEwdrrykjlAF/da28di
Zhrz75/wwTuhu+TwADKkyDjXN1rwVZWRG0Vkjp63awbIi5Csrhgc/v8ceCjnJtgVzSGtEh/a+9eP
aHd2gHLZ2K2NGn+b4XghWu5uNVrFL+VsZwdzy4cv1bC5Bxj7jCy1Jrj59+/9W6rCXeCb4HqnjR27
qbMPonMV5B0faFnJysWkD3bu0WlXG4gqHTuSGvLfg8otKG6VvtcIy/jCHmS/KV9VJwKLwX/1QTy2
pKqxy9iHYUMNasBi6ffpbHHcQy9RMwoiptRlXRfJrJ+ogqIvv6rVaD5ZgR/sXX/kBIhtEd/g2/H+
maZGT1NqYGJnt9b6lZGJ/0C/OIcW+Eli6EvwhDVC/skz/GDNoIjVURNiMc4/Z6u+biXs5YUTGlsO
KCCTUV6PUw8nz8/1T+p7JBn8grPd2QVPAPH8Q8M/B9OYYle5wEMxVD1UnRDLPW0J8xyoei5rmGv6
3DKcH5EiYrMgKqKMqy1I9MzqvzT428M1sOI1mLTrYWoKPtRC6GncGFv5uLkoT5ib1RBEpxNBOOnL
pR73CIENO9LT1nLIMQy8H2bVGj86d7NeW3AskWhyNW9mCPMawwDHRXycMrxE8zUKXD+MVof0ppR4
WgshqAG71nJDTI+1O5kbC2bjU1DfoHB1v2lV4121FRFp4Zbq6qbqN1DD2e+NG5jmmYxt8kmIzpB9
92typ7YNlTBbuNqrNw4whbWuDjvyoR4n6RjPc6a6bxZAKwG8ndet9xrZZOnOZN8n2VP02qVcOqab
7GTlJYbcK4MYZsf3pOm6RH4HmpVCBlqGOQQ20ZzbtsJiJMlsicni7GRwVkChLxn0Mc7tcdA95nTS
GPqMW5fGhJWOfE3+sgRYAeBSydDCED6w7ilFWaQCmmAgIGFFKPthAbpBA+bnmFmphzoE8hTDEK+4
9TPHycJxHTURBuOy3kzuWlm7VZvhudeV2xch9rrl1yEV2Roz3x5+uK3ATwPnzKpMvBqhWOjWDX9r
0KjNjCnwhmu4V74W19ug56FIG9mhFZNmsdNqm6EFq6uDSG13s4p8JTe5x0ABjiI8+a3FkV50l0sg
0jXuOn9+wp0F3pYGYNLHiyq7Q+2knrgWasbBSjBiDgnFGt8Y/2xbhPFwgf25dPPjPBVumyAMmI51
H6zmfoTlBZtO6fCrYbf6v3KGaLxbftq11+lml9j1FLBWVTU6cCBxkkuYS+l1qBathRVhd8pOVr3y
30CJVHU5mOtgRk4No8eZulWLoaUrJ/G1ZXvpVDapSOrzUsQFuCI8hIb6OsybAjauqaB+wlfwAT8X
J8hudblaLGI7tQiNW7BtijoMwMukJSjjJzsKuELfVo0WbsvpUbeuMcu9VmRSJEZlqm63oXrsk6kj
DeUiRVbmQ+oexzJiYN1vO+EuNkZwTTu7FxsTBiZxo9FZrPwcHjwLUYDO5q11tc2ajZe0Xq3fh8FI
50vH7OQUaZVbe8n0B7tv0roj0t0KiCfW+sZmfjjUgUMmTFZt+3VWg4tu02i7G3+CTr8PoGiXF5VI
F5gyneaZcTUUXnPYuhmmcMbnuybl4C8Pmddm9gWnlO2FxVAs1y30/OeZA+tHDrg/JBWHJJwuEfR6
DLe0MxItcyfrNpgqrLYKZWboMIrsrZB687i0FT2LNxpOe20TW3diH04sltJlgpf4s43nuT+k6au9
rvLr6FWmD/tl8X71FGhMbuaxWpIGmuv1YhSt/jL7YPchtnsYMq9TGrzAiUwhB83lnQNX50mjoL/P
xQI8oWO2dyKmNk2k+fUGZ8ORxmU5icFKKt3N3lbk9U9QLNqv/z5rPwBLCMzDngEFOF0wWvD3pxM0
KSC9camjeR5K/R7tkuiicTKMFrqMk9ohjzC/W5iTv2i55V5qMwrnfWATTd8hNaHuz7bik8PrzwH/
/kABvUHqiN8c4DoI4PubIiRwGhQmV9BBRvtpZTACS8TRnSu3bXr2HmHbP5ep7iwILRhsIcEy6iA0
iwUeyqRb4oeT6+s32y2sNVrXvPnx74f2QeWKWp6JPbN7usJz7MJBReyIDewAlYQf1RTnN0LTq7d/
X+XvIxxR3unlWBzfOmKm9w+hWDNYhIqraJ4Mzf46w72q/ywz6YNB2PurnD9qJqgLCXVFJMLX+/Dw
EiVfvvz7d5zFJCLhpDj47w85q0WGziMc5HSJKvTCOv4F/y75BY00fKh2RYz86pOCy/r7/by/4Kki
+w884foZjgaSC2I7lWyxjLuoPloHrGhi4qt2/TG4MfbafXWhLvIdBlW7YN/u6sRI2p2ToIwKm+N6
4SeQbz5Z2B/dmG/T5p/MFPnqzkpBQ1oSXJ4Sp0O3mHg9uSLsip8JAj9YOBCmUNSxRAPgmbNXihm8
XefYKwEj1MPBkY6+c0sl7saubeN/v9u/sWXcGaE90mCDbTFdfv+kK4e8HANbHIjLLdSubIDn0c1u
+0oSmHspZmypQzwmxsdeG7Llwikz7ZOX/QGD5pQaFdgMOHUYJOdSWWbtq2fM8PMJGSiba+gs0DzH
8SREq1E0jnHl+fNb6qfeEPbrKN8clfp10mD0LiNZWvMPJIDD3TyP24lFbq4NFaPskIob27avzcoS
aI8d5G9e32v9Xgvy6uD6qd+HedcjTumnnkSMfz/Xv9y8+GZODkqITcGUaYLO0Lxm27IJ1SV606pC
zVrJyjo26Ti/Deuw3FFVd2k0CzOYaM/X7mczstyxHezsBy1XroQrZqnEWgJfOzhGNd3nLuh76PeY
BUYNUgs7+eSGT0v3bMtGf2oSBnAaXhOF8H4lgDKeMsIYa9SnqStef9uDb4kp6r2mehjnaYWcqxs/
t2orvudACru1mk2x+//vgt6VgY5J54NN5NnSnzr8eDIMZYBSlkC78iYQr6hGaZgjCaD2Il+nXr8r
2VZuWHSbWhIBWPVj3Jrq9ZNb+RvMox3COYYxoMFg/9wzca5x+6vgckXOIMsjar02NLFPvcpMW12W
VucdDL/Xk6ohRUkSEPPEikDkY1TardekabxgNJAwtFov6KRIJjRSdw8txj5KBnyfLLfTDnz28oDC
2ZjQUIDInDsoGBpEuwVjsmiuLPvkfYF/+sRxY61b/Wib9WeIxmkxnF3vlOh0gt/hfPH1vF8s84Ry
UqSqjlwgoBu4v91FL1d18ckr+GBN0vwSkBfgmsBEyHx/me1/nJ1Xc9zYmYb/ytTcw4sctta+QCc2
ySYpkSIl3qAUKOR4kH/9PqBnbTW6q2Ht2JOKIx0AJ33hDaWfOpEfJtjMJxR3vF4As1F8QwIC20vj
ZCwiUIq2zBpKWiK32eAaNB6/+KNsLpz8p18YlxeyUtReaQifmK6MVtIPNANhrzYOwstKbm9EUg/P
xmho1+A9l7xBzly6ZMC0ut9RCcjtzE7m0qtyDSXyeGW1jvSWCJQcOKmVD7jKeGuKyvoB9fcSooGO
QXZkRHvPtrq1hm8JOnGDlD5gYT1cIXdESWX0rIXKqnqKC0BLiYR/6h/Ql5z3rJ0mA8SmUZXLKlt4
WzJvcHE4+co/I7sbg01aOeZ3UysyDAMAfDwYkDN+mnFaxWuJrMp0hW36d2CrugpIooZeyQgmloM/
n2hmdEnKr35S+Sh8D9a3qjPlftPAZ/5/dEJAdHNwMa3UWzioj5fYEFWO6gcUMUWcg3TVvEBqD0Pu
9zXiKpb2Mxwk8VE0+OpU1G3B0mP5cXCGKu8X7sFpyxxvKU4bBJ2mGJ6+/LzMKVRZRP2gUvvvHeOq
hrgFn6vWb2hTLMGBzlxONm0syj2ADqYrd7avVC0c4LEg2ijGyNzKvV1fZ6OZPBpWHD4qyMw0LsGC
v+M6aNzYVsR9ohn+jVDM4srKqnYPuiC7ix0MeuKwzPeShAORQt4VL1ROT89gXARpAU24vCmdmMVb
dQDwtEYUczVonfxF60UNJVGub/IIaS1LSAH83LbYO6jKLGkIn9nwhEREP7amIisyvw8bHIuqUcuB
FVhVO3CQo46zjQEM+QADc+s+gOYArhwDNlCVVul8a6O2++TIrZA3LZhsG05cJm4lYePOCnwB8VQc
lIDUmn6laAvn/+l5jDwkKReOFpMC0fw8tkQ7jgGH5EqL7eSWAoa/NpVq+H/MBhVQjj/DUCb80fFe
cUqy86aF3WT7efsYpxYMXjpuP3oilodalD15sCdqNyOoXFDhP6Pfwa1GdxSZE+S9uXyOxzaBzSdS
Z8crz0G7zUAH6EaYUbuqYXP9BIwUIXqRe/0WUvNwnzjAZ9zI08pPECHMXZgK70MZj9VSafjcYxlI
mhPfWVN1fw5381WnoouZI5tU2BAOO7lD+kLPPMoQMQY2aqBG3/TKgDuUqhzEVaY8NbEc9xvEmqy9
V6YFpD5fLEHszxwmeOYhakizEyCuPC3uXxIoqQeOFQfQfcaoGR9Tai8baoTGPrb1JfTEmaHIhXD6
msCPeC/NFoU5KBqCKp5Y5Q5aFhXKD2s1DOND3plLUce77ujxGQlxwH4vKLy3/WfnVuA1wisDvV71
RaIP97AN041DzzXaB4pf3EEqb1DEDAr4X1Je09upTA8eqnC0lziqqM3kuCk8lcCPFTeUm+BBs3Gk
g3/HD9e6JbWQCKMRdwcrGl5GFBOooRDnGNB7Utm6s9taM7c1LahXIHDKC2It4iWB5fmsSMp31Snk
51pp5dfKFNe0QZPt2JZxuxmdNkQDJRtldCRLnYulTkp/l0eWkLdeWGsfhCNkA5S+DES8LtkA0Djx
hHehMaHWIiUgaVdS0dK+bKU0aN2+cLw3pYNnuYsTp1e2Ab24xp36rpqbZ6kD61P2255KfoZNT5uo
NaVeIHPPoVepJfwov//WmXw+N+r6ugdn1o4vxtCjpqCkUL345aHEZVybJeimTut/JioHyk4H/DNA
UDWTJ803zaVsdFors/kF4anilUDDlhbS7DKGNQ/NS6cSyvf09hSx9LWOyfa2iA31Cv0TH2pkLxZO
tTOQHAekEc1FFEB1DERnYJm465tRVMRSzgArzwDWf2vAtn+YfI0oyvYWtlcQQiFXSO1VR2NrTce3
2SVaqn6oZGfcQgbQ9z5cL5I5uXRuM8p1C+HnmTLfO6DeQuMaDz5lrmKpGV4qNdTQVxaU/o0lO/Ga
OmS0ydAMfg19q70DSG9DI6HjoBGT3ucEgbdJa/Y7JfCgEV4Ozd/FtGZThcgtjhKIpoGrmE9VXHSy
GgYTp8OIcmVNDa3N1jZ7763pCthQZakb9SboZe3jAMXnabDzUN3YSqbQBITv8DUuc9R24PuHJvyY
EN0VB5fYpyD0htFt8FMgtm0VcdCUFpUWr6gkaa0YCHTAoCb1pMGpddjKlU3oXMH2t8wVrNYhXNmh
o/3APAqW6BjH0X01mN53gQFws/Udc7jXdbW8zsIg0EnnNOmtrsFlLwQPZ9YxJTNQj6QsaH/Nu7Cw
U3zEYkqx0kepWZe5Vv+gCKusq9T33Ij2Gn2sYAmXeHIQWxSBAZ0Q1zEjpNDHZ74nQuDLiJisqkRK
954ViWtIfsQvhbUUq54GkAxAr3BqUJIDcuzPxtJKGikcLis7Q4Rq4/VS+YNWhfIUekH0KukNEaTh
IxKPUFv3CAUK3wlqrcYhUEflR6UqP82qkd100MYno7SGt8AU9QdaAuPL5XV6WommvEtgRF1jCu+B
MB4/KWF/bYmiLFaaBB5qN/p12a2abuiMra6UQ3hQIiTU1oVSZMghVKOHyZzadzQ2iduo8yHnOK5y
avqD20Rhk9+nbaEtJVMnsaZFfkeCi8cTCBLu0eOHzFiDzJ4GY3rQ4689Faqfg5FCtnJS1XuxjBFh
Xqs3h+9+EUXP7SijlgQPnBgHCSNbX/kKnL9VYiUl/Calw15bbgug0l2DXOIeLUpid+c9K6uBje94
P4RPfL2AAoY8TdyuEVGyi42qJ7SMbAlw587R8lFfiFJPa9UoLcPWgNNuMxNAZY7fE7fSzOpiEEai
TfV9Gyl0WrRS39qB1VJhSew1dJZ20+B6uQoaOgcOHFzIe7SXF5bFSfo6PQlQMPbmVGqeQz5rrk4t
ybhpgib9YtP+dFVD7AJVuvZDX9mpbb8FxrO3BlQwyzGlkZYsHRLvR/bREfr+DFx1oLFBFcxn3eOk
yoU1PYMqurvOB1CJOLJqfjF9HcNP4afKCsAIoYMl02Ly0ZfpZAXHFHAODxOgBDfGbNx3mWddCT+Q
D45O59GjVnZbdUazDTOvRJGn73dJSVVo8Kjm0UKT0QCIk42Z69UWcI+/ScsKRr6oy62dIaaQyzWS
5bmt3thVVT9f/vCnhxQvSpkXTsEEOnu/5n4JTKMIepVw8DSUhOM9jXLfbuq8sbaIvpYff38oUlsW
Gj5alKhmgSkyOHFVhxAwGr2jxZyY/baoIZHDR8yvLg/1rpd9PJXkXdRbprIlb/Z+W/7yWrUlDX5Z
RlxZ2YhgbdkNRGrQ3tIK90I4zdaakK3UXa0p7RXE737TJxRJOmUSGpP6wZWtUo5gmJuvcpE0+zFP
oJ53efmianA2Q5uZtH1Ff0iDVLqn1K08+LTdUM4Oiyu9bP1tH6dNgoRDJu81cyj3GcYit+WQF0tg
kZOaHA2D6VKboiXg4POUXBnQ2aQwmK5iazDf5CBLsjWqTdJD7AEe2YK/bKWdjAWJtvEg0IwwOlvU
PrukoPdFDgG1GD1BDEvJ9pSrvm7w8lQywyjWfafLV4ViQxctOytIUS5JjGe1LrTvl6fr5HrmFXDD
oW45bT3S++NjSHM453H4RBEoasM7pfH6+6Kxur0zqjEwVIeSyBguHTnnB0UWAbIw4Kh5TIAXRx3q
mCwBue3qBxK3bC08v1nXyEx/HXHHftJre9FKbsqIZguT5HTqDxPeQoaeZUxhjmAiZbMM9EOcX2F/
oFwVFUE83FqiHi/W89XIX0gpJAQMh0kIp5MDlDEapYKFGklLFf6TSsV7v4n7mEVE0W2emWo6ypVd
gg6nETJWSWN/hwuFvLAhT8Nl4JigteiimTTrKIofTzG+FnFM9wok+lDZtyJM/U+DWiYryFPBvnaE
sfbiVL/LETd7GHRgmWi59Ldm1Yotck9Llq9nTj2eg1YenEj6enO5/WYMuw4xtXSlhE30xYxShK99
03uVfYfI5PLiPkWjTkjUXwabxWYDdH6WGRvUd7x+E4TmNVScLXXUDqkUkVEcDr8ww8gr2ag4pMlu
YfwzS45oiwfQKGg62KUcf3otiQGgIgBDpSb6EtmS8xIZZbDRUYMBZM4FU4xR9zLQ5Lzv6R58rBxK
YwhKak+iM4aF0OrMcuOwAuBOojItuFnZSKraUsm0IFvFCmgW35SMKwPx8KXldm6C4bo6RJokkmgB
HL+zpY+BGrQOeAeyReyDbPFRHdQKYUxQkG6boYYR5SxXbKjTbAeDUgsx2eKx+k4WgSu0OOEX6EgU
xZnsR5Rk06TcXJ6YM5/i/R4E8z+1VOZwhKDhXMos5sU3qNHVKKHemHFp7C+PcuZLUMBGghmdd5V/
mJ2t0IEGSw8x5hlsZJjGNsRqLonAfePlvBDEnXshIkmyHX3S4p+noHbu0GR1OErwHnBudATsfLRm
svHx8hudUlpJ5N7b47o5UYTm8G7DD4vM0ZEC6jEJeURGGM972Ytscx2BWrkegg6wU9qLod0G+RjA
xm6DznJxDbSwygraR83pw2yH8lYTbKSmAF83+vZAJpjpKt7UnVcj1BYUFG0vP/m5DwTSD5gP4GPt
hNyKGwXibzXErXwEI2sL3blB4GbJgevMjFP9pCQMgQCW2Bxxnge5auMam68ixc8QkpPFRpP0tASe
OyoL2/m0KzaRRQCwQgGF84dj7vFGqwx0gwKa54B2OhIFCdFWYqzsPktRQ01yBYHBURvXdpZbB1XD
ZjHOMwk/W925p5sorRu5JTCunPpDD+hrIe0/93TQEDniURHQJh/646dTisEJILRlSIpWHn7wAE7f
1NE3vxHFK/Zh8GTL3EcIH9wVkabnmzrJ2o+YBtPbtNgqHjpQMl7kttUTJWHrnGZuBfh4CXJxZl3Y
KuHh5OKBk8A88cj9kJohmIkV1Ytq36jQd0dt6aI/LY3TXMLNx+ZQRHcb46rjj4GziwM8tKlWmVwh
7d/26OsWY7NW8Q4EURuGawtFsLsoF8FdjuRughX3GHxBcfdlVCTM36lhL53Tp2kftAhMWqG9snZI
uY+fCbXVCiSrjvxSbnUfCr2elOzK+CdS0ONW74bmCizMRorSt5oke6P3TrHrFKrMlzfmmYVCQ0sn
OsFknIx4fl/00LgFlIoSlRVTBkOdJBs6WtFDRVH4Y+aPaIBn6bDzZRmPzjKyNmZaDCsJh7rHSi4h
pQOG2ZhlPu6VWCsX6G6nkSpNZ5RuoO2CXtON2SpGINcxiow5kyQQr7XI7QMqrM5NovWYIMG520lJ
Zy80eM4MyoTQupq+CBWlWdQwFlkrjAa9JuGN3E6IZx3Q8Kl3ZZ8Pq9KTsnUeIBawMA+nhRd6fJjA
v5MUVCLz4/XQBmasotRXrvoqFV8C1sxjDrTrs110+h0akahjoBvnfDXNAFlayiyqssoM5LLQmPGS
ZzOog28CNYA7BQbvhJSyhi+Nmpkvl5/zzGOSp5BwASakuTefkTxphFTLBZhzK623Ta4HN2WFfGCX
Ce0VyPqSw86Z+p4G7Axjbpyx6Em/X4m/5LMlCIsyMhhQb4FVc4/gI5go+vgZGpGfcpmr6bdCj4YH
RfL7lwG5vEmwSE/ttVfUxiaEBaBe5QQ70abiZruuvCh+QzcyRYUp6pGfvvx9Tq+g6XYDQkZGKhMM
zKL9BDIdYBWK9Yokd4S6fnDn1xQ1GhsJpt8fCos6irrsT5A2sxOkNYjgQaVygiBRtEF00XELO2rd
AS3chbc6syU4OGEM0fNkFszpGP9lEoKYQp4k05ewcqREQafn9rdRU/1ryZEHVINRzQbsrVXykoTL
mc8Jbo3wbYqroDTOTm7kvxLEEWUEHZSq3PiiddaZnsWuo7f+Qrh4iv6zkLNgoCnmRfrAnD7CLy9p
ZxEQHn0ay4szG73dPnjLKsiEk+VpXbtxr5Ezo5A9Otve8oxuY3EijVdFYqK+L0mIZroEnLjOmqUj
oYWb0oo0UzvwVyjoVerex80QaW6/KTeOr5beWkJr9bUwkdt2W7DzDo4KpAkLJ8uZuaMhTJccnDGE
4TlnqCgdYBKpV6zi3giecZZsbjQuhFsD/8GPwEfkdTpG0YfLa/P0XicmMkClEq7SP5sLq9k+hTzE
hZB2KHNvU1AAdbWok5diMI0pOa4pvMstTNg4WGaYjxxPWa/gLi8UB3J5OKhwFAbzg9mPcPVho4xu
SCd2jxCnQQ1a1++kHNIrUBoURArCJoggkr3vnVEsInlOVy1mhHS8FVYUBZb5dpHwzBhII6uVGthc
mxEZxxoXBsNBUEMZnVUUdOD4A6xdZVf3NWvbKE05GSKVSYImqGf5biYS6zWQ0/g+9ESDxGSTPF+e
otOTXAfJRjeKdgSmdPNeo53otKoKGWIRRg2vZhJAh8h1fT2YCNS6dWIGu8sDngnDWF3kEVS8wPpY
1vREv2wwzlxshyTMS9O81DbID5nIlwOciBCJeyUSDiK4xZWN0bNeXhtJ320rgdli22v+RxCs5g1t
50Vw23RKHi8hSFzsDyozJh2r+a5PpUxBolhF0gsBqgJepG19j4sg+hIYxfiWx/R6t47eILIWF5BL
Nm3eNI+UqNJ863k2JgsJDRMYoEhbvkhVrf0AlS30tS1GRV71IyBhhTbD94VPeRo90lXjRCR2psLC
RB5/yq4EhCdXsoTGXYshSSsSWkmD0e9VOpIbXRt06IpBv1Uqs7srHas21q1caD9QTTa3l5/ldLEb
mgnEg4Iz2DvqmMePUqDaS3yNXqXwi6+wnJUbp9G+wweqF4LB0zOFgcCUcqkCFAOyejyQFFhhyvJi
oKrzVooSR7RR6U5cfp1zo0z5iA7SiqbpCQld9aKgrEl0YhGwKNrM3vQ5EtGXRzn9aJyNrDn4hNOR
POdUqm2O9IapxKswyKvVhDTcIpbpXwvV+HF5pNP3oWBg0qbi00z9h9lXK8mJJ3V6TGDjLLuhMEj5
vhOL4kxnXohQhPY7EQIBuz09xi97u8awS1NKD55tFzuHsOi7N5/K87oSiNB0LM0XP6kjF64tvsTN
CKBeado1Aq3lys8q+poIIt4kfoh0fNxYC1f76cOROyjgp8klyALnxl8c04rnJQmkUr384cWJijKa
0D5Gdly/Xv7aZ/qKU5mDm5Z2nsEOnW1MDcFGjpBYcrHcqtl+oxK7kaKKa0Cd0aaLejzpJa6MFTBS
de2ZgXhqROU/E7eqvy01gZDCxMSygQlPMLnZnEQZpYGOdhDXHcgGXR77van68VIme9qGcdDiMTg8
WT2wmGav7EvN4MUlBmOZWsWfHO5+N7RpxaDODD5FlyOqD6jqx3Xb/NBE3q3Rvmm/Xf7upzMM4pnc
iT9gm6N8d7z8oCfDY+SOhMhghttgIDOkcNEg418ufdUz19ikzYMXMSE3VrJzogrufJy5Kf6EdpDj
GGTkyVRGC5NaucFCJUPPNzCMn0k+WqFLsUo/DAPxwMqTdYBROh60qAHKLY2PUdiRtbr8Ic49HW6k
RHrI65HAzhn+Y9KhfYbLIlArG/3IFoG2nQqn96mGY/+E8nt1HcmtHK58DYINcBd/h5T3Rzuz4YYM
5A94u4y4il5+rNNTiNIfmwIHXIIN9L6O5wdviiSQ6jhdib5JwK3p6d5Esft3r6IJZQjThSIjGSNQ
quNRlD6qZTLUbEUHSvpWJGF+Q8N8pKlvyAsFtpMXYih6oLYMS4jx5osAyVK9yMAQrZwO08I20vwd
Kfpv15VR8zVgJHHXQ6rkX45fKPMk5DQ79N5hHhRXgJeQ965sa315cqbPchQCUW6nEEU5ih0MgnS2
gcPEGnsPUcRVYmf9pzIOtU8aMrLPlibkPfhm0/VNubrqUXBH8m7Mf3/WKAlPnpfsYZmHOH7J0Gud
PDNJrYCkTIVUJ9sVdoOHTI7X0+U3PcmFmC97Ag1PDf9pCx8PBYiMoF8gRKKqOepdqZupCi5W1wGh
uVb/vtPfpPYyYfrf0WmIKR0PJxCYcYp2kpqxzWyfcjtvSrOz6XCO5lqNo3YXl42+wk2v2MJnI0ey
ATwoNH9d7s1wg5p3+/HyF6C0fzrbPBTtA2ACdKHmN5TdcfHYJVYmlAmwu+gatJtXVPJkwC+Z2jkr
I+6xvuhTzb/nAfDeG4CTf00qSnSunWv6j9AHg7gLDL/7OtbacEMHu9mVKKeoq1QxVXD6aca15xfG
gNCAaPIRcJAz1lwQCSDS0Veaj4AuzBq2SikbjzhhNLoL0QGIGHVYTMMCZaieAg8Z5pXudwhceHWH
YLJVdUN6TRAKLDTjEF7B/EblRfYlbKDrDrebTVbrcbgOzFy9E5LjReiOtOKmQcgK5f4ssN/SYGiv
zKJPJDyaohENf3CsELNbs7qjaWVHiGN32DI6VaMFK4AE0tfICrsbJwDaB+k+1Fijvo9hd9NZ0muO
2PaLb3kqVn7V8LmxhPbDj3LptZBDI8M23Qhyt1Fjy+EuaKQ7/Hkl3N31rkB4miipvG0nCaJ10dbo
EQPJQtk5lke0lUDZRNJ+lINw1+uoIu1S3wxGt1QLVPbsvEBYAOs7eS0J1XlNsUngBSGmfS6w3NVd
uZHx4JIGGGP3daBzUCnIbQMDTHvcnJpkMM1NY5RYZCXRiOgo4ppMU0/FL9rSgC6+tGmeqmi1ixH9
tDrqn0AKq/ra6uXqU5V1abZunBqfFdC+leXmgN/LNUQhWhyGMqAoJRxLLtxuKJrnEVfGJ0Tc6UdF
RVln24RV4gNBLPp842D9mF+PxcSuK8Yspf/QcLlhrUAxf90iE9u6rDLTWONhSh+vqkzMufqsQPGP
DFrt1+ZEjYOaOSY/olH0bGzk+FXX7zHk0ZTcyVzfMTBHArzVPDdOOspIVLdEmtSeYxyH+y7/QaGz
6R8duSmfY9TBQBMCwGKFkIne0hCQlVWtCFDcIUFUABZLax/kGuXuVRZY1UTMp/0AhjAoJsP1GMEK
9lPg+l5nfUJNJMpXWuDYd8VYtbcaX5PfzvInLzyt1cfNCKESD94ScusqTyZvBRaiNaH8Ynsz5LnR
uxSGOYYvHwWnVxiXJeESB/+En5nHbd7YR1UUF4CNfeT+ZbnmmnGAel8e5RTTPLGzwFiwd9CNJAc5
PgTVwrJCNZ+8YLoQXds+iB+TTjWxLQCQ6gV6ckVhwPmg9Bqy0JkBzUWV6gAB4sJ4sJQk+tQ3JWZK
lOScJy1xTHrYVbfwkKc3IBSFSVSWIpJBhVM9fkadDurYJOQiSgkPaRVOssQOWM3bMgz1D2NvDJ9A
DaEPg1+km1J631/+SKdTAfSOLB7+BtRMajLH4wPaGoFS6KgSy4V9n2dJ/yiE7Cy85WlsyH1kc9eS
oJhTWDG76Cn0qKkcROlK6ujydOPW0x1sn+Unwze2VmY8A566jewRfSvMaAdsOVF+ke+rtF0o3J2E
6yh14UYMxYwmLfn87GJU1MKuOxWOlqcN3jcH94x1lo/ipjQxgvrdT8vmoxhnI3bF1e/M+iqdXnYJ
Ufhk8VBYu0JLvJ+FsH7b44EG5pRgkoHAfQVwcDyBujMYlqB5hsVoHW873defwlD4CxWQM5+NSJDy
B60pEH7z9j9i9RhaFFSpKq+NMTWpxi0+cJNcv7WQx54uSHD9k1wE6EgEZucKkJUGesHCenxl2IQq
cWgNW68Afnx5bk6xUcwIPWrwKlOYRFXw+LM1hghEFOJX76Cwgq1URvVqNcrxaG8aj6jIhaDY4UlE
FoWHWDR0L4kRFREWUxooaK8om32jNUm7sFHOvD1pCs1Z1F+pbL0n+b8UM0RQJjp6+AioVJm5gXJp
b2IFXaPLb39mFCqO9iRnQUAKVOf45WO1FFh3UiW2EgXDOafp7uQkURa+8Zk1Q4edEjyVM3KjObzY
aGKz7SJlEmBDbrCLRLGlwgw7rbKWkrzT4sfEu6fES69hApjNAZmFl+dcmyWJhNXKDwG+Ms/R6Ayf
mtAIrlQsBx6aRok/+J4fImuumpiOxcZT2ZIoX/6077jJ45SGJ9E4VOngOiyS2YEeFMgXeyFAGRO5
sPB68Eb5cxA39TcAiiF4NGjwwu3KLrNvEPrSnpWujILr1gyHZJXatf7o0Zv5pMQ59oBZDD8gUfNm
P9RWH2wS1Eq/Q88GOKpS371JnKEQ23Hs5B9x3fUaMjY+FfyoSNOfttdV6jr3c2qJoT6any6/5+nk
qrRY6LSAX5z0SWevWUdmXyiggFaI+UZrSo06soOR+hnKpL0w1OkVOdV3dbqX0FLATM5wZQbVY8g8
SD8Pmhaq16PcNBur1IXvFlGu35UpFtabHM/Wz1QlCmDgnVEuKc6fpm9oZ3JpgLyZ6k3zZzCrckCN
BROiHovq5yzCtATneLHVrFJ7VYO43+peGT9f/san+RInAYQNZpQi9wluDxsTwVpCGtYeBThRrzOM
F+S6jIPwwpGbNF5iGp9q4E3EGY4dJpQuiTNv7MYkGXKiQ5qIY6V8TO0RM2VlTLFDK3270faDr/kV
fm6a9DFQHTiBdlwkj5aTNViX1UnwEHYe6UVeSEh2KaC8HmPsWNZaDbEAeAGaunv6TeX3XGTVx2Ds
clqARhB+wdnJQfwUM5EHAbcZP8iM9hW2WVIDXFyKkk3h53F823uxKbnYRpawoZoCy5fSllJlbeqg
ZdbkPfpPyRpEdhXhG62DGhGo6ZYVhqbhGA+fK6myggl66TVXvc8t6WacW0u0sJOtgQw7G5/mI1AJ
co3p57+c4ZWBeSlGh3iYjULcUjBrYCZgtKxDSlhfXiEnLSTqFu+hBQQf9uG8w+rDqrLlsG0obFvJ
IVYhx00CXNUVfgXlFSmuD1vCUu+8PEb67/LYJ5cIY082GhwAlE358/g1oXZJPoxJxFHomFyDPihX
/AJt/z7Kf33v/9t/yx/+eXKKf/wP//49L1B29oN69q//uC/esse6enurD1+L/5l+6b/+0+Nf+I9D
+B2f0fxnPf+vjn4Rv/9f46+/1l+P/oUsPayHD81bNXx8E01Svw/Ak07/5X/6wz/e3n+Xp6F4+/uf
GE5k9fS7+WGe/fnXj/Y//v7nhLP5r19/+79+dvc15Zdt3368VV/rtx9/PNb8TfyR//zj/e2yNxF+
nf8+b19F/fc/OST+JlNvRy5gEibBdODPP7q3959o1t8gxlObBc+EbNN0K2Uk5gG/SP4bksfEQg7E
MP5hipRE3rz/iJ/QXCPsA9FLOYci4P8979HE/Xsi/8ia9CEPs1r8/c/jI3Sqj5LsgfyXSSfAkM7p
+SG+rtSksvggT2J2dr3x6VW04BeSlJTZefrla/01+q+jHa/Ov0YD0WRCcaJhOS/tjeGgSFSPoGDD
V6WgstGXFENPRgDEr1BeI216L+rN1n/flmXRZKl+0DxZXaGAhwsXCi0LQdTJV5tunKmHMsEoJref
410GQV5qDcrph8LAtTNuDH1TVmmz6xr8u8uRiBwRT32JaHvc5OXr0dvlL5Txp5FPyCE12KUitx1x
EDBtbxUv+1lYA/qSuWPvKcEM60pBRNcI9Gg9jOxqtwhsdIdbc0kF7T19+Xc49deTsPxgFFG7p7R+
/P7UpzvJqbXqUGehvc3HHKNerVJQNLV8BB9rf4PHEcj+UPPWo4PlG25OOELbWOyUcqvs+z6ON0Oi
xTcW8pluG1IJhfJWXPl9+xnZwHzd5B05YNnYOyU12tANTb29MVEG+ehJQYQMS4C1ZenZ5i1KreaH
y8t0Zrvwf+8H941eKRtjjuVNbJwhYcWLQxk41VYzuhcg8rjhAuQneKv9bdQX2ocmxzU49azgbpJM
gBNcevdepBlrBdesDXJfT15j55+rUh8evDSu12Zv4l6X4+Z2+XmPQ5LpcYEdT3JHRHR0IeYxfZqh
UUwVwsSy1TB3nQVrrSe5WlVa52wM+OO/dclM41nUb+jxcZtOfZxZ2dxIHLj7sR4e5DAE4h5SW6vX
l19pBm0/HWO2xbTapFYIGeEgNundiMjuVqyStb+R8G/IXGWlbdTb6jpfI9678HanX5M2PDuNgojN
/+e9w0KWTJBZRnhAVQX/4tswQybYHm4Gcs7LLznjWf7zJfFugJxHm4Mu1ewl1RoiYDyo4QHDqV34
MXpy7rNb85r1rnyOblNX3mW3/b26s7bFVnzy35yD8+GuuMv36n09uGBhjJ8dxfD7cOHrT/v3eH/z
CX55rtn+jksdYVjk1A5adzMo8aYg7QXMsvOoEeFhDFSJ0m2wUAQ6ObqJmvDenEz6sOkD43l8qEBI
L1V4eQiil9lPPR52hpcHC1/8ZG7fxwBdjWraBNWfZS1KI6gTa0l/ADbqKna1MhqOH/2hj98uT+0s
92VqZyOpx2+D7WTkmRUj4bq1zq+Nq2j93ViB7bhfolWdTBYjwWlBt5mbnKbLrGjiD6mcmB4jUZxe
aV637TCOVoav6GaEot0kmICX1gIm+jjE/efbEUPTiQTPN/kmHL+dDu/Zw8SlPzhJhnJw7HqWvbGC
g+08CkoWRrnQqFsab5rXX6L3EVNup1UYL5hg8Ul+aMds68PVr7297xQHNV4Y8NxiJDCbeNiEW/zt
eEBZba2+NPP+oHRBv++Ybcoy9riwHE+mDtMW2qw0OZHqmSTyjkfxk7xJOkOUdxaAiCDA5SS01wgg
r3I4pj6KMTa+sH27pCty8jXfhyXyI+ajYDCHSY5Jpul9VJZ3khN+oNOzrQHqjJbYQJN9dRJadfWS
V8KZN0XRFo7hVG+GgzLbDthd4Pg8vWmZoYWaentMeLcCmNM4IQ7V9ENjZNfC2V/ehSfb3cG9hUsZ
pgeCYgx+/H3TiU7TFeZwF+polOvDxqt2Ft0WzL2/Xx5p1tagFU9RACMIGudcsvxvNpV2DnckgOFz
0A/SvX7d3cXXmNOrTx6XVbBSdsUm2yAl3SA7bfxmNPrPoadByffAmk/f/pfN0aP9r8Ib1Q5jD46I
ONCIqNaHuouYsVsx4uVXnQe/78Nx+UORBWvOiXM8nIOIuNb7knbwbXkVdQ8AcXZJN9yE6EmrJVnS
v/Kr/yBjmA82m0EzRHIrLN4Hu7GlV8X7+Lu//wQRmv5gkwMVmb2MahXoGcmmdCg7r9nQmjbpNEpL
nf/pOPz1PqXjTwFZtfhTxX52Xj7XlUqh1ZL7d1nptNusFK95EidX0RBq299+H0YhACd5nBSkZ5co
gF0ZISlks2sK6YdAz+x1G2hLfrTzfcWpP5nXAPCjnEJdfPbVfGUYQ0MasvtA0sxdEtja09gWyrcw
6J0dGvUL3Yf5ecVw1L/ACxDaIswwj8iovUfBmDjVPXC5tRIE9x20aIgGNAXVR5TX3aZd2M5nXpA0
9X26yMuJhI7XeIENE5oJrbjXtCR3sbnbGyh3UsWxbihPL6zBk9XB6xFnwkqlFUf1ZrbGRZ5nPq6+
4r7mONa1Dn043bpOHWOhXTS/0/iMRDwT3Gqqg3F1H7+UFxdZEmpC3DdJfhM2N6ns7H5z9c1GmK2L
oZ6KhR4jlJZN3+aeWvnC4XPmW2EexHZi1WG1OW+SFHkL2sOvxb1F8CbJ16rYS2GxEP7OGqMc5tN7
/HuUOSs+VcToOTGj6J+Ke0t2xxeMOSThOh/C71HsJm+dt8Yz9vLHmz7O0SExG3QWm1p9MuRpzqDA
x+vQlRRsmdYB4l5L98WZ7cTehSBBkXJq98/XmyOVwp7WW94X5KT5AzSTzo2w5eiyCnsTpXS79sfl
l5vf/9MXhdUIv3uS1FbnvjsBKvoedizVvT2skHmz7rToSgBy8N0mwBNg4RQ8SeCn4eBb0Rk1Jn2l
uYyoOUK4oGVQMYHGVfHgj66zxU/iJj74u3EX77Vr53p8lX4Avire8pfL73pun/06+Ozw0Ku0q8aW
wWUQM1r+EFvVwgI9N4NwXACRQOinbz+bwdTLO/xAGIH7ZB0Y2QbFiLXmGyEnx3jnDdlrnoULh/CZ
TQErBCg3gEDaeSe5EwU9W201qbvvFVTVxvYBJPutUMRayf+XufNYkhw51vUTgQYttkggRYnM0l3d
G1hLaK3x9PdD8xx2JbJOwXq4uSvSyJnyDESER4T7L9RNJ/eUDtVtFX8ZxBgJH8vue832spUb3eX+
n8lYcyWf6ysvj/nbv7nr0ICFxV+F00kCwmRUntMMB81aWazvDZUThxYssDik0i9uq1iph3z68STJ
tpfYloQUui1/N1+HI1IV37qX6plWyser5vLIYWRvYi5WTS3FJeKcPiNDHbvKtilwxDSj8KHdfRxo
0WWfsxvaBHANOLd5wUEYPP+GJQoyillI0ykl0XSw02zYkfIP40uX2Fnq1DfK82S4Hwed/+Z5cjuP
Oc/rm3nzQH/gqDVOp0CRHHH4VABP+zjCgq93OazF8aZIiBskoNpPCqUi5bq8HWzB7Ta8F6+Fg+CE
h8EOd0iNACsKD9Uu/RXsrCczcz7+GWsDXRyBdV34PBKG6YQq75U87A19Vefo8qDgW84lEjT8uLGK
i4Niko24RXB4Oo1X2AHpu/wl+NFVB4CFZmX3u+TRfDziRnMvfofpL9wL99GxeomfSsdyddu7bleu
FReljt/rCbVtCCyA4C8k1yeqsEappeIpfqHqQGmuwKzRbh8VwTY+rz3p3t2bszfo/0ZbTHNcpHJj
YCJ7in91PzTloJU7C3WyHOYcZ5gN8Wjc5+HWW3mILIjx/7O83sRdTKyC72+r9MRNf4UP2jbYqg5m
DXfGdfAY3gTXODyIn4aVrXqZ55npmYtvzCJeF4Vdkar56AvEFH+pxg0e0ukhUR45rJWVQAta9b9H
R78QsgSrCtfcRfZpS4B2fYUI5fDabMOvxtP03brOH2LfDq9FbHKcOkW90dbbjfna7v9+y8wUClo2
lEFgJ53nBk3wLCscvfE0yQgxCKAo1m6N79wHeBS9CbGYPENNCkMEenISr2C+OcN2/FXcQL7d1VfZ
ITqou3hfqq5yzKJDiKLeys3uvZzwNvriuB77IJUxMp9O2C8JNsKN2xLi+j8JMrvmcjmm6rHEspsJ
eIWsaqeToLId+nhTl58+nqf3zl4w+f+JsBiGgPMXlnPknbp6mcL4Gh+6fZmuKRa9cw7O3keAzOgt
IfKwyG5h2E7NOKfx1jpa47btP1WZC5X647G8k0NR1AeOT0cEqKWyWO+TWUYwGbzp6PvqcfS3bfSc
Bc39ON1YwpqByeXdd74tYWhPrxB6+PLdhff5iJQnBuVyZG2kLngerIMYXlueR4NysKsmcyaM+T4e
4Dt5EsqPyd2FGQOJuOwtgJxrqqhs22PZoqw2TYfRMraeKfxqhcNoNG7a6G6SZduu+tbJpqOaMi+d
bvvxr7icTFpoEIlmJgdooyVfXw+UwgQuPRxDjw6KPBpbav8lLPD6qUZ/auXsvbzZoFZKN53iuzIr
wf9W6X5zyyiCuBZ6nNdOHk9Re2hUNxf8A1o2BzPxdpCvkZqMvohycDD9h65qYaKvuY9fbBI6J7NI
yFysoLdvyufJzOsi2qGI+hzDEkn4Wi3onGilv1Vjf83L7N1Q2HCAZgXRhuzteSglK/HX4rJ+9LD6
cJMk6m2x9kwb3ZrY/XgeL5YwL20qSjOghfoEzb/zUMnQiGHri+OpnyZbpBOEFkI4PE9adCOm3aaS
TkGz0mJ4N+T8zmc65w7ZImWrpSJXAAnGU102NtXhPRZA0AeVOyoo2BY3h7GedhNI9Y9HOn+0s4vq
XPWHHQozdMZILq/+eVjgp2L11amTS/gOQocZcuJN7hAEsh1F4jEcdOnQ6eMa7emdxUtkyg6QHXhf
XSjj0/ECzpWUNZHjXR4aexywqALwLPe14BuNHRe3zG3nOyy8XeeZEmzkNQ7AO6Pnm3J8gJbiZbkk
AyV1NYyBUVaneBJQKkhSNXYTiA4b+sn1D5ROfNJVId11UrVWlVj4trCGUUeAETAjbNGSuaCdaV0g
tnHSVqdKmx1bLF1IdjleBSfNyLNbqZXHa8MKpuuxAuBYtLNZZYO2A+OgaGFYw6Yfg0+jECnOVI1w
XbwOKpWkT9swj/zNVLXDIa50pOuLdM1D/OKAn3/6nOJQvqKhsnxReVOGc3HiVaewt1q3T6PQGQR9
1WliLt4u1iYJhWvaLCVBlMUuVMtiGjKLClEUWVyTGqlwda19RUscqqmJwq46Tfd+llSbPlJMNzKr
8i97tPMcIaaGeh5YJv5jcVWbEO4NUk+sT3pXoAVbJdl26M01ocbLrU9BdN4EiGXMhcrlOC0gC6an
1Ke61lVXNKf0a+9l1kYfRyS7E1hqBrJPe7NLevS51OThr1MA7EqYKVTJqFQt/Y0qtS8biG71qY9U
dadnpeJEeafsUFA4SEUfbfUO6URBFdZcTC4uJWw6CvdQEwjNfpiX2Zvjy8QmHJB0rx/jhg4O4Mty
J9d9u/FY9xshEpV9FVvfPx7sRUzInugAIJPHgYmM0+Jbp3S1pMDwFXbdN0G4BSq6AfOKKPFL76/R
ai4OrEWsxfiGPsMpoPDkkwXmGsOPa8RWrnNMlf7JkOZOI2Bo3IQWixQXe1NqY1U+qZqt/4R+DndK
um0/fRzl/cH8ibI4n3Sraxox4tbUlQOCUgbaileBP608ri8SMp8MODfed+SWuYR6viR4G8WeOMXy
qa+2+rQflSt8SOXGlfK7Zth8PKKLyxpFS1DyPDkBGyNYtYiFr3UiJsbAiF5THSdhd3jx/wc5egYc
fYsAvNjacwzs82jIgmAEEnk+Hinurbrhw50CODK2V8fPcTPZJpiSSa03Hu7Z2D/Lh6xaU5y8PF7P
Iy/hJRSHWrR2SpH3UUvVOQ/33JM2wvS9SsOHXDR2M7NR1gW3mb5YreiMkbLCEZ+/31n6nn8BEgEg
a0DnX9xoON3NGFKrdLKMZGsIvhtYn8Y+ctv0vvGVlU1wef+fo81ZGqgg9//le7DicmoEYSmdkkFy
ekPfFQC260B2+iZ6UYdXL5Ffg/xR6wtn1tyf2uow5sn275cUFzg05Gk7QexabMUslRDyCGTppE2C
U9dflBQNhPqHWK8Z8Ly3rsBpcIMiYUEiW1y7p9gyo6qqpJPyGHXbtvpShtf5j8R7KNUTEJ+/H9Ws
f8Z7hlOY1uT5Ig5FaazB4iunrDMfjEm87of4tqnS1yr+O6kSLkXM4ttQiz05RCFKxIOMacogP/i6
vG2b4XoY+pVb73tLc360AFLmJsM3PB9RmVatGkkTmTlS440fWa8ejuV2o7YvStzvSz1cg75clmR4
m3LLE/l8rE5e4echizRrQ/gMzQlbaPM1GaXG7qp0ulLkYNz4aVodSIc/ExETDwMdcLfPWrcLMMAp
tNz2RI4qCD3OlIfl7Yhi/W0R199zKcF6W6u7Tx9P+GXxb6YM0lQn3f+GPi5mXIt7WcIbqeGU7JSN
amafS6sp3LzptI1fkZJVrqLXnQynIYAI7CZG0eEGM7W232XBpg16xU7bVLDzxJJX9tjl3EHi5HUG
aw6KE8DF8w9ZcTz0RZpwW+pMy5Wb6CaqAtXptGFyFV24Nr2oWHkO/gbAnqcy6ln08kCbAhTkmXQe
0wrkpg9nvGvvjcYXWCjBjz5uksexb3HApBLff0EwwELCfUrTz3kbQoduIiGmLEz/5nEozfBoCmqG
zDdo0gq7dy96jpMInjyqsinPHgNcsDBa4RcllCaI4ywSCwK1LN9HQSMCjcSv5aqPGu1eLWSh3lR+
gmCJJSdYo8Dj9p5MNRb4w8gooeiua/URBwnKmZIUxp+pno8R9oHojKmR3N/H0hjHdlO0/bex1uns
dmmUPomUtcHrJnr3Angk/db3bYW3dJn6p6GnnfGXWYWWLICK2cNuLm1rS00UsfBrkCN6eSJ1Oz5m
QjJKu0Gzkf5OFpkLxSLQYrP3KFHWSkkgdLedRuhQfTkhyL4ynOWbaBllsUQy6jx5lxFFw/UjRGYd
ishK1pr/xNkqxI+GDtasMQWBAp7h+SpUTUFqMinqTkkaHf0gPXShhYxCFembNKa69nESWA6IVitI
R3YZgjLYNi4NgCNMhNQi6boT5lLxBkmhelOb4P0/jnJxkFFepcDC+woaH0TQxWfrdH3oJCEEpBF0
blX3gd01xkNT9tvcUOyxm2hHmmiYh/Hu48DzrJ9/zDkw0oxw6pAgXj79zV7Hu7hMeVyqup3jR2gg
Y9SZK8N7NwrdecobfE6Oz/Mp4z0HiE3JKHIInSO3J1MKIaZJf7n2eDNS2v0TZf4Vbx5SUeg1o6Tn
PFOjJHNTC6ciXeu3H3+whYET58EcZX4iEum3lct5lFaD4hmYEe/ExkM2wzihemw3zU/6uJt4KtxI
V/eF1ZO7poATa0TGYRj4f/p9Iaxthctlw92H7jHtN34X7aLz3zKmSZsPqhfcDQLCW5Z+FecFlkVA
pORm42nqtmzuEQZZ2RIXR89spTCTbSi3UrGHinT2ndXRUkdaR+GdTuPN2obDlTZtfPWQrpy/l1uP
o43Sw4wKnwu8i/lU0wrT9UwI7xKpEbBAwas0RaFjJZ0s/ClIjJAaFIQQZn7Sb4Dj+XB8PTHCxJc5
SdHFt9VYlkD59OO2Q/NV7A30G0tTpbxTf8XOzaCRXKwB65YD5Rf8bnxwuRSpgC3dsrM+LNssk5pT
B/Qah5C0R+wkzQ8fr9y1KIscIwkx+GbMlE6D5Z+0FIC/ASNnZW28F2TWsJi/KTXjpYbG0KdJMlDD
PWHHyLEZi1nxLCCCubIL59/6Nm3NX+y3wD9wRy6UyyVocOnBv+/3JjSybdmHlYOmU+XIgxluYdT/
nVfF78MTbYL5yoM6x9zVOV8jCtrSWqZI5cnXO1Lzr1J7/nhylhmSc5MAoJVZCOTj5U7mbq4jB6eV
pwTSuBVyj6FFFLz8d0EWJ+dQZawAiSAh0kZR+amfHkuj+tsVsBjJIjtksVb5YsgNQMq/IFoG23dc
yfPLrLf8Vsr5ZKRlgHJToJQnLBmHA/4EKhs1okuNQJTbrzWz1mZmXvFvThU8fM0EkFV5SpUnKS7s
vL+mgLHy0ZYpdTmkRaqTCmXMonn6i++MZzqUqj0YvNBXwlzszsXcLFIAErdtAyWpPI3dNwXAYbj2
RFj7WPM433wsJYS/KqCveTKp5eP5bmhPkvnrv1vFi72IgmcaRgkx/BE8sPlVSV+0dqXivTaOeQm+
GUeY6xMGGCyxKIVqhkVolXxKVtvRK9OxBJz2Ux3VhcVIOjPcqIhBl2q4MuMXifJ8xpfUp6RmEEUp
lydDival0UNLOPVy4SrFt49n5d0VDD2A0gWEDyqJ519MbHDA1iq2PU8L16RXo/VfjFFxDevB01aa
hO/OzptYi91ihtAvs3x+ylTWpjVupO5ZT9f4/GtBFnulEsRwVqgij3WFnSh70RQ20j95/sEN+PPZ
FhumQSe3qn9HkYNNgQ9hLcg2oTdt9vdLGgAl7Q0KkTTLlxLAuiBXVi2IJH+92KhFa/NetrNhJco7
uZliEmii3zJWwNTOl0HZ1hHWuHV5UpC4BWhY2EVqy5LdK3RVN+bac/OdSSIcN3IwcRQlLlpwpeLR
j+9Z3uVnbGzsWIlteLAfL+2LourvR+2bKMv1NmhJQjGoPJWpO79cjsVdfB9hkljYdWeX36fb4F5e
e3i+OzSUgeabFB2NJRs5bkJZkIOW+cJn0/P6nzpSyRgVr5Sn3w3zpv6wOK4Nkwo5nQguHtHXAaxX
Ihzj9sfHH/CdJHRW41gc2LKKraQmECPykq2o3lfSc92EO8RMVm4G78/Um9EstpNSR33X1KQ7xK03
Mu08ezKH26qXX2cDSyU36eK1OxrSD5oxC0dGV52h7DrZ//u0ezbixRll5DFl1X7OUFHjlKaM7Ars
dVHemUW2EuriQfp7db4Z8+Kskky0BaGolKc62GiVk3l281Q/GPv42Us2SurQB0NOD6H6NT+Qd46v
t4NciqohhpXE/RxYihKnSTy7G+8/XjiXb7PzotWFL1GbzYLTfEfEDqzXdrKlb/EsIg3nzLH8baqt
LKCVlWotdoMvSTmWWQxJGTQnHm9lBEOjONs2q4qIK/tuCb0MtZhiU0ikUC5dNbwq424rrakWrQVZ
HMpp2vpV/XuGsmGvYfkR1AcxWkmP75z8Z8tg/hFv7koe0qNqrjBHYtrvpK6yJ9135ba3hfhYSf7u
4yXx7gHzZ7Uva9BSUYWCNn+3DpGbIcaWON/hIe1Y6rPRsOdhCrfa2ptmbVks0ko3/W9QcOyklVPQ
P5vDp6leIVvMWeHsVft7tdMzg9g9M6znn/HmS1oQ97K24XreZPk21rAoN0pbB+RsWMWWOt2xXbMj
fz+iwY1tvrWBvzyPiFNTVKbJxPlZWI4XRTdFNiL4NIE2Mh9iy9qUiK1+PIEXwPF/56s/MRenQYPb
W68HvKUzVdj0yutQGY6pdJupD7d5jvCCfJAsV6mvlFUS68U8wvYEmYhtFZ0nSkuL4Qa5oSe1LGjH
pvisJKXTwMrNtdwBW+9+PMqLD7uItBikZWGDjl2SfqzEO6/EA7lmgBFP1SZ8bgpszvW1d+rv0srZ
6lmEXGx2ZdR7XfIIqe4c+ap+kdHpRsEZFZXaBkhiG3ustTd0ZF60q1F/MKENXYfOWj/josOnzD8D
AA8UGsQwkY48X1KlkE1Jh8fgMXypv/a/Kqc61A/Vo39vPBRu8hWtxsf8juC00JzV9ve7E/wm+KLC
MQ795KEqrB/1256SOfohEpZDG6XedNe1k95hPf6cZ/bwc00+5HJVz8OesbcAa7hyLmGZsZKilmkF
+nGonK6zLbRrG6cS3LBx0UfWHPlWX1liF3l3EXFx7ovJOOKhTMRytO7l7EmaQnfwO6fyXqZgbVov
TpLzYMt2o2hlQRnU83qGBWZWrmmUzmCtuSqsRVlMXyJMmVfFDCmvt36E2Cetu1z6/g+25p+ZWmI9
e5DJSqrPCzRIMUXIeWpZe6Ua3CpFrKesbBPC4sch312WIM5ZGIi+0Ds93xNmOVX0xTztmOBUkyJY
qMWOkCA4f/dxnPe/3584ixSATZrcTZOpHUMf2pNyLMSdXK48GNbGMv+GN4dUnydoIeYWOTR/StLW
UQzBNiFYZdr248FcXmx/r7k/o5l/yZtImJUqeU2/7BhXtnhvfW8eM9EOb+RD8q393r8inmFiFLN2
q137houzvtcGxM3pgx+z2g3QmI6xqZGF54/HthZk8T5QSsmPCo2DSBUs1wzDLQ6fdSS7H0f5P5LS
ny+4SBGCCAzHkll3deZ26mmW2P1q/uDlo38SRKcNt3qxcj37eHVgoHY+Z3kNgpungHYs852CRafx
VEM4iNdwJGthFoliGgs1SHwmSfNx6zJ8UMCv2eDIVrXyCS+um2dr8KLXJULDipSRiSpCJ/Rt8tFM
DN+hWSIKmyDffDxha8Na5IlGFMQ8Nvl6jfrd09WrovzG63/TV4rzcaDLhzIoJnxeKT0hy4563iJT
pGpmZHU9aMcB/l7UbdKHAY0yO/xhdY5uPya7NSbd/AcXtxPADfD34YPQ6F7SvdQRGHlFb/hoKe5Y
CBRu/8HGJcLcJ+QERnJxsdgtsOIK9ovaUQxKj4pdUm+RzS8wk9DWjt53tu/bUMs7jpDqHXZahnZM
9QitXTeSq40S/vp4jtaCLNa4aSZiWIJhOYrYlMR15eh1sUnx2f3vwizuxHIErknpGIth9BuVxoMY
fs27NYLM+wsOoAst3ZlouCxn6daUZoigakfpMT16L+WAUgSvedXRRtoQ2ErbcmMjlfNPBvcn6iLP
5tMo5spA1HyGJj012qu+JsP33r2bxfAnxmLdzQSoycgn7QhS7UaTbdXNHo1j4FSPydZ0aqf7FX3V
dsom3crfxMa2Puff8v1/NcwlylX1gFdI5agdR+xD5NZyeJom+fPHQd7fwf8Zp7ZYjznGbnHmMc5e
eBkDTF8+/93fx9cPJCLgVbAV4GD0eT+8Oe7jUvSa0C/buzqaEgey4E9hENd4hhezNSeHGXeIFhww
xAsoiglgUEpqqbuLhUwcHHPwhC/4SOtPNY2+kyqjnO2oelt9ipKUcmiqtjVvxMHvX4K2LTc4ufWp
HfYSAPMxkfsvkl5owwYghp/YBZzWT0oRltjgUrIe7RSZrcxOhboR4NyXzcpNdvkCmMcCUlRG+Jdr
JWoy518Mh8Wi8dWkuQvkZHrqshKX0apMqWcaAV656WEW81zZUfPffJvHf8dEPoRTw0K5b3nAK0mL
b6elNHdk9O6n1Ef9BhxsOHv7KButUKbPsdg9D9itfrw6ltmQuMbcvJidh2fUyeLAIqQmlaLY3+WW
FF/n+VRsCsxoNoiYrVmUvvNZ5y/KGkSbkffcYqGPCYjKftL6O89EczTwup8CWwo/7KdGmW49nAb+
8tifx/Y24CIFRxoyvKVi9Hd0TwK3T4QnK9V7Wx4hY9W195ePEaIxqN/y7YguInd0vmokE69hXxz6
O8sL5E08VtGD7vUveWJ4P+qqW1MtWd5p5nAoHIHP/u0avVQt4XiR9cTP+jvNQBdIGdvG8ZGBw/41
xvs4L82VG+jFpRcSHUA6cKpg2mgOLcFmvqbVBaa+yl1i/AoxjdVQ8IwLdR+L3NywaBo081ru09uo
LG7UaK0cf7E/wNDR9kJDBIQKys+LLGZVpiZE8OzulDH6MqCMfxhFv9n0WfNiFUppoxVs4AqwpsF0
QXRg1Gdx52l4kz17T++TcVAYdSR9GkZ1G2jKdS/IMFILe8obuwaMW9XeIeolQLAYFMRmtpIblicE
LniIPoBiMaHdo6S1yEdVYop4Lhv6nRaLppMrWF/19bjWGHs3CouGgqXK5fX3l3gzUonZrWaS2l0i
eOUuS5WEKx4Mjo/zzYW03yyrO7uSYHyC2u2Ft5+ByVmbt0J4Pwx6+yynphltvN4TT9bkZbld4tv8
NYswaLNxGAwGO0kaU9oURlY8+Whk3otVOOyisTn4dR5vJ18sr6ZIiP59BPyVJvv/qbR+ps7+oXL7
/4ea7KBu38zYrPl+Jsq+bzP/azW+VV///W/8W35dlv8F2Qh/C3QLAKHB6v2P/Lr+L8qS/O/cy2T+
y2z1/D/y66r5L43aHZc5k39Ah9L9H/l1VfsXQEQJ7Cc647PeifQ38utcZ+Z38J9jlPo+Si6z6zY6
XEQCU3++XfM8qik7WfT70Tf0hp1UJo+BNzX7Ok+0vSIngH2bVNya9eCIsnfstEDcGyn2apERKFtM
JrVNnOWmE8XpsyeP+hajVdVtjQgYfd+LaDDlynaIpt4FvqLcForc7AtN/6qYYXRnREZxpU/4lDV5
btpaon8ee+1HZ+zS1vsKICFxc9wXr/3cm+7Y7eWV2XnKRq6y4FoOBcEtwppGuG8O1hWMI/9u8PNh
ozRQlDF0ODTAs2j6a3eaYH2Jxiywi2K6CfvhRpCG2BbkRtgFulC4XisJ205A6HHQZ0M8oeQdEGS0
czzTM7ZJgllNINbxw6BzYm1aqupPfpCXrthAdkeFwnwZOtPbK1qkwgmuYSDYlR4qsqOHrfhUCHLa
MkThqTAVyIdDVWYbVfa7T3E9AOoAMIwwENLEe7OtTIZjcIkbylacDoVhCU8t/8T8OQtMTQYtUNxW
bDTRzQYyADfD3rsOhUBy8KuaxT5F5NsMX/edcQz71PFrDQyfEGT5K66Bu8zIBTfIx+LLFA/+VsAe
r7bDSEVfTu+M+FH1OxXbuHxqa7c1U/lqFCPfQpetjrHO9ULhBlpdbXtdko4bYwpDyspMnRrqsYgl
ok+vF6ZbEtqFKWHP0hryp24c2kMUjOmhjMtxPxTJd2VUflLAu23CibJMro6/EtwT7TgQuNvmUVTe
QvW/lop7yd9HUpM6Q4znSV5y5QniJsPoo8WyFh7u+DpKQX09wKP9KrTitaSl9lQMDR6ltbKbeEam
5qg+jn6eHepO+16WxU4QhM+DMR1kw/uWx/4prqZdNoj7VEofKthxGzwgmFV/1O9aqqg/60BHyTSf
qqtKY/Z0H34LkgSDbSaSAxMDHnTZXcsRTORWSq07lfqtWfr2oFXu6O2t0Ghv/EJJd6YklE6mVd+4
p+wnOApfB/Q+QsSsq1kjTrbCbYj7wQEVSuuoT9lANod4/jLKLX9OEWNha8lZcpPoQ+WKcXlflwli
/31hPo1lnd4PY6ujuK+ZttT1wh7zye5oVUZqqxSEXV+db+N6MF7HWWzYg7+zjEo+YDjoUzgIoQ1h
YfNclWCLIq0Jb9oiMdyK19BBrxP/IHuJ+doJuXLbd7mAR2VbdBuxKZ6jrPpsYL9oDwWWNJsm8ml9
drrh4PgsbMq42URq9Fr0aW4rVSntLNjhTqoa4SbV8md6muVRzHz/0Mpe6cSJn2zyRq5sru7hjVF2
38ekHRp7rPhdXjRCZxpFUkUtduYmB3NuS+zrJqxU20rEYBPmkujISa7fepi5PKSa0N9o4I32CSoO
N3Fg6Z/pGT0KlE1wOo8ewyC7EgqFRIWPJ5QeI3gYRk90DKnIDr0y+99ZOwyTArr9UEZjmev+bZZa
nasMhn5ttn15mw4IFVmPeZVaLvwF6ECeb+tq/EubItmWhR5DyE4Wt5rp5ye6cDet2Os7JOCHgzIZ
xkOoSJI9Z+irgrTP8lN9V4tT47Zs6gTzAVKsL2zGLHb7vthEnbnHUfTWksJdaWY7jn2Sg94dqJ/c
eg1bre6/z357G/R6t1A8UVhr/cnbTF7nZEYAh+0+gIZqW3XlYrITuz5W9pvBjPUbr9IcZZR+lmYv
2AznqhsrPCyy3kfINSnw2uS9Kdb6Q1qk4b2VTdo2keLkqvDMaTvoCt6Vg2/YSRFzzwYeuRfR6X7S
xMoNKYuGsR5uggp1hDZ9GdVssqtOsmNNu8q6xJ0y6fMoiWQJ07huEkHdiDnYUFmlyDmAWLdpWIdP
aNaA8MgysTmg+nU1cHnUssh05V4sNiKFAUyJTXV0kNB+HgCzw7MKBZf7InMQR8Mmb+uA75/dwm0P
8TRKvL2qTToPgh+1FPU7sS3oxrSwqkNl+tR1rczBoOGZM5btJ81KnU7JO83u+rpn/VrdXVSlXzXU
sinywcmLuiaEw4vWetcPV4GXwf9OUnu0gJ81k3wcR2nfKL5wB4kTX4YS999Cyk7pZD6aXnAdSzk/
TIwdow7vBK/43CtD6BZNMLq6XIavmp8n5NqUQZJ4NkY6V51T35ZbFo9SN91J55FvB2OJGkPuxnzs
o06PH+U5noxWJA0vnV82+ySZDmYfxTstiCgutGLrBHLRXimBiHqaiKnIzWjWuh1RhqjsAL2+nTda
sh2UoAAKTl9cZfcB0jt2lBavHaRpW2iKx7SuzKtsNCY7kDgy4SZ6h74K613eph7pu+phqmT3GW0A
HtjNla9kuzSvk31X1OJVM07qUyMd8SjunXbqdEdLpsbFUUR0cywVb+ro82RmgjOKnsHjJW8elEbQ
9ihODk7VCJ+COg4cFqG0N0rRumvjERJp2BQHjgd1n5A9NrkvW1vIAGEAzzTXd3rfeyXOemAENcGP
+Lc7m1sZ1E6wvGLK1GAo+6xE4U7RG7dUYfnhNJXaeXCy/PQHNsQOZvMcGYH3PeFb2K3ZfE78gn82
GvoNMgsezPnQey2Frn9AYYWHeyRqGz0dpd1kBcNNIxaNLXZ6+SXIq4623FR5iNl7dFEj0o0zmeE+
nXxlE/RFb1s5q2nw2y0Z/RNKEduxkXZjKFxPRXQzxK9QV50herWa5Khryakca1cd8p0WRWy2QHnQ
Ea6slU9DPj5mkXbvx98sZLoVK9n6Fsa9leBI8a3lhY6hHOK8fZVbztWO4mGTn1CgQ3Grc4rY7FkJ
g+liBExeVJqH3hvEqzLTHV8agHMb1YG3/SdVhGaFvvVD2QXNPuitWSNQuaOKxSmVu0KniG7TdbUb
FjvMQra5nlyp4etYattWtKodvr5f4yE5ibXsJIX8iAveayEGV5raHutGPVV5edewYEBs9HZTWblT
K1Pt1kZYuV6fAzIWtYPAjZUi1Bg6XufRiZck/5gE/n4q5MJBsGkjmrN3c5p9MWM1toPQ/CJAuHXr
muViNpwMXW6adsleG+CRGOmWQyy3u7j2kMj1tUNU6vK+j7NdnImfpxJgHZIK08YbvDuE58O9qmeS
0woebsmD+tgmTCValPjVKWH5UFT8Lb0s/O+hUH0Jgi5yZTnhsK5i7Vpr82xntViBG8Bh9KDytmEV
3Kaj8DOwjNtK61lcQuYoZfVjDKzbUS5tawgcqwm28WyOVyrIyoUVgpTzz0JZ55W7Gn9D3PhF6YQm
lyVhCMZXiE3MY9Slryy0FOxl8QlI3bE19e9ZKz6mvGCOgpj85GJWXOW0l1+VSrlPxYZflch2j2W1
LjyqqXRvdjVLSe68k1T3D2UgPWCduatIBnU+zh9R2bbakO1GAu1F0c+/jp0fPVqJPxzC6GeLmCtP
3C0KWtntlHDhqZCqa9V6/CKqQXprdjFu5EVhndIEzmw6peUDe+rOTJMf1BPcXJVgOdMsO3RjPKBP
YwiJ3cmK6lQUh24Ur+7tFgEmFxu067yuaQgmqvHYCGYg2lo8js8mEkzfZuodXbU+vvFwYnR8nwO+
HA08rUuzcYIuI5nnZetI/YAvj6EA8TDgLFoxjjS5rp+QGkXtP/a5XfjBocvl4gaIk3zkkdS6TR5/
bj3vAR2i8LNXBTcGJ31TdJYbFFzA9SApr9GABmllxlC7Y36jlOP+nfet+lXJC3mf9jje4fItHHJT
IPUC3CUd+h3/Y9SX1/gmPwn494LZktT0WraS7joEYeVKxuxnXGntVd4X1eMQTDAhvVC30cxInwS8
VhyQXmmDYRKfI8MU+sBpWV7Th/a3IVhrWxrpE/8/6q5jOXJgOf6L7lAADX/QBWYG4+jJ5e4FwXXw
aN+Nxtcr5ylCCj2d3lHnJZdjGl1VmVmZ4dwNGkH1+Y+MDd1BdYSWEnc6/LAiel9eRrC3zEzRWUqr
Kaf6zOZhxlIB+QqYzX87PB9YyerGl3Xmfj3yETh1qvwCC43fsd0aHpCBE5yAOa/nheo9KLoU/hBC
dMH7BkulSkcAPmYvF79Ia/hhku6ysg4o+ToF+bvQqMMm95Iy8lV6DnfSVzRbXJ1lWAFKF+NKjVf1
4cEXgJaWx+nj1uNKIjaAWDWVUaMTYOtwlG+9JsPmfWmV+2YdjCy6lEWwoQxm/TjmzDXdtH3vIR9e
Kw4HCIXtbMdvsUvaRzFNpBZz6o4ON2WtmLffJi1hIL8zfoR5WPgjtxSGComy52BEM1BmEW5ixJr7
SHvv4PAD029iElupfYWnxCo5Eipy75wbDMRE7u9pMPnfrCEIPJHafuzotD+2e9i5hZtGgdt9OQbZ
ujRpt2pEegzzi7/FZkcgOfcvLRTyVbCuUJukrbzNrp2qTY/BI8+Ju58j8deEypY8n8hNhOo4BOvL
ln+b1x6LAWr5SFNKvwLYMdVTyj1U8pY0xEMey77yX/kqo6N1yEYpWtdaGG337Jj6W3gdXdyWiQyi
p2GIYWPgxe/UBKLc9nVGEPrWfXOEYaaJk/Xadst2bHsmii7x4tvU87cRDgiFsFEM2+V0wWldvqsF
56sVWwUAWZ6TWc8FkWtWOuEDX70/kduUf0wBm5516G8Hn2MvlUXDU9jJv+um0NqFy3qlabzdMJhv
T9xA9qf0+mli2R5N1PVXZpCftRLkD4m5s5fUR90ebTuaepniFkr8fXz3qdsfZjf6qLPo9aXHLGC3
cu/hDZYZEj1Y5Id9ZpryxsRwPxxMGx9yipKD5c60gTFcWsIzBSsKSV6AoVJnL8B7aU2izgarDiek
LCfPYZc77M+Y5Ugdul2ElO3xJ+G5e0awO3lBoxb/DDOhHjZfDxpNYGgfOe503ER99NtbRZmEizl1
IeM1b9vleUl+9bzpBvbEVfCrs3m18BPhL/eEsyxpQrX+dKjp52WHVXpO2dLkqeSHPOUwLyQWEd05
j71nJNLGRTdN5iOMUGo93q2/cCI3YAjCa5bMdFdPwyLMG/eXcQm7T3zw42UL0+lP1EZb6TwRH7Mp
n9/m2OFiHcE1c39/I2rFuDC320e/BPnnahXmFkv4980M68m14fhDRMhp2/M2wLVj7m4YXrrQxukA
2XRYYjSaz79pPuIgKIDXEtdSAItXoZ32aw9STFG0Wbj335dwTIoo6dRF9WFH6iTz/OCohIQnSbRF
3suGphZznRHdZxR13oT+f9bfuw0QLHw3NvqyJiv81vEej4jWEWkZd266ujCyaR2v8MJhaP1OQ7jw
uXAZX6DEj/vgRpDm9i0ZxuVhm8mG7iGAGAcwbtSLcrWtfdXbavcqxJ+EjQFPHvwB/lgeC7DpHHj7
yyIlJtMgndkJSdk0rzboDt7g+YHWxXKaPkX7FP9pdb9VM1piFLEMHhNWToksTDymlzSKhyMl2rGS
8x4RQFg3/xnPKSl8sJKHCanrDe4lVsfcCysHlhnDAsXINMI7w6ZUnX2mkZoMMINPl2Sy1Csxvec/
u3x/WlpO3umE2WJB8siFiBZoDUarAmUuT6sWMFhS9lkiqoG7foD11y6PpM2+4p6ejIaJh69hyzR7
61JGwADOvUYKLHIx2K1jI+zXtTlvIwam0busffgGFx6oB4grZMcPCuOI7mT7rNuUNRF6r5Kv8F3S
UmBy3ze8ZCEql+1HEd3Y4k/lMKNCtuQZ7+JEYvUZJdi0dlE96qyvdMJPmVjLkd6PwSe3phzT4Ljk
ttRtUmZDVij70KF1fXFZKqsYdtAxMqcLqOzLCWWdcohA42FGibHQF1d+vy418kVKf/uY5uSZub0i
iz0MLntDlEo98NaA1mzs/AfeoklpIlskQ/IS75K+YTI0R3/L/vppuGKpA8OtyWIVFTrE0mNg+H5J
+iQ55wjdLodxPGR+98t2/Z8wcO4aDVMTu9jeTQpp6YgziISeP4BeTFiVwt8ZWywC5hmC0LZhPUJL
cVn9DLNiH1+yMP6VyXtPZ4a+Ql5ujg7eL+f76BmhJjxP/R6W4+r/cQTNd0qH5QUVuE6Z28pgBAaY
IvrAixnwDgKwso/IAU3U43K/8OJ5nMo2H12VrUFUJAn6PKjAv0I2VcNIDgD24KkgesgjYbIq5rmg
BAp81lZ6wqDdxS/xaqoREMpi+xIg0G+ypY97FtxyjPGa5e8QD4wwtIv6F4ER8IAD+kVFhJwynEca
BBJ/zj3QzmE2yTp8sA6nYh3LIfwj9bNH3CGySI6YOh9db7bVc0hrAO+vUUzrrB9RfeILVtt/pFnD
ByT+gg2f0/xt9+6wWHYJbFvkmlQTIk5Fyi57ZsYq7rP3lsUv3AvgcSkGtBzeI5bPj/BV+PJ7BEfA
VadQWCsv0qSO3PYDweEF+obDNqf3vK6Hsb2KHvSPHNqzncULOtWHKQI+TOdkrNc2+86H2Fa7u9/p
3YtZNWSLAxKW4Yh3cg5ZdzRrq8HGqiTRXs3cO65jKItJBDncMAGkUMGjE6r+BzbrwEAxZPts8jr6
7GXbq26GWh5zP2bEivrQe2PAy8sB5EYBJyCg21GI07jUnUnPgGqiIhIprh+BOGBvnRrVqXOSU9Qz
hFujW6Jl6I24r03pMtrYFLmE/gL/uSeAjmj77XZgFNWkhUGJs+tarPhogIGp8zxhvoVAqVAyTcrZ
Yt9EOFY4hthjs6VxCdzvCZ6RBwnntwoMS6lMbgpgEAWAspPp4OPu2Zc99I8IM6665MvaDIOeaFHM
898pnY/hOKlinv4wAbfbLtrVzV+J/yykM1XaM1yt3EzlNmbdR76QqKIRGRrW6hVnOcKmHnVfM9wj
1qjH6abeLVlw4c3bWGQGoumubndAbHo995xXsLj4LsRHkHWlyfNHCOlKPuQHRJ2z0mjQeXMlEJgS
IiJ+uOaIb6NGDIVF3ljCzrmF9Rr/xoI/2RB8oTm3hQw47Epl9jStIbLr4u1CZ44Hnuv9spmoSlv/
aVH8NsZAW3HJ/4Q25RETyGmx9pvcxNV333IiX5D8gVq507S2Ei2BDKdv4zAee4wpCcOXwnrkZbbi
PGiFgrt57x65DR4DnbGVwtcXHxtT2bJX+ziXxFdVvFzdtCJMJ2tWsXcXgZ+z+hQGd8eSp6VzB2qO
nrhGwKnQBEXnLF+P7fwO3KGY2nduH0yCGyXdXwOiAfLDRT4/GuCiTCEV3IFxBsiy+WnZLtkNbErR
6wuMB3AVFeg5CmAQRdsL8BcvAzrSLbKVSxAVs4dPSfyeaVkG5Hvsfk7yHUwLhj2Mg6gHEvcu3beL
UOWaIiMz+5RQY8KhtgyAd/j3ZkGtD8oD5qanYlpxp2Ge/LZ5MkC23nxBbH1aMDisvcnIhZVGnnlN
QNSUM8neTJ9HhxW+a1Gq3Y1LgTmEtPC0Un+iDQFNE60joh9njHiHfBDTGbu01w79S+X1WXBh7fwW
meCBj95JcEhGgULjK+vzBUOjkmUPqdg1akW1h0hjH3Xa9D7GUNLi+nPZ87hHSZ14zjK8B8x3Luku
JNA/1jgcOuBlOr2Fi3rzbdQ1mYrdFXBWND+Hs/qDEgT0I0UnE/X6iq05H6tr95tcuQwJtWo72run
7z4B+MD1CzLjs+06LDcvu3y2/nvqrQ9TgJwjG+JZ7sPkcUDm/AmRwoBw9Ws0AR1OMNZwOASlGzx4
97b7VCpy19TGB/TWoOrMJ2OugOg0PSDg6krI0y5QaclxGibXSLvlhywMbB1s6Vu/o9Tk4cUf/UfG
PizsQny5vE0IDpZGVciwz4rVD8ANRAe7gFyD3S5AU7Xw7rxGkWliqOkPgMLHZsW+CS16id0Xf0tO
k2K3wY8B5rKq9/sXBiAXMEuHtYw1f172ecQsE2/4XbRiHhB3P2RN2i7AlHLblRQjUuFPoDikRKfl
8nG+de1lJLFuZuM6zCEtb3JNxXOQp5/j0A0nKaEbC8SAKNe0bc9DOpU9PoUSa6bpLefLaRnoY98f
eLiAKA2ynxS/VsRk9o/+jk2kmNiXVaRrLTxvftna3j+ytL9E2VQjg8KHZEbWBrqComXrWFEanUw0
nwyHmXnUtyWL5Aew7Del4HBGbb9/eKmTBSiFudxysx14hn7JqtpHr5FpBQN8b3pzyZqieiM/AwPd
yzbmX4uNjgExV5tk2M+N1m8O+8BAF96RWd948dYELHvexy6qlK8BYkEtTEx83vvsOUSnp2H21c46
LHrk69ULV+8LR0g58kzKcFcR8OBBwaSL21sgFanjyJqamO1vj6662OFc3Ox0+tm7Fk0jfN4B9qHV
0hCkjtlXuvPnNB4moBD2jfnuNnTRe4bh0QMifxxCNFIdVpIOGO9PfObxadngfDTi4ykF46+t9egA
imKfz1JNC9JD+l9zBmKvB3wQoDh2/uue9acVbqElxeZW6TscwBHbQogFAuqD0OFuunpp6HDrwHoP
sr61PydmPAN1aw+WGneEN15S5bOcYYcUHum+l30i8DOOlkmi7Wmg3Cv3efffuyULis0mD8b30fAk
LC/vQ4vp26CQ6wacE8xrOWR3Ao4/o/gORc/IUOaaJ0e+2j9MA7XQyUjLdgqDwy67sRRwVqw7F4uH
aQ4fh9GqE15aD/PubDkpwZZzx7EK1bNNV60WughlmDZJoH60/c4OwDDgEyravvLkcti84BXP4xNi
lxwy4TEDzRBuIudcgendAY61/rR9JjM6SmGdxfAm+MXO/vg7ERE9ZbwXZ3jio9c3OgKo58hhCAav
gjYorgcs6x9E0tsT32J58pIMDm7rMpV0EveObwwKMo4aRq25quCfJcuVQvvgD8Bj9QDFNTxmfk/b
8M1b0OaJccTiKRQIsAKYy0QgYkBl7LMDi/REMIFUGfCpl2yL1hpI0ogostmrbKa9W7hHoDCo8atl
3LxC5uOr0+LNpe33WfveIRJ7fkW3yAqIG/DCxK7LXELHBnT9RjETD5kQF6/zxCkIk/Gd7ia7Ss3i
k9CAuOG5DtDZ+U9wE8sfdjY/0oSsxyFX9LdKI91sRPhXwrv8p7PS+0andfsc/HU/RlQ7QKEdCIGF
/wi8NcH0sz+wpH90PXnxDLnjtHgBGYIH4KwYWuChIDHGEC3gxkWFLaTfE0OUXG7WOiWCl0Cm0Q8N
Uw7BArqIBe35XtAR10gE4VaREpu8dENEqiVl79Brz9VIkNuWRq2p5ZbtTbfm7k1tAh7c0yLf4b94
WwJ/+AFeRTRbt4oiENsNkvhXR8PxaIaBndKhjctRjDe9QtfSpoMpQrYcgEvVoOZC5FGsy6mHb1sl
QjucaD8eKFLT70DYjbazeIT94hciZOcaQgjcaHInsrQ9OgnNpKxyJs65f3Wd/6UAKPRecPBkj71O
RGgJi6enj/aNFFqHYQFW9lX6Uh/pPNOGsCH8L9fmf0mL9f9OZRVDbPrf0az/R2V1o8BozNf/Ulnd
f+O/VFah/+8IaYDYEcaBsDC5r7XZP1L9x7+R5N+xYAcj4hAi67taCr/yPyIrBPRB94Q9gBT8RQaR
oKRa9f/xbxBZYawHxI/4Esg2ob39l0RWMBz+J5EVNKfwqIOzrY/4UGRZ/LNmGO26HvpoqACYXD1I
mEwNRkM9jxNYQaQdBhi2QtY9AbTP4CCVBvUwaVOmNlGPE3CAEZFSiS8PQg8ZhV6yV6RJ8Eh/Ux2F
NCczv0OA+jD/G/nBl9i5RIOaQfizxR8+sLuSCnbBXdh+wsQ9P7q8HV92s6LbX6NbnHj5cZ46efZl
psH5e38Js0ieTtwr5qjfLYlMeBj8DeQj3P8tSDWpwdq3nO/RuR+6EWeb6PcdteohiltZwc7d+k8x
GIe1CjqDSjn6LckOGbee+kXN4PdvWmGR82Dh29wA9sF1K+blzdAAHGgOcxYvHMEz9x2Q2SrnMHk9
BCb3mwDTMCtW52G5oIvhuoWSkJcioe5mCP9QbvHEkRDXvjAqu702W9zqsvfSqFjhZHwKPA1tUzIm
EvIK3j2OUkFQ2ZNvWaej65ZIcDg2D/CPnesKkNMYDQIJrZYOdQ9y4R76YL7mySHqUMAmrdZ8TR9n
s8wYHbY2qSfkj8L+YmE/Qd1YSLMw428MRowKVuqP3Rr25iy6PH6PFwQ6NB7IFoix0nZ7y7Ew9Cyh
oUdjiZyqXz5EDVXi8OUUEQIzz62KwnIVExnr2c8Nopw1LqR4SedrL70YCHEXAWzisSjmPBprnjHz
q4/FdBo10hAHIdYfE3LwiqyDxqCIBabjBaj6xSgQjf0ovEc1sUSfbN6aS2oXOHhA1fyO7a9G6SQp
VSdRqKWbUPOgc3xx+RPtAJJADWDyCr4q4w8i4Pwx27GcJUiDyWwuLlLGB/D2+dBsRkzlOCW2BM0/
lbG3YYBf4YzSZV3SGFggF8Sf44LLCQZqElOuEhsW1TV1B7noy0azb12iaDW7ThfYp8E282oPnh1A
houo6ri7JROsuAbsDNQ0HSvw5fEx99q2mto1LRS6vzWdIcwbD5GDkCiTBASHlzy3d8APupXrPZI0
FCTEeJ+O9bQPQD0yXOGev7dVvO4Ae3dSDRSnAVODOzLg8hWPzGFPgAHGsOo8mHaHeGCPIRFj/nBi
3XiFQec5n57tvMZArCEe8BWsmUMZxzBJUeqccYBVSai9syJ2KlAZX+PeiWOU+bxQegb5nW+qibf5
I1AGZs8EKTh5cNdGRjCE9IAMDYvn4AcoWVchIKYr2IwhI8WbwJfsLl5GH+EZ+ei29tpSoBbUKAsD
HNDARmA5H9Ipb37P/XV4t3QeTjYaIVgK3lMHSZDhCfCVDJBnJ8gdygJC1GPJbB93hLJl9ufOUkxx
RrwTEQDS4umzS/vPLjfzjXKFE7LsDNv32V0csW3PPdv7JxBl7tQtU5XNzj8MSZL8VGbcj2AqQCsg
ZxP6QU813Mv8D3DGeALXNX4XkBSiu2ZpSUY+lHBB3/7G7ep3xYLmETIWs4Ec7Xxqq2SCot7Gszkw
SZfKtsMDzKD/sWcQt4A2xi3qYQ9m5ncHIcAEAY1kgCTA8zyuWVipYLrO1LTXxNkWyw9LDPncfNxC
tIahJs+78fZnb/eycrDdH20ZPc99bBsvGJBIDd2bXziSsIZ1qXsIYOD1FbZBcuEgf2Y29xDtsKzW
hGqKzAuATcWKA/8Rs+Te7cDO5lWlw8YLb93mEBdP2GExNwXOw6OgJvE0PuOgEOjpFfkOfDI7URzu
erM8egYbMOBbVyw7q1mwDwbyBBdlj6v2ANo1z+qFganMyIxNN9DeEgZ/c+DXVggM5jvgVIZnAwYY
fXCaI+CXat9mHHeHfofOMKkAspZ8dV3fHtBHRne8Im5SmsNjNttJgQ00YI6Rt5C+lnGggQovGF1U
my9H3zBRz2ZrUfgQgmCmlDwwnrOrt6Cx7tW0v4DDjq46D9s693HJMWO7K4hzUXVgeRj0fl74MvQp
igPCp6K4UiYdfiRuh/vtpiHsiRdApfHUlmBDCo3H8CYn8Wndycx45XEimjBYIX9NhhtLkieqOa2F
j59t4RVxmTwyP2Z2jXACW4FVSrpNFZaG25In0VJlOiEV6cZEHVacVQUMTnDIjta2886QB9OnuQvg
9IBkt6dd4j4bwhUsUlgRDVQ+TOApwhFhtCzQe5ltrkW0sEfNQGAbrwqNrfx5RrnzMJvEpKtdb7Ci
Cg7t2hI+HlatQciMEmqlAGApJJkvbYK6k8avw9b9HDKkDg3GeA1W1QVAe5kWwR6bpRBuzOea9eQp
D3H0XM8ekix9wgYcO4dzpE5686LXceZ/5RT8NbAeujLP0F9u1ytkkHwp9fiQZlt/5HRKmhgnDzg1
3jQUU/vrakJd7Jvqr926eodUEtLkybhc05D6T2uyjGcMx/o0z/jgydLBfGtd2JM3Q3GVyiX4GWQc
js9raw4+BeeXj9FtAFyer45+JwHvm0RGOI+afAgP8V8R/JqxHzxC9iCjGI9E3zZ6kjvuFsafuRbd
6wxg4MNt8q8eUGiItarcqG0fBjbxA/bQIUVYYAukkuTFbOz+X+q+Iak/HBOFUQAbXsuJwGe1whQw
VghMFGeurF9C/SVva9xfw8ViJvKZK8O+/4L+i72lGB+fp8mySwKxBh7+dT/5DN0SHMLtLYz1Ume4
Dc+AVkSDb6ktMUIGuLM3kl3bCIMd87czgkAQaeajkg/YGzglE6ha0MrzL2lJVFBMcEUb2HdG04+x
Ww8zZpUz2PMAj1q+PqWm3eDzkdJa9Wv6bm1uH1d0xY/9vL4HGSQY2C2oMIkAbEJdf/FcO9R+Z2hD
/ZxeBO6V1yzrtruWDJoszMxQIGQ8loXd0+E7xEReUCk8HvFxcAO7eHm7vioFGX7spngtFwRGX1gw
LLRSYrIXPEkzIr4TOn9NsGEfKiryrx0yrc/A+sMtI3tmEY8Hp3EvnPcva8IJQIeT+sciQeMk246n
T230Y1ni6MnpPCuSPpZnRO+9u7vwL0Q5vwQZLkax9XBm4IFTBZM9+kvXd9/h7mP+QuS+1np0fsWy
HfWU5bCD2vXCGziy2b8QX5oXE6zpZeIQ+bVe7uoe//x7STU/Yyev/wtM78+IfQSgLYluBMzcDoBI
1NXvbPIC5x4FtR54NCcBS1QBeOy77qrtypl6pHGRAQy1x5l3Uz3Q/iqZ4/RtnO9f+GhxC/qgMgto
YREMCnnHYZXwdKlVLDguVG8cT22cIXJDxeE5lf3DNmjRQMcNZaZD6Q6p2g8AZcKHXXDya0pAIamQ
Lm+r2uVfPCQrCLnd7w8DT6HUU3EenROxQf6X3ofh6Y+KcTnTOUw+FDfigvPHwI6on2NqutPWoV8Y
03tODUloxT0K5ccU63cGFeIhyobv6Z3/whatPmTgLjqQWJ0BVB/5JwQUnuMEEu2Mpsg+JJIdGdLy
1n26LppwfIK+fFt198phfJLQ/oaCh+GDRM8psAaA11eTGsgTlwL7INsuoUVYixnLAm3Q/trbPjlu
q3xaM19DDbF/QQf1MCA/DksbRB7Y6PmHCH1laX1YWHLARYglRY9N0lpGUHIs4og2ZDit0tzEGLJj
luquzlBMykSvvzHRf8KW6YRtB/qO6aOrPaDBH4goAjwxQ8PvO3KGXGqtZrsHj63p2nrT/lz1qRu/
gY1rCzfkWPvf4egyAJqrINuDFDXcfsKlZCziO2WFzqcrZDzjpezBL3DnonRBjuAfBKoPkAUdsetd
hpuFVC12Bx9Nx+pPuvbTfjpDe/g3GNmZ95BotZglSs9B49HvvD05G2TgtTs4UU9mPqsJhK6ybX7W
zHaHaQT0RXtsaez7imA9+JQhLsQOTRx4Z2/DKQ8noJ4m3tdrh/hKSBRiA72i+Bn0LgLjuEEmF8pa
3ElWskMhxzU8s3iKwWVbMuySMJcl2BmyX34QjLcFSzUInh2/Yele3CWnLaxuCBouB9V46qJm3+lW
4YdQ12fFK4Mu+crwmRciV8AJIYTK/BmcaLo9aZnlDbXR29yTAOc6b7CtgfU+Dc/a8AShQV+1YgTG
DL2Pwq2Sh15yDQREwEuErMLY4QMXXQeoGjs00Eps8mB3D9co1XcG1tvhl7/+9DiEvj6EmxUojOwa
kKh9zDL3PQN9CcXidk5bW0FXXaPye30PuZeQDZZNFMgB0IlQBNJjGyXlnoR9HXsBNEORzxssFfBK
wBikmR17j0IAeAv3bINAqkOW9/37jHySH3l3A9YaiIIlNsNfQv7jOjlowBJJyhbZI/CKbF9Q6s3B
RfwaWPzHkhnUG+yZdPhKAD8WJvVqrim+0vU95sjlhNVZiFaFNzRFx+ZbfdhEfrAJfo4Ey3EOJ3cQ
U/gxj8A71WinU8etvnga2rRWYXsymQhqIxqNFNT0FMjzlo4HMqV9ne7jChRtR/cN7c7aebXno9tv
l7YRRrZF1KqxkuuKzLCOnQc7ysoD/YpdMjFV3JH54Hm6x7YWPBW3CC8eN/+JwIM2XNV6Hl0Cqb0/
xNiWkbzYRpCbJFif3MxEM+130mpR0PqMsm2SOFe4vz1RE0fRdqZomfdadqs7jds/FBDA/Adv/A3L
7icZHRaZjE9d7I+NhRSnmaT6FCzwShho/eB4bxUWG5IKUYbsmi+P2vyxGFmBTMQWn3Zwyke/4kGL
Gsw+p8RsUHT/mEZGm52AsJ4twBzIiv01+U3V8sNLicGvYCAmi36fKMI9KUaJSUaVi29WI7A1S76F
W/az7fKhdlLO1RwnF3UnRcy43axrtzLvg61IoODx0J5g8Bb7KWR4Kj02ihJ1Pa966JAuUPmrg5k5
XKlJxkqXL5gktFbF3kUGDzR1JYoHGDhNCEQWZrn0vu8qHatnBf1cOSrzEMBWISUOQD+3r1u7RjVK
GKKrsdUCW/gRhBiHJREdZBkbMDHwcDngU+hAUgW17qeunrP9tCdxPUV51KSBUoARAP5K3kPhm/VB
01MKBVTqEMDmQ0yDJwJuURBzbLpRJN0KS/IdjSULS4Z2FaiN4nVrVkhuFnmZ1UeWT1MF4tY+EcBX
uPF2UUUBvcD0Jyl5n4+Vzx1yh+niFZws9BIsWw5u1ENTIwXmFeZNeelCL352uKFXX54DzrPajZNA
fiZ/Mr18XJh97GaN4Q/VMwPhCBmLLds2teeh5V2VWigygNhdDLi8JdeQ9XW4frHR+4btv1sP2KZI
4l5XUP97xe64K1UfZHXv70MDAjOvhNvcSxC3j7NAKXZ50yPW5ScjWLsg3K03Dcin8bzxr6IzNqm4
P575jjWHPN4BTnh4NwxzVoFj83dFbCrkM+sv01uMGCM+q0FF3jnw/OS8hDICtuL9ChB4W+4RwkJS
2iNQ6K5oHSiBoDBwpBziHaxZEsga4g90/oPaHtvdz6u76O4+bExYfmL3STR8xd98zjJ9cFOrbumO
jLWNdaZuPY7PYhsZ+EXylrIWFnio2zT+1XKJTQTvBbLtvuEKQfZWAnL05xcBou5CZvef7J3JbuRI
tm3/5c6ZYGOkkcC9b0Dv5O7qQ6FuQihCIfY9aUby69+iZ+arrARuATV9qEEBlZWlCElOmp1z9t7r
HOcyfvBr+FpWWZ7modvHbvxMBvvTLId8bxW1s+2WutuwCUeHomE5tyMw+keF5x36eN7WPVa6NXVu
Z98mr+m3bOu4b/35R+E3v7CUVZto8MwN63Qr0u+tv7EsrlK3P7SsPSJQeVuX03WMEbg3q1Mr9Idf
chMss1aHOZ7ULpkycwOquNzmYqn2ZcWZYNP0hsFivTnoIwdhG/d94r8Xs82WVD9jIqPJzDT3vnCn
MOOU2mCRZZw0zl+qZbSB5aQK81J/zEV09tiASEwudciDkcIYW8oie4oWYjKz3Dq+M1+lpN73o4o/
QAvtdbJGXEV76jpWhGZ2jkdM2Qi3vdywIoZ4qBk/9Gm+Kq/Gm/KLd88L7hk744iXRbrFmbDHRYgH
Lh5COynxRQ0PxqCeGTog5TSYb6cKqxG+Al5WLxLQIBAeiyWPDvlc3a0ryCb5AuDoq4tYlbysZni2
tN5jGUo3sS2Le6Ltxt6xivaQIOGEi40TJzXhfs/kgpq03Ht9HOy92aKBoKdMOmQ+ozub6XAzFlka
Wnn7a7KHZxCyBIntj7nM+xCHIL2QgNUDhPWqY9aydRhzEZIo221flMtG4TYo0ul9NSISGeTnGCUo
UZQkJRvJA7qwejBWA+IxdWMhmU5G7aw2lU2opubq8jP3OMQGgCCre/R7E+XTbONd7fB4F9nwrWCQ
QjTOrnfzzM4HY8gUE8x23EwWY1+cqRY5QAOTQ9F+N7T5ngsy0RHex6fCaZ7pyYJtM3oydPIMSpnx
rV7E+zBUPyVppthC/SWLNOG4R6rKGbcQ6ScVqRz5yVY7HfoD0q+FTNXp8s6bh2I7xV66ZSCdbvBq
PxDsxfAa2xFxnfIQ8TRXrmIA6uHyVPx10FUhh2sxxaR4ZmvnEDihEM9NFHIj5okHjdmzEnbftsan
iGoZ2qlbbip/Yv+tg/+eRWXQLCuGJYk9vOS24IZ3aLvpfOym/RKGFpx1NWBc/K6bMqJ+j03jamRQ
SrPIcRfYWxEP6O2+Ba8AXPw+yUjvEbvJwnkOWua3xpfM1BFX6S+f8I3pWffRlB87OX7EoP5Wf85z
KnGnCAc5MqvCzkiuxmk4Fz2v3GIBdzIHjYzONX+X13V0BcaG/61ikzUrKEBSl8m8T0z8iwEDqo2b
1e7GnVlKIqf8kZFEOA6cN6I5ZnPnAd7pzrRYP+id9SE1r9WkDknQ3a8GgCmfxVmpeJ0OR6eJwrkv
fs1W+tNqMviK6nWM+bjaj9QOXvxyfCdk7T2XQ1dvpVzkyTK5Y0izHoeWDXKCw2eTzGN+ICjUhK0r
nG0vqysLo+o0eM+uLX6Qe3rOsz65Qj7CJtb6V4vBNV//8qmfmqRAvijyrd3N7ziYUVkz+5VGsUSn
sF3s2Queloz+ekAu3fDsb7XnnHqv+dlw5W0DO59OPqLVIYehdhStJuQTBe6VZ+k7zRzvI1tnuixu
fJhHg/F78eRr58FvjFeW1/hhkxv1Dl8XOkRDmeO6yyeLCdubSBl8DuO7X9fsfVOjGZo+libSbvku
SV0cAgYEgWnx8SYaojszPT9PRXAGvX+NzdTapHJ5qxcDJk2dBGEtuQNLWV7YRu0vueiJiG6XoOi7
d0LaWdhH+cM0DkgvgvDKGD/VkbgvR3E/ZTHrnPCnq97cuL5erqrSvRtqjMmVm7ZhbzaCS8YDCqaH
8sqnlAiNrE8pfqjBXG09qJGtlKVMQkcnGQxD7L6YTXm42CwLVyXfJj0r0yZwKBsTIutjwjSCMbau
72qzRelEDP23FN//T+kbNmLu/64Ln351/a9/hm+sX/C7LGzYv5mUBiClPSZPBEpXBM/vwjD/ijVK
LK4MoPOsK2r/IgwHv9mexbZYUkiWZHoEOedPYThYdWZBtERKvm4lMv2f//6n5cP93/75r8uI7ZXf
9A/2hiukYJm6JdliZlsmKKS/oXKyaMzTuaMk71iayOjcqHsbo3vd7GbBSxYWdZXztNfjle1T3IdE
PXEStBbkA1Pr6bPPNTmIDnoAhoP8KdJj2RFTG7zXSGM+jaau6ykjyu5Nt8aHQGf8D/QlHebj5//8
lyUApfzvj931x6DSf3YjrF/wB/PF/80G2uUBQgv83+0Df9oRzN/YdA42DEqfzWp3wfP4hx3B9X9b
9x9CFCOODeljdSr88dS57m+ehDDk8ykHFo9K8O88deKySPsfj500GYa4gkeP/7DTDrQAj+VfuEX5
JOdK+hnVpOtWX2UwBG9VKdJlW8cjswAj/pVXqq3CMZ78t4gQ5ohQNk43Ztu3Ym8FhXj2uiVvWJNq
dLhrMy/OdrPTLAcuBWTVDiQTZOE0l2TJaxs/fS0KInJR0NZvqGDuuMvIdxFMoCKjRhrR7nclYiWj
BTeax5Bqrd5jqYjsszOsgnGuk/yJ39qQh12xTD8nUXfGgaHwQMHZUJqFMdQHvQE4Mxcbn2AEgRxO
cfKgbWrt80SY1LJTxCwwKouM2Z6PzVt4q/O7n9uONURO4rihowzng5qxnfAueYISohadeYXWZpwi
y5mhTujlXjH2/uqXxDjlKdIiCcTpURZL9xC5uYy3Js6gaV+CzvnAo+uPL7AQqzwEIh9gry3nW5cK
OsdtLgB7zOBcGB02yTEgPFoSzfWBIFCpkdNqhAr2bHNcXrskbhKSlFXzMQHgBJ2OUkUCwTFJo3L2
AURIlIEMQAZRfnbawKK7DAm8MYLu7o0cvQXDcgtWYptW3fiVuHH6HDNzVnjpfC/fVL00mAgTDmHx
iqmNG4t88cL4pYu/g7jtnDAoNTSElNhNWI0Jjczo9wjddLsj3cDQx8+soydE2ZV10B46tUrXMvO6
dZJV6+HEgIzaTqCLw60pkjWpkVsQG6KlkkfNnHpEi86szxHx7+Q0RumH5OVAHCiVE/YukK9o0fhx
+HgdpDygN5O7bxY1nubSRhrsohFFKo9Syk7LLlW0HXpJ4KPqBmZFqh4tQvF+GyB3dg7pSlttx9qY
5c7CwYhaK1qSU6bdj9cjOkRFGVfxPSjZxvqKKn3+waCgehUkRnhm/Hr6IRqzUKElBiZOI0uz8PqN
Yoo2wxjxKDF1JAJjI1tfd6aBlTFJ+/ZBGBKjvLVQ3oFXyj91VBmo6an0vpdl5iW73CdPwUcVZ/lO
wWoLtU/qbcB2mYciBta/meX60dcT3UfoBIxUdhN0sBeBUIiLAvzjl+nnej5U3AaMr2AR5XeTmdO9
1LBjwM9MzXxIWl0GGyuyYZZ5Nvv9oiUO+pXTEnVQGxqUlgzG4HODozEl/wR6YjPMvdXg/O5I1SQl
ZMe9kZOo2pRsYRzCEZMnPo/V/ZHHujNISgfD+zS2zkuENTHaOtaCA5Z+krSp4+cqCy0nl+UhX/Ks
PNUlXqRjHBObOzq+XWb7voDYt8EciJ+bbivN7mYN4IcsiLVYm75f+MwtKC6E/mg8fRajBVA3WIwZ
6y1BFd87GH4RybWxwIneEpidTpOVRE8SUyArkxbcydu0SdWD3/m1dUoNgTFw6vD+f8O5kVvvaeUI
MktGgaFzKiysIW239K8dDwI9T61pzsrOUeTF5ozJFuvG58xnWMX8KEOF4gO6S/PEjR5ibdPFJywo
YWQOpkBfjzPIl0OJByu5zZ0g/Rq8iVlMkgcq4OiBHxE6KWP2g/IW89kB7+fvgrzJfsKLkgyaPdxD
2HNqJ/4haOXfgRPFn+zUcz67pDSLXVJhTr5OR7UEG+WZ5jP5GIIoDefIrvMsg6ilLfIXlEqPBhro
QBB2vhe/yNLu2+sRM6XcVY07vFRlVDAZFJ2Yw0GNS7Gb+hr3t+tmbCEWtQ0oieSvFz/YMwqn5zQs
vO3b5UegLCYjHdSRZEMNPI7Iby7+AKei/108ERPCM/FzbQtG7S32T9xBpGDM6DTUVuUw0Jn7l1YU
/Q+H1d7RDtQDgvYQ1QZavSWY4/SDAVEA35vvb2EtjBYynFen+xG9a9uNhZUdDdOQX03fTmv+LXKs
MFOc4sfIS4A/U8NzXqVRghYGCECZoS9aufMD5XDINA3LT+NkClgQkXh6uOroP15Z7q6tg0E996Mz
CR1zeGSeyVgfRMYpWaJhuUrSvAuI/DfDz75rR8zVQ7s8GVYUPfXw1/orAH5vBi6JkLg3LgJQFN5p
iTr9A9pDfB69APsRUDaaT9emYain+qkT/nCj+778Gtmx4B+IDc5Xg5EMnJ/8FT+bzG2+Jii1fYiV
Q3KZ6ELZuH4XbjINlmQKWwAL7xzf0sOS5WWv7iAs/WRklv+4+N7w4rfA9DcqncZ7KUSnMT9F+iVH
AIM2KEaSkXxA7kGWfC4wMubiuCBoACUyk7ned63n0TjJbMK6lc+MlVn1TMOPXekgusL9Vo/FFG9L
ldfRLnELE6G/MjyS2qYZvKmmTOROgAH9yPuRzrRuMrMIF0L6/d6PfJBIqpkcEXIcLV/8PCiVkQGj
9TDDQhLXOIAyolJVouFuVd10l3TJvBKUrKndxITQi9DsKgVBwYpMvDD4psnMo90AI2KDvLf5TzP2
Z1VMrfgvquJ0SMaP6u+FMV/zR2Hs/UYyVEioo55jY8als/rDp0th7MLxDWi8bBMCO//mz8LY+41C
VdCJWb8DD/9SGDvAFYEWBq5rrt5e99+pi//WjUmTlctUxp5teRyInmn9DRoqIpbrxY3bMJCJWELU
ED6tQ7MCWmEwG823NeCIF+oQ9dRN03th9tGGIb4kg5cuhbUDQ0fiN3eH8qx6QEC7pce/Hjq14aOy
qXjAhZC2KrivYiwO52myjHnLZGZ6/suv/P73Ov6vXaUj/5lLutb3/AgrE3ldMOSyj/Cf63u/Z+PQ
YnTw8zXwgaslbpPxkPLmLafcazEHyrxIP1O7C86yNNtfKde9t0Hx6zkOAXrgkJTp+ra5C4qqspv4
+1B26T3D39LZ0I4W58m2nGw7TPHwCFSWlJIlAi+F0jX7+RotQr8z4MbHOFy9qb3q7WFuQ7R4xmIU
mUyS57YuXqNRmyddrolFv9f4E5wu0/Z9EOvyGYjAJCGUmQXK1rLiGON6KH42flKqHcveJsR2oBVk
4szaY26UDqzhyCbbx2wRe5m7qzRMGEoXlSeb0nAISSoPTAo8FYMhb9rFzX0C4KLYBE1OYqCXyifB
F0eatW58yNfcs/6D5xcpvkfpkA/KLPZFbRTQmDX7hUJy5QWxofejr7tr0rSzjzGlipqD1dtcdB4O
tE8/lS1yTeCeM/yPmzyDlXcsqO7fMoIFAhtT7PBLMtqWbS8JLpQNKNjlqu3G+I397gMa1OCM+2Ky
U7Xl4lC3/iK5U4iHUr3YGBA9cF0SA2RTRhMTKqyxhA4jK7srU+VQv4Jo+4yGrkOfTbTz1XI5MbWt
C/0ExEQZm8JJ7F8x/jKKurwDXTYb2S3pxcy+q6fKvm61p2EoFjVvgOY7ZkQPPaiRmVmGrqmXJ7yJ
jn6UYBOWMO3LGdgnjqE7syRcEloYhwgWOwpxxSF/fO2jVVmbJKr9essYtIz3Vifc54po1s/0chZ7
l3M5u5zRlOCc19bl7MbpwDnuXc503BSc78F61C+XUx+EOjfAcrkNjMvNMF1uifZyYVzujuByj5iX
O4UnkfuluNw1QunkgxgVNxCDpOBt9tBAgQLhSyDDvN5XMdAaICGZK77Z3GdMnLjZjMstJydiIaGD
+oRUebkJzcutmK4XJM8fd6Ver03jcoMWl9u0WC9WmnPu2K70x3tcS9y8hhqGl2i9ji2HvPSTY/fZ
a3a5r1N8Su+iVcXEmMdgDo7wO9obt4LleJwvtz5cjubLWEuB8VIVLGuBUDZwqw7x4hdflTsPN7TY
9ZNHTcElS3WhLpUG/qr4bK7lR7kWIu6lJol9ypOKOmW4VCwLQbineS1jVj4ngJK1uCkaswmOwQjK
hvd7rX/sSy3E4JS6SMrK+jGP1FsHo2/912AcFQSwSz0VXGqr4FJn9fEk10QN1Vd2qcRQQkk+QsuS
zi6/VGtz11C5MXugiostCrr+Utuptczzf6/4DDmsFri1EjS7jqrQuFSICcDaNW+9Vo5LAAYCxyUF
Jf7Z/sWtcOOHzlpwxgDr80N5qUNHR+AwV0VMfcqNZD8NRs7LzEozKljSnVSziU5WzU/TEuaRXVe7
CCtnFtgifqgdCxysxd+Xw9dY62Rq6Llg5c1aP2cGDw04tw61hKM12OR2KkgGRfA9NlDKCPYPqdIE
UWVZ7voUpm3MP9Pbe1H+ktL+zHtvKhRDZZAj6P/gLB6TANlpY41YQDdW71fVOUAyAF7rDlEWihYR
kdVrEeGn2sG4jPl96sEWeFZq3ccU0vE+KVOGPZh1ynrv0WMs22pUQu6H3CrTPUOX+Ja4GcxAoxMR
3HCppX9dMq0AetVhbLbpH5981GXEoSL3Pln7IKadqVBorz0O9PLTSxMCiLzjHsyGaMDFagEzCQvc
MMvJMFLsxX3mlWLb2NV8plsCv6d9c/rIycvdpNPQMByItPjpChtcBE81aUQIERR0qcfwB/ao/S1I
veGs22L+nswOQL6876uHuq/9OwxT9oMd4Qel0bN/aFVN3T7PHdcJeXvBk0Z9Tyygh3QU8IYxTqHP
GDysyhzcIxdWQlKklFwVtXaRuzyerjBvo9i69puh/6DTz2mXxgBXMvrsarUh6As0YpDD91RImqup
X1z86kq68xUWlcXkj0rHdo8BfXhvEzMj0MBkAXZEkqcT7Do3J7zhutO2gvaUhS16ZLb1meA8pdHM
/7soB4XBe5ydmB3KjnXvkeeFYBYbXh62ekblhG6M85CKRiVhzCNGkxTTLduxhkSnXOHm13ZXB/e6
G4anqTQTfHH4xO7Jea5gdicp6CDaqvN/B5r/R6v4L0v8S63iG4GBj/zv1fH/UytAhbvw6CyKT4ky
YK46xu/VsbXWzcgNpqB4Rpmw/jE2FgEBNzZ0Mhe2HdZOu3zRn2KFBBWOvMDY2PH4GlJpfxMn/pVY
wRfyR/1FrmBizR+DR4G/g0gcm7XXuvMvc+Oe7A+0FaC/ET7N5G09rhkw4tMHo6RWpFJDAATaA5Vg
uukct/j0M0ZyCyAmqbCjaaL3eBwvoCYDwsFhWelN88pxirTdvjEmJMe6Up5iiplnMHK8SSCg3IZ5
X7lSofqpKeGoQIrSCqrWvNKjiqHJzkrkyauWannE1bqtVtpU6S/GFayvaSc7VcHDhUoFDUQ9N6on
6NHCrIqawbhuMkniBFpPu3eJPV3ZJiPsuSUuLUBfdeazWseK8XuRyD2Y7J86q+6D/D4Rz82KzyJo
2+7cFam1cGV4oxafDSGWb4LzG6V0ZXB1TElu5QrmimesGSPghQfcuN5rdSF4McoBOLtivcpMew9Z
EXvHYIV+ZSZEO3cFgTWOv5FugJl8Ykxrjpl/Fa3gsLYpvD0JZG8HBKC90tqNXgNli9tItBY987Yv
Jw3BzEfuXsFk2MGW2wpW2SgbgxloGxdq560wM/iQ+lyugLN6RZ2NK/RsXPFnkceEsHd/Wvh+8X5b
030lybqrFZkGndRiOABhsQan5jsN7nBnJazBuXpgofyzzXRlM60ctrHs+RFWNpsX9/2pXnltDT5C
rywb7mzIZD4/dtpBd8Po+2S4hnsTrOS3sYYXIVca3GTDhXMdsKJ6ZcVpj+26rdd737MVJGfG7r0x
0A8YrXSua3K9hyhNmX74oHdDf+XRzYDpoqwh4jeXzhVXsHHC8BLhfHDqD4DEpB3nGA9A9+AZo32j
6Q6ArgxfzYWIVzSjdVeumLzKq4ebie9rR8XVb71qMc/LtJL1ajEUj/6K25uUglCRx9VBrTA+nKd8
HsM0PFtaaljx/OIUbv4XB46fyxx5vfPjs1ohfw3X794GWw1TB3NXwwC2bG0TzHe79mQdN4s92Rgz
V3wgHlPx3ji6PfTJjP2va8ybJQE46EBWB4DS2sCCwBFmtd/e0OeR/BnarKy2Rja9VfY0YxIFZlhX
EheYWhGHCtahyZdslikFyl06xOx7UrJQdgd5VaQWJJoVmdgFE9yogXr6uRLLvCHvOFMzglmk+wGZ
OdnyNK4QRqNZGDqmafS9vDAaM2iNNpLPPl8BjsOKchwaa2G4Ct5RxE53jKLUtELpgn/sisY6Wmbn
sIYzf9MSSCS+UPJNKziygCA5oeLC61ixkjw9H0Fm5GSzp/GUrPBJZ8VQ4oJHll/RlH2zVJiQiDX0
Zh3jM/DeF4hNmKpXrCUFFp2VnSV4Q1oQnCv+kouYW/XCxFwWL98uQnIC5YYbwrbo7+AvdN/KNFUn
c0VrJitkk1ZNnV2oLGeiszA4tRU8eRlYTjqnlfABqrO6UDu9FeA5atvAzADUk4G9+GDnAFWNAxk7
mGJcbisG1IWUdvbtlX+b2vYuLsS1vdQ37ooPtT3/kbUeb0baY2teEaNSGM11smJHWVr6bZkBkTYQ
SQGNMdVcIaUFrzTlK+DSSatxS1aTTq5FSOpWwKlhaLB+pL+2cb3iT0lJb0zI8T/ECked+ik1cVPL
bxg+QS90ZnyOKC7BoxF1abmIroGGC96JAbuLXhGsdaPM4+yZ97GV/UjtK8Gmgd0s7T1Z3PfYIMdc
wmxea0PkgD0Znh9C2KLe065ez8mYXyVtyeaBykiNR6bNy53jY4nRDXhiQ+8YKhHgVyRTTRBSWzAd
zS7psOWqRnfHrrB7Zgj6xWB7wM40S+yN7MkDMeWSJUAziDMKJwETWBLAsnN1hjxRHUccmzh/KoJM
S/+NnMPdbAEur10FFdjJy9sxN9S9HtP4hVVhDTk+452ZN4Ch2PXvR9gHGFAw8avolfjNsbXX8fFs
Byctgit03pPp2sM3nNN7K8nHg6HlUQ7A6mLDPMuA/xbN8dyQzMHPFTMp2cfaOE1O8OVk2b1r5/mu
a4GJzVP8YQZM9A1LW7dZCppXeGmLqYmqtev85SczEarGnvc08+Af2QlTFI+6z8hNQDR2hLkaWyif
/tx8dXb+ljQq3q3ZvSdAkfHeLIBGDJP+lYp4IlNuJVfYlgoczob7lnophAmWCO0M1DE6DexPTezv
avTQIhw5q6YUIkvNVX7MfEniY8lbCubxZpq7+STRnzrHIu0R7C34G+S0EEtCudxafp7djQU2Yw8i
5a62lXOcF42ESsXNPBgP42FSNNR7r4GWyUw7+QqI1H93Leg5hdD6IElUsmmveMdQ4RxiM5ZHr9fO
EYLyFxh71uFh22qwDNf+t7yJBK4218SanMZEZXvj0A9QYENTxvk2MiL3sUW2vI2DcfVwYthjlgfW
lUnUI4q0eUBK807jMkQ3TGg8/HJjw3C8qM/gImeQVvSzk+4ZwHSZ8d1UZFDdWuv9TNJDwYQHkcWq
Q7F8D+I0o4Pwm/6X8OcFq9Hc2tuOah7DXb/QbboylMYgTkEFW61AOnzOlnG8zyBchBgb9GfVOHWO
kUTEZybo8U2Z5T4UJ7ZhaHUt4UrvRUmCbzRNdpqY7dEc5mYvgZGJLPnmNrX4zLXgF8uVfSxMp7yG
AUvKvaehw0Fohei6BXR/zLY70yHRPuFox8acT1uosD7yox+/9+QodOofbYiBkz2vjtYQJubea829
6RBpaVwYIPTdeToe26wixJGdR5bnbNqFw1sbToIRsLhxG71J49k51arB4k7funUKhx0CY3GNC1vs
W4jD+TidQH82WLg9CeXRgxdTahrZeP6J+nOMGJcsPe3tNN/PwzkdYljKsNybDGBk/IaajhA01TcA
XW5Jvi2b3pjPA5uzNrgFQf643YuVLzdKkmmt6bk9E0vNrLvNAvMrKoePgDnQxiDAebB7DH4wCaRZ
XJWGOBakf7a+JCUQBD8TAE3bJOMh5h3ZpzjWtjC0gkPix7sx1z9a430Aq4/XF4v/jc9VtnUgVoVd
MD/Os/voRx29P7/JqbecPdLodTbm33NC4AQaFcqbpOKK67NPMuKQVnfBDDyUXZCrJxo3ZV12m6wH
XUWCqdxWsfokqq23jkZBMg3mFKSdwpm1HLGk/kakK4+GHcFqIJPsnVg/clNSdoeVA2LbMNmSAl6I
CfN5tcKqgd9xVAykDSSHTCK5G4s1gs5kMWyCaNnMIj2I2HoiQ3VlIVVtF3qJuygZPhNNti0Z1Daf
S2+nZfI8COY+5viOw/QbA99P1cVfEcwBTU4jqXLye6o7dJAq8Q+ATGNHCOl9DWWxKctrfO7N3lEU
vqNigcE8gFs2y5OI7X0yssOFQXi66zW1dcEHzzDR9b8FfNZ0Awrh1sn3sXpJcB+EjWW1z8sc71WS
3mJB57IEeiRrBuW1U3yvalL8jFmeY2mfsmmryL+Gs1sODxM7BCIrPuIFqE8WOwDujCXWL/Z6bBqK
YfMPY3Ce1FIZJTsS0muDN9mn0Gl6PiaiD13XPjVuau+sgc0WZYq7Oiuy28qtOnjARK0JNgo0dq6T
14buPOxLw/4iYOW+F1MUThh7WbRzotpftQe2ELD1i+ixvSmm5jbnMaS3gBDvEu0OKyZ+Cae/7H4p
xs77GFLupm55ym0h9g65uh3LfxTFWwV8q0sbYkjWD366U2EYN6UavK30enVnqtz/PvjempOfzFvZ
uRFF0eLvYCt02AFGgk9+x3afcuxfLLaTbGSgVtintU+Woj6ooTXOhstcWS5BeQNY2Pvu5wyYKVya
g12vgdbmcXYmvm1QFoO/dSFGs6Y6TG2oUtnwoUifFYGP3QE5xvTma3bi4OwZNp6wb+soPbELswbW
WKWnHqAYeY+3uWOjQTa4NrFadQKHyMmEWLDPdbwbtH+bWoF57gV4cXhS1g01CQkyrS1egmnvFfXN
LMd3Vkx6ezEtN32AM34yiaGprGB51qKz49j691wBbMZYovOgh5pFR+30IkjwUkLrX9VImA7V3QwF
gAjcHhT6HdZWTOmKkp84fp04N/hGHoe2AEdkD2vEoYH4INPXgnT8sJCTBX3QRXfKxPXXzyg4Ecfp
VhJ33CXG8KNIU7i0TszPVThyH3jxvkdQFkX5TJqQozzwSHwH3+w6f+Q23FZpymzLkEffY/6Nrd78
TlyNqV8J028u5hnwZ8mli1gbLprvswkwB+lheQAQCS2pKj6goDUcY7OxzTOPAsJnIYqZLvZPpKpD
RRePl4NV0pV7MKvoVOV1sTUsjrDYb+Jd7Dbli+UFO+kI69RDyHDzseEW9jlYM/lsW3FKBM494aza
tEVwndiaWi1wpmNjNTX1A4cq1qxHNeOmWVz3pvDljgMsYtUDqdm5cNE4IokPbR1kI0HfdLU371Rq
/xzs8ZnC6A47UHRPnOXBdtMzA783YBNiC/j8SpUugSmfyGRtZ9YhscwXaIQ+akFFXe7b0a7tdEUr
VD/XAYiPiTjWjeMhIVHwFgdKzgYUZzmfeof0VCpG6CkuwGHpuuMn8HXwurym7Brog8I/zpWRva7D
zhtX9uNBIuEDTVjQybJmlh9VudiHzhOK4HVBmNLOyujVWJTzskCTh3XAUhCov3oTk07eZvFYI8TE
Czz6Mjh23dJ8t0fesajsCfD73kSGivR5dj8rC7dSRnpgCkr3pTQKLfZjkL4mGSH/ceGUDhkWeVjJ
CQ7ceq0zU21X1XevFe/j1JdHFquUp7a2WVvU4FNRM6VxZWBp82ObcADkyWsjFeJYjYPcyqGWD7YZ
obXmtXnk1EufKhdECx2ecRssM7euHGQbupHobwfHrgClmsaHjvLhYcUIbQYxuF8gJMZTvsxQfjN4
mi25vyszBidjYz6v2D2AOgbsun1J1WReDeaSH3kZ1R0vlM2iIS+irGO3jAYqUEbfUCEMyLiMj3de
U7WPuquz97H3YKQtnXvlki7iKeuNR8xuCzn3MSVTRk/fNZW7c0r2rXl55O9jMzIPftYb26FOi720
ZBaFrKBLHoAQUDh2WO+Cac2sGf206Z3e+4HYIc8WiwJO/BYBeSQoKeQBFH/p0vMiKscpdmO7cI1P
lSjZDeQDQQ8N8hF8xva0Z/1tt29H7Z+ho/jmplS6p6qRmNWTSYLzwBZx5ydNu1PSN4ywinp1LlLX
e/Pm0rzp4mEgHegWW8mytlMOcG/blVZ/tCv02DLNo70v7Ow7Dp4P0jLpA27SDzgQIJyENA5tkHRH
N4IoWgSMpnXCcZW3DM35CIkQBiaVX7314nGLSnxTUqGwH4YRXbQcazw9alhY/7FCa5Y97AO+2eQJ
ujS4EhJv0AKtT3eU/okinySfdJer1CD4QEqpOWB5MjFRus5bRQQnq0g4m1UJ6SB2qCqZpRn3VZ8M
ASj3MjkZbLq96gwR/KzNuoGh2Rk/GlxZ+6G2x4PXJU2yG1jc+B1zmvfN6gkmZeAOTpXE9VVVsfO4
mEySFOMZEr8d6K6I+QLXPftzSvCRrZzU/WRpLH92IzFO2sVLoNyUrYGRvDVNYBq13TuP0RhzCBQr
xj2DG3aEOFQ8VzDekZMgHQ7TSn4vVwh8fuHB44WBCKUvnHh3RcZjS3NenBUjP/krUZ4sCu1XvYLm
xYqcxzYDfV4ALLgmeAGTPhPg6SUmuPt4RdYLRjbMBFaQvYauAlAwdePX/0veeS7HjaXZ9olQAW/+
AkggfSa9+YMgKRLeezz9XZC6pyX1naqpibgRd2IiqrqlkkgiM2HO2d/ea4/fSfcq94S7iGE6CY7v
LPz2OxdfYdZ7yJREt/++b+Z/HLZOxanyZ46Yz4+o+yza7jMusMEUtE39w1/O1/1wxaDg4xejJVRD
+EfL16ng/KH7W3+oBr4WC8Hjx0DgJ93f+EM28NKI+CqooJWMf7liVOMP/DMm8o/03UqjGn9H91+d
N7+o/njS8cPgPAf6r/8YMPys+vfiaLHpAdFSyXnj9jrelaVTLyhdGAKCriegmSlnSGPw59RVeJyo
B1CKOaU5vdfvDdqhCKWp/Wkp0WDTZXDkLnyn9fDZzFG4ZCbOXO7axYK4D6erYjkHfnSJbAEj3VOq
j1gTM1PepRVuGpMnH+xtpoqbilyfbNekcBk55CWeZlgjaklV1ZRn0FWEfnkQQA/Fdiobu4oWdSwZ
mm4XoVl4eFPUy1yz5jaHvIVPF11J0qI9iyOjL2kEDrlWfnUFkDqLfkEfbLNxq9a96v79c/4eHkeZ
fw/7fJRQjOMw6r5Pav71u/9atsf/LM9v+Wf7+7f6/7FUl7Pyz66bfvrM37kfhb9eNHzRj4tG/4PV
osqJKWuGyYWgcNr+uGg0pl4MqYjvYJQ0Vi/Zv6xkYCI5kTGg8UnLlmzx7f45LONaU5m+cRlaqsXl
+LeQj4r2O/FR4kphUMaVzQ7fZKb366xshjARKn1IWrYlo6D007zpcmK+gFOaj7qCsgtPMd9GCZVZ
TMQYbFCtsUnEJHcjiQfgkC5YAAKcUSQCYC8AsnxkzfCutUvnL9LI3p0xk22F3Vuc62+VETyWjfqy
TIjQNQt9U4u/FFm/FwkzAs2hlkeKVgWwUSqnK45dpFnQN8JbQzC/qVC+WPZU9W5aaphbUWS4cF10
hyIyOjWsmVBRFLzXkzW+dOA06OqJ4jv4W7NDPg/4U7iCwyVWIbo+Q/APWVUOePI3BU1XvE5g/Cjw
i2eGNHNGZa5eWBZZ20Cnh9dqWJ2EUQsjoit8mMYPZhG8huwt96mc3kQBXVMsS+GsWdpQ+wmgoX0v
MLBL8cw7eS+94iq8kcG5+bg4PoxoyvZ035E/Z+k2ScHBjCb6XULF9Ioyf9fiUfHjDgsU+mbt8cgN
aAZnsSEuSke7DSpIzXwQk1tIZVKuibwk823sdNkexrhzseh3+2liVNN25mvVNkh7RiO/l2QfSII0
hrZVuU3CU4SxhMtVpmzGeCjWoAAb/pmapU5gTComToLcjH+dfMRMFWNuCseRKmMWvU19HkswtB3J
cSeeYX9g279laKEx17BafImsvOVYPmVam3CgDapczM6mZuXtaFXzqMwyoRzsaPzPOlC1auoLZ1oj
Q3ZvYq896n15Lw4BaB6aGVzwS4/YFTovleYTeXzqo1honeWAECSzJtPhnaaiOJrZ9QmEz0G1A/Wg
cjKShqduZM+oyvVdK9UI0u1w6lTkzLIoyo3YUEkeV7NXFYqnrUeQmNlbsHY9B9JRqzvVTnCYrJUz
52UIMrcN5HdxDnWWtwnvXlV6lSq+9DqRzJQhiZRHOXqPAvuByUMY8iAoLHzYA9urrFguQlg8YGX2
0tUPKE8CTfPaEzUWgdcF+uTNmllT6LFS7CqQqI3Mli1XYCyPlbg1lQjgTKB+C0EGOmUxPgEdUyEd
IyFG7UQNL6v4jdX0L40S3lfRFNxpQj1soZ8qcNEjn0i+7s6qvJdbc8tDHoNYUOlsMQx6KXiVkheX
OEDJTqHYVFO7Q02FxRk3L1hPVKaUULhnmri2Sc8MsukYKA39tB06ZScmprm1ZtL9IEEZ5sr5k9g1
71AMUgq8yt4t1w8hjJSRLsB6pkHYfBX78MMc6gfGtABIEUPhLJI5aTkmKBWL5eO8p3XH4DizITtX
1hSBhOCNLltAWD0qEbbP5TiRF9i3hYwlCByZm2iQRJU1qFBKMbYVhrsRgiP7ClnE8J0+ofJkXqzS
r2W0452iJS9xPNKGWi2uiYyPcb7JXAq9QJpIGOS4N8q+2uK/LzVzccCURJhWJR1UrNCdtQb5iZgC
AEJaWEyk7a0WQ+tm6J1jyRSRHShsvJ2NVrs3isJ0yZ1k1IZmzAMX7v6uJM0Hxpc7hKKGS02nTzOL
FltOaR/t2blgeDjIBaPTRIglp3hTx2W6ZSS+C5QKTRciABgbglPWIhrQSLqzFc7vTTCmvtAtIJe0
IPgGGJvemIp/Y+PBsiCF46Pl9AuDzo5ZgfSF8T4E+TGjuwsXTwjpLqkVLwjqp2wkI4yNc1ukFl01
tfi+oHb7maFDScmSwAuwYmVNN0H56OdDYgiaO+J74PLheCR8e9sgNj7Tpmewn6GMmspwmuTpW4kn
0E6wZyl40HZKSJYDZJH531it/69cuWj4qf/zFf+pLN4+yl9WLesX/Fi1GH8QVCcVahBvxJAjKSxA
fqxa+BPREtmeYqj8jqO2/mPVoip/GBr7A+ZrrGhw8+Cn/+eqhT+SVUOxRINEKaf838ojY6r/da3P
LJdQNC57WZEtES/db6sWI4I0FgzzAC/nBs4kbUmHG82lw86LnMQdtmieLtXJdnjHUHg/bgo392Of
cqXZW4BBYAA4PIYET/LS8RW/2ww83Z55/u57XIZu4o3P+A32w6bbj+GWwQKtw+Bz2vMjna12vsUx
sTG9pTliQWN8sGFUJeePIsYYhkZcTzblJ2jip0G7rWJ74MBYi3iDa0qbyaNlMHzV3N656TmKm94B
IepmfrTTN5Efu6nNPO5GGR3E4f5AP1ZvP/Z2dBTP8k22E3k5gKY8eV8ddV/2K1d7OQhuxjcRXES+
bbPPNvJ77AWbfvtI0PQO76i9/gRiPMYFIVU5Bh5VE7Fhi7fDi3zqnd6+CZx2I11w5Gn24/7m8dGy
T4f1N7PTHLNdu3lVHSRLuzk2RxiA+5S5qX2g0MF+9u7vQ/sdj8wRM86G9iz+Y/pYVwkSq4Od9SAS
lkJVdGPum5bdP0ZeAbCM723Yr7F9z3tlJ7vO7fhvk2t8WDaJPFon7PfmRXHT287F3XzkPnqeLeoE
Hhh736IUx37CcrUnQmdQqq7c1B+LL+6qbXdYicAQKBUP+wKtseFRu4mvoVP57ba3pUu3wOVFcs43
8gVmbN/u+Uc3L6NxbZ4XL3NNNz5S8e5Fj9MGcdLVXzP6gm2l8iSe/GQuoCteazfL6IW0hdZJb6p3
dURUsvvP6iKRNfvUvPqm94kou90HuJcmtQ/o+aR2td3rRAu4gF3RnfmskWiWz+GkYdL21yyVzyz5
qVjFM1t8YEaMe9Q4YWOjoPMVymHmptGOu2y0uxbR7qWZdtFXzx20txkZJR7jgIO4Y9R0bF7m17Fl
EgTbA/63bdVbuqntIYSiQRWsX9Maf2zFzTA8LRiJsrN1k9iCC13wqTpFR/mk3DXH0e8fdOMqvFvv
5SK6ohljMrKhrvALcZ+eI1e4oIU6iXAax41IlwYAXBrJPMoI8GLw60YGXmMzGRmPxg5WDLFHKSI+
RQIKnNtJaTEwUBpv919sfkHGsNCgF6e6798oJ9OO3QUgYFMSut3jaS6jreIG++ia7JIjvoH+K7jh
W7rvyKX29Xrcc/y1I97VrsAtoJxsBl3RM1Sb6h4utgJylqfVl/6qn6CI+cAITdawjrBR9qkncIKt
Oxj4oB+ESzkHJN8FGUcgwwlwNWCes7vBpuJUQCt/5qxj9hQ/SdcUqtiLC9E6uBM/Es9mpWczjN2q
+M4clgg8ez94YUQlvcjrveu8xbnrhOkBVz/vDmssYJRn5RI80F7orlewqDzMT1Hq4hZu3zkuaDqF
Uz1r3DcMZ3iGSHwND9M3nZnVp/BOWRNUEnhXreJRBK/5RfhUo1zP9+QYpO18KjzV8ebNOjewu93i
XnDpHN7p7Thx2cSH5Ft61vc47PQ3EPh2+hlg8Ia755gv2Ts4smYrv1zDk/VG0nBtar3Kt8o1tlin
s+56WeZd50g3ykl+MY8VyY2wtEkZfIg7aTmZl83iGL75HNiM4I7QwO3qXb7ulFvfcKRz9KWczSv9
iJv5Ttmf6x3VAR7ZF5GtXrojOqk+qg0vqDlXxPi2qcttefP2Fm0ByFk70b6LtuV1n2wU52lT2ZF9
nt2Nxv5q8wH52A0dyvSO/MoWXfW5eHtRuJmzyYFb5nWb3h296A2bvA1bxpacaUM33lZzls14PMue
5JwB9DzSiqFelj0vwY4HhzKqIxOhjXkpdyJ/BYnHruzBYbLIwou/QzeBbmdnbT+6HBD/PB0lhzFJ
SW+AbSmInE560l/SnUpy9AtfD7/Mvl4M//tRnLtHsFLg4ny2MI8GCSzQ5zYM8fZYH4nusK2jh9Ie
vhJ537q4CqXGZs7lsVbr+b9uk+/45ZEqMVZTGo8qSlk1G1Zb7mISl/x+9ugqbWxGg36meUKGvd+Z
OD3Fk/oRioTfNY8u76vmv5Cp5zXgjWJQzObJ56x0DR9/i/umvD0kdrK/c7ZfAkMRVz7oB9N7wKkJ
3MoJTFt7Y5Sya3huGifpnMKavQIqdXuvdmtX8dd/u41wYxDPfuUZy+EbPgv/8J769NxpLb89clDm
M6v983jEQqczvLMj+qBeZxyT39biN0ACISOpS7C5sVxwtnjM6ZW/DOFWxWHF8zDjkAnfKkB1TK8S
tsqwZbzeiaSAqe4T/t8sL/8nSV46huo/WTi+Zd3bL+vG9e//WDdK6h+aASgcJfgf4JB/rhv5E8lc
iTQsC5GtFJMV5T+Ck4oOUYT+EsuQWc2JivWvdaOi/WGKZANB4mjIyKryt9Su7yvQnzViFopgdBRd
NUwVFRs8zq9qlziGuRCm7Lgph6OJyNjIowpOEmKy3t8UOMbj+a1TlKuUvS3R1ewf+tLvoDPpc3SD
m5lGRUi0yRHC36Zt75jssQ/dYr1mrbpVMGBiCt+Edek0CdvHZWtKN4vMbF97XqoTxbnO+qPH6l6e
fLj9znAQqg8MjJawkeZt+KBPN2LmGw27GRLIhhNNBVy3mrWHzbCHO31Aj9l2qTOfZ6q+gptpjCr5
T0YmuqQazTwn4Y0Mhdklbj6zPHFBZdtie61C0Lrqp1peMTHaMYDbgdaOtPpaRu4S1vNcYQnK63d8
YJdOxAumIMOkbFzDbaMpJywOXoytZsqfzfQdydKBue0YPLrxH689ry7d4+VobZpZccT0Q66okdfu
KFPxo+ENzuyjhn1oCkZPm9GblLHc5sEjPUueVIVeXkYHop9M0gnZTdIOfZs3EXiANHhluOJrWRXT
lYba5ErT1zTmPkmRyriZY9JmuyGasDy99OEhAnupGVhXaaOfmzNxIUdhxxrA8xiDD+4z+QwRS95m
4qe0fJiE3a03SWfSCCNXyulfmd/X5D8Q2isR73uKdKkM32o0XVKS7os0n0/GMw4Bsmy101cjrGbB
BkYKLYwSSckPymgDFK3FnGwVNJotqT+E/WVaH7VqzeB18mgec/pIwdhR4+PpN001bAwMLwqblRYl
AEafmI2biLaDUSDWghQU1W8FdcDgDm2aBBzxMA7RPo5aIDbMSwECD3N8qEQZie1OWdGz3wAAMOEL
6RAZXaj5k6nisnwVqTGRy8whYgcVkPJpbq5jqPgTwwVdyzaFETq4tAGmyg6N4xgRfaEU3Yn+SiZz
Rz2nbQUlt8CFWBV03ZmXqtMcxdiEMX5/OduH+uMwvGCiJoV5ykgd9xHHwJWw/sRQe5V6pMrVEl28
pOvDDvuAqOyS+INw4qZqZnfAOFNztZmgVMN6cQeeSwslQXOAExFjXosgAf5nW0R4FAkZENAFeTi5
oD/dQvnI0xg2Gq7gqZhxQYRA/WZWRRLrtskFsgZp9wrnxREA4kl3VTpd8uDHlOQXctbPmeZ1mvXv
NxianQi5kG8WjXVI9VP0BKScTD8eMrWcfcVsTtr8IWUlPgbAI+m0la+hghgOnX5pzKNaJ7vZyDfS
EG2qZfKEYKRqK/DAgXoDFXUDKkyoXvMg8sjN8GVAQqT3YrpdYA6YbvfJdJ9aD3ioZE8tjH8zuOLS
G+l8bFLLlodDGd0utVcaAnwSwiJod+pqflFeQU3LCqYe8dFaAXhczTrYgcHkGkefWY66+i3Cz58U
wkFvDzWg/KzdJdGbYuFWimjEwAx8j02ECAvEc6ZVOLfb6DbH869N/k+Pl+u/B8Wl3/I8P+7aP72p
v+HHegOQJsENBPzsQezSq1om7qrNLRMNu8XrTI1pIT7jd11MX5obqijyv/hc0Sf+/XNVmUN81zzI
PP0mOBQDYV2KyHtmbsRvdSxwkYOZNGyvWYTY/g6LNkeNj4yN1mzY/Wi0oeq7Qniujd0UbNLywq1C
lB/F+MhVL8wk0A+h6WcUEumxLerbSgTM2V/+/J37bbizvnHEs5AHjfXIUWR+PRslzhjcYRkma+u9
B7zZiwB1DQpsl794f9Zv9OODWxlkPLe//yCFJi8Zf5lk/f4JhT3lf2Pe04nnyOyhad8OHXPyackN
67/6Wca/vSyJRQIMTYuxsarBNf/1Za2JS0yfUW/XwtEs9FsjkHZxO26Zrm4HfXCJeaAD0yyeKM9j
RSxIU3xJ29FDqwFQSsdTZuBJK5Bo0jl5WKlcUpqR22B3kKFZh7Qp85yP1oQiXc4ZBs8kJOipPEZc
vExXvlH7s+H+71ig9+MBTWa9m/eEaMPz2H5IuEg7bb5S+Nqa42kioTVdVPGmNvuNwm4wnG8a/ODw
11xMbbNGeEyhzJILE+gSk2M2hQQHRIg4zNteh1zZleJ0nLK1spxbybgGxbKtHD5m7C/7qN5VzVql
K2xD4r3LVy5cw7TdN2j9oHU5KwgsT+5Kyob6Wq4zaNCfEkMSHohm3ThdcC9mu9iEldNtDaKoCm0h
lAQz5rEloyWIyx3jZQgbb6yeBO1xfQzD4fQ19qlYDRVI0ajPW/w0EH3vKoM8KXGmWTyNE5vl+Zsk
HlOzdvV1IS/czwmDlOzbbOZ7auOxbOznHmys9WVK3wzeAoWMHgynsXiDOYjwfzGk2yS/kMnGNZN2
2OUkblULH/1TmA6Qs78/AfLyqeupaTQ1R5SAEQuV08pHWqWpwKZxAM2uFBiN9IRhZn9RZlePKgi8
+E1YtHUm7qHJbcH7i2skG46byrZLFXnpiNgLTJpF2eFhvDczKnsButrYkFyVHpzMULdUtDITZFAG
3p0Xr2AqJBJDmhDHQfIh11z3mXRY2EBJikO9WAS4isRqEki+MX8kUe0mLHgUrpM1WxLy7OupugqP
WWjRyI1ewtqMH1dEhOcadZcMtLI3jynUs1FniuMXCpEqzS4QXCC1SkG4Gfp6a+hXnL3cyo3t+khV
sAtAugaxy52bYhdRKBzc8Y6ln7X4G0SymyndBLjQpKSjX9fyxNTL5WdTYgyh8WV9uFUm1Sc24gxU
sZksHudoryXWTsuZOZi6TXCFqjGqMWhVKtrbRdbuMuVh0IaTovZoj/peIukWPpgRJjdTAZ+v0JkM
YA9Vi6x0HtxibfVN4UqhKzHxm7r/IPrD6gsPqkhAXNxjz3MHUuKj4Y1mu8fJyhomcWVgQ6POekSn
uEa+LVTy0NW4k5BO5OqrFLd6d1s1pKsU0AiMWMnojzBW05Q9e/gcQ+fGO4wLTLDLUt5F1pXl32h+
LnruUDqFhxOzL49I6bE2L70muZi5yE4zsOEhnls8qIV7LX7qp3tREXeCyaczRpigwGQOJN2Ljgne
JRCFjQHdrW8/hJLPS30mQ+VEVuTO47iPgvBuXVLSObDprZVLBfw+Gryo+ijapyqtAPvxzEgv+Ay8
rn8R4+gByxPudNHRAT2zvlParRBg7sXc+TgYPCmbiEzCl1yx1NSYpsYGZUz4t+lcKDwARCA6Rbtc
W4lyHV+Ywal6zRiHKbS7KzOeMVSJ/smQTyG32XZ4goZoqzHnJYgjWrM3KkZtCMvuLD+X4r4VaKrg
mielFZW7Ar0tEDpPka/SNgUpT/ebHD3WQrQPSTjMZfpogSkZMb6ZMc22LD56KbsYtJfojAXJlPl1
TtSLKgZlRk/Dy5JHeG8zAAEZQLSgvdSS6YT6tE2s3M70ndKwbmHarOtcxkilzewxo9vxaREde+yT
B6n4KlgrCQBJNZ3qKlHdkU6HtfXYwn5cSslN7rLpm8a2p4ZiOkHF4V0QBN3v5mUf5cgmWB/EqLkR
2tualvlAZs2Lv1RvVEePt/EyMldEyGCmDBrAXpRpYxZ3PBpaKbLpSrwXx0PUcJZSQW0egJxKI0Iw
h9KVHVU815SJoMF+hWnxBhaBI0CONzVKBbUPwrKOKXHZio1L95aNkDFP1QY8J7xlweNEwvjdQJyg
e47nUMrOlukmBmUspcaTNt/lKvEOGpbpMd8n5jcJ/gm3vD6QDjzY/ZARQ4RQjm353Vz2g7UdVUQc
DSO5fAi6h1Tc9iPKU+Onw3YQX8aex2Z3rGM0I6PYaeoFSNskg768aQQ3HrYhRdwBmeSjMt2Bj6yD
bcaqwJSORlO5cpc7jJe2LRJ0K3y203PA3ou1j4WRs01l7gWHKtXsRPfH+nUpHqv15+TZmUzSqwDV
YdDqV920nKAvnOQR3ABVxRRjEdNrp/vGCI84EdyBk9YS4XAnSH6h6PTTJdVmhpIQwavQmSvjLLD/
hrjtLQxam6F8NeNtOsiuMNU44KmuXDyVPWy6wXt4L5W7Uj8P6ctgvEpy9iA1uqNKXzkK00yrUVK6
c0QT48R5ygAqwnAusjGJZHd5nTATp4uHrBqwIYrinUJ9iBBs4KvZPWNbytpmkTkLWZQi5U6EVdO6
oUbcTRaEM8lwqRqxwfY5U98yLKaTj0Il2i0kHjIy12jTefXKpUbaj6R9w81Uq/y8U7aD9LBY6o1c
apvJjLhYQHQ3gzeZFk544anmVk8BtzezvYqqu6k99n1tk3YgdVkdpeyO6lS7w+NvjtGGynY292fF
RCepH4LpUxDmc6sQvWHwIcsqfor0i+4Tu+5o+qMR3NqgSvDBvAg4tjvL2hRYH7RscjqxOFmUDkH8
Bb/WA6JmO39PgNmhOQt5oSe2yH6F07rSoQ1PhEp4/ebM/igiEKVS8CJ2JD9Cvy+S+7gkC8TgxVzS
/cLA3upGJNNgg7mVsDidhHjgLdkBWpLz/tCMSUAETzpuj4l3V+EVauBl6qU4yXK10SMKu3nEZAPz
mIHnORSf0iKEJG4juuE6kbxBNTOCofWEog2lJAXNw7d0slRlcYLWSQYmF6ezwLUcoat0wVeN2aaV
MwJB1CgYV0AplQ5ASVm7M3ktikNawQ9VwTWQfFJZ83NcMmap2Uu+HBV2/EKQfA6iBlzUJJVS+Q1T
IbXNvFw0z9G6SlHaSxJPDItEN1a30px7mFvcKuPsEauTGpYuIHE27aWb9o9TQFFGm2z0gDOVeZCg
uHoynbOUZWean6rukqcsP/JmM6271ql4I1Fw7ptwRwkOXdmQN1YeZt5/a7llDnq2p2B3F5LVMNWR
7WrjTPV1mYkuwcVM9GVnsRAFf24SmDD0/JsCixMDjVMXEqLLK34VT55a2llqqr00NyC8NucSuBlW
n7xHJhj/QfC4GXfiQREXF3IgjQuxp+ovuXnXd+D2Qh5/xTNnsxo40iz6Kk5q7P9uKuj4LCI3C15b
KCGRkG/Vma1yubhj+djIi0fHLTmXh6V4YFMgVy3WKs1Ts4V7mNdUb2GGND+scbLnsMHLpUqHOnkO
zec8ZUlJy8Y4n5SpJPzYZhdhbM4j86ylq/1YHn1EOE3N9vj43byIb7/v6v4Wl+R/paFh3Qj+57r0
+bOLPpvsrfjW/qJOr1/1T1eDLBtwybBaGhKpTpE/+eFqUP4gWQacb90sAyKB0/cf6rSm/AG/RhT5
QlVbnQtIPv9wNWgihgcFeyZyNuI2nXR/x8As/6YdwezC2WkaFvZloH7o4b9uayVzaSfIJSgsVc1G
qdXQfDvUWKKmeIddI+3AeaVq221aAydXomLC3AhGg6Y5yooti1OP/DjKe1MPrJclmYqnepoy6n47
CLMeADKsPSFBx3sVO9nOqkQ6RNiyeD+96/8XuWY9zJ+0gPVlaLwZiOuA/RSkgV9fhqjOZq2AqmUn
uyhepQx4+wjmI/uGHeGmLK9vSzptt6NgpTtxEUXnz3++sv6AfzsAU5R1ZgbfYTS/HsAKSM4byEJ0
KmTJsUnE9NSNMbvYru4SOwjWiuw2HIJ9lZrC1uhhXUWhcJcB/NgVFaPShfTBSrfjKNvLMqT1Rbam
lhRMbfmV2QL+hWyobsqWhE9UVMKDRcbYiVXdekn6dlFPaiMlVMsZPPm1753K39/qHEv5n79UaZ1X
/PZSV4AiAg/NGigvv8mNBe6ywYDwZPdxWt2mbWKd20nUWm9ZKkv3onKZzqNpkYAgYmMCaa0mFmCp
GihOZloRSY8xezMIyTYEjxWLYPDqTWMdq/WawHYp4Yz7i0MW12P69Zh1E7kSCjomHkQOLsKfJdJR
UYdM6mCadaQ4z5I0fdLnvaClK+qGOo/hkFOBuu+s6U6e1GVr5CNb9LDT3ud8QAhQpiJzSzyyzAKi
2sfKmlVnmqj7A3a+8QHHr/kRAkjpNuXS4Pydm7x+oAGJ/X9ijXuoV72n6IV4NcHBJkGh+nyMtSfk
hESLqkUPj9P6PZ265iSRUKIvRpm/SsUSbmsppwkwpkMyCCoKgYVWYKSosrMbJiyyTdoeMEwaF3Mu
oAv0Y3FnaIP1DZzlQ5OayyMdvsVTGRXFo2BkDEXBSgOZAZkRh2zcgr6eqWMqslU/KQueivm05ymt
n6u5ak/lUhSXRq6h1gck55RGDo6atFC1ZqW38ITac9DFI/BPI6888Ee4GhWB5EMkBLt60ojOsKTA
lDPM48kw0M1kJgNhu8TnKWkvQ2bRtKdh0QF3ZvXiC8U4EcIRmT6X1RRyRgGla6NmlngjAXgrWBsM
NFtOcMvzyUzYJoYUqNKW5AQWTo1RJz9g1w2ahJlWTybUEg9lrrvWBtw5YtN7MluS10x5ufmL8+v3
24+0yp2wMEyVmhWLHfGvp1elh/FUanhTIaqMDLwnLOxa2eLJZirV4JeRxe3cUSQlJPEM+ChtTrNu
PHWCLDA9SwdKnaZa0ClIVSlb05WQYbtVxtthvfplgxDGjAHu+BdH/Zu+LHLU4O8RM3Xd0FXoAr8e
NSAoxTBKJPi8EkQ3qSBiWrg8ualTtEar1oMBJvNTCobRp7pZAbkxt66VxcHLnx/I7zeU9TiIA5ga
tSJrnuY3aXVShDJaDGYFVAbV9xYRKzcx6tiN+lny5KbW79VK6v7qM/v3n8rDAk4XTkP4ubK8vjs/
TU1ESQ9load3Lp9l6jCjYayfVaMJP/oUFqCtE0gY6WNjqZampUVHFO3ZUDH6PngZamoFu8hSX0Ac
tUcBQiyOPMk86PXkMrdke/fn7xCEQY7m5xuYJPF04/GmUw2Lvr6uL34+2gasYME0FOsSE0yHnN+F
g3+P5gp1mAhP4FsRBqKmnglmxhoD5EE/ANMIS+DsbMXaFhMve5O3SmUeq8VZc05l8P56I8e+oGWS
O6pB814owhYMZ7wfhg6+jlY8KXONh0ECmBUXbXCn6zKmjzoXfYzZD40QIncuZjD7KpZtNwgr864J
IjTEMZTsFr2BpqbO6M+myG8cCMeyLbWC6lthhn9aZq+hIuVNEPnspR76J4gkVOSpCGKaBLe16QMx
sMMA0/MiLtFrbBnzvtQBd4IDbDatFQZeGqbN4gDlxGEy1vpdS7/lVsB/7adrAFyLYRVaYsGTmXLF
F41NEm7ujG++JJL+DBKAwVZdJqh9czoeC4H5qkNwf9+McnPVtLq96YRi+KaG2NS5naVnscLAzC56
WPZ51JOcTSrZAAgkYCWcajLpmgxaMRn9SlaqZz1gNB8GoXbW2j6+CkQb9mFQsGFk8bcDX0A5bomB
ZiqpfZVT0pct/SGgnfTBz5kkU7I4YEnTxRBJFqoVJq7K0MotYxH1va11adOFOlRwoWdqrSXKUHq9
UsU+jvARbD0etBmmED2o5rwx4zQO3KJgpyGFJcAC9sCmuCS7PIz78xyPumvGwXRMOpOIe9x5eaA9
kz5WQFlEj3qYAGOimAxtLj6ZxMbtOpfppxyL9pwJWnlUl7bzQYdZ2LiMzC/0etX+oOOu9WsVwKmh
53PWSvPUmc0DFBjUw7IzL+Z3En9aZCdjKCiakyrNRyO7iq3wGoGKu51pNVwLprCxVgOKSVTTmQj0
seGUl30qI4C5JcFzmCrlzTjirMz0FanMWuiBrIf0uKbhdiVxhIMYpjtF+T6zoy42MtP5ngI2wQnp
nL7t5ik9UGtLdCfRnwr21I6O3HBt9Gq+DpYQ74XCpJQ3ZzmblaYfZMPIDKYzDRcQJVAPWtMkOxrM
gjOMNEoSF3DK2ql75TMc7zKtew3YJZPBmeTrMED81Uji7HnMGc91Sm9CQpO0B/OJrXIoJK7S05Im
zJS5lP0E/XhS4BokRSbvl5oC5ZykhaMnqNNNHX2CV0OcAcUZe1OKMFoN0n1QEFSPw6U+9SKrU6+R
S+Gm44K5GUESvhdleCITNkF+bcoP1mJUwND6whlk6uaefgcGimQXHaisPblb+S6pQnVPC4JY25nC
plkG6bxZ4jJB9qvYqOc9CM+MD+BcCJH6JnHTfxKojd+W3HsezGypLlUrl88sVeEPELw5kh0GbNQC
VUh8ZAF8Y7TDFpuijSOMGzUYGip3JQZYqRUR4O90Iiy0bnw29JTkbhflxSmGXUBHpzrushBtkXOs
fkdS+zDqAltXI1P/bBDuySJL96U0nHEUENGNs3i5tHKjHSD20W5gLE9KrH+VXPGoCK3Po9Eioi7n
jkTsX8763MktKlKDTNL93jLUtyHWt6XFVEUkMgPdx0qNR8Na/SBwpWE0DEs8PoIPqhX8DCiNbM7/
D3vnsWM5kmbpV2n0eligUXPRm6uVaxUeG8JFBLUyo1HY0893s2pqsgrdmKnFLBqYXSIzI/z6pbBf
nPMd0SNpKYe7CbPD14LleOt67Aw7NZXE6TSj2eu0ZwYFW3AbdwOpxcUC9oZS4DbLApsnr5yAjfRj
8wQuB+c2GZ75vqJ2oL62sTwYXcMzIUlxFAMxP9EywxlOGf52bXNj5X7ZrSPcOlh95uo7D7pyraSp
36ImBQYoA+9TEzH0lBGZ4i6Lt02UFX3EozfdFEEvDzzQCOziLgayEXNlRoQvAftGXFenEcM9ItNQ
F+sUQgGyJG+WyR4wLOgEzv/2nXhX7W6ABcuT4D1WrBHZWzwB1xSOrkNx6RAudMD9Vt/lFbmujPdF
Em/HxHWWbQ5ue37J2aruOpzrw2aG08Rsz7XF96QZpt+N5M+B1rj+pGIqghtEDzgMk+tjsERReqr7
69BTa6x+0LqWyXmQeRC03zpmONTyiW/HNnFrRNUuhrQ0sA3RCR7xHjxrW4WjjWGezwFcAJTagyGc
76dmgdvYE6uxL2YjbsOoi9BYXPUlPi9fXcNvZM/xBxWydXgRJzLztx2cP1jqRKm4u2nM+2ljV9Qo
5zbXFffrUPPt2mW+n3IELzPQrAvnePzKD6/6R7vMiuIzmfHY33tB7xDuTTFSUgWLDnORTGwMgyLq
NILtevgeOxuDY63ELaBEfPfXj4qfxmN7OwB6cSbx3Nk1ktemEre15jYmVUjgwOePxYLDmOZNRhtQ
QS65IIa877pRuHSuv30+o72qAd89gmECtxnBxXtpyblF5ZEulEBuO873g8+3ZQ1hMD7OVo0E17QQ
MSknvY+ib7k1xEyC/Mqz/ETsChpKls3llO9Vcv2L7KaSBzXL+OL7ithN8A7vXRLzOcj8IaLXlt07
dIKhX8s26h6dLg5RpVTpgCNyLLhh28w7QhnlF1GN4WoogKYDaPiQfauCtJ1wOYECIeqb7ytJR6Qr
EH/bJZvkQSrHJ41QBGwtRQyHr2liYBSzjf8w9K34NU5bvrq5LMyqk4769towfl3MkiEJN8SZUVHM
/keVCPtNxCPUkVbMc7cDJDbek4GY/DaRVdx4kGV2vpOGBHvE3KDZjB2sPhEFxJ6cMKn4vomNtYWV
h8Mp9KZ2WwZDtYtzCAhqXK4Jnc2DLY33USFbuAauHyergfgN2esh7mcWYJaZbjOdEYWpRoNAeA6T
Z/Iv5bz1Ch8x4CCQGNBNndyqWg5wq8u7ENXhg64c78bENn6IiukpFCt5gl6Vb6c4vnZqKo43HpXE
LgqT8FOoHu+Z2yG061XVncWwEMOT5NW3Cqk6emdfZnZcXNwlolLpdH0As8uObGnnmzoZbJyDEA3J
M7h6GoNBinzX9J1+NwPe9QF+asb2QHCCJCVj/7zuBetOvPR72QMsJRGTGy/EdbpuWlOxgM2ShRPU
zc9OzzENSUUci8pDshR0QvJti0RTTgQiOdhzg7FPWfMvDyfjxqtIMJewWk8CRPtj4UknYKc2o/72
THrjlTzZpF8uryAs36gxn8IsRV0BAsvqO3lWiy32lR4ePTdk2g8AhuGP/ExbxvZDyJw9446/62YK
KaBY1oM1LVTpuB33i7EesslGg5HRS1qBv7CaSDQ/65qc5fjzXTqM+ty2RXunajMfmCJEP92sce7r
IW7BeJbuXZFGzdaDSrIVPqjhiZSyG1WVyW3AOuehyfrihRn8W9dCLXXJ6rp1G/1hjQkDar/D5WJl
XUz0Qp5v8OPmhzhRr2nbB+96tuK18lL5LXPUB8ZEivtgwIxkgimiMIy8vWN1OxMhGGSjPzwMGbHh
mCmQoGTCDfetdjyuvvudN/4L2NgbQwIuQ3i5/R/sY9upgK+88lV0S/NCkvDkIS0ZopeGsjNf7Du7
vNJFZjo2V8hPxYY90jgdSvFGeg2xYHb3SMzZU2kVz1mG+A/YtJPZL390Yv9/Dv68dL/+49+/Wt0M
cnn8lTLu+fNE27mqz/7rOfhjW/9ztM0ff+KvM3AnxomHCDpGqQVxlm77f83AHZs4UUJlogguTkjL
Qu//N4W2R1Bk4LFujBkLwBwImen9b2dfAITAjgh+dJE3It7+F+Ddvnttnv/UXCMfCxzUan7AqN72
mED8Y3MdtdRkBm35ukuolc8h1Ml203WecA8B+3hzPzJoW3CPKZPWj5bxY+wwKPNYIXVZrRB/GN2W
4rueMZzvJ8s23XEQo4jXfUtS+xZ2ZTIQp11kCZ5V22KMS9RH/DEvFcPCgNOwvwuNm4nLYs+AuYei
JqEDp5lMs+eySrR10xLLi7HfJWukvfglj+G6yUNxGCnJA7Ua21aER4KIh6dIT7zMGPrfu8TummOu
S++tlYPVwf7o/HS3pGRihwnBExud0rEyM2vE1f4/GLIYV4PbTMklCUs5ASRwxWy/2GQGJLd9RHbC
Hj5WE2yXfFFIAZIkw7aDx9hD3pA17x7E6GDnEG4wHxqmfSiZipgOdwmGjmB3TWDlxswExcELMiij
GtEAeYoIAUKRHUyptUvTkMYUfu6U3lRscW9qd67RzeaGBVmv8GdUkJ0BHFzX7fwK+c9hMMMjVSUT
5CVHBk1YCJZ6AgOwK9UTsQw7ryjzbEOspUDI4aZEE9NOi7FCbdBOP2j12G+7ObE+MJNlLla+tuC+
plp7v/JlWF5LRitpEi+M6nKFrkilwUM1y/aCXCdE5jwEabLuYT9/kxRaFnsrsR7rCrfopvKU+kgq
Csy4TREh8BRcMqQsbwv57GGP/MEPMZE7deLIdVJkw7kgEMTdWI6sXjK3HI9dF1U31PeUOIlw3BPa
Hv2ZumbZxPlcrRHqVV+230CU7OumntdlWcR3YekLqJML2XD4vLV/BsBQ/KwAMpBmXczJvO5qkJAb
Oc3Rb1p/B4+0lSLCdaRVZXvfCiF3u8ZRT/XYZvZWxmO3ZxOFnqsvXcbEKffpjbHmUcAFy5il0A7o
eOUXvi0YP3gwlCHxTkTcQ9jcmp58ypXtDciNGlGC+/W1y6nm1MPjPODfXok8at80GSoTV5am3Zsq
Oa6nXLDdHryxRFITBs1tm1vXjzpHGl5GNsrnps/z74jo9QEJSjG+TVmOtG3o3OUZHhmxFRlrBqRX
fT9YhyUfkJyADUm/KV+yFylMSExQMjvtPpkzRO3zBOq3V2kVbepEFg+NFbsYzDplPfSNX4Qs+T1Q
aDCDK5uvd6zegfyVQJSLlgvgWK041wOp4+g/LARuMAkXYCIl8eBx7gYPoijTF0KPPUSLtO37LAdT
Ci83cX84PFAJDsbUGre21Rd3VXVVgvpD7f+uMyuV1/mOhTOrCmc8beE4XdLQc5/zqmgfpQ6RAHmh
ggPUxAm7t9FTb+RwiOES9noh3xOu9Eo0SXyT15WPekAB49rYtZb21uvLEQNpHdh3kUVxvQMxVF71
H1OnTw5oOJSY2lLf3WRNv1pXoiZqAJtj2+pgT5MjT6jPNh54h32axOc+ZofY/Ez5DGTeBdo1F8vU
VrKeFzJY15lbl19RCgRuJ0XXBWudW+HLMI91uHacBhVZMbay3vajKF9EYC0klZKE9DbH7ghBzhTR
l2yW5j6iDi0gc/Xs4m32VCCxdXY1EgpgsemVhrda4qp7DocxyxhRRXaF1N3Jfjvh3PRbZA3tj4A5
gDoN0ch6qnfn5NKk7RztaDuNwSiRoBRUS2JHuyEoM7VSyERo0IqJK4XoK3pxHQt3cVottdr5QBpv
r09svMsgYR+SuUCjkoq5uO+70F14wVTJQ1JZsGY9t+nv+6FPfwTO0Gb0wXGcHvihI6kNtpckR1Bi
DqJ2LtuAQSFG3NA7LqYdr0/IzbUncJxy4t22IUDeYI3IogKA3sTK9qrAIBgFZad6CMw1DJvKLpCb
OWP6vvYK24OO0FXWqfMgfax5mM1XmKTRC2af4ZchFwKhsjNdfXFp+VMVI1W1aIOWKLFK8NmDCWIr
zLu0fFKxiMhvcDyy7k0sGE0hQ12eCI3xi/3kWxi2iyVsJACpmjQaiLiU7U7cYEtw2wifUJnFzStX
DbmSn7bJdzQWzK0q/6phlC4vVIRTHj0lINezzqOronaGeMiIKCqyfadK+zE1CAK3Ue1KDKuFp4/L
FDog9JxlfET4MUMsbDyFU1D14qkC/HEXLpKx3lLX2HnqvKWBB/Rm7jw1xfYGFujEwUow1zc4yemU
hwWmPlKcxLymUSWGdzFgbKkJnG7NucrYrpnddxEMCEt9yDnLKpsitukROqg3XS3i0bIbNlkO8/fr
IqwLD5MgInhFKKXbk6gL9GKH6BtX8BTTwUDlc+0PO2SZu1Le1MCebOrgno05B42BG64uC6NK/PWM
Ju5JTDL1WooIRnWbOupVe5nzYPgX1o6Ti1Tbxc3FC8dTW578UTucbXI02zzLXQth7xUoBgUQRIbi
1O0wPskl2xCnAv0TRFT4w0RMNLdd4MGahIwCtL4GpbiuycNAj10H0e+RGAY01n1rKMuNHhKc5kp/
8XckFRRs23lPCf+977Sdu9tq6hyer8yIUz2XtMkRhHRG6fCYnmKageS6NCNSx6NQkBvHNAp+/hK4
mOfjDmvaUl3d/MIuP40/F7f97KB58dreGzgluIqbrmiGB9F47XKqSzHui0pFPcrFAOB6G8HZXxGb
fcWIAz2Z11malD+Em+BRsoTfXyq9cIgloRnydY0O7dqfxagZW41/vySj+aWFKW0YDToG6dxgGb1T
8A1xviwq87YeAz8WeQSLEfiQFS2sAG9pzIGoq7BeBzw0Cr7L5D8HuWmBomR8/zj7WHYUsZvjyep0
7pHkEaQz6P4ARpQvLTYjU0BdvErM6Hxqa6YRj4n9/FBlmv4coD7CoQSBik2nrkijKEG0P1ailaxh
CQCDzDgsud6JksDgFZ2wfsgyS6ZMkJnRH2tPB+NFmuj6KC2iQ3Qt7eIiFg9Kp85HwO9tJBe824BP
H6dlcR+D2C1/TmEdojplzbH3NUz/XVdHlVrnXcvdWoV+SXFhN6rZ1XmUUcpO12X6DZ1gBDo5mMvg
YvKxWe7oMLkfwwn9/2/yYKbmlxFWpJ9MnJPisMpnYYcX4sbG7JWauKhYwyXNdHEW48Ynz1ht+6gk
49NdjhhOUABHiYKPLkTy5eeyJKxCDZ79RD0ROhffTRbv0YUI6qwHYRvn/+B8ue4p/6GN8ATiAjQ9
tDkCjcE/7TGTwrGCrsAXQeizQI9R5puY1fjXnxqr+7/+fX+2e4l/kppAlxasSkNiEGze1sE/G2xg
8zeKerDcdN6MVDnOq/lJhMNVCx3ZBZpQ4cDp6FhpkQFENcjkv0fmlsvnf70V/r9D7/1341bSDP7p
mmw+ho+/wSmvAMH/+Hfmmx9YWf+hPb7+ib82u1YQ/YW0VFbLOPH4hz/EW39VfF3/k8f+FmCNh6+L
1FaEBH9rd4XzF/5PLqtNNmnEmtf9e7vLf7IdYJexCwefGM7oX5J8YV/+823q+wE9cxAjQvVY6PDD
/mnx3S5OYWOFEZuuHsRbBq17PfP6ROpbUF/hMMP/GV9lGbLqweqF9pP0PGqSPIjOftx32CLMDwLn
9Fr2ZaTXtlDA8JXNfE5nZqq310phNfkkFajRwkmRG701jT18eU4ZvGidInKd5By/l1UT3VALBr8s
WGEVSLYIzN58fUPPZRTcTAvrniUal9Wi62zHFwN1YkKp8x4qYZ7+dA3/k+fqP/taMA1CIBJRgJLj
qvH4kx5AVqkBbOxcZ6R9AqrGxX7YEJjiU/axvmzaoyKIeltbfr3/f/Ygjb/koOWvf7v56NS/7XTz
/TEwqPlvgLR0Qm6z/3p+9PRLfv5j9tsff+Bv4yP3LzaGfOY8VwUXsyAuzV8fKBH9hXaJe9nmvwVo
u/7+OHkBD6HNSAm1RGDHaNX+/jh5zl/+SIOLBT8jZu7zr0W/BTx+f36gQh5aJ3RB017Rmdg0xT89
UHmu0CWk15B7WYy4pEtry9LbP1lh2n64rdBvDjXnaoGPuGLF/NONrzkEZN3fRSpJLjkO68+k73ji
CpJBgAlmbyASkfFp410Gtp2EIfB6+CGKVu27KmmyM8k+BK05Q3WZWpX/nlKsfnhV/CNllHXrJ6V8
tNTU37K7vLbUk75HBUMuV6C7V2UsLNJTVmwnFHcbZw6tbTnkijbfsV6KAZx7N9iENCDsJksol7wZ
7Ll/iPzFe/JkRwFklcVnGzLACbN8uu7Tm8PM2+RhWiZznofAPxD54FxMJgyKRVPv/CCD1KOmG8cn
68gBWDCHVClJvjaOeEpsl8YqptBbKGj4GtzkI45YfNot8CqMYtiA8L6azvkGsM9nT2FJVXrdVeFJ
1mG/98thhwoADEmQnRy3ugvSF6bqjyhb5CFL/eleL7Qd+LfTGF3oNL01clwucPFSPj2NTzR13j6v
KnYSxuEIrTsGFsu0fLKopnzQGHusxXtGEDe9l0mMhh4B/X4SJN9m7i2tnr83JPE+JHXrwPKNupep
sRf05zo4hK01Pqek/65k0KW4tBlhnTKig8kHU/p1cGc4JlNWzVvo1PFdrLMv3WPQLmq4VhFEqSoh
WdqKcH404ZB8scjJ9nXvDg+uy6gen76F+UUjwO+8Ox/UNo774T5Uww+L1y+1ucsSANy8PQOVr1Pc
Hf0GEYy+7fX8mnbYDZfZZnWrP0M3f/Tx8qDEL28AKXSniKiM9VCbbOd6RbttfXNmdYyXiH6u9tdV
Jz8zR8I802m5berxZXSiDIhjqrOL1Suap6Hv+BBKSMgtZMOhKEZb0of6VYdFeRZZNJ2TiG8HFqhZ
qaAmgZ4Aup09Mp9KEXigodhO/bfTR/VKxwyIXCedjwRHJyi7mC+5atvPrQXrf9pEg+HrzZLk1Ops
i1qwvJEx/pucaLdNoCJo8y7Tk9SKvsRkeTs6h4SdOqTHzcic7H6ZvJUXpPsgamKUtNCyiD5b+Us1
rmnXVkKCKfLG3ZWT6A4omRoDgKtvZ9yOeX9yxviXlKAkmE8xZhvOwifCYnZhg6ZDON9kIw4qyQB2
pMLfjhPBjI5mHqqZnhIHgznNK89Id8RprPpsNVv2zpdCseNu3GOO0OtWtd2tGiPvYbYw5pZh/6Us
+cIwqL2jZHxoHPQbJD4CLyCLge8czxyyy4+5A5OlQIE8UtszYFlc4DoA2R1vzpGHBTCEwgCWqe21
ElKIJz9gWAdnmbHRIYYvZM+PvmBI0rth4DfqiuzdqZCAIanF6IYscqfbXj9px0fXQ4xLkVmoWpsT
mEtymNzfmF+Oki7whsbGey0b4+AVuRtU3G+iJS9WbI4Yz07TV7OgZUl7233157rfaBnl57i3QMfB
0Bg860fc5/aukVjJbZk9J0ZuAs5HcjOA4wmepk3U5uElz/OOiHQXs1Yrv6qsePAbX98zu12h2bsh
7vxId/zahg4mV4IENuHQPSVZ/k2b/RHq/tYfkfeGOYOjoKqwlbfJIavy4uR3YFlTHcijVZUj5sK6
vnEi1yLWx2pWDnzgHXHH5Zc7xvKSp1g8prkyv2XRwrJ0QWy06L3PIGPVXpeUaStl2yQfNwXALdD1
p6EjsUgVM3i1rOJ5os1eew7WRHmdF2eEbO/mDCgv+SKYOLES72sQuHi9wMLatftpJrzR1QS5ovOa
GY+PE50XJnbneLSyR2YIzk90Mn65CVn53o5BLe8U8S9eWj4kTt8126qK813qMQMqMVjHEYLphvyx
78Aqg4MYY7wofr6QYaPkr7is/V8zl41gifhBjIWH1XOaP/0CzcjSgdyUfnLmF4F4jjBnk/bpMeIo
2o69z3o1SqsntErfw4DhjB6eofcgmtcWVt4jMPXqVS01PmD8PJm0mZKmTvMApEXk64U4afw2Jvhh
zT7o4LgmAGf+yajpJam9FgW5sVyCNJLbsS+/JvKDVyq/jvjQpG3srEqBUoQ9UkjCY5jiWMxNaFLp
lBuRZOhWiGxHQVWFrJObvn9sTBBYazVVVrRXC9FVkTVb7+7YNRfKjxKyateEz55tRSylG/bVoWVd
s/H85n6w9EjqQtle0EZYG+UVFqMgPPCg/dJRYrZS6bQWiXReiMaY7glC4DWQ13r81HbEUjVpxuQg
yr57hU7pP3uiJZKqZIBCCErVBPFhaBPro0fh8Dg6jnyyYOuigsjUE6UI7f7UsKgOcPGpOsUAJ0C1
FDYvrTZmlxz4IdldvSINsiQXy09M+dJ64rUFG7/iyGvPcTe7p9zI+YPvI+MADvr212JIkukJH/yd
8j+x47gORkLi9nA7o6jd2mMKxENI975soITEIL9UMz462t/2EWKyq8rsuk55QkhDsrV928vk0SpD
TmKmjBoj5E7H1UuAOvB3LicaAESpRGKBEPsmC2pj2eGenQBphubTdrB2hUw6shzUYBlDEiLxLrlE
pR7WYzEdPTF+RKM1g43kRUGKntV9XsvFs9vq+J6BzAC8xiTgRDJGz4luP/oxsTZLCliB2/fG7/Ue
sdCqmIiqdWIC7hl/+i+e0Aj7psm9sStex3Y5p7urMxfThNkyslAPI+LSF8njBA1ymPunAorFNiq8
+D5LG0V7qf11rjlmksrpt9rgkqmLIjpmfsDYw6X6S4dO7oZ4Cn4FofpcqtC8VL0GyxbXct/Z2vv2
Fz/bUnsxJYskJjtJkcac8+yjf3jySwIj4f/LjZzxtbaGjJxMfIYF9BV3YG6rfBYqmPsPacEygFCM
+b1K8oO9IFrnufSt5oKodu8kIW/JuIEa6Xj2a841Bsq3OGxArar5NRYLVYpB9G6cLt3bCQzxFZlc
6Xevyg/Q5PLOQYpQdLN/cd2yefQ7eBNkOmT34jod7OU4nom/aV/SoHLvJj2oQ1ABSlcBq7xuwv/f
V0PxNbLY2I4KxbBBnv0y/TF2ZI4e/WYlivvY8XvQpB3lbNumSO0gvYtqVQbj3ZKe7JJ9blPv/SlE
hOwFgKCuvGMrq+6R8GQn0zoSheyA/l0V6Z39x9QzN3gAke+RWZImjOI4YY+Nkz9oszATdLP4djI9
TAi/XZAfjqJ9wZukWsDo14GqT+AsaQ1/DFpBx/DYIUXGnWsVP6elPLjWsA1F8hRXlzwyPRPO+Rpn
OZh+T34xdscA4ytylVH8xnylDl2dncPcHU4SpPK56gB09RhNcLovNXFFnT4aHTpvfSRwL1IIQwl1
0CauUT8Dm6h7hTPK5PlWQ/FY1p4XszKu/OSSakV8qLGLNN6SR4yb15sHxSTTcxPG1WHJU4p8eJU6
S6pgXHGf5+3S/ZQz3MrOH3ByN+2PaagYF+LBnOoNNz62V3tgxxo1AjKulYmNo5rkzPAeTIMupWfT
eWTuVs6NmqChTRjq+zC2nmNpLeZoYcqvqL6RbBeMVw6d6vHYVmpm8tAZ/TbJvln3kZvXay+Q17U8
w7/nJi0d2IvqylYwRQUooZrshC/Ojl7FgAEky9p+mxAg9LwEGKzXAwuOx7lw6z38BFgEjWk3Nj4u
7L0BaQMUBw66xMhddwvhoStyZJfnagqJsXZhg/D+T3cFLtStGliimarO7xIgIjs39SUOVkacCJbL
9rdjKfNRtj461jSYdnPbP4+qlelqiqFMmIZCg1xkZqmoXNdO0ru3Vkaa0RJcap8zyS1lfetJLU9F
01XPDm0ALyaaOg4QokFIm2HcknrYWrkHmCgHm2wEsdEqa9p1CMUvidLvnWv7myoaCLCJdU5YkhjN
UdcJr7zGDpq7RRM9ywaULIYujXHJFpQqrjWeBIfzqR8Cs2dxxXpEttZ5IowaLyqxAFpF9jnh5Nuy
LXWPDViRQwEzC0Ng30DyD3VN6lrnH4suMhsdqZgTRCwbpuHLgX/FgWpLmpY98lfxFkyjgdleFI92
fxWQOy07SMabIzP1gXiILTNP9NiQ12m+etqibLZ59QzeckdOpEu8MMqgoLSs8xhsOvVkMpdkKu8U
qcLfDoG4p2H4qeNvd8ZZXCh0wlN8zOucGlfA5bOnx5aOjwipKT7FmYsrIfHyI/cHnn3y6X7wQd+T
sfHXxdC+WVMer8qecL2g9H5NRYYvG+2UqaaVwI+PFoal/WxBwUG1j3Pyt+vzRFg2C09POzQMxB1t
w4K9ZtSFl9nTr7GynC1pblih6oSU6nKEbqDrW+lizBespA9mmaNkQ1/s34QD76ol8fHJWPZL58Ar
UDQVKwL9mo2NvI/qkFDGhuxKi6pXmcK9eLoh+1I0596p1q4sCXhu/CfUvxaL0Rb8hfDfxySLfvAi
LK9x9D8buwkyoiWKDNh/LqxXu1nMtsPev+fSt5vEUf5hSMrnaaRDvHqbKC9iMhxKGvqVQ4X02CYJ
9mlh4MKzUcITkMZ2UWx7HITr1IYtKJKg2PMH+63BfJcX5muJ0gEH2eCxRi/0phi75L4PffqdPnx1
czSYq9BPiqOH5OCzGIUNH2Twr8NDd+t28y6NCxipzmzdhuEYPzrxSFckk+impzGK9HCTl3V1hzRO
4WrISaRddLALBvK3fPyjU9ijk3Hpjly13CQLGoLYp8DsAdz38VeBMp7iB9hIXaktRKizmxNDWwY9
gOGof8HB+CSvHA2nJ8c1E+p9GILpQFPJ/epzOYg7xW6CLe3Qe2nEb8iBNKW3iRAezu3F3Im5+mk8
XLIhYv/DMNKA0ryAk6gVlXN+67C8Oc70y2HH3+GQ14i/C+zUIjvk+LazBRu1z7GSdT6yQgfTLwUI
P31U4iMfJLbYxflZ+H20bdBn4JaVG2wLCVippNly9ZD8WmQuRGMNdzbqgU1W5gFd0FMv+mOP021l
+WSpu4XPS9gTEKpT78J5C30leSqdT8vBpu7Z/rJDt5t/zilTIsZcJyIZf4ZqPA+U670QFc5WDmNU
U0+cFYpIY92datSRbECvSJPJY/XnmGOYNAfnip30PWKr5XDfI61fBrmqp3g56HJEiDEFKykEL5y0
aY4Z8751j+x4L+zKf5ABYKyKLeIungApBIV6m2JfQ3luIL3m0Y/Y463StMW+TLRZF2VyU1KPH7qk
gudoUgfJlXqZ2HC5srjg8f3uIhCeduvTqfJ77Zc5NyeS6X+4opEPtQqfhwSZiV+11LHoI/eAEcfb
innB2vjWQXu9OtKiw+cOYVolHiEplccSuC0Cko5Z1m117TzEMg95l1rik/btMwgjvEFT7Ry7CmWS
o8wG/y3GKEYwHmX0Fmcaz1OaNWt3BEGS974PyDMGNc3xvBpT+4iKGallZqOGrdO7shMrvEWgdmXN
8C/PcdzharwhPAJmhFu8zIl7a6uU7A8J0KnsGfGQI05LHyzwr8c6+8rtku20JCP0I3XzmIVn89Q5
MyTToF/VdYxjg1B1+jYDd6JDWwQY7ZjLQR77ABBHhxiFCQWp5UF/SvuYdjPwiMlz0wMQhH5vw2fC
kkj1usz9IWhhZKW+/S44eO68OiKSuOYTLZtigENY2uUZq9mbxldysAI73wW+zC8iIvPF09uJNwqR
LYEPXEuI5uDO3OUo1eL9MkQPFB72NtDxwqtfr2sRzhue9NO8QEAdWxpMzQOKB03/zijKfsEF+XLz
NgBHuLDlSCOJYqUjG8SOlrseJTKaNLrTNM73vW6sTRYPjz4Kh8BohQPAH+AVztel3Q8XzsXROKjS
aza1fLSLbXUPQRPspWsFvyNAr16Oi60z73KinEDyRhFXey44vQH8dIZi2Aq8HwPi8Z9xjGgiNMna
dapLN2ZfIYfiSrt8byEl2Q+0G8d+JAE1qGBOi3F8aOfi7AwK5EwlQTf6IEln4sDRIJDgUm1SUkOe
Pfxo+9mbzypVmEjQBO3M4n70ZXBCsX0RyU8MWyTozjng1xb98/UO9EaGlQS/C9khDfBBKp19HYQb
zGjl2WTBwzxyueJJYi9BXIYsf58MxmyzEDvKUBYpLSes9mSXB/VzHsRHQHnk0Fb0fVVVdHgwyWku
Vg6pLy9B5v72AyEuJPBcE4yxhxBkKgHLtNiN1U+7H39YiGhivF8bX/bfmILGXaeG6io8AmhkrplS
U4cJB7XFJ+csEjcS/SbXlYeymd/Ja+s2GUmDG9n/kp6zFcF8yxB6FZbVlwYl5BSAKIcAbWZQZy6k
8LS4yafMXETv+M+kG6e3ludxt3hvli4+roHth3i80bXRh75Lv8q2JsmlB7Y3LWreaDxQO+bflC3o
ysLxInLgq5rDZAYFC6kBuXUX3NZ1cIM9dhtnpeHb6zimJ/Aijh/Y7zm7hmh2/K3uEnVwl3o9Az1q
t4r7v5/v0eFuJyH3Tvl7Ma/YrscWNt+VbMk67n+yd2bLkRtZtv2hhgyAw+HAa8zBCM5MkpkvMOaE
eZ7963tBqq5Okuqk6b7dtq4yk/SgVCAQgPvxc/Zee5OL9McsyYCrMgrIDvq6q1sgjilKboxcAM2z
6KlNMuMYIozleURhZlkPaFpRewkj+x71tgt/RJgXym70Le1MsUmMrlxFZgMOqjKKC8rR4DzyZsUG
dvUkuOrA3+0Hu47RHoXVumqnTyMiRfItT1EIb1X2hrHxJmDAjAyebSc/9CRq4LU3Igz4SXbJ7Ydk
2stD0DtcKH73h8afWKnA3T73xrP0Sa+Y8bmRH4MElOxMPHYJkURWc++AOt2MHq5MSx+RehJn5ybf
XCPeBml4Mht73ffDd2A2V4z/4aR27XefOYxdYtQiJv5klCFITWg0lU62ObogWCBbI8PNmVjlxjEj
feFqEHYYIcQOlfG+n6BgRfiXgPNVztNMoQScbgS/Nua4UqK2WZF9oC9R7XjYsNtqx3Eqo9Cu2lt7
SIxjzMSgXjlZQffW7di6PedHSzLTTHcFh8k3obgcpFMTA1a55gBCEtZ4P4fy4MY8hOWqy/awG45W
QtovO64MOcCqz1WKiLDhT/ZufxECLbzEzBPuMFBtB4R+HTg3KM2ORVvcpv7lee9veoXU1k/um544
nqYI8y/kqJ+SwKD3Nd71nYS+Hozsyk37aUG0xTN1c9PUsO2lUhfTwNii8Bra/bH6NmWOu3YpJWaz
NfZYwOWpwauxognWnFDSbMMR/6hb0kAglRvAfe2cahqzgl0vLomFUNo12RmL0lk3soCG5Gp7JrVh
UKW1tP+qy0k3zYlcak3fBH0PEe4+BMOwvaRB+rOsCkC9Qc3CC5NabXVrtdfdYLrbLCILdnbYJhmt
h4fZQ55EsfaAMFIcOiOvD4ZhgZuqLOoe5BsjeruxA9RW+pctmhsm4+igd0khYcqFyUIjshL1SU3s
02Pv+2sclMVxUAn8P10Dhdrkqi8uA6tkYWIPQuNYd5ieZ47OVg07hI9DNUTv/ath1iXVHaqftVmC
YVD1SI9fl+aLU/ZnI3eRVxXx0W9F9GTLjsBhbKT7Yar73bCwgO0JpGEw8RGzNdx37Ms/+HHJvy08
5L7KG8jQThPzycha83tEbUNMQpBhN62jmNMkHTGv76u15kZ+k61jnqNMmS9NrN29W3Tjc6mm6TGl
97zOMMDswG5kF5FLcx/gpqQdGovPNoqXS1pCcp80FJo9C+F14Mefct0F5yn1i9uI083XwWxrYi04
J2ykj5odN2H02CUltPE0GfRVgRwVzXiX7qyJfJ4E+8vlPPbVc09w+sVo5IRGxWNLVZt1G0Ge2mUx
NQ1QquIlrJsbJ2Z+EJn0klriBo9Rm6grHgikUz7zBH4ws7yn7KuQIubys11CBqGkD8fHyU+Six7N
D32mgODMqi9J4PNH88IvtXMiUVjfTwn1iJshI8SxCq8YA3B4rTLq4QwF4L7LPBzcqvGeRlyT3wes
4iiQvXJXBsRvj42pd0RbOytL9GyLS+htmFt3TuqVR9uu2ufClvPZl2aJi1AH3/G80oMjwj60XPqI
4AKNIC++j4pGtoOyYVPp9lNnWPDDWiPU3/u4zEkUtYI9rVJxKqfHBEfui5q6gJOR2x3s3Oxv29AJ
N56emMkVcbbH95as3dbH8BS0xNagm16n7YKnt3AkrjPE6LjNsFkBMbGDmxiMxMG0Ledkhb1CkycL
KgSVfau4ARe6YPRKi6GbwMpBJxxpX941nPC3/+HwIje5R/dWJ2hMc8y1p0C3kr6mDkGYht4mM8KI
JcZpbv65MOP/O+3Swor6jdAiK4cfxRupxfJH/pJaWESHAjExoYkIBRlkgf/8S2oBrgrgD7IhLMlI
hyxMNP/l1HH/8BQMESJHXSQQr5w6EsETQnNlC1fgorTlP3HqWNY7kI9NU9gzHT5/0VqAw3it0mEW
owa3Z2A+Y1x9xBznfYX7hDK+ZtvlkBIueMA5HGZvS6sgqTaZJQjckjQ0icDCj/8NeQ+vhvSb8hDN
SGK3olD2lemg4t500gm/EY7OrMNQ2rjCczjMBzMLmF/19CFtogxtYG+zFXNuczrye3IRgmxIAtCK
ttg7ld/ae6BX8afQ66xyi4C5i3ZjXgcIPp0qeLGrhDV9aERGSpB2FIcMdN/lRhfTJDYxpJZkDTLC
IaAxE00AQykf200qgvS6D1u8s60UrXWIXHSQqIAFl16ADdhYEjuJ33o6uxClZJMLRY5Yqh79L4CA
KNUCySh9PZSZr48TjdwCZac5f2fCPHGOC2gPJGUZXyZBN57rbBrOyipnWm8Dc4V1O6McAEscoWJe
ztpqW+ErN04CQ4a/V/2QA3OqZGtvp6bonpMwtBic2y4BKTXS3WFTgwZ7trVT34liammB9CYH1QTl
8rOsHDosrec3z3konc/KCuWjCqfxS1r79TWt+gEby+Si/JCNiMA0lhR46xoFMPqHdTww37IJrgmg
Z1UOBIHK93BalmTChi00euCyhsiZ7sU7jnor9Ai4n57z6aZxqKoqex3MgCx95+DkjFxpHtD2a1mv
t8TRzLG9Q1/5AkD41rTO5QAM1NNPtOfcg13q7koniDzpxtuMyDs7pzMg8q/asD95QUyAAAEPFeYu
SRFOn+nSomPu5voaisyDGfgXkWE9Zu2PpBpv6gWtHf9w6m6dhOYzs6FzTn5SQeRBT+h8ZuDDiIOj
NRjmenTEPohamBE41QuE0CMmWKe+5fVb4cWEeuYX4Gzn9RLtMKqLcmIaG/aIEVx7lzc258gg2rMV
n7XHMMkWKY3E/NyZNBVjRUPGOyZswMvoyn7wpSvu3UyX3xKzPQqmPvA5qa0jlRkJmWdQJgYGq4VD
mTia6j6VcTWsqy7C5cVM1NkO1mw8I56KV0RE/7RhH7leciM9rzoVktp0GNvxoUV/0Kh01weMI5mN
XqmBgpi+VTjUx84/w6nZeE5/47bmjvHYRjv+k2+9mPPVTPBE6m8sp1qP5pNrUSEF8xN8zG3OcMtR
eA6Cm5k8OKAvK+H5yN9xyWGKXxs9PQSTKQ195E5/cZ3hNtDdvVDjzgClhk+fh4W5dD4xU77KXLnz
aKmYmHdbH0YMsg3HJ12jA+rgkUkUmbsJnTNt/xOeKnAOxq5OJKfQZOO30ZqI0YMUab91uBYHLnPZ
lfe98SnKvtl9cBIKcML8bLu4yX3gFTgmaNbEQbbjlQX9ccBf9i1ykXmHpJaQlFus4nb4HFEuL/Yz
Fd2PvvVQT0W5jxz/q0HMCE/dachnXg5CSWVt5xsjvR19hJtxUz+oGlmLOU4IYJAXwS64zUEyBy6c
5tpliCeLZ7frzsNi7Z9dGjxTssu7yj52xMsNiBIcgwiMYKg3A9/MBQkSIU3vE3vtBuMP2c94e+l1
27dxI8cNQLN6XYbpTex422CE/rMUzTzTHnqFfSBT+GpTmu9wfIFgyfrpjkCKDaQLxukleNJkuEQ/
dyV0+oSRc18uvRplG3viEY5Se/e5ntcDOnAbV7XW12YMZQWebgnahRQHeBhtdmVm8VcwSbSdkAlh
KaSFJ+qsKCC2zP6uhhYOicvd6YC3uH3Gb/Slzifo9HlyX4z13qHt6eTitlLxtZmfZWyew9TbV0P2
MJXqCqcL9mUq3YETbN1wsGXobTCC9rqt1d4AhNegWO7GRW9fpxdF9zIMRcfEsW/uGe5yAvmJg/YT
eo07e7ygPUK7E2dUhc6bQDvA4oXd7Scc3rTTxukUcvJmrtgYrMsc5K51Up91Yp4zCCwOw/BybHdz
fRtVjHbdPzEb5OteZfYBr8x5jDy1pvMQg0XIV84Qqo1KULwlndqWyqRlN2PxpwExNPYuqcFaiGpm
qclyXJyJ2PV28LOdGOx46SEeVXACjdC8MLAi137wDqrCzzrgX9OGTtfpMGDoy/1VxNAOyqxEKlam
nHTacU9dvNdddWaAuJdIgdhndXeNUe+MprjJzLOFH8crODcM+TYlrgtJ1baBxRJH9l4jWauB6Jiz
e4PhgXARAMrjtJPoi235VduoIYtrNeFrg/bU3piEEIzmiX4s49V2Y1XRwS9zClYgP6SM6A42HlDV
EmdPe50GGCDoAavZHF/iqj3jgvjqJNVP4opP/Uw/TpD4MBOCiIdhV3cU9dbU7FSOCYGghtB9wL9u
P3loBNe2Ohtk80C3uMZyx/JbivxT38jPniaQr3a/1crAJdV91Rw3xtYov6YooS4kfSMPz04beB5O
NJwT9BlWQVM+4+AYN21s3tChJllZ3/jWMe9pqJoJL1e5Aai2rtjBZjEdBDkJLL4vcLBe7MDhV4Yv
6dmXdscYisXcsjDOdC5ZQYCsQ9/AFDz6hxBEuTFAsTPj58ZQ/EjpORxrC5Up//n5kZYEJ85J+fJK
Nwmbfy0TJnQo1nwQ885i/5W8nZzNBmAMs3huMZmdGj0d3VFeTqr5KdnhOBqlm6km/oi2o5zHQ7ls
qylqbu/aap4ciOwsTJ/0ZJ9Cjijam/3bLrjxQvU0JemRYQqIKthZ01fPouvqlEgTzWqb0MzkSLCv
RXyR+OFD0lf0CyeaDpqmvIO9p48i5rzFuG042vo+OT5NyTo2H5qmveq7Jc2b16fsjulM610Lgur8
/ntI3vlacqxsvf5irNIboovodhdkn4+z9SDdmhcyGOej6NAhea08hyI4CsV+gP9HNweDhJCrhO9G
nwIP5b63BuSwDVs+xLnY2uoEciPjW4uCLnRLmvuIVrvpJXfRdQ18wfkeacUOVtS6Tr+IhCGcV3yu
mFIM/nznkY0s5i+CSWOsycDUw20MeDlhmFWknyXtl0lD7ZhirNxUgtE5w9AWgzcxvYMrre89rQ2b
BT4drHNWUtUiFo055Cm6FJ7trRWBjzIudhJBh7UwwY3pxkfW0+HuFFCcOs9lXy4f3RIOVfxZV8iY
WzhcTQzRhyQAhQt4dJ3dErUOU4/u2Yy02CivCHFRZDwAsOIncy+8iIYUTOXwENtkNBKfPQ980flE
eNpzU8v7ESbZkyQ90IuSA1UJhmJrhXQfrRPDZz1vQ1SyTjvTh6TZG34fbGejaQQ1FJImNqVlc0WX
ucPPtJ7IWSggcpsuikfdsdeZ+hPnIvBUobPzmtuRMvw2TmZ3M8QLuLsCYo6NHmGruKxS+3EgE9MJ
93N5PZinvOq2flBASYRjkzi7rPrqTROY77Mik6zczr63CVqEYoa1z12OHj8CORzT/LqtSLboylNr
ZuHzUET7dpgAcOBUZQ6az4BqGubDnePcZz7FVhce3a7dW9nY/3AkwI++qzYIZVDo4gCaNGzqsFxO
x5w10p7QrYIGGyeKZ1Ez+TGKmxgJAUiW7jEe6/ooSQ/y7SW5bWnU4kHdFGSgr1Qn7rEfUjltirQ+
jApk+oR0veb66Fi9oGOEgwMsZF1MMx1o9b3Fajob5oNES+DrqkCmEnXs3BnDSYYW6x674UqjZyIi
aD3Z4nvXD+NtQXtRMGqcA2c3h3D8FSCW+UvdXIiZ8nxRsAynxIsuZ0se4rlH6opM3NQn/OA/ckUF
g7puapDlBpRCiyCwNaGx9LxBAYl4tkMoqFlv6wbJO/WOzby0XfQLkb0b6+QhnvihZH6Mpq9jNh2y
RFwmBKaoimjITO6H5kdoFlsZAy4PvmHgu+5Ikw9JSwYns056QtfK4hSqbOfi/EwiAuaGu1Yd8vyO
a/VXlMlMeOSjy07TZ+rWhu9u99a6tIvLhDyc3lMHJJg7PfxkmMzoen5oWveSqd3ZY7G8cvJ+j+Vs
04/NDRaAdZInxGUJ8gKIBtowQ7tFCvpi9QYIlHGZclgpU8shJgSE2JHZp22uAzKZ8SwughCajl8m
BMLovtRhqqvgmLpM3IU2rn3VU+5gkrSS5wx9vjdssshcW6ncIGqsydnNmhexTLGVd1OEuCRTEDnN
TUDmOgRjJUyU82FxAbVp44XFpahoZUc9iSTuvONf/KlDa2UwNiMoNpczIOPUvArCx7loNyOSfpGh
s6kBu2pjLSbmxPhd98Mi4IyxcqySfvwSeaznNmEymvIw55Qcmi8wD1gGRAaowHaXRCtqHlE82Lzp
OeePubH8zWhxuIni4SKzORByujnbDe9gF8eHWPbtwZfknzQSTeqcBPXWpd3J3ou32iFYT+dNtsM/
gT3Xn7+rFB5jWQULxkx3J1v1gI3BP/6AA9ps0Umc07T+VjMbxiAu+fmnvT/CfXe9aN7UdXhivIPO
3MHaua5SFhqvns4Gpiu0WQWylJ2FFGbV04iT2jw6RAylrXfZO81TMZP2DcN/RuYML5OkOyMEXuW3
L3k47NG0Ekc8T/Z2TAZUsmsx+kjqc31MQjHc1QIiMxKpieQ8pQh1IGWAcJDZO3ewLFGA98gjwzsH
RRBq89sKjXJUueDXiHIuj+7c/9Txcfn9ehA/Ff+RhGwWXqYmmfWKemd6jHxgQWt6me1nBB3osOI+
6H4CSQrsA5EzC2LTN5tg51sSMX+S6t4Dv1CZKKWm3qDs0oh9qDxLNF0pFtTrvsw5T2Xkd3APCisn
IJb25lXhmGbDgmFNlx0OsWhlCLO9qEIvJFyduvU5CKyJObKcAnPvli6a4a6uq+shnypjgzjSguy2
oIY7Xl6ifSyrMraTNasb3/c4GjhJb0Yru+8QSlgqdI9tJ5hnD61wGA6VJYcjIRLrlqKJc/CsB46e
qa+jZ4Tu/Pe8sNQwuio04P+h85LomBTDzaSmRm8LO+Sv+Z9/JY+m1tt/3rH8X+rJtLBd/aav+VJg
imuQM7yyZS5/6F+dTfsPJJqW5zt0EIULfu3fnU37D8d0JFA7EzctqH56iv/V2RR/+L7jwxqyBZQg
/v7fLjLxh+cvzUiCYtF5L+Sif8Agcl67DxU9UhxsTKpdRzpKKH+hFf/iPuyY/9juyAFSKV6nwp3i
vQ+9kVN4623KmZRiG8VkAJDs2hjk3qrjo5N0jAbt9CFL7G1fjPfUZpzzAZSfm1I+ihzcgshnkv+8
NttGfg23YRDN0c3AqGZOQPZNDeszShNKOyP4kdnYXxhPJ7AvLKbspvqpKkrJwc8Pnl88ocrk4D95
VJa9dT+4UHaZ1q5qYDWrIeffkS2laH8s6i9MQBDCdS4dByd4yId/Oa3/j8L1EYXL/i2F6354yb6+
NN9fvQLLH/nrFRCkSqAjsz2ovzzrdOP//QqYfzjSNxVRFBIWF2bCf78CnvkHECIHe6P0/2zvY74E
N9BFRDA6f2B7tJcuvf+vlIp/8Aos/tr/ds+TKMCjz5NvLRBod7nC12+AwR6gU1zE2xnf0LUFRAHA
o0Gq86qc8gX5yNbp7fo2NAApxmbWnY0Btc7TL6vG37iAlwHHu8sAKKYWlrvveIp79OuLWHAQakE9
cRnk9sAinibHP5a0DYPVEI/Bl1hrG5mjqrLnvnZtmgSNH8/bxCXs6dBXdUDqoqmI+gqFEmsnCtsL
N20wwiGsR9edKKcI/xpT/Y8BsMui9uqaWZuwmVsWAxaGNphdX19zkoBfwVsntkCR4DEvTMQ4UN1V
6ZrVaQiRgnRpEN212Le2iFDcI6Jo5AnI907hAD2soeRReDmxEaw+uJ2vueWwILg0rs1EYWxiMfWW
S/9lXetNbp1lAI+Xo5Wf1OyifZrDZDtFYti1nb4lcwrpcGu3G21YFqFmsmFmQ0rDB1fyeoH914WA
h8UUvJDm5RuAesoxZ7YggKNt9wHnovoofszgrm4Y9o47nOcxElKtNelapL7//i68fab+vAkKbzm7
zuLvx9r/601oglhbaMz5fUBbmqtpmEKH4igxd+ngEX7nVfQ/V3jo+s3vP/hP6/GvLxWfTCKJJS1H
8V555puXit5iYI5eJbZFCB48N9AE0pS3vUPrJSqBpIMsDDY6pHAi3e6QV3Bg6Kf8VmFyLT+4C9by
Ya8vRqqFsEfT3zF5yd88pi4YaaltJKp2ZXS08ZWx+DstUYeo53Dj4X9AiHnRJIg2UIpP2UtlafIr
3aoOXz64Me9/ErTQjJstNnYeUvfNa45RrtBBCvDVq52ZbsPQ1juFr+4y7NMQXR+b5OclXIWI1Cq7
ip1g/jQYMdp9ae4ykjyY+BCY+rlxJuM8JURlcs6KDjWKhaffX+n75/bPdRGjujTBNjhvfsEuTmSI
ON0nizHqOdoDnQA5PNEyhetpg5a7cnq6AvNchYfff/L7h4fyxhRQEU2eIrCIbx7bstagmeo23nkE
5uygiuDBxjbF1Gc0KnRmeWs/WT0GR9jc02EqveiEVjDepZ7qPkCrLPSL188OV+AxnRG29Dge/Hmt
v64jSZiY04zKC+IbQ6+0nhhpkuoYROdOZPquAEs4X9is0Nd6djxav4uzDdES4XObzrP0bZvRDjwV
tWENTwSWEucSEvnWgrxAvVL25NQJyL5nQwqQdaWdTx0hLSX6b0dhi1yn6FA/zqV5963In/AUbye8
GGG9TXXApuLK2EqHnSO77oAjoT9YBZ3iMRrjzVCXYidSgcGKHMlv0zAYBzjFw0dr9Gv6JSujo5iC
WYr/szPxD69XJ5bkMHbLqd/ZbkWaAZa4kuhFM7Eu/U59KnJa879/sP7mx2RzBaAONgHJAHrp158o
mChX1kymzUQ82mdTlCVTtMx5wBlfeJsaXggawGo617qszn4lzYtZavpjdqduCeH53tpT9jjgRlzN
wEweqxIXjBrkKbJmZmUQOfODpI+26HNytGCxAZbKFYb69vvvsXAn3jyUfI8F1sLea9n22+ASxsoO
7eFg2HUIn5xN45jd1i379tkxwvpUWgOCROz8dPvC6lDpcN60eanux7a6nR0g4H4EDiALbPfOYduj
wyTHBbDoXQepwM7PCvrBfmAvd/bVEux4LiWWWNY+F8jMG1RF73epgXp+3Hl1E/9EK5wwjBh7BtTZ
fBsFkX2weWGOvbTzO2WM3/yipFMC5mnThjWeOZ3M6GoDYolLz+2u7VL0m47puoFbRs9PmpCtFblH
03UydZ9UaKTHoQlwXCcJgb2KLdY0huFqou3/QQ30/iFeXiOLJYJ91uYHef1I2Z1Xe0lhDbugN0kV
SI1+O4ihvKaSm48B8IIPnuH3n0ceO3UcUhnhWtB8Xn+e7IWQSSCXLMGpeBad8Z2iI243dTN+NcO4
Sz/YPP/m8xxvOSKyD3AYdd58XlMNeSdT7J8xsFXyjGX6w9CTOklJ3oA31vKDBfd9TQmp1yVzxnVN
z/Twibz+gipNgGOQ+LOrOEyue6FCpBNlfo8xiESYeSDNNGLfqXuIlc6o4I32fcG4x4eYjiy0Cx8Y
gsCO6Cb3g33p/VvHlXFU9shiFx4v1usrG9F3GC0xJTs/E+k+mH3rMQwIePZxOl9NnQeVnnydHx0j
w5Wwi/avFsv/WG3/3ccDoqaSo5rl3X+zeJV1DmSvLeedxg75Ccm+9UX61p4gGwa9Ha0iEiO77wx/
qosoMdQHX95aBE6v32CeAboNEKZMx6V6ef3tCccqhPTkuGtLahYMTb58aJyqXmf1rLFL6faBhCB1
g+fnGDOJOzamGq7FLL10nXiCtiaycIxyCbHiiEzCT79fE9/dHckJ0kLs5ZDqBNV5KWd+2afdrMcE
atZi51IKHBonsa9BezNqsuv6eZTim4cW6g4OvNgVKErvf//p70sWySFW8cvA0fJdXtHXHx+3gAiJ
lBNECTS2cWeUfflpNIU/XiUtbxX0ZdqBa8y2zGnalDQARvJA/C0LxdaKUDLU1L+/oncLLhdEuiJp
jY4r+FZvLigkkcOkZeuwToxM5QfEwqvALEHxGOmI1Kk790bhHH//oX/zIzB4dSn4aU7xMCzP0C8/
AkjQYAIm5pCN1DLTTnxsxJ2Uej/nrtqTIZ9/gx9kHTrSEhlcGXa1+v0FLJ2E10+p5LvSGwAS6VC6
+m8eA9TPLigD6F3AbXEZgddeyGKQjorjbJv1RUP+R34ETFiTmsq/co6wgI83Amp2uyEar1geXmA6
H7y7S+/j3XW51PGciZafRb75OWJ3tjvL7tG5YKCih57Vg1wz9ijGdYcqPEIcLEsorNyYYlOUbi72
8dC2ZOHGnXucChMIbQfjhpQExub+rkhnTg8CUZZCVBvJ+zgeoR8Yca+DfTvaDLaKyABD+sH9fbcK
QJaj88JJluYkfNs397cp88wiE41+CPmLICLoliDLSmpaDtCBCAELihAxfSTaDjmh702bsiyUuVYp
+I/tDNW6I2AkbK8t0o6ydWUqUW2IfGGA/fsrff8o0toUULZYtei/vj3/q5Ksipjx7s6g+bNJs1ke
u958woPqX9rxnB282pq/yqrcz64d737/4e82TQocCjRg3pKulyuWi/vlPXAacrExtym8f8K4S4tw
uHEj30R2wOGBSUR99fvP+7N8erU484Gsy2wNkghqX715vGgwtK6Fd3gXqaL/Whli2mecebHGIowP
hOGUhJvJ8cCeCvAKL+w2nVI03BkLkTK6/KrU0CzwY+BNzSWh2ljPif7I6IbkofaeI1wdq8UndJ1A
s/5gqbLEu5cDaS3gO9OmzsAp9GZjjRi0GWa/EHZ4wq9E4/sPViGQUIZW+JhPnHmzyYhynCxzd/Zn
SfhxOHebaqoU3SP427vaTcPig5rVWp7l1zdVIDnmf4r2vHCd5Vf+5VdsaJmUlUbbEzRhxqCQfQ9k
PYMj4oCcoHyanMgsjwgwcEE59uCWW0Q27rnTQl10kvn6yjCMEFl/nzSXPuSKAD2uMY+nERc2ksAG
zOm5ssfo/+XCfYpti32aEQGcuVcXzpMA8WowGH16E3CQ2s9RBqW9S6KLcoPPBaZibI9WVtA+FL0H
JcOyxi99S3D5slUjCZHGAEIhbpl9YQ8I1aEPYF3RBFgq7hay+22kHLIbf/8Y/83qzW5lg9pTLC6e
rd7sH2PVKfx0lt7FtUn8eSis7kWmyFYyEd4W1kQwXOgZX5wGMHpoR+2DV2YJ6supuEo6Xux/fjnL
0dTDNe8Iwa18fR87AWTEoObfuYoMszAQiydzigkClO1l0LpMMmF4XXjkxV+UiBKvMkvnl/zDUYGt
OH1wNe+XXsGK68IVNLlD8u2OPmPsRQI+UeFAnspAyqZrM6/GOzRkwdKGwBIeppBbuhp9oNv0nxBb
Y6Bz2oGUiLldIy3WN0vIFGrtIfugbP+bFYgTkMcw25fscpxJX98ruyCetzFrvSOx1XAuS9rXK98N
4urGQCAB+V3EkXoiU67bS9SJ5s4zEIkRrEhcCsP73GAgNGGXuqRdTy85kIQjbMANm/PaSHWUX2ib
+HkQDvUiOJFBVO4yHVNmxpxaPrrV76sIhnE4ETiHoPfnhr/+Ml6F2jFBjbRDXogGILIbjqFkQU5J
aCCIka2+xESbH8chfMDN4t3g0XYPgin0HmW0/GB9xKvwbiFiSSeA15SEjpD4+vpyXH69qOdksIvQ
cB8TsyiuCrL/yN2Upl45nSCLcRYtAhSb6DRw4XSUWjJ/86nYRfVgHrpurPOVxVrByST0iQGJRGOu
UnQHax3n2Iwz0RsPSg6LKDdKvtR2DZQ76b7GuHU/Z7lyHz94mt+v+Rxhbb6NJXm9rLfHiSZJZyNt
XH9n84JdR1YqLl1iInZ+kaUvg2qRZKY1PlmT3FoHyfqPOBwX5F+10e0c3XX4tD+oGP5mG6InxtSA
FW7pjL3tUSQMn2zG6QESm745N25bnWOe1xVtZb2xUZPvobL1zz670hXrwoyAcJArwgXcrearXGuz
cD64pvdVPJcElpcfUtIhe7sCMfmvJ9NSwQ5pgvs0M+ffMCgqL6npSY41SuOT06r88Pvf5m+eN1q+
PGvMxZZUCLm8Hr9sfGD0oa97nB2iOgSDFANp6YpM7ZM2n/ZWlOcnmKjlc9wkyalqTffnKNIX0geI
XHYLMmBTbIqXBrmEsOlEcZJ2614ZPiSOVFsLXQOF777MsXcaiZEdQdEED+VgJw9sNOfWIJD8g7to
/dk0+HUrd/hZlxdZMVnj1X7bdU+zhowHdzC3bVwjFBWTdtGeAtV+gOkGWcAYKlwDHRMJnGamRPss
ets/TnnXCsSPHDlXGXp7vdK5GKvHAnx+uLELFCjbqR1M+2omFH1cmeYwNV8mC6TmwDhir4u5aeGB
2RjY0sJ9kGCTngMsToxeivSxXEAyECuHdV3JAsJYbWFfB0JG9Z6IGr1TwGuCA5b6uKd2IxE07a2U
/nOkYGi4kTN9kYXXVlioY4uuZhpgwmlhu20HiHVwYXOUy6gzDb1xLGK0EN7IcpHZO1l2DBxzvFJ2
ZsCbgFB+y63D0ZokTfqj6WOR7Ix06jm5DmE4nAaqnOBgo3THuGh3LUwQZfTpkQohvaWR0/yMbXuE
6MmX2+TjjHKP8cBISqGVYXwo2/rKiYYEnVbVlmJdTkY7rcFULMpGJUn5JXgbJX4pZuOEeKdGSuPA
rDGZ3nJaMkYU52Vg+gWe6JLNPp9RvAWkfJDSJ+vh2Ga6a3bCS9DMBqFytiZGp2sfbJ55YZXM2Lap
ziIYRaFXEy5EjnCwHzuwh3uRttkdN4/lsEmXG4X52lzzNi4RNqWrvuc1OvyPTifvRlI8kCznC7Gd
OeUC5n79ilW12xQRS/o2t+BuJjAtdtgweV8QWFwKTdoScNQMyAmb+IVTivTI+dH64Lj+rtfGB+DM
XyYtLhMO3vfXV2E6jUZRrMlJSqruSFZbeFEk0txmXnwFCqU4itC9x+Eb000NG0BajTzMcCv2DEX8
bYgIij5Q3P74/frz9vT011VR43igKAGTvzk9VTWrf63DYNvM+fgjSyfCCnrV3Ax9mD1LAGy733/e
u9qFFY6TGhssJg2TT31z/qjSISrcZlBbz5/8c4KV9KKB1/jZGwZ7HcuadyN0iivd5yEs7px8UzMa
lmOWFaNJSS0gQEMS6Ud3bvI7VDvJvcwrGKSVci/NvGeNqFOtMDUASAATYJkfrW9odfilXi1wFIaW
a1NrwNqh/HrzSyJ8l5Xdk3hVWb12t6WDp/dYZ7WbkUTbgVJx5yi6CPBRtHszE/oeskpEfFKvzf8k
7Mya5ETSLPqLMGN3eA2IPffUktILJlVK7I6DAw78+jnRNg9TWT2lhzZrU5UqIwlwvuXec+ODCRxz
DzAHX0Rt0CWnzkxTC7Gj7L4h5DYkt2AvIFWv9hJHavtHXtfU3ZCnCCbvo0F2aWmr8csg/auVBXCA
MgFo7dJrTTxKWXfF8ly0N+0gYS9gBjcl5FsRboaDb9RKElpYRsBqlV1WJwK4AMF1pEU1e1z63XbO
o0aOTzEsnQENahRcbv11nLr24AR7OeQdQmbQMD8VWaPqUEFA2PYZncRPMfWyOS26wmcWxgOFYwPR
DJ5E6Wz+pdoIv9o50bDebYCjurTO+b4Y2g3vHBDN+IkhDJThQRLZqaa8oJ0qWqe9yE1K0jZg5Xpp
1HrBQxN5iNIju0SUgR/c/PDttXUP/lLB+OiY+5njFN4WTChdJLRJH49hErK29ffNWI46wW7YYAxy
bYJTuP443eemjMzJUWUD+qaJ/fW+GlpCbKXZ1NHYJrt3XY721QaKzbV2X7IupiBaNXwtgnca/y8O
oOgpCGIs8iMg79RbCJVi31hhxAPZemIu1r/63iitExAuegnASjUpiAxqH7Gs3yJ6gppEqSm2/SpF
L+t+i0orfoJTiGGscLoavxsA1oFjWG+fyKweDDS6oHmyuhHsjIX75n6Rhjh38IE66Uwo9alZqqDa
ZZ2wgLBMVrjsNTk17oF/SsJKUDAYhljgg5EUQ4tdIMhEcVmim8iUgFj5iu4aQvW2kCP1CWXupJ+E
6OR8RK8L1mXtCuu9ruhdz3nAO3O/btoP9zhW+89WPsLiiHsJIK5r3UEfmJY3CxYsnykZctzhShLN
2u2b1cfsRmJAgUCi03EJmTWMTf+EsrlxEpDA8nMMMwknWcRFIGi0tskRAnB8bGn0x1054Lw6KgDo
8x0pXQ7/sK6ngakeWUOHyiqj6tBtqnnB41/OqSfLNQ3auZZP2iHwCW8qICyg2Q5INe7GOnXNJPJ7
CagAk822lC9ygh6HKjkiMt3V3qZeLYAjaOt4Ng2sI4H82t0M+d2LDDAd+dEkWI9hc6vugEhm+MLm
qOW39tTSHDcXxurRCec5BVun2l81PiYQ6MYuyNxW6O0SpqNRDz2miYkjKi10x3CnHZDXTDp9ZH6q
nhLDQHZ75NbD8tIaf8V1WTTDIbf6VRzCaEBIpZ1InYjk6jnU6Vpo8jAJG9fXIfijDGdnKYY7vkgU
0Vyx5TwB1Qt2WVTGr4NkjfzEgQJ6SY6obFNSrlnFGLag0BHdgbcX5Jo0x+NfQ6LkvXmvHOJg8HJS
yiKiHjLMmytJWbi0fQSHWa9VQxZc4wBE9df4FXwmKAXZrsHrqEvzHgxTx/HWzS25qF7k6YNrmraA
4emzZSPlzNOwMLfhm+8qcCfY8cj3mrVy5M5yGlxDvE6RwI927Jiz7VYTQCgzlF9qM0W/jAA27deD
7JPACojPIUsvD664AlvQ3q2Jgn2+SknJPM1aAk/ABrTzREsGc2ebEZNIp7+ErHuHI+INg+53sbYt
nbGhR8eG8Jdif4sjrp8K7pgxmXypxmeg+T5zjFFSMS4uwUL7CkjGtY/r5q/KiSxwczE+DqQO2Naf
7VGNF+NnVHyNvzmGbdvNHlD4VfHdamtUPO4EYIsI64JqhcX6MO77IGxOg84F5M5m4lFnkm3iNJ9H
e0wCSJDPdj+Nnzc9ZCOUhnqs7uO+0mo/Mi9wP8ee9n9zdQN5hcO4untNkfQFAD4BfiiOtjtjtP7l
eYNm3LzNUbP3IBLaZ8vaUPBvZTGELzmMDlhiQWDc47Lw6B8XKuJ5XzVLjvdNASjHhAzZHPfqcraq
qpnONTB1YsWIWNh5wIbWeyij+sbkwlh4aCwHWXxOClWd9mKkSItsjZUW2MS2D5il4XeYYT/tmCGN
cCKGaIEqHnRBWtdWj5dotHHeZfkU2akvI27gAqLFxRvcVl4sqtMkgKzLtZebGo+r2/pEZyvb/VQL
IhZeM6vkVT41Jh4ueBq28SSpTanYxumTImnuyvo5f15rnlHiLivnqS7a8G0m8Hc51mC+p/u108ur
8HRBrFyLV/FxrDdCAEghdGEXa58jtvA3EB38LkvFPg9nZTrWQ0HtB8gcSVRvo8yonDGDoCJawzu6
dL8W05ShhicxybtyH5Ac3wXN+GJmkW1JKAQYaVR45CA0y4KtyVk8FT2zO1i6w+Ko+FeBCf9GLu4Z
UTIfVhoPJElWUNwd/isYgtR5mYPlus2zmaAwcXrthi3nLThSEWAnXDHl70xbMnyLJ2bfq0FSl9am
XyGk1lGGeZM/8k7N7M/xLh4qKLOu7LFdEXrwZVVeU10Nc+/1PEQCOm3ttnBkDZvpSzk21DpR48vg
lj+O+sO6eTLjSeL8EFzWhxpxIfLl1iP1raTEuq6io1WbKzEV6dZsBFgNbUi6emhtrD5zvSx3SkXs
ZrcGs6UiVo4B2cKA+ZLVCy9CySaEqgDyf+LpLXxBdjSCiwoaO/7UNoWxH1rWZsV1yqfwJ9o1KL8x
QY8FUZODJEKyz0ExS7cffxSjjykumDx+Gl3+hpO5FWo/A4efk6i7IUz8zegxIT+jgT639OsLNrNt
3DebtbxPCxwd4TTPOU8Ln6ufHNxq1saAaSKh/kjCUw3NsbO952zdSIK/TbmR9LGBcu6tysbdHOa1
de9Ki3m5iJfZ4mfEdnsi77GdD4vfYekpo0akbT+TaZitUXQZQRpZp0o2XBvbafPPJdPXHfPNejoZ
Xxf5PXgMJAcuU602cVQXlySMoWo5M5NZzsCX3fFlW6SydmLr/V9CFotzoOaz7OfNGkSX8LyH2aH1
ivHZj1lE7eeasHdEOvjTPbkVlMNaZ9XN8bHlHWazMb7wXgXihky1lemCEnY+wSYV84FTI9RQveZw
TUQcQ1yARzdGJzyYQGqzyfOf+94DTs3nJ1Y3MP2U9BzkgBCMYbzeKF+lWaAi/yxkhlO3tAaLhSCo
3NM0RNv4g8Gnfd+F2oL/xNKyAfq46e4pb8MpO9oqLFhrOh4ONR04AIGIb5C01YUVw0m2lu0YNSXg
pk3rIjhmyg/bvcVatDrzC4bZS4dd/owALdvuYTiY4hFvcjAg63Msm+gF1/nN0Mkzl0U1NugeG5/K
3Pituxcj9Na01QQo+qU9ipMsnbDlGS09YMO+mAD7oCFIR/IHhgdjrVSWnfLz/uTresCD2DsC3DFD
AAzfcQ5Rd8I62gI/KsKi+ZE7rfjcwP/HuB9Oob1z/aZ3n2KCxzK+l1xDu7MW8Y1QuTx6UkpWw4FY
ds6hiHSI+VT2eEnfbFZl+SkwsngcgVr2V05w5jDYQJcHE7VxffGMD0xesiLEobf0oN/JMnACMC7b
ZO4qnwf1Dl+2phZWftmA6yVJee+yaXgq+p4Ko1BDhIOOMF722lD8zV0RE4J47UvSEpBDo286dnqC
gu/q0kr7buVMLT2vfeGWR9FSIolFc+XDnQMj3fvdAehJc3VcGs0UHmso9iBaCJxzMpoI3sEEu+XG
njOmL170g/zyLthnq929A/XKO4rGVp0z6eC1wJUR+ifbrgOsV70LbcZHMLanYcnAt0g4UHA67XyD
bLh4N5iM4ZMsIqzh17QVbPuytuhDyiK/oDeNx2RRFZfQ6nllY5iNxsRG4QQO0JOWhe2si/bGWUEd
1GPe/8r9mcXX0ljGe6is0DsBU21/eouhK12MihBKjR02WAm87NcCXzI7d0TqdMegkIJGv4cIRtRW
V6q9ZWV5CzoFV+qO1MmpO0QCqoave+0nc52RNwjTapvIgbjpYoPWHz7dngaT9C0+0KQyufrCvrJ/
dbijyzTYFFlfqlqMx9kckT3T5LRiOzsqK43xyyf0t9LeeBy7BWT5WKAMxKOV/zb1UNbXfuqJ3CWQ
ybuMjcBEa/tKlRerio0B4tDcsBwRCpCQk8tNG0FrdcfzPD3lRkZkuba2/OHAtyqPqvTt6srZOz4b
WolwT+528N5L41ggzDfPfo1nv72WYy5PzLllQn0C0o+wQlv8ICHNfigXKm9QwAPY4a4y0ad4ROsH
JEuxr9BgjNw9E33d/Q6XVcu91mQ9HOFO5s1+ivzt05xPaj6zUcruWhUOYVK5zuADo/FcfXAccLs7
gO9NtA+rSUDPizdRHcqc++FGdSt+TEL1eLOdYYjTxeXveLXLL92KqEBmErn+ezlZ5ZfJb2fyBXK1
vDK3K16GvrP/4q6ooaJTIcmdCTK1nSnlx+IhV70scQLPzbt2Cn3yYSATzBRa1AcCqMea+sLo5Tmj
trBTl6whRNJtcYMsOb3jHrE8YB2uKeDEXbFJN7oTmO3aHSYmeAKlGzMzGAQ7EVjeJr+pUyhTH702
jFXC6wDrYsXyMUgXxnYvPpquG3AWxyGxCH3WWwAz3Kx9ogqq70DrWtNdIazwFFPHuffeOomJ6rmN
yyfLuNDuutmal51buualt0sGBp6fkyXR8WoRn9nyyGFPpCcMfFZK8Yhheum9R1WvAWiKSXnoFQHh
nHhi4m8eOtA92ZEAnHOKlu0cu3XABJ0UYKBBWTHkn4scUnzsNrmixGzFpYjXYU0h9OUQCVdtZ3vK
a6e7+AV833RAQcLxxCLvFIllixgLMwXCxzr7RP1sHVbfEmUScEBghQdfx8XVXgv7hxlFZCUTlc7l
Fo1mLuvS4URm6FDe3cZSAEGIzl6J23Cb8CUmuXPfOKFBraJcTv1AKA2S1c7m7oizNWMjteXwCvzC
IYtJwCnYgw4kiaaQzW3si4wyhDBYzkYk/IuRDaiSNEneh7f0PyJWpUMyb7X29VmtddxcAxXbzMlj
OTFxLrPsedCZFR1wTgfnwYhhTKssm78XGwOGQ8/Gf00nVgH9Y0FkQfcp7icrfvAaEZeIWSrBsB0B
Nq/JyHwbYsnbiiKLskGy9E0l9mIam7yZSVtV0KKfIouK+TxUMnPPYvUxAVur5J3SOxo+/bLdzkyr
6TtJ+UHDTCbNFAwk/bTa/rLQy6770VD6gC1SajuoqnaIr1J19oN4Ds7BpaWfYueA8j4lOKB65SUT
hid2z+504rayJ+wrjM2uVlB69iNXWfwsLBlmYHGyak2GXi0VlO8b8abdNuev1mEqnzQ2PtLnTGVl
sZeBXOQJgF9wFHXnVedtMbcmEWrtpfJl7ewcFic6GTZneStvJN1k6RbNe7DJkQ7EBXdrArosToxk
egB5H/1LWgocxFtYlOttyxgMu0X3nA1dAOcIEEVEXOOASI53U7BM48M4bajeEdbAtnA7q4TZMRu4
GFFBRqMYaIcfZWPXX5aurn54cw3z2u2rAoJEFUZzAgQy7M+zLknoLbQp3thNkdLrhYQ5UlisnyD+
5SwW6LqXC53OxAavm7K9XDpM7UyqiksZq9lKy6nwnIQgHkUgRe6QyZRDkL/HqkO4kBiEurPbgcY9
62flXwJeHN9GNqblThXG/xkz8cv3bZVJdU+kRYMOT5X5mhQ2Lf4O0A1AjJXx5HKN48XfnlUdI0sX
Ep9KopnIv5lWVMOVGxOcjmOFs/jm6aF9c1YI9cC5us4HbVFtQZKN62TOTt5193VhtdGXYXQrlB5h
MVwaCXCbqrAf2ySeNbPAMMzniW+AEQ+kB4X3ZdFd82sWocAb5UfVbxr7Th6VqjE8B8vKDlZiPP45
y8Ue0LU70QPp2cx9+WhudIRHx+cpcyKFd24TWM9IAP3hyOio3LOhzqjaFvIw7p0NTHXKl0Ih7gnL
e5YMexzK4zz+hRhucmGstpV9qqDUYb0H7PVUAJLXzCm4knSGZqLg3SbQZZucr0O7ucy7RFHwQlvj
bMTbvfZmZ/EbrcnU1SUdN2Q+QYKD0RA/StH+QmmznaNmcn4yHETH0mTkpvBdOClRGSFZO52Wb+tW
1y5t01pmT1uh3G8VMTZFGiJohM8/aaIspgw0Ch0+5g6KLUvrS2Frv0xVqH8z6zbimVRlkDxBZKzh
xePtFO4JsBjlYdgELlbHZB4eWM0i/mJPm9vcat1oSWIraot7T5LsnJpmyK3UKmlxdnzX5kxCaFyk
goQ/BObjRvm20K2/EnPRBpdo7Jf2oorevh+9rnw1nqIj04To0e90MM5HyHDHwR0iIrjKiBJzDcAD
3LlqXrIUBgRtJG1N8ZQTkeHuFDQ/0NyIh+5xD5Mwx346JN7Ys6V5wF4uhgdbrAGIgWmd6Wkgw44/
JquGg7FGZjh2BVLxRtnW9zaE4oXi0uRHSkQ5MhJRCsDwtsbnDF1qRclgrcEhnivwPrppCLN0gnH2
b0ML0CxM97bg2KO3Fo+2rLHhjBuxN/ytZQ2/MsRUwBq8rmXWUrZ9f+I3JoQB2Imr9xlGq/nSNxbR
CFXm2dtldJ0J7EJTw/aGklXNaR7ZGTOIUkfWXalnwikCY8j9yDjRNqI1qFE9FRCZkWFV7Skl2sk9
Wmvngl204rZxH1Vf2GcKy5Fx6uYOj0RENs4JZL5Awe7EFOHAGQCC9xrpzANMF9NclqBTb/CjxU/k
wG6RFHIsAAY0PUg7b8if5wxDRmIPtqZnGOpqveLyHOVR516QDAMvdYgbCvXW2kPWT5xWTusdMInu
62YTzpaa3KvcVAddxHo53PgNOdb8OvUZnH2Ltz76KuRy08hnjKDSlo5wZWSp1z1hWMvPDvb6T7ub
8u/ZXOn1FFkmQ4QTtuU7M77p7JvJEYfBzuBpdHEPs6sgEeMVvxCQBiq+kFBJvhlmvgU42Ih1EEj+
LLd14vfBQASKI772tb291+UwDmetAmjted3a1YHnWYVE+zAiT515BCLV17UR1y6+jT+ZDJvi3lnc
uQO2Q2LIUc6D/Yspq5+9ib7qwu8sb1dSuKTxIexVzuQcalnL6EUhSoI1Bwth/hW6azynICdiL3WM
j3K14k70nraeoiQhhZJBONWc9g9VKJp7XRPL+8x+uP4BFBm9UbAWMm0WHyp8aeAZFZs3eLubN+TI
xeDH9E5Gj+8GA7OEQcU4FKps1YRX8eU0D4UITXfYWEp/nxesFU9Yhcob9nOuxZVackpD3jn7wZcl
HD8GbQY3PaEL4Sko5vZduTog8sRXcnyHEzWh8DGgQ3bbkM92gl6Kxh5mJqQQ5gB1fF8wuXrOJFgI
lmQIPpKYPchXv+/L9Q5i1xSfyH0vgWU3vBEMozb/Z8sN+0VnzqT2tlc1p7gCzHopp5H9vlfmLqFR
DYC9tK4Gu/m9BFsFtx59pjrA3A+3a1XGRbElDMhJb67swZzKjm1ZatC9v9NOV2u6Oq71m7cxDZWy
JjjvJXJF+1Vu3D0PGy6/ioc4VqeyJIj8Tg4emqWlZ2KfiKbu4sRvastNC7n2L1pKHthWlgxSy4KQ
jH03Vm5MfmfmVvC2FpJtlqHmFs4iD6KNVXIB4GzPBlsscmmYe2SaXsDZwVgsSSWydhzYN8x25XnH
qrURntrIJkVadey/kwxDa/Vmhg2OR9DC2frMAq57RC4yBrtiGsb6Os3Ks0HA0EYeG3Bbj/jGwmwH
Ms21EkiNw7TnDwhrwDb8V4SXCUTdtvin2umtr6bn4NqpdqsNfOElg7ucuxxqDJdtDHpIOl7ygqXz
jmGARx6kCboE56gXJpP28gcCB4fqMK96NEeuEq+bNXMkhLYIsx0PWHSDD4a50udsXuaJDJCVSacO
a4QuZiontL8+bJOU4aFVsSdCE592LIKndAsHhnOzs/RtMhBjQ6sxtN0zdkenPXjWNosfixPqTz1H
3xssoKncYyHsXTZGo3dfuEGnkyZati8rPD6Y1YRv1uwU4D4ghfUIc/KUKPQ5mlTRpuAHI+cUlNA/
mTNwrVQx3h6nsZ7btHEhER7btomOumA1l9gNiXfHESEz/VRX3uidOlu+aHJd/oJ6ZViosrUUiZeJ
7GQQGA+JpMvLWV6LoUo9E/nXmSBkVrEWAzOiQG+ceSV0AaemkJN/pVrFaKfnIPxFK9STERCtXUDH
0ZjoggMLDUnWVSzcxDx0DKXJ4UDA4UyQ+TUKW+airvPYAIhdE+SbHJQlwcSXgSnzcG8j3rb3yjjQ
x5pYrYeiyYjcWPhXntvWmZtEdE1dnA0RCHe2II4DBmQ8/FpqH9LuPDdWc6Fya5hb4Mc/1JzE00GS
7VGd2pkBDqM19qhpsRkjHwthI1Tq+D3Do0DDCmqsYQnIEqEc7tgfMigkDdX9XeU1gOGdaJbgtRm8
rITQOaJf8Hywfk45sU4Hf8MAOyE7LbNTAp49CJHkhZK4ckvUKzqwBfue0AHehkuQXfSibFLL+tD+
Di/kRjNbzTL/Sbt2E858EEKgjrjZP25B8+Aj/i5pyWubns2Z4n1HqOJRM1RJxzmYLrZVzhgIu/w9
t7OFVbUjNNys0DksHZFV1GHeZQ2jjLTTzb1M2xae6o7gCDmPxWfFM0sBn+ffbtk+e193McGOWaM/
/7sS5aPinJcNLjs+eOB6aFLCDyqOpl2bcGZdcujwf8IfcstzIUTMXmf2zo1u2KJIsTA4ZXv3Bw2J
+CjIxIx7k1oGvsN6mP//4Wezpdoiv+4AvgcusUgBGrVs9B0X+GZsgxjjjbUgD2f9XR0BQ5osHcJw
DY+tILPkgLsBhkPptiFQPCXtAKl7xGyfLhuNnNG1z7FDkV1eedHlz9q05lMlXLM9OGUVVTvqVVNT
xBNQxHaI5G0WGiEYwFYwo9v7jZqHQzHDo9y5bH/YsLClCfZDtrTqIW/W4msJQRuTdg8rarFm9OEr
4X2fS9zZXiK38d1Dz5Qw0ZVfUcFOT2w6hr0dVWSyjcUMxS/Xo4DjjbYUWlxhc6n5ksLymRJl638U
VRZGqT2yhoPc61Y/NoiGRNxQbFvyjakz1nDtB5ZIiqCr30H7I1B3Vs9+muBYsQpHTze/FPkwb0fH
R3fFCZ1134MF7FOiO2N9R7qCvNzOC5/YKuWbjilrYzHR9urMObRz33+rQqAWf5Lc/0M4dPvaQae7
N0LEzdf49+eF8AG4aDfycNlA0eSMjXY1fqSzy+Xfe2PjpEZs888hrr/NYQ8nOmvFQebbPWBl9s2t
Pz+aks/87w/CP7S4t7sRIBEUAB+2CCL8v3+sgpmJy+xwOaBCUQ+8zOwvcVGNR/B822vH7v5IXioL
RuDd+Y4YMZKbQwMNEtVu4rrF/J/YKu8PermPalw+FI8G18gVaHFgi/z9Q42ugh6OS/9gEYR5GeKO
VJBsIssCGPK2MzSd5wDJzZ9sCLcn729HGgQGXBzI07DDRv5Hi3EoRgoncHAHrZhql4Om8qz94QEx
PXoSDM+s0OieXy348pfen7/yn5GPTSS3Ux4K+wBvLn4KCNLZb0NNrfTvX9V/+3TwPThrQ5z19scb
yEENXbMGdQ6csI+mllrvCLrr75XbTPMflPD/sFlS7fkhOjdMBtwZSD7+/g0UbJkLb8o5tMnp+zlp
suyw3656PxK29+6u1Gp92bn70lfrvexsRuKNEqyns/8Fnv2/btx//toCbhF+T2STtoBT8fdPMsLA
MmTsLLdoj/GlpnVn3FSSqBJBnH//90v8z9dC5KKEdGx0mriPPx7NDCcn5BXFdvCEojEX6EPhanos
BbuAFkuz7n2bIjr+iWLgDz/7H2JMJPrx7YqjjMS6Lz6cD5roR9ZO3PNT6RcvpmUDELlz6+1ge+m9
Ewir+MMN5bof73fM9Iy0XTxX2B7sj4+ZonGxotLN9jj00K5EEI6Aic52tx+9lpreK6f5DPjPnlH/
1T3Ifel0RwZYtPi0RPZZRj4Vidlgif60rbrWiWNtDChrCgHuF5YAEM2oEtOsaWj2SvIU9CXY5h6K
wtaxWPn3r8/5eA2DGIiJEBFBk0ihcYF+uFfqhbuoL2jg0Tr/pN/ZJNmK+Kc5/onFzAPzrY96ZJbt
ypnWCkIGgjpmmgF6VVES2sFu8iAU6j6376fJ8r4vIq/u/v1T/rcPeSs8MCzyP8TeHz4kAvG2Zc99
nLpOOIe1Kaf1s91ZAvjkuDj6gvttGn/8+w/9xwPNpeEWBXCHkNuNsF/8/aeiX7IHH+TPUXVTf2by
o6jM/OCFGi3bb2zM770wm0/DyvZkZ+StYTSCrD620X/y+/3Hnfx/z9nQ9iBZcb7cfKP4fz5UQLnl
lp3N/umYOTb6ug554LXT2r0P6nwTdyp02/K60fPVDzwRmXPEgleJ80DvhJmYkGtqA2zxXoqVMZ7v
ULyyxEBENjjXWTmMbtZG8yf2oDnGrVoHDyxYYMWHXqT7s3E5znZdXtjFydUqu4tLFBzAlDVjY7UQ
tXrfonIQl9rnnLtUwFazu2BjwJZqw3xnt/kGQELJZM5lz+CBHqcB3cDqGnqsO9T3+i2AJbN+y8G1
V4/dIBnoEu62XdVcxuHV8wffe3BHlExlUNkhGc03IaI/FRjyOotMQV60c/hZYPLOUrKTA/OEtq1Y
EsaXWCMI/wmPf7g9Ph4FIa9b++bYwNNPSfzxlF2bUTJvXOwjzgM7AzIQAwZk7onPLCd1CxNlj/kv
6QM7mnE+FZ6FIrCJTBJn5dRc7SUyiH56e5j/UAp8PP45h12CasL4xoJAP/+hPsHnaUNfy9fj1oxF
Oo65wpla87TmN6vqH/xovEg/HInQNzCjQBihtaH+EB/ee91aWa0Ox/yIdE30NwWY0z1mXV//bj1L
rXsPVwRargp52PMUa/MlnqIyukwMCPPHdcaRcqynPLC/k4pKv00GkvCemb8VD3F7oxTncT771xpR
kvOtAxm/fCJlq2/2PWXysldKEzUdROw40sDYlPt6BYZ0n3XM23Gy/OeCd1DAHjY7y+dk4upXe7EQ
ln7MamO5BKMTrOR8mcp8WU9a+832WTjov8mJAZsJ+DQLnFNM4hbhDnja0tt+9C12sujXSD58ecwd
AckuZypHYUeOlbUH1NZ+J1LUOdpOmIWXxlmR4eLSymwQ5RiXcNqDNKH29/QjGu4hYH9ObXVkI9YW
qSaCB7Q5XYHeTyROZ581W/tjyNyd8PK17f5aPHuWB0RIQ4QwWfWEhLs4Uvremn6rrhWE6MSm+Yt3
BxOfNvbInGZN4/bJWJTOJ9JZqyyhHPKGr6oO8nNO+9QC1Q3mF68jzRZvY9bdGO3Z8u5xsnLEd3jk
4ZlP06fIk7E5G7aHZBgSJvN2e2XFux6JaUESgXHAG/tF1OzCqPF+O41rM4otx/UXWT7+q9fUg3iv
6wg9ulX0ITDsKcvqCmu3yQk+007FEoKb5Q5+c1MnhKEvIbx7zKV79DZNjwIrmw6+aCX71WFhrsjy
hy4G7c8E9jcqbfBpdVvDzPW6vuNTBLbHy5QrjoElqvJjSMO6JTbxvd+ihTnwTsDiZJ4Vquw7L8iN
oLKYbLvq2C0i2LsV2ptTvlSr+wX3LJZjdxvnCyGJ5VnM1hbtEfZFGKlZ13GeTZWKTg24ozYNikj/
WqqZvWPr5PSRPTgHa4cCjr0DyrXRXHteQMVhAZV9SxB2gu7EXELIa0Hk9dUAT+wvzNgFjqxSFGRW
eEX5c6xkpfAaGyBwjlOSlFoPDulgdEZiSziz+RoKGZAbu86rdFPWl/mTW6J+Z64TNHVqeYacSAvW
NLGMoW5fbbTOwc6RS3mNiOTEP9CHwa+tchn0Y02JyJDpsvWx5a9XacexGj0yI0cJA5L6iZSP4Qfd
fxjfJlMrd0Crf/r1FrgHyih6HYHlPFG+v5DF6LdKsCAuZphHM7BzV7aUT6bI3HxfDQQThE7t1Hs5
zujtrFZ+isNqPUt0BO+ISvpzWEcla2G3rv2D8gCmnKXHNwjBpEF0iVEmUqlFH0tmsd+t0Y5NoXdX
uiRdnoZZogQeA62Q6mCQpfgGrnCZrb74wjh2Gu7zUS0vttMIoJatcu7QdFqA20fSUe8YXAKMFJsQ
2QuZokV8rWYi1FOkLdyk0bC536RjM1HTJQ7CHQM1LrdEt4ipzMntJR0oY0He18vC8gpU3cDOO6uf
rKYp1tO6MNpCyVa5AOJzJh14eDAq7JogG7kawXYLaYpzTqH4pucRma/vpCpXswd7WXpMoi35jGy/
f/MZkgmSMoPgpZyXcEg8wMvX7Waf39mUCF4qasQjRJ7W5qtBDtBdomiGbI8X4K2duk0m62rJLZWq
ypfzXEUNKUWBvRCMsvl5srGUaYnUDiugTnGx56lgJGCUC1zGkeW3psbxcorbnqSD/3hosjgnJcZt
NvUlrxAGQm2DtZ5ItomSu6Lh3uY/H302JXnLLISy6ms3wBkCeBYszX5D+nMgJasFBN4SYpkwyraz
gyyqckNu6Vbr8+i3Q7wnIMJ/kipnxSH9onvRJBu76WCTLXG1N8TSyW2XM+5aqDQl83vX/0vV1O17
UtqFOjv+uL2ZkPgogsS4U0twXuFXWPI1ehM0S1XKCB9bojtaPOSzYYHfrWrNyer23MOaMQol6SQO
9hZ/0CVCCRS5hR30f4XEISJR7W4Jg6jmxbP5H+bObEduJM3Sr9Lo67YE9wWYmgvfl9h36YYIhULG
fTWSRj79fMyc6s4IdUtTd1MoFEqQFJS7041m/znnO5lm+SljFX0tCrT6dQ+jiOUnCHE6qtElZDKl
8+MM2qtYaae17tm3lbQKDkwijqDCFkM7ZV4J1dn0c0A2zgXjK0tYK204NCDFluHnZ7QmGgs1ainr
uNbxnSu77Hs7zuZtbtBTefBKEJwsWEvhk6R91X020VXqVdCCCToBYBAEKz3J4wh17dnMSmL6A4a+
aovU6W2MCalHUt5YP7d1bA2bNiixpbNMoTY7QAkBfEyhM9NNbsidCHEureeZCqLDpNgqrXBym8ZO
1HbB4RQVwNrnAzm/0daBt4sdFXu7tDID+uI7q3on8kZzRQ+f3cT8iicCu03uBXgS/S0ZphM4e62I
V/ZEw2Yr0csMu2reAkRYg5GvRS8BJd2ufxg8OPMPdRfYGsN1P5g32poD7zHyuPXWhH95qMFyYrYV
DlGz8l0MGJs0jeSdlZLmIQI+6H3L7qFjISertQpxtfGOKEafft3P8iZH97sKOwxAG97a/qs9ZYI6
lkyKwd8lrBL8ndEMgeBJkW9b+iRpetWW0fE0bdroOCQiT84x1ZmP5jiFxZGxPQEwxvXqLcOoRePr
1ETGbWAUztbvQ3h4mJFiSkB5dpYrs26elZvQ9BWXuNl2ph8T95gCSFgYXLMl4hEWiGe5lHcZq/Ib
5m8qb8FXOd5+7Ahx4N8tk92U6P7Jj43ozTVpFz3QB6e3cVbUrxkHxXnXJEX17ssAl1/LN7OgggsD
FpmFqugptitppg3tjFnYOCa+gduDZxdBDFfN64FkZ78ax0affY48qMHmTA+mEC1cHsURmDMxRK8r
K4fX8wivN0K7Fbrxd6qvvHuVpYXceQDp9Sr37I6/b4T5oz9PY8fjJ5wvhioD0AkNqDzmFkcCvng9
n5oqAXA3letd1BEwybURkHjYRbNDaFInAVm/QFt4n0WqUti8tZrmW9J8NdTBjlo8qk60U2zarJjQ
2b2QEhgTkuJ33cpm6YirLWef6sxvuc87hvqz4WPuVAH3QSjre7NILYkfre8eh3rKZ3aMrrMurGVC
FPM9S9ZyqpHDi1RpsXUYnZWrOWx0s+NO4RskbY58RTZPwwVyTvMK4YrogamNwb0WiMrjOkgm82rG
UcfSM5u13pTU+8UXpSr7dkVZXfSV0lz3vWE5cVfDmLrVuZwG64Y0HAIP6WeVeWdR0kW4SWuaBE8B
ZHl/kxUs1heAMep6YZym9ZbnQeJsrdF06B3AERRgnBv0NlQsWpcCDf5S24NyIBgnrnfvVFKQ+Imh
eZ6Ckg9psxylsZHEwVCsbQNn2c5KW/eCXfI8bcLMoJvHTqvgRUgdGyxOWCBWJWSY4BDLjHb0fEpm
wXYDGtB2Eth7y5WPXBNexRHniI1pmXOwphWsma8z19MVxSB0Ym7ZVav5wAY9okk2rnqC/7AfzE1q
4W7YYpikCGHQORtFSXtW+lJjIXF3+VA11C1bQtArYjnqEqa0KE4FA83X2egtxsDU9r5FHp/1mnhN
ry4qE5/suSns3LuGeeQNPzo3GoZtho9/OJbp7NyKNHHcPTuqjlUfhxt1kxPej6XPywm/mLFTHnSc
UM/BT3EIOXVQb26SLqYWWg9WaWx9hhbFNhWCeJvjpkpeJI4M07vcG+nc81i9huMY5DJ+8EljLnnI
2pbbhNZieodm/CSXRaO9fEc8RI4v5iBrjuMUDtLUEiFKXfh5HA17RLxK3uXwsckHNINt9og+Xjft
vD+7wqXUeYA0G5vkLvFimuz6G1wqOPnFeAOglUJQ0rjVrVQdPnYf4N24tke0K3qzmJc+O7FT3eJ+
JOw+x1gD2F4mxYsxyYSitV+f13+eIbHTx8diBr5nh2A0Pk5zaGZxsQfIfo9VrbqCAvG1JsEHkV+T
uq8T/Ts67zI4+/vEBnQIOgEgkQBiB8itTyn6kMN3TpdST0F1Njx1dkI9aybSuzFW/Q61IurXYTm+
AJrpL9nv/i44/t9dngEAdDFGR0wqP73cPvCYMLeoEkYyYl/qKwHjonOc9nF04u4pNDv5I1cVzqkq
6S6ELX78+u3+fP1FsWE+gpubN4L57DI9+Rung/Hp1LakpfaMa6pgRYSLKQz7sSP2J7UF49Fs56Aa
Fjcepnr2ls3m1/+Az2OJZQqCPsNmx2QqbTmf3oCa3YQB5X2CF4adHM+1PImkNp5DXjodQv3wxeVZ
vP31RX9iJyxXZRQEL8xDrmSb//FlS7J5VhvFsOZF9oRik5yGsVRrC69qsjFSUg4yDYJzSnE2xj8r
vIMtUfxm/vPTWw8Gz/2TngDD2LLD5ff/9tYHwUhamE9mH7MNrU6uB9XtbIz9MK4hIDbzuQEdVd7F
jdN+L0JpXMNUUd3u1+/En4Pjv9//bKqgmsAuQIf1GJJ9eicAs5SVSU04LTdgj5mcDu03o63H+Xvr
NuNwh2vF8tct0xR3ycipHxYb8WRH9aRUlyrtzPwyd0ZL3GRlWHU/RlXnhIDpApZnni6hTbaUrxMd
bwoCzFDP+TaKal+zdsfYkZzYY70VLU0fWYMrZi2UmRvnWQf4aXUTV+OudgwvOqTArIpH4hdO9YJP
PLCugrQneOHGUU9dTouXbUX/aDsfcr8fnXXmMQTZ9VXo5ETISRyutKAeaCQw7FbP6O6Tue17q/hO
dNRQq7HFPbiuAYc9MH2nKNiBmpKfs0JH7m+G5D/pkr6JrgxAxrVh47i+/ekdN/DQTn42kiwD67zR
GGN2URXMG7exkqcUH8iFm1f6RIFQtarYXF9Dk3f3Wb1I5/2UrCujrg6/vgvMn24DdDD0twDypc+Q
DfLbx5tR0XcmBRy6XdgFcJ5GkmbipMrUFE9qKuACBLSlEkLK7WYtbbopt73PxuiqZVzGV6SEFfqk
Kcpoj7jaJmOPecdsVs7AzOM72eruKSA2Lw9TxLxoO5ai+eJT84DZU2v3pe7dwGPr6jfPomvz9KRT
DMA5oNxmJwtjjg6ORbRg1TcWJFhtlXgz4GRgeCmiia2hZOq3zZOoxjbYZ4N/Jq4xlieGH65zO9qp
rne5A132PlCebI7sOpWBhlPFzo6g+yhWSqTBRQb/0NkgpLrPVjO3OT7fRrfMyvuInkLTpx5jUk7P
QReAR7urKIEi7UUUjhPywORpbSrlYrkwLZXeTOxT/ROnH/RuwNNzup3oC+2vPastGSCWTXvnpFj1
STGYw3T0AAF5T70JN0uK1MY7hT3De5R8UE/jUNmvnXD7+txppi/bOIbXhgPWiuJdOaOuYJDusOXG
tDrPOwq/ZXI1qnbkfNzNwYMzOJO7zmo533V8sejOBiLibVK2BjEVlIKhmu8WY8Jxrqd+jsFVyBG/
QwtDJgyHK3dIQzq+w5aBOXzIdsunMEcbMoZTtuvcoH+tc+nQ0wFy5aRNiSe2j9Nu12tab9ds4ngJ
cR97GJhGeJ34AxzaWaPCFNsOrHxyPaQgbk6VUXCbu/iJBto862p8g3eKeX/FDQCbGdqqAs2DDibs
C9nSpgWPqBNcS3r5HvtqMN3UWWfUq0T43QsnMvbBOF8wwnWZFetr2YWNd0c1YH7Cy2RiHA+8PCa2
k/R7PE+VuYvMjOLNUmjTPZME5EUnQOKSK4AG0QtRdxjoYRY4LUgGaFRFa0bvTqzIQ+XTiF9shNp4
6nLtd6dJtDiZhFeOT0XW9f6KQbDR/+Yh9nmnBOCQba+7lN8s5Sn2JysBxPPaiJNZQtcCjid12N7O
LS0v7GbmY8mN9i/KuMv12CYsUC8+D9P/9LxiL9r3g8X17ELY9/CL3+D4YDvFcPItdtvx26/XpJ80
XK4HKjsIKY7AtgCD9eOS5IuwzoHEkIbz3aWDrNXXsQx3LTnIL2kBWQao1ZCf+3Cg5S0ZHXOlQkvv
kdqDL5YnXzPfKDkfew4yrg9iFnY0bVFlNCbRJsQot2Y7VF1k9VBexMSiyZsmzvOvX8Nn1X15CbwC
ywpQXszA+LSqcjyL4j6Duic12BfCBubOJxe18fyZkau0AKIZTAEvelIJ+19f2lpkz78/2LHjUMzg
gV/juQ6L7ZMYW1U9tsg+8nZlQuIG92IGILcbSxJkkeH24VVpDcSJcBvjdO08idVDjOn8olXj9htL
QQFfs2eE7NRxxCaoZ/cUMAc8C07gt+Y3L/e417yZuQRJT84wa+I9YbwL3B4vs2xMcVknfgg2h/HT
sPr1q/vp3kcD4L3FNMISZNqfdy2iHCJZVkNNOnlKNx7jnh8yhedKHR4Fk8IU6W+2qfaixn18OyEN
ArHHhMaGkS3zx7tRwhoEPySb/TgZDL0jSd1M0BdQ6khe8iBw2jE5+0wjij0NeR5dteyr7A0BILvf
GirJprVTGeRLoHOEyDpeWzyVXe4oDAgJmQGOY+SQ/dgmYzSjVT+JoteP0moSecRJxKw+oRg551Bs
HEjzFRxZKVE7Zlg43moOh9txEY9ZfbunP9/qf6mv7Lp+L+9V+/6uLl/r/7X81beqpkRKxup/f/xl
99ev5Xu1eVWvH36BHoB+dNu/t9Pde9fn/NW/rDLLn/x//c1/e//zp/y2a4zF8BeFe2Oi5vc2fy1Z
Av/6gcfv//h3ZNF/1o2ZlIqFsG8XKAtbc1Taf9aNuX+wZ2PN5dzuLZSs5Xf+2bjn/xGwOnKIWnZ3
i4H0P+vGHPcPDhyUKGHgWHqcoAf+89Xf/HWX8cb99W7831//GwSem4o8S/ePfwes9uFu9NEjbU5u
/Csg4hCT9D7djTYPo8ZMLItwO92NzCIAuSKBeSsTtEq1MhqiEmE2t+sBr+NqQPAlpyD8G8Yh0TEG
xrGtsVuuHFN2DEFVfR8DUq27vjqqqDevC12F50zkElRyOVzKQFUkjLq0uiRRwBMWy8AlKIit6/rW
sZahR+3f0A0nncwBoUTZbT1adqC7DMQyXVv0exai7ATaSO1M4qFftJ+aGz24QXeswmqiyst2z2iK
9xwiiOvxt/fsNNArSzz2bEZk+6JorNgu7xcu2vo2JycA+6JsNz7+m2Atilju/YngfN4RwmPTRmFH
S7/Cqo3JIjaW3bOTSHJ9y67LWfmeR/IX+MVKOY2zp2OjPoGBGfe5LO0dyZvhbcyplWlt570lCLhF
uzTWnCbAFmVhevLw2TJlo7RY2O1wySl9YBbfkGkrTdM/joPlF3wjg6FembYk/5538YtRUsNuiZll
qg7hfBR5T+44mU66W9pg6aEQX+bWtL4BgfIPStnQ2CuvCb9IAsOnNpnq+6635WZyhvwwdBnBCWnJ
Q0ZRtI5sYDhxPx2GqiyPcRXh1i5Le684yx8Yr9ePY9vN67515aW0Z//cxW7DqpV1w6GKuw6ZBu3x
XIHPXfeALI/M18SVnRhJSLy02lONkW4m7Ol0fdsFOugsEm/VULW9KCzdpnfdH6yO3nlo+5EJfzXf
zoPj3lqlBcujLoJj1dvhPmhEu2d8350JbC+WpMw7edmQM74jNupj+GWOWLaPFuF/yqbNjOomctkN
uKE1dLl04waRu2lsYT7ggc2tjQNeHMEMpoNLy12t/f3EOIP57VxejUW971Tmfxt9qpAscAe8dTm4
Le0/h1bR7EZFy3KGhZ18WcNuXY7OZdlF7hrnJj56H+aZHy2NTYXrH4tgpma5aBTpYKhEZJL3xTAY
Tyzw7LE98oNjaJpijfAVb3OP4LtipLiNq9R5qfI+PrSKZp0V063yHIVIYysDzX5dcPSjLL1LzZc4
j6k0SIfhDScFWRNpW5RkjPTedrU2jzyQVbMyyiTey7yN+B9XcZTyk60FygnZ2IdqHk41Bnsrs7d9
1fN/Jz7LgQS8Bd9Xj97CDdFfrXY21p2iM7q0YvcB3tzXTAAZy83cvjLb4Uz/EKXvLlYHG737OoR8
te1yYGBkR4ZtVTO6LAveIjV45mXTLEphWdQHT5Pa4SzduXpFxCjG4DDl/VNDl29Gx7kRkIHrsTio
+dEawPBGg7N0gRQIK7o6wHoxN5ZojTXy8ksVdMZ2dPzoma9qf0GAOb8tYv3kRyEocRcahWctdyNH
MftaO0xUk5wWbjZxO5Fk2U0EWmjjZHTrrAAS9lcNWmK/DauUjVeJ6+UJoVcf7IACISDd/nujY/M8
BT2zfhIoBLosKpMJTY0xiqGhLgrHYN4/4vC6tHoFLgVpv2s2nHnLq5it1TmOCzdaGRnZRQeYSNTP
3wDaTZdxXc3fG+IXWLgLbyIW29Hg7uBLJjHIE5uo8rsZ5WIT8vP2IpsUHdTFeLYytRwmiQDm2WMm
HLfeJGMK2NZFrxpPQDOH8DqpJlRK0fTZc8NX/apixJiuU6ThWzw4l4GEyIC2bB15lMXEa3UTEQDq
Ku5QyhwfyC049dEwZLmnbaCrmbHrLc8bap8KcbJ8OW40sH70eJY7+ibqmZSVlRN6Ek95r7zzjPr+
QLx2V4RjwLC4BZ3TVhZcXG5dgqzpntTSBpeK7DYD+grkwri/kIPhwSFg9GXVyuFQNbzZDYC/sAeI
bRPGhR+BYK1h1K5i0ubr3O9C2F8AIwEGz5eJlw7bISkgACMghU75Rk3ll7wrjn44vFB5doWt9t4T
CYCfWKbMcUsP1xwb5n7NSb0+qKx+Jfo0XZLDlBcEkvnH2nZ7MBIMqb0N1I7zFEJ+PbNSMji4ovDL
fhFQdrbk1opTHJTUlOuofsgSf/qaNEWAxu5pbENUqjf90CmqpKovVt68hMN0hZh3HSgWqHZov6u2
AbFuQbNgYdyyWoygpnx9NUO9WUs+1mPudmflk+qcnODWxpmwA3f+rRxF9AzrEjJYBuWCDfvMYxue
LSgthO8g7FnMgHwz1efZKCiku2NGIHFxUx7TD1lwm4OEXHV9dkFPYA4zjAcwoosYi4OThMZ9PfjZ
awHfMV3lgfTXEEzQOUfwZwhEmtWuz58nSFOnltjyPvAmUlPMaAjF+dVLX1elQyNiT/bXr7yjadX2
N4Rq+LNemUBWUzaNT1Pnfq9iMq8Aio1bFGmMBSg2wTUBYmYDXneygnQ6jb6MnqpBu+l5EfRviLC9
mSOx1zbiIUbh2630Tfueo4u/h3ZZ7WSnoCSg5x9Dmlo2gXLjL82UuBiealt8ocS6PpZupMutAY7L
J5u1YV2mnTh13T03pkEyD06YS6buOpuMaVxzaKlvkcf919LKbwaiD8OObdVsruhoKy/5iNGdlT+V
N+M89U9glJ67im+UDjpQTKj/DNO1XDGkzHdVW8utCXzz0YpEdZDN4EKvYevprzLHaPBosIlYUQ2V
b8A6eS+QvXgO1nZ7jowmuvSsvL6KW9Ifrez00eyyZhOLZoa1E2AOgrLA0zvU4o1/Y+6sTCyLPFeG
wL+STURNahyIXUjbBboCI263tba2LKKLOfbsfZwLSI+jBSJ3lYVFjM0hmncUv+0FVNUD5MLLMUjN
VQZCVJ4Gh+y9oNWeQvuJQ2XWOxk8p5hOeYLP0XaMeuerCuhrwvUh9Ir5IbYbjM3fS6vVh6AMp6sq
quP9DIrqpFuzfUiHoOcRAl5nNdA1sR5No7lh1FgrJrkeKBW+7O4hTj0Gjwn4oa80gGYKlJU5ri2O
ZHuyehKvTSDuwW2ycFWRx0Bv9OqnuU2bL63NKfICeyEl0XbTm/dxVGpSlrWPIzUnewm93v9Kj8ac
ozEljkUyJRHrDjvRHv9M8Ogw1WZS+6NSnn0/hlEAsZUwYcxjv1i5qi5eQxsNY2PkabPPXBVetX8y
rOwieMJcw0mU3xUnjut7E94GO5K4unecrt1jm3d3zZDNdy4hIoKEmGUUQNu0X7wGU5sG7LWkWsEa
LTaOS3WF4gO/doX37LCX3Gk4KDjM/BiaqU7fAywym6UN/Ajs39xAY8oORh/XWz4J4CHYrR5LDaFt
KL42zHlWAEeytW/w2fgJPJqQnVhB09EybDaLL35JqYKfJBeOO99zoFWrWonhNVXuVZqp9qbDQ3Rk
n3LbOg2tovUVMtK7VVFKOpV3jRG+lzRbosS/gfXZi8rwD2M1Wxcum6UxGCGu+Tfkhc2tnsyjnguo
SGWN8tWAgkAUOLbS49mjMTOwEGbrFhdjNhpQJOO9hSr/TacML9NsnNiihSpNIbR43R3e5MWykVRj
fUwZoIvbyleufyuy5M1nB3trCVs9QO63+8UXsticJnkrJBAT38jHNUWu+WbWdnEfFXhcMVTMm75R
wQnCNyfseZyvQ8APxgoUMGZ68KHeOUAzw/rYQnN3GaHfjkZP1CEEeraJvTa9kz1/hNbysDWnS2Os
xaEL0+QQ1DOnhRjEGgNOJz4KmYsbf8YCS0+pmq+cfEjeSXlBbU2g6SSYiBbdfAB9kbg3jtW2GFkg
ZpUaLgaLse3te3Y5OqG2J++AZ/q5wLHQN0WM57qNtzYJOHZLdXzIxohxeZQOyarkA3YT1h+evXZz
TpWFlzCQ+rJQznoakxePtg/GRqUWx3LK2UEU3r6NetC+feFnnLCgRdYTD9fUCu4gqNM81b+UhWQk
7vf3RTIjgfdzccDP0+6CBSYgXR9CqhpPMXHk/QgA7zZurIvcaW68BtA1o6jm2WCAetdkE7ZTK6VV
a7LiS6+h4wqDern207zYt6kvj9gdoj1ex3kLcje6BkxhXcamtnYN2Ii9m/fUbKZ+c5sW3N6zheSN
5RNU2aQvBze5pa3CvHDUKI4jytRlNCF9GJjR0q0Xo3rsVDIUd7MCaIgOcxh7YyR2LizA6gRb2XHT
f3bh8rVDVuoYlyWxTh5JJPKVlTK8M6cxe+5xKlhbFQ3S2Y6j0T204DA4PhQoU/yAwr+QBNQvqDCR
t8TNS73WXolfog3nTWyyIojZ9NYyhiuA2+BF2k54ZQqHuw1Q63DhlkkAsrYWL9QykRQucj6tKDfg
bVTzCfgUB9bcPmTIETfN0PocI1N5M49RuGWFAzXuzmoXt8a8brzaXxelp7+1A1SSFAtdtdChm+91
XVTPrnIJLirNOrSSjBicaplHAd+ynzRZ7H2Vetn90EyEZnzXhbGBgKL9ObtMUoxcg8/mp1eTcZpF
B365rZ1iIfg3NGpFydY3pornc8rnGzeYjjh/OMtriVeCEvPrAnvOfSuhk3NK7YKXghvj3I2oOfio
6kvAnQaxvWl6CGaXeH+vxTfwINO6w9nyw1Re8OKJKT0SX9MP/1G5BVXHTE2JKJjx8u3qQPFF9sHF
77XGBPWK/Xg8/0fvp3PKoMNd0cE3HIwmLFeTDPVVnXpXadJHa8y0kt1CcsuxM70ytTnd/Oujt4eK
PtLi45Dtz1HRf03gLpO3tgLEpn75p/bv1dVr8d59/kMfpnn/n4zvFhfG/zy+e8za16R8/zC6W/7G
+2un/vHvjvEHNUtomMtYDEzjohuM78vvWNYf5iJvhigmBLxp3PjP0Z1r/cHvEI8Dw8BvfhjdOX/Y
TJoRGRalnGrU8F8Z3X2cyvscszhl0FFmk3JE3PosohQsyKnVtyPmdys8QRRwTozLfleL/N9ehWwj
L5FmCMzfH4fVflIHRVJjVxX0nQmmG5k6aKDEv5FoPsoby4tZhu9+gK6LewVe28fLcCoksO/FA3pG
1a+g2FTrqJDigDcwOVFM2D0KwO7nKjPT36Z7F5X8v+bxf10bCYDsDHk4Aw7Ux2sX5HdzI6+GTSU5
v30DihbMKEJNgMUS3GMxbxVeP73HHp/rjR+E8kmZrfmlZPATbdjDg9mCQp7rtRQ+vvaiNWgFIS0R
Izb+7e78b8a1P38axLGxVnARXDY/iRVwUQfc3MawMWNb3XWgIvHFOvCWfiMILlaZj2+Ji12E0TOf
uM9lPn0cJAiCcRFkNpCHFTtU29LutaWKZrwMoOO39AP0FOy8xCElv96/+iIDtm6Wh7mB/xL1XBSb
v7lZeqVSs7HTYON3wtvgEvPPnOnb3a/fyp8+9QBXL92si2OKL3L46SqNPeHxNRvMgH7akSbn4D64
dv0E5ePl11daftKHN3OR7Dz4MhbKKjPG5V/yt9fjTmFdoAKZGyj1HCuI/HDAHJiqBlqLc565RPd/
fcWfbhOWKu5le7FCARBwl4/3b1dM+h4ijpeSj+LYf8AYgw/Iq8Rv7Cc/3SR/XgVGBMIkssafjYV/
u4pL5IRmW65iG3V0l4JZ3jHo5PyrExuhqXmygcj+9Rz7H/WK313z041J24kzOTPXtIJm2UKC0Tez
5q0uPO9ZBRlBYOn7p1+/mz9fkyWJ10rCGlwfAujHdxMKVYshAaAoB9HoNKSzujHtWZ8yUbHxIgDF
IZKKjDH6zZfw5/vGMxyPJhiOteg2n9dEyZSGLlPonViC87sBPOMrll5vxfLr96sB9s5vavN++kqw
AvIfk3OsjdL8uWmrglLe5Y3rbqhUra/NsG7qTW8UKdmMIBXHX7+rS7Paxy8GVkncelwodIhVu+5n
2wGweexLTTagGTMb35NETstTnQo1P6eqpQZC8iIpQAOvV+4txSR8ZQH5zgkhe+HBNdvGfNW5Nlws
w0Q72hMdCoEkGuBPYse0uvGZaICkW2ldQ+3FDkTzqNm6kbctETeGPcsaSufkd9o+9P0iWAwtcSwm
Dn3Srgsaf+rrtqNI+EzTt1mexpmTxnNA43gD9j1fd7N9JDkWmlubygieW6AorEMah1p9c5JGMzQP
prG6GNFevAO+jZB2JS8Sb2ZbcAQlxVO/VORj3CNjyJkokIvNZOUSbC0hKdJVu5ZG5ZqbaaCndzW0
4bBP8naikLDAur2y87rPLlMjpEWGEZC09lK46Q2FnmQZZ98KhhvqlWN7BwSpfoFKKsSOnahb71Dm
neDC8QkZr/J2CXyZBC6uA8Mx7YMnje4pMnC7MnCRkPeXA/Uk31gdHe1sa0sS+V1HUdfw1tajlY0d
KHzfeVSGpiezribqhSwcX0CdgbqheDFKIEnUl+pp0ig++5CDjLkC1wrOVlokZ84zxpSDpcn4bh1k
FCZe4LpuwxrUxt6YzPArk0HV1yhEA8qQgcLtU3GQ68C8H3lcmLdOA/QS5yddN/u5ceAhcNwhobwV
YaZGgKfhbO1iPQziYow153UhCAE++BUIXuJTkvoMHhN0lVVKedCfTJoYEBqoQLmxzK4EC9yQO1pD
3OH/Ry1hhE2PVYcZd1qaz2kqcE1FBPjOXcfnThnyLOruIoI+9sC8rALpkgJix3I/NE9B1FoG4TWV
hGtNOiW7cjHZTzsGLhFFaDwAV6gfOQ1kqvbuW9ylehURrajOrOtsNoqaGRyY3M5CWmlL97UFlVSt
G8Iv2Jpqmg1eGqWc9wis5bQuQKouPIy8SNZWYcAO1qlungDaiQdm6zrb2TZxAgDcSxgI67JJtFqm
mMPJlo/p4mEWP7jzyR95FSzSld1F0RNNIA29HR6IMdySGv7WDFa32SSRpJJ0dhE79KDq27I3CbDQ
VxA1G/IwRBgJb/X23qeA5rnKy5YfkgkkLNlZMP0FIeFvtiQqeJWk1cLct7yJ+XGQUTCd9hBeVvMc
++N6HCPzeyh6agbgo0+a2wsW9prrqDe3sFClaFHgYdQ5BM4Jk7RTRROczXmZzy6bDklshs6ugxpe
7yY7ILKJDD/31zUbK1xsMUz8rTHxvXkoBDnVOx6CabJDhot7ptl2czVFIVgsaGLFl16OxosYmvQ6
wEfj7PtEEwbEP5El9M7no8bbJ6zg0bJt48RX1/jCbG6SHF2FdV92cg6/Zhao/l0TQ+2J18DG2vAr
c4EivrFJmqMRDmY583MKI+sQjOrIbWKYM04BfdUY22eTSFx3Y/t9250hPvb3gy3d+GhUrcVRu1f4
k5H1Mx7KO4quLcQTK18ifiX2uosa33q2a62ps24amfjd3ehXltOssczD/CnmBiA+04Gs/Z5mmakf
RJOk5YHvZpmjq3VO8A7XMYl2xBngolp9RIajn4SGIziOs1gDQfOHm4rM9QVeSyffMZdQGicw3VyM
TCFwBThq15PpwRUz3C67RUmg5dSM6uyOTbTxFM+Ogq0Z1AQwfZByGwM75CnwTONLVZj63evz6UfJ
LsDeu20TX9c6SOobqqWabyhY9Ve3ssdbK6tDsI+yCR6NXrlPRqtALfm+XLIVrItwOfzgLs1D8b0O
q/mlG8kTbyaOiOm2Jkfqn0h/N3tyZ82w8Q02kKvWcMleS1sCN5sotjrYNQN2QZ59UxKnndcBhWXD
Duh1pTeUOIGArQk68BZqi8B0HUT1BU6n9sHPJCvWQPVWhhdhdraYmkePiLBbPI3GyLIKwp0ydYWh
oNsElQu52M2H/n0MSVCvrbAVT7LJrBsAi8JeAW7M5aZrbQsuGxrOzmoqW50Ibw6HQAKLpgOk4tse
qSA/wKeN2iMYCO91zAIIKngc+xfs2GC9Cods1KZOJ33VO/V8i5OWhsY+Jvq1kq4Xi1UtgZluqTAk
GmeCyq7WhP+rdxyYAJGhhSbw2jsGbw1z8m6Tuw7D0QE2qbHPDSwIsBxSlCkcD+3DaCiw1iZ0kdfl
o30j72ezwWICD1pB8EoJ9iVjsp/crL8cfcSJNVQMBzmptBUlbZ28MWAf+Rimpvhlcnn9TLEJsjBJ
Hg1cerpt4DRmLeFAycj6ZhZz025Up6bgMNDxY6yi0Gl4gvs1XjA1J+Jbi8uPOLSoQnMzxGPsbbPJ
Lr8qC/X4ilLEjOybwzPkwZgGR6wKaqkuy7E3TdJ4AbRiI7Wjg08a9x1ANv3mJZZSubZLt37zlurR
XdanIoQcKP0foMdasYloqWCu6JUOnyhqztYFtRDtNTpQzcN3uo6CEQ2t8UNkk3CaIARW/4e6M1mS
HDm766vItAcNkwPwhTZAzDnPmbWBZVZVYgYcgGN8+v+AlEnsphlbolbaNNua3RWZEQEf7nfvuXgY
32xSff2hjqUYdwKYZhEGDPcIRmuOzGG+WiI9WGJSVUQBRZzThdJk93NHqhqGTWN99gngQkY+mYkX
viho8LJXI/gscWS/N6ZG5SqmxlZR7M7OyzpZxsInawHbWgnpfRrAvZk54Qwvwhkr9xLqbCY063X9
zKAFK/Ghk1n3mOT+mu64u6ghCgrZTMd6Yj4fKYWVfyeETVspzliCor2th4gnpL0wRK+WfWdtzU4u
R56vjEXxMWBzhhfLhHwNx2ACCdzVRdpj3Zy13pNMY9m0aKYAIBLgzT707mrq82hov4qGoHA/ymAk
/FnAt8ZjANVy2PcxnM8whvTCBq4G6oz9wu5PM1OKZ4JSuUmpRTmQNEMwmHcyW5V5OyVtDZ9bFXyq
hdbpo8+51NhR26g2g3m3ECakmWrvdFgsD3TSjV95MFKVkjBugrzi5QTpPY0RhEZ5z6BdK10lZXoV
c0HyM0VymzsEPE6aPCicZlBUDuEZZZ0zOPacIVVBkHCbRH2UqUudYVpVVI9McLoeY+o79IXAEkKr
JAT0qvBxrmEwu1DEDTt17lpFh9DRnLzEO/kOQcS9k2/on8zqs7cJYvFnZ095sCdWGPg7d8z877jK
lRf2Tpym0cgy/T2KWj555SAv5qSIic+96l7hQRWv2k4cxWoCdQOkaGUdtexpImqkD20/aTxPRe6w
dK8I8QN7vD+or7lhpFUDvX3pO0WmD2+HOvmN5pfuVCa8qBABpYI+pG5MRK4MdmvlEoibC69+qGcQ
wVHrQOckRWe1b9ByFVzU2awvjeGtNK4OFpgZ+nX9VyPFrxuCCQ46egGgZ+w3xNs2re84mwrkDdwj
vQ381mXwl/Kk4eze+fQvDiH4f//KrrggQbO0nBtAu4LALj4zn1GtJZZo9LkKhwTmsUpobVK/GQi4
EBdSC8QCLcLHT7AT3eJILVx9gxVpfe844eV7Z2a4i59HcqCzEbyRo9d2OjMZrd/iJSb/UjVVdcvH
2TLmzBlPRzZVMg+e7he6BOqOsclYVk+aetsn217qF3aginalSce/ybO2DDyzZaDAklEZg8KiM/iu
LcFtEGtKcMHbJK9ybYEuJFiyZMQRe/45plV96zrzdufggx1DAAVb6S5wGQ7AySwGzoppwKpFafFZ
BRnNYxBWKfRSnuEwOPFn+81wB8EQhulTwuk4580fYbufBWo/JUUcWB9WVsiOr8TY5AdqjOKnxR3Y
RCCCJuGyuHZLv8ugvi3+MdkVOiq+yBKPY+ilTnc35TFXgtmXGL/afp3ogNKSEK4NCdhvqBcOy2E1
vH02905H9a42syibvemDMZJaQ1m34obYikPhTT81T0zbDRZnylG4ZzCM68I2przvQvMFBeUzS9HL
SMnPVyBrNZ9Kavjuaga/6RVLZPXRLw5ON7psgicaErwgNOZm+KE7T/C3yeSQu54Fk9imiV8DvgjF
2bWb6k2am0dRx7nFDWAQ/jWyAlJkF+jsxeLZAXeSOW4TYkqWdE6sNQs7YSTTD30F6C2MR76THMBc
97vqx7oJB6tLLjoNICDQEdToqOavyd7pFSBWMlksqKbNzXU/Shzse2scV/e0Wg0gHaoSYbgWSjfY
bbjLhiMmNgpmZ7fkGuTPlRmtjHw3rG9KoWYfzFtkRvjpEVb8GDMPtRycdQ2rs6BA8IODi2vvLJGr
uyYGqoWBBV8imWhYr6HNUeAKUxDDo5zWKzqBJtgED9jOzAqD8zB9jNhTngEp0DfB5lXfDvA12lt0
QckK05kcPjplVxypMCLRWs0dleQV01jm4JTyzOhCTfsjs0kW85tJeLpppQfqM/KJTlAxBNWzhY3o
2RxMSh4DHThPaZEUQWgx21y4WnFq5HreSy90lyH7TKFqEEqS5YrNRXI/C6qANX0QfNXDLJZQEAeI
z9/eLNJHbl5DemBuV/xoRTb+Zvo01wfSvuxNXdkZtKz0cKjRH118X5yTcUFMmiZzL2eadVcvDoiW
dgRTD2hnoKks5tYKAZpOwuqw/aa/gdeMQGByTAEwZRq6dWtOtXSUUS5UcsEotlLJ/HdGdfVGp+YM
HFaWvVIXlriFF/k9h/vQJlNz7WhiccNQkozpTd+IKlNx40wDz/60rcq4HrtZf4yJmW32LNYTEDW5
fmSwTV4pIEUC7dm2cnNXCFHyRi6Qbg6eVvEX54OB+l3mc1xmDY+fI28SOurMjgciBL0V3Pp+4T8Z
ojZeBr9sP+O4XNnagXw/03XMdSaPG7CpRhd7T0RjiF3IijKcmwomrHOUI+ARZOkC2WLhVvLL7t30
XQlTgcS2MwR9Yl36lBS0+0GgXy21XaBoSAIUtuozt1TOl53dFfweBceOo5p09VzwQVf0/ApxAnTi
tvhWJBEZUyf6aqv/26UQv66YShBMtxeStyeW1JXOJ9xzRpTgXHqcvIKwOR1+oxsutWgfgciTXy9d
B3piKyq8GclKhcLOH1yKxZc24QQKJ7B7IAoHwpFb29JwUmch3htQQFRYGaNIjgNkmzvXMOwPqbdh
u60MTo8szF5CnGBAX1KIKNdDtTQGtbzMzncD5TZ0ktMjiIjQ0YQCkyLOgs+aQZe9Y7iOH2EGTPUG
Npq2Uao8sf9go0nx9Tgiv5uHQLR7VCyyl63UNEu2VSXP2aKlt+tACwx4qOfxVfu0BoWuHq3PgQOq
wTVoWWnvBcjSXOhot0DmSaaluLqNgnTXFuYysoUCIZLrWl1R2d7xb2wUmoDxxPsENp0ISQZm8iw6
n5+hdoz0E8A9L1MD4ZZXXS8b49Q1c7r1AHh8sdxx4BWmRQUbHin1xMmJV95aTIF1FYLd1tmBK2F/
k2HRrc4TJBACXuQwqLiHpylDrdIF+07bTuuhyzSGFDcRAb1SEud0wsdH857b4rTyer4re9NFRng3
UavouahTv6amcNZBOAMt8CJyUNTR+dTvHKnd8rzQa4GMsGjFdrCzq2l+4QlexcHBQv8AqkDkp447
FJmbKqZdvhPKnPCuePNvYGsOgflxWVgq9PrT1Z642JYHAqXtE+9dUFX11uV29zMhH0L9rJvS1WTO
k/iNfIzxQrtJhtmd48py8Cd7+DX5M/RxTurth6w9C3+hohOaToLghW2r8fF28z09juPYPDDkMP2b
oHPVi3aqGCcY4+z7Eo/PO8JGTKOHQdx937c9yIV+KxvCTLdt/MYcwCJ3Wgtjp6AfkOJSrhc/V6KW
YNJT5pg9jdmk/OZmEYSGzEQdxiBxv5zcjJ8ohu/SqPLJG92sASUxB5LVyw/fWcDQW+Tu0Rq60ZlO
RVeU2T2xzEHtoOLDy3H83rdPmcYIFnob7l9PjqrFbo3rnAEXz++9vdo8EUPhqe+anryRWAyeq3CG
wJFFoFaIpoHzHKsXo8ibl6VlmENyQc/PxGVcjG6Oz7FBC26hp9EHH8VDRJ4B01GurqkkYjl3p1Gy
KoyMGBD+FC0AnmhtjkDIn9eDCzSdbRvvwC4xMKdvhnFgzx7SeegOCbZrbcXFJyR2G+Y9DyHQ30w0
YzQrL3gzK0mgFzgne/rQJCMv3OQLh/ieaM+yBoF7ogcZvEIn0uRNGqg70UBrCNXnaYPm1me++4th
Q2ftSlYDulXxVGwN0WX+kUHe44TZ51CusSXg52zstaBaslzH9wCPR4K9TNQcwE20pzDBuAxXZK7h
9Yi4VW8A2Roozab1lNeBjvfekE58mOhX0WD37Qsr5nhrj76gFYmbJlknFuhvp+yLLxucGwcBCIbJ
cam49+xdOrzeaXQnIDuQGYVONGXDjWjpV6TXnUzmHtQS2onRiIw/j6klHCbTjeOzQANG7qoagwbc
pVD4YQ0neXecur2XpYEjBk0gpre2JjSF6ye/l3Nuu+h2tX1KnGKUB9caq1s81VVPa7YVA9R34+DF
zye44l3vtEHUI1/h/9elHRwaL+5TKmitjUzmD0tw4FoVX6dmPVSRSKBjXPJKNe8xOmtLjt1Ov01J
iu8AdgTj+0yV7rPL0JUPLRfGj1gLssErb0JzUGh/yd6fSrLlTiMx49AJ9nOSzggpiW6uNxOLSrxT
o1W8ZGNDly/d3QyM+nms/IhmPv9lnIuWXZ/1YT6UjlX8ZNqMipSTfjCodCnFet0UhYDfIOz6R70s
DmekzHTar1G5xPh0C5srZKWUyX0zCrM8Aw2ffjti0L+slmrvkJ2mGyiuZSwT9sZEESheXevOdSgW
oSp0wpEvQAzOu7aVVEbYyBY3HeuEwbpI9MR3sU5fEzfu30zKOabI5bhydiAaaBaPzv0JKxFSVNvG
CLeGF9RvuQnBaxebS3CXe0o8Lkg9P020MAQlgr5fad9wVaJyJAuOwAs0Goflq286FRqajejbuJ3Z
MJxQ9I59YqpdqgvQ8QCq1tDCHVSKU6pGu/0t5WqwPg1GdW0AnIwjPVAeSFTYyr/wNTQzz1NTI+/D
VsO9BdWMzK7MClK9ucMyu3BEHKNJazgqXNzg1OOBbvSpcTz/YlC78ysXhHFZRxkesGrCM99XgBWt
A90Yoo5qNPOWI29sZVcLAppN97iffWA858vClQ1WO6ZSnmLCKPoO3ODyY4ZewV3PAWBEcGnACYaM
vyUEmNbSL4I/9DlVtvvbrlcq4HPVz7dl65C0NGldBWOZbZ0gLbmORyel0TSM3bWHKrikI5pHwtcC
CGGc4aNnnrmECzft/MyYTdxNjh5JhU3OiNwxIS3uvS5AIsDBt9p7zg4KLJHNvsmPkk5JRO+BfJ6q
KokjOo225mnOjN6V8rpM7AZJKepZ94G4BXdh3lvbd5sjFhvurtXKQpMtIQQyUKrwSGJRFNfTXGpm
RvD0jDvHqGysiwB8KXosFp7osmtsMDnQCRmfdUYcHNOUOSWW5Thmeaoh5u0VLVA0AcC3ZJgVNF1+
jHNEjWta7FALtc32eFMgjBq7Bvlt3VXeWH+A2jWMiGAWNZ8xt80HziNGs+e4yenLJ2n8Ag5AbCw9
EW83ao/gjcWTQkMEKYHyfiKqOe0DzJwiorEYpOASKxSQuETbOdirRePoECiK4/KENmAYRB7k8e1B
odbAwH1EhmYdmHpMaF4R/5X8lpI6iaOme5k5aNP5Z1JeXNVHLqc3VkP8jyZNy2f1UgvdtJU9OuWx
ZgbS7UYZj1dDobyBbgLbuEM8oUIpo88jiTrTiZtIkhr/7a5d1e8yZoIbYYiL9aFPexyoQMk7SHkk
AWAxdt3yzHNbGXvwe2zKw8qqcFC+Gd9lpePemo3TfI1MA9ZoRrTxI9gZiptdPBcMfVeOQpFV5h7l
jT2kRGIkDKUOMlbGwhq3xI+ijCWhsDYttlU8bxy68hyuribXWxIYzuwfuCcj44yQZIwLx2AfgsKY
memziaKtf2Ymx7GDcpaU73eFExyBh1ct7hoFtPXIYR+VvkH2rK6ALjH+BEODQx1ff+OSUOJadgCW
yoPZKveNPRNSiaNI7ER15pn9gXF+mZ9IWA13licw2VoWHIZHIGuA8LE9IqwliT++4wlARl6ZgxE1
tMvAotshB+i/K9ml3UPG0CHYr8TgDhz3ZyvyzLIiLFEb+hHbUvajb7IMXbZErw3pKZpYzTNOq4OQ
1VOlpbzB87IkN27iKrUdZ1Pj0DMWgOFg1V5BCKim4AoHNHd3R6xDQTZJK1KBuSxjFiPblaFFVpLQ
U1oRCwdvWH0Yvt+bu2awDabo6+h9dIqUB6ODzNRkRxuECarXqNjilcsPORomJTc9YoQqzPxbLk3x
PmcY6yDZlsNPKQbV/eIWgxvrkJqZcD8aVquqJWCAgtxGjcbUSTgOAsTbWrrUzXrlbKlI0hG/XBDH
mmHfwfxBFPHrsucug6Ug9GcCZ8zNGSeG8C+C8RtTc8ri1ncor4RhkviZWUSquVNN3SehMdYPg8xr
EtqUbrjHKWUwE3LXpHq0lfEqIqJE7ikxqAFASpZZsDc73Et7KLDuU01FOpLXagznWfrwa4WZl69r
Cp1zhyGu6a8CJv7OXq5Wm0UUPzvr05JZDuiBNOCxz1uzgKoYUIuJaO+p9NJ0DCN3BFiTFPEWYO6u
M/iXDkU5OMZZTULeBxz2KuBmPVXYSGPAjLEbi7FNIjvhiPUpJaWWryqhLPHceCnmcZwFKKec023F
9T0O4IW1OZBI0+fZ2HRqCjVD2cVIruNaIYV1fQ0EU/kDfM3U8dhWRN0Y68ECiZtGSBredJmmYcZm
URXyAKXHIFGZuASI24J8IzphSnStNGTT2AwJ1+HMX2oGytT/+F0dCkQR3riFxHtIWVyzLdOkDi68
XZRxEWPS3GhoQUIzr5kWhIq2w1+aberJwJDMndBwljGCBq7cqFxccXbjSft7Q7cDAmNNUcvOQuzt
UHJN8gtOb+klLMCNInjQq9VfiboLpitD0JcSTVIrilKGLJcXiyn3zbpoGMK5X1qHuoVxGnlUTMij
TT2XTa3ckGAITulT5h6Zo78PnZ0dsSF6/OFbp82LwqKdn1KafmgltVrZoTrzvZzPbVF6PwnOyp9W
qydKPDAtUHM2+kbj3XB3IOdF1BLhSSrTh2GEyE9LYjGX6juo4dwUMNcqav2YAZxHBFNs4TNDgb12
/fQOiQkOFzoKLHbLQK9LgCmWQ/26cH1tUMnX3j+XRpKZD5BTCnGGtaDdI7u56R2yDv/AfiZ2knLg
EYx2t5yXfW0lDkf5FX3LPDqMFNO7uctcuU9dv1XvNptife8YsjWIiOH9iJAuUAGdzGv/A4Pz/5l7
+f87AoFr/5OzaiMc/E/QwObB/h///aXO9O9f/+0qq5NfTfVHJzP/4T+czNbfMCNvFjZsyZtpeKOU
/cPJbAR/4/Rn43FmbZWeDS7vf1mZPfNvzFlxQGPNkhi0NqJaT2QkxRot+b8wwweu9DbSk/i/cTJv
cIR/ckgK12PL8H1qfyjZALj1536dtYobN9jA1of8qbpR4W10unq42n3L3Wn6C2skRLJ/eTFobRiZ
+cl5K/jl/mjnW6kXXS34SJG0/aWl8pjjUHBAgurHsFaGNI5LUSIokeVpdrifrFcLuvEhMJR7Ls3Y
3yoBk+A7Lhrre+7rBsicl5yXcvFpRfazZ0xEar/12HZP67rOOF1adW8agXflLbb7Xk8tuV6pmJMS
+YrjqBELDohZZz88K6ffYlKksug6quNd4NacMkkXYzho4aijArNnOUdvMtynCWa6vINX1eQ7yk7L
9ZI4I+A7mVT0iFVFHrzbQ2DUuIjssdvjkFiJr8aV/K0ItjFQTETScPU0uFnLxbTgpbITI572gW1H
nQXghfW7VYCzWirTzobvjsGjLSmWCRn2zzOLauX7JBT7qrigFZe8cUNCs2LFBlZXUyBfYldkPTtz
m5yQCBdeQs7VR9qs5d1EaMmNEAF9cagD+qlXm4qunQo2T1qlFnCVjMXyaFoTgNtlxcZwhIwZ72Mb
RGtUY766zpvtbGUhHpfRHI8eBHKujEUk6RH8pVdzOyMqbxFHNTZ+d5/iGdLnJTdx+Li1LznGGkv5
RGm1d2fbas72c90UNza80A0Hx3kC34Q0GDBlbs0EQmTq0kk22WhZVwqQmPJ8WbryiMNKFMuDZrPN
I9GzzDJrtu1DXppTHeoiVXc+quvwvDYIahFDmrrdY2SR/ZlzlfllWsNyJL7LHVMs3C+imkjSdNXl
XfCRuolfRHiVp6O59ktyYgLH/N3qGNHlVaMfxkkx0IKTmz1L7Xc4Wmyj/jkpMf0aU699B3Jk3riY
oU6tSPyrwShoGx6QiahmlVSjhqnp0eJeKuO5kH31KOexHXbTQjW7U6XtFQJUDqe/9O0nVUIri1ub
EjVN4eAGAUqK14aB933XwD7FPjH1pyAfkdh7OtRIxa1j/CmqbP7ZtOw5kQz69UinixmHTEsrbpuz
9JCUSValETNbLjP0lDNTyYuTlxvOa2sNUsDKjkFCx4KLj8p9b6TvuWI+203+Z5IKfDaOFTcPGSrp
sYOb0u4tjJR35GzshRy9yWiMUhHocgPH/GRfVyWXzcGJ88/AIB5+7Aa+mny7UWuxMNXTYRIpLKLO
ygi+96R5Qpi9A7hpREm8mo0ob4yZcO+h5mH98hZoX5AdRo6f/7SS/7XdH38saysRD8iKpkdE9U/O
48oqtIm8i6LW7RrTPHldcvoPXmHz+xLTpJ9Qbk7yf/Jw9wSAO3RPpGNOdat/MnEy/b+9wp+WW6mG
yakUr1Bthabmydf9f/IKnNN8HinK0P7sdrfWpOergpVroGpAuKc27/7iFf6OZPrfFv5gY6NhUpUC
bhkWFPEvyCYGWyQSkBUAqLrzTToo82ntq+AtS1zDujK7loSzz1CIAUZQ39RuFu9tWJw3lkhEuwuc
PvcO7TxUb8RKXT/Ca7Mw8bdGszq1UEqsY4y+Nl+bBneknVUWyv6Lr9IfzeT8Bnx7LEkWgLgDZZT+
n+C0LVpb67U+KPLVujb1r0AWl+1c3UC4/Pcf+B9d5P94JZj8wjFdYN78zR+/UoaL6G+WhhXai3qO
gctfEdmjYb1ad//JCznS81CxyOf/6YXWsoZTX1Pn4Q7ersKw7UzNayan93//Mv/6ztF2QzMUXEs+
+395CEEmN8GyhcpNDE4oWU1U1sEHJNATgN2/eK0/Rg22987fwlzEDSyAnhhW//jeZT6kDjOrnZAG
drDRB2qkw1mtCPBXqX/497/Xn9qu/v5i/FKkrZj08L/W9ov/07OPYwbrJvcDJlRMib1XWlPYHyR9
B23w6W+IgEtQXTtwoP/ihaX7x4DK31862IilnmsTqBB//jZOriKDSZFy2NpiePatMfdCcqolhv1g
SO7qSc5ORHrE/wW+p7wkul4fHeiVkCHn1t25kJgahhpLdpc3eEBgtGLwj2AVoZ0jrBjvaqrK48jQ
jO4KtkPwu4N6oQSCb4uAq/8cc83+iNd+M5Zj7A37oOL2aYs2znYUxg7Mq6oB43LmeNOycxOFTSYn
GnKdK4bFTbDdVVtvGr9KNdU0GSf29OIpOupp+bC8PdiN4FEM1dQ/JtrH25q0LokRXJKmc4XT0/zS
SmX3ZQGEAr5G3DJmhZd8MfFIuqEDbeTRGZLf7A8J5SwMDSCUz1IxKV64i+6YxltPE/Vd9hU6oO1d
GAC1T+06dc15VqI7LMrof2VLou9FnTZnlM/6VPnwJbHRAlNN8yWl4F6NdnccB8+5cdypH9l/uVdG
qR80ZhiMjeHutOdT2ThjFf3Kt5aCcB1WhTNyAWd7p9a23zG/bKsbohLjZxwMzRXTa1B1bWs+SKcP
7q3ObnYN6aFrkuvM6EaOUlEClQoRWJjNnS3hQhzGUZvDE2hxPFM5gpUdegWO2Zve6JPpKvH60UDG
j/sZxRMME0RvO6WjqCp8f9kBjp+eQKTiB+izoKBSXl5y1rsThWPxIQ0654FDoXyaatbwo5XgU65S
H60ZmzssCJxgnhVfG51sdVSBAL5WWVFPFz5M+9C3mBIpHRxh6CY0zJsdMBc8iHn9PPHU7A3kjJmZ
DcvH9QB8psF5m/riGsJ6eVyRgV+VvULukgPNTqOXwwRqFq9L7zk8+FEL5jQ4YABE09CYQW4GPZJa
NwzopNqhbsimHqB5HPRiEtnAmzhcVbyVdzKlGYfcNZtHDV5/eS747myeorxFnU+tquCsQpAnkM/a
zcrNDbNeUYbgbd68aTmJvuG7TD9uExySpcH3wOkQfJKmRuSCKwjWjmjHiYIdlGHTpkcz6fOfo+l4
FrVmsTZOi5Dl9ATVLv/sG1ScKwg2iAf1WqMVyqb08JTRKOgVEAmvtVP3G1eTId6uhWPwg9B0rvTO
HXoZ70Z29aPLTYwW61yXThVanQ8ioDO9YddwtnyDBbmJnnY/MThw9IEImHxKXUL1xNswSXqmrT9t
eA4H1xholVim7n42pcfR2VXftjW5Jxj49iEjpHHKu274DFpz2osk63m44NkTp3RL2ZHHaYeJJH08
nuDiGy84keDi1VOFwSpPhvQXBfXBYxxT2IFoVa9vneNQQu0rXED0wWJ9FjGgUH8axaW31YpPjFX3
AN9Fv6P1BJ/L0lo0F8zkH0BX6ftxyPk5DCKHDHTa6pJ5nWV8UvTtIEvjtN5jQgN7WdNxh5Jqz4mx
9+ARTRFuhmE8FmvZX7vr8tbUKv2suqq+tkjd/GSMzjCDOQqWLi7ALbzIKjWn42zYOfKcirOXJesS
J6x6GGoCcG+3M1nEM0pCzOp7QkPeFcqZ5CMess47muBTxZXJRMS+S3385nvLoYwIj0+n12vhZiYy
s5EsW8v8TFOkkXWIlwxa5gdul1N7021pmtdqEOAidq0JoCHb6Uy5OxBkxIsGluhDnKOA4ciz52d+
7nrnEkH9NPN5VB84dmU0VC5LB/ZLemL0CM/8irrD2j2lBoexsKvy8Vi31nS048lqj76fN78gTpQL
Qp3dXaq2Y4pIKGHdg5/J3HA0e+MxRUVjgC3r7GWNK/FSD7PYL3mtLlJZaYKajdjaBnp5DZTjrde4
Yk1AT+s8PLcdcYoow8dwD/I5PZI+gQ43WBSDDZJ6nINXrMoB9pcGzkuJgY/WskRdlV3S+adGk4w7
Q9SZun1BXApXWbYuanri3pevl5LSnOaA3992733t9hXEwnZqD25mD9mDZ1IDYVaDeYFx1Vg/AMJZ
9S7IROveT5wfr1u0+QduX1j5rHay4xOORZp7Rju5tdzae6zVYLvR6qnFJuAVj3jBM4By9b5dZmC3
XsfnessEdqGYqFzm4ECRH46deWoX+1UXoOaPCLxUuXRjcmqwEiY3DOYZtHIF786LbTRPlRrx5dUT
ZVlXiUB9xvHdYBNJJlvuZ5tc3QU1sEwi15fEKCydMBYf4g7bCOYwoCZUo1BVkeOzpsjEDNYCLXYl
G5GjXTyOkqflRBLa9k7sDd1JILdUtx2C+jGD1P1WJTY2oBzBYQLFPOoTdvXqDRfn+r6yAPiHhAaY
Q28EuPxZbcdzW3oWT8lWzhGCeLaOidkN9wQARv8azgkjFpfADm32jGtaQmjSeXT1WvPOztNRAdL6
THTWER9Y4uzJgR3NlSCGK5fTG7tiLmQqyqni6FdbHgI4JccRZuuwTkQqWMF8ZlLHdF2x05Wr7xAa
Gi3qyKQ3Eb62mrh+dBvXV3tCV+ZTlQqD8lbJ5475ppP+rcDF/AiXirUH+Ij7sqbpI8u0leNOG4f2
1MbzkL8XRSKn28oAfUYeob1tlUEGMEt6E4kIzX7Ausot6kBwGIFA13juufAyTGEKEXhIMrkRxUs+
X0azKKNm5WiFMZ7eQ2MuS547PPgY3HoaL3FnZQADrYK0IKCkWn8ZBha4akJJ3jE9NU8uPJXimjkt
QKYscIxiZ3W5hQrdJhKbDoLxglxjiR4cSgw2C3pLablT/jppK2Mb60oZ3HrWmldX3YwFNwqIGJIk
w/aIS9Dkj6ATTryv0kSDCBLdHEcABwVrbVdQyEAcQ5wTBlv1pS8KmuHaSTMbrvoiebTgz5NIRQgi
AAUScFcZdXIA07pyglLLcwAKZHwyhYisLKMxJyFBAgk52U2Jc2pNkd6m7loc4wmAMWOKNootTDIJ
Tz8j+AFgaAli6YQtxdmXgehWqANecF3QVdB/0xeIcXoEBjjhGzj2JakK9toiB+kZE/x6GKupLfbx
CDn0hNdW36ayNj/odVEFC8mg9sY6LlcVkEdcjBouTISGOy+HyaPl8n1CO0npQ6rsPuybxbq2NS57
QCjueG0SUrRvJHWuuLgHWX7lbK4cDDbSXk0FAsafYvKu5nHy7vN4re7nxW8CAkNjgmHcrNXO7leZ
s6V5/kecgOhJHbXu8SNMHCYM88OY3SCgrlH2D7Nj19hH6BDFRG8FiA5B3uxpuqsYquVpYB+CmFq3
dEnX+QwQvxoO2BHn+uKuRvxV2fjFrcqujQ+uUcPKJEItxpNfp4GP3kRLFXOTdPnUeVwsv2y/jtsv
q2ss0nt+ZQzQtbKuesJkyxKiW4UXCps+Zy3E2x0RaIsex0zJve00C8OnkVHHbPfO87BU3BPwuC0X
CvPis2Fl1GzR7WwE1+wYY0QOOCFV47btd+3iBQ5QNcM5L85LUVwNjNNoyHLcPXSstN8ta2ecYc8U
eNPT5JTLPL6bM7N8Vv1Bc5TvUYaI12BFx7nn6OpuFRp92iok6V/Okeu6c9Yk5rpRrP4DM9HWCae1
x8bf5vWeW4a4HcyFO5RbDd9lJsoXHrng6KsiuOqlsg9G0BvfFklevuVms5wnU8bTBUh9u3VmKIdT
41InPz3yNsd2XRWeXKdwZky7QWxHDd1/QNKdzjxYa7bMsIxyMb4qqqe5hUksrcWs6ToTRs8Adu27
Hb2kxXVPN2iwZxJQW5FuG/sYd3O8nrN1XRJGT6mbRVZfmcdqqls8MiWVVWfDmyADd3mb1NdBSRUT
Fp1OvWcdY13ingzkyfpQOHtNkGe6alLbWc4si+mZSxWEShi+Ju4KbFo/2Q3yOirWijgjNVP2JWm3
exc2OV611unBK0f/lCcaepepvP5EI2I6PRKXIViAGY8qhrxsv1qfKiVQJgJTbSHxYkvs5XZbxM31
YGTTuznqkUlzPU+DDcLK0yybiZ59oF9w3a4bFHT/omOVV8+6DpAmoYcN/p7YSvGOMbErIs4i4+M8
ls7Df5F2Xr1xI+ka/kOHAIuZtyQ7qVuhFW3fELJlM+fMX38eenDOSt2CGoMdeO2ZHY+LLFb4whuk
0W9+WA06fCv6fjMCfHK77/VUex0ztMHdQMvk/HoeBhmZvKitQ0xWZMXgmtQiwJadNO2lPsA2stLk
8SYx23zbaH09LLkJMn2o7OpOVPb1L+BN3S1+bHmzo+qY/AQaAFOk9xdUo12u5wn8IUi7cP6uC+Jz
8Jk1Yl5qBOIE/7EYvr5QEBTj2k3dnvp86oBXB/fYcv+0SFohDC8Zde0ZMOG5AhqzPKjxMBi72F7E
sRqdmMEGLjCh078GodCvo6Rv1zhdpPelGIOVLFcmepp40WK8LVvAvcPgR0x17bHE7YfN5aP4V4Hx
PhZ1Iz/XyLf/zGc5uQWdJq3S0WiAZKHo912pS5MCnaj2Fi7WNyEwitQDX7wQfcKhf7GNMvqTFint
V2W0x42thdON0U/k5a1RUyaGQQT52oja26nQFHT6DNE8FZo+XdHTjrxZWArWGZGO00CqaYabDcYv
iETSdUJdHQBWIOdHQtLie9cL7CsiXt7JZoDHrqb6QccxEZRwAVqdTJNWELA3HeMwox+bQxIl6YEV
LRb34HjNo1dHVSnE46ClD35OmKBT3XBiNZLRpNZS0XijXM1/OGgQHrAHGM++EQ47+uqY3CRznr80
dYeIIn+adpNgfgkcpAYGRCar/rJkM1kNdVXscD1AIzEvmwG1xppcxDfxLFuAPNtiLKlRSWND419t
JK6MFJg11ohaWKJYjd+UV3EePGNbZq8VMslvBn64xU5pJEAVwBDzq0gpLQ9kCTDnPjCSoxRZ43ep
DrJ7oxKBq2MKt09p1ByG2gcgrwpT3BSWkW37SU3ua5/GvlxZCAfjfXTbNpG9NRIb4IJF8u405HuZ
Z7TG8KProNwAO2qMbYz4GGUdUendGtBXYq5KGRamyoUiOQPWgGQiVe4/4dtqbWaAVZ4B4I6eHxJd
RqUg0YsfyjagSbCrR/BiQM7V1suHvrnKJm18RNovPoZC0F0Z9BG9iSjKQBtkujR7PXX4hy4djA08
Q+zCR6PPMA0HlrotFJ+KBTQDt/K7xnCKTgxr1Na5eMypwLyT/7tPvCxE7lurZYjxw2THpOnIk6DA
hzfnEZ45qq5+VR/gUbWeVdI0hP0dbfSBc00XU6k6tBz4jxo7y57TKVaSTcL5MTlCT4O1Wk62NzAR
FqJkSn/IhQ0grG9r/Td2ogWip2X+A+oBQFIrvvcbofbX5dzp3hI8P+HjYj7gKpt1hK1ml/yaLbt8
mWpJ69c4J8tg2/SR7TOWPQBlMRYlaAIr5ec5k27FbBg0/JbaIHHAaMkbWFEmXP24ladDji3zaxFp
2E3X1EW9GripvkZDowaSVafITEyJbOPHUWFNF9Z+Ap1+gcTC1v7V+waKzZpxp4k4qNymJJMCBDH0
h65n65gSwI2ePXXX5Lr125ioTE2ZAnmmVcL5m5372je/mYZ7imDkkjaM6r3F7hKUK5sOq0LAkXDK
OoVGHEx1cMjQth58e46RfY/MlS1yP1qXdKNxO09ZBCsY4YBNLTOsdJgPwjzogDxS11Lr4GjUE9qr
Jf13ol9WHqwRZ+wffOgi5bN0oIkXZxtZlPKuKWjtr5OERK05yGkZrexMemunzge6Sz7+G3tUSawk
HHLcXAzhWgd4uR9qfE1BlFtyuB1QkXg1tQwSqFloXtUVEe7ErWDooVHhnUhyXx9xghS3I8ojCCxj
PoO66+DJGVRsWEStf4OAnw3Mv9IU2ZWR6dKx62gei7J7Na26B6+vTPcahI/DjHYPpyzA5fpK34TH
hOWHkVObtm6tEY9vzBpV7znK0fCR22zktAVAfk1NfiI8LEiaoBSHOwRzIMRjKmY8kxsCNbJy2Jto
c/fbALOINzxjLXDCtpV5fcnScARKmp5FdQrQP8hDyicJJBXi4J9pYfAdaoPUcZW0Kniq0CrA0UNy
mMV1bhW5va3xx0XksxyBVBJ2VtfhYHH6ErKh4R/PU/5ko2COvBOYh9sx7O3CqTuVgwMZEriOmLz2
5o2qpthQ9y1WpwjwJRVQA334qXTYIGNPZXY7JUwbG4P6uH2FEm5g5dYnr5KqYXANSUNc+Zgiy2uS
h2nYRJV9y7Y8IihgAMACjqcjOeHv7LrTwK82UZpjDkKSsAZhrF6XCUxcJwArDbg3qBEF7jW3bhoa
4Kmd+S81KQ/W3J01QOfikz0bFGFNOkVxo+IPT6PY72NtZ2Q8/1oeAEZ6KMoSNqm9gklvFPoDtGsM
SKStijjYNY4m1hsFzd+Fkh39MEGevxkt5XbS4ZmvZ9rw6SpADv8Bslm3iYBHgfhPJuQIGp/A05JQ
+cjNgm4ztE87O0wxGgZshTCYQepBs/AC+GOvQQlEFpvqbnzWAPlVjm9hKy/UHF0OGGwCESoI2hhG
gL/rXWvABnKlZUa3oNM7bLbTACUJwPxoY0Auz+hPoq7b+484LNStZ0bwLtY0l/0JlKfso4BuI1Pa
QLhuNkkOQU6KWkV17CyY7C3uvfN4EwpMEJ2g1seKjsIU/RIUx3s3kbLoEGswTD04pJO5Vacpljag
U1BcANQMbY3IyfDsIO02iF/PyRFlMuuxNDK5hyeRDIfO7HgOswzkZGcPCfDiGsk8fBSzEM71HSqE
GMBRs+8o/TNlyKw21fCahc2gQIiuqteeMt38hjlRgQQ1ce8OO3Fl3OaABeDwlIpyFDCy0bBJcvEo
LdHuNtBU0WztAmHjts3zFVyz7BbyXfPQiUSnbl7J4vccqfjZ5xhOQI/MUX1GSwlqvwzw8ICLKH4S
am1Qgcb6mdgkutb61p83wMzqI5z7DilfPSaNQqP0tvXl6I6wbrjJ1QY6oylG9GhgIfK7jNF/y6cO
o1sp1hPVpVcbwI3IY5QQ5CIbtL0KbxCZ3MZ/zlVL9jIfBN8BsAxEQ/hMynzfgUFt3YhF/JzNABNh
3YUSoYEIsmcAAMmEb2CXooAMq50FFFA/dTopiJ8hSzXkGlTzYe2lvjcbuLEHLUpcmO9VBfeuRQeo
GF8ZDOVqoD4VMESpfkrBt9NZ48b6rWVxfJfC9fMWt4N20xuWBXrVgGyWWU2YoWw4lw/4D+Pqmy4W
44dI72z8OslcgeF3yKiGCMMOG8Q2JjDP8DZjOPWl1TtBa6fbMU/AvRSjGe7yLEGIokbhagODtfqe
6ZN+7XcS6vyAWh9kFVn/Kk771PF/22UpHTOc8tax/RaZ2KTrsIBodFI5GAlA0VHP5QJSRiLk340Y
7MrtR3DNmPP6sbpPUKh5QT65rFdRl5KayTXrmZ6y/URV8LYP00dsxhM4WEaIxjke2iVfsQA90o4d
iUYZ77NwardNYZhAVDCx2E85hZCD7Gt2sNbsqaqv0Jlpy10X4wcMYTobbtA7zPtVDrYX2raf9IpT
K7MU7GUASsUqy2eYI75PgY8vDt2XbnqS3so5mJQypzHkgWcJfR4yDCjQT3StQJPU5VamZ3hfLZdu
0FqsPMMuk9q12N0/aPSJGA1YpYYiasMwimoEvsnwZ+WxyeL8tjdzIsGEuiNTRfa2HqmNJhsgotwL
OQQlCL0RCsdXQvTmN5Eo0R6t/Ga6hZPdoTYwqhWg/VBcIWswRF42FLD7E/oRP/E+xJu7rgFzv5Ql
PQsHda8w2tSlymVbR2ax6iV/oFVH1eZYDv28D21MqY857TnezEKn7E60unXEn7PNr9J4gvCS5ab0
NDelfCsHwVw5ckbZSMfUW0axZJZJ6hRDIdCxjfE6K2fzRUWKGtKj1BpIvuepcWAt+WviKHltT22X
X42t0H4ScTJDOJWW9ZZe1xNcOkQGsAJBD6DJGnPeKJlltV4cBLHyWBGKIV2jCoHYJ+A0xsP026Vx
FKA4JxvW5BiWxHGdGr30vGjvIMzClQqHJZ1+8uHENWJFcfIj4bXRAowU6YGmaEpzpQcQR+HOVB+G
1kJEEnH2xkuglKf4hddDvPSe+l2LF2qynYOyrDdBo8+PMezsFJD9OD61kxp5qJ6ph4ly9ZEuevwD
Q+p6C7knq3cmNNVkG9Y5CLBRV1YgBqlR4iGJqaGWNvFDLiYY40MJ3hdi7WA/oLyltddpKw3pfVv4
ZuDC6pnJjXvg/WsgDBAnUlisFBLzIJWJRkzjjwToJd3hlw1TPss4H13VTpsd3KKm+FnSxJmesAYU
4X3jZwl0GRvGootUAiV9dDKGp76H0+X5Y5Q/NcNoEyPDDFoUhlRJQrGbsvl67m0pPLb+opgWRUnz
XQ2CbAcTP9xq0ANRXInT+TlqVA2045g8hHpJXQk8tY8agWoASabOIVdOXEVjDSFxKOVDO4Auv0nQ
spLvw3BihcesLUwbuLJ3WTZhkhvTZSYnDZl9RPKU7hWQaHsjkgEzAhWa/TGCG4zMV9Vmd2g6Ng8q
ab/mGNBPoiu/NXBUCMTYHQZFyRGeKoLvBoFQ4/SjT60RNphKgtNMrxV61abbBU3Uu0HN5eLCkmnH
vTQHUecKLRgbqDtddKcGqYpXEazF4gVG3XCTQtkgGw+S9CWXQSA4smjax1Y30IIxTJU2sFFKFPuj
4sqaqzrE11JSMsdWselzppkcws2qBGI2gXB2oKCXHnl2SXiaJlrtVzJ19b7P9fpOGAQmilYByq+m
8LrQYQSrtNw9aNb9lUHZBP8rnc6BseDiJ9iQcEdRkIbGAFQeRok53gM0p/NpyrVyjPNOedPk0g69
MFJ7qAEAOr9HxIDUPidwEajNtOa2Yb/saj3uDvTczB+i7Ky9amk6ZfUaIwn0MPxkM6CskJEIRtDk
tVg+9oXSb5TIwCopiybtCb1ITti+40Ay2wpnoo6cmK5l1oit0mkkWVFutxg/o9eyQnto/sOVJbx2
LmvLQ9csfW26ur4GVhjeFWMCopBlhW6FQf2v8HIJFKSTA5Pt7iulUu4ayGvrKOvHG9mWlW+ibsUB
3rO+qkr+qIruvQ/TptGzVVTRQkwVjOaR3ppYJRqc736QsVFSeym2rmj9jC9UivI1kTNCP3hGw+hX
w+Da1EvzWe4WJZta6W7KobO3EYj9ycO+uSFfEQEFfBpjOTEpjf839pK/6svGvovrjkpV6vNAgaGu
g0zIt2rUAZ9EY83yMo6Tl04muJdZmivwjNYIqTBUsj84raZ8iQGc41VgKU3o+Snn8ZYgHfRrOCA9
lA5+9hCLZvih5lGALYsxNET1gV2rdyGOtc0WHF9+hdyTsR1t4lwEwsaCFS1L2f0EvoF2ZlzFv2XF
n78rjU5nRKbTVuOlzDFSzXIrX4d0AJkLLSv93aB2oG1R3VJ/q2xDrB6RWvLUNkbxL5eS9D4ILKoO
AFnE/UANk0iKqttikdrn61Ci7WlncGHdIFKtpwwfL31l9J1ZrZo4AuTWZ1nnZTBe8p1vB1LoZZ1Z
SmsiCjRgUnqE2zwN5vRxima0R6RsOCjEddBuE065dcGVtgf314lNOmf5nW4R5Ey+UCFV5gKFLT6t
T9yyfLi13xBU31LntIIf/SIBIJFnLs0tughekPXBdRc1AKXVKW/7Z6MgzEJgsUGnopL0cdcps0bV
2aKQxhavSCIR0vdMjknUARr8GUNaupi/9ytjKjecF1hGjWYSIcfdol/X5bTl+RR7KOHzE932oLlB
csCPqR+qwZb+Z/BYShH7aujim0AYFKkB6gUgSojT47WZS6SwJPXsi5kJ61yJ6NkbZwlm2zSG9a+6
R1ECcca2/6FDHkW3sgqzOwiv9ugl9LfwacJCcmXRlcjvYX7TvJzybI+BsnlDCmPcdu1YH7GPg4mv
yDkdix6Ws+3Dc/WtNunRVizRm1nCwnVcNJq5ChU923ZIBhkINMjyPY0zCr8VfxaCnrrm7yYum/6q
NYzudqh68I3ouyH2VuuLRCUKPGBpcLxIEITRuuJOjTXlesylUN2DrSvGnWpElLisWi7upDZPaO70
bBU6/RG5RlXfBrWmszeGfBMT3+yFH86vfp0MDzXUKDrw6E8ekJmcm1UJmRRtR5MAa13agDzR+U/7
HZVr5dkg8n4Bbo7Kg6+rtB00BGW7wkdhlm3nF3djOSYrTU96ixBt0q6GJKrtFxRn6wOcUmjOIZ9F
XddaVmVu3UroQZldTNdLTpPbGKK+vyZMEMhYDXlj0DO1UKmiCxFODyAJ0vobYQ+seSmrwi3yvsmf
RpYtaQMjrw/vSOUtRHGJZzy1SY3MlXvNNp1aK6xstbRxUZE2rJEqPTCce46BBOSSXHB/IHm7qedW
eTIFHCyfwtaKGZe/A+2DsohbRTsqHpkMAT8390ASO+uUI+iZphzLWR/79Icaerp2QbsG2SfJoLRO
AJBQ6DvEkaIdYApUMXSmoHxSIXY9a6pseomphG9Ivdr1ttbGElZth5ME2aKgMsUTjyG2aM34godb
BKXINmp5xYlrA8TiMkSawKqtt2CalWSXY/GiX4NOrPMVAfyYuHpZiOsJFhpwAWuYvrW5Fv+Mxlx9
rdBxQ3kvya0fIcgmtK4qKKp08wPrLaR9YXPE03+hhDqYlSuBqeboQhB014Rxdhu3aNSs0EmijGib
UzlvYU7YR0qYwECUwIoe+qyWy5vER3WWbYjSC9T/oexvM0jBV6Hox18y9+pvxCJDhL8ShXOnwBSQ
dR5b4zelFNrDVEkCOdcaG6ztEp6ZdAspLeHWDkgBSmMu4gNYNPQP/MwSqLopdvutJpvcx2OYwNNr
Fr3wjoMa2ZyeZjIkC2U5qQNsMSHiBzZqL1oVJC5saj1ZzbNP7TtBwupZ7UbtJyTWfoKljRSbG3K1
tldo4WCtRe98PLaJ1BWb/2nHOe/yuucIjxK1QK1V6/9YXaPC8aMCfZ90ubURKHwepjEYXpW4rajB
yvL3r9Gh5/BhzHFNcB/CIIqSFzeG96jUYhB9E3YTGpbN/RQp1xkb1zbnC+rTnwBt6UXKFo1QPKQ0
7cTWQC5jX5ramG483miydB/ZsDqLG3q5pXZBsvwTrKuNKooNxl5H/9A6eSHwWSV+clR055CMTfYf
k8I//us5s00ZrXxT5X3kU0qTrpbS2CUMoZbH0nzM8bCxL4Ctz1HQlrzIdIMv02F9/aVwvQcLw7Tu
qVZrNKUHr0JiNEo2MjBZFLEvwIMtPvAHrL1hyVhqcJvbpiX0har2fgHkFT7N+C6BJUGlMKasN0QQ
4C0sIX9l1lWEd8rXkyeWb306IJQmHHUtUOTGQoB7P2ABA7YGZ6s5TTq7PcVDWVzl9SaCJh1dB8Gq
p91rXABfn6/yBfYMhk3RUXeXT7HrSkBT0wYbh9vZPVTlbZ+3a9ydv36zv3Dxj29my1TADT4XPDh6
ch/fDN2LAiAJMXTpDS5OupveGz3JQfPBiVaFS5Dp2S51R7fyerddYZnmCZdJdyiVuGhYOv7K9FBe
uMAQON8RPJagDAD62zS00+VaWiny6gaPJezbsXturQvGBKpy9kUZgJlVFCyNEZ4/+aK4DVOltqDt
VKvlvXuv9xRXcakFOcg4/P97w11z6ZC64GO8f94arKUbePjxeJZbXthB4iPxEND7AraH02P+tRP4
y6Z8v87EUKZwqwVacdMOS2EReHQ8Eaw0Hpq1uPG3UrY3nI4v8BQ6D2+XJv2vbcaHxXAy/LLv3u3g
Xo77AmVBwqjQgd+mHBFKy3c/bgsXSUgqqmjt7Px1uf0FlMVBxt25mZw/g4MH6IXPLxYWw8cnsQQH
FYQUAOwGJ/3HJ2kou5tjjQaW1nRuJWQkll5itD3rKUTuAEElqURlvH9VmueGegol6V0Um9dfb46z
YwZyCkwe7hjFsATqWx8fQhQZbAAbseBJ1W+LcHE6aO+n2GjcQRJ3SoXGdJvdfD3mX0rFyZuz52UY
ibJusfFPNqSR2kB2Q0FvJcbcr3opB4LIRhuOjVQcplxZdYNxQx930WrCbxXy191oqW6j4qpXzdsm
CK6R5rq/8FSffA+eStW5Q5gMaCcfp6JuFtV82F+IzP0sSm0vE7rrsYYhSnFtGR2SqKhW5t2TraS3
yPPRWlJ/Kpq4wH359IPgmITXBdeyYp18EBPJrykYgVpXGUhdHRdbZMuGCncyS2wTKneAxn59/eZn
UcCyBt4NebIlEOcF95EzZM3C1ymUoe0w0KPt6gEr6wtH/tmpdzLYybdHYg1g/MBgPaAq4jz63yZZ
6NdvdHavMAg7y9TRHVEVPubHTwmOdoq7HDdQVLmQq8MjOAGbTQrx9TBn0YAJ59uE9s35jaiRcbKD
A1NqW6lVfZI9627K5T+GpVNSy5onBGyK568HO5s4C2d61aaUYprgA+XltH93cCl63Td6nODgXnxX
tT12JP/+zydyYvkzbZwIJ8u/tIGWBgWYtWkufraUNObBvPAKZ/PFK7wfYnnFd68gxVIPnoUhZCBV
pKJOPJiu2XktQImvX+Z8AdiaTGBL9GRoBiHnx5HKTMX3UjfRd47kjSAhCdT+mS1/Iag936wMg4WZ
rCzyRMJcXvjdCxVtoPTtbPuOKZ5b9A7Bo2CIW8EA6L6Zpe5+/VLn+5RgXUBUW2hxMOROXmrAJ7a1
q4CSNaM6WtQhXNSvkjE7Jvg19vl8Ybyzz2UynqKxf4TMr6dHUYSUWJYIBW8t5IgMcZOO7T2elY6W
B/uv3+xsJMICNhAvZTOJtnFyAiFTAt0gNhAFbMwjvxNL3x7VnQrNby/ECvbr0c4iECIiBTFCgngU
HaCBfvxqcj3WCOctRYTObbQHof8Z4FrlMh12c5X13/J+WH094tlyXEbUTJaIjX6EfnoedWh8JYHM
iHgkIyGHDIH+20ec81+PQgqHjoTKuQcf9OS9KOVOCsqVADnGm7H8rtc+da8L8cInX4oxLL4VquLk
QienBM3i0oKKT+IjHfBdc7T6ykxf8Gv++lXEcpp9CBFICTQiRLqVNtKz+klm2rfqZGG9QC7XSOIA
17/1KrMad+moxgi+6X/QZEO7OaCeW/b5Fl8U+p90SFcIFI0XVufZvrNIVw36EcupS7B+cmwNTZXa
oyl0LFm1AXAOmBYr09RHVevTHQUmin1al1+I3tlf51MAg3GhcoNOZ52eTHUFGrJXEdZxPM/be961
t7/m79bLj/XaWe92jsMv1+v1mr9zds6mdXabjXO/4af/+8uAfvLTuXc2/Osdv97z+/i9q+Xf85O7
/HD5y1t+cl3Hc49Hb8uP/ZaxvOUn/ufyY/kty29d/sF72z8fn/dv+9Ir+af9nh9v++U/4Tn3F3br
+YpTNRmJFd1EicRChOXjbtU6Sse0VUH4tLaT1L8UeV77ycE3Hr9ecudfWdVUg70D+xjY8ilhO5j0
aq5bUMOYvjg9uuxtpO8zwF1l5Jb2n68H++yl2KSabGimxrgnL5WpaHYKm8pjkpZ3EMV38KsBGQ+H
XpG2Xw91voxUjSNVkXkxgwhiee93d1QSqHE/B7npZGniIbTeVJidN3TllGaVt79AIHw93vlZp+rE
Oeg0GPSs2Tgfx0NaWS3VOMQCoNfqvexnqQdEobgacZq6cKyeH+QMZSOAjC6zoRPCfhxq0XjW8MmB
lthbyU7QbHCiHgPrcTIKfJLkyMAQdOr3wHCeTVA4F87bv1P38ZACy7eEGRzqWBr+dXZ7N7WYzufy
mCKRi/eI8+OfrFq9BTTlTCseZdOv4aF6mft7WMMvUFf+A6y2zbDHi8h5Lj3Z+fNmuXite9OVdGHX
LGfS6aOpJNqUPJY9oyxf6d2j4dlCdtkUltOpmFYrqAKol2Ks8yFUnY2y3Aamop1tmLGf0OT2O3Q9
e6w7JGjB1QXLwfOaFOnY+yFO1lIprA4fkZ61G4l8W/TS5OlT0e1qALZuNYFzUUX+lmA65eLCdKt2
cuV+vZo/2ajLwUO2iiAT+fHJE2Sp74dazxMgjo3yMu7WhVEQ5U3fUmy+/v1YILYQf6IeSyp+kk7A
yJhom5AapS0yw9KVbF9nGdFW81+Os9y979YGblZwwgXjgDDwBnGN+i4qyZZbpReChc9WiC0UXcU0
kutTPgnrKh9L+06AeqkKcazK4FdsXlrnn5w2EJsJdwQllGWpf3yXIUzAFKeUEnAYK51G7V1dGbFq
1asLm10ss/9xR/Fh3o10shJGJASssGDWOg2GY3Q3s/DC362kgRjHTKimJty9NuD8DenS0J8c4Qyt
c//RCOBvTl4SE46pBcLIsSIeo+AWqIUmb6vmblA2MkAGLToU/ZU8bko4weho1geAVZ29xnd3Ll6/
XqN/687n0/CfZzmZBi1uI2SvmAaeZSo2QXtTyD98NGFU/QDh29A30Yjbx96PewApKyNZT9OF0OiT
ZUVkaCggeilvqqcRgegNtTBqpqOsZUF3reS+Bq/29Yt+svENoXFhIv1Gie60MNYByEd7gn4ZXMM/
SqGv4Ur8hqS8qnDB+ddDLQJyKseMQu6zCN29349VMFRamaj4nJn1Sx9Nx7LR92Brf2GedOnQPt8v
ZAgIzdHs4VYwT/tKOBVVFRpKrGJV2lSV9UtNFFQd7O//9pUYhoRYken5CPE3vH93xEyI+JcTBs6O
2faHEJ1JKECrqJhW1B4uVBM/u4WXTH/pl1Au+0dl5d1YtoaIc9mHFOcoJ1jHkg7rLlBUaXhB9riK
14tmbL2iE2m9aGo7xoArZm4rKUqGyaXjgTuhNBjPKSIY5rVfl8Nv9O3s+QDNC+6RCRAi84pMJ9lp
Z5q3a5AL6Z8JPzSwHnOkPyuQ0u/kOrWvWDIjNnH90D+WYQ1lcFSNnPpumacbTY1HQIBhVD+Zxhw8
os0ff6dx3O7ifOx++2bc7uCHjfG/PuyXtsd/AoGT/drO/TBAJLTg/+LRkCVo5MeFPGxn5CNWTSGP
j19/+U8OCLrciiAwo05l0iX7uJoLRJeTzsptVOOxd1DLqzJJcNXEsQRdEHgYe3BVj4hs3GsxvhYh
3KQi3xdQ801YL0KJj18/z3lYb9BwREgAB3uqJvrJpWrXc5xGi/CqyLV7TQtgKdfoETTbeA6/WbO4
EP2en028NyQfmlrkbSzJj28fJKUhKR164pUR+Ye4MfEMbecLS/5sE9PXWRKVxQ7ZJPI9eadqbPMu
VtHDIyXyRHc1oyhrWtO/XTkno5wcSxMSWXMfM0o/wTVaDB7QJpnompnyhQPw9Bst3XhFkJ5QvCDw
sU8mDac5H0YTI02izx0/kT0JmSArKg6j1L7BybwQ1J3Flf8MuMTFVBdsWT2ZwMkMTfwlLHACEkhd
DcVmYF4HkBieOU9eXdkuLOy1VA2bWksuVBPOAom/g1PoojRNtZUOwcclMs5JI0HGwBavt716kLeS
DEMFnKSu62upQ9UwGtwInpxQHvsyuFCyPF2gf0df6npLqY177WSuc8syEBrFEEUPfg4cmvAAL3zN
05tzGYHMj5qMSc/VPu30p30wVmoPxMLyYTntKrEf81WXf/t6X3/6Dd8Pc7I8baOTZKx+MHRFXWgV
PKk/5e+TpxjoeTvT5uvBTjfc6SudpOsjmPRWDxirN2E6IgNZ3drW6usxzvqB/wyiUQNdWqOsjY/r
oqnnCBgUZINcHxcl63JBNQrXbMWEZSCHaK4PiQctIvDGuB1vdBu6GcAXVHay7kgderr0RMsUvo/1
eCI6G4JgwaRoedZGAf6r0vjClQiG/oqCowMB1oF7uTfxzUCAdGva5Y1pqViR+tehGRzD6sfXk/LZ
ycDZQJCnIT8Hr/njnKgRmP4YVKtbK39STGMy6wZdi7vOHjYFXrJfD/bpzmRLUm4ir1fYIiej9Q2Y
dZ1joRQ+yJusOdi+CsyvKqrvfWTE66KVb9tgNm9QqryOLchG8Zxc2KB/v/PJrJMxETqpgvOJatTH
pwAOi0G3H0I9KVE+ca0+g+MQGJn2iCSM4iH8VQdg15M83NdEcP4qipMhd5EimHcI/tSPo4oIgNNK
pvZq9QHenpI648qOVNSVXE15uEpm/iSnaQ3oiXYkUC8jXIHY0U6rYDayJ8VoaZu1MKrlVpP+VLCo
NnYMVFDHEmKbtpRYYuQ9DmGkZc8SPhEhljdWetcFNYyRrz/K+daDX7XEqpoANXBWcJYjU+5ByrP1
FDTgBx+pqh/+HP2Xoyyn5rsY0rdz7KlSRonUfQhWj7JfMl24dc7PRd6Eew6paGoJYLs+jlHWGZhK
LFDcSkegA0EWC/9h4YThJZHL803zcaCTCAwt5NYXJgONSuho0q+gurbVFbzZql9//XFOC3BUMBcE
C80UAj5ca042jOR3tPIR1HMx6tDh/6BnZT70xQ1bBbqTmV1I/E7z4OWEJAGmAyorpkk8/nEGk5G2
DrBqSGhKcMRJ8S7Xf7V9CaWldoi9Ueh7+/r9Pj0Rlkxp0Z3FwlScjBjTpB46s0BiA+otBs2Ej91L
bj6G/Ss8o0iB732tgT//etjzNb+IGYCUsUyg2vJpvo/k3KSbaQlgOWy3o6AB1yS3Rq1dmM7P325p
u2l0NahjnkQicdvS4td4u4L8Pcl+IgRn+/t5UVl0LQ3RtCsQ0E4p/vWq4fVslS9JYciiOP3xM1pa
a/pGVsGqa5/m7mEsr4L40EpOIj3J9VZEm69n86yXtCwbUFYoftC9sYzTPmaHItAiE5K6WvuE1jKa
mjIMz2gF69CMv0EVChjVuLHKCwN/Fmq9H/dkH8bITUqDxXtaTbuJzHE7TOLCSlnW3+ldQR9BZTIN
9t8phqiGFKikWJS5CBaXza4athMYbEBEBbDYr6fxs0X5fijl41eDW2RAVmIohKTcAadkS8d9Iksv
LI5Lb3RypATxRBsmZBgo6tiY3o3JNztbmHFv0L0uvNJn54muW4at0thbsraPr6QjGdegzsZNqxLK
3INGgr17rP2HDoYtrtpfT6Dy2XpAlm7JQuk9G6eHiaioUwP/J8ALnblFg7h8QLM7iNHPPELYtfF/
0q674HWiOWNtVXDw5U1oIh8SbyyaGNobJidILz2k8xYRyyjP7r9+wM+m/v3znaxXowJghaMKpzmU
NBk0+ro2j2rzs40uhDjKcrCcLluOU1rUGpAQ5EQ+TryKa50IdWai5obKof5PdymSXGGNSvyxMiYv
FKqTtDnCWZzs6Y9S3Re+m1a/dPUqGZ9zWBDGCBPjSDXj6zn4NAp//2gny7xTShXGL5NQZftJpmIT
r/BqqxFqtR/jbA3Bp0ehRPKgzXu5cmHxf7bH6NUR91nE28ppclYh++Xjip66C0i6CDQ8xtzhUrZ9
fmkvXbP/DGJ8nPwEqULofAwyiO8tAhEtgnxrNXwc9G3m3yqXcI7LH3f2rd8Nt6y6d6FVVU3QdfGS
cA283S2qYerNCJ+S4tDXX+6z1UvBieomvU7qTidrClFLJIgKTlt8CvFY2tXzfUjaoonXNL2wkz85
N7gubSGQiuc6Oa1XmL4Gn1RjqCh+MAIEbUwsdIrbQDhw8ovkwpL85Ht9GO3kew0xhkXSyGhJvJsh
2iPrhrEOJFAFitr/cnZmO3IjSbN+IgLcl1sy16qsVSWppBtCrWpx33c+/fmo/2CUySSSUE+rBxgM
IM8Ienh4uJubfWecqKP8c3svF/zwwuTsm4WaKqdoJQE2LCHvrNFByB6Yl79tZOGDXRiZhRu0yUO3
LDECxwDgvDvyYLYVEoRNW6xkOvLiF+M8aRQlRFA4swUlaajCkz3tYfwp6I9d8Aizo4Oot+Zt1fQN
hXnHbz+q9CPQT+54MGCw6VTdVsQd0r9BcKwZ2kJzW0JNCyqJPmakvN2RUSCTnPlPnbUSBxa35uzn
zraG+Nik0HIRH9sUMXqI/sq9UfwDmntrfNz+CtLa1syyMQSekBScshQIAjNtUwlfGXNVIH+J/KPI
eCaMPcrJkrZy9lzr8Doxlie/Wto79NH7fO0KWgq/U5ft/38ouuuX0aJibLSD5CxGlgZeTUf1HjRa
evAIMqiup57tdu8N9GOa9pwmm653Vxx/IVj97rTBKkTar/0Gr58FK2QwlKqfUlO3eO6tN3lMHRno
gr9yAS6eLxp6/9+MPFulMMLuWgWYSSso/LqNlx9SZplvf9mluHFevZnFjRw9rKo1qd4oJjJY/+rt
m6w4g3FXeP/AeA0u8ra5pdcEQ448BpkgAbpszTK31hr9vmPE02nKwIGVNQ4+Q8sQu3e9OiLl+hXp
RrkmxVlZ5tVAAekv8CA6QBRMeJDOW8CwWQ4woumxA9/Ll+ZHslX+gXv9A8WyHCx/Gdneh29nX+sH
8/5vccb/Zxryd4ABEzpgdudEZV24RmlwEYwHk5lBGE367e1tXfiKUwPNAGcxgYzF2fHMYVvtC0jn
HR1tvBqedHHPrBEDBZAdbYhFYbbSXFg4AucGf9ddz46ALqPDkfcubgO3Shzm9hgcx+YEz8nthS2c
gQs7s71rodww1cTiPQGrvWlQTKIVtHYG1ozIl+HEyBstTYnczI6T27vwRnztyhWUykKwBvzH4BSY
Jzpf807xxDqfKBH+J0F/j3AYg5fhfd0xWpR4jteGK/u2EK8vzM3uBoA9iidAUe/E8kdUADOSEcYR
tgXD/Oylu3JJr1mbuR9EZIasQCnoyEjbhz9QZwfyeeijjSa/RM2v2y6xcE1TuaLsgbD4dKjnpU9D
i5EfqJnfvM9PIfCp+C3bD3flsdqaRxSOPweO+uSdUjt8FL6XdrbN9+FpQ8Cxq623kuNde87lT5lt
MxOKetoYwsQSXfDYuKtVdNGy3e0FX581jAAMpiCI/AgTMZfuqUH319Bkpg9VAeNomCiES854hfj/
tp3rIIKdibaCSTDdYEDy0k44elC5QgLgSNIvWB4pY43FVzlFD0p/SQyI9LWVC+5q9oxAfGFxtn28
q0PJdbGoPH2HruW92n4Kj8G+2b79tOzxPXj9mVRb5s4cBg1ywOyb4JTb8V32yduNW2VLaW+/1mC5
PqeXP2nmyoiQZdKQTJvtbsv00Fp3FQKn2gZCpdu7vdCaOrfE8O/ldhuWmHfp5MYjWG2KvNAwwWPv
eg+SEoZMfCcamVOZfai+7r36qEnudWQz3lZ+xaJz/e+jK3PnQhDag1qWX9E5sGd1W6T+tvU/sWg/
DxtkWzaw+VX3wsFYWf3iNoOVnga7eIzNi5fwl5ZKIlJ9rouHKp3oRxix+9YjelGuRMJFrz6zNG3A
2U2VaKFYplOdO+ryjVUh2KtDEw15H3II3ddWfVHrv74b+bBnFmfnCJprFdJYLCrGPuu2Ixikvn9y
8//QiZoM/a/rocx8Ve39tB+mfgT6KIEOYSn0Mq1nUwsom1+u+ioGb731CLX9bZ9Z/nb/MzufB3c9
MfT0dFqftAljyy6FZ92Cq3srdisvssXw+meB8ya45JV6lWRYEtQtOnLd+CwN77cXs3wMz2zMLn9p
EqZvfD9yKg3OcDjRKGbXkGEwV21r7We0foXh2IorXrmwMl3C7VWNAhf1rZmPhD561WYUkNuHJ0N6
jrX35O8zDqqHZyZmwTXQERvuBmpUEbIb8nPZfi4yZxye5GYljC+ULC8tzfywL6BhoEXIQ/Q9+gFb
JtR/dvvFc7qdd1Ie7aJzVNv/cUfO81TdQYX965f4PV5JQa4QRb+7TECMAZbQLZDnjfHB5CGFdAMJ
1oT2s9W9eSf+gHsJzcV9fI/i1XjXw8q1k1deFgungSLtH7uz+FI0FCmNFrum+xyLn0Iw3KajEtDD
4fD3rnphauY0aksrKIftxTHjX7Xwrv+Luk0G/3XVPEjFFyl88Nw1JODC9XBhcuZEsaCqCHOzOspJ
nfQ+ivvSgud4d3tl099yWf2bCt1/9nDmQGDEq3EwWZglfSCOpQgb13ot/Fd0OF15JaYsroh5GVkT
GawH+n55H4hNV/ldR6WRATW7pSsXVI4Xn5Rm5WstnvAzO+qlnahrZSWqseONTzLkQPlbu5arTH/F
fNvYNCIIRctpJvPSRFoDNZahFQNlkdmZ+Aud8dvfZdmACZEO0xOMWc2+i2JSHTDGmDVICLRE8qdR
y1beRYsmNFOZOlMAu+Ygq8iXoDrLMBGlH1n+qkPqfnsNS98beoP/GZjFd7+WZMhaYFzSYCakmS5H
T0b86q+lc0uf+9zMzK3QXGi5qViHXx3H9IsByZ+74lFLkebcxMyjfK+CMC5iJWb2RQi+IVhlwkcb
MSGIcsrtTVv8KkAGYfkwJgXC2WrMSO2kSqS/pgUntc6dKllDyq9ZmC0mIlnJsqmrXHMlUAfKtZUs
bPGDnC1h+v/P8r6yzqnhWcAABP9zoL4pQ++E3coXWbQBJw745QkING8Neu4Im3lPCz7rEYTYmNlJ
SX7d/hLTEbs642cmJvc+WwYaWFWk5pjIh0ckdxtrM3EN5A+FcGjyYoMy88p5WYrFTI7LTEYzM8Wo
96VB0A0SbXmqjv6wK/RqI2c8uQYUKU7E5wIivNvrW3TqM3Oz9dUaCh/dVMo1y1MnHQLji6FshvKQ
ryEql7/Vn3XNgmXXmkUbjBhq+u96uC+C75q64nKLa6GJJcmwtdApnoVLs7ASSzQoyCv5W5d/Dvwj
SOI4+wSd8X/YtD+GjNnTEeW9BgpuAr84HNrkjawVWYAWXJa+MpuzuGlnhmalBw8ofS0BeHN0yN9i
uNpLaPPXSIwWIzQDesCvyVcZ5rr0ODGX4zBoJxdXbKiMbXjVxOaLW/6XmHZmZuZpUh2G6NRhRhZf
BOG9WBsyWnpJ6CAy+cTMu6F/PAua0JOFqTsBBYox2RaCf2+G0UYJ5IPkd/di99inKDkZkOLbqVU9
3faIhZbINNHNiAN4eprlc2HnEBkxw2T0wMkepftkT8l3A76cxu0eISKE1RBTWDH5u/8wD03nJqdI
chaaiBRNEVaYlPeQzry+pUdoxqWvE0NS/ovqwd5/lF6k7wrsSCVESh+3V7zkNYhownUBdJ8/s92u
FZj/xpTD1ptPWRRD+nroBDBfx9tmlk4AOIwpf6AyywTO5SL9ulWQiuIEZBJyif+2w9NgrNWfF5oi
fLw/RuZz7GUyMPxvYKTJ4ej3NrL54BrfVGNvoZxGPzd9DS0UzlYO99IVfG51frgHhabtZLVK7wOo
onP16+29W/xEDFPwjSDAAD9zuXel3I75mHMg6l6AGkc1wmqvDIjgwtkZ6bWjNaKVbG7bnP7OK6ec
pjBBzps6AxCXNntlZOxMx6ZbM39pq2YXtnD2C4VjBLWJsossbxAhDB6E2qW2NyTS/vYPWHSYP4ue
V0doIFfQKE9RIPuRGMfC/NY0u9smliPNmY3Zlyu61i3yERuSfvQrye5KDfDJc1w/j5SIK3eTCVtR
3t62unS7QSeiAvNmoI4W+eXOxjE0tSiG8HAilYqVbcGhc6EdEuIvcrqSWC16ztQhpMJPlX8+ICMm
StNaaFw5QYlKFCptsKkjxYzKbg6hz0oKsvjFzoxNP+Ysjo1ZGsOX3nKb5s8D5PDd58hc+WKLe2cx
YjURKdK6mJ0EwfONOI07PliR7hHAYRDnBw9rMHgZHXRtZUGLZ+CPtfnEO9r1KDcZLGgI1E+++W0s
3z1rfElSpDZTpBRypgTUNZDh9Q3E9S1KE0gUrChTKLM1ZqHcxGQlmZMOjEE+dZrdWgDKxxaeT1ts
HohljfnLLNF704yNtDp7e/UZJ/uQgJhTe1eSrZl9uLCZ5qvbibPgrgt+qsWL763cOdcg0QsbVzX7
wdBcTS+xUVnqiwxld4JKdS/+RGfjBOz+oATp99obvoUIZsuNdERNZiWLuUrPZ79gdvQlS6x1VJgz
ZwJZWkAbquox9+t7ve43E001vMQr537xw0K/JsKhuzTwACMWkwKSmkE1B/B/L2hd+d4gqFhBnNXV
r6iy5i+FKGjJTtbyBlFaDb7nE6TM0cHIs1bZNbEqIqlmdmuP7qsbjM2YMi6KOROwdT74ofdt1mcK
kvFQOe/RzNrlwV9njZMJnSEshjUW0J+tnkSDwZXvINZxLGRUOdu/nbSHN0ZSJl4oqkVT/ju7ssRm
KCzIglMnT5KDjNKb0J/KQLYtlDduh/CrsIolyLUAjDMJTy96ZknPwjiSqd0DSet4DSPabN1p2Yu3
dlUs2qGXNBG5Io01L0yZsalWYDH4Lol4L4k/xQJ29l6M7VATVpa0eCTJtkmgwDdT+51dS7Kg5Kpv
RBMa9tHtPvfaaKPVBQ+yk2RPQvZZb+4b7S5pP/v6ynNv6SieW57lv+0kceKXccYr7MEoHqT0KEuC
oymPhv9ZGlduxOsckW/HwKjK80Jh+HFOIxeqvpegk5BBM6Oe1Ex+Hdo3q823npft8rC2a6V7EMXo
ZArmXSW53257ztJaNQOOC31quEPXcHlHBk2tNUWfZg594y+D5ttypqDqZSIeJ77jrPe1p65kcssr
hv2SmTKQKpAuXtoU+kHxXY8VI3bw1svinTBIm16qaeXp3kmHzHmIrDsxV5CS/0gYHb+9ZGkpuujs
NWgN2pTG/EJRXMgn25rTklUnM7fr6ogullMgtUIhybS2prW33B18gUmIABCzLGuffHrGX+SyfHIg
4BMKnFfxFdVHaQVu1YgEhi48SrDf1dC1M2nlExt0AVWFo+o+9N1/uGAg0wKzKgK5Jtu73PURsfvC
ny4YBv7CU1SXid2jKvFAbePT2ASPRuj+aCOrXqkDL4UMCHqwB0+OyFzdpVlJKVMkI2pYUwqqAE3K
SP3wFPRI+kreSgfgKhkjOyA2MdfKM9kSf3eSzvI9N1dLBPwYpW21n1bV7Blf3KC9aVs1WjU0wVfc
aOEryrjvRG+C0SuqoyZ2mwYVwIwKV/mpVxGblhNEc6OtZBb7rnpuLUhdG3fnIfV32/TCnl5Ynn1K
IUObDgU6shX3uXNDp05LsnV0Kw1r7axO53/mqpji8lItyMilObxOGEZgkgnxoR6VOxUWBG7+ky94
GwW9qwiNOpThd5n5Our+/YicZ4XK039Y7ATtngY1pnHtSwdCzLpglIbFjsL3WnuoBGaS6tcKgYjb
dhYiIchxWD8mMA6MH9qlHQTq3YozSZrLTH1ptltCNbA76aeQ1tASQz7n9vvbJn/PfFztLtBF3rSM
BYrzypKaG0ZqovXiRMFRyw6Bdid5+zI+qEhQmYdJvsn4qgknSPLl8LPAsxeBG814atZKXItrh3KW
8SiarFcc2Y1i9b4w8DtCCKsi2CreDIQHSteJ/Hsr1na3l73ovn+szasibT8UARpk7HQG47b4tUDp
pe+Z91kLeUsBAQo99pfnJiPVs9jjMknXNc2YOSTXDvIiTmg1r6mU3yPy+9pb5cvtdS2lLDwFoZyl
Xsf0+5zCqRJ7MYAJKQMLiAKilNsImUeNCAXIQ5o4Yb51g1c3/RKYgQOE47bxhUvtwvZ0kM+CX9R2
klgmMrZTD/Hs8DQp7N02MZ2AubfyZIe5gx4C9Iyz7WyrPPdN18wcKgZbM2wcTRzIAoPjbTNL9zN1
CJkRaB0FQGvendQaVWvVmjmoqrSyfeD5yAaoCTOfqE9uWq2P9wyDPYSGjnHAbNUwyQB6A4mhp30W
uGyObZYMK5FwwZf4sDCp8F983PlRBU2tJoPBYymLqkZHWDpyT6aPfPQGRmhye6NUontNcMM1yvTp
eTvbdToOpGjw3EFkP+8J6EGEvhjlBaf0tnL52KEdLo86wMTcic0fSbWp27UPsBD0L0zOPnTQpFbX
9pg0zH5T5J+tEtGGHuFQIXpmOIKhh9q3yWx6lCPEfWxZTufKK0Ca6ykxbnNt+gN3/aS6MIvHCKSB
vmg4TKgH221MMSzy7EL7aJX6XhUTx4248NQfVqBTOyr3alOCEEkPQfJcmvoh0lCVQ/491IN710RJ
VhbsHr3v/+KqMHRCAAiJ/5UiRFuhazVYnDq0ecjm7proPYQPWNm4lfc5VPOjGrxLFdB3vXuTmZYM
Q8hU0Fm+/TOWDibHcRqmpVID8fXl2ecAMCI/kvgEioC6pyr1h1JDT1upypWn0bIl3plwrfEs/53a
n0UZCThs3EwlA8SKDqbkH6o23uqxsRJplm4IGHu0Cfhu8TKZzsSZmV5UUDgtkxyGICqD1SGIPoIs
26nJ2vdb8HSG7XhlqoyVQ4ky27l0CLSwDovcyQrXlbd+ICY7TSxrEjcBjJg5GF+lRpIOCZOYp8qo
pJOpl9K9muYtpP2Wt3KDLKybp67EPAH9TP4zBaGzdfMWa8twLFMnDob3IKYnJ5QPtSAezWptYO66
1jzV0qbKGpMu8GvMSbIzIQdr5dKYqEq7DU5u9tEIv+Qa0fp3Td5TzqQ5fNtNrxtLM5PT8s+WF4RN
1hoRJgdH2pRfKYi8/oMKNG9bu7lnFNR+vvP/hd8D6YlkJZws7OzFamc7OyCoVllhmzth+g2G7liO
7XJ46pR6xaMWrokLO1OmdbZEF31KBD+xI8gxFEKCE1m9I/TVsaHdrqDwdntLlxK38484OyidwtxE
0LGjcf0+lr095p+64FUUoHoFObQ2mCb9Ts1mlxE1ChINhumRpZnfgmOYhEaqkLpRWTMaJyn7vtxX
BY20LZFBv4NCt1C2iERbuyGpyy9iXsrPgmYNyl1tJKC9OzRfdnqkMJjTUH9D33Ychhd5gFrRUUZF
iZ8JssUeBLVqHAI36n9EUp+BgUU2cItQJtHeM73oviqsutvIpa9CbKG3mb/tNWTpY4R6t8F0OtGR
QpwzaUTpw6rF6iBXXTQg2G4Jwab1w9Rwqt41HzWhQENMkswc8UtVfCtkKX7XxMQUHUEyRx6PleiJ
jhpILhp3WR0em6RTeA4NVrSRDL/kN5jNY2u4imbHouD9kMog31BMLz8phQI0mRZgt23CWvxOr5OQ
pkJMm0F67/n6TvML+c7rMrjhkB6lBZNUnebvq0RAfZTwMtqqFKsbUHTiwSpkAMB1jBIfs+M9DZoQ
GTgisDi0iLL5iNMVXmh+ZBLDKENjWL8iBHaOiWIFe4pPyNbHrq9DKyrBzVEPLfuWscm2V4VDuCmM
BnG7qNZdR4Mwlhl/tLWih8CFgBl0QKj9Siy3/iEF9WA6kVeVP8FHpp+yIBtdWysGc4PGLFrNGpv6
amSG91hKPUOj3jBJInfQxaj1WGzbkjFWbjIuzI6J9zZ15d7xocFL6ia8G7suPVI1lY9i3Zs/CoRU
0UJJ/STblRV+JZS9kt5p2qAkD6mWmVtZaAMUZOImvVey1n0Q5VwoD0MqGd4GelrhIWnwWHvI5Owd
oQsXejEL1K5TDiM8yJ2hWdlL3of+vV4OiurQeytGO+2Lgn5+m1Xato98bxf6XfUoaKP0SS37AGL6
okXRV1YyWXrOtTbNUSyRGo/OY6mc+g5mZYUX1T8tarh7eJOQyMzxh2Tl0l98bVAhtxR5iuFX7CRl
WeMzSc5dLE58THu/eJC7b1HwqNAGCg9K9qscN4Ny0s01Mogl0zyRKRhCWAsgYn5PZS1KBGhccgwC
7VS17aPmfURyYmtRvpcxN3TtLpO7+4KJ3gp4Sa2uzc4sBD7odJgxAPAJL9C8KZUK4pj4JMZOI0i2
7Oy1U4P+s0yi6iN6fTvILsR0RB4saP00eLSvaKgkIdYqqRaoVza2rj/mie4E1WFw31wlWPmoS8ui
UibSj5lasvMSVj50BMvCyx23UqmNFmp2J4l9E9sgnDTYgMWg2YyeFKX22Ojd37Ke0rC4SD9ml1cs
AG0VdNKPAplps9A2aOLR44/Qz1gBOi2sU53wZtT1GcdGBuzymlR6RAzNAd6qsE23LuxLG1nIPgl9
tw2NZGsy0db3a6ONCy/kC5uz7MPwQt1vQ2zGDYK6pUKa/um2oyxkxxCVkYfzGKCZPseJubkVqNVQ
0fDRYO1Jwaj3pe2aK6xoi3v3x8r8QZj6YdOOXZM6Iyy/eiR8CSLrMUh1RzDineGp+9YT9n+9MOiP
QSty2CCsn38u5BiqAPliLi9YHCqxIb1wj3Eg/X2SBosUYmWIUlGzmRcba/oOZu7nJGlSvS21AzRj
5FFvjKjdXs7S25LRKB5LHDHStXn0GPQ+R7EzyJ2UQ/Re9Ih22vowpppTt7GQ2wxO8Sv8MBpGW+9U
V0cWxwu+u23TFnbseShReZJx71etdfA93d+6bu7d+0EnbCU1bqlQVnqE/kbdoZ8a62Zhy2XLKMrt
ZSxVBs7cbV5uyupc0scIjgBAfHr8bLq/5P4YVNsxfvaTT3r7721zCyn0uXcb01vqLLWF+llmsAtz
voso6QGY8lh+UddGThdP6Zl3K5dWAo3CtjJ5d2lQROtCajsRkri3l7L0+MHPJuUAgBsEoOlXnK3F
aoNUE5syd3KkR2t/BIIC3cz43VdSWHq/oyQsQ5erSivp+kKAuDA7C3tRlaIxFmK20TpUeQEvD/u4
WTGytINo7AE7Eyd5gvnDro6VamhF3rQoFCBq5z9Bw74SvtdMzEKplJXclR4mULbhbLj+i1wHf19q
INBI9M6haJoadZefqCxEkC4VGHVTzF/TSvjhufEucfOVJ/fSITo3M/PqJohLvTYxM+FU46esTsgg
HuCCiq2t0n5N9JVQupBMsCyWBDXqxMMzc4GkoMmSaBTv6sHfZFn9FI7Gtu7VO7l24cwb/j53QaKB
vxNW0QmEMDMXjnqBPjjvUZemlDTGW63QN3IO1ZLiP+Rrk8ZLV9O5tZlfFG3fC+GAtVJ4GrvKluWP
KnqotZ1PIztdC+NLn07SJ3kgTjCKWDMPUaNAHv1uxJr+L3rclrHvu19x+GZ17qZoPnoA9bfDxtK3
02hEUQJnkppK/qVLqkpPe9GLCjhh+q2WubAjxGpvN1HoDL4xOI3e/HPb4kLAoKjHm8yidUqmP/t8
id9nVmbktKozz5Z6/cnztL3Ma+8/rIyHz8TMR+qizzmNzGEwAs5aCiXJth3vK7eEY3Trlzx71vBk
S5t4Vs+eJ0mKS8F3jEkyjfIdLno7Cz4PkOrniEL/bVuLTIzpDabrLXo/aJTM3BFOz0EpgsK0k+Kf
wELE0/womAobi8cwPBryCux2vrDf1qZGHs1KmPx/3zlndwrqRUqKWCVM9OZ4UBT3BZV4W2raBxUd
D2VcuyinH39eipnMQT0iQWE3oQ/NKUafmcNLy1qqLBPVNGhEm62mdDtjdCR3rTE690FiB30UJsVE
dSIpmNMyoMrrZl6LQLna/ggy8SXyjZ2gZG+3Pf1697DCyTIRS8PgvLIU5QDd+8D3nLySfuKJezcf
3nqBMZi2nPhtK3N/2+DSsiZ0FgyYXJOEyMv9G5t0aAUp8hwje0vz+tEPDGC3a5snXX8mysqwT8I9
KcLuPB8liuUe5lch9p3798SGjcZGjuvnV2frvKzlNPNLGUJ4UDzqBDab8LVzOlafEoGL0rsPbL/c
IAy235+qTWyj2XV7437vzKXnXRqaeV6nyH00BK7vRHbyW1UZuiwEcvWtwv+Cuc+e/k345/79ffNg
bR+edvaxnxa+f/6p2icV+gFtm2+17U/7WWWWAQVy++t++8k5vHx83P8tgGC+L7MYKtOl80qPfRFo
KDk0t4I9PeBsK3vRq6F10l+iUP7PnCkD/NfJY5XZI7qfSIA7id0JG1jsy3QnFsad2RUPfV/vEGNY
+ezXbkwJBvkpBSEmNLd+k6qchYG8kVMo8n3YgfrmrirElMHB7j6XhZWUb37Zzpc1nd8zO7ErGLVZ
sCxawLbiAhRNtlGFkkTTQ1aJBJRGi073tc1tZ7taHrWBScUT7BChHKzUpdnRUyumVQtKENno6E1L
iUmn9bgy8rJkxcKpYV0kkwAjdWlFdn2r7KZCR1edtDK35RFqgrXaztX5RFGB+sqECiUc8A64NFJE
RS4qaRehedocNEGAAlo+/PVusQR4iKZoTWY0ezwB3m2UuGQdo9t+8X1xV+nSoxgbf+9zXG8TGgfo
IIFmthLV1apCmjQhQjOyNdjyGvEUxe+31zLPJXG4CyOzxDzJy2GIkdtxaHBAXePlx4aRFhWk3oh4
Tez+8vvy022Tv9uXs8hm/tbuIIxOw1az/WuDnCZB0weOJgcvfifvGG1x+lL8KUneSx+1G6D2XyUp
Q3oSBhV17UF/dQeCJKPyhzgEMyATVO/SQ5rGiuPWVwNYP6kz1J3x00oN7UehNJIjITq9iYt0+Hx7
zQuuz8GiwY7iJi/hORiz79SmDvUsYM5ELra6lkUHOljB1us41LdNXfX/yGKnNAxrgGPQ251+y1kM
8UNTY+hQChz6PqOEOl4Kzmn84sbtoYq+NHG/Cb1Tawj3fjxttZPEb0O/15Nwl0fiUWgeS/dfwzhq
3XHlhy0cTSBYvxGZ4FuucFhjOXRRoeqBM6Y8SFEsDMmirLSCqdST9OQhGjJ4WHS9jEonYOSpPmSZ
rD0zt8I8TlA27iEJTM+/K7mgB5vcT9loUSG/dF7ft5uyHXJxJwm9cG+KQao6UhTXgpN1XQ+iISmU
98YILPoMahGuFQOuXZoAOlW6JJFJrelAXe55qbliNKRR5ITlIYTYRYIwQz+KqdOOO2YWeSjltlVu
/TW+4wW/wi49bPJh2BTnxamx8FNXyEFrexwhmIU3WSVsPEParny6KdZcHFnWNxULgaMjIkM6fLk+
veotLSlTFALoM3i5j7LTi2V+VkEnjtQQI4Q8t4V7p3j7lun6aarw09QkaH/k+b3KpL267ZsnJKpu
/6wFhyIvpwozHSpkNGa7rkdtoQVdDqI527uqZUuErdsWrkpYHKYLE9NPODtMTV+A5q4wkf+Ev5RZ
CdAu7d3w3v3Tf1ubKFwITBq6hPgPLOowPM5isTXSEIgzbJlNYg/Nqaueahny02rD8/72upb8BmUj
htSnN8dVadaDid8LLC78EVrM2h03XqQdzUxc2b6rtHzS/SEQgYZGwp0Xx+Xuxa7c9oJYhk4Ofd8J
IY1xk3du7ohjK0JCD8H57WUt2qMSw6059c/nl39Ujq1U6UUI30pMqeebF8g7j9xQ/fvtgzqKNzxC
Jlwk83wpiKNW9oKKdQ3FIzfWz9ot9p5gvv39ckhkpgYgaEegM5fbRxwcfVLn0InD7xKYrHanKx+5
v5ICLG0a8Jxp5BOBPJqcl1aCQJT8JoCT2hOP9fgx4nxe/xy0H7cXs+BywJvpfOF2Irs2MxPGNcmt
awEPJZPeC4GW3CWFGgS2Fazya161Hia/htFl0jLm6X51B4YIDWewloWO7Hfilz4xLJgF/VB66Qcx
zexBKFLZFgVZ/AdyemOHKkvzOQ688ZR0oWg8lzC3JMRuXsp72KfEwjbEyv2gYNO/jb4X/zSMSjsY
Zlp5ztBCvaaGmfTj7/cLvcKpSTmhzfQJGH8WeYqGe6oTXWhe1WHj+h7D/dnBcq3NbTNLX//czCzL
BL8RgfPHTOxnu6E/eLUIF3C0Gd0v/8GQiogtXEXE6zkzv6UWcj6q5PtNYojAkMDyf5XMqHilaKP8
BNlOYnDb4oLH0R2klkL8oX45T/RyMZEGM4d3w9Cjo2D1G3UMd269pn1xlUJPGm5cP0RulncFnVdK
2VXrGqYwV6XdWTUWea18N1iNBe870ulFvWnWWDyXbSJZDhaR5+j83q/d0h08A5tWgAxyi9uCZHkp
Mx6NyTNMzrc3cuFiAmk0vUUmJALjy5euiMgxk7YKZEzMetyLJIlJa2z05lfAVHFrrAneLH02Kitk
59TvmRuaeWThmqBiNIh6vBESMnq8zEts5Wql8bHg98iAAlkHZTy9rmZrojUUCZYAwY2Y6fupiBAm
dCQTv6KCvnJbLGwf/j5R5jNnCdJ6lqaAiFMIKH3ooNrYblOxFR4IIv/0aVXbYSSm2w510pX6yMLy
VLgsTNquSK2Ts11+MsE1hUJWzdABR3VijsVJRMEezOTgdslKzWLN1CxtMUclpHRA4TfKvuSmb1cU
EvXs3V+baFvwi4slzbYxEMVaU1LsZNqw8apqa9TBoRnVv48aPFL4h4I2tETznEUMxFItJeZ9ks7c
NFL56GZ0sINyd/tMTYnjLKNm2AdgkmbC7sDCLj+Q0pZZGDZV5GTh104veeB/um1gYbsm0XaTwgG8
3cyFXRpAbyzy9ayJ6Ft3nNRkl8EdGLp/XY+fXj7EPsogCoRH89MqapXpCxMDqhFnJ6RaIYQT75r0
A814OwjW9L0WFnVxaidfPLsUA1UIyZ85tUppvcVlrsTA0ic5SX0oVwAgCx8IU4SHSfKHPZztX9Bm
AfEDU1ohHIEoP8FKuhJX10zMVsMgaOvlLiZKkIavo1fShR887/W2Iyycz4uFzDzNH3RTGicqL7MT
7JHYo9LBeFWEtbfSQpjDDnxnNLdoBM1bTl1piGM60OANCvXTJOfeWu5hlP1tMUQPimCu1XGW7sAz
e3OEzmAqfuy50xx/XkFrjqCRk7UeUEu5+Oa65s4LvL2fRSvndtEqZDZT4ZmHzfzN2cWeVnmTrMCY
xXf0hfL4X1nqwR4+J4oERcOKuaUHKMnLH3uTD515vNylRiUU2PNa2RnKwRYqkLQqaoXDp057SqgT
a+imrdIWTFF7Fp8u7M7cX5VyTxR97EruuFf8nVq8DMpbp+5rVosoeVYNzggIsKmO+lq5YdGTztY8
Oxe6KySNNylE0FXCc3QNymHheYghd9Y6e9SSvy9MX6x1dkLUHiVaf5K1keSTJyGUUvk7fZWrbfEc
nq1q8qyzLznmoYdqA1YGywJHXX/vqsbGY0M7D8bN7TN/3RAjKTVhAkGlh/oFugaXxiCa8dpKpZRb
ayCt/Ka088L4CZHjGz2lt/CQwfE6nFKUeRXxKGp7P/zh6rrTeu9tthJ/rnCsUCbwWqbDQLGVCYg5
Dkw0M4hlXRhNutJSXlMohqbuiXYP2UDp5BYyKE0GD1bkytwiaeJvmwYm1rAJu22lBOZ/+dimBXUw
f6YJm8udaWWpNpqJYagPqn8TM7jjFvbs2PRWsr7Fz31mZ+bEilnQgbD4AoIsbbpRdoRaJgP8Hvyn
lsekMEiHCqVq2vCXK/IKMr0c+CoqD4NlKxmStYmV/X1axFsKCh4N0BNasTMjVHn6RPTh4Gl6eipe
ftJi99TU5pfbjru0azxppiHkiQN8zi9r5K3g083HG0I9fdPFIT6WrtecfHAbX7Qk+nrb3FLhFtwT
qBZcwbqm3fHbgBZIMKD0IESbtj5SBsnab2D73eGuEWK7MB7iblO5u9t2p8rNPLpSB5leVXyzK7GA
rEv1tvFE7kohOIGLUvdRNYi2mGnVs1nf+fGXvkGWzchWigpXs9CcRcDAFKllSgq86GZxAaqUoQ6U
RmMgwaIkPdbGSfD7d6FS5G00MUQljflVCNvxa93lw6YOB9WpouDVU5TvneR9UcwyehRAce6jVgxR
T6aPcHtrrpMifh87A6EttzvI80tvjgWxEhhQp32tvNX5125N1Pr6Ar/8+2dhOE0qX018ibqqtAfW
a8hvffwSJ3vt/5F2XUtuK8nyixAB38Brw5FDcozG6wUhjYH3Hl9/E9y9R2QTlx1HV0dHq13FqtCm
qrursjINuwx4KuiX99VzY0wGT41zdS6RDqMQthID6PVASgz8YBz2h7UICzwPfuKFjpQkCx6Rm7ZH
wQu5YgCLqUpetOSnoqCVfUQr5z6Rn6th1/Su6B/khAu9WFmvJccLdp8F4ovE3vl65WjhSCul1ags
vUvQzvbhND36276JZgEwUzcDRNcHxxye/aRxffPArSsfWQTPvWnxI8BMUJ1HcY3dMoJe6MbYY1OT
qXQkaNX6Fa0iyIk4oRyhJf2uCxPax3Bj3RorCR3x7ig7c+cIsz2o9zK688JNhRv45NNEHqwWuijk
KR8fh9pWxNASoUpeaaE7GKo1+T4tYvSooAEmoqNR07wBGRk6YYRDW/7M1K+mfjSNO9X04kn0AiBf
kGBMs8eO3OQ575G3cj08Hzqzm6OIgEU3xdCrILFDPaUjnmDBREP1buxspUNnVPxD63iwqBUnOptx
ZtFjIBCFdIBZCFh2A4q3mMdH5OCw2YI9Umych9JluDwbpcLkQtGxlBhNAHPFlNN2mqiYQqNypG1v
yVIIUPmnaPA6wldc93SIbPk9KtteF/Jeo9qIRvRyprKQoUGEJwMoX160j4cAHkx4Qi9UNef+40+T
rycd7EwziAHNjEIbNU+/TLBUdA+EQLLXtOfELieoKiW2Lrmy8om0BR00ncrZQAUUvkrlMIxHVhDo
MTjX4/HxyL30LvSR/PcDmReInwWqVkiYfC3A5Bs38Yw9r2YwB58ngKZ8pdDcrVPZIcH9HP0syl2S
o9VOzO18NMGil1PRfOgUEJ5VdxBLpzW03Rudd7KtrtfJLZM5N5CHFKepwTwGs2wLxDKThUK4AlAL
eKTYDGyV/DBQgkUm3axeUY/txk8V3W3XZ4v3FYw/ypU/ksTHV4gtoar/WQE2mHfcrrTLaxI2DaiS
oW63AN7Y1rBeNOcyl0Y0Q1YPmeyG9VZRUxpGGQU5TWe+keJdxITjZYx/f2lj4Yjm+1ADP/J0fbzH
2HqxO06+hBlwgcSwojT4kqafaVxtOsAx86TaGfKN6ePSW9uSstyB78Tmhyi6wXw7Ts+q4NtQU+5Q
gIzjCVx/NzXq143hZFprxZFCR7WlWfpG9AhvTZ5m9Mqlb5k9cJ7hJgvO/ONxevISE5J0IOYwaQB1
vqGlj5B3QQlp3ajeCNyA389oULFrQjuJ17i8uj2wZIA3o7B3AbQKjF4vwKOtQXB3KGjXNoWdCf2n
2qJmfn1h1nfIH0vMugSG76tKDUuo+OFhkIHI3W21cat3vB53niXmLJAzLJqfwFKgiLaPo3LOUYZA
izGPuPVCuuz4kPwze+wxoOaVQaYQYSeqfNsAX4mM36Y3ZQcKn+ihE2JHRmwKJJAY3UqiJys3QbRT
TVxDXlLzTSlfiDHjv/wcpgPS7rTu7nITjDGVU8gvuGpO5sP1NTjCIi6cY8kgLpTWELdfpu5ko+lK
6qNSiA/WBf92hGoCqckDepoWTl/FTWTVHUWoU0/oxDfNn4n/UdcQ6iv9yJvN3i7anhOd1nf+yQcx
QXIO1WoEhFajuT67xVRaktjS0Nw3EIY1hRIZnV0j3g+tTklkX5+Mla0PCAlaaJcsAGjwmW2SyZkw
RBkCRd6GyFcJBx+kFm1acgofa0OEHYKS3wIBvIA4C02CFlOCCIxW9dgCd+wALZmwtLMJWvSK3wgu
/r++5/tLhanGkQaKShSHe4OnYLw64AXwhBwMwjRbYfIrpTFzVKJphH72lAxuNOcOOl8483pB5AOv
gIrqHzvMBSJV/CkOM9iJ6+bXGCigpZRelBYNKCM4mQrt0Q+GrQFuQ1PsrUwNH/RBugODkqv1Caeo
tj75J9/C3BXA1JZqooZF7pZkh+b19VbUD8VMqBncKRBJE7Mbgi7ijONpy9/LOJqmgcUGkDeA55EH
OXe0FKUOKVrsJvGNLgWW2XKqAesjO7HAxFOpV6dIzDHLmXkbkNdR2TbZJhlelfEhK26AXlPl/VDw
1na52F4bF+M0qM2Dl8nAuDQCUsxXX/C9FEyO+X0dfacQeo2Abfn3ZXPsJ7S7L+R3S1cYM5dai1er
PmGkqg6/8NVNBp2UIjc5j9Zlwi6GdmKGmdBarENQU8DMGGRWOXhh4vi5o4w/CgXNbh0nq3DsbLhm
jplJ3LLlVihxSiXFvZS5QnwAaDwKvtLQRKbByXKcjFaRf4IBlmaD9xex75+xElasMI2zVGpThF2l
CZ3BFO96pTj0qcHxgtWIc2JGOveCOU2Q40oxxlL70aDnTX+bfU4yd9XRTkwsr5mTE62IxFDsRqxa
MgtUHCqrFzgWeINgwllStKIGdANCSBhCfQGPyzG4MYvGub4kyy5m98PSrAcoMOAYyJSfDySoRgH0
I1iSBvLrURWjgxwyYC2AjTtB5+Hg1m7JuAMsSAMkSdArtQz6ZNoC1Si1JsbKVNJNP32D/GMDvsOq
GC09Bq2aeSfOIBYZcSchoIQnnkgazxgfzW7TaZ+meisqnwX5FBRQntybbW5D/cdWh51AfoEpyUpa
nizbWrg7+2Dm5lLEqHyWy1aKE7m5k2PwvlVF+6GYZUfxBwnA2Vn0EgRxvgunObKEQbwzQlAoXF+l
NbdFDMK9YXl8AorJLBMBKZuvhpJG27HMnNAwwcum1OJe8ouQ9lqADtJ8gEKeGT+G4E+39GFGx0yk
yTjqAWSTCM8B1jIugJWhWxDoaoBTjjN3spQCFq0mLXho5vTdhNKnlr8F4PIn1bNubKuxsQh5FFQe
UfPKdj1bD2YekGLD+7bAeoQVUiCy3op4bHX9NslQNAakpKRBG/OotZeYyPjImVEmRAeZbEStAKPZ
7ORIoQ3gxqyj3AE+zOpilYrKs/Hv5Txwn8GS43W7ZPNkMAef+4pagH5GH+GZYEqnzU2cGggyQHTa
xm1K7vKp/lb17Eet89pq17Kop4YNJssU9EqaYpaXR/VTN7xL8ndginZpPBX1to3RqzI/lGRXdehF
1TiH4UrQO9vmzEyHctcggQnTupZZWf8+oDWmzzmRdQUVuczsH2diZ1bXq96fYCXGEdsnjRdNLwXI
FyZkCo1ftYGmfHD3gPWwQB+xaM1JaM8QMC6mR1Bk20nkFu2bbCJTmtJ5fuN4+nI4XWy2I4AA0tTA
JjOHF2Rsy6yc4OlF9zxOu1TZKqnbo+1lnDfBBOzlLlMhc7e9bnYt/YY5WXAE/zHLHGjJjD4XM8dD
cjCRTEycBHFl4YRr0TpUN7YhGVYByubYk0JQMqaoBhGI4OZ0CrxU+JHJtkwsPwWXRojc2K7hfd+y
8BezgpYzXMUWWko2s1/ECqlCAbOiq4MdTxFN2p6a3b1Ptk3yPs2cLSLx7DEbUSiCtIgaTEccjRvk
cKRooKHkluU2FW6iEmR9j5p2AEFuOHZIPR4mktA4+IpHO5Ie9JLXC77ukyfjZ7asPuuZ1MfL8mhv
eTdv63R2JYS8LnqWQfvWvUyqjGTKUzXhizhXhP8j1P8z+SzCBLJ12ggiWo0KuAGX2j71S1f3Dz4K
XxmeT+WnGX7ExL2+I9lQAGJw9DYD04jjZWFOYa4KBUga+lAJQZUOJVhfryxNeW0TXuMIu86sFeZ8
R2e4KiYjrIjxRyM5DXTRww8tcSYwBcY8yeOL2wRrjTm9NAHtuSRBU7gA1paJWFp7LxI76ju7a+yw
sDuthHj3SxTwkte8yWS2s9wdlTUwzLbz5Hg3pl9jyENx8aaS2aKtMhVSVsGGKdNhfhuybTZ7Bt4y
NZHdWefkN5a/7TQgMFN57P46uX5oUx11/bJwmeEInQOmKjH/BCHudpZ7IEt2I4+V6OLUYC0ygbk0
wOkMIaHGSrf+SOWbDJi7fbszHfBlHRo3po1i/Zjc59QDQx5FEY7zCGafHKx9JkJr5uyHwDJi8ySt
ExACInaOy7GXq/9YAEvNQi8LXBfz5Og7AaAHOW4WadAu3BJz11YvYeqAYfa6b/MMLUM9XbwRt8fM
h6ES6pDh5yze5Kj5DDYoLeh1S4v/Xm6TP0NioojeA9E0qrAkFh/FQHVi4QZJi3+tP3sMViCsAswU
8jYsinWK0WKU6kljxahzZID4GSrngF73rj8WGA+exFCeDX3hkwDB/xRVdIgKyyfqvi8EkERpdjMQ
Tq7niGW5nLw/NhmPNrQwNCsRNqO8ek1kUqAWkVcooaTZBozQqkIrVVBmgIZU+SPq1AwJ9qreZVla
AT4eCcpvuZubj24shH2N9M1eHMbyp4oegR+9EKsHVG2RZTDAj7TJ5qa141Kv0SLYGt8pOj5eukmc
foOgM7TKalTtKcENxZpaAQ3/ehCgQ4P4bgYsdEGN0kwOpA/6AzIpwTYS9fElbttDA8ZAGZUTFcTS
phJ9gGK33BqJqW1m0qhfoYgWKfCbZJWlC5oTK+OjWJLMSyrtURkFcwOBFM2phegeuuS8a/aqD6Cv
BX6GDh3A0899QMhlUqOdHrLR0ju4YyYhAkUcVZP9SJzrPnBxfh/9+sQUc+zoNdgvBSFDZI7lrS7g
oW1sSvNdUGMLvGJJWFJRdVKdU3lZi9BAYSxt2yoYtVmuAMiLxkKuwicmEI7WTeqiMdQaim5ba7kX
ouw1gU68ASP/9dGuzauBayIoKkG3obJdBjkQt91kpA1IDeHs5KHX4gQbpPkdA3MhSjy+h7WT9dQc
E8r8kGiCOMJcIj4MKYhpjee4/bcwg2UBT40wUYzUhjkX4KcCL8EX2rYiQLTSh6qWaFrsZF/nROeL
y+bRHI4Agh4ltLpqjLkonQcAscvG0kH9k/q/BsB7a9NWgAoZnjr4Hxo2TLyBzQm059Lv6+u3OqGQ
r1qsg1mARfFBK76MjaJF/kD+BKrfigDBqjiRbS2YgrXkHxvMolUZaATAlohFC2VgGbwhkG0CqdP8
Xe4+1YaTc10fEboXgRZcmO7ZMKpAjFMb4Om5okBVijjq71ErOPeh5ZPZWA1Fjf81wj7akwG8pUJS
4LpcNC9hrrl5bTp/szJ/TDAXIL2chbwTMA4IXyIFJdBqai2d1x/5f1yS/zl12JFM/kxqvcGpkweO
UHrqONNskX9Q3iqRmsJ+Lp4JkN49z8nWlmk5wP97hrMEX/kUSnJX4KqQ+zOVgO70ERKTfy0TeX5T
YJubwZqZz0WCqFhNjqZ1qLK7of91faHWp1CB/wA/CB9hsb1BZapJPsFIFz8GsycOz7PmJXia+4GX
Ra7Q/K4hZ84jdF3zKjSQ/WOVOdFUQS4a0IEskfdXVL1EUmyr/U7ot0rymGg8Nv3V5TqxxhxqKYmA
aVBgTRDeI+VDBYEEuO3+nxPJ3rrGIg58E0bi8sHv7mTzdhSBVyhuQKfXBMgOFRb075JS4Jyda4cY
uEn/uRwsgz+5IJchuDnmFic2qX1vHkcri8LbbgDPNZl+kSb7i4s/UrloWdEQchU24JtKa0YRyqZW
L71AGE3WwVw0xzaS9WCm5tWD17bJqTFmmyitMstFAmNm/+jr9yBDtwftt5EWtka2YfsvYe7LWYZ5
RJ8KrgKI+UzQ8ru8JL7UNZYil15AavCYa06ecA6t5ZvZ6HtqhXmbxWKsAbKMQ6swb/2kxTvDS+T7
OOWYWbtSnZphHmjdMM6TOsNMMOebtFW9pgdfugLFygTZH6Sg8/FOlHj6mGuedmqVOS3NxA/MARgd
K5Dfze5bbm9k8+m6o/Hmj9nvETGVBg0JCFjtmNLJnEDRZ8jvgCHtGunHdVurwyEAuS+5TiComcCR
kzRre7VvrAE7AVxtN4OqvddowL9uZnVIkBM5HvlorGXMlG0RT0DwN9AtAqhkNMz7rlS/laDwspEn
7bUSLlAlABUTDnkImbIQizqO1CpP6trSjM2dDMbXob9VIl4RauWKcWaFcdx8UgtUoJraSutNObe0
5l3LVrY3DCC9C4o8ApogZntP+hRNiQ8DWtJADpFQ6MW6Rfc018AR+sJH2GS0MXxOg8pKPEIjwJGa
Fx3yoJk/j7UmdAqUoG5ryInj1iT6dNTVBwJulzjft/tSix/+9cY4s8eeKQFoaH2w9yMJ6CodjZti
k2bbmcttcgGIQeg7M8TcO/NQ19MmhCGp2pbqVpOtVkd/hZOYL0DhyEjep8lmjD1thihkZ+ARyKPu
X3G10y9gE8d4GGlDKeMLpumQAq4sG5uEJ/K99ro9M8JE+Czo8Dpa1i8RJscfM0sFn240NvsGoLaE
xE6HaBJKw2OBJw/Hyf8P42DXBcmKDA4exieSmczTIEMNSsGlEXRWoON00+g1Vx8boaCoTqAWTmOB
Y3bVURZO3/9aZbYsmI6gzkH62iKdKwV2LoOPqHFFcK8UtMwSF4Qf1/fs+kL+Mcjs2cFX8kyYMcy6
OVTGHVRmqpHzgFmdSvAQSAttJTrBWSzvpBLQmpcDtqsYtbejGY62WE2+40tKZo9mDkUbXe6gZyzH
VFNnVO7UQvmLcQLZAngeuEHRo8icQ5neTkIyoB0vwPPWD2RLnm9DXvPRWrQ+NcLsGSFFZ9LcT7WV
VwFUad9S2RN92yTWUHvXl+2izWkJAaemmI3SimZd+ynGo49OgKaP8iHSXsPycWw9c0Qhu3TS5BCm
vxXRm7sNutpmBd3qqOW9X/+QlcPw7DuY/dNG6MZKa3yHkAHXqbzkUIjB3ZrG5shxjbWdihYgPLUh
nwG6feYMSVA2WnRuMGJFsyZQuaA8VvL0QKTV8ZxYYa5EoVmGqZrCSqxlttTY4/TbEG96cRdWnq/t
epK5vryPkoNEoOPxriXf/vwb3bTXZ3Xt5DodK7NbwfMmDi2oGSwlcsiE5YRASQWISEioXiNvyVON
X51bIBJALKmCbsVgDhQ02vqpQGBvns3SThsN9R0i/9JajfdKVtbuGhIerwDNLzVwtpsqjaswKUNM
MPAlduVAlZ6iYgYO2OQWhdYtZHGcwYluupim32hBcqN9/PpVOtmdfBvZkofD7DW1wr24+bftMEeP
+vNhLPYauVQAHwZ8WGU8Jn4IquVtwiMIXQsQMmjGEQdBXIhuzPMbyawMU5rmSg3Fq5dKRIyIN+10
o82OJPMKy2vzfGqKiUXRZErjrGA4beOIqFskMq8syLPAhKCsatMhmWEBKpm0kSDAxqsmrZ4cp4Ng
ogu6sLJI7WEiirdavQtVZ8h+heImVp1OuPGbvTT+S5zKsguO0pwgRwEiiz2rujrPplhadoHqioZT
RXuTZ+JYwWTelLABMhH08uFKzGLlAPfCywGUORYwZjeN23imaTcfkfc62Z1b0sz2LZ+iEpkR2mwK
R+Ccx2sh7tQ8szOEItPQz7RMallbIuI0bsZEvYnmv7GDu74B3nkg4tmGakMfxLiJMMxpvIt0W41/
68WdJj9eD5VroWt5UfyvFSZgi7IwLEx5CNixiC6EDSRXrIbXmHGB0lu2hYLOcABUwA6F35877iCn
3dIGitSGkd0KogfBOmq8+MFLN1NFK3aJeZ/Bvmq4ZuqYPE9bMw/NWKSAQaODggub60gnPQilYmos
ebxrgJMZyQMJX7XxQ86fhIpC4bnRb8BB2Sl3Mk+gfMXNl/QRoGrAiYBsjnHzhuD9Ceb4BtB24dMo
KzATaT3nbF+zAf0toB8X2mHQ0J9Pb5f0DZTwdOROSwD9pElzNZJwXmcrZypgsEjV4+qA6gOL+hYH
SU+gntNCmM6gc+TMs0pr47uLnAbyShGP12TFy87MMaFLD6dMjGaYEwZwsgkGaD5GWve402vj5roL
HI8mJqDIi7ASjm6Q3yP1cT59oaH2tW+mUNu7KSi6eC3fLihUWxK7uyk8dAfOtHB+G3ZFtR+9FVJi
obHd/sjsZK9YIiXvPO6ntbk++SD2LBXMVB1mFR8E0K8cfU0ktBGywzqlfXAo64nz0F97EGMCIPcE
0n+QXrB3wz7QCpXksCdJ1KTQa1RBvmt9NG/hxkzo+5DRgoCSg/OmUBavv5z3P2aZ2CPXPdKTDcy+
ZM4o0qCinYeOFOpv1ftoP29Mt9+hYZmajvkTKfqM/jK3v5qNH1CFBm7z+7aY7dadLN+5viHWbrGY
D4IOITxdFcCyzzdE0EYiapX4MP9ZcMt9YLcfXUUN298HjgSmFAqYq5Vt479w41Oz8rlZP0gFaVZg
NmgUKik9NV6vD+yiVRfLezYwJg4r4qD1FYGF8aO3lY3qRLfFbfzWPEeW/6ghB0yDR/WtxHUScAT7
JnQS+v3//ARm0bMy0YI0yFqozza0c9rf0l61i+f77PDxXh40b3j1Lay0YBtUs6edwdl0a2ilsylg
7pCmDO0Wc5lkYXMY77JvwDc3mr4xth9vhQfgHtQphZ/oVX80PfIw0c/rw197eJ6ZZ24PYw0ckRph
+NrdnWHpXv9bskcKzuSHD8mCHJGjWBCQ5RRaL/oMj+sOOQ/oX0CkADm9851lJmVUZnPSWp3vNKUL
XnVkx8Fwo4MP2hLbgxDcoHQIoVCjtcSfEWRceYWA1TN4YfeBViSAqhf0rlNJSp0MmPe5xeNaaWkC
1gsEZUutPEXZFuad0dCgA0oov52N25L3/l07UEDjAolwNFgQkT0jhVGeC7WDfRALGTG6i7e5GSAf
/HJ9gXlmGB8e0KQgNyLW1wdxy1wVe1nSP4Q6/CG1PueufdE0clxVIJPBz4YGFVVkwlSYh62kLXvJ
vPOt1g49/8Fw0u34ZDxJnrLpd+MP4ZB/P2qfuHW4OErcxp7oaDWvPK9aj5gnn8IMu44bMgQCZjeZ
4LY93sB4msZuZqFxZgT9gyXT3hPd+YZsr8/32htnufOAYUQCYz+SF+dbe5wkEWQtMSahBeEYGT2Q
w1htjaUdMwjKRdMdEqy/2lYBRShP+mrt3oXUOAR54FqgemPudqlQKxXI61pLDgD6/ep5vSQrl3NZ
h5zIwncj4jHF/P3ipJlDsByQcjhNI3jVoejrjlKQohc+CyrOsbf8bcxxjM4K3O+QNZaQ8mVmElxh
YU5E1HSzJqWtYD5WtWFFWkqN6Gdf8hjGl5BzzRoTCGtfqkExvmCv8sDK00NWW75P7EL/kUCyLGkO
qsLZKusWkXhZtMNQjGfGB8yOmicNAh6JUqep8U5UX2OIQnWZ8jh036kfWH3CK6qt3a0WNSXcLVFs
Bd6LOXKhnNi3ugZwiNRajQZiiwB6bDkFM744bOUUFDOQ0xBQNP+ldQWtk22lcO63K+t6touYq3Qc
VM1UjdhFadtu81p320ZxJqNHG5RKp/D9ukOu+gS2LNCeoBUF5PPcHxsiBUM3FC2OkgjQxGY/iinn
Zbw2pzIapheRGOQakRk/txHExSSKStlCj22iIOKkYIiGfILhJH6x6/P8xh+gaq9GG1KDBKBB36aU
IomsWLLGa8yR1wI+sK0E9UzwLF/U5uQ+C5S+g1R3LhhOObZoNUMnypR6oz9upFR28xx6sMOjBPn0
TFQgNDltc1milVHSWov36Aa0QqHYdqDJ6fyfcf4rQbFSg5h8nqSHKTLA4NKmKJwTzk1oNXKi3xDv
HgjO4WbA+EOiyqEQiPhyqXojw14yqdy+l4bXhfdaScd8p6P3//rmWEPQLURQ/9hkvF73tVoUG9gM
FvpXoA5yRbCCwckUwRWLu9E8SGmK/hWgE93uL9LCZ8aZbRNCbmCMJxjvBuG5bdAJbjw10LiN04yO
oIRSp9+c4a653ulwWdfLDa0Z22W4JbCWyPGF+XuChLSu2nqg06GylXojguFRUZF2aSFd70UCouHX
MO2I+cX5miXUMCH3bPxLgDwBz6AulgbiiK8h6AQ0x/0RMayBBsCZ/cQh/n2Vv4kgMcqT1yr9EoxH
jn22WX25rxAkb8FJrqooxjOhUEukukInG+Zffqpxy1XDF2RfZHmr6ehrdc0EWENebX7tKX1qk3lu
qJEklaPaI/amj2Hvgs5xEnRqKm4/lrQIOJFpJfidBXvGWjgNihCYONQUUrzlDbqizFauOfe+lU11
ZoTxWxX6xgEIAoE+74NtEESWrj3UIMdHJclt1b8Ar8Eayn6LIM+yfZhNE7ckG2ecmmYkOkSeLSN6
laLoqS0Md4pxQZDK7fV9snw/s01PLWpMmyWubVLcdwtiE3jeUk43PlQUkvQvMvwwA/yOilsP2nSZ
aCCAin0oYoB5BTzJaCnMP0Xx1/WRrGy+MxOM+/uyUg7ygj0V43yDxCjVR3eBHYANboRWnCy8Xbe3
ujNA4wcNDR2VYjaPo4wRAGRFhSHltBcUt/Hv6sgzwIadT/Z1U2tnMNj+/9hitnqfmxOo+2CLzIV4
P7XlwYz0h242vbIHOlqRhUdZjRoqIaNMxyad7n3kexzQ5N10aRbftUaWPXO+aSXAnX0T4xlmXw69
GeGb/Cx+UYrmZyaWt2mafPjDS4YCYOL79gCKDC2J6ayic9UPPmQ94MWclSuBaSIdi9cuuBZBA33u
MmWgACZeAVoHBsmh+tW1tpm8ZiIPYX9kxGEd5dQO8/5DHqPyxQaaRq0NeqjAiTY+OoUsBFaqeb+E
w2Q3d7OT2cGjsNed63O95qSntpkHX2/28USKxbaceFoaQ8XK3GagW79uZm0qT3cZc18oCq2LjQVx
3+S3/UJ514Aqc3wh3eZv7EB0DMyyoHRnO7zmJi9Q8oOdKIDStUeCZFughY0LKD1GFXbNUAr4xxDj
NqrWj5HSYYv2xocYdp4+tcgu++Q5CPONkr7rprGRjJEqU2tnzWsj9/edZr6W2KxSntzGk2hHZsaJ
uKtx6uSjGL8pgIUYweWNOLUw9u1VXM0g9JoRQJXR9DNOnEVd2zunc8AsqiAInVDLmOxuQhmhtSHO
VgCa9DcritUEkhEtImwlchDHvB5jICehjx6S0vWLnGrAsSUS5zhen7w/hpY/P7lVFbHu91PcoGci
/1S1+Z6AacxwIRPYTR+KzxPJW3eIP9aY47gewiYCahcOoShIAlDRbDwBIhQgIrg+f8tfdLlR/zHE
nsIFRHg0SLo10GF/b1CASEU7gyp7q71WoU2MZDfySHDWspS4ZeCKaODBrEIG6HwmEx8g0GMfxZyN
m7EaqQRkSB6VNFWL20QZLUEvXUP7hFqOln/J6ETG44uKuWnrXeZdH/7aHj39FmZVZ02uQFKJo7sZ
YrCuAIphD5US2moUJpvrptaW9NQUs6SlVqRGrMJUMgTbtJdoEHXbeM6seZSt66Y4o2Kbg6euHOUR
3QiWJgmHokLxRJE3Onm4bmX1bnAyomMO/sQlsGvSgvgw4wup10Xqq1AAPK+1jhAoNAXzVyIBFDjo
3khQ3u5jh4DgvlFVGg08vs0170SwlcH8penIOjNnpCEOnVBp2MZNMFgpKLP1lliNqe2H9nckgcE3
n3ln1totDPQvAKkYSEoqbLV5wIWvDg1EU2VSns26i2hTxCmM5pVdKTK0aQKJ46wXo5SADZShnQX6
IMAv2JdVLw6QNhYMaFuIWy2erAE6BdpekV7q/ge3p/dyeVFBWHQsIQgsIg/DdtEsCl79LBSh9eb+
drdf9x/O7WNg86ixL6gmlkIFOrdA9r5I1ECL9TwcBEKpdOGcRdaLRiGkTeke0tXUcjac6oh54YBL
RWSZQSQ/kfg0mTNZ9uW0kIMysuwDFLvfDv/54boH90BhFj/xw/nvv/iNR7cUPyGn/d8/o45DnZzu
95a9eXjYfD9s7N3Dy8PL5wsnVFxe+VCcXcTfUSYECQru+edzAtCQpvpFB21aq7Fc142s449NyDk9
L0E2iyFA5gFqQ+4Z++rckDgUWZJNmHx7Z9uu7WLQDuVEo7UVBsc9pB+gw6zjackE/Foxs6yKqgj1
xt3uZWcffrre64dKXx3OEl82fi3DObG0ONBJRBLzQPLNEJZ2hwOWDcLvnJB3cVzCwFKDkJEKVBBr
mKFEhYkOuQhEV7uDbb8d3C/qYTtYG46jH5PwZ8cyY4cZiNRnRZgUsHP4+fP309NTQGf6BFV3XCIB
U1j+eYJpZ+9Ym8fv0nr8fhzo8s/3hKJ1uPwHJ9gfa4eXXwQ0nmmgmwOUJ+dTC3CLloeLnLC9uMv2
bovpXeTurc3GsjjDP/5l14wxV8eB5IDOV4sxG7ufuj88eCYs2RubY0pfwsuFKZR2kFlFjEOW+Xxc
4tgEU2s2i6nD4gHudnH7JRBgeBifvfy8vovW5/LEpnxuMzCTsWuqFjYzYBzwCwrx+PUFo02syPry
Xr37/f1+73AW8fLqtWyrE8PLy/rEP7qql0MxgWFEwIK67pP3bt3ygsqqv59aUc+tkECSIaaxDM8+
gPET0fPew0595m2TyzQzMxxmT+pRWi9geRh6s92tR295Fi6xK4sFXVVBCgVlEGivng9FiYtcSCCV
sazUjtC33u0c2/XuP0rn4xgqrc3iA5y3xrr7n5hl3D9R/AzpMZhd9kdC3zrr7aVxBhwHE7IAjdPb
NoFXUJyUKm3xT4rfvgJEA2QBmESoTtELB++0OQeTeZHbZeaDOS+MPISEjfqfpV2OUftw/AWOszjP
cqLiGF2cdfkFv+LHHv95dCa4E37Yixtf9yd98ZcLH/4zXewjRqj8qhPPvur4ba79n9N7+YrlW/AT
J8Lyg/cFl3htzAsguECjQ4QT9xhmXooChLdqDZWJxTBuFMcfCJE/6CtGf2vdLGHSfnB5l5qLOw34
WcExgXa+pRB3IXCr1E2o9Abs9t1U005Hj5GJHpFEc5SUJyB3VBM9m2bGGBOV2zgX4tBQcPgV9C6g
AQVHndXTL/xuBn5r+V9wc3MwXophe/t768f2h7d1HAz/+/vhE9OydRdHennYbR7sh5eX3cOmo9+B
PdBPXtrs4nqO+/EyKbgQoC8J6rznnqslQ5aDIgMPEvS0AUQ8IWPqzJKChHo1+h3x0LoUbYM6TzlB
dmVJQBuhoQoCkB3qhUxQQm9bNc3qkFijBG5yoEXBblXMb9qkxTdJDtIKzuZn9z5wNrg7Y/dD30tS
2UdY3RWk7ucRPIHAM1VQZDcd2VzEUp3rdi6xH4shVD5BC64RtEIx4wqGSESTFwxJaEeUdFR3RhDj
hHSG0ofihsJb4D83uTvmrzLxoJUxyY+p4Bi6x/mO5fRgduHZd7C7MBlNsfPxHXrsU0P23dR0SXYP
vK9aojkLyK49QeCUnCoHtA7IdIHDbr0E32sfwOysZkb/2STjA1QpBP7ECKgmQt1BgyR8LiZOFvhO
Dd6c68Ne2c5no2ZOBF8pOy0eYLQdQycub2qQyqShK/QbYXz/C1NAG0EkCP0nMtt+0fhmJ0PuPgET
fAHidK+UnbRGU1Rv+zxs07JnLqYSKQQdSuBEwvMdf35yHzGSgqhBDb230bybW+gJv848xu51ExBI
xisWABsWPRWLap9XMng0w6kCxt6epO80eLs+Y/9D2nf2xs0DW/8iAurlq8oW79pxj+MvQpyi3kVS
0q9/j4x7k12u3iXyXCD5ZGBHQw6HwynnXAYiy9kA9/P/ChECuqRLohnco7mv9GAIB+GH0odEj+lb
ydDpbiHvs4vzWXmqRqTQi6bhx6EBkms4UpLu8yI1ZQ+h1UNy8kFCoIf669ykgPbzEyC7KH6XIJ/u
BGZ0sAE6kDy46b51NylFSs2+TU2/U2UfsAi43FkbtUR0Azp4YJ7vrDbkxmyjGLIUof1B9UsS6sbe
Um5N1EvM1KtJ4GJ+k4OI6Ydh7iX7cRGmfO7HX+nCfpDJmMyphQnXyjYZ7mY78rT0w5kCzr8qmFDt
Nn0n0Xjdzv6KFFbc5XnLqg4K69F7kT9OzW1p/L6u1qoPAFbW/66pEFfXrTKrzSIC7DpK9wNF7tL5
wmaQVMmYvmXKLH8/OZdGWaPKXGP99Gy6q+k7cZWNlvwz+KSwS4Ind3Pgl3RskYK2vgRdscaWO74N
6Fu7C21X4raXEOyaRQpuu3ar3ERbCnzNfM+5Z7h3lnUcq20KorDhBmwh1zfrsgQkaCd47BZ8pRkl
kFcBmeUt+t17+m7+KD7ifb3PHtEVtM2fYZAfpiQaXts7HeMvoIEDGyTQP873ztLbootqN/cbTLvy
73EGlg0ZLrhExmfP0Yl9UC1XS9RgAQaeR6A4yj0N07Ogtbi+hGuR1Ikmn9meEykaeGq41UJKWejP
GtdDlFgVxnM0zUsO79qVjvgdlHHo7gKzvXB4wahldG4CzhqQVsXdpgQxxvRGU+pR88Cj7XW1Vhfv
RJhwjNXCtEamQhiPeGjFD5kB4mr2cV3I6tqdCFk+4mTtInhARIUQYuPa09htaW0KZN6VSOZqV7UB
edIycYyhdfHl4wxVPE89rvAG7T31j5FxbzLLwFTDrtVCJ3kqQAek1ngiVD7tgkn/kozfOyr5jFV1
/37FZ57zRF20G7CUNPiKKjuW/Pto3ujFU0QkR2tNyjKeDzpKC9i8n9mCEymuizvcykE1Pcx3Rh64
zh0ZA0fGErC2ogivF5hn8FKhI+d866yGJT1Hcy5qGSPIs7/14B/lmQQX6DLFBvfkoJYAlhuA3F28
HCeugkJ9kaIq4MehRVsYYGuqgVChteCkgv8Hjg/4eLswzh166zhzg8kBPtW3o2X3mLl2Cqf9xQly
peBUrGNX8+csoYETF9ovpS/MDAx2MfgVa7NS2k0/gcArNJxyGI6M6aOyLUpzRGTSGY0RGHoVyyqb
a5uFAWq04upI7V30ORfoviQ0BcFvq2pBFYWlCjoxx6PTvzaDLQtpok8VrW4qIn3hXmkaVW+JjYVs
uxiDqZn9u2hMGdDG4hPEy8sBSACIBhYKIbHlJ6JGQkCUi0dP3R9SMIjGVSLxgavrBVpY0GdiDBV8
aILZsYS285yCixa9HsE4vneYgbJGE0gFraytaE0d1Osxq7m0I2BQ41xWhLpDOwFqAnMEpefUD6y4
v+7+VgUgY6eiO0pD95egDDBVTVIUUAbD+bic9tnw478IANcQ0LXgCz5zJaeuIM7G2DUSIEZw+6db
KL4DHhvJ0/7zghN3HVPBmLDG3pugWz5fprrTyrbLUFQc+2irpqGr4UVbBsQKdPM1znjQkmPlLKiA
Esnry/dX8PL3E+1YEwOfo8gL326r70AU9Y1YkxybNXM71U24oNS+cEAkDd2AqoXJ5EAfQ+KYm8mU
3LaLt7xYw6XLwLBsFQ9NwRIwRm47qLIXfmerkZ+0P8ZlaIR/7Vh2744ABTGq4qjksihsVT2QvWHS
1ICNiFXNEuXHIWIQOzErQeu1HuSZ/VHUwP4gP6+b4rqZ4J5YwOJRxxOLUgqSxZW18NazRvet6GjX
XybrLkn3mv6rbnem+UC0Z5vtrotdzujFwlq4OFCOVgy8389txEjrCUEBNLS65F7DQGf1swX5qJNv
Db65Lmr1RgS6zScagAHIoHNRbWJoGOuGKyete8dTzVe5fhziPLwuZm3PkOj/I0aI2IveoPWASVWQ
++rM0zlgB4H5nIKyLKOFZPVksoRL3siBow0UfOxZ9c0pDlV+WzR3VEZyfdn8v1xOqLqiQxEk6hck
KnGZTr2O29jHY+QX7TO/VahnFwlSxYZXJt19XhVB3X6knYwQetWFWJ/kBchKgo3tfM9qgyV2q8E8
2gHPu17tMNArbfuWCRHe+ZliV7AMCEl5/soj5dkGKv11o1g1c9xVGKlc4ktxSJhMtjvOBDfJROiv
Nk73DZ/QS+zuHP7edkxi6WsPETRH/ZEmKKQreOSjXbnwqTojkFZoiJSrF/PvTkK+Rsy9U82v1/W7
bPOAiWDOH8S+mPsHTblwuExbJ2VKILJOmgeOfiS1SV9sQOADpMjjICw3KzUYqqbxIv1Nd6dAo0ZA
nSa0OxmIwvpa//0U4QBGaDYtihbXjmtyvyU4endDG1J0FBWyOdGVhbbBComkOW4GvJQF8+w7bW7L
T+7HEYTv/Tazg8REjxTaaJ13IpsglEkTtjWlzsDmssIxxHvZml/a+G2MNdRp8GRybywZJtyKcwFk
Clot0EKC/j1LcC5905mzximub9PeIu9HyU9zeHTmNrhuOyt3q40oDg+IpfPyYijKGIEN35Ws8HOw
snTPFt+Z5KYyMA/Vex2wymgjKYyurSPQyTSgFUIz3KvnTsUpKRiPI9x0xXw/tn5SjQct3NMsZEMv
QUtYsUWMCyADjqkvV4OK56IUYnWx0uDO6alzGBFXeCMFtbqJVsQot+8t41/5FtHQBYEYdtN1DBGi
wf1c4BzXY5QTuOqMa1tKHG9ASYPjnF3fszXbOBHzWeE9Ce26XmvMYRET4VmU9bfoz40abTNqEk+2
FpUA1h8tZCCawiTQ599PBLWuSYdmXjDVmg6sshgbzr2h0trDVBgPZOzTByed9B9Ra6E/sarzTZJZ
NMG0kFW1/nWd165BlGVdlAMXKjE0VZ2vLUkcrRwcTAfO2bHBALrJMaAeLbG7p+sbosChoZ7itt+v
y1011xOxy/V1sgTgwStHlmiI30fy0NY4iIn1WifOlrjzfWtnYFKTUoUuqghh2ZmqQlxtRmOk95Ve
+I32a2zCkW01Yx+7R9vd28YXd3ih5abFtK+Z7XkkeUKu+YPTZRacKobKVBtwkLiOx/dUeefappgX
fuUbU/Fjt/dSWZJVtsCCX537qE1rCwLriYD+6Ws7v5TADdHqzOflu5rsru/nqk9wLAsNi7q7wAyd
7yflw1zHy5DpoGDwtN8NNgbMHF9hscd7Sbr6Eklh8QfIKWAgHOPaGKU8F5bHY8RICt10q1GQG0/R
AMInMJKVBoaZ1eiHEWdNmCdcuwES4BMBTmTA7cHykQB2cYknsvGBNe3RZABmHBS18bQWHJTLmzYz
KwOWFTmhbTYHI9tm/cYh+bYF1dH1pdaWrRPt+ESamNED41k8NBhLxxjVF6oCraPtABwzPMB5+Ult
BLzMgqrTbttk06iB5tt7K31usiOcNCkfFaCO3o8BCdRM8mErIaeNnUEdHOmzhSH3fFuI3hOk1LAK
I+qiedt8wdWwv677mosGKhKmrpBfcDBJeS4CgNMJwAsXb5Wndh5MGLTqQJeFOfJubtNNOrrD079L
RPMtmhoBtoaUjGBrrEXFzKnAXzenXfaFxj3yZMqc37ZMTYMoHnrvurxFA3Fz8RpB6wp6JADbLCwi
Hh8mQSczHuU9CSK6n2Gxya/rMlYvoFMhgvcFcUKv8ARCGHFdb2wyf4xJWJh6MGTcq9m4nZFJqTL3
YbTdFGBXPyUfsFKFBFLX331c9vnE/Rt0yDXE8wjm3cyv2++MvlhzyFU0S3wdtdsywUPi23WZq9YJ
xwQLxCE1LgBcFRLnWQfTKTgAlsr+yCPZKPyqdaL1FYlVpKXQ0HuulRqp+YzGGkza90elONhAH9G2
Ln+4rsiqs8EEMbr5VSB+2MIZcGq9a616cTZxdZ/r5KZN2qfJScOY0rsk7oLr4lbXzUZUCdA6zBKJ
ve7KEPOhBGmyvwxtHXqrdo/W7LxeF7Jm9TCHP0IEewCvC8icGISY5ohZwdYjWR602vfrUlaDnU9k
d/Q72NoFOGOBYLbKcgt2b5QPHVf9zG32KU92JGrgUowdbdwDN3/Z7n+Ks5ButeEhYXy6I5xrAGAk
bpS6eHhQnLL0m4oh7KTTNiyJgANbbkvzndfjFl3aEq982XMKQLNPmcvMHeLO5SyenDV1pEBXNOcl
9HB3dQVwgdEO4vRVn7QdIdZN3zx3cXJAaSVwDSBHaga4tDBlmCFAGewXI0t2BjXQ0vPj+m7oFyHK
54ch1a0uOVxUCM4/rIszVqOduQCpHOkDQuP8JjFrRfMLN81etUiZvzlu4e4xLsiB2DnlQUcH1KeB
G5778TBHXgsC1q9V1yj3VaRlUQDQW3OZls6p4dV8HEAeh5Fg0LNaemBrSfOTZizmgUbK8WdRZeD5
irp00xsjsGV4amkfQAgw9xWf8sMUO3T0o7ibH6nbqc/NoOTfor5dGuOSfgNu5748gvXGvc0VVkty
9GsroyJ7aON1sNZQhpZNVvawUxvkX1tizVqIau++abpur+t1GUyOEy3sZUzyirw47Au89QJSZdiY
PEFD2/mWjE5iZ/MMuvmheY4qpBl0WfPhxUkXJAj3KQfszpSVSYmEZYOo92jRm0jG13PhIRcZBurV
SLJhiF3EuSkn9LO7PIMW6lEZA8q+MXuj5/uJS9zWp4me3dafklBEA76MAmAtweNTPbPjKUJ0QAEo
NwRLq7q9gfvytKd0P/vNA7CmJC+Jy6yUIHMxnpPz7FTawCy8Gf1xY/zODzx0gnlbH4u7dg+YjY25
l23ZxdtFEChEt4U5dJbNIFDZxo/lS3rM92PY+MrjdX+wYvTYtT9rKYa1ZpMmFu+WoGRjbwDf3G9M
qMMkYYBMimB/WZUgN7/EV+OPOYgfoiPwTknwz0hL50v2GcKf7lGsRQA3hpTsGAHRMfnaByxMN7ak
UnR5oQlyhFuFqsaAchvkGA/qhu2GQxfCL7wVW1nQsXpsTzZncRwnCs2aXSI+gCBL2c1REHf7SHu5
vv+XUSkCXlQNVTwh4fVwhM9loMLAlGFOkWYtvjVAZ0YoU7Nwsh4je+O4oM35bSub2pZksy6Ctk+p
y2NyOb+uOL1jJjSyQGte+tFCb50OXhrtWlwCtezcLpYl+AqoB/jdBfsPeSzB8tSCFr2GmTK/t2hY
6y3aDr/WyhtufQ88RKHDgBneE7pFh0MQz1L4wZUdRNDjAOoDBCrAyRXEN0aUuUaNEAuMaTxsNtWu
PuqZ3xyi3ZJv3QLxqNqqT/HX67u6srxnYoU8RJENqpE0y2O1v5mZT/Sf6JMATbTk2XTZU4ZgAhMG
GDRYlAOeybnxIOnLBlTDkCBnHZjZkyRhtwgP+O+UIh2hGBTNyFbejB9OZdC7auQNGPdYjjQBeMlu
uD12jwXmVmPgvs3lS5ca+X1bEPrRuGSW3O6X+Qt8K/KYKh6UQGK7KJykZWMu3SeFrz3QV9crQ13z
kkDZzzf1pmae8tzvrm/CyrV+JlDYBDBQLWljCHT7Bx2AhLYMDGNtl081EvzQYMSDQxCs+aoeAsa6
JiiJpIqfGcF1RdaMGElgdJXYyDtfDJOQlrU0VRGfOBaqHzS/q3Tk0lknaQFaWS88jxGmLyiAgFUU
rvWqZG3GMSbhU4cHKUHgOfrXFVkLUTDZC5wNfZn9FB9xHIiNnHVQRJvQYhxqVcio5vXoy+9UGXXJ
yuYgV7J0TamoZiFvf340mGI0BcMgOpJDHqveu/HLUIdZLrPqVZVOxAhXBOO8BbgYYqFp6z4BUkbz
60f7UHyJ7lN/+F3FXp56GsiwSdBKXOtlRgzXoAMyeLTm4G0PSLxzDQ09H6I8h4bqk/lk3BghCbMP
4+HDvEP+ETB/e6fyKFhlPT/d6/60y8DrKXFAKyZz9gnCEctNN9WcaVnk6pvl3GYywqS12/FMgLCL
mZIyM3UhwPyhp94QeanHPCNINRCHhvTDkiVZ1wKl0zUVtjNJi4RlCSw02dPbGmNzAH+etwb15pvK
Ux/IdvoKiir/VX8eJCHaaoR7KnrxAifBBiGFXhgaVO3eAFK7T52AfTW8tvbUxZD84THf/LuDPFvc
5QidSEzQEcqKdPErY+UpJIzHfy76CyYquBTwAFpDuehUafneYtmubiQ6rB/zv4dg2dATHVoQz7Tz
BB3aKt64OuD0xq8WJiDVzXXXtSoHAPjLRN/CbCUYosmQQAfsCCbc1IfZRAne+T7od26WSFzkiq8H
acBfOYIBWiDXBAcJXooxuZ/Ybc+/EiqztMUxCDHZmQzB0nIr0nrUoYA0Ej9mEapwZVih+BTz3TDf
at1DWu0V9/v0H67LM7GCuSF97pLUWZyF4VOMfdBWARXRQZdtlWwJRaNLagxwU6gXOU9m86VD16ye
B9fNQSZDMLupnqNSGyCjix9nZ1cDxNOQzk2velcMcwLwAU/3iyQkxRxnbKDb128BWU3NwAXSFyDo
i8q3lRfQxxnpa1c89YAuj1SwsBbPRBZ5rD61MDWAfiHATwC/WzD7um/LntUwe9pudJCHl5tKBRZx
C6g1FyBE3FPGYyGlk1pbXRSK0X2Pk7A8H84P9WAmVjctacMuGINo33zMGIlvPReTzPEX029ulUfw
EcuojNYi1KU+/UessKkZ0TOsAnDzrK2Nd+W4iT2vO4w+fWuf2oPsGbvmUU6lCQ8/28rnqVNtZCjL
XWPcYibV6dH3H1431OWbxbN+IkUEpevc0gFcOKSY3VvVBMZ864ArBGjP/biJyrfrwlZDklNpQkii
knacWw3SgOm+HYMYW5Z9se8QAmVeucX7R3uLkS9KHp/0G/BmZgHo7ZiMT2Et93u6j5/j4Sd3Qj3S
ZohAGezPX95TL7+dd4CzenLDX9q+30QYtGlQOTwcZHOS61aLvikLTdPABResdm7UvHYUhIJFF3Rd
hzSyb5PH6yv8/7HRv0IEG+Uzmr67CboNGxaYO3qHnOL38siDCEjrfEdlEd5qBAYf9EcrwUwpgD60
XoVAbasWm2g7PscP9ds4+6rlKZ4sibm6hujRVxG6AxhGTBdgnMBw2yXeSysEz8ch23HZM2ddxJ9s
r0g/X/Mu4+kIl2aUmYeG7TGPvZ5JrvEV132W9hACY5bnCnFSpD3qdPQq506VRf8r3gPp16X4rqF1
GFQA5y6ysMH9wx0kcHo44Zz8HlF2S24T2QWwslhnYgQ9hkQf0s6FGD0+xtmRJTsz2lw36dWlOtFE
uGJmjThtnJelD6qGgPeK18TP1yXIlFi+4MQfkC7ukI+AEqi7oL/ud8IGz2zerwtZO5nWgnOs4o3u
LJRP51JmdDpj4ghSstjwQLzhRUkBnGuvqu6QmoG80QzmPmzql5G+RLIJzeUYCn7+TLoQXOVEZxmG
CxGfsmzbu/aTwtBZBQrsWLdCALMFGRqaKqffXtd68WnXxAo+Ly2yGK9vKD3rj310LMzbUf2md+/6
LDlQl3uIxIEN4DFASKOGKbYwlsCctXrFBhF7rYCiibZ3pUUAnJ1IEqOX64g+DvSEGSDsQNLgIs4f
aDtUk4UZwwpz2/S2AVZcC2Q1fa8MGKy9r7ik+LSmGCbel6EAA6dAbPMbm9LCALid+wXa2dWXPHkk
/bfrmyQRIbb4mdSq3KiGiMak285406kV9LIRnpX3q2MB/w5QUGCoRJ+DYP+R6g54ImEkaQaZy2+n
8cvfrtccwGk0dJ79Tm6tpzyod9dVu3Qe50IFs59IY3M+QmhrY3YS+OZc5slXYhqIcJaWRbAbYNZa
8LTtMMRJ2kYQEVbPbFP45SbbVnv3WOx7tOv6wG+tXu1t4z9wzz1mW/coG1+/9PXnXyA44dIgVqWk
+AKbAbB6b2oh0xnurNfra7kiBkg1S4IRBA6LMzl3YDheQCegKRSkL6Z70MeNrTxTWYveZ1vYucsA
VBosxAUhLeZDP6O3E2+s9JrblkWJiNQrH/NXlXlxmKk+0jpeepNuo6Dw9NjPblkYb8onVxodrpyG
M/lCQNMWs9aDCQrVy5t5owbFxvim3k0bzStenNuf9vb7z+vLunIxnCkslvjQONWVmQOB0bupelzx
81d2AONaaN7ScaP+RtunJxF56ZZR8HDRMIaW9iX3KdypmTKRzkT7MB5Q5Cm7b+/YExraraPVIH02
b9131UenSeSDE1hW0FyzImeBeEApf8n0Cm7AJJOl5uA0w5B2VHhzGz0WCr3jM+n3KkjrJed/TdFT
acvXnBhTbpvZTHQMDlZpm3tG832simct/ubM2m4afl9f1hXLAaMLZjFwQZiYiBRXNWuSqG2xkW4N
Elrl+zhRz2qergtZ8WjOcgRVADCCs0rMkY/qONS2SxGXLt1QHoqD9gNCQEdilWtiLB3RChCJ0F9+
sU2pU2Y24XhiI9EPQpjG+fdQ3kHiAjDMAEfEqKLYJZC6KSm1HI0uc9UHmv2K4WIvkY3VrW0JIELR
hbrIwijY+f4bdpE23EGhjTgPrN8UNEA73/UNWYkIHAMQAEB1xfTSRYF2StxSbdmAtpRok89vSce9
DFM/KNOqG8yOobhQyo7vJzuQ4CNx46BKgmEtaCXW9ZKZlG4SYz5ER3f67ClGNPllpET3o27Dzu0E
mTQsZmP4tsNo4PKEe63qoHcFqS+Qa2DlSe8bnCDjn84933NOjNcy6vEaSRXW7LJGz+eA6QioFLC8
J1vKC2AdMwRXx77j9IhyY3fXqlNMD42dGvfWbOHmmad5ow1TcrC0UnnXphqjEKnT7ykOYuqrKiY4
PWM21BaDLTnpvDZ2rd+lUo+b2XCmj5RM5kPdR+VTQvr8a4NB8oMB8MONCRkPjRNbh6aqtCQoR5fd
GIVlvTH0+W21fEqWeQs+TIEak+quTh0WzEoBhoipU9h3xN3oPNZiFYQ6FuzN6zggoHjVDfMBvWk8
uneJon/JRhf8R9zV3QFEN0m9t81kem1ol2zslLmxV6sDhiB4bm2TVJ9TFKvrBsC9dEKD6AzenC8F
0MPe8naOHuqhT9E3ZpstYIpIFtjNxLsbZgBPDOnopDpUTV7fYBv1ONTdfPqltVpdejPPy+eUag3S
Z6aibKq+T3/3QwvGIGJ3FZJAtk1zpNsAFqQZfPhWzzFLPJY42Ycad3qIoXIDzIFVoR+NpEdWfbAi
2bjvkkQQzQ/CVWQeMaiHCdLzU5UiVk1IW+PNX86+AcYUjQzbOQNLzdD4mGL9lRFZnkFbc0gYrkGp
DgE+HIYgk5Vtm8QD/B55QoKqOr7VoJjwylsDYKd37AC6kyfzLg/bgN6XH0noIAzTFkbQ64d99Ssw
hA5wWgAdY4D2XHMzim2jKnHY9XxjAbWajtL4Y+WCdIDE8keEcGXpPBprZ4AIN9qY1NNuJ/8DeWTb
0+7dKtAf2n167Dx3L7uYZaoJ4V1TFXY9cMiNdTT/FJjlq/b/t8UTclPDpFKgjCyeEuerT+9G7eG6
gLVQCiEF4go0AH82pp9vz4D3R10NE2LHWiPvNrPtb1USI4nYOhWqPu7cF5sycoGHYJQWm70hiVIt
QNt1+bOL9Qz2m/aHJuVMNvm2trin16kQGhRxNPLYwHXK6QtBSGslkuL8mtWcClg+4CTQcbohrzXQ
ufkt115zrdq2LuDcp+am0v6DpNMrVXhtuGUFj5KhDbMf33PTCjLaBF3F0cQigyqUXd7Coik1rRtO
cHn3007tbno8tWXI9yvxIQYmDMSjGJswL8buUzZpDN4M0WhebUqz3pRb6wno4qERqdvrxikTJazb
WCtlPhHkvqMm3QHSvyrQljgEg3Kb/PPckYHQ6kQrYeFG1Y5ZHqFQgRHBYLBAuGcERf1qKG1QEcu/
rtfaZQDCPRBFg5bVAovqueW1cc1o72IJeeOnfeo1ia8bO7fTPXPc80xmFGuGfipOMPRezY2pAhW2
P5Wo9rNgUn5HzGPF63WtVooEC90EClugBzAsUxxbAKtMl/CG4RkY0tDeuU+/UEP+gSunQ60p9fSt
suMHd9e8cTeQ9ZauGT6CfKRtF2bei4Yei47ULEzITsjgobfbQZ+IOtfhdRUlUsR35wQIHSudcKNm
SeU5CUZUHy26uS5jbbdONBGTI+WMCaR8giZmY1pbDvw2FAjVW+CqqigrR9nT/02ccMbSyWiLvoA4
Xf9R2D/AsYjhs9FLsq/X5Xwma8UI6FQvweiztnRUsrzC0u/us4JcozcfkTTD5Xm0QxS0gLty52zS
D4nYpdP8QizCDoRB6I4Crur5WevgQrqIYpaG4QYtTcy9P1LtSZ2Qxk2DpN4Mk7yzYe18Lw2S5pIp
wCS1oKqbqAmPl8kava4av5n1Q03pE+VNCdLzO4YiM3ElXVNrrhLcCxZUVFwbLVrnaiIS5rq9zIUS
blAAY96bOQV2a1op+8Zp38CAIKulr0pcevtRSgfxm0j0ZNHB6NscV009FTb6AdR03uU8Vd+1PCKJ
3xptVGxLjKRIqgIrcQHmTzAhCfRfPCvE7l5scZVbAE3wq8Tc1/TWjtrtdZtZOeVg7kXzMGgOUKcT
R+cIGq4dg6J/WMnzMjRnJQmsrh/RiWj/ui7pYg2BnoQOWuQ/FigB/DvfNQzITSp3aeUbw+BpYDml
PzvjwUx/WDJw2wuvskhaGLvx/sX0kLhbNKODrdas8hkgVDNlCPR0ZyFjFkkugQvTF+QIGmW9S5ER
hUa6DbJWmv9wMFkLILRNXrjfzMi4aXJZw6BM5LKdJ3GcXXFkrGaIxCMDgGhBkjz2ExiIa2Am/EjA
aXt9z9ZXEn2CAALSLsE8JkxuFprNKxSlUC1hdw3PPJY+mPk/B1rLUpqwjCXVg5KPkIiZQYalKSUE
9cVXs7wlxaZDbqFyw5anEp1Wl/BElHAJVM3o2qMOURMBUJPmaSUNi+ImBuZQnh/Nf+5hEzQT/KOe
6onidssSArYuT6JDzPnu+i5dBiOCDMEQS3C7pQZdVm96r6zHSQX4yug5082Q3XTzJueAcfKKZod6
ODEn30pfuPtoDfcoVKF7/lnyNcsCnt1CwtcINppptK4VA1/TMUA0HkBe5yEj6TH0iTfWwY06T1M2
GItMqlBK1nvZb7AIR04Ss4+Yckcx9fyAEKvNY6efKnRvad9yhBGAH7wjAIJw1Hw7uSB9rtAV1L1X
boFYNCplW7H8/oXyAHREflcDy5F4HeK1MPGULOCUqoWxM7QmA26xoi+KhQpFqe8I+rxYGX03rO7N
UCQX42URDdqDVR6ZF1xVGkZdz7WvdcqswoH2jH/llRVEGiAyndI34/Y1crW9XdthM4JUeBrD2Mzf
OK/CyBqOXQmeu+tmsOY6Tj9FOGZmZOpgD8dCAK+2iZNQcX/pya3Sxv9lxU8FCQcMjKAKnuQQ1NqN
X+SvurPVlAbsWc8WcpsET13We1lzrydSXuqLeOtzuZerE3jdClIK58vtAqqWtS6We8mJ6E1oWj91
5QFY8dlohnn2JZnuSi38L+v6V+bi3k5ugNnAyaItZAKqYm5DDaAnRWBlJd92RTp+Y27DH69LXLu4
oej/aHkBecfmjhYGgkjAnYMTPWpxc9u3VfpUupWPlG5wXdol+PnnomIAEQQUiHpEDqkCgCs1VRT8
duJ4yewryoNpFF5jPzvWR7bQsYG93Xiroy/0n4GOzkWLU7/9SMzcmSB6aMcN4EZKSoNSRw48l/nI
VctZ6OUs8N0jSBAsx+5GMncaJJX1axJtusnX4ltkmoFFfIO+Nnv2ZxnA3qprRAHqj0zBcux5Liq1
hkwLTLu5vSkUwyfR0ck2xDxY7XaOQosEqfpdsqHLARRd4qlcoWKaMofQQoVcjIj4nbvvhjvTgiP0
B34sKTrHhyAqNnieYJgjsmQzAKt+CG8x1KgA3AoAlPPzovbZlLulUS00fi+UZwCxBvFN8loQGVH8
8ksXep5IWr7k5GQOIyuUkUNSDZSzJkkCnaWbhvwzjDWMdAnZARi8kIJcNKCpbASOiwqFCFLsdpbF
nhPD51SG8Z6rVDLSsLZ8yHHoYIbGf0M0VKftSpUopPKJVvnAAvLcIQH6fvsQGTLqvrX1OxUl2KeO
KkysozyDtEbZBbkOqFVQXFpBY8lAPC/f58sanmglmKQNYAHGSoiqq0OvvWvuvQW4xPaYND9Q19JB
6q2+qtFOY1/r/FEd0ai/vX4o1nzqyQeIyZVqRDsSpr8QJtQ/y/JGcY6qkfmOdl+msmr+smyiWZ6K
EmIC1kZG78Zx7fez/TtPXvMKw/0WCxoUYZwm2TCjkCi3JhEL/OdaFFY3mdOmZMuFYRo/M3LIG49E
tZeMvq7cZoXsgK+ZzV9p8Kfnxy5S2ynTGtz/dlXfpHW/a/oIAeev6xu2JsVdwH9Bkw5IVDGyIplF
8p5FMM7K3Ls9faFNErQsCq+LWT1uJ2KEqEl3kiJVDYhBFHkYamMzQ0Q6mruu1CStaiu7hPF7TFWi
edGyMJZyvm7AoPwfE7Rd3odFZLgBV8oOIwn2fTYQJTC7MfHQKNpJ4onlNSIYpAkSJWBca5BviaAy
VUOtpCyTGlWYlDzqtLQBjOowiREuRiZKAYsz3pNw+w7GBc/Vm1s9qksdD+OyfQVnkpIep9nro3fH
nTxMLnuqrDH4sgQJlHXkudHiD9zcBWTrXGJbM4D8tUrtp07j6RiiKyjz6Gz7E0Uqjps7V5vDVDO8
3CR7naqebcehOaTbYQa4eczv0gp92BYPZ8t+VmrVc5xiW7j5JnPzoKlcPweQ9nVzW7EBC3ugw6oR
hCA2OP/kOUc+oSAqeHlshMmF1zqhFYUt/RbrLfgEJNIux0GWthS0tqIWgMQ1cPzOxXUOEgraIs4u
MVfzwTHPjXKUZT7Y807lIadbYvrXNVxxtPBDNkBAUdzDnKPwOjBrxzGK2ah9IDIEaYwinx3W8V3n
HFsjlei3cnhhAC6uSaAZLd035+pNIy/asYF6qMoHTYR4NfOK7Gc5PFzXaWXXTAzDo+qAsW3MPC86
nwQaNqtImjPoNA5bU0OuLtnH/FnL8cIcdjY8/f9N3PI5J+JqtZsVe1nCMX6p3cRT3buMfUmil4oz
r/wvjypoh6H0pbQBtkRhFcumTcdesWofoDOFAxLtwctyNei119TxenM/17d15F1XcW3nbGwbzgCO
AmBrz1WMNWqOScFrn3XBALDDqvhVTc9c6SRLuWKNADP4K0dw73HpgoFEhVMynR0DUqvlmcRA7cYv
GmkX0GLZogPEPQVcLQ1NQKi8nev0/0j7sh63cSbaXyRAC7W9Upvtdu9LuvMiJJ20qH1ff/09auDe
sWnBRL4bzMzLACkXRRaLVafOmaOpaUgMW6byMJEHaXJUlCOg7dd3A9Vt31TcsvIbALcSLbCGv9dX
dOusY3PCNNiA8Q8vmJcbZmLk8/S9STv5M61/mrqvDrvKdmQdQJY+yCbBuVij1YXHJya5jcq6cCpa
A1/RgKDEstjPuSYaoNn8gCcmuAjGDG0e9QEmpJoda73xpaj2hya+1dPsx8BmAbp76812uoo89lo1
srayOqyiWY9/GnZvZjJ02qJ7VBQPELp+liLLt1H27ch7a4kyq62n+Jl17ljYpd3NlQ1vWbtPa69O
wPhUPUn9nzB6s9ixrJ6hC9hoLxURvDoukRq4S092j80dlFhS1WK2YLmpE1dq0D/r2FE3kvvGKF/b
KvPn8WnWWCBFA5jwn2cNQOBMEM6Fi8/dHalmzOVYYfHT+k8WPvb16Ha2kyf3Q+1kw75Y8Fr/0YqA
j5uxaO0qIxQBRMUnLvMcyVNBYJUpbtE9m+1DOPpJIUjCtu4QMDD9XyuEy5rTJOxLSYcVnSBD6pGr
+IuyU/Wf6op+e7keDDZyMZSNoJyykrhg/II7NbE5F0QB45djW69SkQZG9Tbb0nMjg4ezNI6JDvS0
LhIgERjlizlgsFGksYPRoQQlzivE6hKUHBj0O+SjGcXUEOmPrQGVCz8YcUUjFGx54CHjnwgYsrIj
tUH+hxnvqlOp2uxnYO+uL+XG7jgzwh0MPTfysAOvu7NMDx3qOGC6hPQJlk9wU4mc4fZ+LFlKaVar
Hes3MKvoLKDDKuLt3IimSD8xuYIqBgaU+a1e1JhETNGqc9BZJdmbXXrW4kHYFOVa0cfZXLeTTJfz
x1YxAFHKMFWF98vwtx6fzehZ7wRvqq09ByIdfHxAbFYE+/mda7WsVEMLqVKZM1qme1t5ZeW7NU1U
7z4XoC8RM/59PyB1B6AHVzwgh9zRmmsjg3ILLAJxS6UuhJZAdFTANqVm/wytQfZ+YoqvWaDnkOp1
upoCoT0YgHaS+gMciXQprYfrTl2Kw36bwhNqFZxDT5DLcFtQgVVTpJfO3DXZnyKMyt9WpUjvo9pW
z62phro3l1kE2kmWHbNlMY/GDEruQFFstk97syypNcWkewC6Wum9eGH14MpaPggyjo0oika2CrF6
4LvRbuJWv9Knqe1ns0ROBVEt1TfaBx1kRBlmQrWS0bH5uL4wWwcGqAdAAVRkqWjYn++vyOiroWph
j3U1TUsggz8mJJCG/GDFTHD9bfqGti+a9qjEXzQ3JNKUvbb6ttSNAoJZNnuqWd02UYU5y6W6S7My
3sF5AeRh6xkNTUq08Fapz8sXG8u0OkZRs8LIuRG+WZCNeDIjojwv8aQqjjZk3cdoaOlOJbn+Veu9
/cue2OC1A4gF6YSezx4gav0dD5ZopuAPsZ6sJNXTQCrJOLpGPTDmNYOR/tAZ5NZyQ2vdRGqUr2jR
UO9QlEgRpuIb1X4wPGOmDXpbUI/iAdFhBR6VMQX4uSo/VHKr2lDBMB4r9VFVJ5dNh5Z4aEle3yob
n+/M5hoQT15txFyagVht5UgZmp7Z4ubzr7WuqmcZ7QDf7dDOv25xq/t4ZpI7tdM8RpNJVpONJ4OV
iwTg8V57sIq5qxSQxFV7O7pFnamr/aJ6rOy36z9g22WQmUElCTGDTzNw2YKzKevBsijfVqXbdk9W
h74cOJLRe8BmuG5tK0eFu//PHJ9gpBgZqkIFXzWRgWlUd6V9Nw/7vnYkTKetAgCh8VaB+Q9NHuPP
1Ig03LZeWGf2ucsGmqpgZ4jgbrTsE8hHxz/ASR3Jzhy/Mm036e9VlAh83sgKzkxy8Qea3WhKrCus
qo9s+CtDt7D/ur6sG1fomQnuoq6GIVsmGavKIDJcAp8hK76O9qqd7/LFbdYv6123uBFUwX4FqhAN
DGmgw+PWURoVe1y0BWTG9mG2IAlqUbv5HYeBKfxmW6bw/ofACQHVKnoQ54fSbnKM4kRAwk7Sz7Jw
dYjxWCmY7HI6LSJIzUbGg8kfzDYhr1Lsi5oG6cCmA6Ie6ODm6GIWR+SmXpJ8DvXu+vJt7UNMleAt
gdi2Iou5Y68MshEOmVI5pNeBXy5M0meUZIS5Y9uVC51bWWUUMuvF0ZCsbnTzBONCbh1NuQB7vrU9
FZDXQqAAUpcXI6hDxEKrmBPsnRpDPhH4XTFAH1qmIDfe+IrQxFCg24BxVwVb/vwrykS2OmVJKzRS
aQZGZVl9RuPUTn9rIgbRrcMAggxNxuQYSvQ8f85QYMqIgPrQscB8WbxVc0Ll9gBivVyagrxke1x8
gq+57nbuFbNS3oHV04ZwI0o3585ZUtNUtVLi+pW/5DRASkuVPqaY0R+m1E/tj7J8i7S3pBDRsm6u
6n+GTe5FOlV9KncaDBNpcOoeZAeSm9gPevhLzQZaj34cHuw60JddbDsteWjM9zj6WMq7Vsjks1FI
Ol0DPiJM3ZwPvYGfIkmNo2PzjgqARFChlX8lZutozU7Nj9HiFjONJGCXnbCY/odIi5cywbgKLrOL
yQNTC7WIaDX+asv2Ev2eMfCllB+Cj72VmADXt9K4mshBePYA1ezUPDRgZUA3YvQz9VeYB9a6kRs/
mQ9NMjiG2Qtcu6yrrIIXyn9yDesxPklNSkgnS1kOlpZIyn1SBObyEYV3ZA66NvL65lGVXyztCxrh
1729+Kqc2TVgnphtm06zcg1gWj0pfQk1T2P615R5tQDcFaQSwKoKMPS5hSZSIq1tMV+0wgs1xVOG
10QKiLTr08TJYtG02UWEhzm0GjC9i8MK/BF3cekLaOctBri3ohxxhzlJR5w2+VlKsSAobK3cqSHu
2m8rvYhaE7O4pCqe+6V40YTv2IvQvfoCUnsTvUgwuX2PtJ58nJiEmWYNwHSz7t2CwGoNqgxB2L5I
DzkTq5cnJnS5y+r8W05ofIVqhhmDkpHoTh8B7vNQi2Avmx/nxCFuk9upLddxiI8zpwcFSEjJrOho
4YUighKIDHHbepIAuBxSrFwSHhTrdchum/bJZPvrh2fr+0A3FbNza6QgPOZ+ShZrMdaZoSizwIgq
fVRVjTGl4vG6ma2dtkJNwCGr4l++hhYyWV+IidBgpQm5kUOlp1GnJK/XrVy+VLAVAES30fomILzn
QUFyl5gF8LKYz+iln32tBaqkUQnku7Oe0nFix7FFDLTcem58u4+8CEfKqiIn663/JRhiQFxDiwRJ
ywVFnlYZI6aM8GJolo7QIh4mmmJqtCElJBhKZ5RskECBvK6KaZssTrkYgl+wBqWzC/97Lf77Adyx
MOw6y811FMaAfEjR+6l5U4CnBPLrUS57wPJCjEpwEre27KnP3NnQwxHv+wjoJbuZ/Lj73cZBOWru
0v0WfOc1MF3zjTsbemHPsanAt1mHpEUBntJqBJGF2RwicMBTPCFds/utLWmwImETFXmOJgLCbl53
p95y+TFJB9Ua1wVuMZKWqQEZc0qsv4v+WRu/Z3bbAVaZkqDtBc2jrXiHGhEKU2D5BQqCW2VLm1kK
JXSEVCXZRaZN7RLM/clzZ7kJkJSDe32xL/K37330nzluresS6iwS1I+diC0/irn2BmIcqh7thFXk
ULG/rpvb3EM68paVbhrzvFwSjlHcxEZ5A2KRveXONXqZd4scJLMoGdx0C+OSICRZUd18ss/ipexJ
DDt1/rweiqEOJiVyrfrWEmm0bZqyQeUEVI4M+AB3n1dNzowmqREKZMWRo50muXnpz+GvWBMUWLe2
xjqerusqOu3IWc6vwni2pq6HJLejdF6nu4byOKT3sjGiV3xsO8Fp37o6To2tP+bk3lXiFPhvE8aK
oS2CIVFkipmjbq/2WifYgyJTXAKWpktNcgWmtPHOnD8z6QGyYwIbWxsPBC7I8ICXwWQw95WUFoDz
MsGGqHrUYHt0m8HiUakSkJECS5venFhao9vJwiXQHlrsEpYiTExJGjBL4d0wfFw/R1vh/9Qd7hwl
9UBkTO4hKyYxrUHDVsdU0VFJf8nnmrbTfV171y1uLqBNABAEBQ0e69zmw2UT9cWMOf+J3ZHSr+R9
DNKdRLDrRFa4XYcXnN1PNayAEsSmoP34iSLoIVbU+4yJ4COXjXIogeLE4rEGfxCQ1i958qUYcINK
YmF+P0ey0BSgZLIratQZ7cmXmUl7kK2ruH70Q9QPEAFRgP9oBNf4xpFex07kFV6CZit/pKcKbcBq
/Qkm+VJND0CWSt8PZUNl8xNE9oKtuRGq1nEwgOugWogWDXfQUFcqASeV4bA+oOAo+ShAvRBj2tlS
eZNHmLa7vmcIFpC7yNeFJbjPIGd9Maa4KM3Uaxq+5iIb3mhYHmQ5r1vYOGyWqhJomqx1QJCHnn9C
QLayuUF3Aejjn1V0B+gKTTIB577IBrcnSRbLZg6cHZRiG7Ap/kxN6ahYk3/dk42df+YJ923GONW1
qMJOaBJUv1snAyWI9qx0pmDFrtvBuMb5ioFYBvUxUMA7MhloKd+zGNLJqEaLKN++r3L+46MmANgg
/mObPKmiCgnnWmvwrF4a0L7SvpmrlDKi2G6oTOh72VbJSi/va9sLQfW0Z+M07pPRtI+TtY7oZyNL
3cWqx2BhLPFho/9byKkc0waFwgers8PcS5sE8oPxtEQmzec0HL0OZ83c9RC/laG21mpemlUqAFvL
9CMcF/kjidroaMfV/HOKMjN8THtV+yDoiLklkyCxOcpmFFiZYvwJ43R5MDM1V13JGoqgqqpipMYU
jQn6+E0fBk3YmcPRblIJRNltqrBAiSL2owHW6IfU1JrmFGXJPqrZUmIqRWFeOFYHNBW0lgt/TJrE
FhzwrXAC7OxK3ADgAgYOuI9b4fLLFYx1hwVIKPSgQdJakd1UHyvioad2fctuHYxTa+q5tSjpY4C4
YQ0wJwpkNTrZmNhDSeO6ma0de2qGu+vaFNxS9gwzivZHyR/T8GnoP2uhZvK6Nvx+Rf8JPG/ITG1k
WefeNKHObI0ZSPjrz0pz1TzQyH3KEtBx3UhJYJb3dv1gGI/Xndt6Z4A49j+zq/cnl9DYsSjDKwDT
/9qfYdBpmT9lbUqNwdMxgimT+1byutiR+r3A8MbXs9dqOIImCIUBfz43bNVLJ9mkA8u7GX+S8ucy
gJJLf4yG1x4yQUY0exaeAVGq76fubkkB9zUA42TlYdbM4Ppv2biXzn4KtwZdY2WQusVPIaNioAev
u5IO2nKtAwM+8Big0BKck430CY7jXlKA+5YxYHTue2iERUzyMcd4kfFcZkCwWFXq6Hl410vlF9RF
d+3cPldERMD3zYfKbbJTw7zqoJ4r6QiqIJTly2UfyhlSHAtI+k4i3S2GTacRiU+a3CQL4AKHlEnh
jQy2u9gBfoB9hbMmS06XGgqkNfPhQVbnZJeAtKKkREozlc592H2wVJ/ehggS3DQhrD6wcdAPsyxn
D3KCa7iIRBKOW1sYuSh6KyASBXchj1lNoqXt2DBBzUwaBpS++1vZanVEBfIBhH/qNU36gjrMg54F
IA7RKHQ6v65voMtZasxV4bEMrhoZnxPkC+cf1Ix0s53sPneM+VWvZJ8p+Zs9FnRIsmcbzZDIkjF5
NThK21CFTQ8xgP6dHj936jPpk9tQeZkwhyppIhbXjbWBShe4Fk2cM3AV8msDPWWNNHINaY8CVHO1
1qlObC73qCjRsGRetcg0mX9P0FjI2s+w1p+vL8zWIQffDfQ1QQoq45l/vi6EmWDKjGVI20j5Dw3Q
S7s13wwl+/ekAtQeay0MxRe8EPh7Z0wmQ6+xredxoQakXlelDxbkmOC+7s/Gh17rjKCXBBcFRgP4
Jk+roO+rWDNoe9SPCe9t8g6gYKO4+XIY5FfS+2FPQb2k1RPNoAEC/r8s3rNoJ2sOmLQEv+Zyddf6
PYoZkHTFpWtwmaGcgYcUBwtFOB2k7wy4Gsz3ifSzNmIGvhyCK5pbFgq5xppln9wQUmYjrWVQtXX9
2/uX9c9TQKlzcJ5numN0txPku5f3LRTUdExegAsQ55rndO7ZYGpTjRspgiwupL8nwEvVt6kTQF0u
HwfnZrigj6RRq9tVpQ8MLHQkd7MtYly6vFZWC3jtrARWMnrc5wunZ3Os5DosYMLem+XXYnHTAsM5
ixf+Mwved/zBYxJ9P+Cu+B6SYSwhtgLiT2on3UNXxBDd7vJ/hyTBzGk04dYMfB76YHQN5F5r2x9q
NFhnaQaxDbtbwq+mjf0ZQEK64BUxiSp3W4uJrhWuS1yaCPLclVmWoaKBZBMRFg/leLhFY3VNjsLp
Zkn/GR65uvmfLR6zGI/AmDGoDjva0oGSwQLl2Y0W31iiN8qmT7qGehqQckTlq5EpM1DRBtgMvCwd
VeSSghGmn++y7mchBYLAdZlewqcTW9wpngbSgjAVtvBkRU7+V1aQk++MsHSI+XtBWTsmfqn5w/Ry
3fCGj3iA2WDWgGoEXOTSPNW24tYkZeGM+VcErli1wM1MqJwcTDvx/gdbKC6stFIAzX1fhqeRamzy
AsyBhWMDj66QQFUDudIxh9DT7t/bqAomOtCRRs4BQDyfvlbdXKvRXMNWGxggH0ttlL0UTKgI1m+j
63RuiDtzlTY3RjbBUJ/fpOx2qYJJ+6NaHmgZC3TZh+IGnRZZfSvLvdV6fSp4IFymqjBP0MHDrYfx
NL5CVOh2FiEZBTWKPrpS3jpdbDjj2gU1nwug9lTtTyqatN64Ac5scveahmim5gQ2F5L5duIrebgz
tYPeifpoIue4oFLVnZ5UU4O2O1Cg4MOHUzMFJZOig+KQDE4s+7H1cX2TXr6RzxaUn6HAXQ5JcRXO
FSYqbYeudRfyc2kJHvnOlDT7f7eGtFQGDRieWOC1Or+D5kkeGhTP8fAvY0+baydtjhLqeym4Kup+
pADQCJKSrQN/apH7eLreYyLVBHGDpFRBOwE+mjqjZfgxy8EAK8pONq2peMGiyaKAToXL/ABPSVja
wD+MO7lzYVIdCh3xXLpq9FZIokf6xbcDKA6qlxhPW5NMJF3nqxmO6jj0vSKhyeqA61oBxyEzVEA5
b63kES+269/uIkNZrUHUBUIQSO8urgcW60WbhbAm2b/aPHJGIkiBvi+ys+cgZ4G7FEJGurpM0IUw
guUz3mV7f9n91QLpUL3Fzu+Bpg7wQy4W1/9nyRNYNkyEFCANkRx9C2CchOqhbM24zkyJFjJeQqg+
dHdt+ZYAqpZi7iHHPP74z2o1nEnu42U5CMsHFdsjmn9m6G1ijqhMaJH5lfJrsDBsHQrO3kV6zhnk
Vlftl24oUK2l03Rnqb4G/XMlDq7vkYtQydngrtdwiZbcZLDBEJJDqFGOPQVAvSYCX7b2Ih5XqNSg
0IndyMURgP1bpsaw01QvmQbqaJGU0fZi/WeACxtG2s1LXq4GpmdUJBTlkU2C9EDkg31+ejt91pK0
gwmLgSUX5I8LEe0xgQl+8rJUQKmUr8vUAnlHojfZFnyH7WUCTwBYECD3RrhsIJxUY8DoLHxI2hV8
1zRPqvF0fU99hzE+LBgYaUZ1xAJ1JZ/bjAYzJGOAF8arGrxjVvItA5l/oATpvgjanRALvLmJT+xx
TtWF3stqBXuDrzwr78O76jylTggFh4fjeFSPpisHpitwUsXXvuYkt6NJt6QMsDKsZJS6Ua07TeMu
9s3QQ0vbpIZ5z1YtAYBY09aVRQSam/sE6GpA8HTUAXkiYCVKjdRs4LEZ3tb5vdX+6xt6DQsnfz93
mqJhGBJQZODqmA2HaIM3W1RebjORFIbID+5I1YYW6fMa4somo7myC2URDuByquvcFR7h25BeSsYI
JlDnMCP3Z/y4HIfdJ2hx2Vdxk1HDz/3qVSR1JzTLJRZxaMfLNMKsrTrz02P+JTsxzZER3owfP2Y3
37/abq4LcqfvV+zFpsSnU6AliTSDf8H0ci/J6CVJdLFpfdA/1WAOrNv6q3NfHpKMzvcMZyFyG5q8
yjcirdxLTP661CfW1yNzcimD3R1IiBBHYtbpwrzyDZrGDZ1CTwrUH0xwc32TQF36ClIXlHqAW+GR
RmUeK+WypgDJsf6q31QH5fAbY68E0xO0Hg8NBXrmJpWpaM9uurniiKGgjj8QPj5300qWaRknuDml
JTV0t0KbIblrNEeb95XuJuFdLep6bjoLdlkEORCLoB7L2WzTcOgrCc7mOai/Za/oaR0UN/oTJgCP
s495/MdxNwWJ98+IBnzTU8NcbDXauqsHGYZT+66T6ay8EKAVa313PZxuBYJTM1w0xbdEn0CFGVn9
wNQa+kd/rxvYzFVPLXAhTTLDUA2B8sRYmlNT9VD55KGjNDq2kWtQi762uyJ41Pb6g+hcbFxPGtqZ
MgEjDAoZ/KiKOlVMX5pZonX7qqBXU4P6fj+J5tA2bnZYwWWwAiQwicYFHC3JbT1rFsQ54hVonrAm
RdNaJPW98Z1QtMAwuIyqJLAnXMCWw8bU+gJCxon9apuPMhOM830PK5+dalQgwfyLiX0oJK16QueH
a1BqHfPMOXNuJtdyop19r1ErSNzQr2nnxzep193kj8SJvMnpnOXtYQz0OwMvjYLmD+09Ys1N6JG7
uyUAz9pepZH7mjnXt9LFSnM/cV2jkzDHrLiTAONlmBm5S8eb1PC08F+PA0zgG+LBDQIhjKpzyzxE
mCkGfS9zquQoZ09EE/z963HiV9lAT8cAHM8wAT45d0Ea5CjOx5I5nfalNM9jdxiZDyIoFgsMXez9
1ZETQ9xaRXaIcxFBfkHFTNYYHmLzJ8k8IcWNup5e3qHvXEjTkNVenLFsQVlSK3s45BpvEwXh7BEj
bnc/KxfACicKumN8GJx8z2hypz9mT/Y+d5EBBNJL6YmaZhdnBEB1GR0wVO0xk48uxPniankBRrNi
ZI6ifnWx22PM5foG3FjUMwPrYpxswLxLFGOOYUA375fQZ/m+Ag5VhFvY2CPoumHv6WgLQMid24Np
mCuh3q1W6tssbGmh7lZiCytDR8W97tDGiTo1xQt+K5NdasoEU9PyQMqgbw+DJchot7xBNeRbJxID
3vylnZWMjH2n4aOQT1JBveImbKE5hpZqKtjyW5//1BJ3YxaqsQBVBEsllPCSAl1s4RDuxdsDO+zU
BLfD7MKS5bIiWC/fVGncUtUL3cpro2AGHwPi5vLn+ge6fNJxFrktF9lTq2QTLDaSv4orUOLUTnET
HWukWuRTtxwRBPqycM2Z5PZfJy24IghM9odCuq3QMnX+2s7kyO8QDtBnquSu5M7BdUc3diIq1djv
wDICXMI3D7txHFLS6mAbRYUufSWGlzQCGPR3M42LVbCBeSOwDRAdUev8+GqSsQzFZDBncOu7iJrU
Opj3+RNU7hxw7nwZLjTdnI6mx+LuS/NGegewG6Q7cvprpNHv6/5evhgwN3r6Y7jdajV5q0O8kTmz
k0Dd1GYuwZi+uxyJw353XugXdKqd0g0dlRolDQX3/UYoOzPP7WRMZYVWF2ItMu2vRWhU6bROnkqw
tl/387ILzfnJbeBkVaJqFxiaPY3mtL1rfNXLXsCb89TtlN0SvA4O8SHj6hG3u7MD+9Dv0JwRzJtu
uquBjQGvJGTyJnfvWtZog+DGZpjxdBMNAgeuYd0vIoabjQiEbjFQzqADAhcaP8Dbx5oaG0sfO3oH
TMtLnL9eX8zL1wgW89TA+gNOLqAmQj0v7mCg+2wR5Gya7eObyLP27PdyJ9/rQeTkzPPsvbIXWN46
n6eWL85OXKv1AMutV2Z0eCdffbDcQ6QT6OZb6Wd9bGPc66IMXrSg3CEZ1L5goHSJnSr12/yhq76u
u3W5LdaRbrSmv4vZF+lezCDv2DYRsKaJ2u3ssLuzyNLuuxLw2XpiIvjY5VsIDYG1J4CeMSIQ8Ebn
3y/LlirtBxREmOaMHjD+mH3r3PHXQi23y72Gzn5C39IXlAwi54+MLo/gOK6x+zwE4gdgdAfxG5Or
hHCfkViTBPVN/IAhRrBZox25jx5GKiwSXH65c0OcpzVJskyNYUh/zo4mFpgCH1/dxPvc+aF+qr5l
UxGV2jcm6ppzXExL82LRWwM2AV59kQ+yQz56rOdf6z52ANCl+W+R3MfWcn4LykKCCUePp3oZTBXC
uOvEmV7rlCRewdzJfgAEUk5c6CfSUATU3dxBuCZt0I4BsXZBpyvPg5FIC8P851Fzk33ujZ7t4eZA
dwQyZMlX9GLeDpYzU9OdPnswFQk20MYlusL1/vsB3IeNbQNT1SZ+QE41X9pB91Q5Wl/d8f2P5c+H
yY1uphvMJHhAbpe0uElfCPCEjny46xanDilwGYJftHmGT34Q99XxBpoWO4lRXJg9owV3YuPHSJUx
qn89Vqx/D7+7AMdDr9JCFqvynZQ2W/qw7yGTHU/3CmsB9/XH6qFXW78af103tbWtwCwLOiY8RcHX
zN1Waa0DgUlgyip7+zEt5OlxzNqbZU6bXTm0saPO42+tnaebNJ4+r9vePLiyYZvgvYaiCT/cMkba
JDUWllNHbArNwmtFs9Lrjc8vJAgA18c8BlgAvzwPglECFrPCSACv0iGmJyH3MTvQhsc/OnN2BiB3
THCW/w9OncRdLuwlWh+zqkNkiOuHBHzN3T8jkYGwO2VF4bKcNuuIPGgyRA/Z9Ngun2X83kHTYU7B
ar+IMvSLHb8aszUM0GMYUsZg2vkCoi8bNUkPCha8vpEZmhLBTF/xXtrmu5QBjnp97TasrRq74MpZ
8yfgSc6tybEJdrIyqZ3Jyn9YVTfs1NhqPIar7HEIZxHw4SLRAHEiWMjWQhdAkhfHjEVDbNV2Wjsy
htBpX6fQrFHUlE4dXiT/7hkoydeJ8BV4xPPOxVk02ExuagwIVAFrCq8Yhv0Um7uubwX558Wpglfr
sBEuXux47PzzRezHEdTqLUxZSbfLzSlgZute92Zr4TDJhHCB1vzaoz83ETJJRlunqEEMATLAIWr/
mEzqXXUx/143dFmHhzPIorFmOMS4iNbwdZKF1sh+q6oZa6iWQN9N7m8gheHZQ7ivZDOQu+YuVeuD
kla+EoqA8BeREXNhmLHA9UPAS4A3HGfa1uZoKUFzJPfanZRZnlJ+2NOTqb6pS59TvQeTU/3vM91w
GNM/BGmijP3CX/OgcO4TIKJrRw1nrwsXr+yyvZIPvlE3t+i6guispbmkuXmuB8XMEsGnvbh6Vvto
PwAyDMihxlclm77otFqTa6caDeCTp9nEyOtwB85n5pFEyjH11yve9a+8tZ1ObPJ8Z7004CSgKgxm
LhfKdz9l0B8VGVS0r5vZii4mPFrrXAAZEi5w5uaQoUOg1k4c24E8Tp+1ou9Qtd+houRfN3WJqccy
AlGFxjiCJl6CXKYQN3ZGFqCHnRLSweucKBmIG0E4S4k7N4UavdXXbj68paBVG4Yo+P80z7lqTRAX
imqYb/vJ9PIcvOYkHpFEEEiRQO3ewQ1yj7xlxks8+m3qyTG0mt+CH7HBAQQ0OFBlODtoJ/CNyhid
CihA6KghseTB0CFVP4KVwQ7rX8qsHpJQC3ro4vUMQweIWQLc0tbHhkajDoSCAq14mTu9hdXMVmOb
tQMmpNuxnZ6qaHmSIvm9XuyP645ubd8TU98x7CRGrdOxkD6xYKqrereci/w+GVCFMBoiEjrYiu3o
F2DyCzVwHY+r85ikzp2lQToRNxbUBrS6+hiJ/nndm+/KwVnOhK1rAwi4TqCjQ8MH9xwzJ8j+1Aqc
yvuaANeAZPBPn+6yTKNF+84648aIXudqH07PtfInsSunzm6lys+XnVkEZIZ2l1dFgV75o7a//uMu
vypmdQHYwyAP8mKMc5z73056RMohrhyldlVloT0gb7P6mdhP/4Od794MaAfBccFdcJM9aAMIwiun
zEKqg6E4AWYq0w6kEKlYb3oEl9YkGBBavunLpKoJxzirnBmTDN3yZJL3ObyfckGaf7lxIJCKUiq4
XcHvCiz5+cLZk05GKwSzXDdmhlNLneGEIbL+f182nAS0sDHhAsZqbnu2vaS3DQPF4lBN2Q14+aTb
slENV4UsFqa9WgEp8uXBWwlyMZW+drdAXMt9JQVIkmkJQTLWmCGStj7Qe9MxSlHCvbV2AAIgHUXT
9RLGjWxeS7MVxzyZuzz8o2bv11dtDcbnBw5ugJ4KvmDyHSn1+bcxUzbMRj5UGHl3tYqGmMkg7EZR
dbQV9qT/e93atjf/WVv//0m0UpQw1rIU1uJR9xY5OhqZCDe1nsILh/5f5nQhnKRlVm2gq1SBY2jX
9j7Tg1l2pCkPYgMiEYBLAX5/3amNnaBqqLiuU2wKqiNcXLAmltjDpIEHFw0fe/GlRXbBfHPdyGXR
BwfHBnXUyguzkmJz+y2cxnIGwwQ4+vXcNcrJMS0JE0gJ3sjJjzkxXobyDU9ZNw0fQajwOcvVDSQx
G1tza1U0znbJDMH9GPX8O7YjKCnDNQe37UdpQcTtvAhi3CluI9pZP4q+vBkgrWAvkpeNt9M0CyLK
xpLjQQhwGu4h6CHz7WV1Qt0gKdE3yCPrBe+2yAFbWOukbSZKptaowW0nAk0fCAmt0AqkFOeelpUS
x5gZaqCRTTBmKnXYQIv8UJvRp27092kNYqnrX/obWsybRA6ug8sLw4Ko2J6bRGO+sEaza5ziqP5c
K6ax9/mRuGAa9lKH+Y0H0g2v372OVKeP/z5AaGESU8HECODqSF/45JFYEtPVsW+cdqZtQ6O74mGB
WVf3otvB0d60jOJVd5e/7FIqiTLXdd9wroMjCMN8a4cd9SButSOk/ZJWQudEva2OwGUcrH3q/Cjf
y33qi0TJtjYxSIlAwYDzgCce38WYtBAUSB3WWXpunWUHDYwAFKT7xQOwY5cIrguhNS70scyMFsOG
a7VnHKIDANH3mRtDsOH+g9wUopfUxtsVB+PEOW4TmXZWK8oA5+ZHcKZgEI4CtJC5ZpCI69HrHXHx
1U5srWnGSVQ3lARHtYet8dB7v1GsC/p3CNZTMCL5070oDduKhGeucRe9QnrMgq6ude8YW/xl3gx0
OGCAi9CKRs9d0Lw+5qIzefmcOF9O7k1TQGxsVErYtB7zHXNB/+XODjva1Edzo3Y7j/hT8AE9YL8I
3q7Hg8vWOEYrUIBYC2B4ywD0fL68Y2ZL7dzAtvJp/0l/+eGtin5G76M6sBzKvbC9sBHyzuxxO1WP
ezmt1s9JbvHkvoc2LTq33XsNlMsSUfUeejFOdms5heCK27i5z+xyW7YbZxsSnLDbO5UPTsnfT3og
y+Ltuu0fhA0Ab14hrNz+yRS1Yoo9IMId1KD/m99qLnMBfHT+D2nfsSS5riT7RTSjFltQpc7SakOr
ruqm1ppfP856b24zkZyEnXN722blCSAQCIZwN8zK7j7D7Wewa/cjczh1JfjB+v7iUjZkZBjikqMe
WoRv8SeyDD7xDtWvyhbMwc4S8nzPkh5dBUReHfJ0BspgP4a1uJdKIymZOBtOz00HjIvvm4zFeiWt
euwFBmUs3YSB7CzEczGaMqrZtX0WtqN5fnjz0FGHKgnRTuL2GD7/Vsn4jv4v4jtusA8t+WQ8Pev/
PBJTMMop6yAEQdKMTtj1oRLqkSjipuRPxfiQZO7Iuh0rn0xI+yHaM9CfO2uTXF7GSdHj0ouVykzk
wQLzoiCClcM7+h3rKVwF+hlIxVcwPjOo28DlkZDHmVyh0G2Ou3AzEfFdJsq9CgmWntRWeeBR+5ru
Wp6xiatPB0JMfOlKOnon6NppIJdtWY9ooRucTt8Udz7CDls9cy6mDW+7ttU1LpDm/18YKHgXMIA+
AGmmVTTR+kWgB/kvICDHg5yijq5V+g6EbdL5fYLzKrvnAHwinrQpw63OilxWVzLzaqA8imCCjiWq
DAnrboTl+dxBzR7EEgVDc2QpeV9XRfEUIKOE2yyA4BVX63LDYh1Tp56m4un7GizwGpLY1WyfqFv9
ECRksptdQE49yTfeUduypFVni6OfeXx3iKhmITsDPotLcGMMiqHUYJGa3t6Nqr5pG8MJe5lxYuuL
/IsjUQxc6SRAumsAzrjDEH0nmeCn4kzBhY986F3DnhQScGhbyu1gLrkaUHCxOpYmxE9x6Xq1oKFG
LkFETCpdrrbNwkCIcxiOeqw/9QcfH10H0OVa45fmVJvgU5qI9FHZ/hO/ARvfVwjBOsZGrNoUvjhm
rUF0LNO9PLEvp5CnwS9Ip20/3GteiWEAW4eswr+4IgscyoWPaamPeQAcL5WcAJxGsLDnNkoxfjgy
ykNrT/zM0vG/S6Kc2szhFuktoEauOqqC5/SKYeVlbopC91KpX0lVYNqREbytBlBLVOrWcE0mTV0F
1GnmQokxMfN7FEiJWWOUFTV5C54ZlBUaUM/o4las7dvbu/IKYwzOANPG3IKKsf9LQ6oQ82dR5sGQ
tMiEzBnkev/5AWqoMKMTGKkBlKwoU0UbLUjfZ1L/TAjICFVB7R20PuFk3V7I2j4iEwXekflhmOlc
L1dSiD5aJtqwNlPwMjnFWd56jnLkvxu7s6FOAQUgFuJK2H2BSJ2cJo6tUYMsBN1YCbp4xLv+zqgJ
mj3qTcUiTFg7p+XqqLCwE+O2yGessERvpGb2yOvd3sAVB3qxGioAFLt6alIfCIWxVcBywdWQQmRt
2WxOlN+6AKG8dFoMalsZ6NvgXfU+sFobSpOJ3VuPo6t9317PWqSAWRAQTEDVarYLyvCmtE74Ko8w
aP6FU8HkS0rwEA2kctXj9M4AW4k0EdXp6KPAVLYo08XJIYSig68ktSm6xpm3p73nGGaBSbNPKOu5
zI7/VXNYwFGmV0qF1CtpBqLJTrJqSEYIOuuoVnKvFyuiLC725GyCSk4NJjCrv5fdICeRU2lEcHWr
NUhjS/fzJ0lB8kP4R3li7CdrgZQ1gqaxVKcM6K2Zz6ml06/O4U3vDlpBj/l3ZQa/bwOufHZdrJYy
TG5o+aEssKG9cRcmNpcRUYIGskcyidHzu4YEJhC0V6D7ELqc88oXYaU0DPD2fF6bY7qvQAXtIQX6
nYdWw5qiuW5uxrTVEonyiCInlhMnAkk9Rhzpd6qr2Oe7M1+QYjMQ303IDlJPLfHsllVQXqnyXmJT
BjpVlSY2BrDz+44IxDC9c+x29p8WLZ2b20e3ZqjLZVKGWsa+CLbRojblj+wQnJsNd+TuawYI69Qo
e2zaNAirHOsx8Ir1wjyIKJWQO4MsH4uXbC24w7nNc2ZgkkcbM7WgBgoxoRCX84ImB5QxPnJVULC3
h221eQ+c/M04ik/Bw7iPkCSIf8UjI7Rby2Fd/ABqsSBorSujxw/QPfTcV29lfprHWvMvZbQy0Ff1
X7L8NdUnFHElpSKQCWdqNFyPNP0Y799NoC5klU4t5KvmTThG2/FedYW97g6YcOW/021H0PrkdGRA
h76AWdfQ0TDwFrjD2SAv2vYfN0Bf/hZ6QKdMq5YfR/yWCcLonXov5wwRrZ+sDv0uqrPklIpUCAhS
qCOPq7CcQr6qzQ5pCYQwbkraU4AYxg+QFZU3mKPaTHe8y7o7a4lf8Oz/BaaOOuMwWlwPAMZc6LTl
8a3Lo0sYArezjw8LZkvyfO9vLZQ6Vg6853GVAq8RRNKjclF5RBTAzGzYt73C/IduANGD7zo3grFL
x5nxo6kJZu3t5XA316pRp1ZkRwq+buNdD+zMRvJ3J+mSK1q9ogjc37X54e/qkvzGC4JbO5kIei2e
tBBHZQRsrBXOIcniIclzUJH6KlbYRpussCoZdR8nVTDzQIr0j8aCW4sPl+ujwildgRSt0syWAj4w
3hqqX35zx9jDtYh6iUG9jcpQpq0iAANzn2b723tK9txHRNST9C/KohenRb2NdSPVciNg85rWBONq
KpySjmGB1yQIlEVQb2Ciyo3//3bMgWqcKe4yK3XR0tPAIuJt7aAbfiO+yg+3N/Enm3Nt+aBXw2QB
qBDoVlGlTOJG1bA041HdaXvp1UD2uCZ3HXIxoI5zCvMVntNMkNrlN7wlvP+LdBP29u8PoE6xL6M4
zEKcogAFt/IAev5AcgcWXd1ahIhqM1qYJbRbSj+7vzB/yBxq3IRcIGi/eEjVp8RgDhrOJn21k7KG
VCrmRUC1QJl8YAwJ3+pYiOqiLmZG3wGE+U7hHWclduL2W9+6fXTrUdMCkNq5NtIjLzAAqCDAIGNP
Xt9FUj+Om3zTM7zHupkssOgbUCKVV3nAym3es1XwKsSENwcibxtU7IlKIKd95919FQ++3aB4FR8k
CKQwfsXKIULnBewAqANAcvEn27Y4xDiuvKQUQaymonhNUHa1OmVgSR/Nbxh1jJjX0tFFhF4VPHXU
McpaPDWRIaNEVFYWp7pV/IaW3KnDgEp7Dliq52tL0mctR2Dyc6X40i2XiaxOVYBGNDXhp0e1KZ9H
HCmrYLvyIY3uQZQSULwEKwbNRADi8XLCBw3eT9/yBiupU8tXSc2/iM1bk9j6cIDa78SiEV15A5ao
9KOaTtBVqlsJhcb8u0iUV7ESbb3O3m5fgxUUtEr93UEqJmnB+5XnCRoU+xB8z7K4a1QZ32Lq5jbM
ilmAJRcZ65l1GiVMKhQpI0+Isi7AFiKT6ZSdBgnMGBoiWZafy8rQHzy5LJ/ChMn2sfJwo3EOQR66
NtC6QXPVN13gtTp0oUGHs/V1uzXuKoS30bGMPyAEFMf3t9e58ulyAUc9Q7KP5Wsy4KoRt5y3Y66w
o7JCftESYKa3wVasH8OdID1QYZnoOKK8ii8bRZvO5cup3HbgLkwgfX0bYSWCvECglqMliVIEzYDl
FFC5zmLILz7I6TGvB+s20Nq+LZdCXeSgx5sQRwBS+fu6xxiVX9hTuRfyFJR7/yLNfbEqyuYLtRqH
nEf5tZ248pwG8WC3XOnfF5Nxz2eNyFjbyhXDBZs7vUHlM7+gl05qTFu5GBXAdcZ9lm6r8JtZIFjb
PmSW4QJleF103V5CdGU8pKM4oZCd34UK6dtNH0MQ/bHLGAHPWpwF2vK/SNTeDR70OKcCSKPruemf
yWn2vyYUZTRbeZAf/bvClX1k/W5bx5r3WIJSOwg2HWhrxgDVo00K98TfaZ0lt9YYPAQd4/Nw7VL9
xUKC8XIr9RZECkEOrGZ4DPudzqqTr33ww6/PIQ6aYHloLF8C+Jk2eUIMvz6dc93k7fTYu8PMsY+v
JTz8PT5gDAsfMCyesDUzXOKKl7ijHwxICAM39GfRpNfISyyeY1RY1kH+81TSH2Z9nhhF2uOpxOem
GxcIwpN8J+kseaY1gwBL7NwejubwKz0qz4DUmi9jLRr/J082ffow5THpKhB6413+ddv6Vm1+iUZ5
QRFSPE0cAg1DHerH2MbKPobqVYNOWW8CM4ok2QOs864RfMUEE2p+0CCxvMWsUG1DCTg0h6Srt0GU
qlZfNbrdxMX37Z+4VilFszz0yTHpAcoPWlYgzKVsTNURRhWLdte8tvj4bgPRiiLD6csvUQNJG/gC
oaJlCnx3bKRRJn2JjFf7Pul3SVBtOUHeoWp0Vnjwexgs9a7VPVz+QMr6hioHab+BH6geBycClZK/
SfCFJjemt5Ef0222C3CxXUw03d6Zteu8xKXi0T7QxNKLUBPI49dGPqaspM6aJS7//oy/CKpzOZJj
WYa7EHGrJPQMNp2lBbsouvM6YqSMquna9Vqizf+/QMuKDmq4mBXC5O/HWM158xeFxe619uYvMShr
V1t96ssCO8YlThQ/ScjfxJY4Ptw+l7WKEYYNwOyF8TLwKNFfzhDwSoc0wVIm8QWkiWZVbiuhITky
ioqr1jsZ7QQlK+mxtrYlKHVatSGVuqfACvvuOYmflARfy0eV9VWy6uLh2qFTB+XxeWrv8phk9LKE
IzTdzMrCxZusc+2Gmo3TsoujZ+vI+fVEfmCVLdeMA9PaGgpiGJu7GpINtbZLRR072hexHZaowNXd
y5SpjJrKmsUvYaibrKe6x8cl7CNo3Cm3cKdJN2HSHXzkPB8TWWI8yOuWslgXdYW5Sq17/scgx8Yc
wF4vY1AMHxOHVIqsPuc1MLoEZ2gTEaPsGJEHa08pgxEDyNRLPPbU4+/D9j1u3WpgyNiuxW7L/aSM
hRO1fOJjGEs4JA+dDm0iHdS1WvVUBZ2NTiLG8a3lTo0lHnW/0SDQ6F4CPOnRkneJo71JEJp7rJ3J
HLeoLzr1aN2+6/MmUTkBQ5PAToY5RMyS0g1sKIwpYe0BUU2432PU/8oSmQGxdk5ok58n/PCZfsVS
K4WJ3PQG2qHk9K6PT4n2xPMsj7V2UEuM+WIsnK+EILvuMmBoojnsMe/7wJmhrW77iEz37bbbQZnI
Hd6FbxZz0eridPSNgHEfzVZ0waLTE1+PU8QfylQ7XheHJK8LknoeI9FxzVyExDJGcvCtpWDCAQOq
lyscFa0Z1aEHH8Gj6ua28MWdPdxo0z8FITJklmChUd3lt3pLppHIb2gD3ulf/Ffwojsh40RXhh/m
HwP5TTQWgMmbziQ1oearEFFr0L6gODm+NkCkAt1NzRFOGCiNiA/6pPog/Ra2fkIyN3LVZ5aru974
y58wG/bixDHVNVagtgeDR7QzRFtEdx3r0+b6RQIEBgkxCwfWTpAOXEKktSyUfD6vsvhuqz+G3JEQ
mazuz+0reG27lzCU7caotwd8CZgE4h/dL77fevkxFwcy8iy+lJX62oyFLxwky5CVp4f84ikepsAD
lj9EbtJ+T7K6b8RP5OdNtS+IABlmNLeDYT7+3aihpY3d0VCgLVGhyzzSHS65G/z46fb6Vx6Ryx9F
eT0Z2uRex5eNiW8XSI/UNocu73E7hpakvk3lRudPEksQZTaPS78HTH2mdQD70fXEHl8ZYy6JSDOl
On8fp+pjEmmM8Pb6Mb6EoJYlBTE3jGXVmGIm2VVk9oLLxxZX+NuR2wWg7r29jasXYrEiylrr1mi4
oAYclNJIj+m9IKnBTV8yYFatdQFDWWuvFhC+87Bxaixs/NrJI5ROpHl4DwMs23+xJDBhwMuIGHai
O5f8vguiDvIqpoBColKCC7+xMax+G2TV/AwIXoEpGwSXPK1No2ZV0gwpVlQJfwJ0ESFTh8A69EzI
VJE0MgOViOLmNuia+RnodsREKjL+UB25dC3aNKilruCwihQDt5V0SvqKEUysea8lhHgJwZUgSilD
LIsLI5PDHBNUKpAal4rn20tZM4glDhUChmWMXS2Ak2kxwtozPqwntNxDFbfhGPbAgqJ8finmQlzL
gIrFzAp0UlQiWrnNqjkk4dftVYmsE5qv2+J9qbJYHVO+wfZtWlAhikQ/NlvZNkzxjJlNE7yxYBsW
7Mnd6efg4Tkyn31LsW7/iDUPstxayoOg3aJv+Wa2zDaz08zup9zp0Y+gCHvOtzju+zbcmgdZwlEe
pATHxpjrgMOQ0xMnTkjpYZqyLJCvuA20appzewe6EnEJaPIqAdkNiWvbxpRLZ5KgIHbU/c+JZS2r
u7dAoTyVYYRJioHTxgxTt9e7DQdyp9DbD3VqF/qd3zq3F7XSZoaxlgUelQnNyrLQwM/eYAiV6H80
n6RvksXfS69KSvyOFL7JvaAFYiOeSqfBfJj/ePsHrB6fJCHthkEKdExRFttJCjcEI9bLRdDc8UMz
lE2VJQmxei0WIJRJ+qMacD+b6qFVjxdfw5b1wKy04szjQfNc68wZLdCN0lMMVpDBwz5m3LnM7zL/
vfJdbfgK5e+qO6vRTi2OPufG/NO/2L8F7rz0xY33wBYRB/ONryffEiC3qmiIiNKH2yizFdCBx3J1
1ClxVZd2kweUMjvJ+W95PIhIrKGw5xcZREISO1f/Mc/J5X5SRzbkRWkgOwW7qHdG9A7VQ79+V1hv
9cqdnjt+QYWB9mxEzNQz0CELMDUiUAqPMyNNchKUimL93Akh4xVYSeEAYgFFHZQPkeBey/ApBKU8
41HoyLQJj5PLHeW7qiLpFoQfe+NdYDTlrLgTVMGQCEVCDEUWekapqLlWgmh6YzbFUfcGokLoBcqw
spAjoW63OSP1sHKbL+CoRTZSn0ABAXCFeEi5ByHaCBzDFK9laMH3sVwSZYuDWvR6yQOjUh4g/8dV
4Bs6tonVZRDqC22h+9PITqXvef2+6vZKdleHZ+gktHBsAWN31z4p8Vt0bK2MmQWNLgYLNQ91+z7G
ei3/JJ1bnGz+KZsP4aE7NJvgoXVSjnibmQ5ZJbvguWZJXKwEFxc/gLommcehkh/jBwye4w1OEViB
8d4ZpyLQzNsugLlW6qGtSj5MQgVQkm+V0YZXMGUqfwfO7/jwFTnRay5Y4dYHEWp2aEn4VLigfL79
E1iLpd5GXc8HrYTIK+QgrV62ZDCGVakd+h9S9PLfIVGvYqLlY5NBl8sE60/n7ctkNyYP9fjohayH
Y74RlGddHiDdnSqDEUmOKiBV4qGSP5qYEVCvdCVhaFBGMxnYHvSZZ+LygajlAtIhctKY43BWvDNm
XIbEKSVnyvbjYGFxkh9AbJIl5/PDOkYtDEPluBQSSNfQDE19LAR+XRdgXW9Mo5GsCv5tAP155EaN
QcTeTnRwD8Wmb6ibtNj73ZEL9tCIHpW9Kp165U3t79GFRsQR0n++G3tWlHc2yKZ7fh9PTp9b2oQv
H4lAjSTSvX3rjSTUB7uD9nmTcWYNGfagwNzVp9i6SaqaWjqSIt6P1VlreGcITAMfTD7451kecMVG
RSj6CGALQihwJVyIhAxaOycFcQA8IDpkc+MYx6bB26VSWbeNdMW3X0BRzjbv5alJxBkqPISqVQdg
tIOWLTj0Qc1dMDz7KhimFVFfwb8r4nd/6tsklQCWgDJ7SCeH51TSCG9cf8jbU1Q0zu3FrbzMM9B/
8CjH1tYjqMcE4MXcC48hFkl88mvVmVr7Ng5rXZRXE8A1U9TqvC7Fg/Zi6ujiV6640hS4haZv9YnV
AbMCKM20SHPv16xQQYUcnBjonqjqrSlUNu8X23D6GJsjl5XnULD/+Ug5khAiJuqQgEWunH7+00wD
LZxvtKaoeOZYPI8oLweq02cM61h59y9wKFMsBCmQazAomplxHuJjIjyFHcMlrzjKCwjq2ZcmyQhR
bGvNxpOhvNubKkvncXURYBhFghHuCl0Al55SnCTVzwJslhy0rw0Uy7sieMgiRsywuo4Fymwfi4C9
E3RODXmggFuPSOh8zfPNbZNmrYPy+BEXGCI6j1qzTH8XJZRvketCmvS/AqEnqWUll3xcEHQAQFKr
Uba9LsPzMqrTjL2iOXv0FH19co6V8K1yDjrRwvyedXsda8lljBj+59R/WCgW51FVcdko4JjBSP10
DNUDNP3MPgdn3ShZRZgd0gbFgKDHxzgPHjvNLiG4OwSCFXQZUXre9frHJmbVCeYjoh7Pix9FOYkM
LUONwWF30/ZZzx/L8eT7e9BXd/5RiO2uZTQZrjjbC7j5HBZ7EHl8l0XibJNh73ahQbjwNRFdL2ZU
XlnnSd3htjP0ujDmOxxHd21V7tPs6fZxshCoZyMvfUMfeCD08puXuWIjMOx+LfF6sVeUl1DDZMIQ
DPYqUfgnPYognj31YFk2xruh42wj1p0hzElTPxh+/N+CU84j8CeMDPQeLgT/lHoVCXDJ23M63dXq
bogMsLHsM05koK4aI7JeePpRc8BI26V11JWu+jIXQIIKHsvL7FCO0OpjagOoIz/VB775ffsM16zx
R8keeWb0P8nUDuuDXBeDAbzW6P6kVf40IBfWCpnFS8wNFVcu2hKL2tC+AedBGYcYwT2gCbvy0S9X
fGpH7/FZfKi+ckYz20rTEiaZoSCs/P+lUa5Z9+QEguSA6774U/iiPcan8XdpQNUBvO2SbSnbF+We
OZgwdxjS3mSBSvMQF5oIHfsEqPg6tfs/aJ1XjvIWrB4BKVjsYIzDo6X8dKHI+WwAFgqdVgbK8ykz
4+hBZ5EWrj1yyzXNB7twWYESYVAmAk4qGVs1kfdBDwmikZUgYsFQjrgVgkpKmxlG4U2930XIrrGy
9ivkBxdWoVDud9RHbWxnEA7Ed7pbvUVP2UGwsn3+Jj9GKgkZbnj1zVtuHnWjwWbDd/F8SHX24n9C
8fejAe8YZ4duZ6JtlPtd7MUnND8a98nL7bvN2k/KP8NvJlVYAVmSvnr9RZRqUvLPtzGYy6McSDfG
AsfPtqEeJbQDfgik2Yc7JbPaHkvK36bdcBdbSkFEV2d9bjMcikI5FLzaajCUwEZdHB1TwllGIZ6o
GLT37XcebQUaI0Zaab9RwaouKjMF7g851eVN8MY0NIpGwKxtEeLb/pwmuziyE8nC+L8VRo9jecy8
Tdu65Whx5SmKXcZ2z1/yl+5l/gFo4ka3OArT9BcNFGV9I8lkjKz1FYk7dGEWijnyBGcLjqwIA8CB
ak+enRY2A1mbd/MWNHVzct3XQzQMgJ5T3aPlr6lSMAht4n4bxkfOOKf5oSrfcsmttBcDYk9iSLjc
lvjfgvCp4htFIfwQ3xszb4vP21Jjh/1RL73N1MWmVjwhSyJyb2leWUYRkRpUh031MQS82TRnH7TG
crGRxAAFym0nYyAQ6Yv6UE8xCjUfOuhJuUY2h9ERxE0EGtN0q5S7nMvsst9mnOtFWzWbSIMGT91V
R7fqHuPh6Elnxc8gyetbafbtQ5gqBY0joooUfXHTXRKdM9FSRQcNhwVoALJzlG6j0eEbxKvZS4ru
b28TaRvdeMmLe6lBRgAy0eN9Ai0bIbb0aqOVj3rjpLFEiu6gqLvIv1fzAwcCK+3VQMF/OsTVPpeg
BBNvtfwhjd2s/vT6J9RNMuNR6za5SrTRjaVzhvvDdyCICr9q6K01535yIOZjh6BkT9/4+j3XQhMl
EYKgKFaPgW7KwnMWPXL5pzTWloHhdAQsjepju0DwVsq7mrOM8EvMFVP23/nxlEZnrgCxLgopYoc+
fd2B+ZlR/uyV4Ct2puZPA6UG48B7Z6SxuvpZj3/1FYSYykMHAYMGEsMg3DQGM+4cX7Zrvt5ybXlo
/NFVxHMi9YTPdVeP39At5KShnRqsutNKdQ1cZ+jaxPQaj7IQTSySKr5XKUE7N+OYwlbbVk4D2pSQ
JIcaY7iEv5OO2nNlw8IeMZ03MgK3NXjMkELYxxDQwo2Gr0vXUCZK3lYi4KNDYolmb0Jq9lyB95C8
PqoH38p2XygcvdY2azRgZT4RKfoFMnUx1XxUtQqP2k97kGeLu5JMr35JUoSu5oNma0dIPh7GTbDV
rMKKXG4gvAW9W4aDWPEPFz9jfo6WUUJX540P7UxTnKlIAO1Zqgtn3IOH4TkjeOEs7RCTN+P7NvB1
FHS5fOqZ64pYH3kN9bLBt4L0oxDtuihIK7HWN/9+yv9drI966fg47UtNQf0qJelJNqV94MRYZ2l1
LvQP9/WmNVkppZVC1uXaqBcuDcAs3+jY0/SlJME2c0oZhA7IP1qfzfGUuIrZM8Jm1iqpqDmRKtCU
z2asGTtJcb3hJHGb2we29ooudhKjhZSlgF5ajStgRKr/i1c2E59ti6gmdf+JipNlJMNn04sEpOYx
gaaEOQqQfQi7+zhmfWH+MO3934eKot3lTzGMRCyMuSSPYPDeCKARlm0jKz551q/YHazpAa8apNgy
Ujs66aC72Zi9tVMi8nh7T66MGPpIELoDV/JMZKzSTec9F4wJL3oIo0YITmLYsIRzrbUjs3X/6nwB
9EO7i8Z9uHBaVNRIpqRQoeOBxBvo+NSMFJwtic7t1VyfMIVC3Umxk6ZkqIFShUTHYA/iM5JHbrbx
HvOtZGYDyVG8YtH7stZG3dAMUwmaX0a9yeX3TfRUKE4vmLdXNv+JC3uhFkZdSGQsuZpvsTAu4vlt
Epfpq8hJamQP+ZgftTZK/nBtNDDymGvWAX50UM1A7Bt9G5SVxhHaZLop6VEOdHmQ3fGYuqj2ovR2
e3HXn8w/q/uLQ33oTbIIXQz0eJsG4jpLGBzV9XfiO2eY/kF/zB6KvXKMt4pZszohrz/LZmRwPaHX
UppZvKmj87XJ6I0wBknxFrduq/HkFZMJtuTW28hGlMbi1GUCUgfZ+mUbVi0A1SM0v5EZdg1Tudc+
ehBABzv9xExHXCUGqBVSjpVTxqzXAgCWCphrcrMDmwupEKk5mcmUsb0u3F+i/WTWFo9xmyV5N/JA
GyzhrLvdF1RQazBsmvP32eSq5xqBEVTQP2FN44b1bq1eRHwLQIgCsvQ8XaofhTzPxCnt0ViFltZu
089ZLEVlhVyr10IC/zMG56AXQhcR1EbXCgPbimCrhb4rDz1X7lDuil/enWZDvGw6pXe+07AEz9dt
B7QdKF3MoR79aGDGqvVVHbgoLH3J92isdzwr+SU+YZ7QLM/tL8a1nK/dldNZ4FHXUuHEpAmCHESx
IjpZmoag/9QM3drirR6EOfj6Y+zsdf/BbD4LRCqY1VovUVMOK9Q/fOg7IU/tZA7XgdcO6lMQFDiP
IFvithFolv5AwuKj2HEHFtX+HLZerRpjouDDNLDTdA9glRS1nkuzM0oOsvBHZ4mYrC9yAUC5AHSW
9anfwJc3g4ou75xABdaMeP0ha9Ge2hYG+l1Qyq8SEo0yUtAB8QYUuftg4xcRRPgUIqoelELKc1/0
21iXiNBXj7rSIdXHhawPjOswfz6Txc+lHEgXg7KaF+fXTd2qH7MIb646wWOxeSjAo6l/pc7UW9FO
2g2moFqDOVqP/7gD5vInGFTgJnHyUCUKdgxUtiX/wbX3egiJp1cIrTEscPXwZ57BOcuBjznqPYg6
pQyjGv5rQq0rm4rTMPAu41qtug+MHQk6NDJmipDL2G/INHyezh4ZPE0KiOpO7clR9hLoZN4b4j8p
O2gQoEfSqZzbwCxc6nst8qpYChvgGqG4lYvpgCq16eejHbCottZ38e8KZz+9eAW6aFSmxgeSbryG
4Ysc2rdXMt8Q+oqiywUtL2geQNBKxSVaXQR+75cwSV9xayQ9vDuoG/aZC43hU8pq91hbzRKNcoOp
WkxBnQBtNF5b35kFi28vhwVAGYSqhcogzACq/igL35AOvf3314LHH/ZyfP2gUUejbrAgjpKkdlVv
dtqvWoHisluHDqZZDJ8Rpa7G3wsknbqo+QDuXy0GUijxHbTzAmSc4+iY+t++Fzu+KKG5NGmsrDNe
+zADXVHWvPAdphkUPT95Sc2w+OuOXTgOMLhAkWbW+kRb96Uhjr5cSl2G3xP/ARWJYTVoKqrBh3pC
kxISIg3P+Ipdu2JghMQ8ISi/0UFDuQ85lGQ9KOve9D0QTWiHQkoxXWPntXX7RK8CnVltTZi/pDSo
OkFn53JdXRqB/qYsoDwMeZ3Jist7vMa3Ia4TSzMGNFhVBcKvPPqdLjG0puSKjq+hVv8xnCO8Um7n
OCXpNuh5NkyMXtmgBR7BoJ5arDb8dWxVBzsa5HtF0H1fYutqNQih3iRmvIlaMjxm4OoNIAVfIwlp
csh9GL8n1ZyOvjNMpN4zo/TV/f2LT9MoobBQSPIAfORW7jFcXmGeUbcmM3d7ezuZfWAJ5iNjv69u
6bzfC0zqTMOhi1p02ED0Hjy+25DEO+gU5+RXbJZfaGaD+IUNNs3X4sh6Xa9vyfz1A6FPHd9BGuSs
KastxLxFftZHVil81TyTD7dltxmggqj7JOfuuja2wGmdqTzawN3bq766MBQ0FQsVzSA0oQRoURu2
g2D3gmoP3cPE5LWeb/rFk0EBURbVhKLgZROAIAz1XTnTW7qTt9IR028KxHdCxF0Mp3vNrnGJSNtQ
1NRylPBABL+l/JFvBis6j0f/odskJD0iWELQnt3zTviMyFbbFYydva6QUfiUPWURNAZDFfjBljsb
j/5Lsi1fkGM66E+jb0PvEkK1ZvkkniaO4Tqub8+FPWnUgykkTT80QhAjiEqIGr8GWeE0HGN984Hd
OFCNcu2VF/ZR3WN5E3hKsxZZPLF4qA1keBr+xQcpRDpnsnqWIMh1roLa1vkxX8Q2A9YVY74fx+p2
Bz7aIMVkhr9Hg6DwOIsbDTtxrzuGJT3dvimrmzo3E4IOzeAhoHeJW/R1zE8yNtVLoKIUuVX+4imM
PV29jYir8HBhWsKg3a5Y+h3XzRiloeLrWTF+x5Nwbrix2EA/gPE4ry7oLxh9PzpDikFKA7BA+q2A
kB2NJz6rg+C6k2c+rQUIdQm0AD2TKgZeTZk7eLLVqYdI6+wMShWVuKsxJVd8ofx3+6QYu0ibfxBN
xih4wEScnVlVEh2VDsw5sZFzNkZ7u38cC1wukTKMlPeyQcvRaM1L94F3V6KnhhUBs46KsvnAiIJJ
80Mclf5Ll4mEuqjmM/zl+sWCUDq47gQRpKHzj1hcLAX96XKvYB2KceQE0NMdc5k0eP2ljZdslfBJ
43zTR9LBd0rlLCcWuibEhlXbnw3iyq0sfsV8uItfAZWtYtR6/Iqh2vISESFHIFa2Fn8GwxnUt6RH
dSmAijsr3Fo1mgWudokboAFLKGrgjtGjqJpivJmK0FJDhhdZvRCAAZmYOEs00imyemojJfOAw8kQ
M5WxDkGtNp6XWxBtH0gwpmbJ/w9pX9ZjqY5s/YuQAIOBV6Y95s55qheUWdUFBjPP/PpvcXRPF+lE
G3V9D63buqXO2DbhcDhixVqKK9XkGFUb5eTZTcS9BZMdyOagYU4gZ/J1jSWJGRLnHG4UjmjvlF7C
tyqA8zZ9MzHPz0NkGepTor5WyUDUo6hYXlKaR80AD6yMzslAfkBa9xBu3fHfBy8QXiCx+X/mILL3
dUUDBpnzUQX4n0Mxw/hPMShuiN54/VBAgK7KKjfK/TTrD0gY//cYszQsbCXQxfWohjCcxdDyIvQQ
sso31OChCzclPefr+tueYiRghgeCUUdMD3lbD5Azgi2zTkMbLRYIwE92pnN3pHi5FYM3//+rmlwS
he/hfO5kbpCMrG/04jcIeWLZ9k3Ge/wGyYiDp8qQ+lNKM8mNpxzvTLlQ3F4Kp104mOOxYGp1mw7V
rjHNfguJs74ZOjSVFEJBmSREKSXiKfRM8ENkGjtB43YtwBg/pcZPdAAQUBqDsBY2CXCTYStCroUI
9NBAAWhi0g9suV+dTR0tK+1piT1gP8wE+IxfFvRxdee6Z63FetT7QBxjQj4O9YKvVmJpIFJeVHOe
oR9bmu+jFkX08fO6le+VApwcKoPIa2YxMWQxFhi8YIoZI41SO4TYITBfMgNykXpToIHfcvU5IMSP
mzRwArP/HIr8ra6N+1ILLEdJyXPQaGQjOq2GRgz5YYASrEOAOAkhuOMSLqYKlKgJBrEDEjwwA1Xv
qXSkvoEuMrvX2tTTh9QLt1S0V3P1mdBMAxmRAvvip0WPvyMSh+nirqLDjlXaJx8TO20eJqVxlTD6
j5ngWWg9d5h574r3JsYt1FfqodYTJGqqTa33619oPlHiqcd3AeIMkgdIBYUIMxp1WTYjgjUb4mPS
3adk3HGd2AFa83nW+UGyxUy75t9Li8KzoegsPo6gZHSKeCptgnStlvk70xtHl/KN+Lnm5Utbgpcr
UjMNag9bCbJpq2e2UbwU/UZKs3YZLY3M9+Eil6h00J4oFoyMiI9xXNos3EnWMcBDfovKfu01tDQl
OFDOmzbKowJcu40KxKdncdtgP4IkdFW886D8DSbtjZi8blIDbgDs7mAnmf99sbq4L1jSUaxODkpY
ip0qUQ+jhcYQtS4BrW09vU2kaQPX+s/QyTe/hBgjZLnn3F0sS/GgpehLIT5pO/aqOaONZ+w5vyE2
d06SNzrBwToPLgZV3PSmcCc7eIL0rHYYjuwpeCt/aRvfeC2nMTDBqatUBXBeFxwJJNH6GCkIyqgX
gSDVvLBwM2dbdVbwHloqSByQPwmBKc/SSYdyFULyvfag+Pkx9DoLnRbV13ehn7hFb0Nk9/rxX/Pd
+aOCwB/koCCD+fp18wK1g7xukGBQYyzu0rHrUzdB1NRdxoveicNGf6jr3Ngi/VxbLDTEdVgF3zw4
kL8arooUdz2gy0463ibEbzKo+WxliWuRxkQp1gQ1OyCt4rys3Ax9xvQ+cdr2Q5ouYfTMrGdq+te3
cHUlED7AJ1NQExYj6GQMI8d1igNisse27V7iKrLNfvKum1kt35m4R2fFWhUcjkKkbqwgCOUBI03c
utEjjyanPgN6dFe1d7Lu5YpH8FCiZ6V7um54dX0Lu0K8jgaljfpommMo6rNJfCDlQ55uaVWs3UPL
1QmOGIdsCtMeuxgZWuFUxPjPbHRvMS1z1CIzfFa0iltm2QY5xbpdHS8l0A/iThbCm95nJakbrG5i
KfAE5qkzqDtOILeD9FimSD6lv6/v51ooQQT516ImPCaCJmUdyWSEkjwEw83Farf666spztKE4Cp4
4WklDWHCROuvaHGyvCi8C/vXgmKYea9CXg0Kk9eXtXZPAIyhQIZ45hkXNzLQC72eYh1u0uWeqb/3
WQ5Czt4lXXNhIMZstPQs9+Ph/8uquJka7vek62DVHG6n4jZu79TopZLuam0PhEapbXjL2llYLFJs
yFjEahOJwFwfP+b8FBENTMob8WTNI5c2hPOWgw6ZhipsaAnaahBz1iJblThUA9yx8aa/qc8tzQkH
b0zNZCxlmDOiD56Bo2vwqnbjK32HtGgqmEtwj8PtZ1odwQhJwqaskUg47cg5A46+C98hp0t/simx
fCtXsschN5MLuLErUI1WoXSbZjJFOyQJ+3NUcn5qMC23JbC28jlxnaP/D2ZsXUZj5OslZGYWKxq8
r2eRhABqUdBqMrstPc+10wj2AE3GkxrpAybFv1qpQGSckw6Fwr4v9bNklupdmOonPoCKHw2+3dip
vYsc7gatodGO4nxyrh+StWWCChBjQuiOUsDfhB9goJOecjxmA/PR1O5yc69sgpZWvJYubQghh3TF
lFmomTsN2N6SZPK0Jrf7SXaNoPIaJp3VxrCjDhNQChR1ieUkaWfLmWJD2WE/ZtwdiAoc/Q8DNcHr
q1/JAr78MuE8mQak2Ou5cFqFnkVe+hZn6BhudbhWojqc26QaZs4hoSMW3GjHa5QR8KpUq99J9RRV
z9dXsfb3CWgzZ4pA5ABi5KE53vDUwN+HFijoVjMHF/51C6t+Cj4DTIzh5+vfUrJwKoNGD/G4yOnJ
avZD7Zm5w413DWMy4N0eepRcNhrpa/UB1Jv+2JzdavG6qCKdKp0F8RDyaCk2pjlsxdbegZa8gEQ2
fqnPlqtt1H7XTgPoByDxB/IL7Ob87wuTnGIKUMvn55p05nQn4dG2qa+7chnSpY3ZJxc2KkUOQOQ1
L6t0FRk1IndKbwL2LEOLXbXbrRT0Ox4T8RX9D6AFFSSG37ihIFZlKPWA50nrdK78PDC7s9EGcUzI
jLGzeSujgy+dGnAQb4FaVndzFtsFMfD8QhTy+Loew1k4AvUD5ahFx2L4YW7OOM5hWHgLArj+x4bg
JFAq1NosxMNI3hk224ee+h6cW9/aRTZ9AFXaRoVofUkUERt1qxlV8vXjpaXGomjCkkwFt8LPPr0Z
mw0TQOOsrQnvaSgP4eWAM/3VSAM9mzFhUuxwiZXPMu6nTwj7dS+amRb7tgjUH7zOrEPAYuliZHFz
jFMl9WIoyeyDXI4OYVw179oQyB9lnAd7WQknP5Z0zOXgQUd2eRcG/hCq7VGmUwf5QyOb3pMRY2w0
HDjcY9DkwpZKE5RbY9zeNIzDR2paOKxu1Zt6NKTbqgQg0ZbNcdqVShl+qLHCb2jaFvdBUQ9nLWbN
HZeqFlWpqLCAZEitwWctCLpCWf00p6SNPcwSBqqt4pp9alvGcCt07KIbFTh9mc7iySkIUCBgZTBq
057ysX5paKLtsHH9A66U8KDopeJhwiya7LY1tX1UgE8OramyOjNC5l+G8bvOtHRXLdssA4tQFGO+
Le/9kuqVL2e9hYlzwLH3aBX0BxqkLHTkKSLPIZ/MY08huonRwYwwDxPdY4GJN1k7qwWm78LeGmK7
qOUastXYRL9PMYqpV5P0PijAr+67FvodLYZ2LD+mHdulk0Xf0iYC5kCWpacYV9yPKTCD27roNU9S
ItJCakoj3GaNMWou4aHWecBRK69kgiz6EA70xNNW+cBorfofLWfyXW/wGENlCsObMlBT7kpZzl/T
hGJsP7Ry/isL9OEYEyl9iZWuO+SZAjqlfkxv8D9vMatnZk7DDXITSKOCBiyJDuagxjcq00u3yidI
i5ZoC71apUrv+yy0YttqKwJpYs3kvR+kYch3bRGphxxsxfeYFSh9zJlYmK4hZDxKfdb/MLpI9gyp
QlPJlPJw1yuaDCgN0/kd6MnrCw/KGFOz1pzmWEP4GCZp9pBnE83duIiKQ5uX5Xuo0QhNdqXqP7Qu
liqbK+OkH9WIN29xYkh+jNGSY9DK5ClrCxIctD5h+zZRp3ulJxkGIUfdkQLJuNeNMjhgilZH615D
D98r2zJQbJqheeJocTJ2O17Xwz0vuhECjNwKzr0upXsaSO0+YIUEIvGhzD8zAHWeCPYlssuokh5D
Ra8zNzM6/pTH2vCoho3ywyqs2Am5BarsuIizp4x05YfOUXm01QwQcjtKovI177l1H1igPbKzgpBd
K2npyewHADTabvB5XvdPajmqlR1KVf576PrBU4B4eFIpg/Y2N9FUtlM1HwoPI8LRI0mC+JwyPYIs
MN6vT+qoSn4etCSy5VzmYL8Nhv6FVCG4vHlaWXbWU3rqwR92CUmDA5zL+oBTBM6tKC26U98n8jsI
qaETmZQafrpuBqk7drlxSSsUvmwFXnYoAyYhdNAqGXcMOk9HrZKSuzGeWsgraFF5KDF45Wd6g7q6
PkHQrW704Swh9/oFHG7/XICb5ZCa3AKgDc0CzJ1GXhaOZeQWVV59hGYQXRANW1eq0vHTSFWws2pE
whMyGyKMKxWAp03jGJ5Yx/C6s0Ya7ACqTh8HhGtfjmt1nnrQwkNuFaVvEjO50Yo8fpCCMdrTiOg4
DkmBg0SjxgtJNmCgdur8fKLJOyZGJVsbo9ZLx8TY97LRgWIx1Du3qkZI4EmKWpe+AQpGXxsN0Epq
Ze+xONO8vEv0fldQWlmOmWo6FDyIUlt2n7OycVVgSiPULSrAV/QCyhx2p5HMaw3WEMcIjcSjSsLB
PkJQSs3qQZoQwvRqdKZamwqwjdXJ74hmUCsd8rJ5KXMr8EZSFe+GFjT7LuKJP2q8fieh1OxLUFk7
ldQ2XmVUBSh2sOlRJk2vmtLKv3stMW3DSPJ7wMSMc9hgSNYwzemgwBGf21QCIu16Srmaes+FMRn3
N95ZYnKgy3Uw1rhJU8srS4xcc3ssXROsbtftrN3YOpTc8cwC2BpB7Otl2qsx3pYJMlcSHFXpP1D6
MPlGGXzLxJyfLzI6WR8x+TXARGs+Wh2z28qVx42u45aN+d8XNvKk6sDZgszUzH+XiZfkt0PxcH2n
1r/In536lpiaLS4jLKNAqCj1VzP/EQC7Wm2Vd9eeK8svInx5pqhRSHXYydqjTp7j7n8vxNDl3xdS
Qijy9VagYavK1Csj7tT6i2K+XN+rrc8h5IFxopKOF1hDUx/j9rWyHpPg/rqJjW3650m2+OJWkBlU
qWBC1d4iXsKr/lc2NzwMILeqG6hv4L+JPYVRbpNRBi2OkypHNkDYgNlysPWIW8vPl0aEj9ER3hty
AyP0Pv0oL+Fl2ksOdVu/7zBZV3zI++u7tvpqXBoUvkzCAVmdyX4wmaXgbrub9nfdCdCrO7J7tlz5
vPXIWUvWwd45T85CpwYEsV8PpmxKamk1iGNjCrxHf2dK961+E5q3QCdfX9r3ieH5Jbd4FwjVCqLx
oeoTvAt0GxBWv3prDre9F5oO3cV31DWgqmD3b82R2tau+J05uCKeNcXe9yiseNd/yxoa48tvEZYd
MWlMiBnETkceJubLgIMoxrtqvc4zd1i6BDHi0dc6/7rdtUMBiLIF5Du6Q98es+Caj3JlRgxK9a4c
UptX1cYurz7PFxaEYB62hRpaM1zQascfhfILPGC2JQc2Jeh4sZ8gFL3Tmi3d9tX6CvS3IPcBRISu
iC2vOq5JrcT/fFoV3Ju2jsLDHnI5EEO5ZZ/X93DTmHAmy9qI20GCscREbY0d9M5vcfhN3WfRfmCv
gfYrLn9vGJ2dU3yoL1conMu8ilH8T2EUkkBkX/1KjygrO9pP2cUE8y573jA3r+G7OTw2dPA1o88n
XDKaXJZhIM3gkvvqTFx++GROeNPYRmozR70L/PqAJoR5CW+3ulVrDgRc1n8tC7trVVMUBrOLVtwv
Dvx3eJZ/Vi/xJiPQP4Kf15Yo7GhmJSyoIhgCqy8ov178acds0Pnbmk1/pTf6Q/SJ594FI8z0Uj2b
G+dktUoBBA9YzkA7DDCfUKWo8ahTtQIf9CZ/aG7NO60AqVWJNMvBzLYT/8jvxhMe1Zabvv7Nt11Y
FuKgbkW5Fc2u1LyZun2LtFjZUZcYdv7TjOzRr2zm1if2Ge+6DHwsG9ZXHXlhXYh8TCJShsQ5dkpM
wtvh/lYxbP7SuxhE3TF/aw5l7XoBwAI6tchhZ5zF1+uF1RHHqCc+ch5cGLN76jfFrq9vgq3W0lpG
szQkxL1urEarmwG+UvXUVm8kPLTyhsusBe+lifknLDKauIS7sjm0TsZhSAFcUMhfpDRos6OfRIgF
OXnhSOQWqnbqjFO0+lM/YkjJs/SNEvGcBYunbtHMEAHySp3WstKhZSBN5rk3+bFhiavkzCHxlgD0
2rdfphbCJynxDI2yaE4t5J2G0d/KtDV6PyW73HI3nHpu83xblQ6CL8AuoNAh6qzHPNVpl8JUcB/f
GoqH+6c7Qp1E9civ4OG6sTVPm3mK/8+WmNiqShGUGcjQnU5xTe0yaX7X/03ubBBU8dFAmPmJvnpa
NVCVKwHAdNBD0C3QdG4pZax6wR8DItciz5qcmtHc0umes96n0SkPdpRsJLOrOwUIM0YJNQX/EQ6M
IbOsrNu5VWDs+tCXysTGEPb1r7G2EhCyYLoVKAcQuQsBJi8mE5O0gI5EUWanwBLR0ebQ8Iu963bW
MCp0aUjwZlmKKy1tZkN1U5xREE6OGQqSntHU9Z1RYeqs6iDY0lEMG8pK7dJJ9zllxGk1tpVvrZ0s
NOPw6gECFWJzwt3FGzLlk4pHgpH4sopBrOghlE8NJu8GZQOtthb0lqaEyyor1BLJAkzNQzuM3PfR
FpRp3QIFmB6JDlXEVIdwnhrx3GZp6l2RX0i3cZhWPQQN6n//vpjQZJCMqQb8/TL7FbexG2aodFqG
R1ixEYbWBub+YbUAwaEMkIo40QVHBGQDXM2O2VEXgzvIRiVfD1O7QL0ZtMzAWhu2GjIvTPIzhpIu
I+r2U92iqg2GCMzPk0m2WW/tW+XSBhaK1ht7MQcOMU7OtBv//kDBiZsub6d23otWejXpXUSPaeRF
oOJqjiVoArcAlqtbvzAnBAD0C5DsMHS3EuA9ataAYXJ01Hwforh7/XiuhZrlwuZfsribMyvWJT5i
YTEmFshzI11keSMCrPqpCQ0opONor4p+2kvZLA8FPGGsnqNEQc99E9y0vl9/TAiuOtJcQwMD+wWO
69KJUqe9ZH7ogc7bpbftQXKz3+ypfdykA91amnDfdJMRgcMQdjHBxi7NnSrZaLzYv+Sz6koYFC5A
8nX9e61GsD+bKfJhsIxbOdCZQPwx2eH1U234GX/j9VlKt6bLVjvIdGFLiJZBHzRJBPpMMCRNZ3Ii
LurrF8spPHaooeIKujRQ/OlI/x+mjV7oxr5aQvAMLFr1pQqXiVixz2N2phr/izt2uTjh/quJOg5x
gI20aLvLSY/OQ2Zzg284/9b3EgJH2SWVpoB+A/osErAttpF1dpm4WvfYx9y97hvrZ/m/p0AkWhsL
WR07il1TG82l+XNKE5uaG/v2D8r6eyj8Y0WIGJi81WoZ/R4nebHO2v3gWn6Acer+vTkFPj92D6O9
5Q7r0fePyXmTF0EqkBVmWDW+VQhhIszXVPXN2N+UFIU36mbKziL+9Z1cNwhUPRIj8KKLIUtpKRt0
3uLF8tZDPTg5J3fTEQRIr9fNrOdGFoR8dRDrWt9G8op4THpNgx0DGi/pMRhuOabHVOWV9vsWMA3N
1hQHSDkb+KKNQLLqLDN8H41XYn6bucyGKUFzEqaj+pi1kSOjyxvFu40Frrr/worgLF1sJHo0W6k9
YKwedXvy2bF4zQovpE51Gg/lY/wszer2W+/1rfUJPtNp2SjR+daxzF1s7Kq0xsjo34SpxeqEa6fM
2KRPOmwMaQi0PIJ/u3GkVwPhwoJwwYR9UTBJggV8RjuQwOG2NfT1neQJ1WUMIAGOAiV0YP7njVwc
rjSw1ClrBiBpnH7HHrir++Ax29MXP0dFp7uhb8yPcKmZfn1+BhHXfuMhsjb9++UHCD4y6MwEuhU/
YHBvAtf6yU7VAapj9BBfiC25IIw85t51v1w934s1C86R6+AfyVNMAWRm/BQjB7LTtK/PkA+HlhQZ
0Zbk4wNgCh+YRjhcN725XMFpiMqGhpawDdbkDsPUrnULjrMdu89e9RsjcqSdZtmKx3xjw5dWow2k
w1EjmZWXIJH+9UuXSV/H5vylmR7epyYYeaynvi7Rsi7OXW2AI1O+r4bPqXnBDKunSVvaSPOHFG8O
Q8WEhwKGLUBOhSu3l9JerRSsPI2VJPZlY5T3WifpvyxegJvCzJXn63u9FgPg2BT4N2iUYfT464IH
1itN1GHBoFlVEvC0Z7cTyOWuG1kLcUsjgvvC9sAKDUYi8pMZwG3sOXKitnqq25frllb3b7EcwWuH
oRzDrsVLuhggktcD0QGwFGjgHdK8X7e0tXGCjyIdohx4CzwtrY8wBF/Io7EpcT1nj9+8AVRGmHmE
cB2qd18/jgYgRS3Nx7403OmsgWI4PUv/0Y/9U3uKdtfXM/+t77ZM9AeBOkDWJ9hS1bIENSwmOrLg
wwABlgFMWwGUE0TJrQ8i+WX4ed3g+gb+16A4g2DyFpOMIIvHo414dADck4KXHcCq62bWjzT5Y0dI
0aHyoCpjOds5Vp3zVMeu+gsMnx0wnWFjK7H7PzPJ4bYAmvnfndTUr1+tyHWlUrPZBxOfZp6muRl/
JNpGqFq79pZWhEihZ2qetiWskOotRTm/2Cjmbv39+d8Xd57B6DSEqYzizODETWj38VZ6tepxc1oH
5C3IncRCYRfXHIKNChIf47FqRiceXipZAyQKaK4DG9EuZRu+sBqHMNiGAW7Q9YIf7OuawiY3gH6A
RUs5M9A6Z7GfhWCxbhVUEPzrfre6fwtbgheoJpd0vcL+RWDakdDiJxuhbrWdP4+6/7sawQMyc8y0
aoCFEqNX8bGoHvPwoQIxY7lrAXNDFSE+KqHfA5inYIAp20pK5hV8ixjoIaqg1VfNb5l50KdUgewk
yv2RAtnF1OjGZ41JgM1VsZmDSC/I0AIfygdu0PQWXEtJ7sxIyhsFbCaVDcTZ1slbDSkYTsdctgyp
ATFPM9SwL+uA4Bd1jzEY5/tjY3nXP+uWifkCWhwLklpjybiGVDA2LkmbQQ4qvmRVuuGpq2djsRLh
HsPl0plsgpm6481JNyDKHEjKMR5mmUs9PpoWh4ZxHJ60Mt+qd62mX4DU/XcbhautrwplBI9w4jxA
wkW/Vb3gHWIN2V4+kXtIRHnqA4LnfusFu3o4F1aFC6hvWqZ3xbxkMnNp+1XymEe7HNKsW6P0q0fz
j6V/Sq2LbxjHdWeGFSxFkPqpNKjabVGtb3iJGGgMkhtGlcMC1/CmKnwVaGkt3cDWbS1DiDDWoBTA
/uIzdcqLAWmQ4fG6q69+EJNAyh0kFJhsmRe52KYsjrNBL9HOYyjPy7qTgqON30jBHUaPrltaHXTD
8wzvbMQzjDULS0m4EnPoxuLKNEc7IKeu+80DcNNfpIo7DSS7yN5I38fgptDvMAi1YX1toWh0zHML
KKBQMfXJtCSaWI4+RH9v+douf5j2eWJrh8Y7g1EZiCL7XDkthLY3gIvrdgERMCEehOR7/vfFBgdU
ymIpAIwNV+FHFWFodviBkYDbQX8iICC9vsq1iAImHjBWYOhaQ5H+q7E8R33DnMczVE12humUxp8D
MW09d6Ls1CVuvSVit2oQWnmz5DvF3xYMSgVSlALlUUBp8tNYv9cmyqDDJTJB7RuET1M6uiF4Ea6v
cv6j4p2EpMGc6ccxqiR2uQ3Ua4xMwXx8omGIJzmo3WnsthKXVSMg/gTMCsOZmkg2B33FFk0l1Noq
iB7VAViXI3lXh9S7vpZVIBkwJBaWg/lgXYSRVL2a0ARq8k7K+A2Em6cRhfuqvhBKPQxj+VEZ3WmG
8jDGUJ7iH9etr0UXUDeZeANDNxftwK/+Qq0po6U1vz1Auy0N5y7/dd3A6i6ac4UB5x1jpIKBRNXK
QSZIH4xg2s2Y10KS/RCQvetm1l6E5sKMcGHLhJugYUCWpBog31AxRpb6bfyo/QXnFF3aEQ6zkit9
Bw565MvIYRnwdwlAnQrYWbawjqvnarEg4XZmZkDbYsK+5aoMzpsPgIs0/thot63hZjnb1+ZfIEeQ
4uEaMGclFBHWUfStJVclwmOYHMfpTaZ7pfoLXDJYiAF2B22JDk3vr84mkRiVagk1UCuOIasJCkLc
zVstsDWPXhoRLhmaTLEWZTCSUvNOpu29lT1c97UtC+TrMgjJ0nxMEX1KkDYrUJvnG59i9TEL1Abk
eDWUIQGq/WohkUcW9hVOZW2+yjlIEE6j+ii1z3F0D1Xe6Ea6QRV82npDr52hhVXxpRYh1+b6XL/p
kwnT0C9NZdiF6ULE7fr+za4rRu+lHcENwkruhwyCdI5S0mzH1PG+G16rybqj088URCUQH/q8bnEt
CC0tij6RJSRPchymBOqWtE4d0j4kpXfdyNb2CW6RqrUaVgGW1Vm7KYnsidqlYZNo48W+ZWb2zkU6
kRt1TwYDZgq8OPkw2in9bPp9sUXjvQqSXW6aELm1UeGGCjiCo6OmH44fU4APdhMUDxUEccOkgNa6
ikzuL8AcaDdBVAfdIPCAiXByKw4xqjRfh7yTj01mXLr26fqHWjtec0fLsvCfOdwJQTzQ837A1CRM
GOWlnMsCxWSzqLXTmGB8vEQ57GiQzO31tyF8U4u/ILEDlgRyEhixBveOyJ9Hu1ZJmYpLREa3vM93
MeYb5B862zhnK17/xYxwJ6LDEWqJATNNg9G9ZrhttPJ3k20pi68c5y9mhN1s2qns2EwSw+v4RgNR
noFp1/vBsG6qHBIdKA9c/3wrN6OBdz/wE6AU+o6iiKF5WsY1rvqYli+amntR+zsKwCrWP8KlMAn2
aUHd+7rN1TUubAq3saRJvV426hyy3Gp6rJJ72yaQIY2bDbDU6jfDOwF5LXjfwQfy9XQXdZWGbDbU
j/muNSO/m9JjOYUbb5ItM8J6yFCFRi/DzNDsSnoX1z6P9te3bP6lQpQ3ZBPSHgCc4jCLSKYmKIss
wcij0/WYQmGeVaFqhdHq1G62mqurqwH5A4gakZyhxfF10ywZyg7tbGqIerelezJAtXyrXrJuRDfx
16CKAoLer0bqlGC4VTdRdQK/BLgZR1BN6OHGzb/mZ4oM9C5ScWybyLkShoMqha0ERHus7IIInY1Y
A/G8NrpWBxFRPqBwyvKNL7W2MgXcCCZeUohJ4hMu7ikexkUI0v3GlB2rSkvXsLreZ2TaWN7K3QVO
2j+WhIg0TQbFOCmWF1kaqJe0M0QwDmEWubhpDtfdb21RKpBWGHlEX+XbQxhElgG3EhSBi4F6vQyu
8Jh6Y2Vt3MZrXq5SvEPh6xSvOOHSL43W4jlDCchKMpuNOw27aJ6oYY+xf31Ba3u3tCTc+5GUTqCu
woIyyQdvo02Nz87yOvJ43cxKcmsszcz7ukgvFEmVQywXZvTp1uitXZ4XGwF8fSUGnu04SpAZEk4S
T7mBligqWmn2ewT3lfVqtF6v/40DgKn3XytCiGOJQsporhK3xV3eQpvZG4bd9b1am0czQFSKyg54
m/Dxhc0qhi5N5JnWK8UoH/9VnNnDeHySHH4a9rpfndjBOKKfewty/gvQy6f7mWpkaxpkzdOXP0I4
VCxNrbaff0QzXgb9RWqZI9cbn2zLhvDJqqGvcOPChqn5WvjWK2DJ3gL0rcU+NOQtA1TuYIEVS1cD
VxNwSeNOAvPFZ5FG546kp4TEPufc0UvTNhVI6Vz/gmu5xDwoMVfnwEAkZmI6hrL6JsS6WFeAi+YS
49oo09yuq9ChhQf2jn6rdrUWMZYmhc/VFSoPCxkRo0yNCxBxjtqnP7tCgSyz6XdGuhHct1YofDmt
AjI6oNjVMS9yp9GGj6CQ6gPv6re8k99lK8y9gFmXFHjkjc1da11hQkAGu+TM4YL/8zWWxF0Ul8WI
3QWEzCeMHcCt7Shd5nVGs8dlg2pk7IJY6aHriA/8qGeGH7IU3vFoIxZ8jzigftEh5wAlH2RWYr2w
5+BxYJBPc3hrgWLgwIofsflGDf+6N6178B9vEkKOhHnigRdY72Qow04uUC8ExWfnpob0MeTBu5wr
N5G+1VH5vjh0aTBVNEPXQOUikuWEU6qOhTRfQf0JrzUyJPbEnCr4fX1xa3VK2KGGQucRJuABv35N
DawfA5i2EOxUeiMn1Bk5dSEAtSul+JQm740J6XeQdujhuA/19ud186vHZq4fonANijxCvlqnXddV
oHjCmyn/2SQpTgrz1bBDJvGBQbgNz13d0oUx4a4luswCUG2jFgY2+YK+JFNysOrQ16W/eczgz/13
WcKm6qCtiGmFZY0R2Idk82RkBtJxY98O+W3cyG4VNbY5bc6ibK1w/vfFNZ/hJ4EYHnajuNiDStiJ
dQjxgYYCBNQ3wzg6wKffhZgeVGN5H7TNY1rQW4P1jS01fFcmra1ANuEvPvGfcCGyxIF6hld9Ox8f
NAx45FuhSzUXtGv2+Hnd0upBXVgSVt8bFVgVI6xeG35oxE75nqP5BZBIMM+Kdhuuu3p5LqwJITgf
QQ9G5nVBGc2Wx7cA5Wkl3PLZLStC8In6RJd0PnuSjgEQDzQpNpLgjU+0epssljL/+8JtSKO3kTJH
9Klt3ojVnKOWul3wgrlGT6PMY9FHhuGY619rY2VUeN5Bg40GmJaca+6qC+lsaDCwXSE1GznOWuYL
0Tq8gsB9D/EfwYzB60K3IPTphAbEq2O6B6fS7m9W8seE+nX7MNjDhlBCXKm78BgbEdD80UswTRtm
Vg/3YiVCrMxJk5vNiJVoY3io6uJG6R6UzATGZ1MGeP5T4isf2RpIQjFpCFCZsGma1dQSiSwkn6BX
HwZ70h84WM/Ji6G9DZPfBrc6FNw1UF20Xr01sbvWUAZW9491YT8jpOW1VmGhKgppuXZPo2NkOn1x
glwNbz9BGoRTAIXATgVEsPeuf8zVILIwLuxybfRlW80FgZyBZzp2Jgh2s9YN0+fMsrUtFp+1cuyX
tQp3UhhGRZTiSetE00XvvAKYf73bTaxC+vZApAeuusOWDPCqI81Y6PlAkG+8nZLFe9nKYbMIokNW
dRAyq73MlHYtlnh9N1fv95mWGRxU/4+061qWVFeWX0QERoB4FdBmee9eiHEL7wTCff1N5py7h6Xm
NjH7xn7ba6ITSaVSqVSVSZCalQypG818DHSkBsyoQ0mi5iuC7DNcZCbyhtjyrwNCMOcjmnFUWwWj
p/zmOpYhMRVS4l5h2A3jafazrZ3O1UMrZpNuPp8f22rCGeEnOgjBxQBBXclUwtKhjWoCDoWPBGKt
1VXb1KVntuFwBK2ttReW8aON64YNVJSeMUB0sAqmR8iubsmbnc4zQuGZph9BFN6aZWfal9wQqCjM
XEJ7Xx8y8BOkXtQQlhnv4UDc8yM/dd1f0aQNOnV6lyQcaO0EfnJd9zP7rh7+Opk5g4B1HyUBc1Z4
/ojFoaRH6RDaTozW1bz/0Q/WcEft7rlM2nIj2bMyGhgLXuotA40qpvx+aRIlGhAGZ66jfDQgHROx
b21RBJyesMZcRgEiZBWlDVROM2pi6DP0mmGbW9+z4DhlkNI5chs0JellWb4OL3+9QHPdDzRXkHFB
xlE60NVWRRouHCEyOvoKPZj0cfr7KiljCSHXYVV6b6p2BQheX2fhew2h+GL3t6PQbUQlqCwi2GIn
ej163hoDAvbMTTLngghoXdT2dbaZoVjxwXi7nqdqrh+a5W2/WlqbhB1UOTo8A8QPtPhWdfclpI7G
zkXlZVT4jaLMT37nx3bqg4GJ5Db6FQzQx8sFFArVo7gMgJnkrtY8xpRDYOlY9ltM3Fs4898Xu8jW
RRKCEBTxo+224nEsdvZ0y8nr/280s3taoFRJD7lDitGY4PiJKBrutUeiorbl6TzOylbFrMHnzoy/
UAuRPG4dR5DAbOfRZI99d1+ot/WWruKKJ/0CIR3IkVlNjjNDDPb30D5q3AtLFCR9TlvveKeBKfan
ClEL9MWhAFcuIGtBFKmMc/PGUN2H3HlQqdh4dVpFoLhaI1OO00kujTO0JAriAE9qgrtt8kqMjRrG
NduCFJ0FRU0kKfB48nXVRVSNzfD7+cx+boydEZQsDW4LtHOfX/UtHOkOpA8Fyl17JK+t3AuzjIU2
iGzxnEs2xrM2X3g8xvMtMr8gA5eCFdHiNlJZyC1z51Yvf2W9vnFu/s4cf42rkRVAYhJsBmAWQl3O
1xmzFLtShw63ueoKPVHHDz1ktlf7wUezH/2cqezlWr8wdqaPjtOJveboduguQg+5AoZsCOq0vwV+
iEoR6FXtz8/xCu0RPg2LOKuWzS8s0nHL0R9ZjAWuY8KsWDM8qSJgEVil0MbCeHntOJ/ESu5bQ+zS
5F7tmgNeT5+EbniqxkGwXMJ91VuX35W9iNwe5GVw1IAmRN7uXGRBA4ZNXBGt7DKYxCWPtb1Rm7sR
23Kctjj91uAgQ4tdiQcGWLQ0BWUJvYDehp3xZqreRzsAd2g+UVt3yyxrMpaMGgFZmqjNQ6Hk6Fol
pLPZNNj9RQh9Wd8RU0YZiEbKAuqedCZZTrrmOUBu+M4sO2J659dsxRviCIZUOso0kV6XnxXBXTu1
htJnbjwdRvKqJld8qyhqFQLuw1JBhoGCSWmLR52u8cnGKd8Nj3jMG9MrxNPnR7F2/KLl5g+GtL1H
E0Tb4FRH/MXfpg+C1UW1rvlLjz9Ed5+FnJki38BcH5YB1+ug08eQjb2uWkFKJKZckx/D8DOGULbx
7fywTu+RMFpIgf4vhHTwBppKcyw6aDoDv1cO6WdjeklxMzm+3vyLAHYJJS2SM4ZZRASgHIhSh9qh
jz/wynd+OCt748twpEVKxdg3mgqMOh5ZnDFiv4w0Z452aWx5yRV3/wVKCsc0u+aBVgGqL39oykXW
fFaD24f78wM6NTsKRzwHfRpeiOBdJJhYjRpFQA4SN+9swJBaqHFBHoHG8a80QsmuHVUeDr7CR/gU
erXd88/zX3BihPgA/AAaVcF/juNg/vsiaCrHQa+yFh+g1V3I8I/xZDP23wOl2ZLQO7HF30h4yURl
FG7iMgvjnONPUCXEXYcEr0XWda4DdnK/ReJyMFEsjwpRxk173PBPJzYjwUo2k+BpKjA0wNYoOQTr
e2x7JM1YVAQs/GsCTQlLWs2Cc3TWKJjMuAFtXYEFrQ7/Zrn+mcSTCw/HA1sCHDemNyDTZn1/ybcq
Gk9M/+so5KsoFaozBS1mLAShC1dQvaazUg1v27rb8BnzfHyJRGYklGwgCNH0+cSXjE8f00wQjCZF
hbgtBjze4bhyXiZjdJs4vct5xcam3qgU2UKVnKJqxZEZkAYWkVz0UF+orCv0qLBRc4eZ5KjaRW2+
O79sq0a4GOj898UuU6PeVvEsChb8TveqUgNnrHhMi9pTTQXdKVtx1OoKLuAkm48F+KypA7jMHCH0
ebS6+7oZXWPrYF7F0bF06LlB9x6RhoU6skIbRwT2llNeRoHtml3uKxUIUYqtFpvVGVxASUMCy4rT
mV0LP9WAT+CbNRzidMAbS+Fyayv3u46FWzHqbhAoy1dxodO+ygtsANMQlI3lNzvKLpBhijzk2A6c
bDYvzTH9yT6Yr+H/AfytybkwD9NWRNGp8BtoMTqqFbmw4uayCdVjId7aqL5FJwnDm9JVnavYJtnx
vHGuHgHzQyE4HZEakh1zPWRlkCHfDEWUyktqSNBO3wMz2PDDq7ayQJEWsISIgmgToKhR7CmiO6pR
shMQ3c3McmODr56q4PNAARCaAeyTvAYF0zoPc2Apra93GXQ1UU6ZeXoIvQPCaAjBD4ORLb6L1XkE
5x0esnGQn5zlurDqPOt7+JUREjBWXzHNSDxLaTdykqv+6w+OXEs/Rkof5ErH3TJ13Mz4gBxtX0C1
GBQs6Eg2+Q/TIf55E5kX58RAF5DSpXSgemEqBiAzLJgTeTivu9xt6o9EK5hqbazfFpqc2aUVOq8p
JpL0TA8eQ+XBcq4j8og0WLh13d6aTOky3FuFRQoVWFZX+5PiITfVTghGXooOfUual+K+e34utxDn
BMBis6eQOUHJHxA11PG10LlInNDvkcMOsbPxGPmcxcMtGnR+noedf/bcEkpnrVZocUdLwIaoVcnr
zIvAbHwe4pTLbD7PEUqCuZigkkMupNALFHPb8YjoRLmKuhdev7XNpQGhKP0ABRFeHHKym6aMBck9
VaEhhTZC89IWRwPCo2H8t9cr6WOkeebQb+nGDAPurIdcjH6VXiKjtwGyOquLEUuzmhmojutrjDhN
Lww++PXYeucnddVvokN+froCT6ncRWdjqbK2m+DLMIVa97MhwUxxRuut99ZV97UAmj9kaZfECKqk
BlBftazsIK5jvGjWhu86BYECE1ow0NEJRQ1Vji15pukZCoDhSJDEUCDdVAqyA7PwXy/LVxjJgyh2
HBqpgbUHV2KHV0UV2i1xu0UFd7o0X1Ek36GA2KDtWgyGTrqXJy8c+l518L03P/7WBGYcJOnRKIoo
QW5boUNlJpmF2Ie01h5SyAfu2JDi6tt9b+lbmZBT9wSwuY0ZxqbBsiVXr9N0qvAShXZlmEE0PhqJ
S20vmvVQEx93D+zaDbdxuoe+IkqLlUeGlYaZivPMmm7shrPWCe/Pz+Cq2c3VF/9JqTmSbXf2gA7O
EYNSjOx7UfTkNSV2sA9SaEidRzqNHfGgjcYbNFig8RXdiF93UVYp06CNBEVPaQkNrUPXGjek0Vn9
jjTreahTlgV0fUPPYC4vRVPlSc+jaEo9pbmFsHF0tbed+jgw/b50q0vUzqWs9vq30BXfta1evt8p
+69HyVdcacE0XM3oaJnctdkTvciuprvGn2673b0GmXSbCVbsBf63HTKHPZn+4HavzV7xqWf6kCQ9
JC+aazHVc9zyqvRav381fp6fGX3+gnNfKO1MWpYcUmXzF95G++iperX9yKWe4+MLLiu/RzJ7uqBM
fwDtWbQ32Cbh22kI83WKZptfONNJBbW0GPABUGfk/FWznrTkSPK70cBJsWHcK+HuVzDpEIpVPSyV
CWB65mnk2jD9EHJhKkp++S6oHnngT9WGS1o184XpSRtq7LukiGOY3vzWZghUNtgQRi9ZFxzsrRNw
bS4NS1Px5ob9C7HXr3OJloGgKxUbW6pkg2Iw9NexsQN9Xth5gl9u1byfFqNiWy3xJPMuYgihJ2Df
cIv0uUXxgnqTVx+4/blOea2MqETaUeE2Wyzxa34XuUD0eeDmALJwyXEM1aBEaRbAYoZbKCsqscOy
0NcgzZeiilJ9plt1Kms+kcz1Kcg84vVXfp53YjBnjVANcNt01/MPu3wZgo19eFpEhalcYMjpqtrU
K73lCk4uzh+nYvKE+Nal8QeB9isftTutIpeVmXkq7dErFvrp9Ir2jQ2XfFoiI32FZEBJFkf4DIy0
7yu3Mr/XQXGfD+VOQ/9grL9MfYirzJWixHveCTylZH+btpbwJYNKS83MnQKzYKGrpgYl2kReJ+3K
TO7sYYMsc82KlhMuOb6y6KrabjBUFdlOXkFCw/YM8dNodgi20+Zgd//G+SwRJU9XmkZiNxMQ0/Ep
qfdD7oZlzvDG6LXdc2OHPkSMufr3mdavhiW5vAFcJ2SaUQf7uQSVI9mKubYmUnJwNNfMpqkA0BRT
xEKQ8ChgQW+KGK0jpW8YwUuhFGwqzIfzR9eas1tOp+QGlCaoKmo7cAMGhIqGR5JCVqe13Sr6lSTH
+O+zMvM8IkdiowoPWjOSvUwt2l0zFaYZ5p992yEZwwqIyvw1R+TvHfAHRjISvQ46zZ53QDslh6AZ
r0lLfFWvN24XawH5cjSSVZhxG6qNARi1eSj6+VAydkXl2ii4Pb9K/4dL+TMgyTyMOhiTUAESjyp3
yFrfjF+tydPtPZSsoK0wX+FNd4o8w9yqZlw9n+Y2Xgo2WQ2swpI7o0OjlRMJG7fPzP5XnpJhPzNT
HIvKhqiVyIPuQalI8wrl3NrruCgviFn1Pk/yLTWmtSiAaDp6SjUCzg11NuZFlGNklohtHjVu3hEv
Sp4qkDvglkCIb8cbTwW/3wLkkG6JNW/YBVYwmF2cNhi1zYUHmklgAmxKnmu0i3DnPTdGD8O8bM10
X+vWuw29URU1nt3QX6ndp0LzHcz/mKk/HC1y0R69NwZln8TBQ80TqFNAcd3ZahTdmh9pdylRlaLo
G9+sqL+G4tjzXaVclkjiqlt3gS0kaYM5kM5LohxI1And0vaL6qlU38I68kvw4pw3/lXXuFh1aZeF
SGARCBMjD5/tWg7uEBdNxGBmrlhuxq4iXrX45TziaoS7XHxpuyF6UezJwnYz7X1iHhXhoxtfSSw3
4FCtuHdG5JcE2wCdV+ecxUmu2IHqrmhtzKlR3dsC1mReZs1rNml+A1LEgrdMzCnD+5Ey7lxAkG8D
fzVAA6Wuicdh9JfJvdO1MQZ208aNa2pXOPDc3hIMSkVTcoNtXvEPGjboeX/QBtfqn3rnwlLR7Lql
JKuvW9afr5CmnqSjqHodX2Hf3lrvaN7Zcy85orBZZcRtEb2x3lOPpfujYhH7xHOhuks9ZZf5jje9
n5+R1bNxMSHSgmj11HF4nMYdFJDu6/0HkhjQuytGT6j10SSNNwhzq0Zy9S5JFqiSk8vC0IkaDajc
s1mxiyL268O5iVnwM8I1EsX/mABohzC0daKL66gchq0L95YhSK4v1vO0zKBU4qacofHY7SOvrLZU
e4w5Cj01938W2pE6KkskwJPMBAqYyHJfHHQI3lnH79Cp/24y4+fohn71GiiMevGxuOj8lqEg4t14
+KG58a48olLCS73tTbix6HI+SjStQbv5syqRop4+itCNiFC9OQRppLllyIdnpaPagwZGg961+6i9
aESMbt4kj8UvoiUE+qTB6HwHJUxy2TWac622OW1ZWDhkvJ+GoH0vu7S+0romQI+abTYPqNMWuzFK
0FWi96njlQ6ut208KNCMrCpH4CvqIPShqF1fhInZHsBcalyWkD9naq1o94MqrEekIGJkbG2bHIKo
oq950wcXKQ/HkKHCVnjYV0h7G/10U9hOtk+Uwdk3RVP6taKgN5iK4ipHt56HDDPqzHLePmfl2F8E
lhO5g16XSKM7tLjOKHFuS/TifoPEHb3OxVQJSHZTPfHUsrOtXWCS4sKIhnRnBrbqFSg8ZVD+Icjz
NsZ73KbiroR95x4U4is8Rk+FN7V59KQkncXQ3Urv2qwbwTZEuGiYNU3aoa2oifa9drR+qJjAy6gO
ixZpQqGGbu9UqsFqJxoOKD0MjlC+sUFfm0DERzgOf6FTNz6Bf6++o8MQ3TYqOMFQtKsda2RA/azv
1M+41lH9XHL1vWt159gVEX4xoDzfVaNdQ6F71Nojx4vURZgS9V4N+tDw8ERFnzu1a6+jerQqr67V
4mcwQb8+iCwRzJ1XxkGjeYUKxzDj5EKgks5ietQ6xQ75LCIYDwIzx4tTKgaGNyF9ZDTRQY43NOE9
CXToqpdVFtw0jqXf4bYeGcyqaf5h8zBoQDUZgrSlsbmC6rvadg4qKcidGqTtRZQbyrVjtVnrVipI
37kVjJ9WYxG3nJKi3Z/3kr9z6Oc2snTdJBPShamKHaNfxw8ICD8S7y69CLwfYJHY67flMfZe+0v7
OO4iBiXZDfTZTZxDl2KePGpKp5vdJd1/F8isHaJHkJpM9wXT3yef+sk9Oj/tK/s2uLFn57nV6r8a
nThoJIb8Ml5i5TeoMcO2JmGK0bclYe1YX1tkon4g+m95Qn+kXFzZBRbNLMfj+aGvB+YzLzS2HJhB
5AM7rg07rwZQxWdaswsM0DuW1PmWRjXZcaPD8WApiDwV5GbVrI6ZoiGbVJbFRrZhPpBPFmDxFdKB
bbe8pCoev1w8TN0EyrAnynHK91BR986PdzUyWABJx3GH+lUFL2yNK2qBnK9IO1YlwZWpKu8ipqzb
JJFbDQNRHwxZe1CQohRUuvkoWeqYAwFXZdtfGjh2Rupx+1GDb25D3G+8brhOtij010YJfoKZNAcx
L+7JmO7FvYO0oy6ymR9T5d8LG4e9+Wpxk1Hxam6V06yPD+k4SzcoKDPl23gYQc274ZhRS30KB7Tb
X5romFaER1GxZpNdXHuxtqU2vRZdgMpcQ5+/gVIJ+cWic+Kw6tqigTMqUOWaXEZt7Fe4o5+3llUY
9MBCleJ3O5DkF0Ix5nUXIJoupwNPHWYp13r7eR5jvuXIpm8uMKRbEC7AkHvUgRHaVb3TeNsd6zQM
/PMoaxtsiTKPdGERwTgaotaA0vXoAE1r1qPnpNc9PoQbN611gzCQmcG7Od7/5Paz2CqqRFEAZfbc
n3rE2jhDaD25dVMewRpmsQLJtohTj1TGlitfWzE08qHeemaS0+TuIFyRQxRjt2CGRTUEekFj1WJG
2B3Oz+aav8aO/meIkruaNCcVdY/bZKpcYbN54HN9Q/vCc6JkH1qATZ4RVrVbz3TrM0us+dUMDYuw
/6+LaKa4MqDPFWElPwQGS7V9B+Zm3Z1015oGVmsQs96iZF+bUBTRQHEUvCV4sJMcJhGjgiYSDNUx
HkzYSz5C+HzjEFrFQNWahW5C/CfLvwx5PTllhXFlVnhZ63u9qw5V9ev8mq2edBD3/AdF2mhJS3nW
9kCJ0XiqjRGOsfShhrJWQ6gLJbbOzTmH/lrv9dx8cnih/IuzZ/kB8zQs92CF7tMyR5TRpuObNSAH
N8U/FKM6qFA55e3WLXh1yy/GKxmpmWtd3wUYbxHt2+4lHl7b+KUTG1thpX4G2Us016Ml2sEblC0Z
ZZBHuVYKxC6TSH9OKv0J+hXftFNmNOFVR350NdS3QcjEhBFfED1nNE9jBhnbnjlWlLBq+FlR7TqG
ljVpt+KKtYvY4uOodD8sbKuNwwBT3k+sji8nuhfQrjIbN1GhgLJFXrJux2gfRe+CTdES+XWBdTT/
B+E8FRCpYFWheVwpj6QoNjLGq95nbiH9L4xkyAPReshUASbpXtvqVkyJN5IdzSg4jUDSgNTxFov6
1sAkyx1bLaijDohqPrktDTNGUXlctkO9EYlvAUk2G0ZWRbRmnkH7OTVvBsiUVOAgPe8JVucPFZZz
TT8KgGVmZ2KnVTyrdkOAF5ef9LVPbsIx8ZrgG1oVcUCxBlex85CrexEU/1RDrzSSzlJAllVCWIFe
wveYO1pT6LVDy+t6FNruPM7q/KEk1gTPH8STZM6wFIHfBGZfnL0onZ7IMULiD/SJ/nmU1fBygSKt
Uk5nFq0JE1ib1VWBBqRd2CrvdksnpuvivgxBLXge8ZQ6C48xy3NdghxaJ+2tssMNTfnRClbbVxFe
0GhQu4qGNyeDIaa2uKcmvh59hPUAhn97o8JzbQ2XnyCdhIMRZVkS4RPsOvfUyNyl5GEkwx0X9+cH
+/uF+UtIiNAFJdwIVuZ6phPmFV7QmmQT2tOmWzVyw4e5rDNj6Y3jTzexGx/DJ2ePQgkcVF7kBzfl
cSuDNXuQcx8g3cazsFb0UMMH5EXE9LJiXbKxIX7HKucgJF9pK2quDAl6lYadtjMfo6co8jqPXNT7
6hLtkFPk2hdu+K6+ceZsalWdGPDvCQb3BPYJylCItB3zHE7FigBOkk9jUtjUM8NkTvGMDs7za7mF
JM2kESpD1NRAEuoFXA6zHNeI77sudreU2daRwJMAUSk4AFU6hyEMHRqtNaCXLUXBfXvDa7ejTyo/
dAHfGNSJl8H04b0XwaABxgxUf3w95yxknmIjn+0TxCspnulqEWLnv5yfutP3SglG2vNxhOpRnQNG
OQTX5TcFbCAPhPvpVe+ZSMSBnXrj6nKyw38DWnA04I80cb5+HVepmiis1tBPadrfEuNzGCHjHdw2
W6XiayuFezkIOsDsCGpbyfpEI/qQR1ipULkS4VHVb7L+Ui/vhbVR8HQa8s4DWiBJ1qeij1JE7WwT
WrWfuHOZtE6LxwcDPHWV8LQOlUJlvddBeTI0zc/KfDu/hKsTihGiyVZV0e4rTajgdJpaZ55QcLM7
CvHC2m+pa4af53FWDXKBM4eBi8iaKkpmkETFjNLLxLwkyU5pthzW+qr9GYu0v3JtnNDIOWWuem/d
a0codOr3za8ciqAH67G1PeU5CNnkok/Eoxun30nA8nsZ/4GWW23SwaqMKMY0Dt3r6HBWD4cERPeh
8TkGYP0bb1RjI6pfXTg0VpoIkizwLksmatNR77UAE5qXPwkeSi3tM4Jwjb5V7746qdDWoOBAUOdH
w68Ll4+x0BMTBpoiwZJ8q+Inpfeb6tbcCoxWBwSqCDRyIseKXv2vQJkIG4QlOnZCphwt/kmd7oeT
gRmWb3XqbSFJe45nQTwGHEi9fg8GU5K/GrOCargVhK2eoGQxJOkEVesM4oKBhiHV9HrqSmagtLEr
kueqIQ88FVexiitm9KRXyIREd6idZko8+T19J1nJxgrJGStGMIMaz+7vCUbheBbfNgcYiw0pMrO2
SI1vAz984/gVuVYj3IYezm/7k9vdvC9QZIm8KooPUb38FSWsnV7XOjNz6fCRiU9056KiRK0vxsrt
f56H+p04kuOVJZa0rBHUU8ALBiwQfr3p++I26naIRr2w9RCOIfB0g8Qtv4uNI2meqFNYhIAq5KtM
KhM5kDHRegoWVXSb3pbaLahP2PmBrZoriEj+F0BaqdRQqjFFOx3kFDMvMa7QC5LVxq7bKohdddEL
HClmsPWyyy0BHDP+iPOJmdq9ttUEvOpNFhjzWBdWB14NMDfNGKPIWZK+DVXopiicScQD5RucF6vz
hlImAj0sStDh8BWrDzvwFY/AQrtvBKgGhTvusCU6smrhCxTpYIPsVY++FHj+CFvWSvw2YHbpC/WO
BjtCn86bwuoxswCTTji8MPaGJgAWq9cB9e3G5/3O0Z4ilJryQx2/n4fbmEHzJDejgFts/B0cvIly
P1T7yHgKt9Q4VuhZ4CQQFlsQ85qbHKRRkWo0psiYz+380t51b6oPWb8ET59svCtYc2furUfhfcO7
6cbWXbX4P8C2ND6tKiGUWQK4Ueh+0iBbYLXXQWsfz0/jqodYwEhO0IxBsRyAmtONkEWMIzxZvp4H
OE07z252gSC5vtowUK8HhhbkmT+JUFnND73zQsiDXr9GOk4V7YJu9aVuLZvs+IaoUy2SAtSscJoV
NUM07qVxxHD58Qz7J2Qzd1HxICzcQJz3IYY8ungt1eKpQylLjar7hPTP5ydi1WAX8yC5SgWVAmYV
4pO6pGc2fayqHc8e+JYc1NqC4qkGrKsoc0fvlGSwedXmXdla4AjUvRhcavk0bVjm6s1qAXGy9cw4
pGVkI16+Sf0BDyQs2MXP0x4URT/x0r2pT7gJKBmpVYZQUSgAmFyJz+IYXHSXEFcGz8/0qTI0GW0V
ea4t1XKAksk6YWrxPKaYw+51UL3BvtfsNzCv/r1BLFGkCCxIYA5GjVGN2a8BnTlhytrho3U+z8Os
ORLUBZjoPwQRImhxvh41Vl82yVBjMHntorWSmWhI/fukKDb5AkT2VlSv1EjnAKnzmOXho1N7Djpe
OWuSy6ZMvAqJr/PDWjvbloiSTaAByOkzCEa7Vg0NBVfo2OM6G4ur/idYJjbANubQlgyCOqLTxx5g
SvmUCm/ono3388M57WybZxBFHKh6dHRUd0rW0LYK4aNo58tu82RbdXMYRn1n19MbyLVTlvboFxka
PnoxWBMvqJW99WVdg9DDd+K5/f3KzPudMUztRqSyFhXNylrojJwVxORiAEcXJEJVFaLkTgH1cIyS
joAp2bfEYu1W4cHaNC+xpGnmYakqaGHO3KruUUaGp0n+g/Qb7x9rm3sJIk00QqKQjjNrU4FHvD7U
vDLrbnIFNP/GFlfnmi/+/eqJqzAK6NR5vIuIEmEfjZpwwNGneSaEBKLi23mrWV2c+Vn1vwDzWBcA
akJDx84BEGol63UDSnyo0uxeSuJrxdZb7tpo0I87K7yhaMKQH8cFJaMaD5DkKYePqv9R97vzg1lb
/eXvS4OpI0HsMDBwI0X6NjQaL7KfWjTXnEdZm7Ilyvz3xZQVaOEP8mQeRXLszH2g+kTr3Izihvt4
Hml1PDP3kzWfxmhf+IqU9XlJaYmTeCQJqhd2hgh2ur3hN1YX5Q/I7+hrORwz6PRGBUhQo0Pe3kfo
Yj8/jLX9YpuWaegwZTDoSsMooC9ZDgmOKaM+THjIL1gxPCT/ZqssUE6fWk28GOgYhx7ucu1zCKKN
0/b0DQgOFuySUOWaGys1UxqHECb8ywgEC5SCBTkit2CJ23jYp6pHg2PFX7FD03ZfhVARxH7FLfPf
TOQ/H3Ci36IoCQeBy5xOjVxOWWA9l83b0B3Pw6yb3R8Y6WAM1Riyug3GqWkRozgbskdnK3RZ3URo
sAA9L0i/IUv31bSD0WhARY0ETaG/mPzRjI9qcSwbP9nKXa6d8hBH+QdI9gl6OYZJhHQYsoh6f933
z6NyIO0bzw+kOJyfuNOy99lCFmCSayClI7hTAwxPhNPOfnRYDOExZkXs7oq9vk4u869832KHzbqj
1V28QJYu6n2ZFNloAzlxMjblaGiPN45xfQtCMv8k70G6MgDCuBW51zwornKjuPU+vLb92quPleuz
wQ8fe694Jleht3WfXb2SLWZXNv+CgrVqUmAz9EN7DG/KF80D3ULy+Avs33fa/YXwOOPXW0+/GwYk
E7SX+kCakQJVzyO81kNr5YqKq7oFI95HZt2dt6A1MKh/Q/cPzxVIYEqhxRQ6JBOzMx7Schfruits
8ygmfkAJPtriB9byaqP0ddWtUWMu6YLQoU5lMlKjDeI4yBCalrEbGCqq85hhxKxVbgM0iFAWB78Q
K7Okvkn1Kzv12i3ZttUL/vILZstbHEEK5Sh+7vAFYXmjD94Uema/q7LrKLzmsK/kIcCF9/xEr2Mi
bzY/gEE9Sb7fm07UtjHEAt08QJqJ4KX5Lq7uFH4ZWSjMsHJWl+ncnrIBOy+gnE/9TYINkTpUtVmS
h8goLfLCAqxTGMpP9P41eEqBUJQYlPxYNEmNjgDInNQ2mDPtJDFwIdF7XFLppOLLWrrvRJ9u7Ow1
fz8/BkIVDDVDkBj+Ov0iQckG18McjWEPjfGacQNr/tfVYHCNSxApMteLaWzzIMpdAlKL6MKitwiX
kn5jftd81BJF2j/ZONmdomIouGcwuzaYHWz4+LVgZokg2WqgarlaaEAw0/s+R9YQGKgEibYKFNYO
SHBCqaA2mDemHGykVC3rCu2nrhLyl8R27rim3BjWcEktsW/0dmNYqzaAhlR4HcSvthxq1ki7Fs6k
ILZRS1a0bzX9rDZZoVdX5w+IHGoOeEIkvRPAgTfC5URF+cPG+p9WA85mpoEkySDzo6982SzDHpJR
AcYRgVYoZ/mnchtfDpfVrrjE5Sa+sv0eR8XkWzfRxZbC5epzNzjsoHiBJjrU2ksnpIZECa0b2EYZ
QXSc4YC6Sq/r/jE9pl6yR43CeWeyaiJ/9q2cqDNTlKaHbZwj/YNi0vCHUGqWOj+L6q7eem1YNY8/
UHLCTiMj7eMYIxvCzIMe5FU8RJ4+9BslTqsG8sfo5RM+zePEnAKMqDPFftCG+wnH3/lJWx0JGMIh
QwtNqRMyLUsLzC7MAdFUPwwQNKWR34fv5zHWCqhsKPciGYNjFV5V8vK5lfFOrevcRV/7zrkibngR
/uKH6DW8r74j8Wg80IrpP3U82uHNvnDL4pi+nv+GlXF++YQ50licqcJqQrNWqhxt/WNA2Bio6h0Y
DRIw+RZFFvvn0dYSrFRD1ees4K4j2SOdIaqRBQZa5+He84ShLc+1zasAxVvCRoGOW00pmj+ig5bd
GbzdJa26sRVW4qYv8NLponZ6klopx6qSnYKnqQHJJs/JatdQb1Vl47xcix2+oEmnTNPkZZrGQDOM
hxbphqn1eQNBgOhFGDjYkYC7Ctp/cbR9AZUOHnNEi1arY4aj6rZCXeq0eb1cu758gZhtamEzoUHL
XMkwLkW5D8xdQ30jCj2iXpvBW6r4caEw/tMAI0IS+VH8GiXC7UYfWR3XzpgZX/ZobQzfx/qJdlv9
I+tzbpng9IPQA2oopC1lxGleQzI0B8XaSw5O9u6bOe36iu5z/kQmD8bnUYi/bJj1yi76H9Kua0dy
HFt+kQCJ8q8yaSuzKstXvwhdbeQpb7/+hmqx00qmroieXezOLNBARx6KPDw8JgJatKDPkabiusEO
xskhRKICA4s+HMRfysekx7grHNWOn1W7OWL+0u1Ei2vrgmPHMx7zDtBJQW2XzfoFkVBTgeDs9pvB
Jd+9b8Qdf5hWmm38X/SsbdJ7Ezt7H1141+eiudOoGLiNJi0J9hQPildIWoVIsLci+VXLTlG9WV/S
RdvwtJFMFSlNnRXSSARR7mUdugAVkbd6/4MkmwGzOj3d9jwZ+oVQbRKC/geKOTFFgOy+lgEqkJxE
cMRmZ9LtwBOZXbizrlCYQ5P3RW2CuCy1jXjbk/sKGjrrK7b4UWZmMBkMjDJnJA8BEGHMxn8J203A
IwpZilygpzAVYKa+X5Ul0goC8E2FLXSd9VB02wHeGvrH8WfsYXbuDuwsWbxJQgxYY6Z43bilc32F
zNxT4BYE55wM5KC4NCiLo7U5+kRycESdIndKFOl46a1FSA0Krxo+P5wJ+waTzMhL5BaFEmRpkuo5
809SIyBxh8HXBhPwjSWAmUPhuJKFr2jOQVk7McM8xDlA6fiQaQ+i9Fvrf6yv5cIleAXBhJ+l549y
0QPCN2xxQEc6qAj8O5Bx84Skb/ktwKs6M4Yt1lVtrXaSCCQ5757VpjhE3mBFmLGp8gELKTu1/LtM
3jXpCa+JQrtL+8CVDPTdGJYYR5ahBvuw1TYY0Hd87YV4IjSMf4QEWgORCF5B+tB36n0EPr71BVpw
CFc/m3VvYRuAoQo/u0U+g2SbTno10S9J3XWYxe8AcUb0FEJjEF2FzDWqBB5GQaF+Nmij8hqaZvoN
Q4FaaaWKHOAZosKz11QrMyxGYPKokm/9EaZ9pzkBjHMb4s2QXpcUKa39EB1byVMmHmnCse52I/9H
beg/owg3GpRpm4elF+Hvr1CoNQsfo0zxxhTf19dwobsQMGjcRZ4ddTqYc72IU8OHCnFrSISHj2Vt
d/FGlLc9FIh936qgYjo6RWvp5l1tF88qZtZtm1hqvhl5rnHJXE2Z6JpwH0PNkNkzdZBL0UBgbpH9
ymLtrh6E7dAQXqf07bUIvST8RwebPQpjbJaxTqhUJHWBJNxgqc/itnXE1/Tg3eknUFSCzeyU/qR2
ekwOOscvkSlYvc5IARkc06JmoBEWlePrhR5FsRFyEQ640zSwtgl4Xv+W0G54HDLSTlP3NXr5a9DI
YG5RriCwl1C8WVKplB0pDLMHCampe/RuVSGYHsxKc+TOI25XlS065LUmpZZAEqhM1UUcPHt6Uz13
Y4ZvJ4uxsSNexLuPp41xYw96vaFuhnymznr3okkTTYlKVNoVH7mZXG/cxEwkWxcMwypIejeUCUL0
JPJ2iLN47Yy3RBII3DS8fyZlOLAZsIkUyUvQZ17i8Ed78s37Llv5nYActWkre8/J3lukqHcdJHit
Q3qvnINff995coX/dfnNYnhB6k0oggE/S3772tELt633pqbb9eO5eCr+WPkVT8xQ1DhvI7UFilE9
xrEjldAV4vHfLR0JncCLaRilBs0eszGbCnOEudxOQ0D5A2nUU2DKW80bcUVnliHwWP2W/Ca0uESD
KGCJM9j2iaqQBV9qYBLGnyBoRcBy8n190RYRkG9GlIVJY4S/1yct9TICRtQpBADDDAR9nKLk8AUs
LtkMgQkVhwIdJnkMhD67tN5x7J7E6GjGlWXKT+u23N5x6K42p6lbZLsk/OPalsYDq1RMOmzz8Yxx
ALEAX49LO0s1oFTvrmN9LT17pGdgLMsSVKX8kk7jYGXhpOTUDdu0cI3Ylfydpmx62cmq+zR0Mm9n
yDxqFMKxlOVS8oQUtBMKwItzdRF7S3gx7cHttj+Tk+qcoD0VOPr2TdpZ/h7iFRhoye3BorZhd9AF
5EqeLh28+VKwiQ4FU1bFtO5icVeiomnufJ6Sy5IDnUMw2Y08MD1Pmqb/msRp+j1By+PodDUqixvB
sKtsx/m6i8fCnMaJUffC4WBu2J7GsULRRWr7+aaqH8TxnUQ7o7ofMIJX/zJAP6h8y4UOnVnghhG/
V+pfJx1x6JFgV6E/jZIM+9r2wKEbNTLsTU3MVqK03xKOt1yyEN35aAAmGJvGnMn1YRHHPI+JNrXI
ypUlpScxVDiR7UL+DUagjCWijDcNJDDnsSwEsfBiDMyA78LTjunwKJk7IT75tZtpjj9Rm4MhpcB/
OeXDpeMxA2bPZqy3ft22AMawmilsJfkzqs/S8FLlB+nve/ivjGSPYjTAFeWTkbmfbarhez6SgwBl
nPUNybOIPWIFTbRhGuYKZJBVjfcJPeIl4mmfYr1DozMHbelAz9ePOW0N2vaqWJxsQu+V/q2qD1H3
sW7Q0q1ggkADpV1ox9+8CPJcLcuibnBZeyA31crwV9gSweqycXCD3h/BrVXxpACXFnFK06HAOjGe
s7ROYPqSQ3NqxEvjp7q2UwN0ni/Q8BrMQxc/r9u3sIQS5Hgh/ymhxRA0ENfHS2laKRM0YNUmEr9E
0Z7zWhs3CVRVOMdswTVK4qQ7+SUeL7EVF1/08PA14KpCGlrSEJ797AHDTGdByg+5fAbl2gYkb39d
50FaHYW5f4bqmUAokz2CpnKQDYGSbZM1H4Ua2ZUIQsHGPyDvvV9fzZsvx6BNfz4L7RAeRVpTAK0t
9oL0EpUHtQsuY9k5GWYWZIOnpnyzOxk85uvRdGyjsAReUvWbVJcfcq2yFCNxwzo69xlJON/wJglw
jcf2iRk1xFT0EBQFrVQjz/lcVr8L/WfPmw27TakxOMy1VhteGOUUOLVJvlVxFFhlRIWj5Hd3JE1b
S+p7DSorfWaLeZq6NQHfbp3HHPfCs5ZxZlUIogxpsrYUNsRwcrTENhjl6XUeFf/iZ4QiIUgfkA6V
2fDZJFpKzAGfMchPabHp4wtctaWVbwGvAr+4QWdIyvUG7QTdpGMPJJO8opAk9RsIeY20tBqo/vod
78wvriBESZAOB50s0hHXcApkeuuwnb5jAaRQclIc8HokJw1T0+tHjwc1/fns6EVlnIu5DKhcl54M
0n1EKjKRnbYvuYTYNz5z2p0zqxifUkUCpWQiMFN884JkH3rfm0/FqDgWLZ+CGQ7jTSIF1fguyEGo
4rvy6FDQGhLIs1LsjSJ5xix2Wj+MmMjmhQq8pWS8SqwHfZOVWMoCUqkgxIRkXtmgBz5zOqryXMrt
cObXahrgT9IxMIOFvf5wRZrl4B4Hmhr1v5JcstEwdW/0/r5Ow3ePQriBVM3vSJVQn6d3gSGiX6SC
bKDnoFT8pmBudn0jTXhXD6br38PW0VtBp3nXfK06tSSoBBkKaOoDzVWzjaA5CSZiKx6z4dKK4/ZF
7QB5F1z7zI4SskSVe1riS4tZB7Ut3YVQszPmJVhGeQJ0tyl8GDgHY7ZV0gqZ0fYIadPiKLdHUbOV
8K5LnUx/CUHAar4FKB6sr+ltRpLBZD4ySMJqsIYAU5EONLxPaywkBBuipxhhYuMo2ckXdzH0nkrL
q0+DsZO6Q1A/6iHiqyP4Ajn32NIJni2Bwoz3CcIgB3KCn1Op/rcurn5qJN7mvfe3r6Mvq9GJiNZt
cCiwSQsJobYcZoCJdLRkaPQD+b7L+souXR3Ih/wDwbg905c1D9M3WNiosirlWOHyH4UHKX71RE4K
hgfFbFLNrA29lnAwykqygvRSCcUm14+qQPGw5azc8gf6YxazR+sq8NIE/UA2HJEt9o4PhuJB4cyi
LIMYaHpCuhEpf8aguDeNsBJw6uIKvSxRYKe+d8xlyvlES3euhjnj/8IwtpQh5E6LsQLJGj315bMm
VO8VPWdJDYmU3gqgwsfZ3YsXxxyROW2jDIXJqAZiQ3s7yHbmLxgnn4fcOoQC2IztpqWbf7EPiYpZ
U3CvIM5nnmI14tC66bGWol/fRWjXEvTOTeozRpAhSLaOddt1O52rGRgTxeSJT30wdIORK5fdHrob
QYpmasjZevmm9SWoFmKs5DUzL5h2FZvXRrISHifF8hrPfsO0uWbxhk+hn25Cf9vWNMv0vvXKYxDj
QnYVATdY7nqg6jSU+0r/4Ng+hb7s9TS3nTnwua4HOgoEOIXoC0LlQQRzNVhFyCYvYkyGpVYOXQQ0
dEiIDNahF4/LzGLmuNC0FSI6ADlHVUBsD6PWbyGouA4yfbpb86apBgROyJFO5s+WVehGMRP8BmzK
o+iAMQGvprp5X8e4zYl+7Z8/IExg35llrZs9iEYl897LEeK8mea2FO5S5dyG1C7eTLKt6rOR/ahN
ziIuOgPyB5o5J0IRK0ILrkFbBrFqo4rWCNqUQM6tUoSo9S4XdF5VZSmeAW+dSiT04qAphnEGak4j
0R+BKOTPQ3uqTUsPodLWWYlcWE29449/T7fnzTf8g8jerq1BkmqgQGz1bU1cLXsY4hGDcZlDoSAv
47VR5aiN8aZVFvcn+HZNtG6i8YgdtcV4T0zVSQIvE+6q/hJ7J+rv13fO4u78A8HW7v2GFtk0ymQX
dLACSE6hYsxx3hwr2DaiVPI6IZmsUFHOL+PM8YdjEPxat2M5BlSIASKriaWfJX4WfSkJBQMoSRx8
4P9vpdLYlXruRt54oqoMoc8LRX0JgW/G8d6LJ2AGzTjvsUzTEQ0MgJZe8z6wTAj6dWGzb7wPuftW
FeNu3dbF/T/DmxZ85lEKtC1EXTstqDlu5bHfkk5084xYqdne+4W2nRhcw0Ry1mF5ZjJ+Ou3bXhYn
WGIKr4L32SZFYNXysMnkbxJU6zuS896Li1sHhXZEMxrok9n2sCZQUrMesbIhGTaE9C/SmJ9CsIcZ
xniOpJdQGnY9JHosfQhzxNlopjWFNxHc2EblbTONN1K6eFqUKa+OzigTw3/XK6+gZ72JVKO0x6Lf
JqR57AMe+/B059y4mn8gNJEJ5NscD9IxAITcgCj9jMdLFG8NBaPYnIB0+lxrQOy9BJ2X1Oyh0ehp
nh2ixa9B9QojKDvKLdktf8b/Lhtola+XDVP1WShOn7Gtd612Mbq3WuJdCv+PA/gDwtxDVKtHcahh
j576yObJVocm3Dg5hB6KVdTFcDnx8fyteKMsXGDm+GO+AFJOEoBbsXa9qYVbBsXUrsX0Ttlbg7aT
i3Ohc0Jw3pIyPsBos9iIJkVPShwdjeuev9Wr9t94bkxmy1MGD9TpDIhMk7Q3pu9G0ZzRh/lWGTQX
lD2cCGJxy89gGMcCqbHBiDTAoH/KavLPErNWfoautWjjeT0HbHHbz8CYmE8yaz0rB4AVA7WG5Jy3
ij3436uMV8rhAU3udOalNV8q8UYCUEgfom4rwSgdnMghp+K2uBFm9jAuSc1xAcQRNoKoI//hp0+B
OGzSonpad/7LMGi0xugsxsJYcrMiz4K0GuGWJAwDdvKAPPZTD7ad/w2FcRQ0zksfpQ9oUtbqTjKD
56EItxE1Oc/kxZsMI+j/NYZxFVDcS/zGgEKkjHf/GGwVj0J9cFfjOVn4zsh7vfLWjnEQRul1SpMB
DgONAbFz0lpRyOtM4NnEnFUkawJT67F0KbrWnBIk+ZEVjun3MDFGt0afZYUJqE525WRsnte/2uL5
1WS05aAzD/wEjH1lUSW1ZkLoM1WPiI57qXTk2pEDW5T+TSoT7Af/QDFWVgmGTuikKSrJzZ3sD3ak
PPYpym9i43+2ZbKXUcDsco/8m405w2VclCLGfRvFUM8j2B0NWIrQeu33HadhZ/EbzlAY3yTHZufJ
k3WG4tTJYw52FAmF9Frd5KXpcls7Fj3UDI7xUGPTNqaUwiioJLdIBLf5Vq6+KdDIW98fPBzGRUlQ
pDIKEWaRAopnU9RYhEg+x09NFvEixsVkwj82SWz4RA0h9UIDWGbwEnb7ADyUMQUZmT12npXET6P5
uxefM4U3MXk7jj69wGfATDgFPb1EG1MAh5WBpvXflWf6G6MXrRqurIiFbZo/te1gma3hdAhW8xbs
HW1oERmc1q3+2CvFw5CKPKnT9S2Fwvj1LURrXUHdHd+4jl7q9qgalzoLDlHyqmnf4lLjfOnFl4mG
eXWJoMIB/YVrNFka8rxM4ITKRLTC3G6z3grlyqLSvqffBxDcQ3ntX2yur5EcCW+/G32XPvYICUs4
VzzQMXPlVvVHJf8qeCzJyxmWGQ7jAYRmiKIKCmqgKN3ndJ+GINL7kZS7tL0M0lYi+z7/WTYvRXLB
2IyzbuNyag5vARGFUyQ92FFSpRGCuuuwuUrI5JbHsXFBsG3J2TnPDmbtRLrVFBCqBuHIOvDkuW/e
CH9wvyYbZzEM9cdiaGMYPUrEStDR7/W8A7uYWplBMOdmaIU6SSRAGBTN97Ai13caIllMQ8Z9DO7M
jTZsEv+v++K/jus/K/o1/DazTKcUXc4tto0q6Ph0zetYJtv1xVu89meWMYdB1cKmEichcYjelyl0
0rNnHdf/OsjyiftjB3P3gmHYEAawMNuo8VmQKasmngIiWxU+mNY/1vFhFHbrkLxNwdzBSSemtCGA
pB56mPXk4GX02zrE8o3xxyrmsGmyh6YMA0FtgVZiWp6ol20b7RSCjerfAP2JJ5hvFGlB5ymT3LWi
YxI8jXwbGohu21MrM5S3daxFVzzzIMztrhgFqbVpy4H4KNHQQxa/VqhAN8am8TGOxpsQXVzDGRxz
u2t5JUVSDTg//VWEZyW3C+OeqhzXtLgZZijM3V6ZkYaRLaC08bhX1ean1BBOtL5uCMqO15dKIkZm
TkNAhEXpBIhOBOhrCA9JsVn/Povn1ZjKMJKIiaYv+eyZSwAHN6mjSQCa9NlJUOSTloqvWqk/rsMs
O/MZDrO5MUMSN54MvyB3byhlSbIbhRtZsmrVd8XSEZodGPECMJtycKe9fOPMZ7jM/iODUFXNOF0i
aKkq2+LgjbKFx6PjUYh1xqUbmN8rGvzIo9rKCwj1NtWdroPUbv13LH7O2c9g9qXsjVTu6ikiSZpD
ruTHCk1dad9bROAxZE0WrVnMbM7UhJo5Xl+l3aQ/VWwc6BuOCtqKuzfQtnK8IsesG1b8KvYoGnFx
3MqNH4Q2sMzBFhWOZ1x0ItPdBc4xkOQYzEdUlF6L9A6btBi2SvULnTo5hiRD0VHrl1KsOKd78XaZ
oTHfymz0uNZ7fCux+0bKF609EvO18wLMLBxpvhnqhnMGeYDMF4srT1CybDKPRpav2VQ4SRi+KLNz
Kruq5sq8dNCi//pjIduwrAYBZJkIBOVQUkBPuXk3RvXz+oZfbhWZYTAhjleh3Yf2MEpMxIsZdqZV
JVmL4VbSOlLSn4suuodq5Y8SSsa2rowvlTfuhUlNqAzvw3JidyuTyM0S2bNpC3qZboBkYWR6AieY
uO0bx6/EzJk0Ne6p0k2fbuIJtZjqEChLZJT1K3+LeS8MR2X5jkSYyiziQ9DWWyWPwagJTxV1e0gh
8ZJAt8QD06+AzIMK9jT0136F4jNH7OepKTTTNxlsUMxiDNTW3/EvNIrpZ7WyavdD/Kxt8VG4o9v6
BawxyUW4G7brX23pNpj/iGnjzH5ELYPJI4dItl2ACrPvpE2m2Jqsc5zhEoo22xrkGsXDmKEK6edJ
AW48CKgbJbly9gsoYv69NXMcJs7RDTHKIx0HGVncnexBIVvH7IHCS8IveycwHOkiqrMaO+6GUbsM
bW0wR9deWm20qtRpagxmDi7YW0SNNwu/fJViaBsKOeBDRVf79fL5nd57sYKdksR2okMKuLlLUQOG
zEQfnDq6M9GjLEDKkKqck7LoNmbAzO7wQ1NIsklSfdCLrdB3244nz7h4n8wQ2Cg7SFWEUljK3kAI
PG5yzXNifZcpvC24eEmCKxDTNqZpIIF3vYagFTP7rMPWoMGjWrghGi5ERKWKi/nof7MLZ1DMqnk9
aUVKJ6jiAtlAS6tEkDtHnDtk8UzNUJiVS/1AgSIqUITwzkRjACTkEy557eJFheZmcBjrsnbTBxx0
6BWDpCQaLkCm7Id3A+Q2RFD5VPdm4kbQGi5kzs1/y+j85Zwx0YMMq65CR+n6Q+VJG6exDsiaWvFJ
fRwetOfqTB68jehMwmSY8W/3/m8Edeu+Y+lQf00S/QeXjWxIGdNI+nojjXtDd1U0zkYPxD82kjNE
l3Ws24HZayPZOkNItbhFIIy7cmtavqv7lg//P1raQ3pIIcZmjtabaCUvxcZ3wNGgeLbAeW4snYe5
uaxLrms51BRsn7HfQMp5GJBbfjZKR5O+r9u6WDicIzEnT01NSjofSCQ6wiU3Q+PI4lFV0Vki70pt
U6SaXfDm+W450ZgVZg6hYbQ+aSdB5MrKTiPCfEyFWr0PCR4reKtfvMdjLVuYaXG+e67Pq27LvM3E
HE4yxqHYRpOArxVsvGftIXqrHN0NXVThtj4+6CVyIMVsl3v1sXCEbzVYK7bVe47dndvVDmGTCSrR
aL+TP8qNeBGOIe+dtOTa9YltRzMJBFXYQWNMe41xlEKoVu/PXtiDtoF3bS05qHmUxXz3kqZ1Ig64
PKhnqWBXEdKtxx1UWExYzlGY71wmaqiM0xUFEWYR+nR6cgLThBL8lBv0UiQCtFTcQnwZxW1nbtRB
dNd3N8/I6X6bxU8KqrpoXAS8lF06AaOGaB9MKa/IuhgBzK1k30N1KkAPBPsJ6YfS2FTV3di9aoIG
0ev3KnoRs51a7Ivxcd24pct5jsq8i4S8R7/3pJ2sFMIhHvVjl/wGFe1bNQg/15F4y8g4/bIVM0rB
+m7rw4MqvQztU+39/p8g2CdQ1CQN1X0YQ+LRJiEB7eu4GRPqrMPwPhU7rzkaZqA23bRoYGVD9gGB
RmPsS3Lfqm4n/YykYyY5opbu13E5K2gy/twP+lYSA8D66nuJFHYrXVTyto6x7NX+eTexcahqgJsg
zfGVwg7NpC3ouDrh3TC6Y6mSz8h4qoxwt4647KX+IDKnezDjMlE8IJbFyRMR4qaQGOFc/IsYEK3H
wCYGoW+6r2hlVNB2njZGE5wzs0MqyFSy5se6JYtrJymmoYDczFDZtRPR7QThjQml0JxBsAbIPSWD
QwQZEkX3PhLn/xses3KpPw4xyIngMYrHUrn34k083EXGR+pderDyrIMtbr6ZcdOfz7ygLoZRLGoA
G9oRjfH7Mq7AAsDpP1z0RjMQxtXGftuhvA8QrytcEFzZYmgi12Dco6mFs+14H4txt5pPIxKLgAKn
qWyiPcetx8+hf5LJUag51fDFtfuTBmCLiXpdDXniIVDRwQA9dAfJcMKCxzewHHDOUJjtQBW88tEy
CvG8U3Bf7sYd6u379JRDuSqyUEPJrNCR99QWTulGTK3kZLiE8/1uSXemkGz2G5hdUjcKSGJiHIH2
xz3Uj/xX9C/+fH8mKhT9Cqe11a1uj/bwZriNLR9G1a43Cuc3LA6tzX8Ds4mQB+7Tysc6NOCrcNLO
Vh/7Y7Vtd9Fn8SO4yCDudFG4l9z1A7Icjs5sZ3ZUQsmgVQVwIZJlCBZyLcd6R356PxvZQjVc3BCr
+ERfx32OxnndTXn1x8XDM8OfdvzshHqKEsdmCHz16WSCouPNu+sg2x0BGSJsj83ReyRn0Mz4n+uG
83CZiz3SqlzVKL45yMxD5EeU0yi4XHFfDsrXE2RmnR5jHgFS4biYys/IO0IsIo5aayw4b9Ppx7KJ
9tnm+br6ZzBErTw5MqdFBClwEui/ZLwhIEthifLvMRDxrBGRo+a1By86oz+f7iubOUNV6FgG7QDU
Jv8peIqTxKCdSUBw96whRxpWm/UvduOPQOU8JUZB/oUOc5Md9x9zU4tFAWTtUVY5kFNt9G1OCs55
+KoyXS3lRBhNplYSVPvxBGEeBxCl9IN0EggEZe3gKicQK+9lhx5RBMfDaIRHCJzetjJqo3ZIt873
g224h3VLbzPWzI9gnGKogyRCmYQehy1YXaGJ/mkePac6hftsb55AnPUz/nVHrPg+d4zHdeyboIOB
ZnwhhnyCMi4npT1tsHowTMod5w67dbcMxHRoZvtGLkqjNSZhbVAjIVOjfPsWbbSPH+rBuB93EEW/
1Hfht/SSPdfn8ROFWl+xJdfjvP4nv7b2nRm/p48ITEUZPwIktkX0EIkbSd6l6V0GhZD1Fb0dLmPs
ZVycn4gUmk+A0q3kAzNVWm/ln+nLXfsq/DZ2CpoEXP1hHXPxK0LrG+JOoHVFDHm9xDHt6WAME2uK
BCbkxrTzgBM2LrBOftED/QPBfsUwFKkwAiJLHOkeAw/ptnYES79/RjvMD8xU/9ae30pLMO3STbeF
0+WWAQbqTfipnZtjJHBW+cbTYpE1sBYpYO1SoEvCFHniLtJzOZehLCMdSHegijsYvzOVF5MvmI1Q
HKSA+CfE025agdQkbYZQNLF5ozDbmI3f7iiaCkZLp6rmO7oZGKdQTIOzbwZN5pRZWpy7LkmewlEO
D0lK0mzrQT0gsooCSV6ieckTEYzijkQ9VLyJ0heg0VKhi1t1XeVZUQbmTVcLw4GA3zNUn8BoF6Fl
sCLaPqoqNOwIiSTwHos3FwpkgDA9j1cB2Is0g/WC3hD7XlnCSjlWRXfoqGcrVSXsu3oCLGoQIZNO
2apD021Ryv7rwcAJ3tBBnoTRKxFtZdfbN9W7Loxz3GUhIcWm1mP/3RjkHAmbkjdmenurAAqN7RDC
QkUXbv8aqjcjKaIRlDCSBt2BukTDfZBrBnK5fcfZoktQ+HKTTJwpE2T7r6GiXBayLgGfczDk1TEz
tPxCotr4NHI57DlYt0U8TDtqGHcGDxXB9CxLJNljeLar8gLXlE2fzfts1zuq5DQJNJCqyIrvMCqx
ie/8reGobuLCEb3RLS9zvWDw1W9gHJ8UN3Xnd/gNbXSnqq+B/hGDlG7d0/EwmEUdYtFvMgMYI733
mvsy2ETh0zrErTO9Wko2AV/2Y1ULIyCUcdhIUrJDzOP8PQR4jDCZjf+By2+ycnYl6p1CC7B945kD
Bs5Q0x86GnOsuE1Ifs2//sFgHHZbg2mzFoBRuEngRg/pi3En7onvSgdzG1hSbo28j7O0cnOzmHNc
hXoApjdAJmNpmWCobTmB723bL2MUs8V8JJIzYUIo7/SnwCYlqhXqo+JoVrrpnAqPN+NeP1Bb5L3X
pr/4On6Ypon/rCaz7wTwWZl9UIJa8JI8TH0EtvGhHslDaBt73UVHzcZ8lV7bk2fzWr4WkRWCiTzU
viQQUV3vFU1toZVUAFnLQkuhz9F7pseW2jso+Ir95/rGXLgIwDIApt1JwgWBNwMG92ImTVlDFEO6
H9qJJwm9cr7da9DY2w4eZh15IwZLBxpLi3FtdNdA4p5xyE0UZGaeQXeYIvQT+0Mafcfw9rpVt8EC
EGYY076dHbdSLgVQ7wJDoFb4u63eRN+JAt6Bu2mtnerwSN6BiQYahShmXKNUam0QVemp7b2Ih/xJ
m7YF2RQGqjsD5xm98JmuoBiDgo54fSmAzgcjIIIWWWnwpIGQMjAtSUMS1C5GTpVuYQVxtMCaqhog
lJNEJtxK1NZElzBo8PP8vpA7K1aQ2UVLVM7riVkEAtcTejtkDJ2zLQ0+0Qqdxi0qJ5irH0LJMkEq
DcICt1KKx/VdseCtRFR2/wvFPta9XMnEsQbUMBEwVfR+aPKPdYiFzY0dMem7gt/ZvHnDFkqKmC4H
RNf6TurJDzHyTUHMa55Z8vWojEOlVJ6obWHV9dZr0B/R+cmQYuxi04yPYXIUolef7FXocoToySiO
Y2930TlPHkD8tG7jbUpv0pCU8a1UEBDJCMavwbVa1ePAU1KbXFBWQ0bpzti78TbeIvc6WMPGvAh4
x0IzpbFehK3HOdtLXxH5PBH1Q7zhCfv0EQVBb8NYTW0Jc6hpgyMRbtYNXPqIGHCfWgDQtQEasmv7
1EbNPA1PC5CFvKrZYSQXbqi48GbEGiqgrkbOAwzWrAqcEraDlkoa3qbqMe4c06Kb1uov4Wm81Ghu
EDbfya7YrdtFls4aSLKhcmJA8eRmyHDM1axWCxiWWpXVHN4rt44sDI2A0K2xUuu+dcjWPKOB6ezt
SkjN7FM7hrSQ5dv+hvdjbhOTX0qkf34MuV7leEzLPKnwY9DwIJkW0maejZ4Dq36INnhOiu/6I8Sr
8UAK7fNPzkJMfzdzuYMv5A8247kbzEJIoH6A8tV7/Hs4OJLvFpby0Hz8MH6O236HHpBdd6fpVnTR
t1lmSTaX32pxk81+wrTNZ1dUUyhRXk7fInPNJ/m9tVDUOqlbbDq7d4XThVxyTr7/th8CeuBwSXhH
Y2vLIJRmIHHZd36ZQWm23oLud3CrE/Je91Xlxg89B2zBvOmVbkBec1IhZ2UuBz/OyrFEQbyLd2Iq
WOO4CyFmuv4dF1wB9PrQNgMviNCavYANNSvC3JCwhQbJxtQgGIc5CLdpe4Tr03A2LkGELJDtvl4z
D6paFc10COicq23wpnSWd0caS3x6iN8D1492SEhU1rpZS0fjCnQ6x7O9QYQgpUYK0M6utv5OsgzE
v7vqI3/TT2RH7sFxU26CU3qUJpUCDvhCqAHtaFCgop9RI4j/rsF1c+xzLzUgmuF42+IU7Y2Dr1j9
J3lAWHihr6Gj7sOP+C18irb1xzr4goMCiS3kn3R0ywGaGUVIC+gcBF6A2JCevOAcFifd/N0Rjh9c
2DYTI7wG6maQXuD5fG2hEYe0jinGFrviVVLeteTv9z7yDDJy2QaafG9SDrRq6gEk2xS0R4XVxQ6h
95imXV+pha+E94GMnQ+CHhl34bUNJPEUrWunxx6G49LnzthmOqgN96L66IFxUeBWWpe8B6gG4T+g
kYnZQ3Z8I0zbAbS/A7Xretu5oOv6brYOtSKwr/NeQEun7gqLOQACOoRIUAILk8fpOT0ZP4ON5jQb
siH3NjjgT+KnyHtpLuyKK0wmpJKyAtqvEjAzN4AkSIYrMnBiuGP5FJxr62D4vGO+4COvEKeH4OyY
C6KEoecGgoQ6LuAf4mvs27U17AerckzXe5Ls5NDseQokkxnM1XcFymycriIZmCInM82nUThibKnT
bLlOLYoWy/U9uhSlzrHYxEqWtqpW98DCM6xyIZKEWrOtPNFj5Dzol+rJd9YBFxcU7AnYpXAgEpsj
Bu0mhVcT4SybwR5x3UTKc4HWu79EmRR5JqYxjIeABJCVmxRFTxzxSEELXx2DltrJJQzG8ljNbkxh
QJi9UeQg0vB6gKgelLKgDyzTbcVzVDdbfhL9gXiKjGc4JrLYR54odb3W91D9iQg2u+x0fs7ZAjcO
/QsBGNC7mcRFGFdbN3kO9nOQzvWF6dDCMcxHKUHzxOdffxJEABATQVe8LhKFvaWzMsc7ModKEibg
k6LHBMeb/9fPAki9KCBJkkR8dTxAGFuEKgvUUgfxOQ3ki9y0zv+RdmXLceNK9osYwQ0k8cqlNpV2
S7L1wrBkN/d959fPgefedhUKUwh77hL90BHKAphIJDJPnkNKbatHkjgk+PBnVvTzoLDkUzikIbNi
ZHtMv261ZLg37G775ztmMsY19FRMlOG5MDDOKMpbK7jVx5wc+9m4tW3MBBfDX5ghqBHrwHqCqZfv
6S6rolstQVu8g8w1EhomEq3IWLfZWTgLafgwUJfDLQg5ZaijcLeFXjUlKvoW1JQJ2Uw0CUC1v50i
y+/y9GlWJj+OZZXvi+uXM8ldFqmDAb65t0G4n5gApgdJ/T0Kez+bUbHLN2a7hT7n9Q92EbdRNUYD
A2koBKsgVMm5uL1WVk16dFQdp0NSjafJVIPjod5aq/M0hoUkR7pEEzJ7yHhR2ALrAqpb534Yh8YQ
DgV0Oqaw2Q55UFuHgm4rwPDtlyx71bTHOP5KI0lnXLRKzEWZJkoaSJ54YS5kVVNStCi2Gu0hir1q
7t0uuelmyDuPkgqvIDShu4c8W2d6Y3gUnS9QL7N8bSqYQhK8L4zwOOQZZl+bfwbaP17/diJTOhJC
TH7h1sDldG7KBC/9REZ4C7FGFaPj9XDrxEt/rLtGcfto+YtIBYEXTJuAlcZira9ze5MOYGGo40C0
uhVAw8R1bLQjZYUY0beCghOyXBRjMNBpnFuhNFvgPeghVlpmY3Ymsl2gWh8TLTcBn6g2S1l+vb6P
YosGWxu73fleXmO3Y942DsNukJ/5AmI+s3HXqO3c1Mk2nRRILrPH7s+TBK2bu76yY9iri+QfNe69
rpwPMxTVMZzyaLWyfEkQ+sF7/3t53BFf8M5s8gwb6pTTpla+aBbZVDLtaKERvH7ArsdIRXk4aFkt
FMq9WMOc6fvGeOyBDra07M/vfVs/scLtXFQMbZYyLM8c6xu1Db8OfXNrrJ9R0kqQEKL1oNmKoIj7
BdzmnK8bK3hD1nRBJB6f8ol6kaK4sSz4Cm6YX1NIGv6Djjl/9ZupubQhhPUwRqj5sfqmJm8huqxl
2D02yffClsQLoTnwrjqGChItyAOf+90yx6pq1uzWXOuDnR1z40cL6Kn1s56i/Wg8Xz9VgizQhlQN
kgAkNthFLtK36jSo3YiMI6P0UwHJqlEmkhexKAAiPTPQ8kGadjHNhUOkmnqHWIsyzl4dSn+Ylnf0
NIBAJJJ7UuQPyNJstJZYy59vaCVagzecDdhKau8w1+jm6o4NwF/fssvyLW7HUyvc5WGZSVHSBgvq
c7P4oazEOoSz0T5AxHF50ZTV3qG7Um+BWslRnLe7m7RGrxxUGym91+k0PltFoE/j/vrPEn1JbDFF
7QbMvRcMC0Ner2Uemyjw0fDBSOqHuXm5bkH4IQ1IcyOA4I3FDzPqESnp0jILSZMlh1EttHQ7Gxo4
p9KahN/7eJRVSkUmUXiDygkUM1W40PlhCHvDCDuCIIzJya+T+rZmxmONfjrmAIrN9dVd1ji4z8od
PJosJIwtOI8Chb182lpDYK0YbIhdK/WrxsB4z7aT3aOi0w5UE65qCIKaOg/u1JSotVcCZFPd9vvE
MvZrMhzDfN4tCGVhOxwys/WvL1RmktvTsbKWsIxgElJVbm9a7ux89qGfR2EA1GWZ/EU8w/uSQDQK
j8yLycpxWUYzUhDP+jLZDrb6tVTrQ1WjJ2vrt/0CXqLCDq6vUOQ1JivCQVwSUtt8UIubdSYpRcpl
owFnrgAbF+WNWaHP4hBJKU6YKuO8sfgJg/j/uYfqdpqRaoCHhmjdGNmEqUnYjTZp9jnbYFO5a8Jn
W99IJ4uFoQ4eA58xgTbiWatiwGXXzGSQuM52tbJ4aPtsE0o5fERZEKrr/zXDk1R1zhJBDxRm1DYK
ov5VQdOiqTbxsrqjjF9O9NkIxGSBDoN+2gUBcEQULdUhIIvMPxyhPOz8oM1ke0o/xxAzy7bXnUR4
3k9jC3f1RSCLA2ALX8sajLukfaocu3KzatrmJNroa/5tXjHUVNyDx0hyI4q+HRAQ6EggcUaRjPMZ
uxnLMErhM1lDMrcm5j+0Lw7oLDeSTEx0JwCThlD9v5wBXEhLeqOs1llBfjQs36qGxq6xyESAhV+N
QD8Cwy9glDDYYk/y5HSYiwnQIya1urgYNnKrNMVVD8JsKU3cBeYCERpvfZR4EEYYcfW5KadSlnVa
Aeez+t7RDj01ovwWyWY9u5ANpdY2HtPOca1Jz+7MnsRPeqwPN87QxpI6zeWa8ZxDZMEvQQnF4dvQ
xJjIVCML8NDJCCbLXUIQr/fELcun6056efxgyEH3yQRiHXPp3IqNcSKDQVHpD7tjab3PkDfKyx2e
qkCUSdKaS6c8N8XWfPIdoWVYG+BJLMGKCcZ9GtAKaZQshZAZ4RxyJKRrNAaFKzD/3H1QZXQzIkmE
RDaAZUJURL0Es3Xc6UqcsVXnCHAZEN76Vj7uCjvfGIqsSCIwA+g1bjQHVQQD3fzz/Vo0pAu1hnpz
2dnfQTWytUPEj6iO/jinxbvjtx1eRMBQUA6bDDQKrAIiArWy6ZQ5CIkmCYfC5VDMZP8iqgCs6Xw5
CkWHp2ss7NoSjp7qVI5Lrap0+0EmcyQIvBCPRKKKuh0qPYB1n5uKmhZnOKcg7YP2SOEEjo3BmVun
SnynfbfqeONojbfKMOSXaQ9r9+ElhyIuRj94cicr6eI0TGDVyfMvddu+6jVuaRUYFbXsXKJAjiWi
wfXjK4gTGgBiFpPcBXMn7yOjEaX5sCaVF9rqZjQ+8mXarsi1FiIjz7+sScIRf1vivQQ8HFE3z7DU
Oy/EobhCAyUkwTq/E8wc90Ejax9c+gtiMWAyKLnb9iXemSQ1SJ7Rq/aytn9BSQEKAXrql0YtEzsT
uAssMKl3BH4EQR4+C86bGNpOyOZQCTgYTgri+agJwi5+D8fpxwppQsz0eHpVPmioCF3/gLJt5U5F
3lchsPLY1rhrXHtCGneXThtLf0tsJ+iUr7YlubGFHgOmZ4tClOQyBxpscyBzl1WeZgFNFT/O+uKr
oTvakrxVdBoA+/yPHbQSzs9gCxW9OrSwMLCPoHL9ZtLVC1NPIV8L+uYoMh7/y0REgylCcfDZXcYz
j9gYQ46jFsGysW50kGEY0Z835jQm3IrcEV0AlladL2huchQaBsSv2tFVzDljzjDrC+o2dl1KTrVo
Magdg4HpVzThm+HoqOVKrtsAPke1S8iDNKX6lVWfNzUg7oemFgOXYkSDT3SGVs2yNkSsmklXunVI
buyC9BtlSe9jVbkvOpMcQn06aopycJx2r+jVS9Ost7UeRb5SItZ08QN6SCZy2fFQ6VBTVpCRRaox
bq4fkEtWMyQlFKrKrO2KbIiHcE7tCBBdFldQPbU2tVbs1BgIWEv165F6yRxj/ir01PkzWomfapFH
xz/GFLNWgQFZGtTKUDDj2wZdHaIDuUBWrtIO0Wi7UfukazJd8ctwx4xQDQAVFPNtvmVW5EVT1EuE
QIAgFHbq1tLxtCx313fzV1Oc+/DgINYJoFO4My405rrcXFOd4ljOG7JR7j5mv/gOPkmwsjSdu10+
27cnBnovb47Zfevmr8/Kl/hQv9u+FGR6mWtjwXg74+VnM4E2tiEn6eCQNqVmZFhwNWdBObzYCxuD
6ufdCnK6th38JWyftLp1XCLVtxRuNl6dzDpyOF7EHWl3YyQEts2Ufl/m3ptr7SaPZTBnwTnGEn+b
4TPesoWs9gAzSYVOU27d9XHy7foHFdwfrDmJYgQG1wh0bc930WnqNSsUfE+rfTLDu7H8agDkOD85
3VfT3A2hJFcUVCO0M3ss7J98tX6BFvKSpBU0dPyqvcsWSBV5s+ZP68FU3qnh9tOLMkq8VlAQhVVW
ACEMUEX5ia5srGkDanKo0u+Ufus8qkHl6d/wHrJ80y/24zb7/HF9X0UecmqRW6eBnKqoATNEc0a9
X4zqMEfkPlG+/rkVNO4A0AXWGUU67va3Gsqo6IoKLI1L0PbLvmk7H0NkkrtYFEPhIBqOPTDHYJXm
zlpPp2yGOjW+2n18nDfjHvwZnvZeHc1PjMpLWp9Sa5zbq5oaokoOa/0GM507aws5rxvwnt/lLh7S
Mn0C0SEzKJDUKjJvwAC4PZxSJ26Qz+OQgULe6H7i7Xr9I13ixRD/Ty3o5z5v2zUZ1AIWQPOb7/uv
OhjNVLRWXUvzsyOEB73vqB//eb8OiBbcODrAtHgtXdT9UgxTj1aHGKV+0cjB0IMpl/kF82L+NgCo
ASN+Kh60SH3PVxaSVg/beaq8cp/eO7dfrB/6nt6tB/U58z0HSDHMxYGIz7++oaKzBXChhfALdCFC
F2c1W+IKAADErKL1y9ZyIwMVDlnZ6JJxD5/t1AxznJNQtZSRHbf1iKBxXy3u6CMjrDznC/C12da+
rY7tq7Vrbuh+lYSOX1R+l7v6e33caSM1RmnqAuvTt+8zDK/35XFC1NoYz6j//ayPDbB/I4THAbZF
5/xNOQTD4OXfF39xyV4KhRddEaf7wB1HS0mtSLXwc/ouIDv7GUQlN5ZfB/pzXfndZg6ob+6aY3Kf
vXkg5bv+rYXGAQJDYxNehhfk+UeILKeiKHnidFo3Q74tOox7T49Z7Jfhz3byC5lQr8CjgTbDwBQe
jhBG5LOKfGxbk2Z97RmJCuQjeKknaGY8JE7i5mmC0QfJhSjwZRsjOYB4gMcUYzls/SdOpiwjaVAN
qrysBEdQ73yOEVJVQ//jWUjcfCjmAoPGngUox5/bKQ2tDuNEZc/vVjmsk96jJU1kfMqX1BEwA0wH
+gzYQGTc3NFMYzuyChAUe9aL824fe98GqjJ8oIkLhOzsDf560DVXuXU2UGO77imiMHtmmzuvTdou
zdDAtu51/xSv7TF/MG6KxnXgpLQGhY4BuuwX9e26WfZXucN6ZpU7rE7WwGFyWO2Km3l8rf5Y4oHt
KOom8H4IVqk8RlEHCXcFOE7lKW1Qq2gQZYCTfNG6I3T69Gi7yIYTRbnSmUHutqpBiNPXNTN4Y237
o3a0b9YbGig/O3/xMQGn3nS761soOOOo1LAKFApfjD/h3DeBKSRTr8I37Wo+DHTeovvnWvQfw/7A
O9MNNXsLAiWJcprwu4FJ3UZHWsWbjPtu01g2U4ZnKVL4fmdH012hmP71dQk9EsvSwK+B72fyDz9z
MOKK4L8QYQAi3XzNk32i3vaoYgxeO77ooBhaH3Q8CJPv+bAdkVzJMl/RKk9/AfcxMwLZzqY0cSbC
VTkY9qDfmw35vL7Oy5ipA/uHAA3ZBHSMDPYjTmJYoZAwmruuxpDLs1qiGX3oQeNk3ivqwTR/XrfF
fOH8uJ3b4j4bIAtKVbD4vAzfbXMLDs10PmrJLU0lH4/9oXNDQGmcfDsukrVGpsE78O1A4RYo+Gc3
9ns7kd1v7PLkzTAsCMYkgZ5EGnW+dwsFFehMWVzGK7KvHU+DJIOW3DdVtbm+c6IFnVj6VcU8+Uqk
XZMkLrQK7O7rrjDBv0DTYJ2sp+tmRAsCQRIgA+ino+HG7VueaU06oN0EJYTi3qbRx9wmtypKLxj5
k9ydogyNUTATdA9tzJvwmweQfZEbEWzpaX0zDNHDulhbG0yIKF9ssqzfqcaDhun0vNFdOt/p2jN0
Jo9RR8DP/NFmmWTposft6e/ht7hvUOXuBvyelYRv1agFZqsdIFh9SLP4oUMjIQcg30a5AliE2J3L
Pz6HyCIwOIRXvI6snI+j06gv2dQDJV921C0guqV54G8Cu6JXKHjUf7v+oQX+BB0PlLQBbNYwtsdl
FKsVtUtRQ+arXGeol2yX/Ps6SoK0zAYXvkhYZTkN4xpSCKW7httyifxGSpEkcNmzlXAuGzX1rGod
VmJCa7f/pmDCO/fjNLi+XzIrXJSMazr05oC1WItXRkDN7VF/1J0v162IdwxvdAM0PehHcPHE0dbU
hhvWUKMGqYa5oxigXagklIiX8q8RwtXm43mY1LVln165Lc37wt6lizcPEhDC5bUCd0YBGyPk4OEB
pvY8NDalHaazjQ1TOtAeTv2+NprjYNa5O+a6N2nhVp9kXQfR9rEOAKbjkCZjkuzcZp7aWUuLsgaO
HQpkCz1C7WpLe+3l+ldi35qL+g7SOswwOgwDzcPXofCQQiyvgS9Y+u2yYoo3/Lhu4fKeZGUuZFQg
rQPnD99MBEP9oLcG3hW2kxT+NMZgjY+nItC68n1a0gFxMSok8e/yg53fzcxtTm4Y1jQdzAp3cw92
AecuDV9oiDH/p6o8zroEii9ougGTBmYhNGgpyuom+zEnxqiKEf8MoxVenDj7Kn5TDeKlxeJZNjjz
SoSj+VON8ueQyrK6y53VITeBWhsAD0D88d37FelOT03kx33ij/SbaQThcJjM90H1/vQTwhDK7GyI
EmGdv92SUDOGrkKGWg9fZ+tb2O6j4bXVD6uMhOrSG88M8dcWRONskk/IDLT2K7gT3HneXl/JZYKv
o7gGyBQKbBZeu+zUnXyrzhzXqu8t5FLzzdo/WOVWid/aaNdMN7V+E3WSAqLoC52a4/ywAk3t0A4w
l9eLt6j7dWm3YfKuzLs+lWFthbZA9QDQP5DDAMCcL21coWODeIIrX33tnXRnkvWxMtpAaQcXcBVJ
xnMZnhg3JMPFO9CCBLnWuTWi9GlUsftwmgrXtjeT8xLWwfWPdRncmQ1MX1H09SC1y90gVTo6SzVl
yOarn2R5atJjvAAKKSkdinwOA1F49gEKDaQFt2+a1hSlYTMr2qMVJij7P15fhjAY4erAy+5X/OO2
alCbuqybtPaq0rfqFz38jMx7I90XoNzPZLVWkRfgjP5rjAtGqO3Gw5DjQnQgEJxke2I/ElK7trrv
ZO9zkQtgeAGPE8DhUXLlPk8/OVNJYmxc04Ado91ScEoTqD1f3z2hFejqgMUFmSTuqnNHi9uKoEub
1x5VHhdauzp9UmyZ1oLI05Co/GuE2zWnmRREWhhZcTirfZd8rtpBhaLK9bUIPw5a+siKUTK+4FQt
67qzswRmnIzcFGBo2aGq0LlmNL/bkJXUo7CQHCGhRYKuJMKdirEF7hvFJC6JGuJuCosfLJHobK9R
9spU+321vb444R7+awrwk/MPNZpl36VVBXdYdl22b8BzSQmSV4kZoT+cmOGOqxWSZhgmmAnzwBq/
DfFTnbxeX4lw09AnsdHQsu0LGDZNY7MFiL72dP1xTDc9Oag0BFbTs2SAb+FiEHxUTBghOvDzuDG4
nCajwGKmLtnUi+GlwO7P5iK5v4Wf5sQM+/cnt15eTI6VMjPZAObwFOJbwaJZbl/9RShlw6X/XQ7b
2BM74OvLdS2DnZbEe2NwXss1+pvPf2KCO6koHkclGi6QdI6eCFTp6P06SxI68ef/vQruzHQmHRrC
HLnTsk0MfaFs20QgqzQrd5QWDpi7nuffyFR/r4d/wIBadOoaE8aGMgZ53cRG9NatQt6twfF7uwjG
1YT+wJCC7XncZSv9/+0nnzVYNmaomwj2EV4H/ctobsNOVvGXeDnRz91Cz8FD5dSwkbfUt2NoDFLX
lmFyJT7OT9w0VjVBdRxGtMinfTA6G6IfbFnpSugbmPcFxg61Hsdi//7Eww11iWNthpWp/gxLt1mC
MX+EOIBng8D5ehQS1GzhGie2OFePtSmZ7RG29K22GQ7JXXVXvaDLtbNXF0QzSB4ehp39x692ZhTD
UdgsXFA84W1s2h0eOTXCq/rFAEFm8dOWRXD2uy9c/sQES8hO9jCN8t5wQqzLKl+d8mPWvmfUG51n
Z9JdYIMluyg8YCfWmHOeWAvjPtfyBguqQU8Fmftv5U3r2rfKNvHp1vhx3ZrYPX7vHhdo7RFqfJOJ
13QLbWAjGfx4nkGy4U7koyKv121d0svh6Xf6qThfzPq5I10MY+qyKwLVS15ND0pld+Oh3WV7+qK4
NBiD/qBsjW37lPgQLrj+C2QfknPQLopGtamwtXFLdgAVjPMb9DG2mvFNr29H/S9eHKfL5cIy4H9Z
G5mwppfmB0QWExfgp83SavvrqxLUTs/29Rfw7MRjMAhVA1CIfe2joA2/kNK3gURa0908+JW1qxLc
ofEuVG3JdrIFXDkXPPBz1eaY1GDn8MI2ex1puqfzFxIymxi3pynYyFKvaf/mcfL7eBhcbK7CtYuj
DEaHqd0UIFNrJg/8BXr3bSog5jNJCsPCq+DEHFfgxBxWk6ksvJQDBpVAdNH29VOu2JJVybaSCzG6
0pN1LGBGrT5J6tX9wR5CVB938eQtkL2VvR9ky+KCTJTXsTIbsBcut3Z/V1Vf9Ob5uluyn3zNO7jQ
MjZ53VBmYp2e5+XDWCRZj7CMdXK+LlDBThhZ6QgDzty/rovypNHUrbX4EfyZwWKRm6S8r3PMIhaW
7MRdAijPTxwXSFpHb9Q0gWnotr4axXBM8+gGkt+H3EwOLVW9FTI4lWYFZFYl94M4hiHLt/E8YjRn
59dDCe6OwehxGaWK6eXqp5rG27hYN9oa+kWb3oJORFITEvoKEgiMKuHRDMqQc4sGRhHnPGUnjkyB
1UxBqZlgP5PB8YVX0YkZ7mCbg9PSdMGe9sm4KRzHa6fkfkx0vzB+xlRGkyNogOETnnReuVVZePkl
ZoGKa/iuxC6TrbD2zW27i8CWs8cNdEhnV/uW7mUde+H3O7HLLdNqe2ME4wTSvh7K9UXm0WHbQ25A
XV29estGSYwW7+rvBjMXv0ySrp2uoMEcVq8K8LzOW1f5a7cxZHerKJ1lFXmwAFg2KCi4y51YHRlW
gK88yEvsZ4Xe4PA/pq11O8axzFVE0fLUFnf8oJpQVmqJMzDr2TaO/Kl6HNYdqjoBVVyo2IID2PmL
fTw1yX7SyR1rFlHd5AmW1+X/FM6NMvwz9y8gy/ViyK1dD5wiD2GPa4iAAJmKDuG5qXYY+zkHv5a3
Zhs7BOfFu+4cw6Xa6LrvRFJKPlEsOzXHOWRR2UY9dDDXICOyzX0e667iPDpAGa306FRBXfwcLEuy
SKG7nCyS98s47+3aYJ8QiKZ5O1Z4HQCwYskoIUXB63R13MVqVJjh7lHH8qrpPVM9NX7IZBTeoouO
1eehwYe24YX2O5pEQ2Q1iI+VU92NdfiEfEFy4chMcHdpWSm1U/Ut0oM6PKKzEzSd7KEo3Cg2iQry
Z8Yhwzk4ikpNUjoIFAbGlrX4W6fObipjXRUe3H+NXEwmoRCWON2M4Gcvy/vaf0lovE9Q8J0/OuU5
TbRHB+Sd10+TcOsACEVT16YYZeEynRKQCifs8HWy5b2lD+afs1igmXby97lPM6vlMiosQUwsa+fQ
5D7OgBiIKiUIl7+pfYB11wFGAVhEw+C+kRWPyQQeFHwjUFm4ka0UbjL0hyaW9c/EzvCvIZMrjQ72
nOsZgSG1xpOifvvfeWFJSBWGgN+r4fMKFXmTneClCwQ+GAFy1wHvzvCSxJJnmABYiS8EUmx8JgBr
QOdwHk/R8dadEXBkb3kE30f46M+f1QFU++Gm2Jdv0XY+lNvFz/ahmx9kCGBhLD+xzQXXUun6xTGw
xoVN00R57MVFgsGyOfFWCjWpLN9NeC1dd3nBnQ82Q0xHg+IfsPwLHFFJ0hjzbUBc59Ci980R1F1u
W/kKfb1uSPTyBIIdBECA3zKODO5wZWACswqLAglIhsBciq2Sr5swwyB7u+568ydAAXcEBbR0sY4p
kaEcROsEXApYY0YrgX+ef1hrVadySoEZMocGCuC5XgbalFF3yKrewyEqfTUGZeT1NQviCQbSMB0A
BAKmEXnwo14O5RJqaI7lITR56PoxLaBeuG5DACSF6ITBqtK/xI34Mvu4ks4qBnSqrMV8KEbAsmCt
v3E0pzwoy4Ln9aw8oC5l32jIPzx9Tb+DXQMALmvM3CSCeFb65wR+7CcBzA52IJAj8I3oetHVYjaw
7pF8kuY5izIfQk/Y9cUNLSoJ2oL4c2aMC6oD2sBqbcHYHM2ALilk8XSrJa4SLx/Xt1pwI8ESOql4
2eDxwZ+VskGxgnbI69plzKDAiPQ/TxLF1xZl3ywJ2bQ51VwQxv3s5+rLdduiVYLLCYIL6K4hd+AC
UxmHTg/IOgKgHe/LCNxAJQpwg2w+V2ZG546JVi5rZWOJQOu2euGaQ+ROskFNQTA/20d2bE7y475c
BnA6olOorJaHWWBb9+veCMwquL5nojN/+r3YYk/sLCkKlR0ko71o6e5sZI0N1K/q1lPAaz7JNG5F
zkFACczo2jDdxIe3uF9bPZ+xqKHrRq8xdJCAqtb8WpWYf1PN8keSQwGkasf0RW2HQvLuFm0p0IwO
xu8wVA127vOl9jPozIdZARx0rVs3Xdv+gfRd4yek7Lx1nQeJPdHWgkCBMAowiAjwhAbgLhgjM8Nq
G5BRjMMr7Q5DuNOi26SXHG9R6QYTqP+a4hkN1qowSWIivpkzCV2NjN5SxV9Jb3mZHr5lQ7sH7PVz
qfX9osoeqr8a8FxhSjs9dtzTY83oGkXs6UHui7v8vt9QNwkeyg0oSVdoLrI2Rfcx3oJAi8jYZQXp
wJlp7pSUo9VYCWuekeVB0z19fOy7Jz07FiiIywSCZbY498nHRlvnDraieTqWg+W2UJ82xy4Y0/gh
HSk0WEfJdxWZPP2sfEDrCArsqC0CTZY+jBoYU4h2r1Stl42YP1xt2x2J8nA9IIhOCZO5AhuYhhoV
/1p20sapJwa3GPA/S/WU8EVLMn+RyQ4L13Zih4ui6OJ3Y2rAjhNO/m3pVyXm3ZsHJds4uiTGCU3h
VgAKHIy5ANKfH3xbGbLBIAjYFYivI8hzgoC16f2+1XbEvHFko4hCcywvxh7iJuTBciGpC/KrRTio
UbJrVksDSx7QXktRLXe0oJqfJ+FtnU9/TuuAKXgMPYCHGG/WC6SM0WACMlmQHNfFPWN0hECf2myv
u4dwcSc22L8/uS/SrDRCdYKNObU/+jG7CZPEw4vwGQn0HkOKrqHIiPhFJm3oroF/FzzcFxxFYzE1
zsrQypP2RVE8Gn2z1303fSnQLpQWi0RX1KkxLqJUgx7GNkrR6OemXjz+MFNoiP3Sj/6eo64ZTjcJ
+WNkOaSjUSUA2gR1RQysnW9pHSejmjKTirZuZq0/rH2yGSZrc/3LCWaZYUdng30qNhJU8+d2Vgyk
dQ1LAvVpcC3jOUrQdAU7HcYhfD36RIsLlSkFMpiFbBZPtKkQAWDAURwHws/mpmqKoZMaZ11FN1Rx
kqBIXlT7dbAOkf1UGgmgNZJUUBTFftHiYfCPyeuwX3TipmAqiNJOwZ5qsf48gOxiKPQgxpBhW8q4
koSX74ktHsHhzDGgTxn21cx+xNBwKKCF4wGg99JGSZCU1V7v58ZVa3rvqNHr9Y8qyjEYUTYgkqBz
v+jWo4k2doOKi5/m4LoInyhSKoDlXKpEXllL0D0yY9zZWFdMaaYajI3GJ422ep/7efrWNMGMccbr
62J/is8pTtfFXbbt2oHUhWEyR+1Vz7+Dw+gv/j7a9EACY1AMs0Hn/hGpfeTUFH+/o8WzFo8feqH4
f2OCAkYEETaQcHMmarU1aIWmHTjo/RyM22odS9IDAfUNTjR0Zv5jgiecLGu1UPMMybt9XyVefZz3
2XZ5aL6aG+vZcr/X/0AtPKiCLnC2yuQa++sLZN/g4hsBUszEtW2w7/DxJOzHKUUt2LPV3iOlu3RQ
rpBNDYqCP8Mt/9cIlyaAx9xwWtYGMehLY++L3NdXB0PJhlfM98Xn9RUJve7EGJfJgkpzaUgJY/qs
uBo4/UxZEincM5BIAzINjqeL2Wc0WhJbb1HdXCLg70D3A+W2/EVLO4l/i+2AcAFBAXTS/LeBuCIO
K0PJOU48bVW8cIIMgxe+pnWy6pjwC1EILiDQImnknzmKmmZQp0P4o2ob9NYhhe5V/5PUmauWX4zw
6c8/EaP7wrgDAB8X3EJ0hURFacPl6+WtR5FTkRXBRDv32wDGIM8jw9KsTpE7MGBN320sorEPsezK
kNngTk6MLndXprCxWBuaPhrkDon29X0SXYCny+DOTa0OKrpQMDGNxzgF8e2+HnypAJtsIdyBIVAR
0gcDVlqj2xRNtlmA7Cv6Nri+GNHFc/LC5F/utqLTfmJBgGmgO25MXzKAizPrs6T/XLckXNDvEpLN
tvUkb0jpsCC1hqUaakIWlCAKa5t3koRPWI48XQ9b74mVBsORSz1h28ZkfSSO4k4Nru1Y8y0zexm1
3o9pjw+3oPcLVqC1H92ySjZ5nt61zSz7MbLN5TL6XM270mTP9+Gg3NPn5REazlCxdTXbpVt1H+4W
vwzSF+dNpm0vTJxOt4G7IReTdPqSYrNnh75OmNFN1mqTg/DUruLDbJougtcW/BB+XPwFBPGscMCd
8hhv3MFkYNEouZ3njwaEiVMAArYFFCfa83Wf+j/W6aDuBf5bSEhx62ybvloahnfEBFe4zxej2KBm
+NUuon3azEjW8oF4GUmfK0oParPUm+s/QBCh8XjC6wl3NGbU+Afp6ISxUQFn5UVVjNP5OVUOvMsj
09YcD6ksuImWC3OmBdgCSvroZZx7d95MKbVSlA+cWLkzNeTFpEfNK/F6qJtloKFcYitY1M5Vl3x3
faWC43tmmju+udn2XZtjpYV2m9ZB3ryWocSE4LjABNCxBqswYyjpfHWlVYfJzAAgafOYDr5iBind
hONNb0jwWMK1QLUXszWoVkJG+NzQuGQaSWxs42jt9OUQV6/p9OX6dgnXcmKC5UMncShXrCgLE5go
kyAdbhtQgoIvd513VCa4wDaeyxUx2Pd7Mdyure1E56zGhwHxepEclvp9jjBa8XF9PewgXVjBiBUb
BYd0K/+Szgtl7PRsxaWXu9roUq/8bgTDUYdg7nVDorc0OMjwagcnL4Zzf/EmnexchuZ0XsXMt2+X
Q/S03CUgHFT20b6AtUHWcRXkpafWLgCp0IFXY0VFj+wYb9NjfYw3ya1zVDfRdt2SbSuVFxUaxNg+
ZTqWQB9xEcvOyjZebSyPQkF1RP+xnyTHSOTd+ED/sXCBXMj0hM7aAAuq8jBCF7vbF6H/Nx/pxAaX
ZjlQF5nCETaWx9Vf7nLwgfxog2UTvsXvyuYv3ns6eO9AoITgxxiHzg8T2P70cWWt6ahQZ4Akwc2P
NLxwry9KdJBOrPCVfrseDLWe8IAYzK+96RX6TZm+9ev2uhXRjXFqhds5MywGJU6wlpSCQx0qVfNN
nm6U9I0ad+X6eN2YyBUYSwcq3UzKgD9LzgCaDFAXAUW+tDpqblbnTmsdBzYGWiW7JzLlwJ01JlMM
Jjwu4NWGtkJ4DGGoynZo7y7p+yBDHos+kEPZ1Bim6Q0M3J67QT1Po9mVI/Ar8Y/W8J1yk3SYMZaR
tYigAqAL+tcO7wgR5of1CbA2cAUG2iYKoLKEotoDCYM8UI61DPYj3LkTc5xH1FlSkBbklZ7aAQpf
g3SVwcQlJ1ZmhHu00J6OetKy+2h6bqZd3j2l0f7Pne1027hbVanyyEmAcvY0ggVAe02PMacvcTNR
+ESqB+gXHBq4Ym6zlAEPe2R9rN0++d3a3yyqDLokOqFosqN8ZYOFHnH03M2IE4+FDiZxL4bYTh3O
XrVUWx2V27Sij2b88T+kfVlz2zwS7S9iFVeQfAUXLZZtebfzwoqTGNz3/dffQ997JxLEEmoyNd88
pcqtBhvdjV7OsbRMcHJryQIgo5e9J6BRgMjhXGKLh97AlpJCNQLpvq+oKj0aKaPGJNHIEABuiIRx
llBpGG1LleXFl3sFEAWncd/MsT8poN3xr1vEclJ80nCqF2cRyyiglSwbsv14JwNuG7y/NIi9LHOb
oMVmy1HCk/O6yFU7PzlKzg3VQ9JPfYv3H+Zu90luv7fA3tD0UDT3smYksBE0ocBWhtF2zkj6GU9x
JiFYjJiNVpPXyny1MWpu7pRoG4SCh+T6Of5HGF+MLNpsKkwVwkoWboc0x65+twU37y7ScyqZ8x+V
jB21JFm0Xbjqcf9qySOYhHI8kHjZYCkMi3bVy8hUOke3oI0RfLZLunkA256cp8pZZRfA6faLioNa
/gwVvaZyYyCWTAezHL1M1txYDu9H60MmgVtYL0jZNnGj0pYM92r5zEYdLdWIyqDE/QeDWkgNgCqM
OtzFUKYmpVpp4m6OhG2bBnlB1H5Vcy1IC1ZvJfoM33QuC8HvuQtQGgzaaxIiNZGfm+Cp1e7rfDP/
ZtPbP6ijIuVVFlj/C0SGwa56qZrhP5NYdyaUP2wTm+uiUaVVbU6SAU6bKm2ysNIhRSbJA36Lk4AF
NwDmWZYW+1YR5R7rEftEHmc9czHPcGWIbijiqLSWf8/hj2LMHLnTfXQ9b2dleg7kF7OpHZKK2I1W
L8mJcM7LJaPUpwlD3FPl9MYynjI5eErC2Tdxsv/9xwOFC97+uCoy0EHOjYRlSRdoBSQV1QFsZXV1
CEWcZaslBgxkwhIXyGkAGp/LiEq0PcxRRvSzfnXTMwtNChYzbGjfdTCYMaZq/GQBb/O6Zmth/VTq
YlAnjz48cCcbBI3wcKDdamWHYDviuoSVrwSFUCLCeDi40/kBqQrjC/hIuGD6qL4kGh5fkcY+u9HA
uFIrmmNbsX8MXOoKmhEK3i18QB8mMpO2gf1Lym/gILhkSnZSPrmW0VAt/nVds5WQdyaMM35zZIoa
DhCWpfturBGE6DAI+pOrp3eiEGfjIHWcNaVHaWbGkNesvqjpY4Jd9lD6fV2XlUh3pgsXvodGkpsS
/zmROr4AKsA3W8wb2ZVbW/bt1GkvIFTySCwyP9ERLv9+Yn5kVu1+WDasJDR5CQZKsgJw7rvruq3Y
+Jlu3M2yrI4pZQ3dGGBQMquiQyuaixPpwV2jDgNbY8qgRzxqN9jNwXaRDUVSgR9aSX7ONFn+/eS4
QvBvFqAehzWYG9IerNYfa3W5T9RoM6cQ2MT6uQGtFvDQyI/5Z1+bKZlhN3DugKt1teamikQ1p+/N
ey5RhUL/EcG/+NJSAquyBBGGr22xxurpzkjzG+nlTr4fPtgBc8vPmL+5LTeBl9Q0+cy+EtGPWAti
Zz+CC5pGU1vLCggqQyHtBmorh9FwgDllgnoFiASd4qA1S0Ri113VX9U57xHavdQqBaSmlUEb7SHL
Psrx0IcjZaPAiQg+pMk5EW2MkqZayq4EhFvDtLEk0dN93X38VWb5BSeGWUiAdGjsRQJeGtZAR+YN
8SZLFkI00L5sBhFTiuj0OMcRoY05zhkEgugCW63zfIyGxOkid9B+XPce61f7r2qc9xhyO6szGZJA
+jJ1qOopNFdE1dClN3PtHnD+o9Lzpu0iJBjyhOlol0Rvdf6jxQ5tL//IY3dSaS9CjRMZBedLsKaJ
DQYdemnKaxf8EJYqRefG5UxK1YPXaMTfb+3wpzQNW2A9vrWl4V//PGt50+nttbi2VwvCuH5ejLtk
OpYSfaDENQwovADzDm9J7ubq3hBB+q11O8+Eci4jqsmYdQSOGIZu7SJPLqmyzW+iHfyHrjrVvfQM
H5K37nVlV7MBQJUDPd/AsPdlDRuZT6BCrDUwN8rknYZChSn9MrE0dF3SqnX8R9JFLbtWIjnrOkia
amxc1gUtm3+5VycSuCMsTLPr5CWW1cBcN/tfIF1lIjS31Xh5IoP3sVbVxLUG2zDSD2I/zewOowlj
Ctx8DRPkgiNbdUkLYZGJLQdwYnEuSZEGs8LqO+6w+qAp6NZY7tgcuui+lDbXP87q1TqRxLkk2Y67
LtEXb9E8yoZryJ5dijzSugH81YbzSBpTo2IeoM0gIWHqPUlrvVz1lLKlleIU9QDmRjCDYNzyNck+
it4ZOsHNFv0CzkEBwBW5dQstm+I30X5h7+X6Ka7GrJNT5BzUnNpzkI2LhvkrGx5tBYR+x6DDxXWz
BuxxpWilQWAgNuepjDkP9Bwc6Q4DkKUpO8HsDAy4iaHTi1pRIlHc5SJDrc6dstgiCkfS8r3eo+m9
T/aGCKdaJIm7Yhr26AazWSQNEgalbyIpdJSGkvHXKBquWPV+gPvHvDQQhFEAPE8yqnkCBPjSHpCt
N6kFnR35bI1jIxoHX71dJ2L426VGacOWSs1s/sTWWj8cSCCoK66a9okI7nK1Vq905vJyHKynsP2a
9N110xapwF0dI64IgNtxUmoOAqmEuXK30YKv/00Id38mvbKGfjkntScg/swAyrHR2Pv/JISP7lld
xy3qBHiXIg7FqjdLBjUjEYal4Lz4skHda7HeLGUsxXwJ9R8R26QiAL7vQupFivf3m1vcRQFnZZUm
iyamQu0tAGaN+x/qEbxOR+WucuM3gJm6aUt1tzm8sBYEz7S6kQQudfWynvwG7iFQWZhAtpacD+Ab
jtG/Rn3l1MUhiQ4KNo2vf7lV93oia7kDJ08CKVLDxKwgi5U/A7CYzlX6Ksea2w2y19q2W1WZb5Ds
47pU4TFzTiIMilxBeETa6SsHBYvGdPbBzfWVOfHgkt28KQ7BTe3lr7L/wD6b/et1+asZx4nWnPNo
W4Wk8/JmZsMPvXyRQAbR18RPFQUNJmLRPEkiwUEvf/KaYXHOpAj7YLCWJKctQaAUUjvwgE1IJdHm
luiScE7FJHmtjItq6rSzQEw5vAkpXUQiOJfS1rMuI+bDPm3fHB/z9FO42vANMnPluPgoPAEIsLBn
qBEfGqfYKI8RxZjcEUloPbvs1tjkilO+qX7wGL+RN5kOW/Wuc2z3RdtkbiaqAgg05tsPVW5JU8e+
P95z2h3t5lGPBMFmXQQ2RpY2J94OnH20qTZU8nIjprmjYbxNghds+F43+3XH8lcGZxsdUYNRsSAj
SqeXKGtpNOp+Mga0LIuPXBfNpazeMgykAM4RMP+oT537lqoGM16mIekwscYElExqd35fR25V7sN4
J4t6+OsVIjS+dYxnY+mLXzPKSN5kYzah0vvYvGJCGyYSHbDYZ9DsqN81oqbc6o0+EceFijrA/ulk
Qr1I/tCnvVXtwsLJrN31b7YGbwUesb9acdEAeBi5NRTQStpaD5Mn30Z7rXDTt/JHTZVdvIn3ydFw
Au+62FVzPJHKxQUjSTFlkkNqqx0wzyiPb6Ek0GxxExdXHFuDChoAAI/nX2JDnaokY2hqpFhPlrdK
4jXACFZHt2Eb3RzpnLz9g04nAjmvX3eqlGgSdEqtST0QpMRO0BkYxpEnEVjX6vGdiOJu82yVSTzO
mAfs7ORhzkMnYuZNOgr2vFct8EQKd59VXN2GdZBC0o2lgX/hmMl3hmgRZg0NFgO8fz8U7+8JGGhG
exlunJmLjfVUrikJ76rSG4tXUENa0Q3W6qLgpm8epxiwQ779T29pc9nBBCbZgo197koGHcDYA1ka
YOhMaePBmH4QkXdctccTGdxpahhV0A30IJb3eqi5WfZptj/b2VOC35XuVSJIgtWPdyKOO9VGYq1c
B1BJ19+N6ZeiPhP7Rlh4W33DgJsP6GM6Wm48arA1pUaRL9+umUanrz7DQGCDq5Z+IoA7tUEP9ag0
IaBuN0m2B8SfkNRwLY6gPATM4yV0oTN//vGBPiCFFoOj1aYifyzDdm8bmMeZu9jYt1iju2MySItU
vcm21x3G2icCVoqFGUFge4BC/VywOuajYecjHAZ5NM0HTCGO6k0iqqCsnaAGbhANcCyY5+VnZcBC
KZVVqC3XS3UDYO4xYwY9vLa5rsyKJWDOEcvZaOSg7MW3FxowA0iRZaSOjO13wKcFMgWu5z8Qw5xJ
4eJGb1fm2BFIAdLLsSyBXV6lPuh3nhq0agh6NdeVWjk7kApqgINaUNtAB3H+hYCwnOrWaKaO2YVe
UTe/tHZ0iCQLWjOrYjQU2rUF3eWChckEyQEwc6zU6ePyPe+xNqPUR1uIb7X2icD8iKVGGBtsjrM3
MyKZoYdS6gRWbnhWlcSPMgnf54TFXqR1hywo75KYvBUY9qX9TG4DlmlUbueKjkFl75LGEOG8LY6V
C9LLcq+G32QaBLvD5wecGaUSzVWYYfM2pAMoNpL5zmgdJdln9vP1b7ly24CEhgGEBSlRBunFuagc
i+hhk8SZgw0ZLFF0LHCCHDFamZIAkbqRWlE/bO28MY37f2kxQBXHuWAlyKRaU5rM6fqxp3JMmk1b
Fo1gnWINpoQYWJTG1QOSAD7suWLy3AR1MaH1W4YbVd73tRfat7nkZNWGpS4KDpta3pOypo3+K7C8
UP8I613QHSMRVvAagNrZL+GOOIlZxOKxy5zktVkeUvVn5VYghf3TbRJUIHfhwTiGnuV1W3InAldc
syTVwIQYZjhBlMfjM/W9CtyNxZKWyf7BLmaat0ShJt6rDrhPQ7oc/3WLWhW5YDkC9Qc39/vBcFLc
CEeTVbmSZc44+na3B1M3/v9jMlSnFK11rTW4yDdu5P+Txb0G9Ij0MdEhawIkfxZu8z6mTeTI8107
u5r2MAHhqJa86wqqa3fmVCrn/0jA4qIZUyAmZcmCvTea8a2qFM2PILCmW6uNtHslIMafYBit0mdt
1+Q0JXKwY7LSPwxTmqMpqyrg0pZGeWcrfd07Td1g+qLUOiV3UslWfoUNI94QMYSoFhtWI01VrdwG
ScRewlyfUreSWuyFBL0haD6taQeLWRCSTQP7Y9wD0qgwVWNYMFcpXsamt6DajtirPQvELFbP+zhw
TwNHzgBSBPCZzu+nPaTVpABbHVTqyqYeFd9qQm8KNMHHWjUREFdhE04FJw4exOdymEH6ZqgRE4cJ
oAleNoTGl9TXXUKnQI0D3466wAPCZfuYwgWaTp9jj4WyJAtFHcrvcS5eZU1G1MQ8NYA/+KGReYp7
Q+tALaL5AJ8OdooL7D06er8Ul2Gov3tgnrY3JyqlVLVovI934Fj3si0w1XbjzeTlm4523pN6qJ5y
5x/2urE7/p8fx4+baEoxSNLCezIbIBvXnjp7hx8Z6pvBvM17wbz32sc/FcbZ2MDgsKTlJAAgoqp0
kGr5jwLcl8dOitKP69f1It5gLhFJOHwgKKuwKMYZmgLCgihjBQxA1t7MqXlokLn89yJUQ8EYpAzY
IRRCzm1MHodutJMJeVfZEQfAPK0jsUaQda011s++EOfsymw2SbZ8IfJQh55yo3qW22Oug2Ktwc/v
Ak92v67rJfpMnKObIikpqmQxWPbY6rtS2QSJ4OjWQC3OtOLitG4UpGwGyDCf3iNv3vVu8gNrQfcH
xTnO22NAs5Dqh8jXPOZf1054oJxrMGa7bioVorsv83l+7+8/gVm+Acr3/phtRicpBV9w/TiXvScs
2sGxclavlhrWozsE49T4GvOj2t0ISZ1XRaBsIGP5GLhG31nRSfDt7CKOhhrJrGxMm2SQKaYl0K4V
jRevLUQCuci2gamybMdanGWoaZeo3bdlRAWdJv2T5b+yLj2oDVzUlP6uFdNR9NgxsmQ7gzeVJdFR
8PUWERfe9CRJ5r5eksqtUmuLcYKZzgN76ptsS4Nv2Nh1rtJY2gSG/iTXVkplOboZjUj6MOP0MVM6
4gGeUhIY8lrYBL4njgRRjeBlxPkAKx8SbUmkY+1Pq3gDBg+reUtEkxQiMZwTCLq4GpQSYpLiLojd
MrjtYnwBEUjV+gcGMzgGkQjSOD48d0OaRE2VZA5LzNjvQaYT2/EhnqZnu3sL8/S2TjunkqO3jkh+
ns47Q30XfOCVCgTRTn7C8u8ntqwoccgyHT/BZG74bJU0Dmn6NXmVd69K9G1w2ZMy0WZn7/qBxoII
tZbFLqShC4icaWG171x4z5qs1w1klq0OIr1XGBsdi00d/c5EY8yrap5I4hygpoILrlxy2Lo1XDt5
D8OOJqNMQxS/om7YlcEg6HpcRETA4uPJBzpUMLdhYY3TTWJTX2tL/orKyEizZJzcutP/oX2D0gp8
Heb1gQx7cSGmSG9lOccJooWbvIzoDcizK7CRleFAMIXKy4q+BbQDfhMGWyOmXknI7mQG/NL9OL12
ll/PBwvw6yDwU0zXFEHSrK0FnclcruiJXbIoAEWlDZkqGGuLxFXgasqfvXanBX6lujO5DytngieS
3ivVSYG+Vshum+1IsbMLUS1mNX4CimfB38U7Hhjt57/Gzpulervkt8UNs6mh/wnGB1A/SQEd1CcS
AJTTU0BEWt8byQ16GAEAVap913nl8JFGXhELouqag9KxDEJs0BvawATmfs9YoI6S4vlgyH/m5r0k
JsC7LUArCbcuVyVht1fHOqRGLvB/TTtgYU0gqfFSt9jqG6QPPtAWDz1GQreG/z5QxTfvI2rfSbTZ
dIBVoYXzEXoAk3IsOt4oXrLL7yzwX9Bt+z4hyehf501AH0o3uA291+u2uhaaDViqbuvoyl0kiV3S
NKOhD0jf8OaD5czR0RLBAK3LAMaZouFdjBfP+eE3kVV02OPOnHwytqZR3ZqFspWURuAcV4r2BD5k
Kayghgpnci5mSNKCpTZqK0OT2xGdB0W+74Elvq/lKnO1upUf+k7t9tnUysSZsjB/u36W668604SO
WDqCkXFWhkAr1SiT4ZG6BQFNR8fPkbhG7WPPP6eaINVYO1UQBoMwCGjG4KjgYq4St50ZJD2eRoNv
az/yjMqSaDtnLQqcyuCONMEUdRXOy7Vh7mzSRN2qKWDICx/4OES09bE2CYLWxF+NuJiDxnEexgwa
RTVemBBXUYDLfrwXm4wywCYUGxPEsamDivJhdvbG72krol1bC0ImYEsBBQmIJVQ5z22oA/A8aoT4
CfWMy9CpMY27WGAmqx/uRMbiQU49dSaNCOKQEVhYjgTlubJTm/DTzBpR0etCkrXAgsAgZXR9cO+4
Aw1lSSd91OfOHJibSGGOamZu0sz+dbu/EINbB4QYGDyG/DT871whEFdHM+lw8aRqx/oPOdhkIre6
ZoinIrisqyq1CUVyiKjw8JKCw0y8CMMfvYz9HQs0CN4/aHRSpuU8llYlWmPVi7hedfTMvg1Hw5ui
+fG6mFWtTsRwV7irMH7cVrhegPoHg5NZ1zSX3kjzbEu7UrivuPw1/mlyWnvmLrPKInXWB0hDpaFN
32dm0jB7Qe4clm+t5RWFTK0/crUDvwO9rudiALzk01vFGQh6xqbEcgSZ9Lkp7kh7P863cnwfPV0X
s3acp2I4I8msocJKHBQMkifW6DQtnEZ3wW896xtkzQKl1sINwA+0BefHALgrd431fsxV1mN1tn7P
0PgOQeoZ74PHidF/GMAAOKiM4qeKvAL4tef3qzZaAvpQSJKNGyvepOoD+Qek/1MR35HtxCepk1ZX
Q7V8oeFtHn6rjavUTiZa3V71rn8VuSg1RGqidQMUaeXCUbuGAunsugmsuSLswQD/hizkJReEZUmJ
3oKhINXQDgYgIjKs5oi6p2sf/rt5KqMYjZopd4/sEY62wbwK+uhoIGxmQChkeB2pJaNjuWnzxI0H
gT9azSxOZXKenOSJQlA0hotloN3NDy2rAX9xI2f+MDkNuwP1Awb8r5/lyq1d4gd2gDUZvO18yV1q
WVxjgREvCqyI9Queb/YnnjCMU39qIkCz744e5yIgDG96hBADgGacjYNzgXVRHaBn4uhO/zToNMvo
hEWG1+im3Wl+tp+d/NFOKaDqqqO9szddTm2X0NjTG0f0zl4rwp3+HMJN/pMiAPqUBN3zg7UhTv7M
vOQ22FLpNrzR9tGT/Hj9rIUCuYjDBkCmFzH0jwjFfhK1XPbQbk2IGl8DJ92Vm98CiYuZXjlxop57
lXnIAq1PIHHAHDiVaOKM+9g/zqj25yB7TgQ3c+1JeHak3LUJu2HANjzkAfT+oB3m3rFpQgua3+uO
/LO4Y/SN1O4dPjEW6Ru4U0GWIjxi7g7lYV2Qpvj+Ac1to/qwMeL/Yvs3tDUCE71zCgoewVbOil0D
nQ21KiDx23BJ/JPAYGmXmz1wQToD04FA5CBWT6fE603it8ZvC8jug/FeomRksxDvUR8Fe5rYX1o8
32aoYnbNVh8PtvnUyjtiPbIu96Q6dU0gnYp2ry7v+/JTbQsgLSaSX953ypE9lXOGn5o2XjQ8KtkH
yhe9jFf6+Oe67S0nfWZ6IOYhYG9Dhi0DoZEvwjQ2+GSakKROVxR4S8x6S5N0LgVO8yIWLFJsY2ke
IXJe+C9gfJUkjzCpAWived8Uzctoq2C1z8nLf6+OqRIVNHsahmn4snOvtQHoR9A0lEP2M0NFd1aZ
c13ERWoDXRYEZTSuMbCj8CPBeStpKep+aE2VH5P21M6gwkJbgDGaR68G+YeTQ9Ef5RIskqsmD4am
5eWUzEaNzlFUvxoKO1hh/WozEZT7kiGdmwHe6UurFSNVEMUjCibNKM2JmbXOmPqx5ObBMWncwRZc
QZEUzrNaxqiHY5q3qBlvjemrtY9x7jJ7FkRLkRjOnVqlmU+KkrYOGFjandxEv6Q+r96Ayf9HwcCM
4AuJpHHONEtby4bvbpHqfpHJs6Nn0uxTUS/q8p7iAyFfQwqAURU8is9DhGE2lh1OceukLATtU0mY
q0+RyNpWdTmRsvz7Se4ZjTZW7NKkBYic5WadtVEX+gJp6dL4/+0tWvRBikFg2qCC4N4hRZpFwOaA
JJQmUWZ2pM4Jsp8tTMO+B9SgIOJd3tlzadxzZNa7EIDlsIixbm+0oG9oVTYRLXul9TGmMlEyAIcp
s21R1Wb9QP+qyeVS2DQ1NZtBzXp6KjMFdJI2zWe8GzSBV7rIhMGngfEsG09/8FYCmO/8y+lm37V5
hKuVWwElrYk3ZEQnVfISxDPMOrmZZTuDJgLYXTtYTE4stHXfXpEz/irSWaLUMP52BJUN0NGemLJj
2WdYTuBDMgVKXube31r+FcflDeAFU3u5hzjA7niJcWdiRa+Qt4F2NIaXKPKzzkHO/99b6qmK3M3r
S3Qv0hQyWfvN35vXyHyB0M482XywRO+yy3WJbxUx2IfJWoXAI59/yHEEmq1lgGDRjl4MGb3LTSPt
kpzRWDsoKqIOBkIs10S4ua7m5RQaJ5i/+0MVEKmE4D7ID3L9I7Z+FuVLJTUOSCcxD4f7oUm7qQWo
Byk3NhLEwug2faZtmhBLJNgiCcrYlXPNJ5gLuf7jFqX58ITx8v8cCmfdbdWwXJNg3QAOpmrwmJP3
eBTIuMi5Fv0VZRkUM1By5PskdV2ToJ4gA+CcNZ1sbE814dDTnqSdN3X5HZ6fotbeZauIE8o5pj4z
Z3lk2JaezOIlHoeNGXZumQ80isBHjbnRHm23uPoo0aGOjS8tmW915SWVsS5s9m5uTK6uzYc6yDfX
D3zdDE9Og3NcMmHdiISzdTSAMzXSm9pt+36TTr9ALEfzwWPlrZnt+253Xe7qh8bMJ1i5MAOFttW5
9efAPw9j7MkDtCvfGma7VS0A2OWlSL2LtuD3uWP8Ad4dNEsG57eww5ah/YlL3deTE/Qphpp6r0VN
2wBhgaKrz3pYuL2ZPExzKJC9FskXaL7/L5rzYfqAaXp78WEd6fdRVe00QxQM1k/xrwjOh+SDmnRl
go9ntyNQjnS4EJA56co/uYwTVTiXMZBcVuMJqlQogbjJFj20r2iLEdpDvc23ueUc1SeL2gPF82I7
Pf6LqfxVkjOVMm/ZkGIU2YkSLCfZsZeSxhumTJCzrgbWEx25G2oGTWc2S2C1op0x+1bxaCP0JAdg
vdfytkse/jet+HvX2hqmknGkqeI2wy0hBzL+vi5CYIB8QSWOg8Eul/RYKp5H7V6YRK7+fTwn0cvE
cAZ86fkd1hodySqgRp00v2/rp8reXv/9qzmHjqkTlF8BjcenOiTrCzNt4CNaOTkMCaGaEj8Z5TPR
y21N0pt+bD6vS1xM6SL8nEjkbKDKiFzZKiSSCU16Z5KOlbQ1it9BKzC21Yt7Ioj7+oMtswRLhYCZ
te47QInqHZZBRXOCq9rgvQ9AYjSaLyZ3kmGWYl2r4IAGhLcsHXcgXihoKL/LU+W0syz4Xms5MAbA
lrEnNL+AkX9uD3pXBEGR1YtS20Z/s0BrYvutiFFg1SoAAInUFyxACg8zKaGaxCyCo2MkdesWAz9p
hdjdOArbot5EpcL/B6P4K5DfhQ7bAmOjAwRWxcZS72qQHRV/ZOtZIYKYuPq9TgRxr2YmWRUbq0Uz
oMmQ1p2A5ZZ8qopjz4K5n28OCd7QUffF9AG6lKifcPaXmRNjU9gi5ctp6GD9YU+c0ScTjbYR7Wmy
M24H/y7efxwD13a696fmpnPTG2NT+TnFkTuovwuuxGUrGqH65DfpXP23lIe61kgDSt77d8lje23b
3hQP6RuA7W7mu/gt2s3eQyJT41jdMPCSIjkXZIaX5crlJyxrNiBJBLcezyOR1CUgOuyucSbUBffa
ZnRDF4RDvdN6WL05alTdhIIJissaLSdTPb81UxoA+8CCzE82O0DVe5OP01F+r9wP8OG4kwPGeTfc
6zc49a0hsLjL7WZOOJceDbYW23beQ+H9MjdTeMHkJBvJGfzhaGzwjD2kd0ALE53zYl4X5ndyzlxq
xPC8DcoEYtEndCvPoEDDTkDb0fw6VM/6vUUll9yaruyqm0rgpL7Xfa7J5rxUO1WDPGk4b+xm+DN9
Ne9H//OR0M4nrrKXj/K97Wgb3Z1o8vbU+cjQRUC5q4+BUzPj0qk+b+uBBPgJAP9WYGKt9zjT0Zec
76uX+9l7uTH3midc0V89dxNwTmihYsmLz4YxAzE1rMe5mxR4eRiXwrwF7d81H2BfPogEb+IJo1Fx
5WR+gBaXII1cyxe0E+n8V29SrCdakB6oOtV7T7Wnf5CgA/BAQ+sM1Nv8klMppRHMecSOdBo7mDZ2
YmFHY+0IdQxVYcAD9DwXiNtKng5xJENEg/1/t9rCSbefsJybX/lrSf+wHXueaLjrnPTVEh3gWoA9
lc3Zjd4o2qwEkG0nPbBTHJa7IUoHoHi8HvFWSwSYw1MQxIFoekFBRPq6TiqQXjtaR+dfNm0Wiu+f
DP0q4yGlRu2AQdYpPlAgGei0EXqltezoVDxnKCBFizIyLmc8UePX+J7cxsA3BVwMtgSp5SQ/NTw0
svvfAq3X3oom9nBBfaNhap7fD4nbPg6qQcPxKq9mSq3kDzEPffKcqK+x4YbJvtcFB70a805Fcgmn
GWlDiH3gxqkjmjz0Wyzk3QON8abcJdvBoARczndGggAEQGh0JWMP293hC3o311VfMWoDb2Osx6BG
i/cql3kEdZOFY4Wm+kheisKxs/tS36CmCB42AOvfW6LMdOUDo7K97JNj6Au8aJw8VZ2snChV7WBK
sN+MNgbc9CDu8RAC28x11VacDgjYlvVxFNoMgx+USqMy6nUZ0OpouvtWOf0Eeo4gm1rV5kQE9xHz
qEeqDYBcQLpVtC1mtx3u+2lzXY+Vuw9OkaWltpBFY4PzPE0gVRdrUQkhs4ZSKEu8DuqAUyv4uC5n
rfS6sPFgRwpvBgWlp3NBTMm0RuraGqzb+xHpIfB+ex3AaJRJgHTZWeltGT5dl7n2jSwAxusaJhEw
kMDpxrS4jJO+q53Gyvw8KHepWQvMYK3OBbX+ylDP1ZqNkORpAhlJiSkbgEFqtVPkJW01v27deaJs
dsPWD5lg/XjNOBbueRg5Zlfsi5Bk52VkW5gV0aa7IPgTjU9F93X9+FZNA7j7oGjBpcJw1Llq8lhM
+dT3NbCtnisbK4sasE5jRNjX63LWVfkrh3PLYR6hHdpCDvgmEu1O7+4UEfrj5bYJvpGF2UZUgLHR
A87wc10kM0rHQF6sLyse5jhYFl2L13rWOoyR62w7sXnGvnaZHwol3NW29mFjjdbNZ5Y9Xtf2ez6d
SxTxUwBsoKLNgkjPHauig/FeScba6dORpbSxzeZ1KEJ2NNOx/DXp+agCLq00MwpOusTtm9y6C5MQ
a3+dlFQOHFq+xR8vNjkoCzBBg7zkMFrNYNLaJqygEfCYmY3twEgqx01UtNWhDFn7YhCZ1DQdSixt
ycyIjvmoG7+Zldhv7aSizzlO5mtkY/nHBfhH9xAFiQIDrumojqBCaNX4vuiWklVQThZVqz7ywVRS
fA2hhEeTZamyxzBHf1TyCi/nSunUvdp1lghx7XvEnDs/G/vBOvYxwCUHcPTzTzlI7TxZ9VQ7OZGA
FP6CI/ZAe+HP9rxtLIVqEzBz4uiTGV9y1T4BFIiGavyGgOFmBiZSMHWa1z8SlVG9GbB8rKCb1v+3
yBLgGl/aaSrKw8sGGWduKQZI5MrAN1bb6GbAdEpRjPvRfLtuSivh9UzKcoFPu62zlXeGDCl2Uw53
gGypQxpamHelMonmnZw3yWMCpihmYlIGRGLH6+JX7y3oVACdgeG5i2wOiwgFky3cWwyGHFIF889S
fggY+4cwiE+NRbGFWh3rROdaGiPLSBnPtRN25n0p9y7WrEOsoQhxOlbyNBv7WKhbyBhlwDP9XNBc
KUNvZou/syfi2V2K7tREAKWAoZ+nmiFpnFmhOmqqDJRYTe6pXc6er5/pis9d2OSWiIKYBcqa899Q
9VMMnq/FTyFf6ruvGvgCuuGNIvxQkRwubNVFnpUahpQdRU19m1QH2Qhe49TaD2DEdq7rtFJ/gjKI
+Raod5b8+1ynMBjLNF7MtC5QLtSeYrBgg+O0H8CsNPnXZa3pdSqL00sPQrxFJ8iS7L1db4ywvZXZ
ITVFKGerctBfQkKPciGGks51int4+BnMKmDlU4HfpiJ1NqRG+bJJh8UbYuQv1/VaSWVAyobmIvwo
HDUPMpCPSTRjjw5XPcMemjY8ZoOoULZync9ELCqfeJO+1St7suFXh6rAjqni28rktn3zD67x/5D2
ZUty6ky3T0QEs+CWocaunge7bwi33QYxCDFK8PRnsSPO7yqaKML+LrYvdtudSEpJqcy1VoIsD9oj
ohbQWWczF1NHK4dpO5v1R10wX0ZPqfJ5fba0aat+uSPOjMzcoIgTqwG+tfYr8l/dRc08mX1j6l7T
Xox8azkS2A1ftLeduwVA/7r1hUwyJhJvHhXKRTrYY5cTOULqhwEDh5Dabjxi7tC0E1rTtxmSoUnQ
9GtN2ZZuAQ1xNdBxEyJmLndT9NDpGOrJ5bnYR6m51aR8B6biWMb9jWkyiJWYe8sQr9dHueSRk0YT
KJhA/eG4vBwlj2IlsxuMMpXQ19HLWzBt//7kn4hm/2diFhjmfVoY9uQqlkoferV4TJMJ4LrG8Vxy
fKwWBMeQvDKteXdF5K4y9DBgOAtrN0BXrY3Ox71bDMH1CSNLfoEXEKKBqXseqNyXM1YRZGR1s6z9
LtGq0stdLJhXQyQnUIustjZ9Ytkbp6/kE8Q8+1ue51mQ61WEv6TgIz2q0nbwiJo0upfKtiJeK+sy
UK1aGfw6SSEYibZtJwUJ0DAfdb6dZA+4F6mqvIl6Mh5MgJLf5KinYI67UfXWRm4ROokGyVDQEuiN
aOrxwTUFf25Sdzz0wLoFfctHx0PehICKOrb4pwbnKeQAbaOwvBjJjZ8Gujb2YamX5U5hmhvEMonu
HaFXuCt1Ija5KZlvcbPfGpV00UsLfByUVJJ7SD/TjapVEdpERfusVPQ9USzI3I/GhnEybEbBXcDU
3OHO1dURxA/FvLEqvLa8JO/KIjRYpj4Y0mZQ6JSmsRvGZnwdalsrPEFSfm+MqI97uUzayENj+Dx0
rKR/lrnUtl1VZN+VmGr+0FEbmCMlAvDp+oovvXmBp0JQgYMOVNX5A1R30WEnJ3gYqsQkNzSq+G0n
6naPJtDmK6BtUerVrJMBV6RzCwnXlHkyHfqVbbR0V0FhEXkYhBYQqpodhhAQTFWm4CvaVPXKofdN
8WQ44dCsxINL9/y5nZl/YwKNQRbIvjh1jGa7m9LNIEMUVOKp752VqV0b0+xoQD/cvG8zxC9qQb0O
4kUJsM5FWDUr1aNFO2gJh767Nh6C87O8i93W0BuMyWiToGRBbZ246XhE2113laXT9NxTZmuUo6bG
hYU1Qvx1IzPymLFue93E0j0x8WmQUYJGNuSlLo8fgWdcYyIDC4Sf5o8dRN9K0FwSCEgpeflRgsYT
pc6e22vl2yW3gB4JMmVwPXAXp5+fxRWuK5TemKaQaTc69Usl9nSkG9N8h9LcP7jFua1ZyqzoUlmQ
HtPIoX7uoeVrsVFs9bnNq/oRUHXjX3bWWbQ+8/i4qIYmJ0ieWW70YeP168WAfjV17niiJI/X12/Z
Ff88DWYuP0AtpYLQ1BTaoqVk7NV2FnL9OUrWJvHrgoHwPOEuUMKd6jmz+KWmaPyJnr2Fr+VIi4tn
A+CV2HpUTANJwhWd0a+DAsIDY9KRFESGfO4cNCp6d8hNBEgOpAR+K1pQjPedfP3bqYPOiDZJYEBr
1gSR4NIFB0tAAqO0JhEH+ZAaH2gYd+LMCSp7DTq+EHlOzZsmVYopp/rlEVmZsV0wAlNQ/glkd+gN
ZJp2Lq5G86hZvhxDG5IJqfiekiPu3b8fJ5KCeDta0P/ChXM5TrdD/Zn3CKpV3IgJ2RJnD4Y9EkFr
PRu+Hld4iACNAcS/aWJvz1zEMWjO3QGGIGvuD2l3K2Pz4fpYlk0gVoKoIJ7kcw1QvVTrxLQY86sh
3iOSQaWi5z+v21jyvqmfCWTokJn+AnqOk446ZoTe5qP14UDUgnyvK/TsECtmvgaY6rQkKjwPng7d
u8tlibs0E8C7YrbMY1m5p8IkAXrfriz+mpXZ2QdVImFoFFaANtiOtL5JLfNXwYqVW35xzsCqx7xB
tgYKTZeDaamVumUPM7H9jbIPmUde1QSrzXQXEuuYtP+zA0LOpR1ut6WVCtjJWRMo1XaU70Z5GBNk
8+zMs9zbEgzrys//Hgd0aXfm2nrlIpqNJrtmG6JZn896F5eVE/YS1WXjEaGU/9de6Ko4AG1Qgqcm
xbNdy2REW9lmiJFd048lMrhAH0XGayRXnt4LS3dhaHaD2GgPpBkDDDVGXjyhSKjvoSRYHoeav2ck
WSMif33vqChOoGe9i4waaKCzcXUKOvdqBg6JhmevaoVkQtx1HjrReYhHTwaEBSJT/4e5xGMYag8A
ITlftCUzoikOTTsG2LHtix7o6yRw2eBF1V/XX8CnRYL3P/1X3FyzwdFe1JVDcHRAqefgFCzxbA2K
QAaeSX/vHefCDzND7qDyXmQY0QAVC6o/9+6DkYe0XsP8Lt1cFwoTs0tSRgkAeAUMRSMLsmz0DbFp
SGgPPrcPGhIoPPErJWjQV7Ibj9RYcc6F48vV0dcPSweWnzVPYzC3nHRBIXDhotOQpmShPpihppcr
UdRCcHNuZt7TKDI7LVdymIkTYLGid2FUT6ZaBq2u7Uq+5iWL1qYbcpI5hcbX7LCkspKKcEYMCuul
8vKomh+UfsZ9EySgZl73lIUbEwly5OEhHgXe9X8LfBZoa0qjQosXQzMou1cK44ZUP65bWFyjMwuz
A6RShzouXFggae8zwCZGrX00s3xz3cziQCwLhELDhUeYs1lrKRuKXhU4OJz4QSXyyaArz7plZwfZ
CRL3II+681x/SfG/i9KCs8voMZpUi8tnAoUBk3vOE0Nqv38g5ol8qnhXsqLdXh/g0kGMKiQSoFPs
gdT45d3GzKaKrGFgfurcpTZeRuIn7cJIHVdOw6UT2ICe0DRMRwdN4dJObRVC0ykEf1ODnNC9IpCl
7UUDIHFuvu1RK6PF2h2zAP0DPgrsaNSF0CAGOYdLm/koGBNT2hFM0TczlnubFt07yY0jb60T6xrb
H83k2a7JIxVSeFaWaPvaFOohKqq9ZdbGhrcVVII04+X6rE+WL5PCqFLheJmIURB0muffam5pgg4o
hdUCVcLGR3Y2rja8+IxASRnc5y5Z8eOlZZ6e20Di4EmAVbicCvDFLWrXMfOhLuJF3QchSGuN4Bus
LPPiwM7szCI/pyKJ4pQKxFL6l1be92yvWhLFzh13TxrfcPEPdx9AD8gmTbsHmefLcVE4rxKJBKG5
kyKZBCULQMWaWlsZ1tJpc25mmt6z88xs27TRHEyf7d4LUnot+pQ47vN1p1jaIsgYYJkmfwWe4tKI
Q5sCyFzKfE3eRsmpqE3PITtgeloWJsO/TNyZsdlCJWpdNkWe4tQxVa+qjjrdNjlfmbavwvTQZgDa
Cs+yScXJnOezoZ0G9RwDZ1tVNZ6VGJ6wIY+AzI8nZLrXy2hjCROAdmRIrDTzNQirWuyUoe1Xjy46
fSW8yvptVWutHZe8FOEkKOjA/4CxO/MaHPORSBM86FhLAgjyY4f/znizLbUXNoJLcuJFcH1tlxwI
aU8TclIoNWHfX64tJ0oL/cYca1sV6a5ScxP4kkSeSiO3/8UU5h3Ru6uivDU79Uz4UcRcDK6sx5M7
QBpRqs82EU/XR7SAJAexEFbQWARi41+5MZAHKwBox4uVWVuSJS99S09N/zlEvwwh9k7SojTeqT50
AJ80KkNLr3mg6KrXW90afWspuDnfOrMxZ03coHsDts4AWTwC5iza7CXlTUtf9P5fTtI/G2eO4e8B
rhN5DFOx9p07O5k91PpzxffXZ3fxvD6zMruWbVdksrFgxXX2Ln8b+B16gvRi5fJf2gcTy2TCwqmQ
LZ15pRmjrkULvMJiIw7c7lNFUhTWSIM+zwrdoAbsO8NaILq0FVykH1xAn5AGm28FmpZ6UROcPIji
Qxf4nBQ5eoc8XJ/A/zgr8yv23MwU2Z0d2a1WpZ3iwoyCauVLl1k9gFYNbdOwt8jwZKJRXbQBA51Z
HuAPXRFwze1/4KwSQHVoMXrKOX2u+AgJtPLR0ZX2VXYanbRGAZNCQwLAfjZDAiFSty7JRzGM7mNv
1zlHJkBzntIodR+kDW58X0TN9wq/BaJ/wM99yytHbtsE+MZNrJh9C4UntNj2khYiUw+1QKYrwKZt
pJ+mVen4uqFmG5FIg4UC6J1mQ5rc9sQ4GkFTE37Po2osAODPgVTueEt8Ii2+qSAyV8QtukA2ZslA
8k467kL4SFS3bt1qo2fbkv1SOkK/DWoGoR5KoG/soXU6XlXShIoOa6q4882U6/Yh64kR6CRWn0TV
y/TUmYN9ryWFK0P0ZRaosEg9v8t02gXQ/Y5tLzHRL8zMIQyKTpRq9JpwV5JTUkAoEHgyg9yhJlzv
k7gmG5n2iA4iJ8ZdUAEcqWL0KXkRaYXmp13X51utbstNYTqcbVK3bSDxRU1xhGix/BGpSdr5Qio8
TCyd5ysn6dImPHeh2TVRj2Ks+xTbo4BUVRPddtEjQdLHyZ6v++pCcQ71MIiLu1OLCCiMzQw1qWom
2pRgHOQdK3cJCVN1M1QvDrpR8vQYkb2h7K7bXNyFZyZnEY0ESYEwBRmRGhrtXK8AgU34Q8zH79ft
LM4hlD6gMweJDOz5y23oNtXYsxx2UCDeCbRYKKv0JTXsR96JleVansY/tv77+dmWlwMTVJtSwaO9
05wPdXhoTeoPzg+Th+MYNtlDWq+1klh4ZEzgOih/QGoGkYQzO6khZhrXUA9Hks49xdV9KU61/Bkn
PwYgV6zNgA1Ln7HPPXQfBO3SK/WAZt/a/OP6NH89yS+/Qr+cZnSLcqI2wVf0GRgE0VM9ZAFTpR9N
7K63hPp0rRz51YFgccKcTy98pN9n42YW+g/SpGV+Bmo/r5SNSZ29iNbMLCRfYQeRGqSubEguzVWD
ItHbPB9L3ITCfjLd/oH2Sb1rE/dgG7T0Cj0TfmLgkdfSek/LqgodYOpWXOtrfKFB9g+UIsAo0cNl
LmI1ApnK6ZSJpU1zQiybbKPC6YJ2UFrPHQdkY61E//tTYRq5jcnVEDnjAy7XNNIgW65lMFpUAMN+
ZsngGTVWUvmuFD/64RYtJodxrW6zuKxnRs1Lo2oR5XFtwpGkNe5Szf7WJt2mBO/+ur8u7FUMbipB
QNIY/cjmWQ8VjUOi0myQD4A0W1Hc1u5zgWijABMDcKywaE5FtKYf/vUsmmxOyBpMKe7emcsWgGu4
XQ2XbYrPusn8FG0FItDB1jBfi3N4Zme2GSNo7wyoxeJsbQ5l/tEWoSZWwptpGS6jm8uhzHyjTt0O
epQYSls/jGrpyWGtgcfaZM0cwdEbYiUMg8ggsI6bYp9R54HkRwe9MLzrzrB4eJ3N1zSfZ+d2wZ0U
JRYMhjl3CvmlNLY3yr2Bp0uk3Qgt8ppWXzG5NDrsqEmwH0BGaFFdmnSNqpPCQYZZb80gKe4GesuA
IjfW2r0vucKZnXmnIZE0xqAmsJNo7GhrLGxB6R7zOLg+g2tm5p4t897sVJjp0O7bRYuQpKgDXqw2
mps8d+52OIkIFOghMoXw4XLaRCU4Bc6a+ZwKkIBiEZkbve3oAExjaxQnNEpBzsyplFsgxPrQgAjN
uyOK/qg3kHP2RA2hz78fOXQFQZI3cC7jLrr8It673KUqNHljGwyEusgbP65EFHZc+/x7S+djn+bm
zEuJUZt4JmDsTtQ/lZH2qyFmQMqVZ/XSXji3MtvYGmtGPkRYSSLe3JZ7WonmddUD0A6JOiL0/Iay
/T+My0HCCZmQKXiaWYw5zXiiI8VNqRNt0kq1DiUkPFHbzK2VxVo6tSb+Hej4uEgR7F5OYdvkLWDr
MNV1BpR+ynvKbP/6aBYvFlTD8JRCOA22/Ww4SZSl0H1AnaOSnRdPpKSdru7afmO0oebe63bitd1f
g2/AyNUMSJUj3YUQcGZTUVx14BLJbTAEAMiCXMg47AvTDG3WrqzW1yQhTCFNDwgdyviAe19OIcnc
qh6pzlBRLLxRCcY+9jT7e62fmDiw+uX6bC4dk+fWZllCUoh2LApYS5A2dtjWUFvkVRqvpCszuMCK
mkjN+A+S10Dxzqk0yljnDZvGNVhq4FjtxnCLgELMuW0UPyVaIIY39NHzh0qeopxsonRY8ZylseID
kEaGIubkPZczWxTAoEk0eUAfuGYTFT87JwkKCJerLl1Zw6U9PmmHgnjlThQL69KSAtSb7SqQ93ZT
o4dSyShqLxIaAVmmMSFVZg/NnUVjAVkblCfxHESM+A+fADYdIiFUpyffvfwEKOs7DJqiE6TlrnfE
ZtJhbu8t58ZI90JSj5B6Ze8vOS7KP2gzD/r6VJW5tOjYsdSanJa+dH6MGqLY+wJi6o2WeEQGcfP3
TA+coireJZNPoXw3W029Kjk6coA+oHdOdawG0zmgjQYAatJMaWggC7JtW6dZxdlON+D8hgQZF+0m
gD9Fq5rZDWnRHgPNCLKvLPIMQ6BBwlPlepK9W8MdzcA6vrPt7Vi1m+s7dZq+r3aRTbPR7B7Cb7Pp
1RzSmTFUrPxW+aGY+pEhO8LitVrl0gGOgB05CgDUDTCgLhfRhpS2bkFA2Cd64tXDtizvZfpgF8ip
bRN7pzY3ur4ZqekLxFLad2Rzro9yoaDwXyUPHaanFzfYXJcfUI6amrmKCrDttnl0fBH2R+1o75ln
7qIbNAiEoIZ6JHv98brdr7M7mQV0BAlBgNrmLwcRR30hDBMcm8p5A1Jwp5X2yUmsteFN83e5ipd2
ZjGGZpVOVeewk6DffVO9QGNzb4P82egDLjIA5pWt3ndPDYVqnWg83lIkaPOX64P9ejxdfsRskU1S
aFSoIA9bg3HXRYlPzSZMc/NGsWM0RndC1GyCEuavm12b48n3zuKrPtOhqVvBbFYbiPgNj2skLNYU
iNYGN9snSBm0ce/CSp37DoYhXwD8N4xvQ/Qjz46RXHvbfL1VLidz5rBqaWdVgtjRr80wgU534jP3
TV0TkFu0YqGF2aQBCB7vbMlYnqg47UC8QYMCVW7RV0d0EF75dn2F/qN2fXHPMzOzJRpGh+DRCTPm
afxGOs/4AIwfsf6hfbP37QN/tBGMfCpru+LrmYo5nF7tgChMwNxZzENj0hC0iMHuA0/aBIj0UP8m
dkD0u770SB7IHtm23fWxTr/zy1DPbM4in7htDDJw2NTkJkt/S6vzpggkvW2TtZTL15sRGN0JwgVe
OMDOc+BxmbSkqBtsess51ezUJafavGv5qzE+9ObKXC45yrmt2bA6XRmHroQtE8TVxA55FJgl9xSx
vz59a2OaXb9UM2lpgwUMpmwOSjTqAOUvauublLWezQzf7pzwusWVkVkzkOYo4q6q42kW+V0Zf5L+
hY6p567dQEt+gfAMHBYkr8Din/lizXJVKAT6MBbJPCe/tcUBepse5PPAcro+oqUD8dzUbK2kmcuy
s2EqS/dR+UMleyv+/N9MzJaJlRxMSwsmhCZRV7lX+M8KT5jrRhZX5s+UzXMgboO+lpE2+RztTFQ2
WA3IsQXET+TYd5obrTWGW/Q9AzQZaA4DWzPP7dgtd2p0coE9qb+OaRqjHiCDWgxHNWfe0Bhvtvv3
YE/sYWRp8XRBVPQlQHBRv4lrEUF3o6yBWMRFAt3XJMjNp3+YSzC4EGEC7/kF8hyXWg0iMAH5lol9
jhQmygyuEvt8TYxl6Z7EaY7nARAS4JDO7kkqzLRpRkxi1f9o+BEID88otxItJuoAtUhNrjj74r46
szc50dntX3AWC13Cnj7uSuEZehC334l2Yvz9+gwuKD9NlAgUE8DAsPFcn+9gnQqc7JhCcXJvkYvQ
3rId39FTfchfNL9RPAhc3aNN+qfb7bIPZbNifukyOzc/29VGkzSqO5nvN+VtB9EMZFc/8qOypUGz
S0r/urmvew+ZFrCdwHgHoAgd/S6nVS8UqKPStPGhLQEErWhP0RgM+sppv2gF2sNgdGFaybwWhMa1
lj6MSL1V6U5aN3b8UstAcV+vj+U/9PnlnWxA5hNNJZGzBXxn/kIfhDbKAgQuSPkpHg11/NlstaNx
qx+gwhl75bYxPBUpLC85kD0N0MLnSINq5RH01VPxFeiSi/cdcJMgJs2m1HRT9FXG786hWjgGiuYV
fJOU97xe8dTpF30Z7pmhadbPtoRw4gQFRwxXGj+hTFT06M/ysTKlazZmm8HuVadVMgxGfWhvKt/e
Oxtj22Naqd/uuk28TXweZlvmIUYI0tDaq1snNE9r76uFyNJA4gXQ/ImZMj2cL8dqDmMkVEjH+PFr
/RM9qyHKdmdvY0/5JCHbQTLlpB2GFZj3AvL20uhsK1LLlVSfjLY/gSwPiDfu6hvqmftmo7zXt8Pu
+mQvzfX5GGeXreZkaqL0MJcON9BnsPuf5RpiYW0e51FQx3W9akbYeOV750S84kHxNNWLbt5cNH1q
T9rp4X8alDXLd0i3y1p9MqgP+9TaG+pWWYvsvl5FF8tkzR7FQ1GSKMphgjwZbwgfA+7RZ7YlK+6w
JFN67oNfpCNVcMq7YVqffV16GnTxfG2Tb8xn7IWw3A+bbvfihMyLt7kX0VXJUP1r3HI5ztnrKrbj
yGwmdxRh5Cc35m27Sb8XIV5XR/nY71rsQYK9qO7p/va3vNfv0H85pB8RHHWt8/rqXMwOuVJlqREh
P4b92IVGkNykGwax/I0bQi78A62OX5VtevuUnISfbtfeXgtZnsuZmJ18rjVYVjatxHCww2jrIDl5
HEIN2oGfN8Df/ARd/sHZuStvo2l+5+ctSknT7QICFHh+l2cQV6pBbTWn9glVt3lbHOu4XJHCXToC
zk3MThzIwKlykozyQUTecR7vKHZL1bEVcO/SFYXLCSRxh0w8llk6gBh5i3oqotFSWD+ypEA+pSAA
mybWoxCts2GWvnKRLO1RCG8Q1HSgLIzL+XLuzCFyIA8xvfeQ0M3j29G1t30fJuM+AeoXTOQiWzl4
lmKOM4vzNk9RZalD10+vo/I1LqtQVvS9Z1MP134tl7y0MdE+cKLeOxBKm19OyCBnNJoeFGAMHbO4
fbSLDL3tKvtZiuixgw4UUvYv18/VxT1wbnTmKiDQVHWhIk4k8XgPlF1gF85PJx19l7wP6O6QxXQz
1Nga5aA82GVzC5rkViUvag49a7M/MItseBY/Xv+sBc9C9h5kSH3itH15/pZWXDtjSiEgqgCIc0qh
3kl4YONB76xVSRaQP8jdo86FlI+Gbu/zJwj66qluyRG7Jikah0CklSuB1nOP02FD8bAnRqmBITsg
LTQ+MisNrw91ca+erfrMpSsGHHVUYAG0dtxEXX0rBffLpFpZ6EXnwkhs1EXxeJw/RwDXhjKdxJFQ
yHe7BZJoiH019W31fpS7hije9VEtLCC0gKZ36kRnhnzT5UZt1XpUUwejyovvrcE2jlY9FONv1oMU
Y62pYC+O7czY7OauIAJIqh7GogbqLizbZQ3Kab6dHJt2r6G+dn1siyt2Zm527NUA4ll1jakcI6De
exGmkA6WVFl5AKyNanZPd5BxUPoIx4FEgxXF+IEWX4r6Q0vfeudIlF/Xx7R4zJ2NaRrz2SOgl27t
0gZTWOa6h3A1qNpfsWT7HLyk/83S7NJtFFZTdXrx2+x3CfFVRfey5plBn+q6neVVAgkRkg6of84L
9JAMMEmqucgsGKYH2N9tC+BG0mS762YWb3Oc1f/fzGyVKuw2i3DcgbzN1CAqqbYbRGyE160s+8If
K7PlYRTCu06HwdjNDUS4Ngb51os9b7cQhKyc79eNLfsCGGMO4LTI9M/2LjoPj26kwL9bR0GXObwH
wRszIL6UMH0lUFkcFwrEqNYCHYVH/aXbVbbUjAhNpJAUhDCQ/WhUb0Qq3lhCDUbztTWw2dKphLQ0
cJ7QJEDxdD6NBurRVoKjntWWl9W3NaTrSv4w9N9q869lPiYRaOToALcGD24OSGYmQnzoLyEjEmvW
rq9jxNF6SreMW/c5RKSer6/ZkhtCVgRF/glb86Upac/K0izaGDrjdRoWenw7xHJz3QQg/1iNWeQK
YSC0JUXnOqjuz6Ua09IpBivLGt9BcutgpWnyncRoB6u1AqChXM+yZxYpIlSNuNwr1Ch+tqVj+70R
lU/cAj2I8mK8jQfWhBlT0EcwpRYSOY5yI4y6v+1aTTAPxUlMEzey6qd0iuZblkvDtxqNf4OOvJP4
UuOKHzml/FAVxXpswEm/rXM3Any1SHZaH8tP2tmFcSsjM9nHZIrT8lG1f9uyLZvAyBN9z0ephCIe
8/2oJqQIWjezoqOZJemNxVFP8ApZWOiP0bf6EAxysNFBQTHRYyyzS1dHJzcdrNloLMwkROstg3mN
Sho8I0Qiwly1+xAvyf5330m3QT/gFLhoN+1cw4/EyPaDZshjqinFTZMX4tnJRv7aKNULVFXvYarf
yZKBUz+o49h7LXGh9JXoBUBnkW5swMLP3zvSOv6o8fyxQ310FzeuBvy5Dp09JlExhkQsrXlo2pno
/aFQbciI5UZop2q613Kmh7k2sdwNSQ7wJCVkfd3slbqvDhZkq/YDOPM9ag4yAe0C+tU/s6jT4oOZ
j7mPr+bOoW5tWoaVWRPoziZS99usLFzPkMBO+0VeZ5MY9MCfzJqmjzoDls0Ym/654PXgtYrrbmQf
QeWzInbnOWajvktwMSBelJeDHZhuLNGCBsyWDaABKfcr3sdP3di0zlOey27we4vpb0y0xY6bkmu+
DZ3IjdC04ZdKYggF1RrnYQFRuJfBxXIFGovsElgIEzb12kreTKgKOwczrtxnBN3Fbmi7Ro889Hc2
TiM4aK4HaV/b2TGta2+kjuaohwaVBXSymCR/WaWie1/pOpHlQSho6L2SuWT0OsqR3DFE2W86xsxX
WsQZej/kjB2UQlV3FWZq0yLM/gX6jom3UqYT5mVx9Gz1aF7RS7U9dQbajyU4vg5NwqpdpLTujSFy
qsNqnKUBUdt416JxwiOA+OPeEKiiAsRKtbCMWro15QiVJO72EOG2LBEHPCf9vq8zIHAkleiyAMGB
3wbt49RreoqYotclml/GMroxFCV/UkkpPtHqjYaDO6KVmyjbnQMk2meiSEj3ydQZjxlLI6gxWcZD
1WiKTwskvz0Do91YVY+uMqMS1+8gzVPdIwWPv+tpigIWp9wR9xFjxaGOcsjzOGqbP5iicZ9avYrv
C4MN38XQDGSjZoa7HYUesd1IlOYm0XKCWw9QpbBoM/sBSmhqFwhHybWbVs35o6W07Kgrdvq7tBAx
gbbkovZnQuw4BJkW/UPtzOnFUysY+likVXuwRzIEkOBO0RFTI8PKZb3A1cBrGCx+SJUjywj6wuWt
JlxSWE6DFtfogagGyggwkkRveOIGrk1CXHUvVvVp5jXIgzgyOy87fAxxGbDyBG3jj+un9gLi7fJj
ZgFKo6q8ibPpIsqh/4xdyIogJe9SGsHYxb/L6mcVWzdJhBisbT26ipBafF+dz8bs0s01JXeYnLL2
Ij2krAu6Co0ZGt2vCxM0N21nQnbGzoGCQw0XHOy3lQmYwpX5rYXFQIrCnTA1XyB/SpVCKx+3ll1/
ZAlg2E2yMVjz3uVvpQo6ft2XgEuXcZDzxHO5XLmZF6Ip8FYnZAE48WBcz4aPpuWGzEkF8211Z4ET
j61y6NmBoUy9MtKl+/nc1PQpZ0F8qXQjabsazYB4FVA3VNMqRFLTq1V/6F9tupXJodNXAuCFEG7q
T44nJQCNJiLtS6MZOMYRaniIqXD5WaN4BQ9yN44quhgy4vM6e1SGH9cHuhDGgeUNwQ+Iv+I5a84C
1CRWlDHvYJI21Bdm5cV6Akb+Psoh+Li9bmshsIIeq4OEuoZQHs3zLofXs6QxuTEgO2D8BBDdI21w
3cCSf5wbmOb3bNFwDAJE6MBA11YUDcvM4paJ6FueZgOeSHm1Ym5yt/luAJ0Kyq9IdqBQN1su00px
b1sjlqt/qsVrkr7F9kpacHHK/piYd0tMBmXgioAJacjAlpDKWmv5uzIIe+YALBpNYeuw0NUfTr/r
yMs/FKYhGYmyF/DqODxAIL5cFmNUrCHLNATUNCk8p8MtD20BRdO+MZ3f9En7MCaJxyuxBmNY2k8A
d6PICZ1AEP5mC5QZOfSPVL3x+0bzouJDLUIEakoCYmH+LNWVJMPi9YB7CrreU7bNnm9fpZCDAnIK
jqd3FoD/kt/Vb9ot4qd9+atqvWHF3pK3gxYFkRsCLgV21OW0sq7qGmO6GjPtuSoh2vuhkCPior/f
U2AYACoPEX0c+zMrXYJXnoqY00/ZXVP7QyS9ykAI8feoOwOw5j92ZnvX4m4raKZiNGixoJZk14z5
TYkQNWfqSpV2aVNByAV9NCBBhwzezC2kUgsrTeAWCDducme8GbK1k3xpV0GKCqfC9EbGK/JybYZe
NREqwBVA2I693mbgn0saQcsF9fbrC7TU0gLgc+wt5J6hF+7OZg5vjEqxChdRSSi/4bUDbO+x3Vah
6Y9HjgZq9lO0ISF5QdHdG0qvPrCVzMPiYM8+YDafwq2zPCfTB+TQmZYHxj6zNZntpeT62ShBF7mc
UReiJDIbYUTZgd1WhacibD/QtW2bb+x9+TN6bu7FG/qGr6AxlirOsAutDJCVkJiaJ3stYnY1U1DY
amrvfdyhsQp9TzQ/3j9VqqfvisxfxZtMzjG/V85NzhbUQDcZkUUYqur3e20Xd4F934O1Gmq+8t3e
mY/pQb9V7tXdWtl2MdqedB6Q0HNBVZlXoXSLD4nRRuBzbuWN/oK8URrQbbQDmGAL2fAK/b7qrTi+
Xvfgxf14ZnX6+dm1PWh5V7np1Opd3meq5UX6ClVlcsCvE/pnWJMDnxkYnR6v4hgG6htI7fXH9Dd7
pRsXVK1f10eyeAWcT+B0Zp9ZYsxuMmpiAgu0Sb1tv7EbGipAU26srXtot9nbdXvLO+/PwGbHTJzE
tG8hPYGme3Vga5ZnQn8nF8/XrSzoxhjYA3/MzBwS72NOtP9H2pctR24r2/7KDr9zHxIESfDG8Xng
UJOqNLeGfmGoW2rO88yvvwttbzcL4i1e+zw5HFIrmUAikchhrQ5iGie91izZLt0XzDLJe+9B3rzV
u3BFrYWJsHOBgkeh+hB2HcivbfU7unjT0yTbpLfal/oRhFjqmnpLsT6yinhX0J/Us8Ibk2q5Ehkl
zANt+81LvSWv6GE5sRvtoK3Zx9KdDSw/rCYP8PGIObePOqpLcwLMh4102r360Dlob2yO0QvbB/cY
Pmuv2KZ5i7ZrpNWLB3suV7BLDO2psY86qK18j93gKXPCAXCQ1nCPpmzNJtf0ayRZMnhk13hBFm3H
AGg4BTwW+tzFm1APwzLIwfVgt5Fc7uosRoZaa8bRkYJI2gd5D/WnEtWfQtVS+FVGo4eplOsveY8R
Mi9Vhl2uTtmpqAo5dy8bNl3wC/NvE+y6mViVASwBfiHrbAK0uVzqN5dFLJoyMrygmsLLjrcxnu94
KUegU2QG4pqJIvGnPijla0+CXZx2dpGhpSD9KAr5rtOClWzFsnJ/CRYZomHurA5HLLwXKZveCDaZ
kmxXlFs051/KiXQsgY6cH5+bt/tDccR4LdIvuCblL2Bo9D+O0ml6S37IlrpWEV3y57M1Ncn5mjZT
HiiFroGUOZOfmoLsfK/eTgYa3wwKPtDSt1mp39YFfb2s75K7ncsVHEWiVmj3kbGkKTjYk2+ldDCK
L5dFLK4oxfybAk4RBeh/56pl5Tgww8OKpmgjQP5Su9HRRC6/XJayaBszKYLht6FEwfTO9y18Z8W+
XeuDX4ya+CwdHicYIPw0rJ9F4DMOfURNKoiMgfxaWsa1fFs6+vdyY+7b3bBWjlrUCE9MxPV80Oxn
5mx28U56hjA8x43RkSepP8byyjle3HrgYGKijI/yiiXQCgMEgEyCQm2Vo+N4ADLTXTf9fRRuPObQ
jovhR7zpkEo73/2+D+AJgchij/V93rvleFvFK6/GRUXQmYF3CTIXsmhgvsKarulx2ZXjz7f4tYeB
oKiv/4kdz8QIFsamFH+X3+BlBFjO2Eq9HdWf5HTl6bF4XGZihAUzExmpeX6fjuMuLY6xsW8lJ157
BPCPFeNH3s3y55pR4e3Rm2EGAAhIIYY9RUe5+poYjgna0cFV1tiily9MPBsBtQVkWVWcupUSraN9
GTR2+8Zat+zc4cAyS90mh9ABjnhksc7hZaAV37Z8ZGdy+VLPTpCSVcCOqbjcQ781bqR7vOdOeWs3
p8Zt7Oa13V32QYtbx4kYMUKF4W0R3ZjKrT6oQHezI+UYTpoNNMl9VL3HUrFSPl4Myjn2xZ+SxO3T
UN5huIexfaPdFhumX2nFszI+B9k+znIkG/ZNdJcWVu2vtbcsx10z0UJ2Ta2U3pBbKGmCm9Myn4MH
5R6YG76V7QbgAdixZAcn+Qo8TMZKz8aizc4kC3ckeBxwLLK4ARweegrv0+aotsDDu06j41CujVgt
NTGDRxa+S0Y/IQr/3OvMjEeOApCLlNCzNpz6BDReFMkOkzveGttih2LjSS2s9IbcXzahxXqIAUxC
1HrQ/gn0zHOxap6VsTbBZhune4bvt7wHf/8anMzddLsianE9f4kSjSjqmel7EzQsXlpX35bX2rf4
Iz+NN0NljRu60W7jjfzVfw2s1XwADys+uZ+ZaNGIxl7NW65l5yiWaaXb5Mq4znavXzwbmOBrhrNs
szNxguUoHVBPq5+LujEtZXfb2eGpswxbvU8s3zaOySn9tta9zMOaSyqKkRVH1cowVolR25tKuorl
26q3JB1NQO7lfVy8/ngmE9OnQDURyVzwPo7SCJQJdmhiRpsqVm9+64L9ZSGLwchMiOBKY71qWjOC
w5E0z1KGe1QpLwtYWi7e6gOWL5nPywkWAdzJNGU+DveEak0zBvbkJ6d8MG0fkLiZUa1UIZZc9Vyc
YBF+o2I+r4C4NvKshPqbtjpJxSZdm4leTPLNBQlmQKoh8kOChRs26j7KrXKnWYMzXAFyu7pCR532
tb2Sdr2V3Q1r53ttSfmezjxYAb53ZNQhmm617+gRyK3JiV3TpTdVYZt3dJNs/f3kem629ppZkyz6
TlY1aptidU32lgaHxHgcE7Q97No11vkl25+vrmCWZttrfdNAkIaexDKz8mBLwIxz2TQXrwJTYRiY
450dn0e/67RlDY9hy8z1pRzdL1d+8lzRPbhe2uhKDsAFBToIQBQcI/IIqE4vWEn3LS3o/Au4K59t
pQx0caPnWcwmvUnGB3QQWOhiQdHVMqM1QumlNUUTD9wJL/wwMWNqyHE6sQGhYTjeEOm9TDfqWtl0
TYRgmVJVd0TiIsZcucsiJMB0bwMUV3tl47jTEH3wXBXBDuMOrL7gJMZlClrT5K2V3Iq4fv5D1U5o
O3aC0U7Nm6FbCQMX7lWYCZAaARSJEEKcRpqGPkHcDalKVVqK8q0DgFCaWlR5GDz0ibeby1ouuLIz
cYIr6/IwSdAwhoepX92WWebQJtp0mJDF425lQRdugTNRgjOb8Fpkvc5fWl3qVk188Gvd/d9pI5hG
1UmGOjYQ0aU3k/I8Kg9sesj+wZMRiui6CiJtjDGLkyJlDwConAcEQ/+AJhwt3GdrWDhLabK5DHE2
RJEaL2sK3MsjSxyMRzumn1oYKH1tgN1P/NLlzK1TOOzKcLy7vIhLL64z2cJtOhIymFoP2TJ9iQq3
jw9JscvDp6l06+CLr+0a9WEs933hUPlO1Vcc5oK3OpMuWCQw5SktQTIK9GdqB/J7ZQZWHIDyIZef
8qJbsZg1aaJRgv08ifmrqzVvFfWDdpHNMuDPpldo41xZV/7lgkNBzhOhG8VkP0Va49wPq0Ci7pgH
zbQR4XIpHWWUdvvGvy2jAGVe7zXP0GXaKPeodt0wGnKsvMufwF3WpS8QboI8ZZKpxNA2GtCZxFiv
oMGtUmxDKdeAgBYXdqas8BTRVUCCyxmUbUPtKpD8TUG1g2p2VkwSYAO9/xPF0HyCGxZcMGI6Svan
IMkUKKaVezqAdxhNi9vLIpYV+iVC8C1J2JWeNECEgo7QwbAKkDpN2THutlH8dFnU8gkEpv1/1OH7
OLuxFRIASUBB8DUeUDjzTsqmPrF3VGJugYSuHeguuVu7Vcmie+YN2DoIqNFgKJx6UxlipQshs3ls
3cgBQ8gODbCSb4U2yryuuk2dwU03hRUc9Gv84AjbvVJv67UmlQV0A9x+sw8RHEAZwyz7BB+i3ST2
U3wFmJdUt0njsCMmp+xx9xY7RWlJj9kXdR+shPaL1+9MuOAPZPT6hpWGXR6TXdXbsnrVeDYlbpjd
F3q54uqWYsMzVQWbyocqNvucr/mmcIBqsH0Ban63ixzzXrlvXADLjVtv5RpeNi4GqB6Chn7Of3Fu
XFjdsidygutL160aM0a5zjuhJwtkyadEA8sJRvGI7rt66NuJQgD4HTut9h3jdCvvwsUjNfsSYaeD
QBnqqePvKAyO9SdqApmUYjy6cvo19qBlq5rJEjY2ZEVcKCO0pofseEJVpruNbpud/oiHVGzplmqH
m/Zdcu4iDOxePs5ragq7LJPebPQAoiUDXQs6hk+a2KmA4x51H0FP14xqoXwLtMBf+ys4jyLKQqYV
EDdKz0OgWW25r4xd6gHYij6a+i2wNKywXNFxMY5k4IICrB7KDeKkozQRvc0rCPWArTwiXc/04g6Q
Ekq+BoHNP//THTaTxL9k5hs1rQTQFIUkH4WnELgVoBWRjRU3sCwE8Crg1WIYRxFur5DVTazJaWP3
DUJhsDpHNdsEcu1ctozPYoAEgsFJNF9hFkpVhQPgFV7kewkaeA3QTqFBc2JuBR4vK+i0lcLAQmoQ
ojBgwNkPkdXWBftPlV4KDbVCIa3RT6H/bibtgcjtVg5iN4p/GFpkS6BcNki7z+U1GtDPd8tPxBNA
FgFzEcPc/ITM9owpEXAkSwgvxmgTRtp93E1/u45zLkIIbUg0RHI+oXG31eONgdZvOUmcPChW7Hwh
MD+XI1iGmmGXfjYIR8lRDb706NQc9LuaOHF50IPITuQXyV/DV/t8urhQXmvTAS4CTqTz9ctKE/1s
dYNOyhb9a6m3yaJ2a+TEkthasmBNlGCSraaPo08hKmC6OwwjbgXex27eoAt9Jcf0+a7lWmFajulw
WJ841DF9ZXa+hi2TEjuNnppsk3W15RlfqvSbxtbiimXFfkkT/EblxzVFVIH6v3LSWQVWkr0ZhFas
rbiOz97+XCvB1pFRkI1khFajn6IrvrfC4ocp14cheO6kNVa3NaUEq8+DvCRJDqWkxg1B3xEb3xqv
v6nXzJ5b9bnTPVdKsHqShQ0nx8HDegxNp/S9GP3DzV1j9C8+6a/bsUd/+Uinq0SP0HJw2UsuCgfM
LyqOPDoV+8o7pJtkJYVwDfQ8EngXh+9SvTfT0Mrrh6T44a8lBhfiMqj7S6LoLCdNQb2o7dGk8gYE
7ANxKSBD7wt33GT3JSJgeOitfLX2ZFqoNJyLFQIFHzUVjRVc7BP6lwNH2nlAKuqf6Ee6zXYjoKNb
u/qB61tbOYmL9xBcC8cpUFA3EvwLmqnDHIV2Pn15MpUGBL/OaFQrl91C3RHqzaQIrgW94KGq1JAS
VVsN+NA+MmiGjW5+RwbUv5+7/rgtI9OCFzW7x8s2tHhQZrKF6y9LjS7E5AA6Axt6NSYQIpdHMIRt
q1DfXRa16ABmooRdTNGgHRU+RGVSv5XSaUtGNOimzM71xIKNf7ksbm3v+M9nd+tQeEWbZBCnmK+F
cpeDkHR1cGBt9QTfqSXmWAUjX70KRFvFXdrsfOPAppWDvqgKmFSAAY0ZyE8JEiDmNgEgpuA6s6tE
cqrie7A2O718f/PpB8KDu09gFSUSxSkjCEW05llhqO33BZ4b0+sk1SfNJG43FS+Zgjz8Gi3C4m03
Eyy46hCtflnOb7tQ3dRmaecTHEkDlAcE5jrSbJGurcBBLRriTKLgtDEoiH43xu9XuUDdiBibiL0O
XnenlJKdUnmlr4Db9ac74pe4T7M5mRwEHb9go0ayi9YHwc+0xlW1JkNwVFmFcewUI2E2xa4hnPUs
eZTXWk4WrX2miOCn8EjUaMvHztq2cMJO1myPMHcyFMQM4LK4fHwX+kzgFdEkYDCOfYy+yPPzW9al
MpIRy4ZJiHzahvlt5L169ZH6j41KQTD8TLR9G90Wwb4OXleE8/X6vGe/hAsHG1BKeRa2EE4TzKte
UXLy9Wct2oHkJEkegvKoaOivWbltFu9zPh9BUeVAOCRoPJUF6BlDCAUnD16oyhbD+k5PiFtogNMH
dU5hRLacrvYNLCo7kysoO9QBG3QeLE3hcRpDvPoB9uyx0R3yJ6NObWV8yoLWztmTBryNf7LSM+FC
WNjWiWpMPIRvQG8m0VOeXRva9zHCQIFxaI1t6Tl+tfOMu8tyF215JlbwOpI/+WbQQaxE3Dpid2Wr
W5pXbhTj6bKgRd89EyQ4G8z89BWApfFuMIL9iBcQk7INjc2VK2JFn5/ufXbbRY0WDYXGxQymZ5X9
8ByoE0Z9UStr15owlt/Mv3T6+fOZsCCmfhGXEBaRH0rhDkBZ8PceBtxLyQQiw0ZuN0NtdTgjl9dy
ORDkQzYybyECw++5T8hT9CoZPiLeBm0ffufZ8eA7NJK2TE3BoJbvSIIx/K7aUzlyKRZamoyHBMjv
ifk0qh9F2u5Xvmj57Pz6IsEnFlUK2O2qwwMAaR2gsHY3XWJnZXDQQNtlqFupBity45r+SjC1AAwC
9zhbCiFwA6Mz1TKGpZjK18pXt42ONv1Bv9FHauep4RbIUCvRXZOOh44NwJ2S91qQAsXxAXAcwPr3
Hkv9W89e+VS43BKYSXDojDiy0HS+bXLlo04q1/cBGZErIPats8gCc5Tdl8b95SVcvI1nighhIeYj
Y4ACQpGkw/TS3o++l0SxqOz4w7iyW8sO9tdmCQ628sAp5fEHU0muGvJQe8NWLu6U5obiTSEZFjEe
L+u2fPh/CRQ8q1/JiU57WEdBPQuHflfLwM4YBveymP/HgfwlR3SiGQWvEyrivJOBGW7JbD8Hub1s
99U+ju20bZ1uslA+2K4I5lZ2fk+CXhgYMLzl1eDQiucHsjDB+0RkBMBFeKw9jIDRgw6Lx/Oljb7F
yMUMkd1lxyF1Kozzev2Kc114kEI+n5MB3NkCuKykAzNY5S9Dv0QKuUZSZhPLVxRgWl7JQE4/2kZ+
i1n8CvzcU42inuokwY08ZpvLC/HZiM+/Q7hOwCEMXKMS3xE0U7FBRqC3oiGQHZpVNx7AdayMGOOK
zM/GBZng20KCCVjeqEydr30/EYzqcBDh1rxO6M4vH+M1uE7+2Z+2lzeHapjz43SO5yK6qVYY8HGQ
G0IpZOz8LXrn3ZYBiUcJiGN6xzpAd/jlpVxSC7DWGPwH5jRAgwWTktD/IfcUag3jtQ68jnTcAF/o
sozP4TJukJkM4VwOuukTn4/doiWOSTCbKPlfaiGsXDiWiTfwzUkDu0Niebwuk5fLSvCPFDdnroRg
cy0yA6YkQYSRgVuxtRLP1f1jU690Sa2JEQKYnvfj8GNmD+VJHd7z/tlL75i6kodf3hETEBMgdsPl
LkhJR733xwQ70pLeavxN3Kxs+bIafwkQqQq8cGTgw4aAYnyoqm1qPAXeA+nWWKI+XzGwLKJjyBpz
OQBzEw6lb4RgEeCr5XW+mlsgloPjnQpPe9ejNnv2NSl+n2jRPE5ehBpUncTeyitioWCNTwCuv4xc
ATU+zZRPkU7YOKFTqgIMfbn19v5XzbdqzU73bvKk2ZmtX19N7+qD4fQvzEImG/OuQIC7bJ0L5VT+
GZSBroHfDyJyvFoC+Q0MhCgsJg45DE74VX9tN2Bqt9JjnFuZaz5Kf3+651wmOfdXTOpoUJporsB1
pHePZI0LYtE3zXQSdrdqpAgoWfj7gXqsip1ufjEj5/K6rYngB2UWW6eh2UuUQYTOriVt77PYomvM
y4tnARSKoNxRecJHOGwdCwHOFkFGWlYYCX7D83LIAU/FNpd1WZIDEBeMKYHPix+Kc13kuB1g5byO
3YE1nk1x95B4LOjtlrXk2xAHeb5idUv3MFK1oEoCTSTAnoXVQzohVpsKjW5mApzv9oevY2gph9Ub
naXR4fmyfktOi5I/gO01HeMF5/qhiFP2KucLoEO+TZmOV89aVXdRIYIrGICGMDxxLNQApKua6riB
FTI4me4CDNCqwEugfqfNw2Vtfm67eKHoGMQDMi/QUD5vV11ESVI3fOjY3DUv5KQ6A/iHX/rrGM23
FvkOFvDNdK1bX7KTfjPejjevAPrYmTvDAhA0YCUuf8/S6s4/RzjMZQ+uz6DA5/BNHDwM4IxPlyUs
QGIAbnOmsXCewzxViddAhLrRrr1TvpVvG8fYGdfpoX2VnO5QnHQr2QLSb5cewfDr7S5/wNIBmcsX
zLUhdYkaDuRznLwkObLw2sslJ8dD6+8LAvomjBXHAiicgqVmEe3lnE8wEz+w0fiQylaN9o6U7i/L
WfReGgRQkzcJGMKJH4wyHevJQBY5+Mo6QBp6iTXqd5eFLJ0JFMv/EiIYhh4YUtlwIRROJbyd+oek
e8JLxGrRE3xZ1JINzkUJBpL7npJMFKKYd9TNxM3adGVn+MqLh24uQTABD8w4hdRBQk9f0nA3hDeI
FZXiSw0Aj+gl71faAZYiejhkPuaGMIuINI/NUFd5pAEzJMkfMzW2JKJaVfAeFN+p8TXMVsxhcflm
0kTlPDPpkRNCfX7cYRBaKlYy+YuLB25eOEcURzBae+6AY4AV9H4Hd691z41/VOXruEC+xXw10KE7
2mX//bI5LJr3LLTiP59dzlknjynjoVXUUbdE4hsu0wWM4sq9uSaGu42ZmMpIzbQvICbR9sDmBNko
IsW1d9bS3swvZ+EUTaXqS36KHrusf+6Kg2x+ubxWS75t/veFozPFSpF2fEZHqXdF96MHSbg5brt0
rfSx5A0w3oRrC3kAjk13vlijokQyYLuBgjM4Sh9YGtl18p71NR5EK+56aV/mogRzloIMwHsl9qVQ
kd6cYkcNnksWOpcXbk0K//ls96VObwBWDClMPqQKSN/jZx3zMf9ECNDWgGwFsG6RbHpqiak3JleF
vHulbVAgygZrMz6LJoDpuf8IEV6olY/OKmDPYOilSaxJDR2doLEkVqygfbyszqIkgxNj8BKpbgqO
gBTIdkcKIk0DfZLUu4mGnSe7GH++LGahSsqxxzC+g/edbiDQPN+bIR5DEqJeYXcGtUvNeIqoYVF1
qtC/WFsTskxjqm1RutzotfRyWfjSgZ3LFqyPjY2a9x6qwCSb7FarbidTWXmFL/lT4FdhJosix26I
0aYfTEEGe+E9Oj5cTpt1Dq194gBJGW1wuWbsm8qLHcKq54z27UqhdMnw8VqEwaiIqfE2OV/cziCe
MYW4LYwIkYOf233Bjh5rVh7IS7bC0dwohrGAFi6CJ7SJBNDSASG17rkkwaxqlzsNePbMcnN5wxb1
+SWIyef6lGPeBwWP3VW5VnpLqbzmAbNTvYwkR4oTcVnasm3OxAmxF1L0OSdUgl4A7YlD2UoiQH8N
uOSBhWpFIQikzcAxhpu2mNbipKWwAolITjyhIFVoCFunZoqnDOgOtT3kYal5XxQAfG3LYxAThyrv
DdAAL2u75PXnDz1BoGG2A20y7vW1HkgyTeDbvhZmO1KS26hD9bRcOX0LXTr8rQCkf4Mj2uLKPd/N
KEH/Yd13mP5R0cqIkx6PGaA26SHUAS6XIlxrm8gioeyWyQd6Qhw5b9f6HRf3GEjz+AZkyZBXEfxc
4ilTSX+CIcTtwcOEVaozK6raTUtGawDacDfeRkHqKMH75fVesuW5YMGVoxhfIsWDbM7gZ4Dd3mVS
aTXDSri4dDKBhagpYMDEiMwndIACCIG6jpBBMraTt5WjLdO/adPaTnLbEENudBWAkxdENzpmCc93
Mm57SluO86D4tzqmVfJRtsM42XVKvUfX/S7Uxge9eI0V0I34YJEslQPJ1gYqFnVFUztmOpiM/lXu
iue3vEQIh9TlndSgq9bdKPettHKBWXh545ZOJjCx/yNHzHsOmVyDniVDyJpF92oYuaVSfJ082emI
DyzV9zFca9dbukTQZg+OKsxqoitX0IxOadIpQ4GW91CNHFyO6a7K8Q6MBu9WVfPT0IMegOSSZwNI
Mf/bXaboGcewE7KfMp5VoiMah7SOqjHHi177FvW3Xfox9fZQbwA6/ffXlalAcMVAL2+0FLQMlUHy
Y4Knu86ei3ofRa91+D0uXlv5u3d/WdRCeQ9KUUrAaAocUvz33FaiPmtHuDmsKFLKbbcZUdPqN0pw
o2hg+dkwDPcX5JmsPU0XU7hzuULEMcSxKsldzQceN++DfSft6mrDvt5LT6xyw9qtnla8zJJXZ5qB
4RtOwomC3rmi+pSgGkNahL7JZDPtSAEKprzJ0ZdgWLGTpeM3lyT4s0TrcxZySYjzLJNYhfzWxzb1
VgKqhS4mbN1MI8FM/MFQB8blZA06ZZVdZyVWdlDvGmTknfK29Gzt8bK1rGj28wqZORavj/5cwxAZ
kca7qfLnHBQBZrpmlYubhSeXommMAMlYiDem2sg7mg8cCUG3weD3uMltqlrsRvnqP0x2tC1vCzwu
ren1soJLVxGyk3/JJedG0iSgaMhZD6usv/mgWvBPvrm5LILwvyFeEXMZwonr5ETNYwkyug3ImchT
efCcYc/2teM95I9K7wBYyQZbieO/JfYVmubtf/KsnX+BcPaSyJBUKcHqToTcxpO8AY+LraOhY2K3
XVntfyr8X9+H/+N/5Ld/qFb/z3/j/7/nxViFPlqOzv/3f26Kj+xft8nb94/6v/k//OsXhd/bfuTX
b+nnXzr7N/jjfwp33pq3s/9xsyZsxrv2oxrvP+o2aX7+fXwm/83/3x/+6+PnX3kci4/ff/uet1nD
/5of5tlvf/5o//77bwoPkP5r/vf//CFX4Pffbj+q9tOvf7zVze+/STr7N8/oMwQjSDCh8xbm3X/8
/BFT/o3atIqebRg+fsC7HrIcXVz4Z/K/Qc2IZwXIBA1TBWE37+KrEenxHyrs33jZyHhfYeLIRAOV
+dt/vu1si35t2b+QULzNw6ypf/+NW8AvGwUG/08IOwpMbxT5UGIRzkGgeUjgVJHvlsiTW0WuTVtd
idc82Hn88KcU3HAYs2EALFcFO6yKnuRl7PvuWBX3UsS2hRm+BYNxonlgOmHc3Upq/mO2C39qOtfs
3LP8IRPJPJA38P5PRaxPZazIsiqoJaf3Rs2VJU+691nrHbV6ehu6Tj0N2d8s7f0hE/c5dvsnd4cI
EdU3sT/mdSc5aH5/VlBDPCS1P1nAPk5WnMvSivKqKJ64jDf+cwc+c9BKroWGD25msBzV/VOeyZKj
+nJyjUymYo0ZRrRUuW82Y5olf5zys0M+X9dzzwkdIY9X2HndD7erLOylOUWqFlNSAh2OdbKT00Z5
SHNkApzYI+jwvLyLn+wTZ0dDKY5ntxHlyoKeWl1Wfq3QysXgnYaKbN1tUsUIdv9ACiShyIjYSBfx
vpvRGIHUoVdumwzeiWV8PCQga3M+oi7A8ybAqeQvXAKOGfFSVTNk/GjoVW7SZOOtCaCVDboi1tJL
4v5wKQxnjfFCDRyPkDAolIDWWeLXbttMqpVjNvEhB1fboSiVtan9BYUMiEGXgIbRQ4A2nxthrGqN
JqVgBRtHU7dN3qvQp51h/b3NgUJ8mhoxMmIEgGgJClXjkLQsLGq36BUDVIp4EPdoTXD/gRRTRgJY
xYiOJvZNJ1Wdx6Qoa7eXGCa3U1CXAlvo75UjdZXT8qnosoJnB1opotPzFRu1iJZpFQ1uCRDyXeQV
g7L1GqmkK+6BH4u5W+dsoYBChXMAaTo4d4WwCptQda1Zyq4h1wAWkId6RyQ5fvUp8zj0Bc1W8mHC
8wKa/THSxZ+hsDn0BZxrFqR51oKFTEZIDyytpFRlp1WkeIPpxOhA9eLNpynYoZpAccdAq68ITcKj
gX6dFc1RijyPu8BNoeE25bcjSvfgixcTkDU1ps7o0g5McYQadl7nXWVJ3WRk+yJKiyJ2tAI5PYeG
ESWbPq7M9MkrEp/dNV6LMSkp6f2PUaZ1ciBJOdSncuj76UUj8HW3Oe7S9GDWUlCgMyet4N7bvjdC
O+pJdS8NMdrtSYVGJDvN6VTtkqgvbmsFlG6bDNMwRznv0toa1GAA0Q4p4kfkaGi6C/TaINvQbzCD
OowhuE+7VCeNGzUtJ7ErgqAGPGdoKk7d9+N77VXR5HYNCFVefKWsAXEb6Gl4Jfslje97TarHqzr2
h6s20noTI9wNEKB9MP1UgFYqJhQH4wmx6RVR44YdDTrGiEJ9qT3mIMuV0OmcsdKuNTn/gm6CEGM1
MqYezQw0SG5Eo/AqysYqctA6GD/2ocHQ8Ov549FrVLl4z1iaGmBe4UdWj0OMGySdh/bJqVXyeqMl
4PK0cvBnE+R+dHTOq31rPIPClBYOIU3FXEkfZGrlSqAy9FvUADukiZ7bRiXRK4qbjlnq1IJUTdYa
usmlGmm7zFcJiKjMEoklNSTAca8pUs1OppBpcEk9GPdyamSNVQ/8r8gxGHVdCXr/kCZg4DgyDTMD
Dcpe/T1q0DRgh2nQ+i5ovXwQMNTmPVML9asU9GB+UwDl0FkDjROADKAk3m/lmIDyMoyUfriri6J/
rf1i+DGBePApb6n/0pa0egtlOQf/Wth76HTPef85Wof1FxqNmMYtPZPi/U1r46hXpgm+O4lJN2iX
Lb7HXaEGO+DbytOm0SsMKuaFbpQu6Nnqg18FPnJohg5j9HKYtWXEQb1RxzzU7I5ouSX5oFCtSr16
qjOkzLdqp/udBS7XAty3kWduuyLQVUsmBeYSPdwUwC8bujB2uiZIt1IMyrHGD4sXCd11z71aDEl6
yzo9YvmdKXv1dGpNJW9btzFItg29sFfsMCDmPbaMUEfVMBnvxgiLgKNnDuaTHrdFD5K/Gh1tGMYn
0RWTmi7ZVoY+ZZu4ijFCETaszGwSayUw2ds6Y3bva8YNjT28DJOKhpJFx5FMR5SFIuXUVajZeK8x
m6ob3x/6Fnvj6+8TSYrHohm0wKqnZpAtZvZoUMto2X2V+lYDf2KhGHdjHk2R5VVGiHGgrs8egj4v
QTjrecVNnpMGQXGjyL5FAj+LbEUJukejjfTQqlhkPsYBEMX2g9rG1wFo0TrbS6labpIEWKEnQLHT
V2kCtI2lNIMiX5lSgFZmqULm0sX7M9LtdgKqtRNkgXYiaap8GGExMaelhncAURLAfMzAGMeNpqBr
zO7NPNFtKa702j+VkQISPzRhtZOFvLnRb0jOPEdCaQm8eVnW4d0eSAFy26GmAoUD/sqt0R5UumYg
gZgiktioWamcjaXdgtTzR08HBjZKOJnIlTPN7A4BGp6OgCsrxwPowzgJYy9VAxBLKv99NFnZV65S
yfSkIVH/LcdVNlpZwzC/O2qD9tHSLn1SK5R+tlVL6OvIaPAVuA+AulIa9TWZhtLYen6hKXyYW4+c
IvCHh8TsUOUoIynZy1OdY3xpjBBbyGGeZK42+pJmjUBPfk16dfzWj2V+z4IYcz6q7DWllQM7qLNQ
gdJCu6y7hLpqTrxHMJaH5JhL5ggY/CDGbAtWWP6e07os3dZPcXgSnIre8nxNSy09rPUfeKAlaHME
u2ay8+gYdFaqga16r3WtuutAzwh3kQblc1KDJ9QyjD4d7LGg+UcVttLVFCdMsdQRmGLaZEwvaRUD
MDNChFFYsUSS2G79sM/hP0acRkONQXnKio5uYcsoCnZmObxNaIlX7IQ0GWaSwWVfX7WqPN4jEct+
mFlZULhiRAF2EoST5PhdUnzT4APepShGN7JKJf2OlI3moykEuF+Wb5pSZHW4g1wgDNatG+ZdcGsq
BO3R3vB/mTuT5biVJGu/Sr8AyjAEpi0SmclRIiVKV9IGphEzAoEZePr+oC77fyaYzTTWqhe3rMxY
dT0jEOHu4X7OcZfuo8wlBOFxsJIfsNa0dMfwcT/lbvT9uNcy32gQfjLyjxFnHm5XZmrDMW2KuA56
NGPL29oQ+ft8MFP72FmO9ABGF4wGjJJG/TGS1BpCW8Ty4HZuGgX5lNJloX1oP1p2Pb6D2MvY2Wmo
HzKtAa/o1mBtA2gxzfex0mHGjn2mPY3TMn+Zkp6SqYpMjn5p1tavmBg0XxewFasgi8p6COqZibeH
WdSU3ytLr3pwfB3+Mo8X0QQuXeqHoahyHWmE3njUlzqpIaz5mjqg7NONO3ai/iBpALWBqSe22EVM
Qvzjq8Wfg6KVokLBQZvv2t4a3IPJo+/R7Ia8CMzIN5IgGZ3ZvnJEUv/jpZNk/mZjlIyy0rr0cyEr
M9/5rnTdXTJb8x/RNpYd9hUKL3eiKiPzSnMK8Br1ggJ96DR6OgSOdHN12/Jy+eAVCVd7bhz3huqx
Az8omav3iN50K8q9LB59q7eZ5toVlnOv4MVpDLzVs4hp5MZwW/a+hnZNkkSPEyGOuZFdr983TIQX
gcqj9hM+J7cYbpr777KR+vxOdwfnt0Jm51jUTfvbsRa/CYq5yOZjLKP+49AXCxOmiy7J710/gbIl
m0j6wdyO2rdGlMuXXncXgP+wPj9EVireCzXl9n6ZGiKLlxTX8zIQpyrHMDXumNF8m52ZOaF0xSDw
gqwT/zimNH8ueiSv+kL01a7OTfOznCsH9awm1d7XzJ9tAze1kt+CFP49aYD+Q1i5qYKSf3cSWCbH
Iawjof8wWmE8gChWv8nt6PPTo+4+QXFjNkpPX/zejOu22XceOt6hGrqlDNQiLPg9kfaklUZpXPvm
WN/1jctY3X5Mhh9L6Y0q7M2RS9Zac35N+9LLwsntSPxyRowEXed3NFCV0V9X8cDEWt2M8g88MJdl
ZSeLj9ToGKweRYtc9mOj56RPjjYvAd1nuwprFHiLwLdM5u04o59dt02iG4z8pL4ReFPGeXUjz3so
XDzcjizLqfeL8POnzLD5kbkhih+laZQdAMjWeEhGtWhMCLEiL0iacRGBl2UpXUdrRnBxGdv2Uwej
/h4doFkdlaaiYi/K1lBP/RKZ8PVKPeqvNPIGps06TH4NRBkNyCfnLTiwaNCKhES2rqa9GFYdCWjn
iR6gEJKWIepX/rIXQuvtfdM7DO60UWKOA79rGAdZT5pHczBpp8+x5dadOQVOxHToXW4ywSSQjCmO
gYBU9tfO6/T3jOaAreONGYnY3DdcAHZf+6HrtWJA6TSWn/qm9B+LzjDKYFJGRTvVMYcHt4yNaG9T
dhqCocrloZn7pdk3UVpkhyqZEsko2yXuA0vltcaLM4e8NvqDvKcTOJkhQk3NT9UkFj7DVGVGojxr
RNTRXUyiu5/ywqr98pdyh36B0yfEL5nGi8NkCmSWA8rOFrHYGV03cFxtkIGYzNw4CJR59XCGx8rD
Is5qWEgKohz5XK/TEq/STwOvAyaDeq11LWRJO5wxMnMVVEte/WzaobnTmLMlw8x2G5TsHJn8dsap
ej/Ipv2iW830iV0rf6u0VuYuziI48sJN6h9LmzQfYj+KHBC6CXlwWlT+Nykp2gXt3LR2UM2W/47X
j45usIOQYjimmTnsvHly58AU9MvCyOp0I8z0tvo0DHP5pLvU3QJfV+7nqPSKX1Nklk7Qy1hd+4OH
EwZjbRfXsT0j3GAWI+tI8U33Zt8wlUskufuxVoiYBbWmLHDXWko3x0qj6pvRiHEJi35S9U40Nr3r
1ij8HwWonh7I9mDydsj66RP3i8GBmVZNf5JiIPXN/aX97ljF6O0sXm+42Hwo0oNCpvvOAi+Hp8yn
mQneWjZ/r/vRG5hInPVfF+U1zLpr8jxYFnP+FU86jcmk8oz7yoApplnm/GRnNWpjup2b8rYD4u8y
njv2fnm5Km8ssSwt0cjsv/X2XNl4tTi609q8eB/PtvUk/Hp8nzhOTwvEzdQDaKcVTmxqFnk179Cr
RNjlHz/WJqjGQyujwG4k5FzpR1bAuAiBiJAFuzqoh9b62XMSeI2kDKoMED2Kv6dxrr3XZDH8ahKS
gKBjujFN/jLjg7VxZjOdOS3J3cZmfJqr3n0asvVmlpmW/PF4rn6cjB66ZzvHfUIqPoIAbn2vS8O5
k6UZzkZZNUGlzdVjJvQy2rsMeY/p8Y9jtitH6V9XKqp+5N481Pg1RxlBZq9KGrk+M1jcqKWBcGUV
VfMu0dzqp533ubEzncYjY3I6fYJ6GJOH2G0zf49cmWUoM8X+F0tLm5bAucxi39glw/KIC4KPmNb+
zTy6JBFZmi63DpqjaWBFkfdzLCK9CVRhNLzXjUK/seum00M3muUXuxiT+TarPfqFRMne3OeDP1TI
MxkcBKfuIK/WoAE+1UvhPGYym+lG85vyUDaW9rV2x/a3r6yeZFDm/XsiylQfcNTl+0Q189el9ctP
rgW6JjDLKf0TNYpZ78NUdT+trot/98OUM9KoWiq0GGMNAr3vjOrPzJYyRW5wXEn8cgiZjSk+jgbP
GgZJyfjKLC0D/pk7D9/ooyf/9DpCTEHcxFTZ28pneqDurbRe6flRenD61o3DKPOtu64SVC0c0m30
Jme1zAQvyx9vutqop52XxC7hIbXJEfzKoWTRdFLUe4fgPu9zp0x4iklp8CgoetRszLaa3LCZ2+Ej
dc6sD5ShEZ7HCeBDaKm6lQEz3WwuMochv2q8Mh4P7tQWy+dci+M2XJxSL3bxmLsdLwzP/e3ywnnU
3XT6rWl1BtbYnsY0KHID3FFaxXqNZeamB0NaqgLZY0dkO7tZsm+R0t3vguFnViCc3miC1vQyJ0SL
zbfQrC+HYi+tRK0Q9rHhZ7ldUYZWpuK5vgM4Zt07ZR19Elk0VtZTZ6jIMT+5cacv4dgPftOnQT95
ife0dHbaPFKDSKzQz6ou27v89R9XLfp1gqhuTORo1I8lFwxw9029je+GtCUgemWh7F1apN2VLsca
zfnEmGD4zR6lzbqRYroRWe2ke8fptC6o4sTkNsKC/emYkCsIwI6HWvWSVX6QJhX/6Q/uVAV+Oun3
mpzVZ01XOgG9nuVnfVrEx6wtPXvXOetF1aco/QfaTONTF5Tz3ZA10x/T18xfXVYR6My54A0kPEDe
Qd3y1EcyKCty8hm7r4LCGDPGl2Wq93elk48PnZU8dJohyLnLpHkoZsvJg7jv/QQyiyG+TL1m53t9
csEVFZJq8S4m3Ni84+dE7HEDPnE2RWTnOnYLR30xst7T7/ylstO9FOWMB2zpXu1n1+BLBSYkXKdZ
4+uC7xCmnuoHqiYjrqVwtMziTRh52V2ZVRE624tXDt71oCcDgpC2V0bi6PUJwmuE7JGebDTH3p+q
IOrtpLRkx8Mz8W7GmimjT1Oa9PJdVlnSC+1iKqhq6lrcdjcMeLH7pyYZp7qikDdlZbjkVAADpsqK
/rGa/CW6rSc36e4gtg5NGuqF29vv/GLhUAbILDtMoPNrUWufmw4c6KPV1dX4zWsdp3gX12M3RIfR
jCz3KBLm1IdGz/bt+2hsKGlyaTuymSqPPY17kCAeFDhFtaSPddt5+tEoOtc/9CgF8rzsZt+nG9VF
yUSY1EStq/LOqJehmXfM0YqmITSV38o5cIbOp75htpS1CrZyTqVGysmr7dfUN36sH2g4NWyZnoyt
dfDEUq8S+9bku4Gda01yUMv6BEEY0PmdmHpzbw2jjVtD9nzZG/2o2T8TMxPLce4lieMkIwmnfLSo
S9qpcHl8s4qKYk2K6HbHMFLJK+ET7jBz4522iLnLj13eJ4O1a2p8qcHW53b5yxuH1KXuOVcUCztb
lr/LYVkdCmW0yr41KtcvbnUm4bJrbSxpHWUtG/EzdVvD2lX6kBomZzud1N3kxWp8sgdpOz3VNFoA
D30ldJeamVnYzD8xjNgyAk9mGjqcMOyq9CNxq80/06t2TIbfOEsCW9tW2adZ8015jCzlqdu8se30
w5RNsxEYzCHyeZz3kXc7yXlBA7CAccJk1zmiDRBWlS5B4eHkpWOFPelchRKH6gz3ypKOZl3ndFnM
HSN4S/NLGTXRB7o90jL3U2v5RXqM7SbLp+vZaCdj2XeDM8XeMe2NThsAi6SxRdk4t5o+opzMg8kt
Vlxpp6tgHhm3kzIroS6au9FtLILyoNnKyfcxN6Fd9o5b0pD+n/7emzAD9+nPhiL8n+5VxMD74TeT
TJrf/3X/vW7/i5kUv753dOq3/5//gwCCtUHxv+MHgub7khbPEQTr//7fAALT+xf0W0RfaZOs7YwV
4fdvAIFr/cunm0QrlvFtABDXP/0bQGD/CyggeCEPRgt6lsxM/P/wAcv6F/0Rw9BXFWgaRKDc3wAf
OG02Asn3GdWNfQGWFBzkVu7Y0iiKmjGeWNkUHHbo9nfNsefWyJt4sbNLyv0vzTHvnBYt0z5oixhb
wkGtuSjgdmIKjLyd7V/Tmg0AhYoYMfgxFn6z/Hz2Jc5gCE4bnOvywEcIIOwuDzNBk/O0qaWnVU7B
Xa2lG7360NEDfVKpc0kd/NTK2qgT9Mvgq0NvRYbBXf/+rJc/LAv+tafK51FRI6muh51rie5Cg3Pb
EvxrhRY6c2fX9rC5adYyrrCOULhBA7TK/H1EWA4ailrf4mlRQDB87QIQ/+WqoFEDoGS4nIAotgVR
Fsbi2j5tloDwIQ6pNzKbEUxn8JYvtO4dXApmn7vAcFEO0TerMugMZ40eNVRSE/MfPVXldVdPlwaC
v9w7rCAv466D6RnNt2nbNqrQE8JqE0wUaqnb+ZPsg9Wt9xQlQHwEhhqTp9dXdnrW/67MAL3MK81b
G5r62uV8dir8iqy5HIjuUlXmja4xRGBo8+xe7z0nfLMpXAwXygfsasLsPzVl1iSCZZ9jqiCPGvxq
OdRpX+/arCzeBJn8uyq0C4ChosXoubigU1N27VRoV6G7TyqcXfdp5lw5+Ik7tGf896Tj7tXrSztz
Cp/b2yKXeaEu0hmw11TGUl+VRlRr+2xw0gt2znwt5J9RTADagY7qFgpBiQPRM2mrwC9UMuwymkpz
2KX98s2KB3XB2Jnj6Ky4Jl8nACCLsP79+dFQDcqD2ayCeF7V44fGfEf1ABSo8Gbqpp64AMI5uzjk
8xwwGEiQv+DUrNlKl1JNZXi6CGw/Q7K/M90gTpdLcrTnTAFqQqrPMQ2QLBvggqHZZJPTmo8gexR2
ZuG8a7OFYUpl3Fy4YFuAGK5jxU/9P1ObCwYegIK2warsRb5PEjc+ejlvJ9DT4o6WifrceP2Xt5/G
5yat0w830LqcxtxgI6kLULyK7EPadvGF63zuzANtBQPC6Fjd3p7F1q+TZtESnm+p3z/ksqbn6FXW
BUmXs1Y47FxmB2zjlpgU2ZFQiQ8pSK5vWmuSziEdpHN8fcfOHXVAM4LsxwAzsx0s3fhu2qSK4RDU
VS1n5/kFA3MQ6f5T1m3yRLWv7i5crrMnkLGSAvwlZHexgRtR9CqQrbXoqpOYHYuh/2oL8QNKkLt/
fWnnNtBd+Q1r5EJHY/0hz24xskVJPKK4T69ZQxOtbL1QFMZFts96Y55DgUA/4tiRUAEkuAaSjcdN
NI/Xtc3DX1mNFbSVNe6YYpnt67qOj9UorYDp1scoyvMjeK5RC9RAu2zRwSO8db0QSBjKjjas8Tfp
OV2vn5b6MAxEGaPqqKBVrUja64RpdO2FL7jBy6//biytcEHoOUDgtqnH1MYeFRXZUL9K8hu9MAeK
vLX1BA4ICU5tumnaWu6bXNKixT6AG+aW8g06o2Ne9KypC6nQS0/jE1y5keDLwMpZm2s/0vpGVWai
waFT+0dB2KcUTpsxtsJRj02Ktc3gfGj7jibhW/ccyysUEJgOvaJtejSb1lT2BpFiooyxg7Wf7xaL
DtrrVs6u75mVzRGjrusvscJpj4kxhH1cmEj8RdqxRK189r/KjP7Y6xZf3h3WxQdm48D26tuh7J5L
bY6MUtHx8Zqd5k/0zKHyXdi9l84HK6BcwUWD6QXkeHpiK7ADeeuCK8hj3/kgvVntrbzNjnpfZD+6
tFkOr6/q3D5yZMGfYgve08YjRLnkpWgTkZxsBA01KA+EVqQzYd4r6UwOs9+FU0wWeGGdl+xu1un0
8aSUpAFXUCC8zUYpr+ukX+6zXmtue3TddnqeGRfc37nNXbNNmsgk8GJLhZxqj7ptU7G5qWF/6bR+
6vemP2THkenqwNnApPzz+vau23fqCZn4B90a9hOZtb/NBXsrHiu7BS9FJRrWpVJNaJWwhOkQvT3t
JJUmg4GGDGYZRuvpyclp+OSjI2rKKiAg6CYiZkq7683JtI98KQkJiSCCO2Lz3aq5lVKYaIRqbj0e
AZGUAXitR505xdRXL02lP3PnTqytp+hZvAJM6bSTg7fSUyik9OLcnIah2SzzhZPhvfxOYH1hS3A6
BPWL9e/PDHGP0yJJ6E4WA6MdAFqUR1mV+o1EdHtfu2hyTaOmITwzj0yAeP2MnLkKK6bdpHzCmGfH
2izSBRhIHZPov2id/5E6vfne0M0eahzDz2TjgBWrk8i+sOIzJ5MGAA9lMmygtFtuHm8Sp6NgSypq
RHTxqOQFtQGsKNUH7e2+2v/7VjbIfmGmrD/l2eZ6dTu3KO+SUCVyuHV61V+XdGJvUlD/V10ENAag
QnuJiHTmk1LioO6wyk/Z5l+5uWdWm0SZS9dh1eodKKNFmnr0kGV7Y0urfzcJhMMqD9K+SmnVvf5F
XxzbNeg6ICUMYRIytvIuNm2cWik8Ch0xekZ6ZR2oxQwXOHovviBWCK/++iYj3dr6liaaLKAUnFmm
dhu0zXtGp/LELa6s2q0uCNacWxHehfTTQyDQ3/IIcpGK1K47kGR+BfBX9drybQBUdknv6eyamPjH
J6My8GI0CA2m2hv1vuZU5nPY1jPA2aIvr9XUtxci3zlTLudft5BhRY904y8Z4VtJhJkxpWJGsg4z
FJpl/ppIfb6QHJ7bPHIhrgAgf4bIb5wLwJYknVYYXiP0dN9o5LrJmFya2HXGyhpmCI1sHmz/zTO2
jd3EV2mKC7OXKdCdNkECmSkVbz7aJNRrPQ8b0Cc3VrhFhhcXiJqN+ezTMfe1H6D+qze/yX3dokK5
yrfioMhfT12Ga5aKGZM5aBHVMww475ihYjHLk3LIBWGpc9v23NL692duAu0JFS1zVtP7Hj57bmXt
KzOqL5y1F4kHy1kVHvF9+FzqyKdGgOKqUhqI4RiO1O9UNqmPpTXKaz+2xbJCSKfj65/JMPk3niQe
q0Vjpb+JlXC6fYItqshWCSuAPqBsDp0yknCqKvTw4AABNbaj5KqaBthxqe0fK12Zf7RZu2ntigFs
1ph/eP3nnNtkPqSD/gy1Wer2p+tPdDtBkJdTk7vJN7fXtL1KnOFCanLOyKrljHYoL0/qEKdGHDD0
aVuD65vSxgRWPILkCFvdr50Ld+Dc10TUkDoOYkP0nzbxLBJ5pQP7qoMqq6ZdllhOoI/awbCHq6rT
5gvWzi0LiAqHhzmzLlf8dFn91DpTOUhQl50d3eYDk3prPGj49i8EFBsFGThc+MONj3IL2m9gouuA
vn1zJ/uk3CMDnL79E7FtPKDwhnyo7c4xMEXL/RTgK1iZ5F0x+mJngPd4a5mIJhMUJOpQ0FipV67f
79mV9pZBg9/E2c9Tq7wvZ/BzdVR5+9d37AX9iLhLJ/avuAFFZSgzp2ZKZ5GMFGR8c9ZH6Z02e9bB
UMWNHG3Q8PrwzhvtD7WmR5x1N7ql1n3j+HV9Iba8SB75EStbkRYBlRZvmwQsSu/9Li5IApzBNPYd
SMbqQUy2PtzZkIQsZlrTo71m4Jt5qUR75hrwEqDhZ1oQil+kdZpMbL0vfRnMtK1zRjs7czgiYGuJ
WOz6NuI/X9/xMzeBwINmxapf4TJM/XTDe9OdyhWSC1SPQW9gApqDWy6XbsLLvMDgcUh1jBNkO/72
KUC9OQYnzGd1knVequfK67la3GsR+cmFI/RyBzEFbxdBJyzCGztdEL7S0RubHZS5ncKrlYXyAkjR
xicwQfavZCzH6MI9X/foNC5QpjLhdwvamtzAjTdJcmVPsYI1WVelFgpf2Z9VPy4/VO8WoWFU5g9K
INMtumTyqmzM9tvrn/DlcYXsyuuFVw5ZJF7tdMVlpXRIDz24lqKJw8JxfxVgsu2K4pTyq3IlSbz5
0KwWebDSSaPCuuWBt8BGU9NQoL01AOWW6vsrrkp14Uuu7nGzrUJQu+UimGvs2bhP5AItW0hQtA1U
AiRAqjT9Ar6tFGEDBPxBMR8TBTnkkavARav2Uow4c2YReSKVJf9bGfWbr9ostZtXLrBerWAWjB3n
M6jZyEieJEj/7MKOnnF8tEl4JsPxpIbCe+D0IwISzcXY6Vx8p33AL+ZPRuTD3hJNYaC7ltgfc6vk
mTwxga47mFEUuYHWtupT0ojqknT2mZ2nFwsQgEkOxopMOP0xJsK/zaIAHuUKUh618+4HVAgtrPTJ
hzQQ5fet99lQcfLmUMYm0EKnagYogCG5p3b10i9sVXOS7VkUctfFkbUcYRLBXHz9ypz7tjy6ADow
T9ZG4O7UUFlVWQS8QQZx20efhjmz3P1s+NFtlwrmDL3dGNNZaA9Q4OGfzW52iG4nWofM+UJV/aaG
ZvdurFwUhR05Pr1u6ozzQ10bMzQTUUHddviMSNizW7EuN3OjX1lnzGDF3eGYV0VxRTMz+ed1e2f2
kfr8qixPNcADJnC6j4XQ0rKfJX5duh5ce5qXTQPiHuTnpUB1xpRHu5mQyNKoFG/ORgqaE9Qe6D1/
Fk0M1r7vwU8vlXVtmBV1wNcXdsanInbEwvByTIf425p4lu5kU+UUca/BEi0hBkQyaUErwx8m2fda
IJaM+dGPilhz4eV0zi6lRkyiKgmQZHNW+m40CvTQsDtWVG+mPhXvzJkmY1OlDNKVQt55Q6JdSO7O
7S26IbSGSb74L5vrAMtalJ0W4+o6KgRwpHww2Aqqrts6F8o4Z04oPHZAA4hBoDvhWacnZllZwsNY
QnNtl2VX9It5nJ3Bu+qbKAtHBgdfKLKcWxpP6rV1Qq2Yx+KpPTW6sZo8v6K9KZxrkxncYRnb8sPi
pcUFp7KewE288sii6DMg98JebuKwcJTZxXMEeDJOi3cCZneYCfvSkPazVoi7tmnTCURi8XRBelnn
pWPjTVRWqL2KdO8Wfuj45jqYQfeNagR6VbqNSMiplTah7ebMECoVeG13B6qtmNGgpqcWzgyHURdc
5LlTQXVqfceQVDAb/dScri8OgGz8ltZ1H2FrPZZyJUmRTwXgx9WFD3XOGvW9FT5FiZh33am1umoz
x6q53M2s4psqbRg2mcfutT5N9e0yLv2F1Z35ZHhkqtCImGFzq3yRu2YNZRlSI/Dmmp5soptDGEsj
upRFnDnsmFiLYtRnhe6vP+SZ15pqYSRdyj2ehsEtIan7fejmiJtBI4maj6+7yDO7yCbSlgSggErD
1lg0GZAeYq8KoCvAbuPnqJ9VI+woiDSKuFT9RfJ270jEplJKTkLKvQ3bi/TKKZlM2KFDyrw3jXlv
JjoYbQ8LXERwmqcJOa7Xl3luT0mq7bX8vNaZ1m14tqdJl2l1CUY4cFcdCTqJ+6K04gDpnEvF9UuW
1tjwzJJTAwkDEVQFdd+lwzWuukNkfkY4AEXKmk/5+sLOhBp/FUkG+ElRi2Th1FzZNXBQW6NCvmHp
jstsaw+LEzG4GrGevTb5842r0uif/8AoYzz/wo94LW2MwuMbjdSzqqAd2cQUGMgnBAk+JU7VHHRH
WYexTcQFm2eeZzh+smpEYYAsiM2+tt4i28xap0dVyoBVXt34yB/8M0dJ9pOhD+U3u2S2sg3L49oc
p0vCiS9z6bUjhAslowbcu738upDuZBUptFR3Mh57swIpnjTxd7iq/f3iadG+jVR7r9Xthcj30uus
x5WbQh5NQWEbjqpO+GlHfTKITEBDtDPifWZl5uPrH/SlF+DV6VKHBFJGHW0bXwe36qGoJRRsoj75
Fi/JkIQdKHHmWkaT/Nb1dvz9dYsvN3R951JSc0Hq0ZLdOLmkK7VEb8ggVrobGgNpZT/4/ZLHQUNL
5WDDKw1ciEWMmKuj7BJi4Zz1v1m8YQt3zbNPb82gST01xEoiqeukCF2NixmMkJPHnT8WKXTeKlrG
sJ70Or+iWGz8fn31L50EItWruhEtCYsxOpsL5NCNIE3GSZhTbl3zz/e8FuPRTLxLA3vOWKJESmWI
Ns7fAvvpSnk7mP5SECWryHersFq8ESJoTj//4Az2nFxwRy9vqcU5QrxrhbrhGDYb22ZolEwdM3Mc
CN2/CCBhPmZ5iIgdFbiukse4nNXXenTrYzZb4vPr2/rysmCdUjowZN01KIhtFts7KJq0WAc1lt0a
tYOeY1aZb76SqxWPJj+dHuClm+cSN8QDoT2SIY6af5PN4h3jOLXr/2ApKG1x60F6oix4upQWnJ8G
Io2NHJf6AUA6/F1Ea9DZfd3OmZtPcRsKn4kUGsn1Jouid2qXYwWXLGZuX+gr8PS+UcbXYP2mGw9N
uzenpADCUN2iRwZd4QUaDOn5War1E2nww/bF4BXvbOpe+zKexAUVrHNnEdQl4oxrwRJM+ukWllmq
896CyuzCBr3WMyV2FBPK0JzH4hpdAf1G0Wt/hKNTf2WUb33hKpzxMaRxbClVJ8DwW1ywXcBnbvRV
CmiKNTNQVBQfhFdA5IRA1jwhFr0SMEWqnkQaz82Fxb/MC8iw4EnQ7KEC7mzRUlJbatOm/BIYi9S/
8jFSJ0DrAhJwn8RFC8wxzz/AYbb/A4eDYbAFfGTczrb236Vpq+KBR8CMEtZO4xdeD96SfDHcPr+Q
u26uOzcPvU4QhTwA8OFkdqcfOBqSqvTFDKVvbO3Q8Ir2aMghO7x+Q7ZFvX+bQeyOKiKXfvtWQ7W0
1FOLWRcZPYrOL5i8Gi/aXuqZtlNOq7+jn1jdIKz8EE3RdFB0Ox+jvnvjcX7xMzYeQdT62JHcpmHa
NHAObbc5khiOR+mWVgibfg9HrQu4zRTeADLuX9+FTRz5ax1wH2gVg0oqFZzTvW6QIkszt0+hQ8f9
DUy0ea/HCFfLdLjUZjj3WZ+bWu/18wx6sdzZLoc07H0/3XdW4YXm1MoLn3Xj+P4uyF8Lwx7ZHA+f
9e/PrGhDkttJmiVhlDbueKODgI127VznzbWFypH+EckLZtO/votnlgaKni4fRKaV9LXZRWsWqrGl
HyODmsT33aR1YcUJfptPX5e2jlo1oUDAxUHk8nRpPUSRSKPAFPrT7JW3vVFY+VVnla55BSeshf/j
1nj815e2cTj/Y5RUg/4FtnmMnBqVkRsl6SzSsJwQuKEBXPfpsoNQO0L6zicXxSUEZobxGMNCzS+s
+MW+0s/n7INWAGiPr92E5GboXKFFldjZqouv9Caad/D1owtWNh5dIHoDQJw0ig9o0QveWOmLFPKK
NI1dnCIUtZutQr7P1OSvGnnavp2J1mVVVwfLXOIL7vzF9cO0R/MZLJxJO0VsXJ2fST3Ks9LaGbpM
jAfTrgf1Oe06UxMQad22u9CNOmePe0HMJ5cDqr65g8kiCjPSanM355DJixEdNLiFxc5GmyV8/eCc
MUXtHjFiE3AT93CztBo2V5MDp0HuZEj2SKss4URcxqUxyvJ1U5uMYP2AoCBosfOPaxOcTs9oljvK
mPqRVbW6vE2iqj5q0VLuTM2NP3QDPf4IYSso/ZN1N1r2eOEjvnA5q3laIyR1IHc4qafmTc33yYET
c8ch9Y7a0ploIjQUpnXNIj+Q+uPry315K1A/pgdNIKanCU7i1F4dT3mURbg1ZKTEVV5Uw16lzAh9
3crLVZ1YMTe3Ah0HlLpyK9rR0Xd3sYc4ZDGBujMS/xFlZ/uCnzlnjursCsyGRMH6Thdlo0xWp54T
hzgxvcoOtWjmNNkldmGhPORVYjar/dwV6SUV13O7CXCIMgCpP4XvzW4mlBrB75vazvKk8zXJaWPK
9o1wID4SlFpCAxUdOkDc+NPVFXIuEgcp2d3Mcr76uqxCuhj1hQrcy6VAftAdKnC8ZMjFN3uYDUMU
jxmDbk2Tro/tpXKvAV+7fv1gnLWy1ohoiVKY2pamWmkxLMnT0BIUJpkZdNcDyqWXzsNL9+HgEnni
Qs+k4+qsf38WxynVRzPE/izUhlkGScJgC2Qvs6spoln/+oJehLgV0UROtY4Mgii0DXGNXBm2KWqc
CprYzyXvyyfbjtVBZfYUtp7UbmKKqBfO+7n1gYRAG34V0YX2erq+Bn0LJ1bsYpYmipYxMPbWRBZq
0ozxwk0+Z4obRXzhvUJdZHMsEINF09blWIyL1b2vE1nu5OAZX1EsHA6vb+XLs7Ey98AgUVFfy3qb
c64v6ErUvZeH9bjII5M+/zSWcwl68PJ7cR5oR4D5X8Pm1t+2FlKkAlYrB9CdP/VyWcJFE8kdnNf2
Xk/q4r5a0P+88MHOLe251Y2fiJxZQteK0hDRhuVqQN3uiAq9efX6Br7MRWhqUkEjbEI/p795eixs
ZIlzpfEo0dD2fShz1BdnZGd2pajNWyNBeBFF18i6EkkXfX/d9LkFEsR42ZrkQICsT01PS1tr2jTx
HnKcKXR6M7/LO/1SJemsFYradPep9kIhO7ViZz2IJ+Zhha45DAerljkYMuNSXfflkedNgyO0VnkG
enHmqRXp6mVlIEAZ6sjp9UcEgFrzsGRNXl6pkllAF1ziy+CFOcgo6ywJahLbAtUQI3iLgmEWRosS
xzhXyyPSOkWYNWutykfR6MIxOXMFqPox/G+tm5Meb75V0gnBKNoxCz2XbKPrDHpWria9K54Q3WEA
U37HpNq23L9+RM5sK/4Y0A1Wmbnx35ydx5LcOpZAv4gRNKDbkunKqYxKZbRhlKQSPegJgF8/h9Wr
ed0xHTG7XrSelJkkcO059j9+vNnag69hrQ45l8/Jl9V2lZULJd2OZP6/Lcz/hy+V4B8A73782/9W
KoulbcI4H6rDBLqrY/WM0C9l+iAK0jKIp+JSi678b67V//AJKapQxuKCg0UR/SOWE6FS07Qs7UHS
DE2pLWXPgZq9y+Z16+//+8v8D28CjStecwrFtHP/OUE1L6CyRbGigPMJsFZn9dNmi//8f/4SKtHU
OVgD+2c6bDt9zjzf3B4YgFbHQtr2Qap4+y836L99a5RPuMbo+1Gz2Qdd//frBvfIpblYdQf2yofH
hrL7wZ5GdS6ME7z+3x/o3w5Innd/b4gRJbLK88/pNjnKMZdNOxyqDqhfxmRWdlVuhgXXQwcAPT5w
c6uoSIXqh/pnpZbY+y8XAS3Uf/vpyJ8YlSRA3idB2G7/35+XdK5m4bMekLzbQL4Sa/Mat4F2u015
nQatmFqgo2W7NTBao3GqmsSOWjuoU4fWXQYeurShnH7fWs8UH2XNLIa4Uk0ErKoIJRWK18zUaOAu
kCsn64+EEphFqVXaGXRhkJqyBh+tchvKOWDadbAP80q7tzrPcTV6z6vuY6tLg6JQ+/+/2AbvfQiL
dv7rzHavXjd3C7xvYxuO8DNrMS+pu5jSOVZWVw5VUjlzhVa9r8prO6yCiuZYte5EYDnTIJcLKht4
vMDcl9Q49Qr6ng5bNN7ZzU5KqLyiiV4o77jiBt7zZP+JJ/aeftQkhF6VdKxEOTLlm2nDw9pY1SL5
x3c6u+7HqkVR5S5SfXeMFbAq2c1VBs6dJnmdVmaOxx9aeGOFKcu3vAueR2h3QO28zn8fGrN428Eb
oFP7l3HY8s0DzVRRi0kbu4lFeNlFNeo8t4xawcGKVhfRxd4gC1OY9nGbGNNj2+uKzDNP3bI58k/T
S0S45xkczesAhZBTthm73vrGvGyXfZtLKGTHYXGmkkQFsP2hDZgseXOW3Gah1dvAcn3vg56Z1jgH
GwE/yh7mdAn9pnqcdgZNe8AdtcSvfmbC6We/jA1yF4pMcvk+dRVFV9ipVTNi4bOAHl8Kz531E9bQ
uSaLyLdloF9Z2Rb428Ydl+012BFwP0o/WgfrBD1Arc1Vs6xL8RgWSw+KlZWZSDziUugalcxNrgy8
dbp5xNilCXT3OoZs65N3SUBrL5vxFATUcvU36xEiat78FtzYLt4FCzwkQEE1Vi5ey9X2l+9dUNj+
p7ttIq8pSk9DYadFvoLuTstoHR1ktcuAnemQxx2Ey2TmRY6fq8y0zKwvfRDBLct9Kd8jv7arOmFe
ogCf3sE+VD85K1fXTuZF1NvDsESMQZ6tKTaTl7iVHCFw1zls1zEpo83NPqdRuj6PchZMrC1Yxjj2
WyTgvrKvDtBwRNRQWYN574t4c66V24vth5Djkn/34myWz2y26ubgx5mlcOp50Jcje87kYe1KY9+1
UZ6x7E8xfntpLKZH5kO3BPzloxrCW2OqQLzMVbRspyjrOIFSxu6mwj5MWefk1mUwDZ3XRA4Q9t+l
aHlRT61tQDRgFrA3RkQkRNXRvvFGt+3jdMsAP6mzLCwflphdRJQBk82t6QXcLBZbnHHqoOve/viF
RRfrkBUTU0CJgy6zEydGhGTEtpxjbQYqqL1J9c6EpVVBBN74HLeum1tMqcL4YSw5MV2U1x/+MOq+
TMPc3uynoOgBJ7C1Y7K4StCLsKyZcMD6y++2MlVRIKfPwTKm+zzENF2Hzk59/lZ3tt+MV+PcFP1y
HjVrweiYSQrC4NB7QebfSq8K2gVuEYTF4mrmtK6YkXbiuU88+DV+CmrU6uu0XFTUu1eb13J8/cga
SO3Lk6xBB8dH+Juhcn6AzCT3IbpDCV3tPUkrvNPzpvVNxNDQ5B57qOQKwrBZnOM0GZBAh9hS1fjQ
VoMZLgMsD/jMAJy7ukIm5ar4T9S69DxOc2WCv3NfqvDGsevJ/hmW7tQ9tyHb+Ez9MazE4CFLpN0f
Fz0UOO2VaAEqZ7muN3bQh9mzIUFeXuy5G5tz0+SBezNFsKhSji/7F9oQ4EblYvqrMduas/IzB0CE
GnInCXKV3wUon+5jNg9ObhPX9/TV+h36GsaT/xyVflsfKTeNGjUiuV1xH/SrYnG39wZhvbkete/f
fKbSe5uDCkKozzJSfOafRcvBKerFpMwhNN6ZcWu7uZnQWvmHQBGmp3UVu8Obt7iRZSdW2w497OM6
bp7cumyGW4cbOHsYRKnNLedd/7YJxxQvuYyH7Dd66Kh9BJIfhY8z2rP4jVmgoTtNnVWGh8LpV3Mm
VjVzAp2VodHjYLXZJ6hpZ3xgbLVsTzovdfyLR7bjmcO9MJSPY+BK+SfORBWwVDjyPRw7MIveZylW
qtOJ1Y0uTzXPiK0ffa+lPWVJMwffpdmG7bqwKsFav9BZU79kiL1seRFqCqbwZPtjrp0LGPk+0+mm
omr8u0ZG2Z9rLQbUiMXsiMVKp9kS7i931Hrx2J6XOtgObGisU5NCQUKMkcQxPFd2NTpkMlUCvxq3
TRoYOcjPcGltuwESO0xsyha5O8cfg6js/gUvRltyKXU86FBIuVZ20mFnPJ/JFGdpZ1D4eaTHcxSt
Dfvn9D2Gu9LylZcwKAMuCBgw5zmjB9Py3jIXCo810OXC0eiA+a2ZA2HG0ukAnfq6KxkrsutSRC86
p3H6kimr/ZMDlI2oVjZrTTW4d14ci4pZ6vEsemk45GP7e1q26IkBL27suLUL/RhIpS8571d2Wxde
IVNOn+Etcmj8wrld6/eJoZ6nBvvHn6D05/bSd9p77JUKHlk6zbHNcy2855C+NXuOU3At1VAs34kU
IkrShR+352EDbHEGZpLNRzvMhE69Lh79yzbZjLUw7tu+dE7Ij2U262ocDbRlaqOFnRQ9tIOUQTxQ
BP6AeOxUBX52S3YDHLhvm+2jxBQQX/WzO4hjX0yKEex5bo/j4CBUiowjTsKW+ZnkA2JIb2pcLjVz
QcWhb2UHO5Oh8QMISXc5Kz7Hu8csJojcjDsm9euVH6U0DVSglalWbACjWuqrqVxheYs1YnYMUtwu
ICiR7B5KY036Ogd5YZKqkuGlbsdZg6tRkXOwLa6hxNn/qnTp3JqZD2fJRDrCoEdIp13tMGSXF08c
d+7r5HVyhS8bT9B1w/yHn+vsb0Fn5xG9CfoMICmWfSp2L8XBDsHgJ+yFxyqJo4lgFWhMH9z2Wavr
x67b5HR2xVT1V7pjR+e0eNDif9RsmQ8HMYRWubOZkXrXHY9mAC9UHDMT2V1a8Wfu99+BSripuzWd
swwPIDFKFx7ERizCXKJpuUSqEOZ8IBf3I1Z+ewN3c9MHJpvxMbCVM3vn0toGNsq3svrZ8dOUaaka
6+Sx9Q0xHYjBifJhLxn7a2s3JdlpT5Vo+J+UYYnB8zpCw+JVTv4yYjDJLiLPlJuERCqMYFRR3KWx
0/T3dRNExSl0K3g28bQE88nrJpuWfrzVcdJt0FvTYmWyN7F83G+8+q2NXmFp+ycVTq3/va2x5KQK
Ou6ctDrsoUwXg9Z3fphDt+9zL979SSp0Dh2/Z/8NfrF76fKq9a86Dx8ef8gSRJfh4mwg8WN+wzmc
OcymrRTNSbarde8yWtX9crrawObmzEyGQC/5ATkR/1mvDuP6CEybiC8ISx8AtZThTYyeFB5vwxm+
7Map+hMngVafAdCVt7bpuU+qoiy9g5zieDzNW27zWZxJpkRLAuyjYtzjOtOj/+L6ZoquZcYeQFp4
a/60hbm0d3S8vtFrtnP+lSLIW7c+dg9BJ3II1+w8g1wsdPlgBtf9OYm4uC2brhXJbHs5FOoorsoU
jjAHo9oc8WN0bfPT6uosTixQXs6Tu8zgCnxGHNq3ehxWamP1NC/yG68l9gbm4bn5gqy0LaQLKnze
FsizKN3d8qZzfAjKHXjJLZnqrs7RbxWRd+Gn8tfTtkDZ5VGV8dPKukl1zHSJDCOnR11cSmUNwQnA
tKqTlTWm8JTNGeXgzcpa3COddt6EsvaBKLY5qxNFyOkYeyvToJkusvPmrjYMIj/P0TsRT/evReWp
pI/CukwnEO+UtP0mrNtEsSKJdpt91wdqb25zoH+0OldDOKM7HmD+ErHWQYkFBoqmri5SRGN/Q6xC
1lbzs1QXigz8d+xq8afDpAWr8CywFK+09dtP19nyP2D41R/QL8WHyuvmVvrM5p08svQHwPv1s8ww
YxxsHqi3xUNCjmnLk89jbdmcma2zeSDEg4agwM5i6+ATUHjoS7VTX3lNOz3TZ/fzLSXfJ3vbZuk9
jezYmSMbSP2hyKqAu8Di1koZ44WNlTUIbwgGJQnqij7lga48YIqNZab4xIy+PZ6scAz1D8DbUX01
i5pweF7t8Lg1K/cQfF3pzUfUD3mZBJZVvFc5m/MJQ2t2+1wtRk1Y3YbMO3MUd3cMUWSs+HpbwNrN
EgeJgA9dJAxSxH/t0dV/7dmK/07CJ7Ndq2xA7WEv2JK4WbjPGLBrSvKQ1j1mPuk5cy87LFI77fCh
lGLTJS+8tk7wbXi/aZaQA80xuPZttsYfERj9X600lnftsZ1+duwA9xPl7HGAw0EV+MTmSt2nlZ8x
e1IUg/OydtnK69Jt+c9A4usJNpF9xLOxHhfPXR5jK1b1uSfiYXxy9tkqDluaTseyqoaTQh9SHmNH
R1lSLKW5U8Dx7VMjlP4VgiOt0TuY+XflwUiA8iI9ZCLaDc+NPWIY9ZH2fEy2QHtDc0fqy1pPcL6V
WEJ2ekz30XN4bMdwiao7t3Ltv+7Sqm8rghIepWEKPta8qZ4LH0IGK43NdL0EOSESmgHOd8OMz3pp
GMI1h0GV7V892NYvOenK5Xwz5nvZIQVMpm5rivuqHARt03aVn06DjSBVJq7ro7FE0zC52Sw3Vqv7
kQTBDH/zQGQ/jdfnjwtX+EPQFPN7MQMhT1a+td/hMI83uh0cYn3Jb57AX9HonnA3oYppin1tF7Rz
TYpnGoC3RbF8i0fS8KTS9UxWZYo9TYj88sFxWy1PPaIvKvIONKPTOpkVOd1Q+uGZzqXzHsy1H8Am
max7Mfq87i5rlyGFKnL4g2atfUxEqEOyUiYJIrpNlomPytOscNRad9cbPV8BlJzE/ohUirbnLOb5
HFZ818hb2jlIu8Vd8gS/AA9ZtgqBASEqXpi8aJ6Vu1AHIvFb8FL18WAnGQSGIIFjr5/qJvc/1y5u
7tRUTvm1LixPHOOIIOY06hYhTL3sHRU7c/IrZwib+aR1HD9zp3flYfVLeVOx4T1fjdjRfnarZ93p
ytr8kxMVxWtOwLpch/kYPxVxZjS7jzU7BpOnAXqbAv9X5OiwvgyOAH+ei178iQZPMwQks+YGgeP2
ItSC7mP0J1StmWsslRh+mXNLw1Od1rXY3jI0LPqW08JvT7Fbu8dWREh5BkYmCGf7nOQu48Pz7ZjY
vJF0e89+7eXf65FFXxRMg+8muUUMcHBrY/9tymqXaXX7EU71KjiNa9mHKVs080M4mxVwL2wHvoBN
BenGWtY9TDdPp0W/BTJZIysYYHaL1k+tRtgYyxQfM2YJAg5kq7DO8D6L33T4sh92L6ZXwTj9T9oE
5iZvlkqnc9HEr3DVuz9UApuHcenbX5W/eVcdH3NM6ZKT/mq6RNAymPlnDk7F2ZUnpybi710MT5SV
zeqY2YDTE0dkA98sZwZ1ENefnhrgHiT7LlMRnJ7h8LCSpaoEiG/l3PTG8n+uZvLvwqAaP5qyFq84
rARqJdHMv5AIhXWiG+qf6dR2QcuxV0GlH5cp+qDDTJC8FHF+u/mDHhPDl3gHMdouWa3Sy22/5AQp
trM4B5OFTcda12AFiSHveLcYzXqPykDw73Z7VkIY3OjOoq+yOjHriGgiYK2U5H8ru+GctZa6y6Kd
Ph3QikUcULhw6qeii5YjUZORqZi26o0x/ezBXQKFPo78aEvbfI/aBrF2FxnsXtK1R+2R5h4L+9fR
aMYPdzXiOdhiwdltbfKxw6n36gOeN1cxXq7nfq663zMj1nfgIzpzKoMyRsoHBePN1hRSMRWOJcv/
5eA8NavkCsgKsJkcsUH4qKUdvi5eTyrHFLF4KdaVq0N1hq2fYKx1cz3blXeD1I4V6QD3wXLwpGO9
lVEHlo6cISMhjQQgp4mo5bbFVjIlvWiGNeEVD35ZlmryYzEowEcVGXHaoAi9lx75BHUgesrnZsiq
23EDlHDOrNi5iqY6/MxbIa+ZXyeKaVZCDGeO9DOV5RCvlswylerIQoka+f3ulqUgBiqTvfm7kmYT
Upc5Dk7z3LknP1iJ6FFxbGXqjuP0bg8qfggY7mPWXoIkSVAGNGMaw35E2wOwN6HxVn7P23ruUxQv
bgOQdSX2ioBGecns5e13ZDChQlXQe1s6C0ffiig3MVfhXD5FUHjDpO3nMjx50eKc+I37jciNVefW
nax3hotYd2fp3Z2wSPjTLWqFXl1qukTPoaXG4hpqJJdjQViNzAul2yUubL2e7bwPEar4EVvqPkbD
N0Gx7Dpzmu1+mpshPm66qG8MHlafBMw3XhJbZrovVcCtJsOcNmazjPJShjSKjhuTh29+1m8fQ6zt
4cBvWN8uenYxk6iJh7ups/Z1tur+V9w2Ik8DIpTfNBnMXRWquTiQM8tvszZW82CDYpjzp7inCHzQ
nTeDf8+Wcnx3PNMSdpSLWL6JzM2DQ4RG1vyqN8ueElnPvAUIvvgVbEJ1MsPJq73zPgDAinM5xr8D
hCryOIzTpt5VtjjfIxqHF4O/gxdnW5e3rlXx73bpmuIUOVK+AE4Xr0tnVWOqPKt9t0tu3cQm4/6x
ISwEuhTE3ckZA57SOFhUc7SmJY6Oesn68jJS68bvJ4WDSrSJiVk20uLvgZgoLzrahQzgUcBuDmVf
RzoBVdrpYxRVmDAZQWq/1xpwAuj0TVoY/gr9PouKMNQNkU4c24Z/zKFbB/5qHQ0h7rHN6DuC54Fc
1qBWS7HJzeWR7fwWyRw9oQ/LrEGU/262vaRg7GF4jCorio5uxMRJqtRgVLqVPhrbNVxwZFhGbx2X
Sj/2u5wi+OuaEL9Rz+9Quhc/Vv3PIVugnGbhMngpNWbSGhN6C5UeK+j660m4FjJBLiSqQ4D1qBKP
fdGmctv8h6VS9e1qW0oe9KxIhVCYBeRXegQiX4xzr04uIpiSCZicMeC2R3JJg0bLp2pcXJv/+9p9
c7xq1xVWm92eNqq+Ig1kGTy2DVMDiTZLT8WtbsNvIOm8MJn7YPnDQrzG1oLNsT8E/Mz9oR2tgoJV
H+cPqwGMk1Aoqe3zytSuOvgaOucuxMDoO1CJuGuybHqiqYJZZDaddPbju/kotcCuM8CR4Y+XRNOJ
lTnrs4so775v9azPjOtXD5PM8YH4MCIe5xh4IzzvGeK7DJRLu8rBPJmO9uQ61mmJKRm9tEWVM+NR
5auDQkaW210tsNFSyjRVm0Tz4utjv1mAO61mU81NOUbOZez7GV8O/f/ngqcKL5/VRAW1CtFh6+xK
XqiSWZk80Yx7kYgGfn5eci/aDoCJe1qZWTXnSQR0PEuDJdMfQjazfS7IUq+oqXr3XaiCv4UXi4Vz
K5/R3fAAIWppms0+obart8OYueszomisZ45TGnwpHOMhTZgybNO+7Rn4NrCxcMLSNtsUZV7mYetv
Cn4aWlQVq4FoX0V3NInGHxkjcjYNf0ohsGzVrhTEOBIxD7KrBs1uHXSdkrup2V2EFsJSipK7oTCj
Q98f23AXF1rkBw/xl86Q7SLUhrY9bdSZTYNS8Ut+OGvaMokPmUEeQiLXMV3o8bX8krs4MdTCH1M8
bOJ7PDrk1c5uWaTl41DCGHAv+uTSdTJ/KRnNbmdcSkLeAzzu+qqtC2KMNbfW4bDuVkc3M/ioMhfX
Y1W3jXPl7gbIcXdBMvuLFtKfs5gKqy3H8djS7bvbOp8CWLH7JL+aDFiZ4v7TXUZ9b8lsfrEyxMLH
eByqT//LTdmvevuljDXeY14sPocvi+U6e9l9b3a3pZN17gsSW3i9K9WnS7hrMDGUi1c+Ks8YfdFt
OSxajj9DaVGY37bdpLnsUk1712vCa8Puxj0n7umgTU+kqpg4PZx7bwxJWz/ll6kz+rJ2NotjVXfQ
Sukn5fOwfse/Whjm/XffZ++G4+dow2whWg8+LSCOmEEXP/rmuqqi0jvq6YelWyLrYkYo2lT7SaN3
zaj8Mo6qGfkozRG2bxlk3p2k5eQEd9rfREBrpm0etWOId/kr5b2rd6/psHLfReHKYYUc2n4aIlnh
QM1CrJCbi9fzgDCKMiUI7ci9LIMAlYWODZfq7Ejzl29oP6wINeu0p5z64qiCYmkNH08l/q5mzUGT
+BcuQYytbZvRCHe3tnusd9LAKZauueXY8yTpB+F9EkRW9zezWiFS+eWFjVave6p0PKmUfnk5nWIh
gb64unQeR0IQOw12zexE+D9yHEQFzSfWRzCjkfuOBNm5hv7+Zautv8y1FiIjg9ixUJ+RX1UiaZ1F
tCkPiXlbd/lt7lR4cM2uxJV1RrV2xVhSJ4tGmhuAJv09cvPcU2l2HuD1du7DwCx8RsmurVFv7B1i
jeFrfM2o/NnnyjPLQ2s7U3uTBfO2JQOvV3BiGZH+X2XtwOOdNXxsp4lY3vtSAc9fWmBGbItfeDOR
BQ+cZ7x/qBFpE/V18eCyDbscx3kdj3k20eLHk44XtTUuQcXY2MFj7dT1wFedEyt0TIP+smsa00c5
cRSnptI8sVFnh3/nXXYszLJON320C+gMOzdOGq6+/qAOHop0Ygj5HHy5k8svjzLXHDzMvu88wr8u
p24HhsbNUsq621ulV+fdfHmZV7e2blh67z6DUFF4BvIMbLWiBfy6fJmdG7ulh//le24nKyd4H3cP
tPflhB7qyP9L3wNLWv1ljaYKz86VFBNpFtB4xNJfjmn55ZuuaR+6t2Zs7R+NJQb3aCHGQYxX0uWn
jrxbq8MvgzUsue6pVmitNZNc73wgDC0kG3ivwy8HthjWaT4r2OnXFHxslSBO1d+JlmRzyL3MstMu
2izvbHa9tu3L8oUp1eLnQm32HZSnU5zpU7cvQ1X6n+PW4ekm6LGp+dOb+9V3g7jT/5J6+2vs/GZw
vN8QVVZAADBRiPrKrhv1Krd89K/dQmbjYWYahAd5l4fzPuqB6uFAn7hcG0OIx+TNcAz+5R0fS3Ez
fdnIAy3FZ+a1VAKc3VeOgDZABFjuGvNy8W2LjKGz8JvnftUGqaAzYKWa59WcsMx7Tdry211Lp7Pp
JbOQ+Vn3an7s5UZQa2VT5qeGcrV39KWPar23G8++2bJmzBLARP675Wo6QjKP3PlUkcA+IUZ3+jT2
LctclWPhPjMOCxnA3j3vbogDLO1mh+pMvscBSb5b4Rvp9eh4d1e89aWN118K+c3pw0d7Ctb8pKy5
/Rn2REdpKSlWJ42VYzazdyP9PGj/DzsX1GdkvXRhgreW5Ys3AcnQufO+vPb1l+Pe+/Ldr7kf3jOr
29eHiHt4OxRzNHAoWf7Cet0KHeKUI29pzlkzhNWNy/FB5bkYZueIEKl8rurcUO7xlYVPj7kkQTnP
pazcz8GWumZhetipt/qFva6gTVp4Fqi98UccAuluc8IVSY9j4ab5RBUaiQMdH+c6UG2GEVDGwXVQ
R5amoK/094Kv8gWnMUvGuorLDlU9Z1+6oi8ENyy7oT9REsofpmLnczQqcBAVFssr+x68fnLBm8yv
1+vpUIhoEmlu9YxiiCxyr6aK9++DOQEOSBEioO1dj8O2Jszi5ZTu2CdOSYkBuAnkFbiJE0lsGQwz
XqDW8c44gD2X2yDMjthqGQsSEFNPckXUeusblQV4lG1dJvkKmShtJAXVS2QC/7P3h+JVcqQUfAnh
ctU5hESHiBko8YTkfbk1wu7KW6Kz4Fb1dijP/opuNMUjz1ANkQPVGsdZnfHQrq5FAWbLeXgK3+/e
V7PwQQavzB+xuTWvmpyAFR+rA3CwRSgo6yjv8aNuG6pwCv+0AWj1jjd9T5hyaqmp12nTm3FhfdYb
vzmL6n5bjeWXN9oN/Avb18vvYG38o+0Wy/CN0j09L0RytNVpAAV/47Ut/xh6q58N1dcX0QeMTmQ9
RJ/Uq3Oit3kgND+Uay/uZ8Y9mBCjBwtHaTWalsMqcNa5IMiBbqrxI6w6DsGloFrOTTKHI7b7Ejd0
pUIe/TnqpUhkMYkX1I7yo2gc/WIPYbQkrSv1hwQQjT24WK1H4omNCZWBf3wYtT+EWMaXWnd2nHBW
OxU7UMydMDkmxgmkWN6XII8CuZG7bRM+cwAwlBqgx1Pm6sMxSpxFiw/fmcUPzw6XR2GRoCZ4Laff
rp1L4hGSoB55dTtetXxAQrps8W5KQtIgbUpsu8yswKwG9ukBpl17hix49dv+zF1Y/AqF8pGIV2bz
4DwNZXAQTMKUh4wv0EkZyw15VzOeg7R0vZKxZZhh9M97BraS/UxmaYUfWCQjSqlbGVHupCNX9y8A
ppo/tV5HdM5Ey/eyIfI8mjXvaWvR3m1Rjq5Cn3RFW3vQQTukJqwFnyxjS/S4ZVww9MYj/bOv7fqD
hIA97rK1tmfXwa6eRNagnkVuqifXrA5FI0fRheP66PqUeQ060000d/frnA3fWuF6P5DNevMjZSdP
pAOTVz8Nm3XvOT7b71NQE2IzAV4xE1Zm3kvhm44NfFN63yza3MWlk/nwUazdPoFIDoI8EYzbfF5s
WVvJusTcF5ZZKtpJNBOfg4ChlqoAc5moQc6fKwsXPwNS0Jx4A+tvinOToaqRHld87AJVzukwbfkP
Z3YYJurp6OxGjYJ2hd8pvueyBT2dLIvrPGpP6ccWMVlP6VJUH0zUkYSYef2jmSxuk2Lan+JpEmV3
2fpaviGMXHig40aXqUVhAJH54hVxQtGJUtQW1MVdgb0zTEeBmvSQK/7QaSjEgiObs41jzrZMc8GQ
zuDQlOv5MZ8yRiyqfdA+EQLnMPNoi/VGbt7cez6lbr75Cqf9OOcPrNMAz80cKa5cZ6YGPO4jSrxw
vg8gsu6W6BBSVHuhqNi/27ly/WOIbBQp7lg635iZlEHKXgmFK/K1gK505YQGl/jM8Aahl3w0C3qY
A4ZtfvBippV84BVgyyNnYu/NKjzktF5h7IuyaL9zhuf6I+r97NkniuF7Cqzll+NtdPlZiC9RzDi+
IVG3VPHiZKWfXYNkVfdygBhz4lXgYGM0D4R+5yPcowO7DjmRuzdSb2r7gKvCdOOtJThbknDO5/ow
N2LYEisw2T37FuvT6kbzr1XMYrw4MENuZEMrnsity2hLCv+DOp7i+AvH/ILjNyyoxZbd2VYDkz1a
WP0NH3VitCF0Ub4aVq4+S54f/gb47afJboO/vSia4GiNq/zYjwecLfQ84HgTSVyFmW7BGtIvfR8i
hVS+LLxcckNZ+HgVNYpvzchyAeMxQfZtCxtsfhuFOGYRiq1bD3HW5T0hkSivN19Swe4z5tQpYDD9
cRosU3+r447Lsx1a5fL4jN517dNzgnljd02q5qB+smc0wKrbwp8F8+AMZBae/TptA0mR30DdEbpg
2iZ3bXYM88XOCMuD1XvlKaxuGcX/rbOpGVIUzUR7YUl8Hm6RCxFSNvalcnvmmfRGk5MDuxqKYxUR
sqMBJRNNKtp1DBvFyr1iKKeIjpDu8DIF0vI+JMNwnFYe13AlV/tSTAOvBIX/+GFye++hpwItD5ny
1Pvgcmvy8An1y5WohpKqroKbdWL2K5FxV74oQ7uMmpTy79jBVjzhDFcWx4XBvhE21P9wdl7NjSPJ
Fv5FiIA3rzB0EkW57lHrBdFu4L3Hr78fNA+3CTHI6N3Z3WkjqVhVWVlZmeecLFVe80ZCFUOvJfHA
xtHaV01G4TWxxgAg2wJALDS6DW37qo9wuH7+rYZE+jYoTfGQi9Go7OK0FDe5MLbqFudaJY7RFi3t
iOeOlCCtgMgnpP0hyal/SkslEUydaRswSvvdaGkZ9YYs0hs8kEyylyYpEB3Qyae83SsJ54lN8Gm0
nLSaTuGjN4/JENHNrFFIjx8hlZE9yMdEN+grU4PPJS1BtoJ7I2y9vjRS2usOQMw3cafUb0UsD7+H
nDsIRS4qzm7cTtWLYUlCeg/QN7qL8RaZYwzLq4oaMx8CuEwU2Aax1xs6pMIdrEXK2MY8xN/VUB1+
U+Nj1DppEsslb5Wap1rNSAjT3XDmPYD+LVXX3NTqf+DBldpdqBXRF0AHbUvA1ZcdkJlIADMyQmVJ
nLoEgbULSKk199Bpm2MP0LxzTNJd847uiGUUnqi1jvIrCIv5B4FXDx5+NFS/+doGCVQQr0aCy9gL
lPK/o/I9vI2BMnZbavJm4Vq8isFYdALqkLyvSW4Hxix8s5BEQ7bL1K2HsEusEDQYLbnbqiheGsr4
AKvoDP1DAB6Ru3OUaL4HOMQCGsXTNHPVBowQle7lAKjdhFihnJt95ZjcKToRtgHSjEqf9doWlfk0
d8ogUqycmSYM5WoL0nY4zn0zk36b8QwuhZHuOQA0TS/rWUoqcppm8jVCHoEevkVBl3ERFCBBZpJN
5IobDZdTSwlAHxNgiARkrG1bcClCmFBiEDAb6rfIOCblbPi7itxyhEgRAa5TiDIlQ0pwub5BdqxE
mwkpNXND5j7hblJkSnMqMHI04+qZ53Je9zJFKxq1vhA8Dr0XoqB6QExGIsMi5oLA47jBfIdRRFWh
irPJt5MJ904dkYTPHlVwHtMATgywXXMsfdcSOYE/nCOjidpqn4xupvTqr3DO8YFCRCcaW1AycrRW
DAbY7nDWz3VapV8AJiqlx6t+/NoHYRbuBQJvahtRqTwZgYzC1iiVWGSr5y19klVJOg4EN9+ruDdf
kAu2AB/Rqcj3UmuG0jkrcvtQm5H8HhayoblxPIr7WQuK8lRbRf00TLkmgt0wQbAXS2if+UpSO6rY
gQojIhdgXud6808eprxzY2RBlw7icu67ZMbVJ9wBNSQ4ZkBylTwVBMBvQveIm5p7R4kTMI5ljKLR
UH3cA2pr9XYhFu0R10idGByR/wYTI91NKKuOLoAHyoPAfKpvE/y4xq0AvFUHeqaI/wZjbipbkQbN
gLFJyHCViDrdI3EugulJg8LzE+Hx9lcWyM1AQJ0EX9HY7Z+msO65YUo9+F610/RvYACz2yS1lfyw
uKRrT+dgUYmoYrNCgiY2wIVOhJwOFk+xWw0Fzg0sBgI/nt7JT3L0+feiNKLBlpCG/0oVlxzN0LTT
sSgG6zvaL6B5qBhrFVWAOQayrAjmrzTO5h8RbytmJaVg2rrM6FUnjmKtXcp5Wu+IkZG+R2i70rRH
mqHbq2TqqHpGC6ej6S3AonkxZ4BPRJHNDyjbHZphkltbNORB4xyoQgjKKA5qj9bvwK65W2inZAbq
HDgUZKsHuo6Jk2uIunivBTnNBiJpSIst8WPyT1XglQnigB51conrB/CY/QRuGj/Ca23BGUZyJngg
wv3HFv8UOoT5Es+0qOheZLDiX0pqN6+aTh1B5Xa8z4pUeY5TRc2fqnjokNqxon7ayWY/vjRh0yCD
OtcKMkBl2vrbqVDi565UGgkY2gRpZRJnso3ELoimzrKZmB6vJEH3IrXguTg2lV67csup8YI2GvGP
1lDn+1wd5Q467qCaFrlVDf+gKS1/HULn+VlGcyk4aK0VKBrE0hT/MAuAE1skMnr/2PPGAdBl+P3z
CG7ut8rTgK2WFjGXPCDX7qshcLIJBAzwhlZMfwz16L/6RPq/EIVa0qzTOKg4AmJADyqO8g0+CEiP
DHrQtyoaucjrVrK2VTokVFlhCGW7EXznM2+VkqbGsdwAn9cgBw3SXElOk8JEtBNZTlMQJiRJXN+H
JkMcaRiP5KaJNjVYAXdxDfzOjWgvaVI86LieANcoX+Wpin6MJsheJ00NolzYf3XlVKLpP+axCs6I
yJ8gl7JrmGwKJdNfhEwGyNMhGvLYCFI7O5Xpd4MN/Q00U2mIxWtiRNO72enSi05BS/QkfxYFN7Qs
ihP0hQoiJ6kzQtNUUPInyWzNZzo3Ft9EodEALBVFIDv4w97g8THn91DShBxec618R08ewCdw3Gxf
Q7zqPQnd99bh84ivPpznwzwPBRgREqi/miQKvslk00DUVmMWUYnFxGxZyYQJpGC/4C4BuAEOAAL/
j59PoeqCSJopwxtmuQVhz3cqYOsK7j2qbwTHQPLtTkEnzQvq1nhoY00YcdWppJH7i+O3ukyiV8tP
rEfKhmRcBt+fhSXBNRa2qQtQW8ZIJdyf8GzfCRp4asigLO22gOxgQ6zyf+ghqYpNY1Wx6k5gISxw
Xu10UGc9Q+tCXG6YWKzSyFP7kLRsCqJD8aTMNE7Lu1PDqXTzvimaoHb8rie3h36TfN/0s/olSPBi
NgKXEd2HeJZszLoknEG8uf53gPB3H1VZK7t9LVIvj0xYBaw0BulobRWkdj9PwhsERPZ4nJBEN6NZ
elVGA6mWCtylTGqMEI0OOoUM8SbJrac28WfN5rEeEjT4ksSBEGXhyxAp8xc/6jsJQPiSZ0YMrvuu
xo1SOfNAHsaZ6UDhL7qCEwU3ckaP2VQGAvBZntX2pBjSEbpY/WBaAYBjQ8qI7APVaGkUZZXDiKen
PC83E6XeeUwGfwNQVA12qdRYT0IeoqJhWVTs75R+oJpBObxxfdx+A8WCu34vx6ol2E1LH+U2rwXe
oi1ld4/Hah5DQ4yL4kmeJGABYMYaSDS+SL0LjlznVWM4lW4tjpLqmDMUaGcUu+57rwzC4A1dLcUb
K7QSzlRo6URaAFBn4HNBELsSKcHo1xiQmPG6WZB6JysgwBOYTQmQC6uSowP6Y1Z2HPrIfNSiJK1c
pZ9TaFoFGLsTlB+K2h08BRajUrJfUpJLzWYKZ390p5GU1SYICYxdiVWs3RknTmwRU6ViYdNSkMgK
yf5zVBnEEhWtLwSAnj1ByMRZ/Z3mI83UI3gfz0U7ofCytAE40hChfQMzq1KELBr9WGnUnR1lnkqg
xWYZo8Wo+hLIWzyXLVBIeZB8CcjLSCYVJN4ALNtN4Q/9Kvxy+lKkUnxSQaWLC2CQ3DHZWIOHaFH+
a/o9jz/yuuQKyR4SccUaBZvWSMV3Ir6hdXii5ISgfW2epFKppK2vmvN7IAziEYppL95BJlN+DZqk
LMmZFHgmvYSCva8q4Ux9VMxPkAsUCQy/0oWU2Wlw4AAC4kQZYyw+hTQ9SJxCFdmwXhS1166pKStX
nU55NxEbaz8JQTtsB/b7ZeYGH3cq2Yx9TPbkqVV6ckhonHX3ACK4JQvQJw9EB1wXqdgUvT03JDG2
ZlTVJLBk2AQv5CRTQpCil8FL5Yn5pGcFYFium+BUpSCJ7Z5V/geEen9aHnpAccQUPpggFM0jPEn/
Z1KSQXZ6ZeSFoY5mCkyElirfrHDiMAdlOBngs1LSFVmMsK6HGp76MyXZhjKsXIavoZq3vHxFq/qG
zpCekmTL05+BVNWgIPyElBJs7rQEk56Xr1IBAgAnC/5C1dA8tqOGhuQup3h6tyZ97onjFbAgA6la
DRQOYSM4aTV9ViO4DA5VKP2HZtbGE3dQo2wKP6DOjenWntgGNSF+XSqls3jnaSPHJHe8eGxJY2vm
DDAyNLPTgkGd3HCsxiORS97ou4CK9uSFqmRWSMtVwrHpuTV3SVEoe5OciGybCMzzhC/GUjo1kAF/
1b44n/TITFt7AFjR7dqZ/Nsj3DMfbVPBKFibUNUKjy5erXE/t3pafuVdIHwVLBKjlIFKEXy+HhPl
tkMpfUvzWRWJAXke/bSCuBdsnl9gFH0J0tS2rECN/2PQMdSi5GLlGk5CITUGzjYgCQ8AKJq+gC7t
6bdhQV3aKCVcHrvoJvrQXmdcL1oCfyin01+N0J7eJRJ8LJks5IrcnUqTZlUAfygIq/K70BW+3SVV
tzWSYXwUhBSxV8EP2Lq2c9Okk7bXh18Tvpfh6dMKHd9ExpYq2DnXGg5r3QJbyWyoVzyHUqDM3U4E
JajA7ixP1Cgse9bU4K4eU2DB1wdfdxX7mDx1dpGqo6Iv+inno9MnTNco3eV24nPlerXkc5AyWgJ6
Ca+KCFgTWbQAZjb184gXFRxRL8lBmxDEkPCu9Pbtxidac88/1uOPT7SSWAHw7Fd1xnYEhYofpoTp
xoElO4RKXytCYRwPtfAaNpqXtoOGvpc5bfOcDIA8BEDDJ1IO4EmsGyu1lgD4+Fg0MFxUbyXlk7JY
NeKhO5UncZ4FpFvhzgUAO1KykUlT6IV7fRXW2hDLaIvCh7Gom4KJWcmklIOa0+IdJAhwYPOHGhkK
8DjoUoSFozb+oMmvfENE55IZIrkn6agecRi0lfQFAMmmSBrq8NAB5UcdmAlhrgQWtxXHPeg5a1vm
cLcLRf+79g9YoKqDNNYXC2R8aWWBZgEDEfwL5T6E8KBckf6Nyi+Zyl2wJxNEafv60n6e6Pl4K/ua
dAFiSllCPMzFYRFVnY4T496Bx1DAiletW5lV9WxpabC5PvJny2ZkxGc0RI0N+lEtn+wPyadm0gop
UrFsOiSJhwBsKxdvWfylVsvHetIkELOBkUES53wUho4Uq+JEK4PUHrQF+mZm0sGshuHFAG99w24+
nwvUt3EfVI8pCLKb58OZquVbmYCl1i23WUtq2CHj+A/kGml3ffk+nwkVnQ2DTuSUe9D3XZb3j+WD
ylXXY8Td4FdytSeCgYsFfThyAHjCSq5J595ouX5xRAUhJhjwUBPW6oUSL+wq6zjzZSgMP/2JRJfV
xksmsQ6TR9QazRs6I5cshNYJJkQIE/mntbr4QEcIlcot3rjueK9Yc9mUbmk0ff4/mCItiNCEl1SV
XVutZQSYnIiCtZwrowLr3FpgjsbqxiiX1g+5cgnwFF1QwMSf79hggNNNQkZpQQjoUAuteReHcu2N
5Fip4JMLu24il4zREi3QA4RleLPVCdOLWgsmczERqbeehhxhEGcMAkPwupSg5oYnWYsULSfNUgyR
VVRRjVi3KSmsLiUGhnlcS0H2PaKgBz40Aboyl/dmky/tiIW2/3p9ihfcFxcDImQSvpLGb/L5ms6+
OSsaIFEbTQEYnZLhb5uJfKuSxZsq9U2yEIq6VRUAjzeme2E3EYGl2owmE85FXQUqvRwVoVlx0hu/
M7/JEK9j7mKp39GsrNsE8KO961O9cBqWgIzWLIrElbR2Lc1gtWDsUmpZwENdDWXLTScotzqSX9hF
Q0bRTZdQKUL6eTUt5GqCOF/OnC8n0gjqPWnirdI0kriR2uUtITVQokKpi60b87s4MhcBFDaaBaKX
fr6VPrj/saUbGMWSXnyDbZWQ30n86DTRGeMHrh2s6wCT07/hSC+cEoYTCS7QugbetnyuPxxpDePd
gGDKuibleGhysfcQghWeLBIoNxzahSmi/qfQv4STsnQKPx+qSkV5HrSMKUL9c4UaZNmo1fBuI+pH
TyUo5bdEsm7JFV+YoLVIw9M+SCOBIq62FL40Esw9ZyRi71yxBo0Es8XfBiIkhb+2UQvIh0WTDbre
oIF5PsEYzjnpJCboowfkWi0wpqHSbsm9fT4JS8MFkR6rGoJv+loRUOxNmnhUtIER0A84JUMCnC+M
+xuR2IVRFmk8/sF5oqC/8p4ddJUs1yxq0QYQ0VLKNcA6oX7D6i+MQjtDpOWRUJRFxM/OV2wUw34k
egdjAWYkO9Vo6xRuUQtteMPMLw1EQImYvcgdhyWcD0RBSQ1y0qf2PCBMGmVy7YBXvCE4/NkpfnQU
RS6L7vBEP6vZyMQrw5iT42S6yQHfGU1e1AD/KEdI/x4E63L69rcmhxYvvRpBqGtLZ5WV24hAdZM+
IGBWlJIXW2iWm3IaR/f6KBcmZpi4RVXkbtN55p2v3oB8a1AnFS9xq6JimIbGPb1kmo1pdKFTjsGt
3jyXx+MFQB9Twru1KH4vi51hkNYBgSA0lP/oJkpx1Q8g2sRiXDx1Y638vD7FCwbCFOlixiWD5P+n
lzfy+JBWWMgpzCOIuwXFhaKd/97ekeQhL6Ypi9e1VjrDVqNDcYdzYHep6D+aI3ynJk6mG80rP4cF
ZKI0bhKDqxJG/Ors+nqI2tSinqnQ2Q6gNqIskGaGFxD71tYaTCi4STBSwWvabHt9GS/sHNEWcoEa
rQolUinnltJHYlRV9CuxC10N3mAAaW8w89Rmkxaodth6AqJoc33Iz9cKfSlYyqWQw+W5vrPDQc6t
gSbatq/k81YDlPWeChQk7wWZ1/mjD4FXsosqJJ17feALJmOi6mlyAE3O31pqlraXxK/IDdp92AoP
saZmdlOWw1+HsUzPQvZShm+F4vfq/irKESq/Ce7LSs18C63RR+NNyA2OQppm2g0DvWQ6XM0kA5cV
BTN3vn+dQkcsYKo8S80x2iLtBbQujQRE6X0jPiJHOB01cnZbhdj69e+X02AZaTZiYj7aYlp/RCJG
ROo60DXA/2CZHiUkn7wCScUbT9RLBmrIPIkJITVeqquQGcmnUkFwHmCynhh2A17hXRkR9QR+W+2g
iTS767P6HH7gl3lJo3PLqwdXfT6rGTWVAoYg7J4s1IBGqgElSZ3qLFAvhLJumOTF2fHSXyIQ/t9c
vfdRpwIaikoDKi4+ukR0B6Zo0hTWmO6STBOb5xn2z61s2IVBl0YpvH1YUe7x1e0wy0CVyxmuzUTX
NupU0LgmsPAF2jZBlrl/vZ5AE5Ar5a3K1aCsHEw2JDBtkdaBFtVCMHKieazSN/hfRjXCEp8G+dbL
7qM3ynlOeGmbwuvKZF0JIVZbOGZWGOiUJ2yLs5d5Ud+Kx2FERcyK2nznm5SPpKhqtiHoSPoACpSo
7GAyKApm6OTdsN8LTsdC/AS/rug4+HWMGQ6gM+kQVYCvqQOPZrrA+ALU4q+v8uU5/zHMYtZ/HMZY
b9Ne9OmA48/zqNt1twhs0S5S1ZxMsdoT1izsxYEam5miWlumlKMRLzfpzBOLNxqOXLIvdvy/5gq4
h9WRLRCU8w2VKQfgxx0VxOpvpa4SYGFicOgb3mnXJ39piUmAc6FwfS6N3c7nruoz/SmQZrQNTanQ
XoNFZEzZcGNWFxwDYRvlEATyFfZymfUfKww6WE3HjscCMnrVNz8OqCVWcvCd5tu34oGLE+LhtaiU
g+8VVwuIQjIgAYmoo6aRuOvXoAIp1oQ3oo6Lo0AswfGQ/8CJn08IbpNfyrROpVVwEJkbpIrUzuW5
BQv6+v5cWjla+HC/knwnAbGK5WsifBNiKwMJrbgRQKe7RtEbTyWs4Zf/ZSjEn60luqYP+PmcsmZs
Wktgk8qxLU+m34ZUOU2gvCCKhvjL/zAYHa9IwxFnS+unOJI2IQrRRL09RZhN17U0vwQl7vZtmm2u
D3Vpr4jTuAWRZOaaX80LHJOqNxnpG0XRsifkLMwH3ezNG75q+Slrx4lQsrGkiLgh1nrMedrrUzRj
d3kDdtLuwIvucY7D15As1absYPxcn9YlyyDhB0wRxBJ1rNX1p7QQxzOd8hmaWrkTz1Dk6phGYQT3
4Y3N+jw3UiYqRsHFRzpjPbdBlay0AVe9MKrrbehXT4VZH4DL6TuxjvobE7swmon2Mi0U6PuyQM7O
7XDoFIGO45TYtUHQD0FmCa+0d4K+I3XzIzJ9/o2g87N9kF2XaJ5DHCHDdl2d5UjUAe0LBcR26uzf
SmmeyLvJw/P17bo4Cp0OOcbkM6h7ns9KEHp9nFFoAtWGCqvaB/UDMM5bfZUurN0SC1Fs4YVA4nn5
+z8cLSl7GFIm2Pq8n/pHSfIX2ATM34OaDfo/cuWn//71tDBBMk0yivVUeVbTUvS0joKQdwEqY0Ts
mfwryo2/7FNNdoFHgYpbwqFzeazjSllAcCKfe954hYKSboN+DBlmNXeAY0BSE9mzG6f5827h1zVa
cPKwJMRcFwWrvoSF01tg+tKquzfm2D+K3aAMf+3doVWIBt3LDby7bK68u5mB+QEEkqCO0RZelmS/
5wVuVuvxrVZYnyakKxLPcEPknSzTwXx1qFD7rYVOhIwoVVP0LSuE0kva8K9z9IzC+5RwYmmYwITO
zQ8wKIhvA8nhOhmUyk5yEzmcYRoS5dh3JdC9uLEA0sGV5/CjdlndrJVdmufiNniW40GoOp5/gpTn
zkL6BcFUp+BloloJ79VIy/72/uc6WfpscTFzM+Maz4cRkYjv1CWXBzXMdC1l+J0DNN5dP1tLrH12
pZD2XFqGLPVwa/nv+SB1lDd12+jvHTzhshCe9GiXicamkGSbrjcEOBC/6NlwwyY/pRiWUSEckdtV
F9Gg1R6CJ0Sxd9Tfx+5gheZ91nty4TupHrvz/HZ9guuhSCCLVCBolEPaFRb0ynlEaEvMwENhButj
8IDiie90Q9bfCWiue2bmAyjjNnWvD7q2kI9BqfNT15QJMdb5vRjlIW0oxtBGwyN5giOQerM5mTdG
Wd/O/41iEvMqytJcb3XeKEQHSAIztRCq0wCwRFjysSgpOXDLb4EmLgy2NAyBi0bVmzYZK69fFwWt
yrQFkRj6jDWU5jMXGjfm2Pp/afjM62yoleFruu8bc8VQ8BMHiAyZv0Vg5W9DtmUU0j/0xyC5hidZ
+cWuk0LQ9yg04mS07UDlmILbbGz+1hKo0MKEwE+RciJJcn6+YB3MsaZDUPSjsuQV24SoLKZ/63kp
/5yNsjrFPEjQBRh5PCIK6ttoZ30TE+nb9Zl8NgDSEcizmki7kFQyVrsypkIrBzNyajQu0n9Joxru
U0i6i7aEcatd0ofp/umWCDAYjBQBJROKTOsudQM6CerUU8qiko6SDDGjAGHbaO5rIaseAOAWm1bv
uh0CsLIzRrG8Ryk3veEbP51i3sj0PZHAS5kLj3M146xCZT0LjTcrggVQIbXojHpyK5q6OAgoD9aU
so0urgdB+gUp4eBbMlWZ5SmVoh1y+tVZ27/avQUVo/IQoo7CQPRAWfmKLk1HK9THwaYhXgh6uTS/
oJ0CjVSNwxtvvNWM/huKKJd2rdSxaWl4bvKKb0RJTnBr6xkE8IYJul0qSLechHg+DkVdKlwsm6qw
QdyS6woDfyQJUig93e1Pm9PO3Wxse3N33Gxcd3N0+P3R5f9d17F3/Mo93m329p6vOR757cF1+bud
e+DvvAO/5Ks3+/3J3fG3R755z5c6zp6fttna/Eh+/PIlm4Lv379uTvs9P83mx9ne8teb/cZ550v4
CLaz/Am/5jeebTs7Z8e4fC0/8XF74sffuS4/6p0/2Xu25/ET39yjvd+/2nvP4Xs8z3M8x3GWL/P4
fn7e8sOce35xZCZ8oudl+O3OOXz1DsuXeoe97TkPjsuvmfVuWzB5h0+38Xb3jrPZHzfLB+WzbfnO
Z+c7P3XHlx4eXna7l2WZWKjlu93jMbOXYV8c/vi6DX4kLv//VH/asXW1JovrRgW69HTcnN73m1cm
5Tnfnd3Bebkx0key59pIK+feNnUqt9jGxn16+3EK7JPtfXtwRPvGOMpybK6Ns4oumqop4TAzDlv0
tn9+Zp8d1pst2d0d3TvHuVHyX+URPy/h6kXuS20Vo6b+dHTfX7EW9un6HoFyuTGl5dj98bwDow0H
CYWk49Pd5m4x6M3x4x/+fXrfcDZO2Orx/bh5P54qm4NzfH9nL+37LYa1f97ut9utt93e2w9Y2MG5
22HO3+7vP8zx3nYeduw3J49j4TpPd47N+fQOT87dHdZ32N1w4TcNYRWrqyJtLWPWy31zXzk3rNgt
q/4I96/ZwMrfIbcDkZEh7jbvp8DjWHLcT8uBZ9me+c/e3vKr5VQHNjM8/LtDz9P+193tdv8O9tPL
LRP5KItf+0DrK6U1lThbjPK0fz1tnH93+8jebDfLoh83+Dj35bi4STaGjfBsfKCz/NY9bV7d1/3z
0X0r8G1b++3ux4YfwFROW3v7+tizfC5e5Hm/xe68A3Ze2t7D99g+vLDVrivb7hMG8W7ZX7wHPMnG
tXeu94QfOhwXB3PdVD8eyNfmuYqtkkIYFQlLxWEf7Td8bm/zub9tN/bzf56Z6eFE7xz3bsOH8PC7
1z+B8hGHXPsIq8BrRt5wGpalfsO9H1mF4+LXji/uyXXu9nu89e6d04KzxuNzS2w9r8K9bjasOVfP
brkF3Dc2Z/Pu7k8nHDZ2c3oObPsfrGjDnnBLeAdO4Rte+2B/+LL9dn/aP//eB/bv5+WH/ng9vUf2
62z/COw9zg4/dHrmt79/Y434/J3z8IKP5d9PuxfvZfevg8vfvdiv3CKjbQf2lqP6z/3Dwz8Ph533
ZX/Y/Xp54qZwnrgOHM97ce3v91xEu6c794UjanuHwz0++7Bj6V1W9WOZmfm/LDeXKyNyt+yO3MvH
O2fnPXDUP77w6wt/vDiFF/fu6e0NQ3R+3diR696LyO3ce9FaqRAMrhhuyTv+h+1ujy5XHkffdtzD
f5ecc8MOaFd31WnS0O582KQ3jL5gWMZkOY4nzj9HbRl1ub0rm1Nk/1juetwl52Jv84V4h83zciuz
0Ww8v3rmG/b2AwHBhl8t37vfbx/49+6FRXMPztNHYMOybpZbkxP1wMndf4QLu8OBA7mY+maxwdNm
caehvcOEWH689cbFH98t2+ju3o5EOu7u5PI91zdguR3+/0DoH8EfsJyPGJPu5GuQ6FwUKHzmISTo
kA5pNWI194o43wJTrZkV/w0D8mPpi0wVQVttM5KGPdgmAYZjr9W7eKymewR+uwetC7RtSB0D0v2o
oZEBtX5I6G+Hhk0X7DUk9Rwi7Vvvr9Xb6OPj6MA0lpcRecpPZWIzl1E3RsWrmMbUbtQkvRtRmtpE
yA4cry/wB2R/vcIwGGTieXCVpCzPTU1VM7pyTITXYVy/dvCuUTVVtrOf7OgmsdOK+r2LhvdOorOh
6r/kWvc2gg6cSMZVbbKnZdCt8tHiZlcfiPyKSZ7FkmE4rIHcsF8RTDHpXiRKtaX8zpDmTw55AwLt
EVnzPNkk0ZzJz8j1Rj/niEYhN4DkFxZf13VFBEUOlhVd5PMF8etZ7lBm721Q+7RX0IvChdpVulUY
pzcO+gXrPhtqFU1U0iSH02J2YasL+wSDuCdH2N2IwS6PYvF0gmSwpCjOJ1SjOOLnKWeom4NwI1uj
sCnl4hbK4OIoZLsl4FkARPSVHVk0wEpRxcWOijh+R7CmeRB6QX++bq6XjAMULkeCshW4ulVwBBg2
KPsMwZskkuJtnxEuQ9aVAi9Qg/ZeLBHckruyPCh93H/5+6FNGYMAyy1/Piio3uTSkKH6oFAzPY6S
NnynZZWwR4VHe8wQ/EXVVtcfeZLfom18Xlo4jaTBQZKT48QlnG+gMAC7EeoYaTVTrY5xkhe70Gpu
IWE+L60JOoutE02RvPsaRhGKVa+LZTbZKCY8i7r2vVfNV3/WDz3iesjptztDrW8El0voeH7WKRTL
CDlR/ZZhT61CS6jhA9WQfEIUBB2pN6ukZ8uulJRId1D/L0PktJsAbAzq6fHX69t5frMvN4spkU4A
awoqBrjzamiAzfD8E4Y2dbhyyujHXlGGlUcbSniobX2rIHRheRlPBaECXQxe0cpyJ2n21UBGqpD+
FIkz5oW+s7JOcMcyKXfocLyiw1zuaBVxqz3zZ3+2wLWAkMP6wXrWQIaQVtDo1iB/jd6k4CRiIbiJ
2libEvlT9/qaXhyKcgoaHUhNc2ufGyoqj4ORCSUCZymwSSdEeio5RWWPfG276LBdH+3TsaAjMlhX
XcVqFyjl6tIWRpRtTA1+rDairCbUqI+WCW1tr4/yyU4WHiFDLOAMjYb1y77+8X61fB7RMwqhyBhn
ZuMRnse5m+qh9gvmvolSbRmrm+tDflrG1ZCrZVRS5BlM+k05CHGUrqQmv2NDat2sSvsbk/u0hB8k
SRCoBFjACvXV1RDOUygiWBk5wVR1e5TkMgfmdn7DLD6PQsUJkCQQNG5VOuucLyGa731sVGjIWEmj
eVXYz+hp6vP2+qotP+VPX0L4wsHiaGHksolO/Pko8OYlOnICRO58X3werZ6WlkG3nxSjt2kPOT73
xXQjafhpSFaMlPJCqls4detsfCoZyqg00Fyjppbcke4ymmMVrfAooXt5ssy22me01vWuT3TZ/rOJ
kjInUltYIQxKWvJ8ouk4dL2Y0Kaz3UR25wxesVWOshveGGaVG9LxGefjrK4dAsZOr1LGKd33r7lL
ZzT71+Hx+/XJfGSKr81GOZ/NqDchugyMIm/Be9p0WvOkB0T4XLrTOZoHKMq+q+0DzY3s6Z/rY6/L
Ap9muBjun2e7TlK1XhqeCjvVGRwoivZP42gc/vZqXa/kcuD/GGdMc9S6csZRn/xthejRV+hmB//G
hq1vmPUoqxsGsaQ4FZbZzBs6tzm1h2y/U944y5+eSutRljPxx1yUqJbUeNmvY+X9SJzX39r2+9eX
W33NpWXbr5nFyu1CM0snKWKYyoMV5KAOZX9FCv00O8YX1NX3NyxhseVrw61crkU/cdwHww3Oj8bu
7Z+5ffjXefl6Y5gLDuPPo7sum2RN3hgItS+zQp/UoYzn0NHRMV3d/b791rhfUHK8tWE33MWank72
rrTCZcze5W3HAYu8f2b755eH0H5s3O88C+zQjm9cLLf2b019VJBQk9Nl/ybnx7wRt/Qr9ZpN+BDt
fTvddvaNhT1PnH/yVfLKiyQqCheIPyyTDJ2Mf1Tbt3My9LfsfzmqVwxlDaZWBRpFhmDKbCmn8Urv
Q1Qt6u7QJ8atOd2ylZXTMI24MfPloJnaW+fvIjpZlDKtaPMEobhbUMBV5vHzAq6cR2wKsoYc7H8L
mJ7oouUaGzr0Ol8iN3JJLE84YtH+99YsVxn1zwOv/MkQZHR6qhhYeZEPzdfioTooP/xHCsE0RSm/
T6/5ITopj9rrDYu5tbwrBxO0Y6QXi8Uo2Ay6WNhnvyPKc3zbcEov9wLXdExHv+GkP+VbVv5TXnma
Sc6TtFkOBtCwTbST3NfMIbfq2yXLW2xk++Y9fskBANWCY7loGUB/PvfYTWJmubiYbOXRCZPzobgW
kYPqWHeZQ4Plp+aRfiPbeqveW/sbq3zJr/459mqVUfubUqArxCru4Olf0024GTaTm2yavby7lTa7
tKUgPYCTQHcArrh6EMS0EYmnumzsmt48ooQ2CuKh6vS7y2s3np+uT23tCJbaGXwmGWwkHEzgpOer
qreR7IepOjuC0iob1CvpeSHVER1wp/mGC1dXPoehIN4AwYQhbhqolp4PlZqyPso9fU19NITuCivP
oWsp6Q0ful69ZRQVbBGvgUXLZJ1aUaWJtkwNYpQtmiknJMGNQ92njSNOcnaKyyz7AtFcevzrVSSJ
w7OKoB14mr7Yzx/RRIGMVd2UdNKmHXjpoZqPT1Xb7IlmQuktW1xc2J+umwnyhiN3A09Sgxy/Ogf0
SqxnyxAmx8j73HJQJmu+IM2LwmWtFUrymkp9ixx/ZpSDDeagEWyUq7PHNJ78r1qbtwXyTn3f76tM
l5/A+VZ0gKyj0rRLka6W19flU/ANGg7UEjAEgOaWAqrofGFUWpzlrWHQYlzqezrCCWkw4Q3pKBC6
Y6P7cFh0rR/jDf3n++81mLCfQWMFpiuB25o3canot/SH1vHl8pEU7APgEUL8dJk8/0gCEpqRKJWj
QwOshDYQimzTKiz7BiRDQ0+27M3DVMpcu1E/3vCanw+bwqZBHCAl/H/sncdy5daWpl9FoTlUADZs
R90aADiWnkmmmyCYTAreY8PN+8n6xfpDKnWVPORNlu6ooqMjFFJQNDgAtll7rX/9H0n6b0XmH4YJ
PvvKONO867e987lBVnvfYw15hR/6W/07r1xpbXS2EEiSVUBl/fwmo24FErv6gtlxaiFypRU9qOYU
L3cURE8/f8kv5zVZTNJeNgkGHAJOxZKRrU5FhdGob2NUuOnbCfxmE71xRn1xyOG14XkhaJZB2scW
sN7xD88uoj4h0kUOfqjEoTfBe/fSIhIeA6o4JnKpNnYe5htdTY0LdJb5k1nM2hsr2Mupx2dAEb02
k9MAcJpsm5dhjKqG2eVA2rA2URUq74xMpVvD7XEqPACXwGjvbz/ddR2j/xoRtkay/vl9F2ZciCoP
sUHqKvwJZyPbFoUt9n//KrSdrfUC1KD4mDy/SjQOlKfmdMCED9o6PpUwIKr5LQHoy+dnqIIb0Uis
rQqlk6mXzSKzeyS7fjLW5UVudFqQKHgDjni7B4Wcwu3fvatVTUuvC0UQRo5xMmb0We3yRe873K6T
6JhWynIIIea9cUh4uaA4uomjBjdF1e1FOwieLFT1ZqfzbSUpA1XFnTAHobNXHVNBS2uO+PZP3XAI
le67WP4/Hqf/FT1V138s+91//SdfP1ZYca6C/pMv/+sieWx597/3/7n+2j9/7Pkv/dfV8NT2sn36
5eKh7n7ZyvLrQ59U5envPPsTXOn7Jwke+odnX2zKPunnG/nUzrdPncz7b5fjM68/+d/95i9P3/7K
3Vw//ePXx0qW/frXIj7Wr9+/dfj6j18JGX546+vf//7Ny4eC33vPfTw+lL/4fJ4Xv/b00PX/+FXT
fzNMhKbUjpzVM2dV6Y5Pf34HnwYy9ybCPKb1r7+UVdvH//jV0H5DzUl/D8sauSmxCuqZYP/8Fu55
/DzdMmJtW/nz7p+9sb/e4C+lLK6rBKYsf3gd9H/t56u9DfJrGtlWPzKWz9OApa8VvGuRbOCVjTJa
3iRkV/oHHOlASQRduZ/VnT29w4Q9dfdX26K+dZMrXUSbMIb3SAODUtRbEWF15NIl2d6VzXtRvzfn
+3i8V5fLuLmmwytIdy6+Cum0o3V2xt2yenTsy2g6t8NbU3v37fn/rUF5VxX8czq6no3Pfzlu/yeO
QZu39h9/vuUXY/AClvFT+RS11bMRuP7SHyNQV39bK0MUgzG6o0izDrTvI9D5jVAfET6r+1oIWAXE
fw5B8RtuGwJfz9UMDHkq8+CvIeiYFNJsKpQaSnqqXH9+uP/GEOTnT8cgzgKrFSTSVNyWXvSoKDDm
TSBlcJnEAHS6q1q19+XQGx2QVEy6PPoSp88Ga4K+kcMMUhR3zdzyJvidq9OvnlobDEG6DaVMXd3A
KbPOwe91yyZNZtwnlnxW7wx9yTQa4lv7ayac0QWEXbj5uan3YwC8jx7uRofxYQBJebLxDJ92huLa
22L1v3XsEJtsyVEF3h+71ZVRriX7aQ7pmjS0dL7PJxM8e9IsWGk2zRLvHGk422pYWHQNGMj3RQEj
k6hOTqavLktKInZqP+MsbF0YIgJjWnV2dy8MLNFhYOMO49shdrqeURPE+nQe5x5lqUJ6ioZ9pYdD
MuQRoYibioLV05piVnzNaKuj0SgJwKy4SopgcRLnUz/1tJG6NBr1Xpjadh2U4+oNMJpmfc6ilR0d
ta7lZT73urOzmyreizYH+uguSJb3xqxHd/kiomOiSjAZHa6tkD8yUVxmFqcBP+Zxf1Ly3vzQddAF
wLzP1Zm9TAOZBygOgNHdtKaq5FZ4Nev17HOchQxfg42peDb6cK06dWN6FaS+e8DicMk5/s3A48xw
sj0YoZh3S9vhJmpjzn7PpAmFBX7tVTQY4otZSiFpQKOIBVxaulZQycJtLwDeakc9GfSU1ys16oT4
D9N0M91UxgBuvFym4oABVkv3xBhbikcswBm+mraNK12N9xxn5w5dRR8arXbfW3qvmhsJnP1oSwku
OU8gR/tN3mMwXpjuisTL3zPAc5z8BysEeaxkA+TksHTxHg/NGkZDi6HfJb7t7fXSt8sZGBRnCkC+
DTIwGHzOAQ6E9r6gCMPwNynI5+NoUZY3myZdwZBRDd0telCtUKaB0o3avWEpw0OCm/wSdGjH023e
RHjzZJz/oGHQroxJ+OzC61ipXp9UdckNb+nldBFlSheDWREtfvJV1t9mUR+CjphVruEaSemXTlyM
ACGT/FAArWn9xE6t1aF8AcSiODK77tzSrjEjnErya2pdrT7YsZ16vd5yGCVYVVovVjquYIL1smCW
WdalA2Ms3cBL6q+MdKiUTT2NQxs0k5o8xfoSV4dFrYcLF5rhkbBU29sc12B3VH1ZBFUGEvJYGaLG
9twumq2JhXbpu2UEcVRThxTChRQXcziqATY+0409OlAvwDgpDMzEKOjsjzv1hjOYWh5qoUznhUhH
BnGpUsDTGzp97/rC7luPVXT43kLxt/amf7nxPNueruqn8l3fPj31REynG9n/wC2K4vjaX/2vN6lD
lz/9Uv1OAPgsvPr+e3/sU4rxG0djgECkaNbNQNXZc/7YqPgWYiZ8b3Bwo4pM8zhX+75TmcZvhL+k
5nCpx1L4x2CJb7F5ra5otHUSMLna39mp1hTRX7ESdWsV+QheZA7Bl4Gp6ckxpa3GSl/6CAt1Ow33
ffgwtSvSEocJTP0TEx5LunNo6UADUZtvHMS+JQZOLo7Kw1k786hXcgR9fkbCS98t9FGEXhS14DXH
Vutg/wD4xjEzPHQNpC2vHa3+WMTRcKNIHMwTAJS7XB27Y+eILParIusK3zQkm5+FHK4f+Z+qqX4c
INADuIwb9Yynqwe4M2uSNT68TrRiehxHBZ+TUK2A63ZqCA/B7D+0qp6g+0iLfl/MCe2/GqdPjoli
iLfJMEQeFrN6tXFy0hlB1s7nYRi7NwWM9c/9YsQYXVDOi4G7jdN7mi63lpKbD3A5E8zHRS/BSYqC
tdSFLei3MEV/n3vNvHDM0TX+eLT/f1b+6jJRvvlr/+t5ecbhbXgWOP7zl74Hj9pv7IooZhwSwuRq
V4vWP+YkYSUpASroSLDJKBHB/XNKGuI3PBdIIn8LKklakDf4MXi00dCR8WVSktP9O1Nytdt6Nis5
wZD3RIhEMd9k/yAx8nxi5GkIScfCCkFXm/YWkPlyVGQXHZo2DXF26bKgygMI0h2dfpW6HfQuf2+b
9deoyj8Pszjqsn9IVZiI5lwsxJF17+G0IaChERRMiy1uJrgi3mqwGOR69xAlE9l3u/UqbZ4D5jt4
vma8ilIoQqIM34/2EGClsxpCFDcKMqx97MyKPwIYAWzh+mqkXelyAiI9AzEbIJgIRbtw2kR/147H
ytGOU9pGx1aJ76ekf9IJnjwlGeUlbG38Z8ohDELZAXLTTI5fSSs9Kw6/aO64j63mspzM88nOPqIH
PsItjs4ioxFBX8iDVhfRhtb285Bo25dWfUsOr9iVaS4DW2KeNC755dI1OqmC/My2q3NnTs5sbDwu
EhY3ORvvSsxYPXUmbpvdqto2WXqVwmncDEKGG9IEKPiEcjScyZftvEcLbO4MTZQ7Ny02Ttbt7MoG
A9J08ADIncFbfd930KZa129FhziBaCJ16YebhHgXRdNlA4bCNapb1Z03jaz3STNt2qU9JLT9YXF1
cNTofFDFxkkkGNnCnxrHC4sOSkbKOpfWd3kW8pONfe92BXgpIJuz7Va+pkBToclw5xbtvT7pW3MO
Ffz/9RJnbCPHf0/ZELckm5DO/2mMHrN28mN72dVzbwcZaOpD3NROgCbsUMbhu6LVcEnHNNXIFuET
OAZlJ+AMGe0mjdONXdiFP0vwF052UGS0B+G3b4j8oVlvkyzd4ZyAPtbIkiDK4HY30dlYh8KnWx4l
R1vEtMNWHzUNkmWGczEeRI3fatZW7+ynxAlRRNThZhlwwapggXgwM3ZhKh8HQztP3SzytA68ZIYR
dl1kO6OBHltp+U7VgVPYS7xP6SX3VTE/gIL67I7RbnYaWCKyPF/y4r3SZdeFJa8azQqybrgLC6rC
Rh4Qxm40vQd23febLtV2kL2AUaewL0fD+QK2Yjc5Get6qSvUkUqsSkawHqmsjqOt7mmaup0G/aBC
AAbKcLCUbIRyoSmw5lVBpC/SLePnfVjal0StTQBh6FYDZu9lY3WuJA2+UG2zh55Y+6FabuYli/xE
L2fflG5Q9Ka/pHqxqY3oXY3cOarJ0M7hhxFgKI+i/9KwedVL/GjAc5jLknppBINnMB7BBj+0XX8W
6fGjrRIjK5N5p7d2/iit5J3ZhofJ1s6FOZ+LAmTT3Oz1SNo+lIZgNFc3Oe2qLWtYCtONq6xnktk9
r/LpPm7SmwiQeVKJd1gg3dSacpuUjBa39fRmznzXKu/AXQDcyLQt2+bOwo3bN3L3g6iaQMbi0ujC
h6VheC+iuVkpf3XYX/R1vQdTY3hq6vomp0ItHQaYkOY+rKuvdp8fUucr6A/LU7vq3agpxy4EutKj
9Q3aVg5bp2SRyGQP+cfq9znMLLCiBhmadjjgOF1s6wnMdXQWwkbizMwDbhlTeqnf8UXmZ9LezB0K
qkX/xBDFMSDTLwvbKDYpJomexoLTKMpRs+Q2FHp+hfVDebBac2tV8q5Zunt9LK4GjaNNO3W7rNIa
v1f7IgixQdyNroDqXMf3jjIGVpIAH3I/4KQbOHp1MXA6CJwBc4SzMQtc671b3sfOfeFMC7jjagsn
GBzcKG6GpGfxX4YLFUF6MenvOYbtejcMOmd+pHoGPDBCNDU3xjbp3HTf9ZO+0XKLIp6CLjK5VNOp
ZdCXEoqPdUY+5aLgNFrJxPQFUxe43BIQN92bdnltryxXuaTMEsgq3hz2YBI7cTCl/JTY5q2RUxbR
iz1NgNe6IT9IiGRBKEwQTlHrekXLslYYl/EsALEvw9euEvVORIXwRJViCjp8hg1j7UbqVLw/574d
S3yMx5YrVaZPS/7DGCcwcov2pmrUbbGA7NNNllx7Hj6Mkq86I4KsWFbJvlfcL6NZ5p6cxHFUy2uW
AkCYyvgBNvHybpji951RfrEi69wtm8fZ0K+jIv/Icn6AnnLIB+iCOZKKVJPv1Vbuddmp1FfbA/AU
ZnPC405nfQtuGwolcGXPtEo6+mGQUxCdjhY0MsVScMyMB81b7BGLtf5i1p3HfJjKYBgljfmteF9a
hR3EVt6DaKuvAKqxM3Ee1SL39xGlwJbaqmSV1yhQlAloR9sazuFZf55G9aOT5sfFKHZtlbgem1uG
vav9SHbirJL1VULFzFtKBUPZATaVy8oA/KP8UGpps7Wi5DoR8/tCVZ6GlQLujv3BmLXbfrYAS1r2
PnTtm9HOLoyqvy7y5qFa2FQXzQaPNlyS6/J7kcig76YzxxkTOJb2vho5CLOdd5ticve9bW1iSTZk
TDQgsEL/aqf6Na/znoWrPc9QNWdCAawXOrVPkubWpkLIC1LBGKENhrYz+pWcntDQv+vDFByBMpz1
bn3J1oGnZd07DAt106apX+Ao4jV6tU2U+SZv04m6h9NsDZA3ODoei9q5SWCYMnQlyeAhz6nVNUg5
xuhLB1DIG1zlShjZY6c7x9gFkTMDtrwgoslYbKjbk3f8MCKf8/ulK7wGGk8Vr6bKSXWb1MVHTYCp
T918P4Bu8hU3qzckjzaONlwWa9jVy3OgdvdIdX5XXLGvlgaQYCl+h3cFVtg5G5x4ORR1wdwa1Z1h
gHAUkQY6XZcaUMlPFuxNuQDrtppgzoZDb6qXWe/u4n5scKkmcWVrC8tDtx2LeZvP9BfEbn8wIwGg
PVs+J5bzZdaAuNuRdDxpqlezTdq6Xj5VIe/JAqGO1GXysOnhlWQPnW7EZ2KezuKUPUJ3h1tBOsfr
02Inagdu29wxnEtxnnSF4cNQFp4rZe1PsFh3ZRMnvluYD0IsedCDRYUdpMISMgcvE92ucMDkGpT7
vGZJ702nOMxN+dgMlgbKOrkgxaP5WgEIq+2TvSXKEeN2gHapmd0piXqum2G6YyGTm5D2Ay+aEpCI
VZX4sdoOgNLzdAtwOcfVsGOxNY3zpiCxOHesGql2nIc2RHUefRinRm4XCp87gUCc9CiWM0WvRtsY
x2K4TqMO2qzxM4y8uW8HU0xAwbb+oNWrERB7wRbZ7iXr3NkghnNWctTzenJhO+UDkOeIhBv2HuRn
8Lecibf6NJBQgDyl75VtAbbVy9IJpXOXX1mzMDa56dz3+nxryeTTuMwXepGQ5U0fbGkD57GRsFdm
hmlN3GQeKiwRzG7S+FZTEwqE+eyr5Zp3iuynWkhrw7qYBLgSX43suEaT7iVdIU0dgiMbxitFF6QN
G3HTY97uo1K7HNvJ6w3Rn+FnbG+korwrxmmHnf1ZoYsjQHdcJKX4WiP4PbOn8d2CmUNnODgrOr+P
i+H61mSafl5v+yrcxladBYtZVFvNRYIyKPYG3Z3hCacS/lhmkz9UNuRjtWLRmcdPcx/50rBh/bjj
+dzC/mAxhTYNIjKx5vCQ5uHtOJNtbGTasWSmD9kkzzWt6z0aDUZomeMlVVeO/Wlq+CLulm0RlftM
JUmAodENoy+GRqN/hVJxH4aQzOhqSAuxqQfR+8a83JETCeHHNXclScgNpdSzTp8/KrbD4UdkOFdN
850etudTKu6K0LpysuW2K+UZY7jgtY53GIo0fqqZXzp3uOjVFJcLZTqKFNSrOZ4ZsThE5Fy8oV9B
0ra5mVMCKqOS10NuU5gqlCe9ai6KkmB4qWkAGVL3KjLxH8PD82wsK8jDCwNy7vKANLUZkE3ocYAO
96biXuu1e+i76PdQxHJHqX+Ts6ukioaJfVeZR8DhHzKH5E0eFZ8lPlVm6x6wGXPOVQfz6KLP5DGL
rUvDTXPIgCQ742UbZekFaes9YdcGW3KQ9xOrjlrLAw0A/Z42zIGchir3Te1akafG5iE2Wa6Bdcv9
LHuicZbV4xyDzOzDfDziyw3gfLoPG+NsFp0BEtF9GCSBK+J4Aly3CyjUH2sJT4fWEGWbSCUnTFHX
xp+crkuXodr17nESarbFOicJ1HH+2OW1ztHYvI4BDOIYnW5oGeQUmnUfRF+ck9997zTlWRI6YhNW
wt7UVvYgamajUdkOhOxoO0FS5bdawsDB9CC0tttUsepASQtvbtr8eliSzk9ifJs0mPE3bZx+0fR4
OTOkeSxMEQHsY0mchLIzqqjdqakM/dDiOGpH6qWIi+s4Nh96sxUeOeZLsGC517TVVjEbMApccSS3
ZmMrtjiXBlGsl/b8EYNhoTQb1ak+UuVMOPhFtVfEK7sTS3+i5/kzDHe/KJJ7pusjFdWrOFnPFy0k
cmduv7p1UvvKEr+zysdZ5B8s0RbbVhRbg9iaEyyk1Rmi5AYVVbHNskX7HGsV1lQxJvS0NMwMREX4
c1bn57giP2hxTQyn8VtQzlXyLvG7nl5B1migg0uOPDnL1cCaFQ4Q7qbREDkURhLU1vnsKB/T+KYg
EOxz7cwsNdPrkvJuWZl8eoxIqbVpmLM9TY/8Lhm+OtVmmcFJD4QgAqxhf10PQGXR12hhZOzjIbu1
xBUES9iu5G883W6DYu4OdT0fjao5WigZSeGb2yTsKBzE1pmrKuCLddDnEfoWMgQsitKaN3BM4Tkv
xk2vfpzGJjzotbEtOeQuhThYKxYNaviHae1+CZvlfWNTKBbzRbgSacb5knRguw1tcaWTea9ce+eW
xWGqxpsyC01f75NLmpPPkk6F7y4uekIwYKn3lL/uitp852bVew3OdxfHiGi1bi8XYxPH8x1pBMOr
3e7armk7G1ydKEgf802ufwqrHlF4t+CcVsiPaXpZdM19iy10EMVdttet+Wu7GMem42hqEIGF2Lix
g+N4WkvpqXhG+LTr6b6JRCtvx4SDcXkc3HQE2wgoImIeeyJMjj3Nvkr4KPQPIwvisDQ3oIzj3RDl
H88Ky72o6uJiGLSjOuUcrofwCup0fjCd8FhynbaYhW9a8VNnN+co33zQJzul5jStms25LdcOIsUj
zPy4FA+NvDbrB7Lm/tRnGC8pw7aviUnUVPVll7CR0ldc9JddK23PDKtbIOMLpUZKmuYUv6N3RzlT
R9kHvTln22YYiPVt9XK2jTsIz/ei0wGj8ANY57XaPlvWkHKTi+qrieu1Z5fLZZvYPg294062tNlZ
2mXdub4WDnur7e6SuGq35fxgpuaD3dj2IZt+T/PpkJJJQDN71dRyuTQXWooq5SsI3/gDfjOeqjof
y2ap9rLPIIJyFw7OlZczNSuPVL6vW/EY0O9Eah0nKejlyBNqN9S2uGkF0RyTrUsdT0GC5o+VVHYa
eT48zvnsFRPFLRP99zamCXHqCXQMHZ60blTpxWA6ytHs7PTM6oW2mTTSAKOeZYERKovfSfPfUCP8
v1nxsVFQrfIAmkgQA6yVFxKv/zrP/H/+d/5Qfv2FMhD/6X4UKrz6h/6ZewZS6SC6s1hBETdxie/C
BZdS0bfudkohiGvWprvv5SBLXYULq3UoEI/n2hnT/Q0BN8ZvGPXiDLBqGv6GcIGK0w/lIIpBa/Pr
H4ZXzuq5Svr7R02gASxES4aEo381uRC/5EjmwDo2aTuQLLCm7Q/P67tu4kepzmuXI8/Nk8buDeHt
SfWptxr8Ut14CVKOW5u6YkfFNJnQF/AqCTjdfqPi9Lza9cftrXIRgTZEYCx7cr2sw1cBWrzKgsO/
xlHrL8w5l9dqPs3B3HU0bYTV3B/cGG4gYs+36Hfr3/+r4PXH9V3aivG/X32pTztTs4LqlVMXbJlx
bR0atVH8MjXz3c+f6kn1YH2JGClTbFzbD+neXLUpPwg7szaqNX3QeIn1WAbw1ivUa1bt46Y8b35+
qVceKHGWw5AhxGRIn7QctnWX0kaEsB1nhn6P5fayKczGJRap8r2WsPMg+jQ3PZzoQIRj9cadnnSn
fHugaMvJaFBGxSD1VHqMn/hSNiapqmZB/eunVq7dYnOHs24mmWxebBbtrmnxbfAwjE0vCgOc9PqO
cUos4TC9m6xRSIJqI7uHvB6nfjSg10E6qUTXoGTnr0ko7Ufa35O3xqL22muCWKMjdeTpvcCQpO4S
y6JVGfxF7W6suGj9RvbRxqXn5rqYqMBOqnIRliGtGXhweBZSgAODu9x3lZJfMW+Sve6QglfCUDn8
/L0+V2D+8VxRecIlIllNnLJ+/4chNCVOX9bA3wOc7+h9a+x6F8kOSnUIRLsj9GoSOwzaRp/eUCW/
siLQIo5bJhItqnbiZIZWqDTC2RZLENa23Nr9vBwaMMhBOSCCHro/tjJkB69LBV+8Au4Nfe7qmI0p
s3nqJBxCScFbdzKCSQ31bam3gO8J4r26qWv/50/0xdRfL4U1IoMU8TgQiOdPVAutrtG6xQjMjlxv
rqTRvnbV6P7nV1nX52cLDFfR8bTEtnh1Nz9FtS1hbVgtfbPB1PehN+PitkkNjgVmm/h23S7+stjy
jTXgxStbr2lQRGUlwMNCO9kzFE12q0uOGUCHG6/HMm8uBiOMA1CftErBcL/7+T2etEAwONcLIs5A
f0pXN4vP80dZZHIyGosLJkU2kxEsM78tooSGeCcJ+jn71A3RdEaPcv+uYFbtcYoRG4X+uP2/80EY
PbbAOJmgQTz/IBx9i3lCTxWYi7LsyVM0F1HOUXzMgb8XFCep2ir9NuryCvrz1BzabCyR+7Gr/vyT
vHztFMUt9m6kswCcTp+IVQMeaIrMDOqmqD0L7sauMvoNhDHDcxO19jI8Vd9ae1+sEfAOLLS/LpES
dq2nxhVWKSjxUMgO8DQnL+HAm8+rmSy8PvtWnsYbAQB5FynrZ3CijVpMrMo0kWwh1iMgD9NyP4yN
GsS2uBRN056RUxABWpH+jQHzytNhKliOQVs8xXtxMkAlzD1LwQIjkDK/tax8uYlEWNzmtfWp6hMS
uk3uxG9c88XGaGm0LuHJsj4cnABOhoZhJVFI94GKvKtpziCeKByDrCSoWFbv1Hh6xD5MbHDTDbfQ
Yt9CDX4zGHi+DnD5dalhTAiLxrfnI9PSq3guO4eHq3Y2j9lp7s2iNrypMIygy4XEMkrRNomTuUGo
V0XQp0a1m1W38zh+mBtz6vStrAsraEd28qyq5cZyqSSQx3+LDPTqo7LpaGJxxF/plAM2z1VNrmdR
A2oFFItGpeUETXKW/qY6yKrk0ESOX6DFIlbM3vCZeWUMg+hiWLDhwF77JsT4YZ+zEzfRxo7X1Ped
vMxArPiEgu2x7kjmRlpElZWd8G4yaxH8fMq+3Hp4Qz9c+WQ/wLZK6n1jMSjHNtvQ2VT7shzSjcKx
8+dXem34s8uhI0GqjzHE+vx/uMemQlDYLFJlk6v6TdPWxBMTGLJI0+IdBmDJMdRB5fz8oq+91B8u
ehqYAXZz+9Lmookjip1m1Pa+DMvHRTWuLRLK1I3IhU7RYJ8tcf13Ywjm3mr9snK7TPxfjOc3LKWN
yUzIfK9qIYDzNO25uWojs9IYtqWamG8MotdeJY2eECPoPMAz6GSuUxWx8gZcQWAUpb1KzLJdmFlf
IDG85aX1ytbHra3Hw9XUBOfqk3hbUYylatn+g7Io+iDJoiEoy4HyUEc90J0XrAOsykalMJRAtcx4
k7rUsks11t94xtr6EE9XGJgSNE2uCGps/Z8/ZNNQqRfHuhq0Ttd6YqAkMSQkV0vamDd2VTtXihxq
H5WOsVlK0vvUopGrYEx+JTI0S+QvpmPFUfnw84F34kOxRgcgBix6h7DEX0O7k7cRz9JIUpRawWBS
AY/RtbROfYPOSMclf0HOARLqEOuJGdhmSO9G27SUF1gCS02Mb4RGr009Cz+yNTggmj6dev2Sqo3R
jlqg56nmRWVtkButk306K/YNOxU1GJf63M+fwMt4jAfw10VPp57I2xYZutQCXKWAENhpsg0xj/Wo
xPWeVltv4Y9em+qs/TRGkuCiKWOdHj+sL5YcYlwpNS0oUqTzDUr0vVXMF0rvVp6p5smmNEfK8a3E
wAVrwN3P71Z77XZpQKUit/axk7d5fnknWTgDQYALoqq0DqhN63NNVaytMTpousOctBqld6TfHAoj
e2yPvQinS35soQXBpaAp6nqLR511sDqjpuZev+V58donRMkLgY7lYT2oPv+EAD4s/K4Ek1bLzKfB
zVU/t/PebxDKbefWectK4OWm9q1TFdkxM5M8w8kiMXIsmDN61IMpjtGuUMDx1bacDiGWNuhytAtk
OX7eadH7n7+Kl0sC113DAwBV0PZO8w5GqFtkPzmumrOe3EauWvkwj503XvjL4cZV0G5C6qVF1j11
y9cbpTaN0NQCyeJ/7dSW7btCYiqWG/0hzGYUAVVc7Gsz/OpMjvPGWv/yXa5XJ+AnugPcvipHfxzs
ckiLscJ0LHCV2CV0NfFXos52D6ZFBFGTKm9krF57lzRBkiQhnQMt6CSQoxWjNbKi06n3p7TzNPDp
zaWk5p4XKQceSf+lueqgxj87If/l2fi1t0kScj1WkNfBh+/5nYpQb4s05spqaYwXEfFb0GX532ur
XldrJq1GDzcmfwjnv20zPywekkqaQ1GV++OwsNHMCuVVM0vKv85bbgkvt+n1UvbaYviN6HmyMdAT
kYQINXlhONzRDl8Pu2lR+0BWfz+vud4VaxH5CwJL2KjPn10XDTI28lkPBvqitmOefYmHMKKw3ZML
m4fojRX/1TsDLEn/GvrjF9E+9M6lH8wSPUPapX7XcBjV3TTy9Yx//XyOvxKBYFSECJqDFFkrzPye
35qu1A1bVqUH3ajKYHBqx6eLr9gq/bggZZvQHNupHaTwbj8ooy6CuphQp7at+W99knXgrKYDaPhP
Fn59abJWmIMeAOnOtiO84E2MjCiYNGf25rGY6BVz7WtcMWsaZ6LBs+pZ9/tYUd8ijb7c5iFE4AnL
SW/tZTj1F6kUSwzkIrRgLJxhX+EhgdzPy1P1Ii3sbF/k4VtWb69NTqoHGA8S1dM7f7IMLY1rD5wk
taBrW/w36TH0Vdlk25+/7Nfui8L5agNI1hxrz+fv2pkzikkhV5FzkhyEOoUb7kX6hSxvzEwZOFEk
8b+x4BFE48NJPwwT6GR8JZaGFjk01k1kjjYKcK+jrsfDjp7A9obyxOBRKlB3VuM4b1z5taWdwGnd
WfCHBAfz/G6bWEjDrFM9SGvEBBVy700xaiUy1SreDFH51lR6bdauHQgaHQeYSpzmzcZ+So1R4ekK
2gE3MGepXZtlvNVsZtfPX+S3FMfzaJ0WVZVoAGn7mpE4GS8iVHVEkQmztlOmixr/wV5VEg+bEoTF
TdzSglmjICsPbq65KOBU97zVnXu6GJVtZ6oVIpSRJudoNLDxVW0v1izFX0z6pJcp3Y8Emjs1r6xg
EMm9GkZiv1ad73WUCGdJ3Wdbs490r1SdcRdWtD52uUu1oCNbpMzzeEjS2D4U+tKemaOD0NVG4xcJ
Tb4xnL890RdPQWDPQ+WFrvXTo0GWrD6Qsc7RoBPKeeHO0l8QypFHtJrDhCA2cJeu39JDZ2xD9Kvb
1WR2m6YZguOuaby0oS0z79FEDP+XuvNajhtJ2/QVYQMuYU7LsmgkUZTU5gQhdU/De5MJXP0+SfHf
VYG1VdFzthMxoekRmwkg3Wdeg5XoQzsn4z4BwnbjOS8sDAs9zP/zmKvJAk1o54tiCySyzHdeY/fP
lGNqhopv+dpfWPMMpen4fBOqL/rvf7l+o8JGIaYhWZKs0/ugWL7A58y/DbTPOEyXJf33e4zmp8ld
T24GBXt1Zvs+DCmpg7dwnKJnOvTDXR+F4tCNpXNwW5nvry/8i58SahtZOUGM6a/ufCOughAJbX1O
WvETmlOgY6gq76d+Vjf22Kv4+np1cW5xhGjODuIY59/ScDNpoKdi7squHL4tSVRAUV0c47MSQMa2
dZ6kn3Ll+5/Cwfwsc4W6WJ6nd05khB/Som1+b3BETlr7P9nYW0+dCvsCbhoyt9sECTtW5JD0zn3T
qHBrRHVCaawZ9mFudjtDhYPcSt9SeD2Xij5NFDVSbJUXTfZmMKql2rZt438zQYFzSyeRuI+MVvmw
RsoAusPSy08qTLv7sKgwhAZjNL60PuWSDSVTZA2IxzVEpkg+Fqj3mUjE2N53UTgKyrdwrGknRV20
R8uvKnFIfHuMNzR3AJ0KKMtAF/18+COMivwfa6pHmhNj3BxbNw1/c23qazu/8ubfS7sE5M/p1R0a
Mdb2NsAI7LcSSZ7iEErRjZyTTe9sUyMb/pQA8V/MWVgHOEj8a71VuB8aqLt/hHMKmnkkstvIJdpT
BwKFWllqrraD5yBVUgKa+TsWI6Q86vSRuUVZnYOgJ984QuEBv3l9CV64REn+OXzRyqBPEK6W4ELE
4I8t1n+UWLu7vPJ+b4sx3TtjC9Ifjtdmoi19Y8xLy56wgF3m63t7XfEWWWX0gcuYZkWG4HQhWKs+
mfcDbYIby/7iULA3ocq5rP51FwAadxTY00CxbeQEqRoTP/VqrH9fFibn+pe8eH4TEoCEosWBxe0q
NrATXmdsJnPXh7m/w85cPJhlYt9BQXuEOz1+HEooUWCP2kM4x9a+c+ZwC2hQ3ANHq7axhytDZZNC
ASUXB7mI4RjZ4y0LtEsTjpQ3AimQCwkMV+fAEvTKhgpg7qK4rAFud8WW0re3rQco2FmUy0dUj28F
w3oVrQ4fDRpBAQfWMP3F1cEqR9dW/oT8TwV0NcPKuxoPXa6N2LBx8OpN42Q5qOt4TKBRqPjrlAXq
2zyX0YtsgZVqPlXxzaPDeiuqehX0XD+ZVisjogNWQ9ZwfiyWcKnaxorMXb6kI1i/CcTXBg1XWew8
YMG/5STv7hbEMWAIA2TZh8RxAMpT2kt/r8Af/gPBonyMUw/mSdy75odFdTnwP7//I0Gz7hnGU9ps
ImKTH63R+19Vk7p/j87ceTe+8YW7kkZOaGpVPw6810LUL3clOLemr0pFncvw/YOfzn/2zehuVWCm
h7AX9vH6ar+wjBDAN20XS2LylHVVmU9sRbA3mdHeBCnuqxYcvxnTOEu8T3nup/CV2NLXB72wm7Xm
EukU55VHBHI+Wd0STG3lDxaNxDSmRlv32wUB9NMAlPzGUBcKtaRLVDWAQBF1vxNKBP2KlkjKC4KD
KcC/gTmMAm4LXwJ3dAwbodG6j/ahXMjkyuAB6kt1MNo5+9PvkeC4/uIXqkqvuRvpGzBmUFjnL571
MuwiURBzVWHL+QKDZyqT5b5JcQLITFnB1gB6CoIPeKvIbtVs34NB8KDEptbkSwB/gPt/Pr70M2Fj
JEcyAAnn79Ia05fFXcRDH8kcSqdwnvMhoJydw+4Mgnx8aZaGNtXQ8KkST26aoVJgpj0Sl96cbxy8
l1Y+OgOvGBswDOuluKiwgIhDqQtTTOvYmNmT26mjbQTJfRFjP3F9KtbaObomxAQgb0ibAx72GoQG
gZUSx0z1RPUR9ioIeoJkXdpjapb9tksdubOrGrCPO3zrDECQvTvd6G7oI3p1ZgHMob8CUMPEk15v
k1+2ui3gFUMRsHex3typRL8llZN9d/1FL6w5hzifywz5VZAMq+vM84vJ6guJ6FThWc/1bM8QWaCV
FdOgDmC8ql1uTt2pctP4NLacl/9+eAvVuJAIBCbfGrtFYygpJhgyu2Wi9BYtatlVZk3pJirzgzsV
YkeRwd9qhgRuKsan66NfWvEOL08e5tCsI045/8ZJkftmOlKOSwEnb4q28B5Gcwp3M5bvh2EK5jtd
lKfmqAIUF1RxoK5UIFhEIplJTwtSFMBjU/E5aOQtMecLZy8Jg62FEU3W37rwkYbTAqrfsXezDx8l
WZA37YhKTk5PFyl3YCbMy3KrHnBpUJoY2nJBu5m6q0WnRhvok4cGWTzvx67LPzhjtRxSH7Z9gWHw
wzzcWOUrLe7X4itKSjSFdTamMa/nU5C5YQJFkBFD6UC0BVx/sIHRU8bq2kf8Jh3dTRw3NnSG4zJj
RwRDRX3Jw+57odHjhmi6G2vywknj4ERClKAVSd6VgwtUeca6RV3DUWn3YvjeeDSm5mvfdN7RLotb
yqX6Bdf7nHah7hcCA+PEOf8AeUx5yykqZ5daAnJvI8iIRkJILxxvCWlfml3ONfIXMFLEyvb5UE02
iGJo0S2A65lvzXmRm27skDWqjY+5WTSAUFAGuLHH9K317v1cvGXY4Vwu67KPYI8XcVg4OzrUw0Mq
GjoyyZBtpbIymOGQOGrZi23WGZTBy2U4NXAVblweF19cmEGAOiztwTWUMKvaXmYjz7A0sj0Mi1h2
qsz9jWmV0DQMGzpv+Mf19744JGAoDX2BAxOsKnkZ/gBKoXcGLisZPuDOVBA1dYBXYgjm4GawMh8k
3KPro1480TjNNBgVl+B3jdC6c9MutyIWb+5Ep7aADwpnzXtoo3k5Bi20jnyqg73juYjARNALDwtY
vU08IEPtzah1oLTq7SX0a+hiTND1x7u0tQgumAECDQLY1WYfioWMEC7RDrpvvvc65680qONdKFLj
wc1UeOtwcS+sPWBxCK1QCqE7vDrfsXjvgVfar5MQnKycwoOXWfkhCurmGDnNf1IvV/d5XMYfG0xL
TlHJGYRWcPWE3odEIy3eEIvK0/WvcGnHs/2QYtKuUmhRnm9D0cixIv12dwuwyCWyAaj1xbwbfOeW
uc2lRfjaDNBITJfu//lIcdinaQoacNcasf/ouwU68vHiHwdX0ciDy/sQO+ktVNGlQcEKoeqr0V+o
dp8PmoGCTmP0/nZQ/eR+VvERVbb8EFqWDVCj/gII6su//6Ag69BMoYSIMNVqmpU1FVnVZQAbYr/Y
ytZF561vEaTo0+VWYKj37fo4o4lO4h/SagEecf52qZPEwuqkQ+HMdP70YnQS0HR8GLN43IbNyLlW
huk+Ibc9Im6BYTvV6ceqms1DIMaBVY7WIZj75tQQRqOWh3peNVH8nuvkxsl7KbQjfKX5HoJHeaet
nMV9nOf9gKiDMfv03OPv1Wh190mH5mI05fn9KBbch+rE2gO/s2+MfvE7scVdNL243tc9uqpG1iGu
Ef+Ig3k6FEMN/KI3J0hUfXOkfAk1rcy+eIGa/4vdhdixFuKGSIOw0vkEJZKymogKBk4E5RcziCEO
I3NBmjL8N0NpV04wdMA+zNVKd2sHVl/LSu+jqtsGJr4QBaLB+6AtbzXbXq/Jd+sONgyYYwTZgMOv
XisoIFQoCpe1k/UfLFh14N+R4gwN60cSVO2TSsLsvlXtX3TsbIImgaLIEqojWskgF8e9WRvmMex7
GL2VQ+YSqY1VdObGo3gAAqmQDzG3xTH2SqwekkhuDaN199c36qWjIQQCCFuIDuW70vvcGcWCxqir
+/nqkCDBs3cqt71v/bbbjnE/ERWg+XN90Eu5HDBYVOyI5UBNrLV4HWMe86qXfLp2TB9wsnQ2ZQQg
Rfl1uusGc945hfttLL34WNdD8TDVtXVjN1w48jmcNBAQFDB92vWipJ0WoZLNCWUgUWGBkP7YBP4f
qYJsf+Nt9aJbLZRfh1o3gpGhm0YEWdwdXI38BMLGQfK0DjaTkBCp+nD55OG197hYYgASlsu7qgyj
+zKNnRtB1+XvDqfEN7Ud5jvMEdXsUGWR7e6seAJnPABDaIT6J69kcPDyejgijzVuTa3o7niGsVWI
5t7YoZcKPBQkWW60qQUQktXVUJdzYqS55e6SWjZbZ/Dhjli1ATkR/dmKEGAjpgmBMWK1vaSweyoc
B44rym3bGXrIjcm5tAwAmui+E0QAbqvzTdymCqUIwOgInsXBJrCN/JQlIVdW59zqm18IfV5perq1
ZtPaXa24ShYzHRpWXFaHyQbha3Nv92h2XF9tF1+Izt3bKK8y2L8UKfrYnytpd+4O8QSODZFw2IoJ
Cd/WuDmV+oRbL2xdi9HUQNbTGmvhB5HfI/eCnFQ1D989SkBbUD35pgcAf+qnnBPLQgPJRLP0GCAh
sgkN6svpCLayHwotHYygwvXXv4RE0aUTSG60toNXMedfizSJ6vpW6cvGo0cENArcXuI0VAzsrj3Y
Xtn9lUazuxmWanmSdVOfkq5PjplEcfn6k+h1/O7jeBBR6BxSLVpjtOKsC62uNd0d3p39rkvlsMvD
2D3lS1ghAwDY/r8ZjwGpFNDWXGPQxAwwp6v1vsoaONxlmz05Y+NtE652ro9c3ArldW767gWpEgiC
eV0FXMVdjSMi0Sq4S435yXUw2RWV+jM2pDiOMJZpbGgp51bkwT6Ns/ZJdgk+QqrPvyWdTD7+Fy8P
7wfcj+53rO9itHdEsdQ9e2tBUDPUdpF4HbS7tvfrg0j88Zb9zaVtRikQTXDN2iLsPD83jHmqG/Qm
nZ2Jv+99WVRyB4e02/ppe+u2fA1g1x8a2XCOSw4FTqnVWL67xNKwOpCE1H73Jvwier+92ieFwP+m
ivudV1OZDvMhxHyEuLEYS2sL2N04dIaJKH0v4z0C0P69GJrmhAZc+Ri4cB2Dwp0PeVsZO7rvqLO4
dnUnEzFvUMpH7wGfxWMrygRzEyc4JIbffixgTR6StLIBpfi36msXAlRENjXRWvdFyT7Ov+niIno3
uouzK+sy3dkUmHd2knhHpNA6LZhFcTlP5lM3LsONQ/PSXiUmhnWKkQVJ6epohqAUBjj8uqBH/f6I
Ekn/KfYMrbmURWQJpnljuV56U8xpkPilH/jePNlpzEUkAIsh/oyo7Uydg3xO8ggKZjj1rsw/jJ2D
ULo1dzfcyi++6P8d+DVA+OV2yCfPT2235ZDo/XlrpwrJtjoGPQpqbFOnjnd3fV/qD7deurqMxn99
Gs7rdDcRGc0xE6QFIOD8n0BUwT1yN0Tmy4zyVxzmTyWraZu2fnyQWXirzXiB8cR80jkBbKmBz+tz
weg6o8yJ4HdLNoYbM6rTPyLC4fu6CNUpqQK5HXobXV/lRgfpDvZdC2/ie+Six9KXYXwwxTRS5O99
ND3QXsSqIr6LucnupjSvbnyrC5h1jH0s/KZAZPGsSDif9RcyK2P5z61NFQJbE2+q/nZUS+7ii/7Y
ahR64wdyE81IfiKFZh+CgQ4ElGrzsbe9biPR8XqSbeN8MGMPiwBi35frs3nxciVU5kty7vOg+lT8
ZflYvdFaCC3auwrt/QrN2MLd1yWSyIszH2TXLCjQtsFvRZx7B8egGOz5XvHRjJLuxuV66filNwIV
2CfyAMdz/iBlIro5DkGuKdW7XyMyd+gk1PUQaTG/Xn/pS0v416F0WPfLO4t8sAYlYJ65Fkk7+mj5
tjRy9xQsUXzvjZ53HCf3j2UwzUM6U8O8EdBcAunpjJ2YBrKIy/l/Pn46ZWYokhowVh7bO2nP5X6U
JjRrV9SnEcrK5ziw+0c02SrCnWw+xmaVnJrg1TY8Ep8J6/8u7eyF9eveg88UUCKU++DKpHukBzR/
NwoPdHyGY0npOhjrynx4RPve+gMh3GC3mBNydrXP9S7y+ohRMiAdO64eIzqjB9QRgkNblc6joA19
L0a7PYyFPe5tCwWo6xNxCTPA9GE5T2pPi2ptTcVncCtrBBrJlTU+JwnkXoh6PpjjONoiR+A8Ts3o
39vl3D5l09IcEDCSD0uKQUDquMvH2s+mPf2leuO0vr8bkWv51krP/hiPTXV0vKyykHWd/7Pknr0X
k3+rs3Jp0cL3sHSUwn2+BrFSGZKWXSLlOUQ8+lwm3RFUdX6k59HduGAupPWk9By7ugjigiU9XzTC
TadgnGijzWWeHyzQLqBbxvJD02T1xgcHssMbbny6PkEX34/DwYKrj2mAowPGX3YK2gQl3APaNMIv
xoMzifKblP53C3TYf5G1AbnQc4rJG6IW5yNZpU9yYzBS16FUaXrufRRO9qfcd25FBpfeSUe3tEJp
0oChOR8J8kULL5czWQ5Fc7LLCkGqyYr2ti+NG+v74lAIwNMmoG5Kkng+1NJSPAM3x5y5NWg7nE4O
fk8glCZBeyN2v7A8iF1pssJ5EAQ+q3innAU1x4ieRNfHw2mInfgorLrbAn6Fa53TUZ2Nm72uC+8n
4NJSdGHzazTD+fuFbh8HVRPaO08G4b6J3QIUllAbhH9vFVpf2WWruIMckzOTZahx1KsX7FEVCaOZ
tsYUdtVx9sBQpuBG9mZiek9G6nR7Bf/7UCxz+aEYDXubJVW7SQItUBCgag0rpT8aRU1dNoyBMCIQ
suPWFoelNYJHUILBcweqGTi0U/+nsYf4YSmi6kgnJz6mffPn9Y11KTIAEEOzjCYoTYM1Wspq7PQn
1AKWUX2XQmrYNNiGPHYF+ulThOOKPWbVxu8RvGzzGUVlZeaPLlKL26iBIWTKbNh1pXSe+qnSFlZe
/e36I16YXCCFFJcdAF3I9qwuZMSJM2nWLN6xToz7JEELDJNlFEQTRPyuD6UvvNXcng21uhCppVma
yAtqfQb57Pqqu88SM7pxxFy49ukB03bW8hV62Z6v1kKWqRgoYwF8QKgr9vPp2LdjAwgITbvUs6Nn
Qtvsc1jh0AIGt7yxQy99T+qxtCup2HPnrb6nOc70p2eUD1SHS+xYpxnivsNfhuz64/XPeXEkInSU
omiBkcqev6g1OCBJNIwnqeP6BV1EeezGhFq248ifM/ev/Cf+f/N70WW6/7fY1/Z79f3v77+KfOmf
fzN5Efb/QriAiIVghTY3d8j/iHoZ2gzif2S8Aud/cQHjSYbGGGEeu+hXCwmmRLcyuGj4C/GvVLz0
Aft/Nw5iWoC0QE+AIaHyizzJaqZLfA+byg3i3ywvrmS4aZZ+8sy9SXvDrxDcb+MY59hRRu0PpODh
GqB0aReVOkAGGNNvU+pJZFrRfg9aJPZKK8KnaBzsiDsxbhWOSqfJGLTKe+cg+QqbfxiDsNMaIE5s
w/7N+z494vjS+sUG7LpE0D6O/dpUIMfHFp37LJEFzxUj9MJzUUoClXvs48wBqhq2ZWRP96Ui2Mds
hVKQ/+zIMg6wCpityf+7q3Or/upakX66iroHv9DrapOhFUYxZYHK4AAleCtEGZPpIfcf+S9ouvo9
eqNtNJjWw+Is1egfqZzUrjgQywH5eoKgnTV/d5iDjPKwDLJWmsg2Rggrg3Ke+P1tmxrT9BioouIj
5Ijs8E9uVmeM1hK08tqAXU0eoWtb5RrHQqHPCW4QGWB+JB3HlNdOMlu0P35ZjZ9+Tu6vUmrnp5ie
chJK4Kn4MVo4gfqrKe/yAaA8tk/fFqdTsX8C+BUt8h5V2skTuzapvSHZ2xj0wrepR1S9lxdjyOWQ
3VllJLxb2jjndQ8eh4MU9QWwXdBKYI+tHicVyWCHSkVfe+yHWBoqM2OV7MgVZgMLAw9/rfSISVnZ
JM+GjRTL9KjSsYrTG6HWCjOuH4RtqZVqaEvyddblu4WqdTY24IL9OkcJ48PU9chsHMFXpZ77jH51
GnkbYNGyoDkM76atIUO1E0z1XToHrpwhz4/6D1SoQpmgDNaIwfpIgjE7xsdSFVPwo3aGMc6fVB05
+RMQVst7vj6558UcXgITYIvuOl7furiyLr/TD3dBDDTzV2W3GWqd3gSvpNy7o6zD+Zg4fetM96FR
gYutN9eHppuwPkyoA9DQtVlaJDQgC86vDYxA3BEeS/zVwzNjjr6ME/AdkDy91zKH4Kf04D7ZKwvc
rSEN21vT6KewfaoW0VfOh4YCHzsiSWO9U1EQTQA/jX1t6XURG0lHxJJYPurH2NzBpj16I7Sdbiun
pOZ3el07U9i2rcXXpbJpmcI/gChmqvncVCiC+0c36eCtbEIxGlpeqGBdI4zfZJHXIqRfC71xEffj
MWc1+/zm0GlGzh1kwUeeqOwDvSsN4Br8ERnKY/JNKC/8ZDepHLtblC2SDnnjdtR7Gzmkmb9DQ0D/
lqn19K82hyzlvZQLnRkFjgaX4ek+qKpYv56q9Dtnaci+V3UPpnXvIn7hJn9FaTHK+aF3VCSbTY2Z
QPuDQxT7lEPVI24X7xccO+xmB1fLs3ZWk5pI+2y6sNRy+AMZRpOe5lhanv+cNbiTp8eq8WPYVU2O
6p/xndaz/uyFH7dMnmqHQjV/TNaAq97emSu+929mHgyZ9Vhkdp3nd7QNa20OsRjsBg7YZRr4UdkU
+qkDN2p4L9jFE07N06BPtfLnc1IoksZL1fSs1V1NlQA1PXuGRW4d5kKaPSn36BUihAeI2Y+5b3rp
tD+8bDCYprdfFWuTXO+j+HmiqoECxueyNHu5b7GRmUhe0kIN9hdAgnpyU9qOWfHbMEkw0Zvcl1YW
IWtd6ReWA8aJ4wNUjJ4zporsmE96fW+88rjP7lldriEPJnl3AQes3dMSLzL7ZQmGb7CaUsow6IuE
qJy8nXlG2yk+mTflC4tGVpnFH3XVSp7u7UecNO1pXjhYjhnPoHT1Ze3UdscsDtLv5AvC9aCed2PR
YUpyDBNb7zLQkJZ3FCUwE4xEc6cT7ktmKZHG6QYJp6YWLwNx3rB8NlXWx5+lyoTyHlt/mU0L50K7
af3xwfl5gdpOL/InSJ0xA/z8B8oyen3Tster3cLCprM+ZEGmz2zhTsZMiSgtJ9ZBN4u2Nz41FrXJ
xsMeaqqH5Le3285SlLCKjRE3lGS3rRGaEmRbM1fMB9djxrt2PjpZwzZ2s5iqWpUlo+0/xmPQ9X+Z
wpBsXGsQELweHWsZGwMJ9KHtPYpbbhyF+7K0lkodS2FVjncAeqe3o2iMBTvV6zO96qdTjKLNRgWS
8w+xKE7i1SHYUDDjTBL5i+8BDcaDJJrmHHdFat49OSUVWD5R5LplhrY0ePk22wRWllgCQwVHciov
OJekt1SW1rdbgEYilxoMDEQptA7d6ppd0sYW6Zx2XylbSl5+QVKEPzBBiPoQH51JNJ85fIOa83ow
eyX/CovQb+ajsgOZGH/NJpLL5VMIc9ABYSvrqUXCJyombpdSVQOWGm0XZa7/ZASZ5566OKv79Iam
xnmNgkIn/VlQ1vTJ4bl4dFDPLxjQfga1pNZ+oQvSxlgnTGqJU1yRiG3b7FBFmWidk23IQTbHbgbm
an+5Pr2raIUnYB9bmm5umnoz67//pZ61IBKNiGgrX9CQyX3xmzSVEvPBCK2SJU+xKcf5NfE6Wghb
8jg9u75f0h3Y/9vnePXN5gFcijXvvkTe2i5U5LZ5+Xk24nGjD2R2Ptf+YYhMxbRARgj1hmDXE46Q
j+q49/pjrMINXXZF+5h+ChhWOirrxZ7l49AlntMzIb1Rl9oWLjQcrGhwHLeDfzykSPr8IXMhs8Y3
KovvZoKBiXQoi7EU+ArrBT3XHdatS/MCdMRrqk8cFj7XyRSFBn+8HT5OBTm/PjnJNM3f0CcQRX3j
CxA6n0c9lH0oBmqpF/q+RLLrbyCLoO7zMmxe6mQEF/XB+bnBkqxi9u6KYeA4PwZ53bHd3oIYvKMq
OT0mdUSFZJPTpcDwy8oTfWTnhklsiHslV14yCH0huI14faefvxhSQZD0J6AjeOJuZaJEF8AGboxB
fUkNox6zj0OE8IaxN/0c+vEpoIuZew92NelAQ6LO3P4QRqADh86f8akF6OLGaYcQT6BXcWMigzvf
kyEVEx42RkTQeaCcAqx+k/5Mx4aQyhGBkCcl/+fb8Z9NrL4fON7qIKfHdjbrHyehnDQ65papLw3L
BsDkIfKIoEN4sKd+qb9Waum4Y6wKx50fbzdgbXZ4zYH6afOBv8urouRh3VqQaj3gwEuaeDCtCEmE
3wwhivxDpZXv1VNU4ASOo1UW844H4QzkNI9dUy5INw4zFF4EroIomsIN0PoGNTTayyrDU6gYvXnA
NM0zmq/aj46bdkn1ZB/IJ3MeYREgBtoDDX4ds0hcFASmycvgJ/OWAz/l7xZ74MQ7yhp6N4k0OoU8
SopqPw9WBGIhDfSCDtzBg1Bzwo/YP1NVg93FT779CxbbmoVSceeSTBKz6Q8cOXPMryb6T4kRy8Qi
pJoGt3Pw+wCopxAx6jwdAVaScIFYFOo3f9Aa1yuqr6hYk50rr+A+LUB3MYAlcPWO9wQE+q62lAFV
ceuqxO66w5LyrZKDU1ZzjM1iVbp5Mf2ufDuf44eRwtMwbtEp86N2n4418YiJ/caSHygkDvKfNvJf
o3drmPlGRlbXNP0CynMmfm/VNJBMwbZnjXtOmgU9MnivW2MZvIXzaVhypxmwE0/KKUB6AT0y4N/w
OefWxPDFyILkn5J8wJ42NkI3Yf/sFsOi/PsuDHXcllXu4sd3ZVDhpgSQf0o5O75htrNM7b2BtyTy
akVlZgTZWK45JsZsfRkvD14d52nzoYxmFc4v7JgFF6ZdiQ15mKBY4aU6fKVNvqSoKJPKlifr534y
/WHge+K/UYppl01OzXsSpiHbsJtTB0cBTLU6nSi8ZTdv8215iQ6Pqp/hlCt8/VvebmXEYPXJHfqz
wSf5GUJfP7jfnZ6gU2FugtAhVBHhOlVri9ZCRqlOPv+8P6gYENo5vJF6FlLRJaJUKxOe3TVy/Ek2
tT+xt68/w7vLgy4110ZIZIJoDKXs87sUYegaOWBjejbtsVDPiVl7+dNckUx8MyqHXOdQIa/OtXZ9
2Fe42y+xOPVTxPGRoEN4DNj9O233oFlMg+Zl/AIHf1nmHzhsVOA8JtL9dsBBT4xY1vhUr3JjUyCP
x+WSxUnIDBZZzPc6TMC4yawGe8qyflsuJbDVk4s5uW8eWcVO9p3EUp8FCwivpv4YTm7HPDpmY4Uc
3F0qiKScOMoDDFUWFObtZ8/Grh6dAkvvVDqyM1WXqBrd/hB1o62DaknqneDu8ho/xlOiCCrfHquf
+5BrH/8qfSIUhhF23Qu2q7ad4wo6tljAWlWf4ZXTVWHvaucfIvrM32dLsFgu+WxldtGN+3mFheZy
Zk6BQWvoWcj/XkNcM6+UIg2H7nOSRsj6Hi0g92FGZclulLGXrpJJ/2S1SR+aWwRGW7/ec+Tls3gI
8wgY6tcwMTr8QmWzsKn2ZVv4QXOwYuzMw7veFg5fKlkgiqR4VC2wZEAWFu30OZ5FxwS2mZlk8mg3
WBVYhzjxNewfmnKL+2fKDYEKW+HgiWTeSPVeAQ+/Li+tR06TVQv2UIGhk3a+rC2vlTL2ipE+wOJZ
3fdMwYGVf6VdP7KtnNpi0A3GVLiXHKt0tvU81u5idbuUYy34MihthopBitAFAcvs2Q8NqS0/UGMX
72c7cwbPjsO1P+raTvbzF7tGkmVoFo6WciWA847FtvFyk2PsAQMHr4TvMMSEiScvQmEzO5RT3/Kx
h8rQl77lGHnq/qf1Dby6Hqwl5UniplFJt+tTKlnyXjVyRrHTNPIOXzVLctlHWziBlmqwvIvMcEyf
VQNnubmjkBJOxsEnyLHsTduHo4VXluBaB+O9UfOsZ7kZouX13YfUMg8ckaVXba5v9XW+QJ6NhDq9
PqRkbPEu6cl6ldLyG8Nn+hnT1PxO4QRn0iWBESA2OjTkkkyySfA1lO3qHXV9/PUJp6l0LAFSfp2t
vIvS65Yrbc7L4JnNVizfkAHXRyp2Sz5LwIZUy4jkSRy9/3pc3VEFZYruGsSWVWwMd8lLpYtxkemC
5f/mooZCuVzatb6GeuVwrPgF7MqbJcBVBVCLqFID1G+sEfTQ+M7XfgFwS3VyWZ4ni6XPOw5t6aTb
t6yAeyCx6/u6BEtkoN7XqUZ8agtSYxwls2SGtF23buZ3p5r+ugXmsCfc/J1KTiDlLTH6V5DM2T5F
6IqeASoNuo/KbXj+rKEyMdlwneRZRcFIMh7kiV4Ibuf1wZ+EWllMCzUro+5rNvWUxrZVPKvsL9Ls
kZTiLeNDPSdcmm2SDpCbdo7T4Ia96xpff+jrc7oq2wdogxMVQ8fwXQxhKJifPy4e9whx4LP8Cbkz
xUHipYleRcp1Zv6peb2fU9mG2U7YI3iXo9mlMastt2l8Jzce5t3Ctm1NvSUZ1/+Bkn7+MDoaG2pa
Gs+wcFP2kokgGnvJEb3PWH2AttBzX8l0+Xb9I6xsPEg1gcOhugY/RLC13lVXwljF5OAuJ43fGsOp
6iZd5a4q1UZQZgahq7S4ao1ToEP8pM6f30LbuEcshCA47COiLhmg7QvE0UoXHvut8Fk2rQepPrCU
rjfb0xyP6QcrTpZh2fmqrInP3FrmIv3n+ksJfSOcrURoUFyUzC2y/Lo+c/41Q3dOFjFl0/Nb4Tts
6tD7OFrtHCT71F9Q7b+bqBmD5qpyQJPxHWjbfmi2nlnosCSGMsDbDB1WcMZmIj0satYxVcHPS4Nz
orGl+O05OFGjXU6B3MH7y8YMC0QAXpY+yLl8PMF78XLn6A64qg9fJ8gE+ID/jMlsiZYMuYyb6AZN
R+3s9Q9qDiirLKCUKQGjpB0rXKbNpnCOnpHCnd1EFTox1b7IEyC+92M7DcYLgu3Ir/54m45lnnTh
bxmxWaHUiYmmQ5boWjWOyF5cQH1CWe21/E8hs2Q1v5XsC6UpXbuRXhykmcZouFMece3Sz9fi/zLL
I+l0AFF50+SBWxmnGEU3CEM4U5N0bP0Jy5lbHPF3tw3tWLBH1M9R8ny/Nj14FYuLgNXzVDl6h2rw
efujSKJQB25Nqr+hbyHxeOrTXNw8fN8PrzeF1g7WFQlKIueriFgrzeimNM9vFWOQ2yb3Sz4GHuPj
I0ZHwRW5w1OgxcGkb64v41c93bNlrPlDqMDqDiMcuHXgkwxulllLO4GTjnXymhXEb5SinXjMxq2Q
CEeEOx4HY5GHlsoOE4icPGtkb4RtTe72lgIbttTl2ZEDmf8zagzdLcGjQLde3rKmuQ5ZS1EvOiQG
hyqexgyRgddR31ZW6Ra6ldTF41CKuxkRzBJBSHMYM283WLOPFTSlAE6NdFOkVVIaN07Id8e1R8kV
DX3a0rTpEfw8nw1VeLnd0yP/9HZEkfW5TPlb4O5QFWh/5NCehpOHPwarBUGHSj0jqHAzzzpHc7ia
c4tsFHgRWB1AR9aNzchShYjnQn0pq8GIBVi/kjFkPhYc1WHAery+EN6VwMEC8zbQyXQzMqRSev7u
0hBeXEdj/CVxo9RxtsjtkRdvrJkiISFjnYTTd/m/OTuvJbmRJlk/EcygxS1KdFcr6uYMb2DkDH+I
hEiohHj6/bKA2TMsHiN394pGsqsLIjMywt3Dg+HqSTz0Q9LC9RPryvkgTKCgLs4kvNjvNudPVR/c
KI9A54NQMD8fWf1cDkvTVNlHHF51JFnovee4F1CVpL9bgjbBxc3vpDHyTJirpBOk9XrOcKy54tnL
lkmfvEBBPEZ/9QAx+tzQb28LlFXqVOtrUPR2Ie9WrB3s9+3ELPfqwMAwzWpvCWhL7swu7H1sU9/t
9GHu0AaNOLqqWBJYa5J5xFmvmKwbVYwIaWOJvjF4aqOaVkjGxwbSO/a4o7K12wC7LPu+HnGWFXpS
yhVO6iKdz1puZXF54Wjomn7eMNJfv+7bXIBND3eP7sEiI4jwb/jxbY+DlZsRdMyHvYCvumBQ5yZn
7uMZBGDBZAw7Cb3bf/29P56anmbT6OlCpQQfgEnnbQ5iyyWn2ayZ3y6GGc3ye51AcpWvcFCVQJ7z
3wKe/49kAlibm/h/sY02WERQSKFQuJPjIjW7uUl3Xu2w4Uh9mzUNahU9nkY5JlPDpOzqo5e5am7u
cTDTsKDwTNZPmkqr8A6JN+o/ZJk0/GBCDOONOWY3Gx82XEdZzqJ/7sqTegmaGU93zFHD85Zx+v7i
26PDvxVEGao9UF9dP46DGyXZIzLOsXAehsmZTXR2KtK/iqNx5TJCWAjjg9XDfzHFuRhH9TpZebHO
J1WsuIwgWQdBTOJ8u1AjG/WNBfg+8uEkNYPyJSsp3e1LNXUA4Ee5rlBtsaCGmc14np0e4ebOr9bw
R11y9ro0ispP9fYgJqqiefnMrHfUrQfbGkbTeQNBrvLloSp63x/PQzR7bvvozz3c8LsUVJkboNmY
3gaUOiLjmTFDXCtBsoiCqY6tFiuw+X4xC32QKfJ3v7pnCI10se9nZAGQONpnPUzA8WbFVWd20o7i
KYVM5YWtGkM1LxlpwJq8LZm+YxXnRrllsh4G0laQ66ycwF7fJZDO/pekDPWl5E7tQZMJ0CiOpP0d
iFUAIDII123r5P2+jyNT+GDPtZj6TJ4QzK2O8zKaQ8hI1aiyMXu4OMJaEWMYXaqvbwUMRe5kRcgL
ExLaQb9yY9a3DDqKfWVMQ/5qOrTnCIM3T6jXiUTjNXDo2xIyyJR4MXZtRYxOSIbFXapjAwfZ6VGJ
bstDdC26w5r7HnuVyrgXyZLyjztPNHemZSYPOfrjYL5HLwFxdkxHI+jTZ1PZCBOYh5ECrd+JJVdj
8CLNdp6zj1liV333avvC49slaDhPQwajNy0XyFpW5iXHA5xrLkNX/5/CZdE9DPj8Wk97koKwgpTp
eR4KpkkbmAalp9R2ez9/U7SZ4BqxCZB89Df7+XoE/bCfGXcADU++xrANbcL6Y9Di21EDMYXqrSIT
cLvjikDJcGJm5aZtHbd1M5M6OoMPiXHYxBi7aiPc9FkY+mIEBCTc2FpXYvsybYNXA3VKmP4xJSyd
JsZ0xmBsxA5MIw6Bim/NpaySA32gSHBoFDSNOohLN0PbcZllb/J0FTJtTSP1rT4Qdv0bE2ABR2cv
4RjKCcjE+3VT7Hn8Cn4uU33ou4xAzmerPWVuZyCylRDi6R2dggKyFCKHceoxdYMDFREmS8nHKkNp
1Lwcek0f7AR+W9QlZHvcdOB6QOo5BuLBCZJ6ksNjSaNxxfSl7YOLXaJ+PiQDK7Y6tK0KmNYTDis9
S0fPcQcma6xWMNWf9zQudaSq5Hl2vErNcWOw6hHSbCleZgtdsG5M0C68scNEi2u8tUu6N6sUiNXi
MBESgUpdRPjT8pY2loOR03lTPXY6EmdkU4tOHvccsl/TxMiHg1GNGlMjdlZN+sb3Bwzk9GRdNcDR
7PnjLgopPExp2rcF7ZVWey+WXpNUdrtoIo4ix+mSo6dAtPI7IIKFj+/almRLXlv6I3mJO4G3K4xs
SbrEuW9CkdDmniWI8+LBZELdn70FIlmf7N5by+ZSCxIYBgRtvEHEklscpJkGuoXfaIrBwm5PNpAa
AqI2l9XI5W2y5mYDXQXoZ97UaQOLeOJkCuvmzKnEEzj1oBE8IkhFHXTWEg7pZd/NUZPJKsTvm2BW
MU6lFV4RS3Mcx6ch8Yz6nPhewWd5cjNIs6OyOnayLltfe9QYpF4AsiBfY5lr3eG0dPobNHs4vwtc
BEDoYaJK/1vEjEC9LpJCszaSSWyVe+iZqqGWkxpBHBFYjZ3+Jf6IpWeGo0xmUevYdBu/Vm4l+FV4
SmgSvA4DXZkV1L2g+ogKtXoPZZRDqtROhQYvjMkECKKKvorPKLS4xsJkt79hp8CzxzV18vJkBxGC
2MfQMDpieanKq8RtTh3tEJzOST7GGDeTYp9Hm/nkjNL2egowc8oo9t85kLHig5wQx162NHCuhKbu
cy1QaaDc0Oqs57HDGLY67fyBGJCY5YdlNHpY45nXIB+3vFW6pr59bza0DCKsOj9vHtRE6GuOnaqo
KxpDhNk0xyZD2dfxMV0rndz2BZb+3cHHbUM8u6Zc+De/xFtvgbC+omE7Vtm1WNGIe8yTUz+4FH6r
k9lhtk1OKfxG6wwDA3o27muGVEfLQ2F1V+hpu+CALhYua+hCLcPt0UrynaYpev3g7D4J3Liqy7Ij
hc2aJXEPXibov4ibgj7q8Y1H71qq7sLJLEr7bLeZC3g8CVdj33kwY59zT0eTfnhjHSlObpGLGZ+f
AA1ibpztvFw00t4EzI/DnpT/s+/xAZqilKnlk0y7i100fnbJUCZzxst1HPkCFuXMIzUx6+bTBP+W
1GCJDLhzJSFpGVmTmynNpK+dLzUCtx9ooaPqVjwuQVJzYVZDmLTv94eJMMVdu1MIpbQOZ3Z3yF7v
mAjJg9g/bptjj9ebw3+6+YGplWnzJgk6qP2otDXVgWBfcl1zWGm+cJg1xsycbz+Q75e8mn3/uBUx
QZ1oDQjxkiW2/6Up157PUu7qtz64cz4jd7tKeHYiRVhGmJr3lh2uwxyPi8W4yLMezWN+kIBpgnTK
s+np/JD4tlYwNEbT1s6jl1p1xmTHjSXbN6OZ14EKYtmmliFpQjf1fkm3Fzb7rl5kWyUaSXghcd+N
pcYt435bayPOipdpKXoMXW139VW6MCIxvR5M+4FRqkkzCNaAevSsSpOAdAbozb320GeFk3yAwLAm
86EFYV78kyGRKzT4iVzv2KM3tR7wP55RP740Ta1DEsUgAzAPjT+O9bfyGkYmVhbxgGNAzvNbzuRA
OwcQrtckfCwlB9h8F2T4J6EHwGNaPEjbcFt5LJGZq+hloB5hTQ7K0++rCP0WDn7aACJjabV8KvJY
i5TlIZQjUiLGKK74rzNvwM9wo7tyNUrR/dFcdvbPXukJA1wH3tbhi4ACzYQbrY7UC7wS73jXIItu
1LHHEPCdaKq5Ry5if3rrYPTccipbc7yssg/fosTw0oOaan05VuFqZHe6phxVAjYKThNMo0WuEdSt
bZ4arNQTiT43UU5KQtDlNT4ftPMX8kOALwEfEPQFLvVJjGMajA//INegg1x3guMV98QoRak39EZO
tEmmA5NTl9ZyZtrCHH11RWcTnWyBn1Q8+EvLgJai7wOeqjVnCgOdw77NJmNKDMejObtbgZviuehy
q3wr+TFK0tja9rIKcx/+NW+wuEEdBdrvBZd8DvUNIp81Eb12Nlm8+Y/0Mljh0G3M6cus41+lirB4
fWoKhiTmuDtT7qZRTCaQjZfWG1HlhmLWCCmDCytCQcrdEkK2yr7LVSTFo09K1tZvk2jVAau1ZMIV
zdRO/N+eme2kjeGbQtHcrWwGHb0uDGcYLhmpHG9ov55qO9PsK1E4J4Yrnff7+6LtVpf91li4lEhU
hIYO2BmMpG6bwBfDHc4Tk2/r4XkXi5Wp0+owuSnIlMz0Ap3qjoznfRO1rcHokRbx6vd0MgGREkw2
xHOmHICM+QpdZV2q9QLThkL0aKNZ04Tn60Mm9PO3sEgbNT1V1bh2xb2cKXnQRgc+YNDBo11tmu6Y
ca03nVS5zWpINS3+raQ0bL8t0dqECVrR6zbZb3AI4ZtYNbgUsdrpT9FhAccZrnAPMQDYbAAnKjQA
th+XSTnpb0Yy5PL094hdjZPPLW+SBLGBtq0M9S6yc8Pk8pWPwLR+ixVuwSGomkpvO2sjW8rS0d8j
51rXb+N2QHZ4EOsDYm10/rIz13mXaD4iXZm7igx+05C3Quoa36uVJilS2gf4G1Yxnt7mRaVP/zHs
9TGwU4lii4DrFTvsrngSHY6a3Vwx89CrLggWFNrtyCjd8IwR80Bw8MZJ6xN3ArSwmXOAdnHG7v2d
vYk/qnnW31K0g96iZckQ+uBC375ip1aupz/tw+6vr/mc9Il36Yma5vxgo/JBt7Lf976I9oex72zP
bTTj3W8UWTgHjEP7p3beg3AUsA0djDfZhMUxncDxSWMsRMvBIbMRkl1sVfL8ztOW/NVY5HFwLx6Y
WfM4D9IIyievq8Q0ovRvk+k7aCzB8sgQh4Gc1u7bwP/i8o/kshuc0qrEcfoTE02GJIjrwdNAR+qO
uhL2ODwAJehB16UsUpWQjyWjfjX4Q4ER9JreabHX6Tz+UGEw8SWs6o661W2Seoiep7wtNJRRO7hJ
HzsGYvBH5OaI2MBA3WT+6ihErF+0tJQbc0IGuleIs0IuEaaKyx2ckVrriFyGCaKxX9hCfsKeUkM2
ThdqyKZfZ71yNwSBBKLnLztmkG6IkOykPvjHPNcw1eAmGj38dWV9W01AqcICgDfr2UEs2hucLGOk
ZF0PjfPCCDWJW0qJHT19po7g0XyjC0WvnN6e1iZHbacKp3jc1t2vr+JHKgTmG/E1ro8BI6dpdrJv
26Y7jXeLNFpf0rLRutiNHTVLkj+oeE4mMuyN/Q8y8/e0/4/YP19PhzE3DxWO2oH5AjfgglLG3FRu
OL/Ytav5ubHF8S6LdwoAkIq8K2XEEJcR1VgJ6Xw/uMaG/wFlemORwNXAydDpZTkuXv02hug/Qh0I
TAISM49xCQMLunouB0pvPMawvkUIdRirnoF3JyWbBgQgmgZeFHMSdF0OfaOlR3sNjn4wCYq3sM6k
v3HG58hso0RoYWNxFa2mwVUOOhoU21/HJkwr9V6IWhdou240B1b0q1MKHLX8jnb46alryREsOcMI
NOvg3/BfgZkZvmv09jNzhIkRe7wUGSGAWvPKjxez0mlnvUXpamPGEX/pXfHrFfgjKM5Dh6SHa2AA
PZ3PZAc3D71Aj9r2XqKeM2/WOvtZkVpzrFyLwHXKr/G3nnQTzq+/+KcN6GljHSYzwHfgGnBrg2AP
enJH5I7P3pZlBR1wmnjcKdzRbdEz7Amgyscoc7+nW7H268u4vX+treBID2inA53/Sa0wThYTsaqp
fKb7aEMtM5/XAISdkxKxQWgqYDTxddX/+ptvDGmgXrWgA2k/VKw2pbkFNFqVp2h6E+Mpq3qNG5RB
QrF7YiiDxNl5aDl3v6H11LQIA7w1wDCGrT6E2bT6KHeTIE0+WrIo0LP/+tpulyiNFzwLjy2NS43j
3QYGH1N4KNwEc54NVvE2ceUwRhRp2xKd6pQgtbNBle/rzMH7nwSp60r4NwRqQxUjVrEt7EdQrP0U
JBnkGaLp756EEjhsHfZnguRSme+XdGjd8ThaQ2B+LYWv0xnL6WrrazvS+ZAeopZGGGDoFL/+4t5T
Zeb8zi3vdin7Ft7EjBvAkYIL+UmgwzGjEOxHAROutqa4baFKg9QJSCrEpPc1zD2KA5pUkTRZa+Vx
mb9+ZVc7qH8/Jt/WkyVCjFMg1hledLOTSQWURnOX56JrSs5m1fZN2D1HTOdNXtN5Nnw8wo2FNr53
65bF7c3NuY92vIwFDKD7MgTeIsWdXFuz+Y9MhlR8zQyLbiYn9ntLIbUIR1J0eqEXQzPiTRqi8Z4s
XNeoLfoMJsdFssUT37P3tiKG05dnYmGRw7FfGwybdFYDuvkajLf9hg4Cgdg/eo09prc0JfErx4lO
TYz5Q+VNgtymoYf52IatnU3QsDRkr6yHMCQL3YOFX4I7fUjpbMqzA419QafwJ4P7DOsYykC3Ziqx
6NYzU2GcnHIH2ThWd8JptNQhDXu9kkvM2zLzFHjksvKIZ18/DA9dm6FWO4GCZObrr9/ejdkX5Dut
Quw5BLkgWbiL37w9bAozd4IpfN5RYrndPqkfBfEDh5GZhPSBTmUEi9dBCmlPo6sUez+42q0lVRSj
PsbMVWjlPrYLWjq49cDtt11BSzWfzNlOzenYtqGf/I6EvOUgaftH3kH0oAMJkdCtYM2h5RwA2Oye
KAalV/9Fb37m1GcagaiO9h7MvVturXHaigh9KeXoFvIyFWgF02+e722m5eMYiyYLohm1IY9anwP/
6ofCcgcwhTX1NFVhuGafHa8bpLigq3CNDyF5NolmgDC6+oOZXDMLdmYyBMXnkM4T0+zmwK2m6VST
KQRjvF/8VDa64EHuG4ZfqKGd/sJoIV3g0VmZGMP51/fwozyC/Ayliq9t52kSY8D2rWxFLeiXAqi2
p2A1hg5hQI/BfMqoPHCvLP4/ZQcYlAXY68MmB7pd+3ZAFJxJS03uVU87obhn8O2Wn+MjkFMstD5C
59/5s96+L8KYxyujaQnFmfNTfi5Uq4Ubk3zKsyIgWFYU3/6Xf76/DBCKvg2iXjNviaVoEr//9cP+
6fuRhDPb4ZqO4rB7OwSuLpdsWEIre9xbIyaCmq6pf+jaqiwP4cOltekM/p1K6acL4DUjeCIu0Mll
csT8uGB94GMfS4P+ASXdNQK61yJ7P/xSY9DIGuuvaulg7fI++PzrB3CbGIUWqZlWLnCuRT8faoKh
HrSipstjQYBcP4bhiFta1jN/sTpw0Z3RnzGSMfvfbNSrn/+/jzEyQc6CCCUSmSFr7ua+hecoZ62a
7pHOoqwdXwJXNssrE5SK9bKT6TVmGc7nweo0q82+0eUuenldujAPu9D4d1uMFK59gFBvPdAqA+R3
7uxKo107W08loE8puMmKNUQjlknCrRyOR0baubrhC1ZVKyJ+/VhvMyuEoSxsRKZo78j+b4ucxEvk
3NhW8ThEyrmeunYumD7LUS3a01gL5RX/9H55CzTJt5EmOmXqGhtB429e8m1IwcWcvB9XVq6KIvC2
FJnKIUqdYSkeg6uch0ELkFpbZrfBgL+++Z+/jsgFe6cHXNOPeUtmF7nnwWGu3gO2JAFAWYETWXZ0
S0UCO7jt7wtchqHfsIYkDhQ3BDGsO5iBfPuVfZ/MbUSO+LALgItrv+KcVnJ9HftJc226j16Vj9ky
0El36Gofu8oXexxWWZ5pkk7M7tGV6CTU045W7g1VXopqHWwl6gBU5zIBZdqVRQ0OXrTbNXR2vfXW
cSiT2Oe36oNhQZdBZ1yyaApLTr2uOchU9Not/UqTY1kCd0MTFrIOUMGrHr/cJF7eqDSdFeSVJtKH
DNbVO4abYqqpJ10hFCgGgWabpAQjy7c8tBZtA5epKt3GVSmbbDTQU4KymAWld0TWqXw1D2XSQvEd
aKNCFZRvxJuqGS4LnxrU+kLpbNGwZEdvHF+yFwVNWnvAktgX6lvSLhH/tEj1ha8B+h1JS7xVb7gm
CVcSrC4pNXS4VRSlLgG/MVjV789hZ7jpEE+d0S3+XV/RkRNdinal4XwDZ0xzmrjvAo5kdc5eSov9
2+1h7cXKHo6Lrcd4B852sqCZnXp93dEWcE1d3dlXzGfDhgHXNE581aCatWcuxV1Cd+BiHTbJ3F4J
hnakH2bQKt2qvHOhjYs3HAjCFWT+t85uLwtcxp6578qQlUSPAwinS2YGjCn/Q4YcFnG34gDydXCn
gr4yLy3zIaZVy6OxqMq4S7DR/Lpca8vmARoM1yKhRh/Q1WfJtor8h8qWU/SYj0E/fizwiKAVEH7B
W6PjllrRDlSTiJlJ1VfwodgDYOdfdK4LUNjS6f8V4VMeHAYIF789KVNqhDzN6Ut9HZchg7GG9TBS
xPQIM5k+b3kAm6emFLTkxPwTCOYgCtO765gtzhKtgRSiMkZPMnt/rBurUfrG4LzBZJW+4OMOwu9Q
l70R5zsMnYzIEr9Vpat0agYE4b50JvOUs0O7jmL9NHXMknxlxqY1fa9QcWKXkRVr5r3O/J71FW59
HP8CzLDcV0hxNb7BHqeS9tkwpLG8Bu46G8Mbuvca4r63upo2FrTM98gZi5Updsd+44F3hgB3Aa2/
pKXoyjaFua40A/BqFiu1sm+RFmJQCZsTwDuu510MQDQkFtytVeR36l0QisGAe9oQdiKvxlq6LQrs
CVy0+G7+uQpdq3i3LevRn9my4rpxlQnGnh5XhW1qc1KMPGcZbmIFxh8n6700bEOJg9qUPVupLmgK
ZWFums7CtgvPRIuJr8V6lG3iwRHQVaf5i72jyy/ElHYns628EQi3zNKMRtEuUS+BcNIJodeu56zn
jMN2v9NtiYWLTxuYWcJl05rJuBq8XzY0ddvqgqFaxmfldXqGwxa6du4P09Rah79rd+Vw1bGa137L
/THtngFdUeo2EcFRxXdvrAlQL7jEDtyXDDhcX3fpKn7UIyg+djap+cqYVs+BO9tdD9K0HT7Iyg6Y
vOd4qgLC30iOjaFimIyGOsdpLXmBoDX6Ca0zfRaoE3gyUXrcWLTVNhvoBndrmqraUeuVIggMfl7L
BNtvu9HPMMHsescOnRMBfrku0wCoHbVFZmmSpbUyL3v28sZf8ZvZAmVeJyFBtJoZh+AxWy0zRXGo
IwPrDUYS4O342m6bbdp+35Xt6JxlCT/hEcbbjZNiSRovpmXaMlkFm4ZpezX/rO1r1Ot5CgT5AG08
j2yLlDRqcHlW2Gk5EoesPgWKIdOc10bf76KCTSLj1p2uftJZM8Nq9K+H2wYd7Vy7c60B9/CwgYxj
Yekt6GIVwXv1N2lIB/bLumTSWlKW6UHKnHcatUZQ0DBZU8SPh9rodE+MheCD570FcXqhXbJ0nA50
CZlttfw/vZdX9v2/F9u1AWha1p59r2qhf97ZgIudlqu3jDItTdbW/oJMc9agh83c8DV/X/QL1puI
U67HnBsM5DQT1spsyR37wb/4CpdvuPqyOnppKDeFAHp2SDMgq8RmUTRscUVaJUq+86gZaOOEJtHD
M9OyB811kqdD6P0hk1Fj9aWNgo00YfubtQH48/btW+6GnkgXDjuALzCGYB0JAipvNxlrYiQ9qVpQ
FGzdOVSclfVcGOFiPrX+lWqTgwy/dHRXZZ8Z9GXW8QhMYnxn/nK4d1qXpdKn+k5KSjgLDsQd0p7c
lHRS2zkg3ygYyIM/ms2Ivte9/SqCoTNoA6MRD6AuSaNaOGfDRwPYHNxNwt67WIABNslJnydgxm4Z
HmjFSdL66AMAjv1pNE3MeE7DJlzflm20+RDsmcB+3GOYRAS45K09ogTEJ26to0PaNnSXQ5lWjrGe
y67R75c3xIXvAXlPHPeFDhigMXuxaB3Pzs/WHQf3u71CLL1q0dzxJkuKDEwNaMeS9EHZKFmuOe64
JVW7xosWHS03iqZUh0x6DvWKgTFj33m17ZFo4eGn46xTDCMLBmlMNn8Y4J+HBn/da9NOt1nSJTbV
XBMXFsQn9hhOWmXHXXuCCExnle7+G8kP+Y2c6BobrbJBy/12bZhsFVVHuKl4TI4CrqqHo2bnb+dR
ZEcItQw0wRAwW3TakqduSw9Rh+hosTO/6cazY92E9mVjfvflyVw3rXFsJ22xsCWkG1DVb5ktumMf
9zyVWZWNqg5FEk+SIA/udSkq7gvhhRFqV6BtNY8pslC0J9ueK7TAuY2hNhy0nV2Pdiy4hEPdNoy/
NRPf/VZtL7vx0Zq/DgWuCDgZZGgM3zm+qQl3R6Vprz4mqaq9hp4E3fCPCaOWg1ECaMHBpugxiitI
722UNAhNVSIk5JnamIy4ZNOHnYNfeq9UaOcS+r+yw9i7mvHZm12KTYNmkV7w/tu+9NrmrTnlWATH
VQ6VgOJNoKiF2b1G632PIZtfu/EYhvla+pcdrDDSaRDWIcWYItP26OqKZHFKivowKILRdFhMiFxY
+k3U6JQe61V/D0YQcbCkZTkQp67CgT17FTPDUcWjxZHMytkf8t6CyAlNP+xBy82y+aXfJEQ0pNYD
81Osbm7k0c3LtC/+/HU9eYtRYH6IvSdMCpaI+NncAo2r589NntYlM0wk4myE2Fs+v2q+eNmYrL3N
5H/1xXQKUcIDzwD7e5BXt1BcKZyhDZs1eyjKrA2/LVQKASJ/iQMLThStMVf1qeaoIMz/+otvyRAg
fgra0IU3g/Vgqu5Ny5JhhJhhVnV2X0+LDN0LwOrgpw8RHjNIuJE4jEF4t9puZ6GjWcesL+uDmy8O
bjY+Z2pnP4lraBlMnEfEGxSB4yTf/voib5lc6Ftt90z5gHKFkTa3LcALapcgkMq528WCmxxx3u3i
ukJDvmY4y9I4YzvDKOYiTmamnn6YByWlvGtKTN6YBl91QPldkxtNekA0h9Y4rlgGDj6Rm09fm1Vl
ie9QXho1EwG9rpyxGCJTdbJThZ0LOO62W7wrK/Dr27RurK1BJsHm6JzHoh4tgYkp+Y8YnYm0h7Wp
7PPgZasRkjqlNaNwmdJhtdjYDVgatDhN5eT+h3WK5iQ9YbabNW/szUfOd8i4qR+DzjK+WSNBBWOq
K6Gy2+LtemzwTSS4cRWgA8+OJj4gxnDIsrXpnju47MU8VEGWuQV9s6bu+2Bc1xjgCYLbDZXdNA4Z
FoVULguBsL261CGf0sS5q6SiwTCig8HmcNdnxLfdF6gpJYMyDmjsVkvdSSx1+hxOp/fkc0MaKKo7
QN/e/orBKNqF0+JVTvAq1sSjyTZwjbEXp0StKIIfWzshr75bRzwOXlBjLRUFDEodWca1J/KmuCuX
qE6eLV11o7v1ImPqjgh0ZLS8LF0fOpJ26FyjBp4RrikyWoXh6XIxe3rf5qMzJbkhTnuu5fV9OBuf
lwX7oObQOx3OrIyQKhvjozuZJqOCqPi6pTwL/G/s4C4PmVVunqaFZgAarddhKdNTrvoeWuCqMag2
RgXP/ij4C7udrLhLKUFaQDtR05x37NphYtmtmxHnzqZNaJwLOr2NhT18VHMftOlhcBYq+QOREdXn
pcK2aOw+ohtaaY0y2wgzi3dUhkXe4pbUBGaP3e8oxdcxmyfzG9mvHV5G2VlWehCMCRvht5A8wJzt
7p1b0ZSH2cgL6UQyLuJJhVLbJ229Crul6Z4LGLxS0oStblNroxucByF1Nq1oBBp7stjJG6vYJsNT
f28bKS1q+L4s8CfaDPwF17PuODkNgzW6IjSK199sMWwgfgTwwIABgQnt2FC7SAZuiTFa9mp0BNK7
qCbLHRWjZE2b4qOFrBJfTCJhcs/AF9goALSmLqOOcXGUVsH9VGKFepytOQcPG+huPErskZ6maZBg
c6OVfizLEVucyK3S6dkOqr4/ZLPrP5g8g5HNzHmZigfEruB44lBGQ28ex47/y+4qWxjNm0Jgq/Ng
SFyv7pjYKnNsyHP1NenFUpwdL5/ogrOt7j02CHlzauVgloduDb2F3gDfni4MnWMIfOMkkTy2SRoM
h3yYEaQerUHM1mMU1fLFCJZAxSbdPkE8Vtl0nKgG17jOQnkEnWmih9SjowZPnTp4wjSAmcsTauKQ
mxXBh5IZrc9j56qJzhTH/mL5Uf5Qzl7vx6BExUtXRSMzK3Prda5mJtwO3Vc/y9pXw7LFS+kasxWv
g4sIhKlaoEYKu68MY9In4Cq48OPsuWseHQqnq3rziR4c4+9Ipc4d/obVcaEZ4oSuOT0wAyi8516t
k2lkxKAG/OOjj6lK3CMAwagrWp+GNXHTOCqD5ZNZuusZVt9ltLdV9m9U3sq3zFbsnlP6bs5iGbz3
Q2g4d0lkNqemkNrJEPCAqdSivjOpHI4W2K22lgmecR5K7yWGph9N6Xl/LnaYfUr6oXu3wM4/pdiP
Xcq+G0SMCpGRVnljkS9N68mfCxfV01rMF9MZxscGLdSbxu6t0zp1xUkUro1tmZJpjLBr+VuGk/jQ
ju70tnLN4QGTsuxlCkwm6hhd0Z7Kqlsf6aiKPuC6VT5YaeK9DVFHu3GBm2uMWjx8NBG/fiq9sfsU
YWt3h+LGOICTJPdeN0pOE0C3A3CRwfy/MXTvXeXXH+Qw1c1Ba/DPzqKMr6mdN09RI0E8KBo/oMxm
+IfsnLuJkaHPtpMyLW1V63fRJc231M/x5lkS49go0QFKJdY3Cwe1+6BZxL2Te8ub1TaGZz9lxq6V
KXXJGMUQO8m6oCfPw+KQd437FqficD7hc1zzLUwXMahdH6V0l7gIwy44h6VI/oPS+JXBDeM3i+Pt
Dp1iFAuMHmjy8oiHuTA/ugTgkzGL8I2XBsG9s+YN9mQ9NwAs7H0MSeZpnZ/osz02YVN/HavCyxmG
UzRPLE3KhIjJgaZn1zR3YUpGfiGspxSDma9z7hoPrd3R/UW5c/EIJ++aJqeFFD+tVzxmmBm/quJr
Vouc4Zl2jXrem2qQEuaKRRVWcKiElUMf6lTW3wiolRPb/FHEHDwCbImWvJiRNO0fixGMZ4+e1YsY
5UjMyFbxDovC4R2zLxzY+L6+G7G5ikNg6A8+Yks7TqrGEuJg5CqjQgY/n5lvnFb9n1Yw1C8ZydrJ
mGCdj4kKmISTAs2d6P98nQr8AOex+ZytNmNQKusv1TuvPrg/3t9iPhtjIA5rxEwjCh9pXKyBUXRP
YHXVPTdWOgfSI/lCRsFkQ6jNRKEFsDmSMwN8h9Y1SXit0cDGkFXmVxQU82GKvOk7qIXxp5EONuVg
l7sM7jDz8m+fCVb3RWa4j826tF9oWzMeBCUNm8udn1PXmR7GvC9QfPhedcTZov1z4ux4tBbP/4RN
XfuuSlqTeZOZGM7+MvmvttVX3TFJjO4hGLwAt34S4u9GVmULmkg54O9hYyR2yrw+f25nZ8TUJunl
UQovqOMooOs4/APSPjzYfbdgDsgTfhhVZR/Nhrk72er37xtM3E7MycvyMyiG+T6FCVBxHVYJN9QQ
SxDzvqcd33hn4QH3vXEWwk+UO090ZhR5zIM3Hyb80E6hM1Yfac8EZZvX8GviNOkngaShjxstUYl5
CvKDFRXeuZgtXNnzpCvv0ibMv7j+2N8HxpJ9c3v0A24yBDiiTFSH/mqX8ZzUCVuTltszBn/tQ27n
9RGTLVAwVyTHIpf536HM2gOJb/iuA0nDHs5N78twnSno+4HGGjt9rFYlH9t8eeHC/yp6v/qrXa0a
8hOXwEY4xO7WGU7Ic3M+BUf3INwheqFpyT0tudednXZKq9ibcnksPMN7ciXD9wJpfsFbx32cxUwP
YOkMd1Nkack7e/eYd7L8g2FwGd7fXtOjvRmie+mq7qOPBxFOakLkL0bK+BoO4eZ93c3q3o+MlYmr
nXs3LUty7/LdxTFQrvE+C5XC3A/cszzPhcgZV5OGWfF9U9eDEmpF8ZqHOEWI1dKeIfnaaiBuaxmT
K4lafshxGCeLtKM0p19rLxc3Z4kN9dhtR3ZVWz9pfdL7XckuCCjUcxvsGQ4iAzikLw+D1NOA+18Z
HeYyndb8NaBxljy2YAYEP+JtnlYkV7oo3fg8xrR3Yx2bcqRxKgZEgJ+b8yFtPydeVM0MyLmSf9Fa
I+0g7acr7RLVXu3+tWOvUBdYgR76Clfb4zIqtf4XZefVHDeSpuu/stH3mANvNrbnoixZdKIM1dIN
gpIoeCS8+/XnyUpoTqvUIZ6dmJgJSWRVIpHmM6+5A10TNVdNSHsDdaqomqsNu84t79Oi7zACjAKn
S/c9Yn7xXmsbq9lpWklBQwvL2X/RkVwNT0jWGwUkpowQT8PfYDzUtN/LR3usw/SvzolEVyFf0ork
LWKeoWFQmM1yU7+h6Ts57hH5g6hONj2Ssogdjwjoz/sOhKOP5E2dYUmZoD4ZH8Ix5eLaIL4h6VDt
RMdt7XCmQQ5FrzeIdHaqYhScldDqZanmAMRLUnQvCA5nPQBJCAnOtx8idGblZ3cj/eXoNOsuW8z3
RHUMs5AmO3W3bHGfCci8ZN+nY68dwbVk5ZtVlb9YaI0LXkdEb1B1SQIAcD45SMw0evFgtN/JWSXM
Rp9HmS5MTiFLMfAu4B7fq9A4wSuSMtraXgDVDx10A0utbh9XCbmV0RWENrZ1+9Di8mvuiaWolo8r
mUk1TqzeXIp0u/gaPkFHFL4qvlM1FrUFCcFrVR+UTRD0q869khUrDAxJ4ldZ5xIiBnZcUktVSyJW
f7e2Y1bilRhNqUke66NsCCvkucojVjqEIroOighWJ6UssZEFydK1PsJWQSpIcWDWHpIaTWb5vNtS
AZfX6uHa2RkM2TmDMBqWuTx8/Mm4jr3BGbRren1WgvqNx9SII9n33JgP4SAa8b0LXK9Jb8iLoaJt
BjrAenVaIiw4hq0JEbSCxYIOPZtceVaUSLW3IAxjxZfyBW1xaI66LVsXoQcChaJ1aGjIgTfmACID
xfMMSuhxZY2I2pdszDoeKfeuLVBVr3N1n0lfKYSdWcS05COT7KDb+wkSji8IuEd4gnuhXzoeq8eV
5cUzclYiEWL/mmQdqdGNwDEEWYJlXBBeOWJh1s8I7atKa22b0wTow9MGE1m8c/V4UEzfwTQX0NCa
yCjfbkqLmAi+niLArEVkS/VhSlHJHtQPDK96TT/KsjSrKaAWoVhoSQ1xIF9oSMCSO7dpZuNY+6Pq
6J1R6iuVlsxClg3dKTam9FiM8K2JfcKsmYkGkYVkKLYJ3wtaXkkrkD53q9EAg1sql2Mt0Q9fZqVg
2C80TASMojGOCik4U9sfkAKUupEd+Bk93iYpmQNsM2fye4Qbz4S7tQ+9kv7cehjIUSY7iPVqk6Or
Nj1N6IK1X1YapwgSGMMrsqKlKpUwirGt5xbBkzMeIUjmYN6h/DhPn1OOBf29joJvxekcxGlxgFo6
DJ/J2pLnUqoMj/TLAyN7q8d5j+TwZDXU6dumTu2neInS/DZxEXc/NORj7qM6SzqXzj4NtXNdvYsK
OAeaA2k03tC//U8lXW26tc24EjEGRYsrhkTOqJl3HBQr0XnlWA9nlDgOTSzJsuplvx4ZBzhtgCUK
F1EehTtu2LXO59GbjOArdtpUeTKnk4l+o6Br66Y9kyNUFagNdYnqgHIvG0FdBUn9bTGLsHiuTCTK
+g0FtWnWN7ONoHKCa7PsV6xSRApjg4SxHA4E9mE5zoUPIib0SrsiHzzrOlXBCOhDTVGTZVUhi/X+
HLIWSB+nv1Rn1GhFxEzZSht+OctEqv6BurEzgFYcXCUmuNz2pn9myFsUVPjLMdRl10jhmdQZvV7z
uM0inxRks/XSOuA2CmjeOAM8rtxlmEES56LaQObsSUOBHGVWc9pFgKud9+ooQ5hYMuvWbrjqO7eq
gKIjjwi8YFS4/aJr5Q/251ZHiGkPqC5FtqfuJYdoTLPcqdWAulz/sIrvNAWEGUFl9IzvpPAjOYNq
mVA2k9ePqCv58EqKGMcDef2snA1RmpOgGTKYxYTjiTqIXeAC7HYowhL2A95eMmOSASkOrANBNfO6
1HrpVNstTUYJXrAw31qe3GFeOPunmXYXaqAZBeCCeF5kqevt165XPaWQLa4HN5cnAaVBGfOoDupc
BZJHVAIGEPXGyEXCSb/yBpQO4w+d1TmUfd0BFi0X2aiAFuq9rSSo9WUrYp9A7J7PrZtIHjfuGMrr
OVGMCk9454bAuQOJekLPiVci8qchRw+hNSD4PUs7NGcxB3vJhr65CpOytfo9ojEiz0+UP/26ORot
blf0owN3mlCsdAsW/xH1rkyHtepRzRlOWRFL1uGAtCgQ+x5EAnJCm8zKYfFerT2xRcGDLbuR/Rxw
0TIqhaJvxdU2L/Oq+9rmhujNd1ZjF3ayc/Rh9saDYcxSAkxHGpKZUT10MQSSC/IDQ0cAL7vnOeHj
o3u+crS8lRetUm2ISEAlJfKMs145jYTE8lNRI5QTiDiCjACqczcsBIbIXOlKLVNdXnTJXOjTluTT
0khUon2DWEoPxhjCHaK6As+BmNxJoOzL0HCVZNnYnb5IrnNB4znfDRop5Q7YAR5M93hikJruIiue
vGy3+iKsXK7AR7fC/JCidZQHwG7PO3ldxmpDl/HQWeFdlGjTAiYISU5Rf24NsFR7gRnMMO9on9s8
xRrpWOr9J4XmWd0XHE/Oy+sMV4sigff8dRYANSr2rtcmzJVuN/LUXTnMqxCA4sQlCgGBPIoEZK0T
mDWphMo5Yy4BQqJv5A5Nw1g21pLJk9ds1ZxVQFu6J0xho6VI5aBE2abgA9FAYrnEZ5Hd3g5G6NYr
TGLtQ68wIRqfsuG+MvZW9YdV8E1r0R2FrqS0TldcTgVzgNds2Tqpy2OWIVll3QuCPszxyhRmBKRg
rmB+LxLFgtwWFqo9JfoJTwIZGuhhRMOvAzDJFJX4OjYYmHRER6i1TVCNte2SAeqi4gwqscBm6hxG
r9BCSJ64CV0PmpV47e6Hoh1mWLwXQ9lL1QQtDEzRZNSNOAQQr5wbDdoFI1hJ005byGb1jBcQfch0
tjOzec4y56w3oEJbijB4pq+ITNHMLYtsXTNNZcpGPGAeKXfThQ3q+Uc/COkxHBPoWWdyeEk4RlQm
t40Ckfm5LjfZOq9If8udArhAbsMp7OTu1UeOE2cTtMh46DheVmNRbNXdRildYi1mipHj3rP0pRTA
Fq0UXdR1zayZB2L/5wSkRQXyej32EyWHuYIs8ZWQRNs1TZqR8W2NXQm5mP6Hykgj0Up8WpfGHXOm
Lvl1T+MHp56dnBiPVSW4Nxse9jPccSGqLwelCrAe2Jrim/PwUj9gdQ8rFAhhRet4Ct7gz5Y8ddce
qz1j69NAm+UTEQA5S0fCsZVXznpkg0SSZ3uvo+EGhFORwvMUWRNnp3QlATTY1RHQlTUa19U5+l7R
gVpl4Zx0EycGJ9++R7GMh1ETrZZcAEKROVJ/ZSpYkNJ8MRXf/sfbVMjJqGnly9ftiXrTBgA4IdTS
ohwB/b6XRFRE6LmqZ6p4veZu5iUAubnR0XErq01EZ4syPiUnHdExBaNV78HqfPnSFbap8SPJ4VXo
6kiF3OtFHpA78VWBkmBY/0T5QL6iFaMFeFZe0EbrxD6WC74dOUhbqE1RtzCn0sMPiXCF4EDIRy7X
UpHiYwX/bVBTJ4ICt6nxfT9QdGrIXTVRAlgBlwpGGCOMwytasV4KwoPLgVzq6h5wVUGDGuXZ02tZ
JGCptWo59/o8SbkIOZkSsKLY4eAI5VEbQHNgviNTyExsNbEbDE/WUdD7ktoaS4OoAvKqlDeQEB76
Sb6MmSOaDxNUsPmUVYx81ZJYk97FAS3BIJTWfq/Y9j1GI3ymTNfkWM4xzBotDsEIWG8nRX0BxnXh
GLVAbhTImvwLXAuGMvLwV+AUVbSJLJ8K5tahOuhhu8B1w7shGZX6A6u8QaGxbFFVOOtyjpMpkTwq
2F2vbrw5iTJtxd+qY/yjCMMUsBQsOdF9TVWDBeOeSyMKh7iKqKgoqj2jgwsV6Ud2JaGQqTopsrQf
KmqjhDehdjKUjRfCd+Q/KzJmvRdotZ2rZWqtr3OnxdYkz7ZzuWXdcSrWnICE8ByrXMOKBgHxIaGr
KnwK4VbXX4CZk/J7HGTy9apyl55U5zKZ0gFZfQD0KhtKArys1ZYWwdG4z+6RqtGXcVvrU2AQ9ch0
RqSNBKypUJuegoTdrMw3a/GrWcpy6UgQAf2VtymUbhnGGsDb5c2k6nOOlcqYOAsNlrnCKHKRz1LX
OcKT6WnV2VhVLcCFyvNdpQK+OuXXqYZHIa/zmCoWb91zz2B+bwpjc7rzKSe69tZVDpaGSSzv7FaR
nBURuUJE1wMIqwMZl6j6l0qAtAngwB0eNwY+3TScR+Gvl0jRmpKJ/EOV4u9mC4DWzptOgRLBGckp
aq0MAmZJfw/YarlHRlxSuH/wdBWQiFxMxvorrEiyovmRHzgfhUdkm5IlquWwljCxc5yRkcImAA5r
cca8rSWXKko7z8SaYNIPsavJ+3DF76mFrMSkMXLrmDwEmOQ7UWxA4kQHyLylte0qstTAuG7vCo5v
8Qghopgf8hpld3+jEKtL00jw7Er3WW9H5QezGiSsom1JTZpi7MExLs1wMqqCWOUA260ZcMTRIgn7
XM89bxQSY7gqVdVKouwHrvUco0XwLdnlaz1FkNTJsLIZ5FZdUyXLHWXYIJQRzHpYrXJWK9ehVJGb
cHypCBYDbiGgMvVO6l/gy2X5LRcp/LLqCGRBjgitMEkvMBw/7iaUVMKMGtM62jZI4GI/rHBZOsvy
gSJ3nvTmiLa/b8w7anRSVzsHSsS+VKheVyb/TJ8S2MJ2i1VHbYxXbaHax1OxiaXnhgLXq7LAitZU
m8hLKf2TlNa2DDMa3ZUCP3Ds5ad6RUl7Z7fCnOuao4yLuj2TbFbeGvXShcd1lkYuhTUwGZRUzKIi
KUC4EkQs5UHkZ+p+zy+0KqxZ6RcazqEeHbEuRbN4q2gh4YLylnk1Op1H6LjmkiumXMUHxjnF73vg
hNE+rg27y95x3MnAHM1lOeG+bstXasw0RiiGYiLqh6A8PFiy6zke55Bz+MEO6h5VCSVdsHK7bVsG
0VWGC53YAHeTh/sKQ183hReh4/cloKbL7lsBz6ES1mgVNLQp49ljZ2ZWS718LUAoFa0VXx5MbdTv
C7+D80ff6RyKriXnFXUvybm8wlhFfb5SrhlV8bBUoMtVQWCEvWDrWzGW7Tw8aTFFXjJKvzSM6bQY
2LpgNuEWeb/cVcD+J+ceuhjSc7JWuoRVHr9MjU4MdfCy0kzfdhnoGvcYm+7g+FCcjKjHZshDUnnj
UEXu+23qdnP9EpmVGKYdDMYluyfVNvKdW2Ex3H9skSux/Z0J4QU5WWdZLG9fhRSHjsvgVe5OVqOM
uzZF1utmqAFFxccgJxN/M8dDb12Xcynyp5Jl9N3RaOs+5W4fDAe0dhf6mmkxu5TjgU6dxFj3f+lV
3Yh7WHFhcQwHxgeKygLRLdh3KH45e0QQ7CM1v7h/MzWsrUNhhrN+rIQ+LjcmqjC7TKQmiHphesQF
EccvcBM7EPOmg+Xd7/RxAv9ltfF4apzBFVRqyO+M23IpyxGCV5W6B8RtAtR/zGUUN36SL3pzsNug
62iW+PifJQc7HzW8mBKh9XcargD5vAWbC6J/k9ACnLSNU4ZjZiEmpZeWR7dWQyNw2y/NOAN18tN2
wJQMYJk9bUWC00+6SfCVAr8dcz64O51tYEGot3XnNgRmbIqNFmeDF5xQiko6d2MNhj4tu4Ge1fiQ
C7donoVTgmoJhtgZb2CR9uKAkK9Z4kSX61cJchQoO8N2eaiw0q2uayqe9l2Qt0K7cQQ6mF99DuXq
a6W7bkoNVIOj/rlYwDtl+7ifBnvYtMDMKyrDqB18cfORnhMC5B+hodC+2jir5NYZ3cwSkZB6h4s7
7qg1ukuyGXvPEp+dhfBKUtwmqm2raY4qHHpGFGm3IGNM9w0gGWZm09jBLCz8KTJ6UUj904RK5sKx
ryKpdjpvCtikqDeoY1kDxMK5uoK/10BZhfiKhZBA3Rg++lTaSQ5UiCQiSQk8KvkZU1krKV12haae
YK9ndwpOrD4kVf1LTr+By1l9imEsHs+EpxJdnbWXkRbW6LPD2AfhvFMg5fXCUSVP1SINUX46n83o
a7FYPZD0+rYXlLLB/yN9glGMuSzOh3CoG91/mOyl1Px91hk0L5LEkynSYoD0e2lxiRLAiM+B6H9y
NhkcTUbN6dbCvRDvu8oPyy9Jl7nhtxGHeAiS+qAXj13e2ehKnNub6mnnte50/iuFrk/mMaHC7OR6
Z9IMavMnj5ts3guqi72PzKMWTdYOWVpZn8iURk5yjkoiHtIEw4EMR1LeOn1a+cd56oBmhrqJ495D
bfRRDs+XbjRuOL1DOtFiT2yMLSEF7NsH1yrD5a+ewANPMhcg5bCFGUa9YG91GcyQZzM3U0M7ijZP
UId767V8vFdfAfUxguEmbnqOPw0u5RyLADHsJIkwrdzW1YA69VToTrXvm7qpN4CmTA0qG3ak99UU
1ICf5jFKCQEcPzsgfNUcnG6M82PQzcCT0APwAoDrsfku07Vav29hWO0Gp55oGeX5pwzy6hPi3dmV
MP3+K5dPV+28RZ/3YeCEcHfmmC/Nvbi7oYiI4n0zVOPLkFCDuyKvE29jqpj3RTpYJz8dhn0/BmzE
jvqy/a3CvbjctRhTNsd4yKevjQ2kbOMv5phsx7avvtRRhT7LDAZoB6vbe9dAVr5BB9W+RcTDKjfL
mMbzwXSK+t51pvQLcPH6gdMt5y2ndoyAYmF9iKtGu/JCznkYo/NwZebGCBebJFv/DCyaUy2vRPeR
WD46tbz8vNmEore8XQTW89qk+v0N5sV0Qow1BvXRBPBVaEEweVnVml9oQWTOnUmaVyL+PabGNqah
XW+aJqFCbriDe4w8Ir1NQlvLvXacJckgufhRChjMbL8sZQECKULJA7U0+nfgKHJESGYTIpaZ6vUd
1gl0i0svN7NdSoJE364W116RWLvUsMbbNIyMv3xdeJ9RHUq+JnHWn0A+Wg/jZLDKAjc8BJWpg1/K
7ZM5tpm/7ajbTxtTD5sTUhviE3cbN8MAaemTZtjlIY7Yd6R6H3qQ93+F5EO4UY/pm1IPikNndsHR
cfTpYKG6/9kszPgpTBx36wRZchi1JXwbp2B3vNHM6cT25rRF0qW+L22LIzXR4mEHwq6oj1bhJd8m
oRnvWr+Np3026M1XsK+TtwPZSAHQjrWh2lRZxMkSomK5rRt4kHgvoZ2Va1l173dT0+713iyK3RCU
FkBTPRmO0MTH5zQgF9uVUatvTTscAIZM9k2KMPOdwx1/s0Q9uMF4dt4ZZZ0f+jTEOB6l/mvk7iIw
kd04htdgN/toz7kk3vn9HN0i9tr6+4oI7nGMkvGbWXUR2dvg05G30qptdjyI9c6Srqdv9AlbIjrR
qa9vKxSR7/haSKtRuBzqoSu+5hoS0+9Tf8Dxm984+LI/8D3hznwuNb0Mr3RtcPsPwQyYybnzx8mD
UUj6vQTue8fnDU3ZVv5IEh0RUAfQC2CdBiokJ62PzZ56jQgNa7/MlILhWXbF9AAfKuvuzBEKyTXw
nMq4po6WGV/mGR+CdOsHo+88RfAs0n7jGew2zhaTknG3m7DPLh503SxQSwIximR/sctmzQ0WCwog
FnrpQ4IhAEiijoyGePCE+A/3e97M464ow967m/RUpxMtdF2/HeeI1m45wGM9mnOyvBFIj3gbPXPa
N0kawHHHxsCMgwaAIpC0TarTYL+aodMJvCToFe3wOukgzPRRrV+zDHLrTdrnzvKqneHPOGEUVVDp
sCgveIBUsLy+wOIjQjIbDkiuK+tMWVwTxI4bbrUD/T9fp/+OXsTqstH++3/481dRUReK4u7ij/9+
Lwr++z/yd/7zMz//xr/vkq+NaEEm/Panji/i/rl4aS9/6KdP5tvX0e2eu+ef/rAvu6SbH/uXZn77
gitCdx4FzyF/8v/3H//r5fwp7+fq5c8/vmJ53clPixJR/rH+0/W3P/8IMNH7jxmJ/Pj13+T4//zj
2Ly8lPlz+e3yV16e2+7PPzTD+BcLwTbxTKaYqVuS2QJaUP6TZ/6L6jfqDBDGPamPAc+nFE0X//mH
b/2LnBw4Bi4HADNJv/74r1ZAWPjzDyf4F/KNeLkELtZBcE3++PHoP73C//dK/6vsizciKbuWZ/l5
9ZiGB4lRl5+DO4lpXDI5BIkJBI90BEnY1z1uIf4kt2nXJzSozDaywDDNBUE4Jgjt6IfXI83Z+ok4
r6ju/zZt/+ThcoF4ZyyejT8Ww9DR8SLj+ZlV4jlOCi7aM+5qM3LNdI8GZ4z4VJeM2oeuIA9CI0q0
UbKDwkjd7Bihzpx+TEAAvpfmU3gJd0VGPOejUXDEV9jyH1utTJbr34/zlylj46JGhDgMyvoOBKyf
hzlMuhdOjpXfaaaeRxtp6THdTRzu40dh4xe6K4wkSo9jY0bNBtlbadAJpV68ImHyT8Ngy/PmMKFg
wi5my5prMU9+nt8VlBjKL401DPHBtIo029AoFd6BhvPkNrumjKrgJtWHvDtFyJH7X34/HRdmUo6J
Ro4LIc1BY9x2GMvFfIRpl5K8jsGpQFctNk6u6LIO0lVfBPpNhcWh+b5LYFNuOKkQjSfHyKrr1HRD
OkmlPt/+74eDWQ3uQ+j3ECFdCp9MAS5jY2p5J8lwLx977qF5Iwbgs+AGJogC9gHkQRZNsMg9KvW4
RCBKifg0jJzsUbSpNb8iqSQn4O/KPo4LU86CwWEFmPKx0X5eMLk1J+OElcR177a5QCQ9oml/TLvI
Ac7aRqlXQaxX+Legd4r0u9OhIpttfj8x5s/Wnxg5UzLCeA6BPARASasuFkwHz7cxdWO5DucA+upn
r6F52Nw6eosAJ5mrlgDqN3WS64SydLqIcBvbQRXbm5ludRdusp6Ox3f6Ro6+LWf4OvN2xM5emNtB
g20w780JwfCbqMOi9jmeJr8FWesY0D4GGOLZMyBUmdIFARCu53Cw+d+ur6LO3/3+SS9XJJchd51t
0VghyjN/uRI1J0U2KRnDw0pI8+gdU3KknpcxyqI1Si3fLlE9UKXwYP8SqPd1h8jLwU6aoNSIoZuO
B/79sC6WAbJOQEB0E7EhFG+xSOQe+LsSGxlFMvfCHA5Fl3bZQYPcXp00Y4nAacaRe49OgVVsbAo1
/rH2+zJ6bWdcqBAxAPxmYXqZCHBibn5J3gTrDhuC++dgaLXR3cGZz81NMc/ON9sc9fwuttK2e9Mk
ZHobCi7dUxxllb5pyzx1rrvC6MfbqC2S6ogSZD6nu5z6yKelzaflFa2oC3qrhSElgrg2lyYCaGwZ
efT9TbPO86mZ4ALaIX2vuf7BaDNA9/hKtO1dWXT5uxKO5fTKJv1l0fhIM5m+wb0Da8r9Rfisy61J
9kD7Qy8W3b8f9CUBoZ9mmvNgx+24HJgAEb0b/N6ur7wGSOtd3Th2uwEKGdrmK4vlwkeVw9TlOEUd
Gdc21yF3lHP0tzlAzmvMRitvDwtSRQ8+hqnGvscdrLheCqD0R0quw6Nb0Ra4Kqjpbl0cRB+LFL73
Nva95dNYZKH7ElDGvzNb3FT2tpsb8PKwELU3+ARZEyQjDxKKFSWd9r+7m+TgDVNHXCtAFtRF8+vn
wRtzbY+BaJsDXDx/eMzGKfVCfKUmC8WZqTOfltldpoehAjD/fRwa0VEV9p2X32+4XzjDDIPdz4pH
4NfnpLkYht3ZVAzY54eEHshpyizjsR/RpcaWfaA6h7EaxJ19Dsu1ukV1KI1uHHzgmx2E1Wk6FrUW
2t9RRmhR3nxlZJdbkZHRzENk0NQdm+Pq4iyQ+r+pGbjVITadoT9RFxq9bZSj3rajMVwVO83pZuuY
13HZ08WLIfR1Dvrqhzy1c+89FLFwirYFBYB3OTJEzsNEMyt7YGUX7SsGROex/O36ki+TAwsxV8JN
D62Ni7ECpc5nr/P7Q9V6xYfO68ny5ryBshsbbZWdCsPo8YpAvLHfLOHobC13NqIrs+pr46M3W0Bj
CtDoOH6gJHlACiA+eKPRT/soNIqtbddLSQ0NZ1RMDRbvOZvdZDpNRTW8hUhWB/s68XtKuRSSTwlB
Luy0gUZ5ehcA4WybTTNF9TvPoti2cSubb/BKwW8ZqbV0rwh8yvVyMRO+43j8h/9hU8oT/m97MiJ+
aSqJ756MZU4edegpKWTjpnbeWLy8GvEwJ7mVgJUPv18v//jFdCNd9IV8oi15tf/tiztfRMUwWLjx
4Ts07gKnrY9O4EbxQS/Kuj+hUw/9JG+Nrnv4/TdfRJny5fsegQO4cMexHVcu5L99s4dRYAjsuj8U
OCBP7+CeeR+DqSleFuQbgk+QNCMTn6EqM3YFV/ECtrzJs1e2yz88PuEK6auLYrtOIvXzIISVR7YG
KfmQJ3rdHup+Mvqt5hgpqbZjRCOIVhfSgpVF0Ss30T99M/bsjryJdOb+ImYyavjnvl91uG0ZvUtZ
JCzC7y17epu0Ix6qm84HqLuvkJl67T4yeKiLxUaCh/0PQgsUHKyLCwAwQV9Oc0AHEyqyvovcdpL5
jxGcGugzx0DXUmO3ILcuDhGk4PzYDppbbrksw/aGEgaT8/ul8E9zAc4rIDGzoQpevgXIShWs47Hl
HBClc4ugVfWS+0VwW5twb16GZnJPiz/F/Stv/zJu8mWGGuhELbLvwRH089tfqlKvMGRoDw4tIX83
T6X/vqnM9j3Iea3eZmNdQS+mb79AAHS1dP/7x76woZc3sRTlJC5gA5jEkxe7PlmMpDGXqpUE3Jye
VVTWw37IvMTb2emSbQ090xF7S80KzFTtO9qDmBB0p+m/jCeLc+hh6MBmbcKsblp6rO3gHn4/xF/f
jJweVOEQtPT5v4sR9o3fAzSJGWGSzNMuy1x//gvFLu06wO6r/Qs+lpUglTI0r7yaf5obUnXKTh7n
AxWMi51pF7HXB/PSHCprrN/3sDzmHQxhK9ziBu7mu9Iup49Z0FktDLDcvekDt7x1jch81AtcWqLN
bCDvdevA6Xg2+yH0X7m8/iGqw7LdkiMj3iU/vbi8sMdZwJyE9aEDyfAVeYy0QYsSUcv9jCqqu0Wd
PP2U8OLfWrORXueAnYct/glL/cpU/XqQ4rxLc95wqQBxhF8MxOzgTFdV0RyiwI011nIBaQbmvqld
l/TFkt08UrEGG522Y3WKzDDeYygbWW9/v1QMeVX8fKwQUaJPTR4qV8vlsRJU6ezUgYbzoiuWYldn
vbXs0yEP4a0FxeDvPNyivoh6LLyNhkPwJ+BNWniY87y8g+64pEfWfPlhLOh/vnbkyTm4GBtenzoU
KY9bh0zp550ei6JHem+pD0QjrrWnbJ3favoMVUzXoxtCC+r9XVp+0IQ/VztH6xpzE6VOCYdoLF6a
pJ6TV868S3lysNGcPQYFViJxm3LcxZBo3gmIyUwX4Byr2YytwJ0haEF0O4YVuYhf+Paxz93kiz/m
0x1gDGh3rquTvpcIsfiEcB3TN3A410jLIWG6gTwBOxBBOzgLRaEf+t4MwtfG/cvtwUWJzb180y5e
OJfVIXNe2pT7ID/Yo4udKBCVsUg+KIIhZ+nsve0mKNffOisqs+dmTP34TWlh9fQJNliHVS2yYLQ+
X1l8v46KOBwpXIc+u4W818VBBZ+r0iy3SA6tLgRCLVOb9+TZmln7yYOJla976vtW07jdZ+LCp1ws
3vB2GXucKvdeIUBpHybbptvx+4GdBZN+WnkUVLlp8cbhbdPDujjHSgTjBs/Wwz22mE1lbSwyOiqf
VjRkI2QnWHo2/UV83JAIAdiYPZe6OVI9UNKtfeXwV6leUdFIMz275/cm56oCttvdVnBJ7BN0IRuW
NJjidLqygzbVv7muX/NVdetLH8DfP9AvN4JvWNQYuDCxG3TZTT/vJDC7CcVbPQA8y8fj9d3r4kbr
4FTvkYpqEoBMIR22be9B9775/XfDd/l5H6MYjXw1563BMUPAoF/MZmg2k8Vhkh7nCmJM8DBl7cJk
BaMmcSEpOZbQtpMWjMP0GWkT2xuuIW0t6APMS1o+uPXodp/Gc80IPic1pxghD9aJ0ccSfd8nuZj8
raZPkZ5e6bS4pv6oO3qvVVdmxtn9NJWTSL9bXqXl7yNQh86ntOY+DjdUSd138MTd1GcAej37W6Mg
FQvfwRTHfGqrEFPWzDcIMMpIgYDBWtIgDPZFKhqETNys42O3md2kiBElXiDhb2Mh9Lo6QCOt8+CI
okXGr89zk1Hc4ryUXw3tLuFPflmHLSghL5CLySCvQsMvCVBaeU5RdaE+hXytrIlNqR1RLLQwTQeh
FaVaxWKhgl+601tkEdxxAkmjD/Pnvmjn7qMhMGErT7ZLcYlDfCj5836C6xGiFzJo8D23ESrRGANx
ktv2doRQymMUuEPK5DLWshYb+Cxk5nb9gOZOvq0yt3XvG1Sa5d+R3hnOlV8UQbtcQ5NfvOgAa3qZ
8gcNOtNoPWoBrsf6caVkVq4Nn63eaLZTOfL9JGR2NyMyrWXzRjcGouf7dbRJzUIyDssyedTg0ql3
nHjjkncDFFh6FzJNOFNq8bYYGBias0nx+mZ3ho0weGSWUQ6IiG4mNUYnCYZWg+NokpoeIlD7UX+C
WWSx8NAaDZj6ycItNtivxqEAWZeejL/peOIhRhzxiZJByw7P3Cr9HkTK03bd+2KUClRZWyBLugvL
Wm7g9U9iXgYmyAM/Q63RNetAPJmRmTtv/RaszhOynk13T7M7+u7SGmg/IFUwVs/JQKfylt5x0eP4
1dR9qCOHCtG1xyUxiHmXfabJL51iRDEt/CZL79munRptBsy+eaypnuXbavqMk9zIS9354JoUXg9V
Mg/jrgdZ1z+BDkkZcq5GHtvUb589rM9m5JfTjJDjsTKxPAyOnaYbbbhJ+4UW4c6YPJ9d0QldntN2
F1E42vh+VLv3QYAEjnVtjmhYaUThEaphJ90ugy6/M0UQWht67k0LhgipMnEzd4Abkw1uimP7Bq13
VFz2SaJ3vg5Df1imWxDlHahDKn8wAaAwOdpwjBpUWAUvjmIvBm8lN8v7cUa/8MloDOypk05wAm1a
8DbTtPHMRVifF4E2YrdN2UsEvROSstmyTathLPoTyRLPePDqBN7TTif7Gt7qORg/bmunllBphBKZ
a9gyrANTt+WP2TWLh0qN7QijeuMbycIShPzv8peGnUQoQScugB/tPvcCFAIWkHvMUlK6nn0F9gGU
CX4qmcRZIsp4xrcOU8l0tlqQpd/VLrO6Qf4S1CtZojaXIB2Sd5ILogXoKpdSDAvDRcbpxMnMXuGI
kS89scNGHmsCCebvaYNd21+GFjb1VbDY9vAZlpqD4EGMXltwlWInG74tIUZSMlQSqXmFQv6LjuWH
wzqKIrkvJqfi7IxoJAAgSbLOHcxtVQzythsjHwHRHvaW9QjSskmeKrPXs6NRUzT2UVOjwjhDWRVz
+o4TcAjewt9b+Bfkkxd65IiRmeI2rMmB6u36nhaUCzgIVwYHGhBc+OqBwYl46Nk4iTEGd9Cfa/p/
uV31Xz20D/qPTRYlHph5a6QxCCionPSNX4tqKffGWPXV3kb5QfuGTEGt3Rm43mXlgbah3zyCV8zT
Kxc8b6wj+9ILoET9ot1kXR8N8c7PU6u4QgKzCu4byq70sgD6oyHR5Jo2gjuskjB6sqNGgsdh7FKo
XbeEFcLQ+tHTYP5KUwOkYkbTB0xpQRBulrhpRLYz50buo7HrURSqAfHzh1BEsueDDau8Kv0BIPNN
h3dp9myh9sQynMq+dq6jrHXm4YA8TBG87WobNsyG1svEO6VKL/sawEIkbaFwOuHk2xBBiqLnYFk6
l1KyV4tbqx+S5JYFW9bXzYSq2sYwcio3wDXF/2XuzJbjRrIt+0W4hsEBOF6BmIOkKFIkJb3ANFCA
Y3bMwNffBZFVlqmy6rQ264d+yTRVpcgIDO7Hz9l7bSkv2A8lLzQyN6a+QB2AUBFt3vU225zDXmQY
uyoQHTja942N4sKdx2PaOF3S0aZsrfS+0Ijmv69rt+3X77WSsABnVJf3vTwvss24XOHi316uZdm0
4bz724ToffvN0norFN43CTt2Cf+IWkts5dJb4UVk77ZfAWnQ/DVSgbZFvBwYsccEaVvbXpyBbuCN
qqZu2z9xHStuV9HH2XaphL+9+u+7Xu3YKh4i5ruxsv81q/MM4pzqne/NbWBgOJ5sPzK56uscum9D
oqKafv9kwEBc9gCtHj8ycZeNhFhJaXAts8KkiOnLCUA0aZUF9ylqvYxXFvVm2iUPixmvRfuUGbE2
vGgy81ofUqvOQS21opt4KzXaP1Zb8VaXMh+f+cIAtYMKDz/voHQuWcyf62vfI2S0DjOGU/4CgQdb
PWD2LkOvyIy7raZ4z9nN/XJ7bqhrNvOUIjbdmPejnf8e5b39Bny+lcDUsdB0MPelKrYN1E3KPDeJ
tJqbhJMh+l7uS6ldZOtPeBONpnhu22FbrAIAhWb2NbVxduehXn00J6gPyYyoSb5w12XCkziUtmxZ
G8d+e8yd2tryvDsQ+jwXtUNKiXX3jjQ18V7zLaioCy4kEd2eAK9GbIp1b2tQY9m3tdJOa30gmSHn
UgClc2GTIC2EO9CjxutNaj+Ebtb4+0pVKQDKuyEtgA19VYbX6eL5vSywVK767w1Z6MPTYjgOLyNU
k35rVBccSXFx9NsyTICF2j50I7aa0NkUEn3kpQLX2J3KUrZ9NdTAK089eHhux3vtoey25r9Hir99
SUhUVMSPU6u98aGVmszSyxggSULiXGw/MG4Jva2v7jDUvESoCYyZ0grrZWd7TNRZMGoBdsx20MjD
ijSrbXip0Gzx0d5/hF9S7JJl3iCnUneu023mmCXtSl4RQ6c1P8aqlfDlrnYy3Y639dvzXMG82Z5n
NIXbvvQmCMGY5vGxnNKhDgBc8vvXoYbgR+a0PhiXuNCls19th/bS3lHhA9HenpDta2ZF23frbsqG
3L7COO8UwTMmJLRybziGn5DEBqr42R+NtvocpHh4X/2A3xeBCTVFf0QX21SfAXWgjaNbkqNTxLFQ
ts14siCr8o3LAsssLw6V5y5j1JO/ZKmpW3AZpVrRuKT6t51VdcAv7nFDrcuLrmoHDefQpmsLCKvN
SfjZjZo749wipOTYEeaBWyOMBBdpjMOeB1qmxdOcLChpn8q1LbUXYQJEjbzz83j2g1AD3Zr3embI
BMEHwciiEe3yQN3zc11aF2lf2NVPPNUjUC+d2muMKLPvct+66UcJ3+9BIsoxi0NAhpfbfxB4JuVw
bEZkcyx2KnE/gsSUVX/Kg277/Waysfv32qi3P4nCasQpJvOtNPalbQ/lh6YblSlPs+5lt16kv/SV
wzweMyV4vw7fUBxpUCTaOjAbjBf2yCqrs9OMJI7PluoKZYIKgxkyahuWTloZgFjn39l/E4/3tuJl
NRt4/FY1vy/ZjbKBjeyobYyClfg9MnEECQBBSmZL9q3rGhegfBl3ZNHve45D5SO2hcYkIyYvEsxw
LvbEFzJ1YUyjcy98rw+hJ1rlctujz/dC1wDmvnECG7cxIwnupJcvcrV4bjygY53NYN1SyGDdYStX
yVnajm3O2yaXbdyaIrKzZeErOG//SWUmgmiNriR0rAD1WWyHMg4gHUvG29nUbavtZ4nORPXQVi5v
b1aR/DDfxzEgALLq44AtnQeFYnL9fTzJguz3vlDwd67YNbe93lloizjooreTrg16k20EQuY4qF0A
0LOeDzR+40zdvS8XiDAqdoQBBBULBYVfDPM4qplipu1Nh22uVw+cE+PRCr0cHAs2QEtt55XWH7el
femMrcbM8HOyAaPz5U1lvfJZ2dPJteP+awyUo+h3GBp/16RxuV2Wd70EPiGOWU4itwUPB6fPnkFM
E98waIYNDW5XzSYWyUqjqcZDPoiszU+e16SLPAaoyjZkolnpj07vaJt7PXDZWDV4alwzzm32Vash
2/pf2zgs6Zk1Elze7+vydozBNZdYGm2411W7tpNjGjEh6lnZEJ/ylEVrGqz8LadGxHWy35ZlRd3K
AemtcCYRnpZNazibIKeC0MF6Vr4teUDNAuqZ98313ZKcS8MoVEgOHh0VrJe/s3yat8pH9SCoa5Tm
5lYq2DLZFtX+rVxP4nI7DtZMa7YDxUKuBPN6Z2s1WPMGez7KQQ1sELKztkLLJM6wrfeFMoL0ijc4
XuyvixHM03p0ucDztOMJkcGjKXRfJ7uKQLHkFX5iHz9izNb5aVWpEa/RmBkj0NiA56cUmBK1WCKI
XI3VnmjR5fKVNoH5Sdexnr+mk7PpoNKE23gUQHeasz0m8fLcxHk5Rau3OusxaXpn/URptWrj2NWB
O6vLQvtRq12b12v+PGtMHl9solyrPWEHABJoLoM46MLEGjrotECqhvpBlXr18OIUjpIn+t4GwLRg
XZZ839ez+AZGb7bPRtXr7HvW2xbTBBwyRwxaga4ucIBG77z2ozE+lkzk4g8jRDvey64CQRQcN99/
8isGapkEO4/ky3wnkKx4nFmKvNnkuaxYkJbLBs/Qjm1SxOp2O5rFR9Oa+6qiR8aVo3gkF7EjdlKZ
Fknlqe7W7+8nrvcqmzJgq3remgRv5xXDibcNVwwpp8okaCjgfQz1BtaAekBAF6VN5fNQYvLZDuoJ
37fevT3/OAu3n0Za+fZWzctKuxHPKSjUo0J8mX97O3Ln8bqVmu917vsr4bvjVlZroll4ag2n1+YX
2gZ4E8ZFYdhexHbfD6sjm2nBADOQBRSimZ5GCEE23CHSiPrxvRzZSmuVEV1a77p8bbObnhZZBv8V
tnITloZZlxd/XIEL7pZk3paMd0aXwQGBXx+IZublz+sy3g4zsclRstG5BVPOHCy4Q0gBuMP1Zl2I
eWdyBY/4F+tSwdIF6s4K9rme1Qygv56n4hOvFFCXEKlja05h56IUOceCwPU7bmAz3SV5LVeYvqaz
mrRPPL2ae9SXc/fqBMHQvVJLDNn3VAL/fka1bfIYdu3SZ9/7DNcnanwfbQ/xqr7XigHzmLmdp7Dh
bLqnFbva8hWsxdb+mjcP7GuGhESRjNUR0sJhfTG32wWKbVu/62Y0LZ7y380jn1l+Db+yQuGYhTmo
5G0goGeThbSlYqA20srlDyCMW+8Onsu2E8yWXXGr3tcw3jhJeyLtRocKR2EyghWTu3GQhZbbGkV5
TwCO5oZ5b/vQYDolH6d4K+db09lOG/HibwAyENvUoq5h81LsGl4Jse7+tUlvTScue51vz0BuubRB
vMkevPa4uCbSRZqmsrFviILYHj5FPi51XjlQUceh3TlbQ0N7Tdfxy5js1TqafWccsh2Gl5gHc34X
D9IELgJ6HuXCw1PjqguC0B6CvAl2y1sPoDQrOibQmThEG3rm/YkrixjvKLCwAp1lP47my9oowtIQ
Wjbena8am8uGaT6ZPiXCGsZP73uqWTW/m6cTQk+cQJhrlu9wlnFB7R3EXNtFS5aBaz0xF+FrU3Jv
lylOZ4OV2TB5y2voxEvXRGyB267ZWvbSs2s6gmZw5Bt2ycUwVWt1fdjhThyq/Rw4sdHxFwaAMNd3
aSPD2K3SoAGRszi07708+rBUDn3vb6/9+2ExGeOOI0U5eNBoQo6VcnZ3So/YhnhBF285+toZJWUy
jFCWk7ZzsY2FiGDoiJ2U3WyBJVbveG4f0hqViR3mY7b9q5I1n4lmnsZozzOUlty6FgEHXyExvK3A
L9XGxFS1s/0BQyw5VbcKbHrZ62h566gp3JHODde9bu6Knn7fK77HxKT2sub1TqT2NGYRyabwH15+
TxT+XxsP/pul4G9ehf/qTvj/0HhgeYwb/7vz4PZ1Vj/qv9oOfv+Fd9+B9P7Ht+F3IuBB7SlQT/zb
d4B54H/wDQiJNo94SDrn//YdOFgSLOwGm8YJsQWFz799B5b4HxJx0SSiqLOQwPv+/43xYJtA/WXi
ZuJoJnvDxOuK0BOt4DZD+ouwiEGMpZCC61vimlFSaKZr1odc6Nz+AaDcZkxhIGilBWa7xiEuSEF9
/su1un/7VX91PvwZQ4+1AuUdpjyPMJMAadEfo101QTphljPe1J3mlGqPrRc8ioSy4ry4Qdpc5gVN
yH3ctnNnhFkGQONCelBfl1HyRpjxOoRt6T8NSf+Y0IN0cPhSmziQgPb//Fy26bg9e5N1Y0990e0k
OT1J1Co54ZUDoTTi6F7ZM7rZ4YyR4wijZemUi0L/NarsHtZkPiGrSw3/An8YE9k/XLdteveXOwfT
AAWW5FEImC3zzz+um1VT9hmzbV1XKP7zeWQZic96Ay+HiUbcSc5cWb3WdToA3WrZ8kHbdO5Ji7lX
/zBq3H7V3z6Kg6IdBwZZONzO/7BiVECT5sKzpiu5B2NPP6XsitstHtMN1xwT7BdFTypN/uEK/CHl
QDqBgj5giO8z3bTln+k7FZ1rjxl+j8rKcscdlnNNgIaXmxjpSXvSn1a3zczQIPZyPtbITMxoMbDR
/YOU448pKx+D+4B8nmBvxHGB3D7mX94gjo0FkQUN3GJ6yvkSDU0t2A11UKXz8R/uufv3C20GqP82
3TiGFwD6LBB//13A/ITdOMhkFdM4DP5Q3Zer0xjy3pjNkiDPnG7clVQ1qubRRnsPmtSvCAjK06EF
f+Zim4cuMF4Tuy+JG3PHQN1P1ajc+//zJ/3jg24XhUgaIBQsLg56xT8+aIngaOyqSTMOzGzo98x7
h7Mos3kNdUPKwT9o6v+YsyNJFNv1YHDKI7gtjX+/LoRXeBjK7Rnmu7EMu+btZlup54AcpNZ5aitK
rfNCL178g1rmP361ELTj0OLxDPIxxHYl/nL7DQ/UVMAg5eIZVjYf4VVwNswb2/tQq5UnwIA51u7B
ahrtPzz/f15jF/0feAixaYEtgtn/GO/T/kR361TNpaOgwrbbl9z1t+Uohe3/zw/fn9YVJGboM6zA
ompG0wBa4e/ftVPNHNfwVDl4Gku9T6BD/+I4ilfaSUhP2bMCYc3H9bFGbZB5+6wgfqcsSIHcx41e
Pjh+jxUrF8F5aZZi52vhUfHU8hozuNpPdjVFLWapsGn78VKI0nnRgTedtGl4D1PgwVZuK2vvDP3d
7Mbp4zbEbERYBDFKqoPmuJKLi2mgbDdex6KA7URJ/SvAPP+9GbrxkBhWQWDV6t7xOHwvEesdXROf
K/1KaEcu5mXO6dapWGUJ7Vbb8toiwjlKyGuf4AHKD6oOSItIakFMAs4uE4X4Deliekd7HWBLVhU5
F4UICDbVJ8ezWlztdk4SWAnhbnCzi4ccgHSS8mmC+/JxnOx5D+i/3Y2coY+kp3inpKvTb83Q//J7
HAfhBKUlCqZ8DWMM07uSAecxCGYM/VSGHLRd5rtVSl40J00RgpO2QGg21qmnexxOMKqfY4sYGNsj
2IJ82Kr91uaDvWUK+4fKjetPCbqX/WrG1Y7t2UI9xYQ9XHRLfwrlwi1A+vsOz+tHV/aMr7ze+igx
jj2MtTn+Ylw5RzJzA4b/WLjCfCG24qOzJcb5fBK8XAlwyYhYVRqIAyK4ry5QlhrgaKBvbDJLL3PT
r5Gbxv3Rhd13HLyGfmPlXOrUoz8lNH2xWuN/SvnPqqHr9d5D3WBcmduvN4A+hk8xQYdfsrEq4h3L
Q/Yhp8P/aMnY+YAXanwuCZEnfWlkckML4Ko9gdpJySWIlkBYbahLaR2Z3sOkL0qs7W2OG2RHCyf7
kYPxscnh7bwd6rQkY15t6MwtH3Vi8HDdzRiwhksdLz/olLnR7HVWWGRLR9ckma/gY/3PDDzUTB5Y
mZ1S1FRJ2Cu/P9VmiyLBLH5i64YxKLvpmIGnD1OvGO+0b6gQC/0Btiunb2z9gKH7hJvqVk8LcTe7
FXhWOIrVPxS24gTIrBNil5+Htt2NEdgVWPx0m2hQWeMeDWRchnR1Hxmx3BBwVRCVWf/06DiFU5Oc
rWYpH+lYvixWTm9dIuzCjwZtzZrNL5aSx9EtnahPhuZmSSDUCAUeuB6nIzLfee8UOV1pEOh7ZZMh
wsh74anDhEjfmhMYB5F169EGRzJ/0QSVTY24bekevTUu75RWyT0j3OUmSxy9b3G+XsmnRXTW+SMK
i3UiPynsA4v3srHHkewyn+Sq0F+KZiRKJZ1fHVrablQPecAsaS5uLXQj+VWmU1F8TvO4ML6oLauT
HyIngreWwM/S2yagm/7TijPrl+bOYYKpnPYBdo/r7aZK9/2dxBXpvQRMyeJnjAa2iUVlVZm6jB4Y
ll+yHkeUcfbSeY9o/8yfrWToRTk4tOv9KGQyH20lCWtiTGsVh7dNujKA/Rehx+lZnOdU8Klg/Tj7
mSmjqSJjngSwo25s1WEbbKTUmCk7fDcwpTsEWW2n56krYhkRk8VPGB2DcY2xKLihVoIkZ5yhZNwk
lbmKqJsrlV/chUtQRTUSqPYGq5IgPpmVWIi9ruUGrbFa1pXnIc1nzp2x7ZthhfBgjRySTLu9YB31
IkBik7hxG/IZb1HS6PVeMMAadrYxrfHruvB+3JZNLr7ZZLi7F+L81qcq4BFLiIJvKY/fAWxaxe7n
WVtcGwAt5hh1Bj7Y1a4bJ0Fb5dE1C5sVX2JdEp9FkyQ+OFZPM7osdZJfhhSL1X1fzdL7VHqyLvaW
E0zBEPF0ji4tTdnIkBsbI3LQ7PTVa0XCG7JaG7XI1cZfmZ7NgLSkLCoNqSZm8CZ3KN37FdD49gBg
prr1+sl2DsTuOg/I5rjfN9qsFuFFBp4SCNxkQaEKYfxXAteGrDWPrF2s8sw5Fmcyubng6KoDWWJB
dVRmTbLEhnwg8bmStKSZY0EZR6qarh2wIis3/Z+I82RKIJUFEByEwkjUy94HmeQfCdwimkulCTh6
MYp8OLqeM8kQXK6sb1wUHoQuzr4QzwHAuva1JI9x2BnSbMZuR0GasVtO/GM+cvzMpN6TnaGyG7uq
8uFrT9oDqmdNFhSjlWWMa/EqSnPrQzgk6AFkwl9i0hC0nLb5SP/RXM8skqJ7oI8uLbANHDBOddok
6qnpbdRpY7esXKkUDDRS5XapWLLioUToorGZLyIk0L0QfjhxqCKzp1hShizozcy2Qo5SjST94d7T
9UbWW7ZmEjqSIftk6CB98RNidgwFiKSAWzweUfXrc9IWcRcNOhZ07dz5q0vz+MlaxuDSVCmze2U1
KEgs75kDxIvGrX7m61WHqaIehqDLqAq/1hVt3FQc9GAucdiUdX8fDPM3PTJfLlqhjrHM5K3RlzES
hYXnzG66szfHxqOJZOu42g17CziiyBMECVBxmR8b1pUdiDL/g/JHZnoq8HbIJYkV19oKWx/LZRgH
/rDX61gfMDUGF6DBw55QuRVR2czCIus5362j2RcPcDWKnTQYlkK4ZtiOHCsrLqmEKErYpK5vfTcp
8jMiI/NsI5w8KShAJ8caEa2X+G5VOj1bYAP8kIRokuagq4RmKYCEz+1yEaiNrjZmMPBVoriOFU81
RA8ijYiHkxjEG/e7nTTF0YGGAp50WJnCDdW5r4hLonM4hxKJ0bldAcFVXfYq1rJ90IlLIjWidHqL
qDisuU4f6owf11mJ/wQlypJRJWRz05pVRXRD2vgfsqkNqBIcN2HDW60oaHuANK4xjE9I81pa4fTo
2fOwDSyRQzeMYIp+sn4ROipvADE7z2iWsX4W4NeiroFOFAZmpg4kPvVjyCmw1fs0jd3nnOahe/CD
pJRfRIum8G6clqwLJYsv52O3yygBSbfcVa6s7LCpZEsxZA8MW1fKAzSzxdA8kjSQX5JE2SQL1fE1
dyYb+k9Rj9EYJOPRaaQVhNK1l1PeJ4uxa2s8oWE2tsNlTnroBH1b36PPoaDi20vkQ8xfwsbz808V
IpCZlv5ovyh020+KnIBL2pJP1KvYOafbIW8nlrk7m3qm1dCCwN2DjYfwopQrDqbXNN4euWHPnJ6A
pp/9sATPrgUsJvKGpjfDga6lCmnwBFXYogOuQk0gKHnPWU/e0QzIRY8EakFbohE/z35vHYZ2SC7w
IYOwcRz2LVJ1SA+2VauGSAzNcLOotv06SpU/WgWKiDDQw/ribLJ8LENFdvDx+zsweAwT3w1AnynC
zZkx8OG1v0hI3k89rYmPLOgFNCGavh9a4iXBQk3Nbp7xOB86piRqn2SaFryBUzyi5+8Nh6BcCPdy
CIg7ZUE6TVxfmrwMxnPXCOMlK672khh7K13nb2h1/f3cKutxHLogQq1SRWnuJoeund1jGyf1oYtL
9SkHMoLkh3GlApoX4Z51Xri0GkA05qOdXSvL321sHZzjKTjhtCP4j3PT0fGGZKcd32GAALl9vAuo
D++1MqcnT/nkuU1ZPD0RvNZDuNI5Obh5edtU5a0BpujHpPv41iu0/MDQrj+Y8+KecJciVnMmnxGA
Si4ykBk9ppzkPwSL7c1qZjxinY35ktXCODWw8T648C2/SQ4qBGkR1fODl9Uud6bjVV8KtTTf6DxP
RzHIn3ZFgcnXGeSwBxssyC9LJg5XKshOQnEcK1tp6B1TnFcSgrwL8OYUiIWyjnCn1uMyWpC226q7
tfui3WPd/T70+SQPMwZYbLOj9ehxCt6NZZmeOJM3+2pxXwklBZHbldfEH5KDhjb60Yxt8xP5tfGF
GHU/Aps13dHVFoQPEf4We2tP8FDmf3a7uLszMtSm0ujTYy1y3PGi8c+uSfhnKTp3b5XK3BWSVrkh
9I2FN5rqB4mjnqcO7SwzbVL8CuiLMe+IrqwviOvMQ8Ng7owW28QYXZDjJ7tTHHsO1djYBM7Bcamo
Vj7QQaoy3q1m/qN1/BQxmRHsRybtFDr9cqq8uNgt3sBxlLH+viRpRx9nsFs/lkk8NaLNL3lHULKb
1ckmmXjwCsf/xRmrfhw5R94xnTe7PdOFvNpP0pgeYkGBvJPd0HzAOF75t0vJ24VHI5HXlKATpRCk
SncgD6t3ndAAc36vKtf45HK8kkdJqkZ2IpQzI81L9vFXah9rJ/tgZRTplQ+mY9qfl1Z3x1o1qDgk
gRpcMyt/lnPhIB8siMCtYvcB0hLovTwozqq2vwzT2DxMKQyoUsfjfdXo6YLLIWHN9q1r7C2opKgT
HmNTjlFWo+VRs0VJ5zryRXtEIKLBNj6ozH4mn9w+eelCu9IsUo/hf3E74Og8yLb3rxrt1q4fm/IH
Sxmj69SYX+oBrjuCSL84rxvfBRsg+gR0LMa+kON8N7f+csO7XYTOKIKbWaceYrz8O0fj7GPOMQSr
gbY/VlB1duRbD6e5sr1DYiYUZTwnKQ0InZ9LlIOY0gr1mAXNeEesg9mcRhQDEa7I8ivh2s3nRmt9
JzB9RHB99alQ2vhGE41FfC2qA0+0n5+kbawHWtYrA38ntn61k+ij1feLfQOodV/Qx9p3Qas8iCet
g+or9wm8bVgZ96LG/NarFK92Tr5i3+b3dl60D57n5FFKbjpq2QWKHIHwt4GiNjORVZ6aZvypRN6S
9q47r0a6pxCM+nnzdfUzESL854BasW/z/KFn2lMNf0PV05ZkcCorzEzrHg9tfUHpAntW293VEVre
zqMt7uj1OR+7EYRhuJa+fRrT+IqwW+ClWgs/4lSTQveCMnfslTHNe6x9/WOayerDwKT2W1D0vIBq
NX+lNDSo7GOOqxOyxR2NuvhRmL15V3ujbUczNeFNJez+0KpmJKXPqrxLE5s+7o9gOqIuOY9mY5Hp
YphgKTq3JMLTWgVxa2b/OtA33U6TI7z/sT4WtVgJvcy8r11u2t9WejH4Hwkp2lHvc8Fk5x9aStY9
F+C1EMFLk+RI6EsRPIjVatAv+4pwqbI4WRNoB0vn3XHSbXZORKujJCGKJWw7a7kxChv5LhWi+2La
uv+4qadpibguH8G/cqR1n4x2mb95XVcd6FWXYj877copym++kP673Eu9uGNoGIgH0BMCwtzRbhxC
yIvF12Itpu4LfBAGnSuQx4NV5XyxivDTH0GZzK9slmOEPza5wd6WId3EjxS60yIeB7FFFvtA/24K
qBqsmLg7m8iRybRTpK6qKy2jOLmJPYmeMadz9N0kDYP4Uxa7Ycexy33BqzU9kThPKCRpvGlgVEGY
WV6vb2D6xEP/MnvWOGmm/2K0HQ2m35I9GaW7WQHrmykN5+l2sVLrhTAgctcb8dKy096abV6+0iuh
5GjQXIv7vLc04Wkod5iBNxEGTiO7jL/PMG1KZ+DujfCOTK8QRzowwGG9dQ7YGnzKJGK+Ff1PG3dn
datzCW1yXWL+lwVWI0NeBnEreZiN6bdjgVLfDO7WgaH8DhuxGD8lQS9uix4A4W0zgZX+OlSODYt1
mpZ4H3uF9Hc+NonqiBR0E4gTz8ffWnRBEzEFkE60KXJG92GxHeDGaK1BWeJKAldN2iaja3Fsfh+f
Wbjj+YeRBnnPeDh2dfzU4u9xSCNZ+bASbX/5qoKuXx+gZxY09QgP5oiJC2ZpjysSpfRKBvmaXROB
V+7eMXoQwGgAsfXQG7BT/iUsrChU+onULIZAP/3kLBc1ZKfN73lXYOZY79fMjRUujdLZAsFXDo/D
4nRk6dR258sLwgx7/mA7HQf/HJyafUW0tDHJHAQ3pU0UYk17otE4jcABwpW4n1ajMQ+1D/j4fgTP
l52J/VvKK4ppWt9mQN7qaWClYQozxsn84hLlLUVkYcXYwqk5/h2l1dv9kdKUZkGSk4dwXhSoGAio
LeTnULhLeTFpLww74QeQw6ff/jLy1hoOQSMV+rkB0oiDaTAxoIf0mPvl12rJdiUDI1ml94uwLpSU
0Tx0PE+WlW7jk7rmwjtGyz8RCiKDc83C5lzaeyuTPS8WnbopUK5m19Jy+N2VT2n7mcU4s++phbKW
CtnSH4lrsr7lKXN/HZac1lrO8E4771XC0Zg3p2F0FG+1jOktwDT6cWvstu4Qh05geL90Z1jjp3f5
ZjHKTaKCPnZ7WFxcix5MZ6umeCr9mNNIE8NNSWNKzE+dRYQXKV2LJCpynbKL3aW+OLRxxiJlkX/j
AN9a6/qgYzJoDpTJS7YXs125oZGQm3ufZRnfM+3qnMbiShptdYEta4Hz9PtlDrtkclPqOOZ5kcej
cWILnIKblVLX2G8jOnFbrZ3QG5N9tT+mojOIPlPod9MYeQVtLhkcoCiU/UGbK9+aZkdwtdphhqlf
jFvnjBzJ/BbiBpK1uKciOCjHm0rGeFkV76bOytNo0g21FQvfrC/VKPhbwh99Sc3HdPCCsnCVFzfG
ZHWm4iGPFC/QNiETv29r6+CveLSLISgjjWdPn+PWNVFU5Ma43hhd4Y1hXTb9eAAhK+19sI5TdTd1
uit22OCMKw+XEdwNrajPiF399kFkVt58CzoLG8bie/mRRnbWXDhq2suVwdiAf66VXnUq0PuaDymi
Ewi28+SuuwA7d3aH+s4NaCtYXXU7iyrYoZVu4sNKsU8NWwVecMPBiDBTaeYzoTL0j7OL29uK5q4I
2pc3YfqbPo42TR9E+bzW3Q9BeGKxs8RIziHaoPuk5BaRdmK13c+APKqcorTmdg9JWyKYJ533ZcuL
dT+jKuIwZa9J89PhVn+jR5Q7J3Cf9XLwSBJDUQlX2tktLAzxfnvDWKIlh/oTEhkejT4rlu9vL2ff
Wjyj0mwDuMQYFNMcsRXoplNFnjoyN8+mMYg9ZO0udla606GgUARF3tJJZChE2iT55l12xR5QYb9z
nL7apci7lou32G3ywTHjWl8zoyrwDc3ZZonr0jrjXEmSvBwJJppW+o/A99Q+48H1D34f5EOEuji7
jgus47OPRuyX35lT+supXWul82zHXsaFE3R2tGEDrmMoUpafRTvwzitbb57dttzUr0ldMJqLVocv
d2/bIwtH44siPxKamhwnG1vhritGosNCoIC6OLo9keYXTuwMsjdLN0rfjN5OfmEbIILLHWWGKMk1
eUwPDKrprBtu41WHJguWZ71Uy4295IzvGUS0rJ9vqqs5r6i7s3bSCfBe3ysv7pqZEBaE2izjfVPb
8bPyU1cfA8OVhkWjnEqbdbqMIakLemIfglml9UHCUWXn7HvlHOdiZJ6VujMG8IhQB4Pv0JRGXoZw
+cij60pp+LvJlNlpRU7unqy06LMzx43gCRwSQT+8wTgWE2n2vK94ddNduXb6uzkqjt19pyz3YNES
+9xqGU87QdoXcSm/94i3Uelcosvb1yqzHl3l1cktF8mtP9ZiiWlZMEztn5sl7b27txXT13iNn8YW
iSM8IFO5ERZH21kxvDpjejS6gRsX+JLBr0ixbbACm1V6std5zc42t/LcjKnIomVw+u4nllBg1VBF
NhGBR4rgcaEOe8JlLMXOrIruS2P5JtyRRa4gofy6mew+SufBo1LmJoMNXxIUuKfK73ksLCJenaMB
say5x+VE86RY+tk4mpWagw8GnU8MInUyyK+FK93iVsy594M2g15uOqMXYpexLY6fqIhctKxUvut9
bCMo/uQng+b1nevxLDLDG2+KKjHXBySC/J9Mjb2BNghPkjoTYJ7CiiY4bfPJIM4HwI3VQr+ynxQ5
G4qJtBVSv1msxh1IHas5ThilzBNMta0hbAy2cAkWmLp4/l/mzms5biTb2q8yL4AJeHNbKEdXom+J
NwhSZMMDmfDA058vWeyYZmkO9Xf8N2ciZjQiKVYVTGLn3mt9awyTAc/pz6hsYsx2MPLqS79xSpIF
WKaMZa3pfr0k63oiA0hfGwEDhfGiQjYqMBD69YhTpLTKYeNi5zOfmpKUP5JXSbtAqCCNgBFBGqBJ
WBm0zamHGy+phru2KQZxw2ZiTnfMYx3/0iv60Q6zzCzLvYjK7Af5r2RjQ0b0G9XDnphy7MFl+8aB
/lMpN+z0Ous8ZmhKsx2j7fL4USM5ek84iT/HWJjaNK94dKEf8UgS53cvh1jPh1cjnVkBNNdQIkGf
olI8NY7Z2fQCsDxfKUv4dOcLEJtrYr25ziq/4qTpGU6VM1oXQuw1Mmkaks2nvL9bdGqavV6w69kP
i6c9Mmhq9+OozyK0wWpkl9HgwEkMYxIvJ2QcWvzmecw+n9mzatX3GJjZC8LHTP7UEeqyDxynxPW6
1SiTiRqAmWWi56uOlJEXTNhj8n0MJhk9O3PEtRHR3gz+ZMAyyf3cQTE/Izo3XZO+ki/0sBNGERdW
BcPpqo0p5Dcw7lv9bqafReiYOrB7aJVad1lhRqgOEVoMNM0o9vM/HOb8LPQ5HhkiTJIEyObWApNj
Mz6k6HpNktQdfDT7NVLSapaMFIusZUfVGknMcS2vLdzG3L4e2WZQ82U0EuVt5dlyg0aZx2pNHET7
UlY9pOjQjscUdRFTqP4CCpGo9w0aO0MNWdLlcmk60zzg4PerlQZacgY9OrI9i1aLVnfzdyyZMqU7
UjnjVSm7yr4dDB6Oe0xurM2SHXp+lRHStZwPA4ng8UbgkPbgk+eEMp+lbVQH11nk2d7BXwBzMWqh
YnFpighD3fUwPucL9gx9v4EYO3d/eI6WBhvawGXfbj6Uwf3oNPQKyTGL5LrvaL00dE5rNy42JZoK
TXyztKEzgisNNWiipPoUuv1m4WXT6jditxMVoNq+O/gNPOgXGMNQtHwWdjjU1I07NNNuqEvXuuts
gFd/VJmNAniCUj/tAoOJ+/VScIa+BwVhzUfo8D+Slv6vktBPwtH/J3Xpf8dj/x+UlmJP/5uw6heo
9d0zJL1/XadvTfP2L9jW/7pKZf9WfOZiv/+OD7Wp4/4bDaetMFkMIYH4/EdtyreAQPouukWD5gFq
og/Gte39Wxn3PfDTgaOzyqKEbOt3xrWNeBVJH9hLNKrIUV3zn2hNGXRyHf1NKAgAijtYd3kRpR5C
rvX5OrO1no1qxWM5Wax2743pH7zmVrblpZcyXrGxD6yyZaY9ZnRJ6CVk+kwXSxX5W3/IdknBd7j7
k72TlcmqMxCUjDTQUEls7IqMbjMtL+xyOceBq8bud31dPI1N8act7BDFy0Xvaue4BLAU0iJdpVP2
CnPkbAzsR2YgyFWiqduYfY3dcXkMDBGE6v9kMQ1t8p9Ynaf4pYRwvU+9ZWDo50+rwfJeFqN9K/NA
o02ACUsSD7LJdQZ3uHJu+MAHy66eUt3c106ur7MoojikF7dKrAawLzVRgZJxjbBguVrmZdljkcHM
RyHFlJJ3kGZ/+oABAHPSJYwd+b0Q5VNQl5vKiM47nl4r5grn8+BteT5Nm7LLX3SnCXZIYuPNYFTi
+LbS1qTrIelIDZUI6yx+CLRvk7CuiUfNN9gcn8bZPSQx7v22S1/xe6Lk550gLiUcwWValHb6Y8lj
4NqWEXNoG7n+NGLCMpn19V72Cgkzo9/+0pRxSXfYxtYi+oNdG3+UrYYZc3wa3PmxbTlzae5Oq7lM
XsbFO1v8TISwagQ0y1SEbYSmdik3WdJ0m7IqrrVg+WMZOU4m6T04/J2V0/c3fSeuc122YUZuL/Xv
wmYKsSwluOKTGMiy+u4cc/wsCXQsPf87ENKwLvphWwwuXKW0BwK06OFk/6CeW3kjT36gHcQz1OlL
1E4zfYtCbOLe1DbBbFOqExlCGIwZ01ayb1w9XWUu09rU0DD/tRPtcXzJ7Autbov5EBe8Y03nxLBc
dTRxoXk19jpXqqaZKSlx4bwFrRwA7WAWoJCfQy3ouw3lSHuP7W/CpGKBbe6aLORmJkRNZ0hX2dF5
1uiQOiZ7N0WAYlKb6rIYrJVbdofZo6XkQFAKiWzCq7lwsbsMCDxhbEbLINohOFODWduonhZAHEw5
3W0ijXPDzm9pY1x7Omc/kd11idU7JutS5k9/W73+i9j7RCgM0zVAa66Y7Q6SRcc40Sy7lV7bce/F
O78QtDdqZzdn7h4kDXWmXfxGFPoLdO791eAGqocaWvlThfTQG2zPkyjeeT5kWzcOdo3X77S6+g7V
fonyw+iwZcR0xQXZfv/6k57K2o8flUXVRTbnUCKfLHUVvSIaS2a8QxT8Yjl6vXa1OTRpqGTLyFrz
fiJKhvJRcelX5aWGoOvrt3CiTH1/B4aus6QrAwFzipPF1nJsvN5GvMuH4co2y8s4cc+kLMPZLjZ1
lP/mcHsngnn1eqQn8LyAOUyr8xRsXll62yDJjHcRFcaqa5CDzI9N/o1mMDlYhAXQ2Q7uETQGJN+M
j5ntXnXixZQgM5j85x3juYiIxK4C/4uspdbWZX8hs+HRr/1tb+Z7S8hDGcjd8ooVuAol3lhvpk2/
sB5VvXVTzb5PSeidoTB+zkaUeHF7EaHtYzXa6H7y5soJj2JfPE0FkUzCMi6h95M1C44ApU63yaQB
QRdhVZKMz9IK7kvAQWwIrAZx96KFw2i/erL5nmFpXNk8wnaiN+h42S0iVNgJRQwpAgDRoylZPn3z
MZ/9+2TRH2dIN6u08Q8YDmjT+sl5RZBLLdTQVnfC9/P+j2qp/14AfSqk/v/Krf+LtZQqW/93m85D
lXZvr/+66567t/bvbh202/z1+T0KxHX/jVSVHi3uD4zvVB9/uXUMUkIcw+RGolZGY65Ybh8FlGf8
m3uJ6BduAUMVVh/VE/YeKK0OIDvDJPPQM/+RU8f6fH+pV+TGAt8MGR1Din+KFy2MDPXzmDtvvhEp
mJEp3mkXKL4gczlOT7F+bHeSO9zO9rozJydhz1JH+ktcNTZDEGbguXceJA4bWiqWSu7hwxXtVeGU
QmOPhOZVvDhAdnjoa5jPMyuMPc823jzagP1tkUAGwwTriOin9U6diI9cGqI2EPSFtmCD/S0x9G6s
1nHhNLlg3+WU5aXhseELNnFZsr88dsC09t3t+rdT+l8eMJ/XPHabBE3Aakee7nL6IEN9XvMAoaUM
rRL/DVdrlcl9V9qFvUf72DbefmFLm2KkTkWR/lkovEz0myXXUKv6fwpcXt8jLQabFwU4Z+qX1Isl
I0UVBmr6Sn/4PbK6BhZGKReYaIcZB48xvucmeU/EpoQCqktfCEksjkF7cUfrvHOTqiX3q5ZWYxwC
x1dEna+PkXrI/u09MqzBPgZNF2miHajL8vMxmpIU5Upjaa+u1gy6uQYKEntyW/h2R7SYyj11n3Ig
AN3Z1697cm7U6yp4p8nAEOsS5qrPryuIm/VqzfJfY9KZW3dFO6tovyd2ZBJNBwGiT79V1FAUMUlS
m6a7+vrlP+89gIZanu3jU1XFB0j8U4Qo4HJU+lNivdIQ8KQVOiPP7mduJK07q5fUKw6pZtQGcGcE
rnd5qytJf5vgkNf/8TvB0ufaVAbwlCGanjyYEy+JEIrrzSuRqtxy29lwFyPfOs3Yt/Ym9emqPDU9
h0Aim8Q491Tr89CgNklrXYy/OSufXSQcFmXmwHxImeRyaqyTs9K5KTIilB4/o2DBbrqr1Shu3mhR
qdKcZ7+ZuES+PhMn8Fv1mgFQt/cb1WI5PUVYxwHDx0B02kuSNl6p7SfMYWx4sLszhQr7EdgAZO8S
JahYTQG2SsJYiR7s70rhknZSaUZT3QVlUhILKJ26MSExplX78vXb/NwUIR3EsPR3WDE4O7o/px6m
foz8RpfL9DJRh3MR6D0SHQqJCRErLoLGGrQ7YeZS3TTdWKs/iG7pf3N+fjlYuPvYyFuYEH3SoX6x
UvkoMTqk5vULwKp3ihWrF/3SYdY74uWPrDMieSGUQYVX5LEGvLFCRGqwJ6A9kV7/vvK/U1OJYSqG
C9rMgiH114frJCpDHS8OEsBR3FCcYQyvn+9vWKOVIODVemnxjeK1zrpWFCjgli4VqN+OeETNKxWd
pJ5lycjDz2l03Y0C5yJamCIjS2EhM/KCKA1F5vsAgvTQo4pbF03VUob0PRRdyWRYgKv9w6MPMWdk
e/abD/QZk8tKBV2dQRvtCux2JOaqhfRv1i6uTLQB1SCePKd2MicU2DG5FKOoD4hWNujdsrTj7H9f
PYve5nv9+3KCClhlv04jLnAIzyPxh7+7h+zTVZycR4oRB/MnQlDu3ZMnHaL9toySWjyJhrtIbghs
9u0r8zjSbnslAAiiAdoA3IR5JqgwYVKUhCz4o3sbyyXS9k0JOP2x0XoE3H7qqgJhsgdFTcnJP+L0
1C1RnUogDtziVrz3zZfCVSjej5wkCEHKqF9XqC/Ju5obKhG/nBR7wnKwZjKYW3QFBhFOS5/d9Xp1
7vIpTikwEOrz8oEfq3EVqmcFbKspHnjnqVYpCkL3DvSdWhB5YhsMsCbvoBou3WXT5DhBCmwXZhlq
iNKnfWzzcP1B6z2yHwcd/0m5OTJ1BqBSDAW+vjZOV02OPhRqDyMmvTHHOt3IWtFcxQASiifGwW2j
0g91T9CKqTMGSpBcRxaKr1/xdDUy0fLrJhl1VKU8u09fsW10wIBk7f6wFpxkTjj2DMGrNWIN8sG3
7iAd9ynKrIWLcDT7ro2vmAJ5XKdfvw1Vzn6qHixAxmzyaCCaukny2slNgUejl1rgllirCAGyVh3G
Nu2tlgkKposkbzHoNZFXp9dD66u5jkicOt7EfmeyzybjYiyIdTVjeYGZxb1DBlX486odDXQXna9h
hZHOMtUXXESYxjIdMoxY2ZGr2Cp6onMd1kNCdXFGJJCiDOaD7VjfiF/wxLyy6JFNw+7rT3y6rvkW
DyjKDT41n9ZiT/B5GcjdKMHJ2noPQ68MMpvjkN8cFnXd2hRZ9j4x3qO2pyN8Kz5yXDTAtequ6LMR
sHEEXIb3a8qUBtA+FaYCLWZyaRnLSQZc4DsWZ1ZwimgsFYLImH0QysgqUQb/5uo1T1Y2nwpI0QhY
1TiDhnGaFSfB+S11VpkPSrjHvdUJtHQp0Fm8ldy67/cx+AE1MvxgcbBWqiWlEZIHjZYYlPHG5Kgv
waEC01sEGfoeRQTkS3IeCfOFacRPpYmlPuIRFJlruMu2wm8Gqw1nnhd83K/PFnuqT9cnHw1OvG0a
3CqoRan3Pp+tbsoNxoP1/PABDe/ecX4MvNL6Z6f7uVmhqsPI9OiZlXo+llptcEImtyziebOUrtHF
WzyG/fhAlaoIlqOXWVx91rAwG6pSKFDDzh4LRddqe5bNv5gfHRUJ5xsMlc4ixx7L4FCUsc2h+CCM
YH+g+bNKAjNjlHg8PmopzJ+/Pggn96hPuUB1pegFbDv1X0pdY1xsd3aldj+UXs3qcCxvzYRGco74
z0zi6nfLwsnjSL2kTReLWYTFf+3TjRcxJ1StYvLu297gCgEUw6h/x7Of42Nnwq6xAI8aiRwrhM8K
lFIMEfilkkWPozQ2U9FdI8r0o2wbdTYmfXYhJhhGZiHMoEoE5ZDyKx5UH6ctliN0l9VU+Ar6w12k
TgeasZFDr2WpwR/BnAXDrV6XNe/EyZkLPuZup/apXx9thmWn15yrHgIsEgY9/V93VJSDrRYj2b9P
ktkt8Bv2Kj8+GvUoO7h0pHHTyqRx8agFTEgInceRkspzMOVMVDEeJVK7aN5j6iOSPCy8ZfUU/8SG
oe/HqMeQmhOmVLzaWbE0tyUE2+Z5hNwzfrMHg/C3tZ9VgSNCSf3Y9ttxdPzh0EigDDWNYb00Li29
MYJ1VTWBEWZT1zcRxiVfwrdhwE4AfRhPNAlzkp3xjyIZJLrPzrbYznv7DgQd7KpQJ+xnhHoYIAON
qN8AKp91iUdlFnoIVJeFbS2Xojib8jnqV7IVmbsdAi+21k6pTcv96NZm+tjbRRytLbszjRCARVDP
NGa7NlhDyh9zGDxFvCeSooNEoo/LRYSEQN8Zo5GY2LdbP9E3AqqV/TA7A2Ldh6DWp+l+6iaru4J9
VWm3PDG8/tVpXLd5WDwURPVK1LWRtDfwEtHoRASMTdultv2yXgU5tFkGTQ0KFf/FwI1XvSYMkwfS
W9wOkQRNeSbzYY4C18j2HahxR5HAdadwdxGyGPjbhqfl+W5whUke91viVxae1XAiyqaxrxarHrik
F+RXIrmxXL1zsQNWtsC40INlTQqATlMuY4RKeIOGy9EBjZtuI7sce+c2qlDUnrmZncT+lmsFAfhK
DIvOY71gEDUGcINs2BrrJGqWbD4D86Yl6W6EM+jWTEVGgszXg+Ljfa+1HpbaGRfHqOFnsyhbYK4K
qq5g1c2A59xvBawZ/uiOX9TStOB7OnNxXg5tmS1fll4G5nCeuY2ITTifmuZ54Zw5ee/tpiozymLl
2IN6LupMvPk4MX4/zXqemGnoQZg5CbGg3+ZRjMJjgK5luO+AUmumOMtxKvnDNzezYMevZBCoqtpr
cIbkj14MaHm5sO0CMCXcJQxT2DFLLnHnAtxb4xWXWJxSo0DLSIRGtBkzFoIYERE2Uex5lqne0jxo
hW5u9DiZU7nWBR4aH/icrjkMBGL8MAyKoNcFDz3CWQkZ2PM4sqTZp9IlFpy4GH4J75+SZSVloGp6
qGV8+lAkRmW5W8Dg6ohZBUaYYFW3SafdVaWnlnx76GLfQ/DZkUy9WSrqDfz+TcnPieNHTTpn4fDJ
zOM/ISwARYUsEoNNZoURm/NiCOBOzh+4QNRxruwgo5ekwZXgVGhV7if2m5RsaCTa+ZRKi4EYUksZ
pn7i9BD8a7uX/SMKkz6tOF5astS7hAByY7ryM+ZzmKg502K5c7myeAWLb8kXojLUBeY2mjrzzqzx
tSIo1aEZSNXF9UX4lhx5Dwh5ednw4/M0jWXJFxpuCV9z4CW4d7ljR4EV2mNAA2glvMTgWHxcPdHS
AuBee/Dg+J5SgfKH7LlqmvCjxg2cxVF/e9ckWzC/tLuPQ60df/yvg3z8OToFCLg9U5S8AXjFyfCS
p65Im12KCZ0PDeJx4kVik+hF/Y4NeFzDjzmeqHoZOi41dt59E59VRoCUHKNGAv/rW4B0kaM0mGXB
j5iCHluDBtqKEC7lQDk43XHpmHyx8GD+vQTHI1gL7iDWteNnAszIHi0UdeWOxn7ufUWt1o+n9nh5
uFFecHxcLPf84XiF+vCTOydcpx/go8ROXL4411L3kodFS22GnnxSSx3e44W0oF7kXfIh1W8hQqvl
dSwyr7m62i5Rb/14QDW0NPylLqza9jaa7lR5draQZjuJXayaSPpmBKLMPR3A8qXz0Y6c33TwTPli
uHHF5dM6VKx8eKZAXK4tvWz1C00Is01oDzHhbMy6QZRCRV8cdZiqnuy88aEv4iJOt1gB+L2JtIzY
wtc2ewZSteO1kmZt0Hm7j0MOlL/h7UyppdSYPAFqXjwTDPHS3WCgrNUfqNwg/aBPJ2wlDfU2jnhx
4tlrtkxdIehtFjQMaNlwmpL+DL+6up17nq98LZ97gkm2OcUimlPCKiAl7gk81MsyLAK7YG4LwJu2
IaiUnp9POtnyB0WjUxxK2fO/oBHp2+GcMGgVSXr5xWHIO0WpGpuMV0fyVA+PbhUp0mOEg4orAx2C
S5N4sqTJCoP1tOj9TYG+mR+ZtIq4ozMiPptl+qG7U8Z6Exc1w8X9Rzs564qkybZgtNnv/pzt1ras
vYAi4Oo76/2e+fD9t9EIwfJRGcnH7kFaYzK6e5Ce6qNP+IQ5RCQQLTmfKI9HfHXuohusch3yZ74H
LUVdNfSr1CV+7J/6bT7yr43eVJ+3wz7IHwhnJT9PbqTD39Jioa8c2CbT7hUtC0xoVxYcVH7CBT7B
RT04ZA7dfTRZFgMHWrTFUQ+F7CyO5MLvWI6tt4htOV1D6dg5LcrIyNn6gnfNYc90BQHOzsVHrkJn
j/DDwzj3O5ZKyyW+xDjAwic0YcteTx28PsVmAiCl93N68RkySv45UZt8yh8j5VmknY9R2zTpIbAy
1aSsex53V7ClLbe7sWlj4Q+ZwNjPydYdhQMpjNYF5KaVRxPIfVIgM7bkPAwDTv6i2QufykU9xwEt
nUgd88ZE1Et643vrKOtqOtFWqmPcOR8Xp4y8m3zpR+2uoZimq7AImDhPrLdcX9oooIHsMjLl1WUk
gExI1HioE9GVITlRvYCgrEfx5AINkcaLDaarOLiuhGgLqKBuO+1PrPLZFG14olkFGR4F/W8txDrv
NfRm7DHv7nUUrUQ6Rs5sJdPt6FHbyFeC3Qdp/mgjn9bEDqrMUAZAMZY2f1xsNKP1qufpMLHZN0CV
FSvPcwJyr7jKyywgqpovap4SXjCZmtYfn+R4LqXIaBCHjmMpZGP0vtwUyAq53AKUmvxB9a9u3rQt
1U9U7937KDPV1xxD1/iJOZ7VD0YW3Ylyw85dzTbSIhLcyjHVYnRYuhmPFz55T92VQam+83HJUlOy
EgX4ivjWsQWvllMN/ts04/5cGWaj+9d9Qm5BjXQWZP+TPS9RgJgI9C3/KNYW1Q5slVALXRNlWXcm
wZpqmN2YPyg+snrnOc5iborjC6Ha4ZEmuVS0u+OOjdCIxcvhCuF9IL33fcECba5+M9pW1YwGTaGa
kG3jNqiFUd4osEsi3V6761NH8Jm7kSnecJ6asSrjEnviNbyhUG+rf7/hSAHnOUIuUq9ucmGqMSMK
+kldk160mHmKqKRFCr9JsoK7cXs8IPSB1aKX+64qsWycENlFYloFnoyvt1cnG3p6OQqNiKiAxc2F
rHiyoUfpTXGaC/MuqWuXd+1hvONuGNFwHqRmqzuoGGi8AAhIpXrvX7+86qP+bVqmXh7lG+FtKNcM
Xv+kz4pNpdbG1qNVdVwaM3rA6vgzUCmOIkim7vFbfX38pX9HIZ5MqLibQNnpvBYtK/73NOR19HMk
8ZSSf10jOD/qOpQisu1vXsDMihXZJd8DF3+acYZru4HhEH4sjl9/7M8tBEfXuX4QrvDhGYdznZuf
2yjRYMFZ5da7Q2XIMpaiI2GJblv8PpulpnT+3XH+9QXNIFASQ1SBNBdPxTp50sB4xg16K6eKBwUB
K0F35s05y9zHnf31BzxVB/EJ6d1CdzRABxqMo04amRMRznHVFe7tx4oxJotq2s+uNTsO8XatP2wz
ES3NTT9axKyDvlDrudWwNGjtYvM8+s07+nylc8zZSvkBDy9CPAHJnY7F5kDXRoKa5S0BfOqmGqnr
uMennghxwrP9IeUUJHY/c2ciDlRPRKmRhwQVU1gwF8JBsrPfwsSpHR7lLC1zyFIv+XHuj8g4pJA0
LRmOx3mWOC6zX3+I09PIibPxjjtMTEDF/ZISS56R7MxJGw7wnNXKtLwXQqJ1qv5m1vze/o3q6L+9
nqNzItV/AM2fNGc90hM5wXp/+HjsTTFkmZVOugYqdOgY8T9qraGFRUTu01lk4eZW/WU5sEYVngPf
83B8LFEkq7Ph5QX3Begg9cD4+oB+Xn/ozyKV5UJVohQmxfz98404YodLm8XJ9x7M9NwJvbL0rCe3
4Yb53S3460tx6nzGXqjy2WSeLnUwoMq5j90Y8oYaig8O3RGuIxPPxu9G4B9SjP8srMiAYTVyy9Mu
VIN5/3Rd13XmMl6atLtmMaFrb0y46RzKHvlgX//ZLhUz9LBuY3jKAXwqIueUBxJTQnnB0xoJToza
VND5uTRteg/6NS62OK73SvHp1IcIGqAxzShLGTn9AC0LSGrTZKZdyU1Z9Au2HSTCoGPXOFhotV1a
GOMs9xp4lVrpcpfNiPUNCxim5KscllyAZKYf3BS4CzT00dqz0fDScl1omeBUfBQonsY/w0RyLCuo
0H0eFlAdWMaOW4181Fm6x6Q0WbrZGqoyYMTkQUFbI9EvDpXZ8wOUWG7vHay2UMWcdqxtBMNR7nYd
wswCxKXtSuh2VdsEVbp2hVeAmfmr5SF5bGLjPxYy7xUUk7WR44txWT3EPTnQWWJvkbsmudk1L1nm
7CqGc51pBaTbYipV4CH9/CIrHizKXhgueBkCW5xlrq6pZgC4Mvqs83EfFoxza2Edw+lJ25UOjMeU
YZXBwK+jUOvreISjJgkjdczrQAbCGzexdG1H3jszyXP1PfMGNdGiBtRN91B3LUOE+1TQbY7XiJCQ
E2yTRhoGNguDovPPma1n65877jSaT4YzzZ1/oG0WiZsqCLLc3GRVC0J8JVg4JhKrOvjz5qaqZ87t
Gjr20swrXaMzMYSUZoaDWBiP2XhJigvJOCvG0WPKbjrwG+aiaaK3O1sHuP3i6iVO2XVkU3ATluIR
jfSdCEJf61f+ceT2sRZJ5uGxe+kDYGLDUSWFa/ZU0e91Fo1vVSfCSVAPneOlUbxXg5VX5GzZAGim
sP4xtrkl5CgCozzeBpg9czViWw3uWcRr/05UgVZsy9RR6SxxPN45c+pk6zkdox2GfGuvmPxnZTMN
ezoZ9a3XuFAWAieB2t4VUEPtobmPuKj3duzU7Yq7L3nJGlF8j/UU3n5AEsQK3lS3Y7NLSwnb8IUv
9Kc653Ykcsu9BDUq1vD74ZhJXWu2mTfZm4w0sm9LVnT6hqq82/izbqGkbN3yZyL6OzJTxUVja/FF
ObTInlta0Ghf4v1ARMM6CUb/xhMJoeKpSF/TVkYgzYTKUKiqNeR9ee4vZrnFEMgUGEyVza/25yok
ZcXbjvzKM5/92Atozn4HzzJ6lUSI7nIgeAsQwMzZJple3wnIqgv+G1TkYNXq+GGcFv+50DBGB1Zf
3o++mW50s9PPSVpN0lWtadalTZtu23Rt9dZmXnRD8zBFr9RZwavBqIf9jCGMW0AZSboVcwV7qC27
23awaTiwFKzbeerPrbaZiTsrRz+MvCBK/O8pZIT5DAVC/7M18RaTzSIII4rTknClwXL8N79zvHKt
4eYDxYQcARV3l91MA0QQh1n9hdN2hgwRr9bPetaKS9Bw+kXrGuoKjRw1Q40H+EiUs1e6lw9ndL+1
c3TXibn2Wf1ejXG0gHvAGsBYga7wxwja5U1q2gTpyVie2zYDxxNEAvkgeXJcuUkhCrBkdQMGYBnz
6Rz+kYxXGGvTw2x4LMRsqZDMWoV1DoOuEOfNJBsADb154RQlOmjLeYRS8VPvo+hgG9w+Q9t3RLJK
xPXxBLBp7cy1tbG9rsLLZTc/ZjKgt5nOeJs4kz5HA5GHHvlLApeiZT8zma5XlllUO0IrCGnVS1Ac
wDJu2gSQBgrjLn6QySy/N5MAYQBwcgojg+SeVcb7Y+Lq03PjxpuSBa+HP14HWOmLsCLH5DkrATkw
5CkfqzqVKyEG4yZgiHAmyPgM+0aPzrFl2c+t706XGf1+sDs0XHnRCM5DT+o0/Mz40vU10jfh1gTP
jUZRs/apzwh8zVp57Y4uJE9TuiQtEFS47/D7X6PTQdsxJs2DWVdiN/QTACYxuM+NFT2M7JMfFkkW
zg7P2rwiMSR+AxXl7JLOw3xGGTjfdU2A762xJRPbPO5WejIMZy6BDztJHQpKxWuDh6DqghcLP8h9
1kT1y7AMy1vPBb4evNrEcp5ZO50nxVpOsrujviR+EWz0pda0+dOi19XOKowIZRbt5EMy6yqleWJF
gsLm0w9ycneP/SgKRVtlu9zpmwe0XRbvfzDPDb2ytplrtT/oy8lrsNnN3piL4K4sm+UibjPsmx5L
LtvgMj1Utt6dN709XgP8a+4b37d/Wjksm5UpZ3A9UJI2aCfHb4bV9RcggcazdJysmr6NX+3gadlr
tscoLGl7BGcLjPvLKEqaG+Ixkwef1skPufjdPQ/8eM/N5l0thtahYXLTLZxh55IJtwEQtQwA8y0z
BDsdLdp2ibX6OqcFf03YhwDsIAp924yZ/CG63gaF6CzLZRPY/QVCJWLctBLyrrUEMBxiwsksL/f3
BjO/cBCL/c0fYovOfKO9ahGZfPrl7AB+BVlbTtS6a6+npe1f5o41eN1Gr7FcdujPRXQ5aiIGYWgU
B82eq8eia575N7Fy9BiPbUkFk+HUOUxBhvzSEUZ6HtTCfOq1qIfJloz6FVKf/iE1h0HuErOwbBxQ
hncBT7bxt4FeVsF5mfgCg28LgWZg3r32A4hAeBo6MkJLK6oOtca8/2LWpMexdvWxay5lMDDoMYAw
jGeVLctv1mRrN14V4Pch0TGpN0kgmtssJuiCeM96Ti7KNK/TtdZUDiLEKDK0nTe07XI7+1XTJztV
eujrAF4Mic0ctXrETZ+zJ2+K0PCoXCCD9tFwRbcka0OrN+L7kYxttPd64V4i14uM9WhQIl50bMS7
R8KVF7zDK60RHWGQsFMqZEX7oXOh95uTXmX3izVHJo6dSeoBEbYsdvqZbzMR2ElST0l3HVqnvwu0
OM9Q4MQYAgDsRfAZoZEFE9RAVDMrM7GLG8j92rIb2WhmoY5/Xb8cg2yqYJ/Rx7/yCpbTNQK5ZV3T
2TrPCBILXcPLzzsN8l/2rZg1N1gsDj+RxSUGbrPMlUpLmE75jSylzO8gkWVuQeJI39bcD6RkybA3
ZrPc2EZfJJd5wnR2VVa0ecOlUxRAkgsY/HgkZu+rFGjqJmZQeJWntEnXGUlAEL5tw1/jE0w8WmJZ
Y5zlMdyVlegdj8zDkem3C73lANJyImQwA5sCnw1sUDjTs3s0hNa8DgGlidWI2dzVhOdZm5iAqp6o
RHdKtBo4gJKiwXxO3NuZ3EyPwqwHXFOErKQdP1Dr8JTTnyxC0nfBVBZi5cTSmIjNKT3DSzbCnGrH
uTK0we0fGOaW0T6Tvv0cD8PTsiTxQ5yIJzKhnAzG9VjejWg7NpEfNTudh4fOIuE2jL+85aIAAXZo
LFwaQwKdUkixgFdBpkn8UumUd01VuGsAt/Oq90n/XTVDV/7s4miBdlgwuYqn6IoJow/CamohNyw8
bOxr4JLWnYeAqFmnA70ergcuGCJ/0/HVqEV+I2QFj7v1PFhOdVXf9bLt8DxOhNKc0TWOvZVG0gSQ
skyuCSkqtrmMnLsq141N0CX1RR452pWZT/aFKRha1nHL8DpgW7QGBD08Vz0GqGUycbVg4SkAAwaD
bDeCTOgD+sGxOxPNCMCxHfUplDmGPtttcX4HRhnhHkAQ2Z9Bco2xsdHkvlvgtr9GzL3lLmO+tm64
KYHFzXlz4CnPwz9182INSbd45S1Etzx1oHJ6AUFglUgeMygzT3Tepv9h70yW42ayLP0uvUcZ5mHR
GyAQiAjOpESR2sBEicIMOObh6fsDM7OLDEYzLLO2bbUp+5WSBwCHw/3ec76zRbTjBCCZiq0lrPRW
SmE+D4UZP8ll8T1PUYJFHNy2lhqmz9WoAuo2cFc9AwJpDr2qgYYNm4ks+YTi6AHMDRcdyVS4k2nw
OOxqNynHksMwKslvCD3WzyyMlKdM0cZLHJIIFERd7TVKxo8U39VsXdMm4ZJPXl+RObxGi7M4rpNQ
/61n62F4Bi7AV3tS25cKv2fi52ZCI5RicmXuS6NMKq9tkqmj17RUFAutMcV/l7OOuCZJa8ZVLlr1
JYZrDrY75zdAFrViQEf8u29Eu8iNZ2HsC7NXLVLhEXJCe16ZvzC0ux+CUxuEaKFp8k8+vCPGccke
hx3Re+amE+AnktpQv6+6ga2yDBkQldVPbhhkGPWDLfg8cPIESR+ihqpCQ7ukdddciBlRidtEbGku
J8CDL5naEQHWUmYc3GTIp99dB38j4KXknNYLqph/BrpW5Nulw+CX6aAdKFJHSKaSaWEzj2z0Fefx
EG4LK+4u9JnzmyuxHek2ORG7hi/VBZpfqEDGY9fm+bMlholYdw2EsQzG9bofLeWB7hoEIVrC3Cyz
G+M8gAnYHVj9ytGH8oc3viaWLnJRcUjVtRaPiuT14RqDOReyIfxGDDgMUKQwiTw9LuJUz4ZtNJi0
UorMSzM2aY2/HmPhimPVUtlTa2W4PJVtX2Y3aqWM7YZTRbji4xyzWkijUvoonwNJBomn35i9hgUt
I4RP+5UjG5VIAJDsKQ23NMzgWF1lcWVWjsdpe9KF2y9x0QIP4YNrgMOhf2Xnbo+aWycDcQA4l13M
dqhqMnnYHMDELQ5PzQSwh8zb6bdNL+rkKYoyneRBCJbkSbJ8a1oJB3QCINDBNCRVet/HvVT8BWI0
DYYfo38qSt+o6bVBZ4Q8NwQCoRRonWbWSQe+TTEQ8Rx0CblUn6JkpgcwIHPn8l8LybGA7oo2JefY
EfFkPBl0meKHfxRrJbE2HLrcWUujKjZqceE4WHVoubKOU7/gPVysP5EeypMZoKteeN9qpXWS516M
Mdbb0qbQJXGyDdPR5BPBctw99jEFBfuyY0M5XYPTkGfdI2Oxr7NgobvF0+KTB87rRbP7cig2Rt71
c3mh9Vwe1LUKlUXrIXoBWvugdeSFmz6pmXGiHeQefAqoOS3p2ONwdojqrRB2ynosdcThoUK6UhFz
sXUXDivm7CRsomw9SDqrmOc1hf4frDskVX0+6n5UTnoC2nFEceNQOygr+3Jh6wdAQ8rJAHU7ADmi
dxW9dnTfmhdND+j7FY/C7vPvEuqazlXfuH16z7vjozYp/shvnD/U73GT+ZXZkjA0NOhUJndZKYMY
hnqS0FDZH5wkGm4N1LE76sDJJTGx2hoB3F+lyjxDj9IKxFqDQyNYSDlgywmTZM0WznLJD4HOPZVj
VgZNJ6teN9liLDHnDNkfQTBExtK60upNvqP9ptOW+R4ACIzHaJRynx0oJ8QwFQYMXVPvig2A8OlF
WuCRCfIfxlq5t7MkMzYjMVO/G5kGttumsLTlcgFv4coNkRU+2wkYKHCywa1E0rRWXNhRE6SxkIK9
xac1hBKJbIqNOEeFD+eFsl4Bypzldge00nqGCawrrWeFEH08CoqJwQnVmtvrAiACuHrZ6LsnpA8N
qLQGZEzsoemoiRjuFRVdEcWt64iTd+HqNfvwq4mG2wSsPLN8KwMZi5G0QsreG5gr0NYJ4CdYeXtS
oUrDoSW1EmnxLfBgrCmSXA1t3a4WeZ16PQWzlwXBAnMD2m1PdCPXuYitqYjpduZhb3QntB0/RVvx
SjwRm4IsFdGlxDLc/uRwOcZ3Vlo0666LZPQdOxjz0OiWkbywRGpzoA16el+NWniFTDL6EzUKd94e
lwm5WthTGVkWQijEyiEmya6/BYgAnFi8gYpHq6hYTS0MujCTnXuyp6EbEzcw7hWKFslmRBvzY9R0
fIRG1oK20dMUeWJjPJC5U207tZSfTBiYOOPRIcZNvqDQb5fZxXI0X+OpVGEM9y3R1NC5Ecg7yeAM
+8hsUKe1JWG8bhSOGH/f0M8jodvCI51zVrd0iOizytBD200E8YilV8LvkLidsJAXEq1Qsyko5/ZK
60FQR6oykG1pRALwGgKPb+NkdaiOuxLECmoA66fexJAmCzbgN/Ub97q1dVy87KnnhIDe0EGOktUJ
8CJoXCivKJfcLgUVAHcxBVDtbEBgt9HkAuD2G3s7MpDTIRuByD1o4u/YxgSuQg7wxs6Yny1Wi+GC
LNNGbPJ6sO8JzQT43UmGseKJE6pAhVpdaXmoXpBgnVnIhMKZuGwldC5wrasv0BCywySJ9hatHhiA
xFZ/4Yoh4LBsLYAB0C7BlVtv6PL+DWOeN4B+/T5O7Jz1t9Hyi1RZgeedORqPUhiL6ZrKFV57hBzF
7AKSUJ4TB8UDiC+lua5QmMi+NRozhwIH0Jpbh7JR+IWSxt8yY2qg7oAa9wb255tYa2p7vW/mzaiN
lKE1tQqvCcLQnmpUFpE79Pmz1hbVU0OevAv1g9ojikqEUtHAlM+b50ga5Yi91SR5EjuPq6bH3tNS
d/lZRr20b0gPyjdNklk3Xd9Vh87Aus6JPLukLmDtAEzZj1SMgdtHZWS+CHUhTUOX2/uhmdV91pKc
7qWDPa67NblAOlNS4rHa1t61JGab5KhIbJyKxJmC0lCH/B63LCG6FLeIh2x1InY0o/fZvigX5VzF
aANH5SkO5+nJCTvFFW0vY500Mr+w8/AvsmKZCB29+06eSx0oeqi8VGSeP8n8FUiLEzcOyf8Tnhv7
aqLJH4g1ZmCy+18IlLtb0a8ZBHZHlhkSoeXWicBIMxv0IuB7AI2yt1sN/hviFP725VirzY+UYsfG
njiokNReLu4UK9WjZOf6QxpreuHpVPX3QpQKrTCUlpmm/Z57qv+A7AT1oOaFD1RWDBt64LiYnjjR
AkG8b/S20o2bLo1rVvnWJnMBy2qN/xmRwDSD06LXQMOxutFnpDQzqCy8GsTLV/LUEbPRx0W67BFy
z933MJlG47dR6lW2Syu76HQv1Bu5kzb2YOhjw+KVoWahp0W/KXWUxITN0tXKwrbRJvTUg43ayNOe
DByqmK6pTsZWh2Bu/zRLYoM7txZZPkEvs4xYNjbs89ApbKTZjCIELToaK+TIbONRVc14oXlpkLHr
BlLQWFSvci3NVruhoYlQz2/FSEwaHcskAjdKOmu4isiZgzVtkCiNFrm+GzSbdGvwlJPZNI+VPYZD
uqERa3PuwzIEUeY6TQn7I7Z3BMWj+LLQ+rZ+6bNlUGaXf0UkM31dnS0ZEM+YlWEHztFIHRB483ol
uhnJTh4AYhms+kcvRYtquAkpR/wZWnjLnMhGbjkwXxA1FOamN4GysYbt103HI3oFzT8M1A5eWZqc
yPQQPnzsOpYyZ450Es5vOcVF8s+ut2pmBu2nRgOLsBtGeygLTy70RrVcq8kxIrk5fRRIz1o5Wd/T
t0bX17/rY7eXn2XRp8euCqOI5iG9oo8/KzFmrElRYv0BELx6m4p/CD+g7+RMREBZbX6m/fqxJ7+O
aCoAkFaVA415/KAfR6RoaHcyfonX4h8jknKzCjA0o2xozcPL1XtEcIM8SVg+kpRm5T8exf+nOXyb
xev//l+/K6RXzXz/GrEf/0hleDc1PoGx3FdMrq/H//t/Ra5a/0U8HdIVx4RJIqMm+RfEQbKd/8Lk
DD+BPpZDIYc/+SfEAVjD6k5Hf6FqqBeg6vw3x8H4LxtdC5GGDuYOx7H/HQjWxymMkomTD75vldnL
vyVbR1O4Vyl6UEZqMVvFezu2N0nZQCZczrzBH+ftP4dBPw0hQMfcrayWlXfe1XlBQa8ucxv0knRR
dfIWOmuo/dGm+DbXszP5n0cWuX+OhgyDdEobQ/ubQebdaBmXpIRo/wK7sa4j+iheUo9PCW6vVa/g
eI0u/Alck6vPyqahTJ4O0k8lLB5KK7kSS7yfQOqacbYNo/ZFdpxvlAIf382PE+IqZb2x7/UGbzee
PR2iJm6+Yh29yQo7ZHXCOwyeZgLrrhieJgitE7JChTNHeKzU32oyCYxIuhcZh1Z41mvnfbolavpS
Vqd9JsUAxI1cpYVQEbwwFWce2huS5/g3MscwnMtQImxjfarv7iNanmrJTEIZkEwAqKpnV+mb7ZBS
4oBUdqAm+qRPhDXA3faWlOyTWO9crcZ8oRXogDmfyFL/TJXl51iWD0tU7ipy2lyLSAL/69v5Uav2
jydO5AszmDcNytHqMHz3SyXD0sAocDepqRQBB6LWTwhzw+3Ilq5yrB3GSALlmpIAnlHefD34kVDl
7R3Clo1YDGc8epX1x70bXO5twc5TtEEOdIfkDd4j6fnrIY5fU9RYFM7X+UwiMQKcoyGAsSR6rKVt
UMj2RT+3u8TIAqUyz8iXjlVoyGAYB7MekimUhp/yl03kLHNarioYp3mNSltctVmS+JWW0+kuLLrW
dgpXdM6jzboxwR/S3H99pSYL24cXY/0JKLVklj+0FPzfx7tpFCgO8kxqgkx3iKVJ0tGHxDy8UJKZ
t11RNXDEunH+QS9ecgcpVJ4jnBwohQmck41MxB7eyeR1EHkmIO1WNr0XbdovM9GdisE/tTUxyP2c
mvCKoM5rQWPoyigtJ1DoQy/pIjZwedcM95SgdKEESm/e9ELqAy2K5M0YWTdDVm2ndAm/VxU77y6N
Lh1Z1Xb8jEtJbgYfjrexDZUp+qZ3su5N5OR4o87Zl8bVjS1Uy9eTFGlwxuF15AThEv12iYoi90er
2nfYXOnYyK5pWpFHSVb6IY1StpWdqPSxlb/oBe1FxSSNJZQl36TIoo6qrw2dc0lA9ZkXS/vozWXG
8TjQuzqGDlHBZK5/fBxV0dtQ0dsmyOsw9lESZB4O4thjabi3WLXKMbnvYgdz5WRP5UaIuA8sRNR7
nBPyK6rfx76n/4l4HQ8SM9vTadAFnMRQu0S2BH0/umrZfkZNxILMJUs/poY/FE2Ev5eIvp+A+WcX
hemOj4ixiUgLcCPZ/vv1tDv1ghlA8LBHc8VsND9e5hzJk7G0UPIjtZW+4//orqKl/UZmwOvXAx2v
+2/3k0+3BnWGDZx2tKaOFI0aaJdNIOSc5la9kDBJxg24I45c0Fj7sfOHNn9OmQdnNo+nrtFUNRpj
iE0tXu+P1yhrVaOITjRBm1TZK2XsKwiAynNIfM2ZkY4/91ykjiGbKGrWVe3TSLinDNQ8oQiQzd0a
PbURwTEwWjVLi07Kpvjzb99UE+Heqp5FJuy8UQLercA02EJKhjJ9sy5hGwwtXSHaOaGVugmFcqVn
ClaM4sxFnridDIoqAhEm8IHjXQaF6TSfEk6NRaRlG8dML/URfcwq/zsz0qllGRoODw6FMFZy7Wiz
gEeSY29WNwGO1tdozn5p1rgEjtF7g9NEG2Oc9iMhvehzS68tst9f392TF8pBlJ2UpXLOOZqylFoH
q6EjHjRa6xY0NE0iwdp6OnOVJyaNCfzMRomJ74bxPk5Pp89NSoQlzJ9FHbbqUj4mTU7nGV2PmSvf
yNJwzlilleMvN/N0pUfwzYZ+hGl6vfL380ap8S81Uh2onWP8gHXsqWQqxonD6jvn9/M8xRtJM8Xe
xOHi22qTPtut8MfOrLaGOS572mLmGdn96YeNWwnek2p93r3SuxB2GcU87FDeIpzBfmrPvzj8NhOR
rdYySb4u97fGWgwcO/ufJ7z/p+z/5GNwKDyoxopqhLH74Z5YoZaCfoJraIzpfUfKUVgA/DfL6xmC
N6kK0ebr2XXqGWgkvbDjYE2CJfJxvNlExqRQhgzyxTmodfUDxuKZ53zqkjRWBeYvNjDleIMWmWmf
hwt1sAj4/FbvBsQNJCBtR2VGVxhdYEf9+po+nUDWifVuROtoqY2cuCQcfGbESoQ+1uLhRqDs2hTl
8Ks10AX4jYX2SK9sY2ORlmWwlevN7Hlo1evcFDtUgVMQWu2voVCvohpRbmNp0y61ktevf+mpd1tX
4LcgkF8PgUcb57lV6FsOfR1kUvpo5dMVNsprnIl3/7NhjiZV1oPBM3tkPGZbyxsaw16Ukysaknhx
ZhU5sX0031/Q0XSq8ga1GoFiQULcIK41H8DTTd6bj10xnXvK61N8fz5an/Lbdw6+KFTFtzf53fIx
WvIqoGmRG2jVaoEmRBFRDSnt161tXMl2vpeyfCcnehVQJ7r/+paeem+QxpsoI1aDzorJfr92jVOS
jLJgihV0PfwSgfhLW0zi6X82yvor3l0iKb2TGrMzA71GgFSk+HN0Dox7Ykdk0znB0sTCz+HtaG5M
TliHpByLYFWDDtX4DBnhXmnTW8B0D3Jd5BvDic7tUE6usja1TNY56nfKGxv83YWVSBmmRVgiCBc0
jFI5RT69xJJt7X6yWPzIK8RU2ipg+XPwPor+7esbe1TTfNtYU/FhacNQobLxPDrnpNMcTupU8PyE
8rOq8x8SwUMeOCtPiYrvU5096yL526Ef9buM0MKCEPWvf4Jz4uXnrOysRUx+xie3SpUwvfCZiqAy
mjBYmvw1WZALUy51G0Oy3CGeZw+r9x0tNu1QFNkYdIPqxwmW7Ilz6oZiCnLWOYwDpS4PEUIsLBJD
viWgB9OuSUIwmth9rs9eU0Isb6oFhuQQbTs6820Ttxe0ZB9nCXVqSbz9NDlZAKgFFpeSZoGlhYmn
aIO86UZpn9fl8tQnCWe6KAmB7rVIiXliprTMG1NCs0JflhBKkU3urGVYGvJ8Y1b6rWisPU7rmHQb
4j0M8KFePBZXZSS6S10mQkxdEh8J77dpILdOZNphaqbLyE60IIsBL2iRjcR/IZMJwAZNFWoLJMks
LUjwJN8OUv1gJnQIZ9Kr9uGi3cSThm+VDggih7F8VuhduQQ0X9RFMwbtQiAsTYzLAb/gdpYl0zMF
mVugXAgUQzR9yMg5XQsVfwvDekna7For530ipfkmamkKInA2LlaS9L4iA/Tr+XDiM2ljIrLpg+K2
4//9+K6Haak5BbkfAbzU1FtILUIPGt/JbXIbOek9f+vMWn1qQA5cQCDYbKxnhY8DWmRYSPR1RFD2
dBBFbpO4DFIFywWK+oEYi648c4mfSlos2djbVZKksLWBLzwakrZrPqP7r9hk1uiHQVz5FL7SB3oZ
nTuUya++5g9NCvm+cIy7oihekThd8tPKq0gl/y6kTbJXnFTdGMk038CHLl90iaT2XjFblNt5Mp65
S6dWCny5LBOsUjhO3yiv75YqwFvZDJVDBK0oLm1LHPpJIq2+iG9sTbReY1vEC6O9RoCq/kXp86CD
7jyzVpxYKmwDizbmS5kVS1kf5bvfoGNwtrreqvjaFB7KFqzcneHFi2Wfudp1kh19U9FArOuhwyVT
Mv44kNYK0cMbqgI1K36amCM4cJzZYa8li09DUFGHF4dlDnvnxyGoVtR92gxVkI3qYzs2rReXyJOr
mKThFHsxux8z0u6s1mjPXNypTx1oJvYMuMXp3xwVU7Dn5Q70xYrQ4uSQ2cYrGvNvRlvcznF5i40C
yXo6XH39Vq8z+tPVGkzi9ThBzejoyRE9aS8y4v0gywzUr+HyUNNFt5LM2RI3f2awU7eWRgL14LXb
8am60c85ea22I4LcMNFN9gTk9oWXaeaFsKoLSbceMJLRD5bPkPxP3Vi6F4TyIT1mQ3Q0a4zRjCtJ
V3AkKC6VXp/4tJQGZbJmQirkv6IwbbLsx9d39u1EenRrVxMkSde2SolMXl+ady9FNrQFTtKYURcn
2+tSS2IxxzW9NV40qJIuWYuma0/FS2J2O8pLmzLLLpQZJSyOXW6L5WD+s/JiGyE386JGM2y3szSE
iBXLfZP+1nVBLVBqfcQJLUpMzfCUtnmwMuOFxE70iYuG20X5rkHIBHBAhqiVSUErOSRgVfEvoakE
dqdtRK3RvqBOM7i02ONN6mSx37QoJiyrUbdrWsgGt/rD17dHXd+jT7eHUhqHSHyVWOI+3h4j103h
TGEVTG2xSssl3VXXA5hooUwslXHQZ4IJidM9zOvuIJbU+ifa9S361uVBjkGGI7nzrQq1BHhAHxOP
zs2oidpK9GfTTosNEn1nW5nxuUrZiQ+Tw8nXBra4ptfoRw+2ixDgZ43gK2Higpj4PW5fLmj02ym6
tAVPta9t+8y7c+LQqNBnoScELRx0t3x0FsvzyVDx1lZBQzjztifu3lNzKhCC7zIlEOJMgTUWnmNI
4RbqruLBG2QpSUuM+KH2nci2Fxivj/0QEnYiL3epMPUDhskaV4YjnfmSnvgqrZsElJ7UT1CdHL9y
AiV4bfV6GchIzpou/YZGtUPmSIJBTTri+p/5mYhKlFygCO3rYjeqo3Lmu/R5wVGAKtLB5KbRqjpe
Uae0Xum2YxlIc4ZKXr6WZaTI7ewDE9qUs3M5onAwbBxiX0/uz+cHtAg2rfiVmL0iAtYV6d27bzRT
YoQgsIO8FwliaCcQ8YLtobM9OXppwviBWYrrvSfG98w1f/oWHw199BVBAKLEhZzziSTpPQunPXqg
y1GcU12cGea4JG4Pag7cKeMlcIarMu8prrYBkJYzE+nTB3+9GgWLN+so68SxzRsPG3rllBs5Tnqz
By1QXeTojPz/5HlhvV9b5io7wKONn7rYPfmgaUWfItuqnf4Qm/q1mcQvg+Pc9hGSQ5paF3VT71Q4
R//J4CtcxSL81CKx4eNkEaRvchiIGFxIhzUbpA/TP3PWEc8oftVdvY9SnH128w1p1/7M2J8aOOv9
fTf20YWnkpTEWHGrIMI9Yji535hrp5ZD30zM/TB8q/X0abKlbxM+TUcxzrwon5bSdXhdwYvCaRcl
wdFHIEIfjB3TKYPBfoln1SWP6WKsb9Sc+GfdOTPYei0fvjhHgx3VRBZyOzlAW2VQlDg2bNU1BxA/
hkrV+pwS59xQ67R+9/6HMs1DjoZl0OKiqMYC7knnKsO9SlH+6yd4eqQ1t4O9v/6JOKPpvahNhRek
7yzdFyYhxrSKJo6yy3ytmgRT/gfjrfUJ3kiVKNKjzxDaXuIWVnvi7DQ9audV+DfkYhs2BTyEScvP
zNCT1/duvKMZYo3Z0Kv41oMkEreWMl61Tb2vbYAIarf7Ty6N9gKZKbztx32UdKY6nKdE6irEvrnC
1q8dCP9NXoxsD8810z/tSdfJSF+B4jVCLfuYKNFKKpA0Z72uGfOZaRZ+QtBw73R+Wy/7NEePIGnf
v77Az19lOvfUA823FroKwuXjtETNKMlduD68PlkD2KVNG8YvXV34SiT2kl5cgsbGz5zPftlZD/nQ
nDlcrUvZ0Sv44QccvRe9LnTcWrzvdYLsJjd3Oh2K3B7vv77QE18NpgwnOErWNA/ezvnvXr+8NvHA
Ttzcltj0A3vzGtxuf25qIrj6fDkUCYkblNkJKm8yrPevOcH3LNsZe1hTlX4mCUAgPS1MWLQmyNPS
x5kW3+EDH/1Zm3/PIqV5S8lvk6mJRvFLfsik+q+NB9dFLz2Q/JU2+66nvpbX4mEFS2ytpdnNantR
V9pVOql35Mchj03MaT8o8bAlVlQiDKoe3X6YZFyTjgRDRHynPtVezlXkBB3l7m3UlPpFWJTdKnnp
kUB0K36uD5nnNMvxfgriX4J2KOy/1SBHO0T3xmU1JFAypduh14qLjJE2lbmQ8TfKB6XX7M0yaBf4
g7vt0Dr97QI+YBycbDc0ihqUFlefFcsf0WX6dR3qTxH1rc1Ez7c20GpbRTcEti5919I8v+Qh/YRR
Oz1gb9W8iuQEV9XEspuiBuHpHFo7E/Skq5KDuh8HiXhbfC+eSsZ9j3GgElgYnYKMLCvv6zv8UnbQ
l1Z4o+uFEqCSw1VgorHQDU5NptJtothIUKnKz6iiv8GXxQJRqjdWiElUEdgRyO02tk0rTPQGqvUM
xjRHv662l7BsOgp+0nw1Z/IIPGQJ7+LQGDzQZ82BZrnt1bxhB+hQOJbX4uGIk+lVWrT6YKqzuJYb
tp4rtBxyDTnPaQeuMFLTS9vACII4dd/IseHrZifvxzK6VCRyJ40ixxWuK1jWNOUB39+vsBiBAIwP
8GLHAxaIwh0EFoXOzn6Xei6u4SK/cMxeuGxno1E/dx196QJNI6l6xNExoi3wdQRhfAMzOPToAXZg
yjH3pcpuELZHiInjAeHD8pqmxoa2sbaTzJIA7oVnh4w4RubdWe7SV8bTLFDnYgpN+wvEOVPjos/e
5mm3lF6qVqNfNPFhbJL2u4LIhQhBfCyOVagBBApzYy16ddD7dtoV1BIJCK8bP42qp8omj5cg3swb
7XG8szEkcTrU+r3U4lQlHfrHKEXGIVKj7LYJhSbBoEgxnTiTK816uJILdJgn+vgT6WsalNz41ici
fdS2Q2nK9W6YFOnK1OusoXzcGCVxmjO8azyuVhRvB21p7/qyVwMLQyKLs5mhrTZwE0i4j41FiIuC
VsWeiB7fADYRpNDe+OvVoyV3OwVj5S+jNyuw/8Y95+jskd6mrLoDCsh9PZjdr1gT8PRVatgurpDx
1YhjVXdzfRzqg6PWo40sXEq9LO2/JbOysyhYuCo+oC6cfCGNXqE53TaHNneYVOPZiiflogZ76fYi
t9CXW8sNokCYXJG07RueyQLX31fqtm82Ss+Jjdy3cGVFkF2cK7XEkiKN46UaRb86eTT9sOP7WhCK
oW1wVixAlpGXBZE9Iy/k2HONZz1kzWh6HNXK3EaeVizqVl4qyp521CxY3VokSlFUq4Fk9WPqiWbC
k2ellbiRpHK4ssDuHFqFd2arpLhEClNqH/B9Kns9r3SAB4We/J6q8AajaestQ2v6FRYfb5BD+U4a
aK8SX8FKNhdmeYkNbz+MLWbKaARUX/6BIDytoOOELOTaWRpPSgxqkmEemliFjKgl57AZr43SuM80
bBwdJ2iHKsxFlsXwXmHYbbDdeHKm32R9eotU8W5U9G0cih8Ei/xpZiHhrZQgg+TXdiTvrGQ86AuZ
DhYZ8OB/4tjrG+WHhD3DY+5Fm95OqSSTSD8jswmWtroAyHeHCYtKTNKUPl5QEA1K+oQeAY1/iS0S
l/QPy+CLUbPxgceh3dprGulEUGQwxd0tNbs/hc28mNp53AxjBKZVHz0+OY9qzn8GQfuXgXoPMulV
Vw8XoUi+l72OS+rH0C0oMZv+B4ibHzFQBlYCiUOyLO5Hp3vIbO1KKsrMzToi0xPLHyUd0VN9P3T6
i26hBxrN0Q+XmaY0Hi/ujDI7dxJ2Hjl8dPoG9xPEWwwAW9vur0ozOlhYz1zFGRWwxL2xmWsKqWYT
X4al4YVd8ZqCe9GdxxjbaS2c72WZbKl17ys9/gu6LEiL9irK44sYjwsmlFc5L78Tb7jBPDselkxd
i6Xs4vG3yymWdUW64OvvKRxK4QsFFM+vtehZmbqc1zz+MQiT3CxLXbOb4Mtl5a2qLTvHZC2Yory8
lxTe9GwpHrVhdsfZDrCk3NAr9syhM9Y01N/xgEkyMyNAMMVGT5RnSW/vdACIe9YZt7ftn7xTP7Nh
9iwr8zuwLi8OBb8oLi7kprGDyLk3Q3MrKZP9q6iyq64wr5pOybEAMR3HRtrNuX7oQkPZafyHSQur
2zSK802tG9PGwm+eGYOfsCHZlE6XbvTZ7DzdXgK9bu+zcnqFbjUcanr3xMq2Y2ROQWwOSfs0x9OQ
3BmkoTTVXVhZU+yjkQTOm2TLgQrm36+3YafKIKuwXUNFbq1gzKPDQjiBt5dmKmUpLm1rwMgI/Liy
n9XxZlblG9S4j5E+7qASnDtTnzhY0nOn3EvqEILf42NKXQJFZRpVQdsCYo3tXd5JXgaGMh+vndC8
xVu6D2U6qm3NPDdflcQ4zI1110EQWdpfci5tunOKgM+bX1S6+B7XotB6vDgqCuG2laII928QhYM3
qj28wdKTUIN+fdc/b0oVLppUQbR88mcXCNCtcA1TAnMDNo7cQFeSWCWWe7AmrjzgGYQd8fWIny9M
Rj0DEBQSPEdKc/3zd9ttXYZS063Vk9Ew97YyADHurxbJ2Hw9zImj4Co4JZCVDiS4gKPZFKeJXNI6
rQLQS4fIMYIillBDNlu5Vs9c0amZux7M2PwoaxvIOqqikYMypp3FWJhO2QCAQZ5/qeWj3orF00qQ
LZjWNjOlZfB2Z8Ze/+lPZ6T/HvpYiFkVTUg6KHdzzueLKKF/4OTrp1/sga6u1KuWPqh1GOA5/Sf3
9/9e8/E700qTBOQ/rgItdL7hcd4apdj2dXmtTt3h66FOzRhKCCDmQNUhBV1f33czZsKKOImSspNU
ctTUlDuOKETN9jdfD3NiFQCEC40XVSTP8bgFE4EDMBfa+wFpIK7p/FBzbKG9toP36RPv82/r4zVq
3qSxsuJQdebw+fGqZLO3VJF3vAdzezDl4VBUA8lldvayNIISIreXCDbte1THB9M6pwM9cU8ZlM41
0XtQmG314+gZxtwBeyaPDysw8IkZQJdFHHfTK/qZN/HzEiPjPVrrdaSW0nc+ejtm0Q7J1NREMgyL
cSGMYtkWhTrQfBiTXWYg4lraZfLtpTPPtI1OnOzfjazIR608IZWsDRYXabX2fu0ehoAOvp40J5aZ
tQbEY3RYp7FmfbyP0WLWBDDx/hlzd1GaO1u71jhOkGdyZqATsxNxEcoaBUWrjl3w40AFzO84HFlj
7Kx5Uut7QHt/Ksn26za6sFrzzNt9anrgQ6GKjkuEnuTR6rnA+GgydtcBLTP4kua2gZG3hrN/ffdO
PKD1fKiiIdd1Wq5H34IGdP4MjaIKkCT8bFZpoqHf/QdD0BKgWI87i4rWx/s25eUiCzLmgymZr8yi
qF21s7/9z8ZYJ8m7BSpSATvHDgtUWhgebUe3y841HU48EPJ/WQANxAx8047eV1Qvo6CcUQadIxMb
nvwZBOFs5Jid+Z6cHmf1A3JQRTN8dLuGiZBD2WSc0loehyJ9GbQydlGN+1/fsnPjHN0yC2hjbQhq
e0h1iD/Ihs1o29+g/J0x8J2cYZTd/nU962v17tFI46yhweN6sPjdyZZ2JxXxuVbByTHIqXzzUznG
sWWgn83GdIBGcHwFUhCqu7o5t8U4PQSdSQqIFovNUS1W2LM9IUugANxJh7QrL4dB3339RE6sZJQa
EXVgIzS4lqPFUh5WjIBDubda8r962F/NRfxSt8UlER7//rrsUK8wdba1mvKpT6c02Lt5/GUAlrR1
44VLGv5trQqSGNQxmvl/2DuT5bqxK2u/SoXnyELfRJRrAOB27HtSnCAoiUSPA+Cgf/r/A52ZFila
rPQ/qUFF2M5IixQucAGcffZe61s6Xz6W6vWK/vDFa57ISfi0qx06pDNPgVU1gD03GzJTMveTRvVH
385a/GGpc7BxvM9/tseOCBuhcqxOvVzkVRx99ob56HExsYc4Jv5dJtTvvhyhtcKOrYEvZy5P1l2l
iKBFOOkn2pePDoMEBYKRo2t8O+8OUyAgceOIRcZwMt8UkNJadj2Q7n59q+kfVK0slw7VOdMTstDe
PZULvXA3KrgBaEKfgy2GTrTVNQf4aBM6tbVVMhRoHnyw1jpYtHO0WN+N8ktup35la37aVEH+rVzW
GmLxzab0F51oVwG+sWyPqtG8rsSyURwSZAzIRMbZYFmfLJAfLMdvzuDdui8TiRLAM6pd0Rl0l792
pr4DvXuqm+3G1NtP1skPjwblyMBQyffzfs8Ue72aOjU3c9qmobqcg3bxlaTxJ/GSep8NCT+6Cag0
/jzYu1dzOWHfIzSXV2ZCr9aF5NmDQbDvf30PfHxKZMmvhSEqyncVRpXknXQnLuBkgY+IXHAPyS5G
906isrCdf2NZQ6D959HeLZ/DQM+5FhxtEc7WgS1kKXeJ/slr7eMLh45DX9Vx2JzfvnIiuBZFWSNj
gXixUapL1QO41X4W3vzRe5qK/c+jrBf2hxdbQUgeoR06Y7ks8lXveOmgDNHq1cz/z9N5d4tD+E6H
2eBAgyFCt/xW6F+sRv/kVfDhbYBSiWxOdtDUm2/PhrXOHcBfrXWA3Cnji2E3O6E4Ie2uQGm8TzZd
H167fx7tvZcG7ULay5GjxabcTLEXLvhBZ1fnFv/L4lPWH29dTZGJMFd8fzPYjQpNw565GUCPYUXY
rmFtv36EPrzffjjEuztBkuanDsrEneDoIV1lWPfQi/6t+w3DLsUnixsa/7ffEPOcNGK6UbFPPYVF
g3NDbGqVXfFnJsgPvxwWOEJL+J+fBJ+xOTuV7bCKdozcJsfezFoXwOHyzfLm1xfu5yPRW9PY/a66
vDUr+O0pVXrtrfxmilzL3hqkBUjJhKTpzzM23r8+1M8rHYfCLoZU3Hh16r491KCToNhjedtFirN1
m/kO+cMu0ZIzJU92JQkP8rjKuk8O+vONwUHpsdkq8XVI39fz/+EVkS9eYZfVQrWQLxvVufcE6W1y
/OT2+/nR5SgW65FNo3K1W749CglxaLZLvi9g3RssJQwAyX1S70G+01WwP/nOPjwnts10RHEE/6Rc
bzCVQcTleeqUPNQwmhQK80I4Tr/+vj44zBqZwwNL75AGzbuTYgpZ5An4KQotsDdCOeHM/aavPnkR
rX/N27Yd/XZmZ2Q6r+6B91sGdUHhm+ZuuYslRMuQ3IHuxs3s7DOV+Eeng5+MDCXE9gBn362ycTUU
aefBsSiFeW1adaiN1gXmlr9cAK/yegMvBPt49Cnv3hHakhfkYxklCtKcxEgLjWSqWJ+sRx/cbxak
Iv4LvsmkEHp7v3VuNtRTt5Q7EgU2li5OStU7GeZmo8Ngqczq66/vhM8O9+6c2FqPEXPbcteMM/D6
9tzVdX+dAngNMDUhv/wbh4M4Ar+HZjUikbdnVyVC1Qd74HB1G0DY2UFW3yVg2IvUBUIuP3l4P3gv
IXnhDWjjjGB//O7GmOE1j61alrtxKf1Ji5+spdkg7wscizCled/PgOjizwr/D168b476rgzr7Tpf
ZlGVO9QIQZ0uqNwALkMhy0v7Hw/yX6JL7Z7F2VP5LP9r/a1voibdPU66//6vN/92mn7j2xIv3S9/
6kaU/Of9j7z5e+V/v/4xiWgr1OnNvyCASrv5sn9eeVCyL/7xGX7/yf/pH/7H8+vf8gldat18/ufr
Kf7+1//+a+uF+PvfNsV/XD8Vw9N30f6ImFp/6Z+IKdTPvGRZF0lnYkDzJ2LKU3+jO47fCW3tupj9
yJgyf3tVtxPkwZ/QMzT+yZgyftMs6ns2las2F1n1H5/u4h9vRK7bv3SUaz+90Hg3UynSmKKbrDnr
cX5c2nTGdLOVDhbwcoArcW34pAlt1C4/KlP9iLTW3s8rIqVSN96kDrb2Ou+xASCHFc19XvHo2jDj
L364hr9/yh/j7TBZvn+fA93S2Mlyppg4flo2HHOZZtY8a5sN0Q15tEQCT4p40lt72RMSERVbNbK6
Te/VAGdlS+pEMAyudtKS9XzRxaIIbNiWut8RogiQV1dAk1cmtE2hyfnYtklSD5mNT+ex60RJoOIn
wjnWTWGVatUtiaLpY2Qb1RUkVfKT4kRol0in8EZ4Wn5M0kayJ1wQaRDEf+j4ExYJh458WArH+dp2
XhbqVrr0qNwHG2x8W7Sbfp0qUeypxn2SKhBLLSufHyoSWOYwT2z1NIkklpFmKZXLrJ27y1Irre91
WjVm6C2JDgyadBsVSUlKTEQ+wPXFMSJjpCVLIfZGAdM/iDgPJyys1PH22cTQ3W9K3Qavixj/Syuc
5WTStXzb0N55TDvTc4NOKbC1FqYpULzMlndfj7H5lJfWfBQRshcWbjU+6v0cET8tCcdoSjPMcEj4
s3Tr70pVLHQzjRnsTV6vIi++gBKBf9yREW60nPpknGpsRbMNBhv1CCn8rhqJHgbmGC62+6LGVncT
66WR+R37/3BYlhmc6KQD4GGERXg3qVlnVV1emOiSv2MomdBftXa2sFcTQwc1TMbY3oBq3sY42SP6
Hb14InZCRT8zeMm+q3Beq3P3QHh67WdmpeyLMq/9jlQ7jjm2IamBX0qzM+IQdwkReZZyBhy/Hfxh
GOKXiNRJLPgz7PBMu83Bn0q1U0/bqDfop3jm49Amj0hXlqAjyZyACyJnjh2lSSCbFlDNmhFpbuOk
OyOtjwAKVNsRMeApjcfT2e6BCeNgcfLStAN4yJKLQpuFhhXUmVIp5suoUe3TvMLyu+oKb6gQ829W
h+namscy3Vk1chJuINe9XxbNgBGeaf5UzzdLIuItNoF63xldtBDh4GLENYish08tgTK3HZjOLCHB
sC2y6wHX2W5yyYgs+b89tys2pVG92CM6H2XShw3BpMqzpeEPAvj+1FYZ2XmQkkd9viwE5ic112gm
aUN/kmAsEZmyIrL7R3sqaz/irMNKM742dgtsNLF1QliwvTjS2fRNMTrEnrjKPiv6+QCwBYRSUstt
5ck2HBEgTp13CVKdn8+06iZvvGepcbO7gpSKXrQXtdXloai1xheS+1TRYGECZYCCtHRshYNScSDP
oypQNrWpTfsxj9NHENrqQ2vqyzbWx1EPzLmudgTX5L5Z6JdCzUUA5puNeqelG3I9xvPOBONWlPbd
DI0o6MRkfKV5aVv+oEnjoZ0HixsoanuQcUQEB00FhxyFme0Fpa5dtL3F05QrJvfqbISzJXCCKTAm
OgBegdagZGzteQgWV9GPYsh3mzwirSqre5OZt+5dATNufYdA+w0Ydi9IldbzZ/Jit+RjiBgpjY3S
IKmkd6dPjnai4IXiBQQxn9DhwjVCA0rUjYlW0woXkpbjM3VE/mvOlEWKkQLSp0S5Muulonp2ou4C
yC16uKaR9+ifoutpnkfzAr8JoigNMViipF9zk5bhqM75kTeO00VRZPY1M7Q1umM0p4s8TewsjDVE
dIuU4jquveimG5xlb+adBwGwk2FuElfiqrUMM94aW7QAaVDOk3I1Dl2OOGRiuonDiQwSwL+IPefK
w9KXTecDubMnYirqOWiKicibhTYEtB0Jn8rGHbpYU3RkaQ7o7CxDl5+1Yni2+vUJw03xRAITa4Y3
VdFL77l1fhHFbnPfQmngCbZr+7pqHKmdFNCZP0OevLbK32xW1v0Q+39gqUwCIWK8XXONjM50gjhq
2xPAHkxKdG8V490iRhv4dmOgLl5uNMjYal99M1aGdVMI2NaJckMs/Rn9f2DzIusDsQrlPeGFplWW
vsoYzkAuHyyyf2ESvfiII4/Wr+nXi/Mr/eD9x9eYmLJDwW/M+Oztx7dbh3yEyOTjw9DfeYzTmbif
km/8RIgz1k58s7YnLqDhAhPX011WqObByiZg580GksqOiJJyj2zoE5PeTxsMLusqaFgHoLblAN98
U8qYZN14HX3YLbk4XYDC4a5ISsPvLK0nusreGN2wf70Uf6km/riQ/Tcq4n9VXP8vrIlXycG/rol3
/VP3XD4VTz9WxOuv/FERu7/RkWII7uA+WofibObHZ9n9/W+Kp6/QVRqKaxeJren6R39QV53fEKyg
rVoVJQg81u0qCsou+fvfNOM38ERM8WAwIoiw8YS+K4F/VRKDmHpbfGJvp99LKjWfjckwqo63N1I+
kpJkLFWOom9KN9XrwrIuMSzbF2rqUt+sy0+exS/uuiCpTqus2IxLBHf7LJvbUF+XL1hjMakB+nyI
rDw+6LnDOuey4kV0qsaqMUgpjDEnQd77qi/w+Wazpsibx0eRkRATs4ouldWjATVZ7BXHCtjoXubu
8AC5OsNWOj5pNczyOKdIcSZ32DTznAT62LxYlIR0j0in6gw7WABv7GAuglBF7gZLjAVewsnetC5Z
BWR/0BKUrzWCtpYLRJlAARnVm3gtJYzUMYhUpLzovEYljSU2K7I+WzSkhqPl3+YOVseszcaWP7ZP
9WGaL2F+4yIwYLDto3VhcV+rmzHilQQl5MyptbNpLYHctRgyqYqG1/KIzM0wi9rAfq2djLGWx/1r
RVUBUd2Bkbcem7XoggquEldBchD1mBqhvC7z3IZnp8QvGHCp22rPOxOrpL1HIB+TUqB/cfNChhpc
OAJXKf7StQwc14Iwj0f8EempKdtla5amdTuX8y2WL8bOoxqfVklfHmQFUp+EFtiazdyZYcri+FiM
GCEqbdEBLuSDPLKm4gsC7vm75TTyJDUL+4DIen4QjSK/6qJ5UomBM9c6Oel8x2hIXtZJ29yxhe95
OTreuCC9Hp0gm9r0MFqKd472jA2ZJZojR2CVoAnZ3HS6kga1LRUfIn8ga714WMyoPLi51odDJtpj
uPI26Q5u71etnX9PKUmodBusXJeJXRnKaTc2WbfvJr0DFcESexKNnZJtLCvJj5bBIm52mKKhDaYW
UAujrSjop7ipyNxUUGFHbpFnNDT06iqJWfN9FGqjr5KaFgjL6U6WmJggBPxXbO6Q6A+r8rQieaZd
yC1SW/feHoszz4UFoxhzUNbFvd6N7J3m+o7yTZLpMl9jJTevaYLlx45IKjYwTc5mpIdn0wfkis3z
fY0rqHkYlEKcWo3h7ruWyoTsaHk/KSPgdS11vhGsk9UkWisElsk8YkvLFxjH9nyvUpJup7HsrjNI
JicEdUU3qig90qmcCm7HZLnHegsNv8+YcjvMaa5y0Rbnk0zLB2PmkS16oZ446pIZm7SfM3GuzyPB
Y1VppFuw88q9KO3poq90pfZnNms8+witE75DJdsNa7hHbcnLtp1e1GhQg3kUWuB0bKxscl7Chchs
MK5Gf5QSuukTmXpeRNFDrk6hMjjqXhnPG+H0IdHd+QG5RIpGonzup3HCO2JU22ZQiSHAxFniDg6N
Ssl9hH5eYFbmdKMVs19FWSCdlpTbMt72GSRjonzP9Ex+j1Sje+6SFvVh6mkJaFQzB5J2bGpJotwC
aHGT9KSNlaKQZ7VJevZMwIsk8mIjac9i+retSGdSJ8e6v2NQdbywk/5mwHj43qFTeLBEZV9EMjGP
mgZEa9tdLKhVievpXHTzNiYSdyn2MPnLfb200CFWn/tlllprphQYl8mzAx0vU0XQ8oYsl8WPyFy+
k0lknFXKFUzk2Q4i26lDoBPjaU/yH4kiWXbiuXnyJfO66BxO6XAapWV8SnYRHnwdf/w2aRX7rOxl
12ykYmyhTZ1MY3rSRc6x27fCn6bqqz4bB4zuiT9I4lKJEyHydEoPUdReo17XQumpl9YyIfevnHBk
axYYVpMHMpumrZI3+ZFovjRTEqQG1tAYtSKBEY170RYRnKOkHs69jPhKhd3wXemoPWhORLc+flYo
nVqmEpDJBH/LViv3yVAg3idyHJp/mhDpBmdSuLTLtwLJ11RLO/dVYxwOdVnrdDUS42VwoFeAWyMC
dZgv13cmzUn7dDGdAQKGdsz3xejdVsUhrciBsZoGsDQqmRs7b7aYK7Rzl8jbfTWp03fdyovtKKVN
/MSsHU1dei1NQEFOO4sbw8bfIqClBjUFZIiye4T60cZ7eG/xhvu3JqMEJaFfdep10SriapC0UdKp
eVAJpTjumow0nTj+zntqS06VArWAJ05McH+d3iv1APrTct1p3h3eLWdbVcmW6iDHFVfck5sw+sRS
xCF18swUfG4vEJRxP05EOxc6qT4keVrwPx7pfUPqRRXuGxEpnPYy7kB+VKGYul2kjcUmKT22fRqK
PT2/NYsh3jUkuoO+baata+buVrJW3jiExUaEZPA1SzcUuXM9jMvDMoz59UAmKVaocTjBwVTuzUEm
gZj6ZNvjhyJozwaAYOLgwSaFHVCcxVN/Jj22tVqju8deVkMsAWV0YGo3HycM+vZAaFuSMVjHVNgK
uJtnw688sglTwmkkUxj2nYOKokO5dFUCB5yOtGMji87zSDvL1w236OWwzU2G3aRBtMe6HU0BHSws
IeQWkpxGv21atllvPiyAUIwU21VzlUw9WU6+LYnRMo+MgVSrxDcSWne+Pmt1skmcSHXulCLO2U26
gx7q9CQ6woDr6nz2xHmlkdRDGyIvqjte3RbxFXpKHEKnbaZUgaPWJhnQG512zWDea51uIVBJ9pPn
nepOcymqDPjaMJ8awqSdHyesgPYpkqQthK+wwuWTkRnOZueAlrkl29ytAvod24yAqjWXqByf6OXg
+iKozPNydpPcFu40Bu3ctNRaDEfV7kwuEW3CKDnGf3eoknQz4SyTQ/utr+PkNB4I51TG5IJS9CrF
ArpN2CPtlVyooS5zONcGq50dFtiEfO553lxulH9rRKJdY8VkW7LWaQnR6/oYWbfWWCdEVDdzGBNl
fT3qJddy9J4tr69Oe42RzzCZ3yZoNFsxOe2l0vYDi0jU1fjLshOUpiqQgt4cRj0JPbKJsk1fUHhv
6h43SOcLkaTLadvGOmFc7iTyM1PShj7Ne1lC4DGI+HMOiteNI5k70awcCN3LhvvcG1PvG3ktMz6m
/9su/U9GCGxJfrVf2ovqe98+yR+3S6+/8sd+iYY/WHl8JS7/eLNfIqTCwJSBx4ZHZsVmsVX5537J
JLrARCK+bmIcjYnUH/sl/TeCelin6Ju/Th7Mv7Jf+rkfgJIMfQ5DVz4fM9F3kzYkiQTF5rZNcs44
b+gF+ybmvuNOzS4NBSAf5uKwj2yo6i4dwuY+Ghv7aIlL/TDgedhoEcB6yqZtqaVXP1zHD+YIryPM
N60KWHJ0KtgWAmcAhbO2DH4Y3KeOHPXO5L29jFr0pSAFXg2UMo+roDaMfFePMp42DpSvA91CtTip
ccdjOQUxdFAjZb5e0rneNATz3BBaKld2oDRDkyjzfa2Ny4XedRp0lzhJLzKxdPU6iTBp4YlShyuV
sV3qRRQ968xysNYmLbOKiPfwiWKCU/n1qb5S3t6d6ioagNLCVBrz/btNq0wI2yELiDoGcuHNVPXd
uI1YvvFkani40z7Fs6wQt6SAoWqVPv1SWrUy+HJO2ChA9k9PlU7PzlOMbzs38tzv2Po0yrJ688kn
XT/Ju0/q4Avh7nz9x3ulWsI+b1C9NNll4zJdZKVT3rqWt2nxMR0xDhvPieVyb6dkardLO5jni1e7
h2xxEH+JLu6DCDzooYtEemwv87j95NOtd+ubT0cXCXUJik16DYzt3l1HW0x2wb7B2ta17K5F10xM
uFQ3GLWi3JM1PRAllp+bNFOx0DJxstA/fSJm+Afx5t2HoIm1Aoz4HPQ23j1SGK0Qo7SxQYfcVopT
CKixcRSXbr0hkPQhzsw6nI1iDmSRESdtSTNwVZH7Tny7MB9CJFdpx3mz6JTko3qiWACCmnEMjGGh
+x8P4oqdd235Qpn3NgKNrU2u2YWRWuNuMjV2l9njLFsNKKia3YG+K3yW8fxOMg8OSuJAi5F41FYZ
bxI7qU8b+iW+OevLAN+tT28SQugpFWIdee0gnCd0JlpC61svtpGiWwIr51CFdtQnt6XaFDu1VU9A
mSyuPw4m3d7KXAcVczwcROvlih/PnRpk6EPv+4gaBJkeEtES0lzqF0Ptbb1B3XhadoPdcwop3XUN
eof5bSRr4tHV8oaIW+ijUuuICyUzCyLWMjk8ywweNmNh0QOpk7F8VpRCCxoiVkFjcH1JI498h4Tc
1B9QKNypWTez0yCpYoEM++jZrXmmlKtJDDH5rtP7aFMTcnxIrEnsFbORTxFesaxMqxMXK86WzPny
qM917N50RnwYo+2hlOJsqvKS2rSxyBofMqhmhc3GGYBaPSj1BiBdsktmrTqB4ZY8e12Rb3S3GQ6a
Ul8bkPzDsqUhxKhtyyBz3Kn9vDw4hagRENneedF45EePQ0ovSXreI2nmX1yXuMJZHZpg6C3jRjAN
CRAN3qTjVBdh4s7eTQbU/iUu6iw5nsgiP8MHOwUepAjf0asY1yreSX/OufZoDaazWE8YiCitXl7b
cz2Ec6XZO6sV6Y6S+3omiHibO03ka5LcCHT/hNCjwL0hjtcL2TXNfQDBePKLUigbL+VLnHRS9Bpt
0g5s09NnRrZW4KlVsRGj+2UGOAc/cPxSkIj9TNAOjvxJJhfkPD+Sa1cFtuAiL0AiNkSbRzsaXt+U
malFRBz2VIzteTR3Xymw9WDyaisAD0Bg9aAHIouHjaUAgYB232yWrJJhyo1Uykk/HhblMmmyyyKy
5EVOnW+2dn8o8sUIeBoJkO6j7nteWBeWFpHY3iRnZR2P2wS1CQwK55sykM2OUXyFHbiMtVPihHsv
5RvT0zbQgTn7URJpMBCkfjwNUfJCG0Se8a5RmWj1if5lXCCICC23t1okhn26oEQKxNJqhKLE86Ed
W7Z3tffMUi19fPZdwD05ntdzvmxz4ntv5oKJUSwa84K8wk3FwAQKRjGEdWths0zp4Z1YTZuXPqnU
KkMeZ3qEKeF9NcrGPGRDYj8oKBweQd6Z/uyZ6UlUMmQN+iKH0ZPCVd9bcrkSurecQeMo4Uwa9rnb
VLBX5vtYMpjhfWedyFqL9yDHoq1SC/OuBfdwnSTR0RIVy5Eoy+gynxhUd+W44kjsvbbiZrNotuFE
anq2z72MboaVuSkjaZH0LznP6KOOycYFMqDTKImneL8aZrdFN7K5mjMobGMRavGS7boWKAe5slN9
31eZcSCIm8cNw3dfzP2Lai3jGTuMdmORpLhsRFQw943tPCOQXSoBfeOHrJ5P2ohY3ETyGgO40fgq
Hb+jxC4hmue0rGap5GfuEtv3Ke6TKmjGqToWeOXYNKZfpMekvVWSK7IEmjMzjos9+9Y+8cuxOtIc
xv0OIac3Y4VNk/eudiVJMQ9VXcqtbSeUUOoEu4iRflKHJNydx0lvbIWT3gtUfmlI4IasyaDugQya
aEq7eFB036y0dpctjb0TTtceqYZE975ukrgnygBBnYh9JS5sptcgpVNZhmTvJIdSa7IHEsnTWzWv
1BfauuMp29OvKCLTY8fy6oMZKdbNBEgmrGJPP2hj9uLZzXVfeACRvf5hea2okriutglmsdOYDKND
ji7VF0btnDYOw5mqHaLzzC4vy6W7ywDv+yBor1mmkiPDmLTNCH38UHjeVtVFfWS340lmy3NntowN
29+zmjaVr0hhBXnatgenLumLmY22z9PFOTbj5YgG22XVF4Sbu2Pt4y5G4t22nXI5AN/EgD5HgTGR
r6u2abKNsuhrBfcmTCSQ67Kxi308x/SSh/q+bWLxpDVNfZvqWbFJzV74njG0Yd6b1g59DBlWhZlh
XDSngCxcY2/nXswDauqbyRuSg5k0zqXZuUmYLE2xLQv00nrZl37htuZ5X2ZNETQm9zcr37AH1pEf
Cyq+29mrQLOWzvdJV6AVpLd9hqBbm6OLZhjILc+L7GU2y/60Mu3yNIucdE+Eb8X2PxrRIQBEfK5k
Wrw4cT+eNUMTh23dZX7FqJXxdaVeTJlXS2y5SilCHUgkmgSlZoMoh2girj7ueH1piM573yVwEkg2
m9Z2q/SVdI/bFFTRpnJjxqzNMKsmo+tB0QCST4JdOYSZwrieU6dFEpFGRQXPvGmScFTSSvetvoNr
U9BwL3Y98dPfKhan4rQZstE5tksDhbzmwvT+DvSFZm6Kv1UNVG4gsa8IPjF39VR2+TUNt/JEi4qe
95NHw3iwra47g9gq7H3cyFVNgUgrPqjq1NhbfTTaEcjMzABAAadDyeNIOpUMn041c4xf+pYgb9AF
yXitC+qrM27zng1MC+l5SirSnOQEiWXieuhEkQCXJEZ+pADLhpM1uKMMF32W96ZWaLd9y/zFHIbi
rK5cXrqzpYROWnpPat4Ze3QKxqbKXAfj1rBIhwe2TvINkx/y0eBBMSrAphMYfWJu+mVG0zTIeAbY
bjjEUGgMrANFHSbGIrpYxCaBCANyRjhMlog9zW4dbKfKRWn2JsggO74g9DffDmhHNrxl1OOlV41T
wzYYdY8i+uKkpIttOt3JySp2BjFvkiTl3eS1GSPeqUaRQAMiOlJKNTrK6cyohKLK6lBX9nhtDGZz
pPc94ChdpVeRpITktWY/f+UKUKf1VVRTg2b2lWhEdJSkA7XZUkKu10HRkHU0fK2lnh71i6K1QRul
6YWuR8a9oGH0SK1tbPiR5SviqWUTOXEFzUIRzrNRdYkTOKk0r51yvG7XGUIvqruyaUUYeel9ynXD
qjz5tp6dEQB2L9dJxGIaFKzrdALR97TRc3k1NINxIqqZGcY6zeiJJvS7Ss0ZcdhNdQWzI832GbxK
hiCjJqp9Tdw42o24CDMFXltQkU1gIQ2xsqMy6aJsYzr9UJ7UBcgXK4oS+ER5D/woiTqpX6aLR1zf
krb599GDz6RSXn6ns94cqy5wRFpm5aFd5zsJgx5S3RVAEk4KDsuubxRhMwCCC3NUD1DsV2/YuTJk
zI26lgnSXDNMyl4HS9o6Y7Jfx03Z6+gJhRVjKF2vnsZxlF9dT84PZGXYB9NhbiXzdv5eZNmXaZ1p
idfxViJqpGukAjzaqWADvLR5jG2q058yRGIHxhvxaYfEfJ9GA/761ro11mna2JMftqqvtFWHVb1K
suxVnUUIOkItc9VsVSSwAQGyE7rFMPiQdWH9ReJlrGqvEtkXsp3sjOe3PK1fRWE9Hz9mwmcYeFpo
lPuMm6htkJLBSrbDEnHZgMiM9rZ6pL4Kz7xVg5avarTEarrzZlWocSUQq5mvwrXoVcQ2rXq2dFW2
1UjcxKp1Kw2heH6+KuC8VQunut2lEcVo3SrGsKGaVdF9/qqcU8h+3TGKqUNn6svzWTBGpdMcYQC0
fUitdCSzgobrMBBXn3qg4mkXT56rhIyBtUBrPcU3a+W5GPrpPJfZgXWXt1xUdS/pq4yvdgbX2/e2
2Tlhq3Q2XJqqE/vuVQBYFKPH8GjOybTRukUearOWp1zzl0pNaf96s7U3hFQDZn+blmhI3y2LYCTc
+qBYXnfpqeXl2KVFmOfufdw0S2DKhmLSaJ9iGY8kW/J8WQO6jmgqLvMs104noJC3rr5gFTRXHWP8
KmksPDMCv+yVW3BL01feKAu4kDxkqI10ktbpgT1WHZB9a/mezR5V9m5yiHkBhxHwfwZVsUvjyMwz
bn56xLENHcvzEnpIq8QyzZzsrhiTLLAaSk6K7+FErFpMSrr82Fz1mU03jTdE5R2KqUMM2hTXM+BO
Xy/KeRPVNps5dEDVbb2IKUwmZxhQwJGRDP1LMa67KV9bxRAv0YqqZetPrd4eJ6Cwfb3hbe7NmnU2
Zaa+JuQYG6kDNmLFofuaYdFoEdNvRUomBvwS54nm+11d2M4Z+ZPZ1zIv5XE5euOGeVBCySoPMao7
U3HzLxEMQWunFll88Foj+4Z+UN4npJtvU7Kt7ihsyWX1eu2kLofxqV9ke77MjQxVA1Ph+sny5FB3
qUG6WmVQPkAC+6aOMQ16ba7dbdnazhCoLAbgvRCGrf7B0PE0cZxmevb82j75P0XMJypxfe1i/WtJ
zI2o4jdymNef/72/i+oa/YqzMl1VUi+I1vxTD6M5NHiBWNOOQtaFTRTRy+/9XUBYv60/7cJFxYYJ
cJPm5u8NXkU3fwMQgj/TdW0T4P9fFIm/c9fANIFsD8ubPFy25z8BYxySPkm8n6zbyRXeidkJeWBQ
qYRVZsdXFvOOvZ6r1Y2J2IMtau6JvVnRo5tbZQWOUx733UKISqK1yyfNRC7Nj906SimSN7DJ6DTK
EIxznm8avFQ/Kh5Ehfx4NUHI2zF5aexGu2iICdnyqis+aQ/+dCXW4/F16EQnGmBe3jXmkoFZHusP
q5ys+k2BnNkvM/kZhOg9AOn1tDSd2BXOiObi+2AIWHe5FjHgvq2dnFpQ8YTht4mr7KLEG6/cfnGD
JHO7E8TdiJAdSWpB0/YXP9yiH3TP12v3QxMSp6j2mtqg0n0F+LS6E940z3P2j/SBxZ2CYnUvdV15
mJsZVF7p9vczKpyNcMv+glw49bI1IyP89eF/vghY/Mir+H/kncdy3Mi651/lvAAUABJ2OeXAoqdE
lShtEKIMvPd4+vklu3uGheJlXfXuzvTixIlgqBJIpPnM30C3AyZpnFg4KAblBK3QxkOO1d3apzSw
pvLr3Au11W5BmvSbzoz1K1ERisej8dQl9Ifff4aTzw0ODT4PdENYfzqIkuMpyHF4BesbtIeaQHRN
57kB8m1bZ0aRE3k80YzC/gV1b7PDluS1cYyHSgvH9lBZot7rUQKaBtlDr46Vc/TJF2zp8Vgos/1V
W0bMQT8Roil7Aldjmg6T1pibJm6TW6XwxV5NHPey19HCXBVQLJ/cVnmyhtry0lxpL+jQRl/8wMdg
JhKpdUaPagHcZKFB/ZdiwTSyiBKXdmmGnVVx1tXDwRLKtw6myhYRLvgL5gPmq2QRpVi//1lPJxxN
PDhaqDFzPtKIOP6sujMbvVWm06EY0XjEGI46pA46L8wi+8wqPhkKGDmCz/gQgCN0dAlofL2JWmyM
GjMt+kPaAYTPIsPeIPwZbkejOUf9lvjWo0/LUKjOOaBgac3Q3TseKi8r6Lb+0B06Jc92IxqZl35n
gRaoTfMjivIqNh21vVKKTGz/cD7lyHjmQP/F5hWO+fHIMWYgIIHq8QDQ3bjQ2k7ZWE2R7iDcnDM9
PjnwGQrQMVRPbDhhTC3mcwzCPHJnfTz4KM3aTUJuEaSwmyOxChvx/P57nSxMBuP+RDUQix7UlPTj
90L51U773u8O6KW5gDBtinlJbDcXJUXt6zlSsqsud4ozS+aNUaE+0eqlL8Qds7RDqOc5mXI7VA9z
kvnPyQAIHJkK6CO6cqF0jdjYAOd+v/+mctoWaweZGuaVLBr1KGOxI3gKChQgOA99EKACMvjJeuYH
Lv54FF3nkIPSSlcWR/jj+cz7wXVMyCgHqwldsrEGg3pBy/L9UZYNaaA+dMNtE4o4VHSmkNDs9Z7z
p0L0pdlbh7h0brIuXpUByVRb3qdRd93TcRZfWxpAbnwRpodRBRaiThcj7R0rIHwYD+8/zhsngIwU
oNkSj0mpj+OnqURYAlKENuLUYgVJmeLMuMFC99+8NW4rXJU6yFtkEo7HmcAXz/3UWocw3OjUAYCf
XEU3zqfB2IoHJkHfVz8gFQQ/3Xzln7PrfeslXw++2CmFZqduVjfWIXdvjO7atm+D8Izy1OkQ4KEo
MZL4wfE+UexCNyuXtYD2ixjVFEfaOsMdCVhpnJrJH69TFikbn7gSCAX/73gqFQSQjTDp3EM1oLVL
mYvSUVWUZ26hl0b38abTkQWSIpeSN2waCx6IZsd1BEjePdB+o3sbpkX7Kxioj659Ml1qV4Xe1CsL
O7zLIU0zr2zb8HeVpyr9Mxh99ppejvFV7TJXautaISQoxch/ZihHArRoNZjIPgVnXJKcJGq90Ext
fzVXCTqMjminK6OsenhJFjVoBzvuaKqNYjN0SqFeBFHFWmmM1ldXoL1chPIjKsPv74zTQ4f3hwoD
bEGqELxYQL9CZ5j0ZoNZDPYhb1I0MDJfrOuyGc5cTidhLNJYnN0ybieRgT9w/DFz0t1aR1voMPmc
ncAvYM34bWHrlzr9t31YGdT7OkyZ7mM/Saqt1qTZGTq/xRDHHxr4iUn2RGyDDNQyS0H9z25AuQUH
c9DpQYKl2+hqkoDiLVDqD4FS/unEWhyuFtYLXMeow8rneTWxhUFdRqvb5ID8dSJ13tW1RUHszOc7
nVhG4ecRalPB1iztY6jZ+mMM8A3hH+xWVoFAaCqeKv8iGXrzPg8AFwZ57u8FbE6oDkF55kB4c3yZ
lqJ2SAr8cg28est6Mo10tsElYCYZ3ZZt/xWBeP0qKghyQFm7mwGbLlCKhfJUhVpwZvdK/NTio/L6
QJ7QaWB0avrHk0wn2VFCCG6wjPA+UxWP67W+sgEYbEfqio9xCEmT1lJ83QniBquSqOZJM86srdNN
BPxEl9pv6CWgUbJ4DJDQyFAofAW8OGZEGdtmpXdF4/3xikKMUyVkRvdCI14/fln8RmEC2qyoomqz
bZOO42WpxvoZ4Mub78J5K1nvODG9ZISvvmg6UFU0nSQ5WK2Cud5AhxN40DmphiX/jvhAxnJSvVLF
yp19cvwynd+3ft8DbZkULBhXSdHcKGatgYxpwKFH2f0cloO+cqFZfilo5d+kmZt9trJB/aG6Dd4t
4Kq2QMZ/2/bY/wanraAcNtguvST0j35riaJ7xiiwHDPbetqmUWJ+g7+qrf1eo+H0/pd5YxfwMqYO
mA/ZmL+gRK/mTEd1iR50B2CchqLXoXO1Hn2KLY0CXKObAOoofvGc5fpD2VNhfX9wTa6u45ONqZRi
1wSOfLVl6lZkTRqV5N2HPAV+wNxBNFFKDS8NDRV9MOue1Iu8GKpO3VXmYN4WvT99HH012gWJH/6L
vYCYAprnQOFMYxk5W1R+XMjV8cFNVVqXalTshhD9sPdf+vQ0552JDV7GocS2iJV71x7rtp+jw+wM
ydpPxnAXuUG2j7Js3uOdOJ4Z741JtuW9QbUJQXH2+CJsBthYs1zr5uAO/dfSNukmhLq5GiAX7edR
WE9a2z/1tAI26GLRO+hUSNpq31yJukjO3KYnVRnqMETXFBYNgDGAjhZvH0ZA5OMpb9GO12Fcq3Sy
LkmUUCtCAsVj1VMnp7a/swIjo08TBocwqs6pqr6EBq/XnXwKqfVDAYNcia18vIUrhe+cCLuVJQMH
CErVfiE8DfZYrHTbQe0qEI2B4hl1lu8muArPbSemR+Bnv3I3uy+m9uNk1u6ZgpktA7ZXT8VdIGsZ
qL8AhpXKzMuADnhSnjl+/2Rz218HXRk/WU3TDtDbhYm/GnoGAC7rBnwbUFnzJnDS6smqJgN7sniG
rjch+3Nb5Z3/LdRatSHjTM0byw5Fs+qHHixtBjyspOXVa4+ZMU4tjithcddaSEDgwOOqTzrIqnE1
YxP9WLkFHAtFmOl9MzTaA+U2vD4jERmPelOKEQh4pSqA/ILqWxCl4Y+CG/URFFYM52xu8himf+iC
2innuF3pQNVRsVfyb3lWa4fJcUeT5j0g85UhfHoyGj4/33W1neO1EybuFUDK/KYu6uBHj5IAtxIS
Q88CuZrHQgvFz9ZWhFjFCVBZ0ePDAfNkNJ41N6gejFltsUXKTRo6ZakSzM6spesIwYIfJf41tGcG
gnNhdkAOK7C1j6A/ADJk8CXmtYn+KSyLsIy/qnnm/5Ua/FGD47+ncHNX/so/tfWvX+3N9/J/gNCN
JjXL/+sWxm304zv9vu77EUxd/pt/YOo6XQwqMsQHaC5xH3FT/U3rdewPOAyCZ5WMcVlN5sb9B6Zu
fiB64fJAtxrauyO1/v+BqasfZFMETNi/ovUe700cySzqAsQVyNcKyL2Lc8tOiQVA7TY7cF0V4E/T
/ITKTLsTfp6cCWPkT706BuRQnE/g7omMXwrIx4dTYREJx5Fb7wa72FdZi9tr4sHeeTRq/4p1fyZb
PR2OKQfyrdOaoa65dMRNStWZcAird1YnHg3f2Qrov+D54hT1ifRmjtPgTH6xSMV5QUaUEYdUtEbE
QP79VczR141ZTx0jhnTRaSQT8fbVFmTPOSXoU094RqKoSFmYlcD/Lk5UsyzqOHemelcFfnMhSYQ4
r6DUgutWMIFOCJMr027aR3OKS3hg/T6chk/80rfeKJ+yyfJycBP6yh7ceTVZ9Z1q+OXW0v19Th/2
o9ll1ZmkZHk/8u2JPUg1+RywIiBYHM9NrKOUmLpBuouV9sYqquspa+7twJ2QFwZrFar9pqe8scqA
XW3n4Wy6u6x+/fUA+Kiy2aT+5zIto0LaIbrn4D+g1Xh45TB/rgqYVTuXNntkK/kKafW9qylrp1PW
c2ZfY1lyOQbmd1UdropgVNatOv/AvWH4s1BVPhmqDDrAeqD/bOvFFoycELkZju+dryeYCcELBXUY
CKSX2i4nRS1KdA9FCe560E0chtB+FWeuaPKyxebkICIP50whdRNsGhnRvlq7kkdgRJEb7TLgKb+V
eDK/zdNkhnR3pKmYLm/SsJ6T+zxKs6+KXz/6wzxvfCUHu5vrQ7/ty5l5o2RMDBGWl2BG1R1tWmMn
7P6x8zvY0n0QrR12yMYtue7mYj+ZQfJEpVPvhfNIWw3vFKDkBgwznBsGtBdjW9/GUxyVW/yg5+4a
vjhULtgk6rNVtnb/MRCp9uzkKWJIflFR8JkU92tdRe2Xhv++0MRRn4FGDyUstnq2NzkoKUirUwXF
Io8yHciMP+2aMkY/pauBQwSEJjDi1RzruCy/tYcJxENYNP2vCMeyEJupzq/WdlMn3xvspQ51kk97
jqFEbKtxnL28TacdCmCKh5ZyMX5BUkCG+746SRpH70IliJO9bdUSF4fW8i0WWsW2T5TyV8Zgj8Ql
lrXKHSe9DitNCoup7W99QqlqlWiOf5s2bYH0TFNfY6emGuBjpspcpSAf9FXUz720dy7Sa1Hb7e9Q
H2AyKIX7JXd9wP72qGRPuW35t9isDTea3UJp11J9n7ZRUq2U0ug3eSkgureJ0ybrmlDzMgxb8LK9
UUwXeerDV2wi8DorM+uwpEqxzAZeYrmDF0Ii7LxmoBC7dYKyX1NEtK7ducFzME715rmMQuUu6Mxy
2odlXk646iEHs0X7AWhkPVrzvPZFHLY75lIS3w24BZdZpdZ7JIJLXpIcGB4hBNpq2oOm0pI9GFfa
21EbmkQ2kb1DtilZ91UJMRgPpcy506NoAlaNsZO/6UUClrGjcLhGAECrCdDaz0ZgxurGF834XTeq
GBnvuMTwLqkpbmz7uZ2Cm7kJlBhYU4w5dpLED35ilC4aCpnyGBQOIMcaeM0mr8DmbLukR1nGnB2w
kzBmLDxIyAIKnGht2nbK5Id7R2JNC4k6re3J+OW8QFGbCoR+IvGpM5Dim8p02hsmLv5NilNuzcm5
9ydI7CINPtPCu0kk5nUG/FpKFKydZ8mVkrrdRSRw4/HVukxRzQI564MCXeUSTRtJXO3QC6yWIJ09
TBJ1i5iOvjUlEpe6rriYS3VcTxKnG0rEbiqxu45E8YYSzwsoBubv7BafG4n29eP8iwL/Zq2LKb1I
S7CYmUQHQ8Z8VgMHjS2JHE4lhphutUN4D64Y/W3Eb2KJNh7BT7JZjYeiHy8dUdpXg8QmUzrqNqnE
K8eFZSCcgMVBIehrK4HYKnp3N2ndtSbxzhnA5yDOxn2s1tp2Dtv5YtacT6ixwxdFVmnVKzBE81S5
UwsBzFAL6C42rbYfOjvbt4VT3qRjlO8EnB+E4cFk61avQcTT73XQ2jH4ir0WAWE0JZRbUbUSshXw
7jFOnqnPDjdqLubfowSBZ5ybT7UEhuMpmW36Nn/AGM1CuyLjJM8klFyToPKGOdmUEmhOxmGhZ9vV
HrQjcOiRhKTnEpw++lNdbsoXzPqQpV+AQgiSxuhOl8D2pizAuJt/4d3BTu1qCYKvQcMPUQQuHhKL
+wj81NjkoObzREMtxXyB0oPbuoVTHn5MSHZs8PZGohuERkV+ZZkJhTg1ns0vFRT6Wz/ukqtIwvYp
e1WXfdh2myIC/UVd1t6Labguh2Dc5UUa3eZZ9DBEVN1X1gszoJQkAacph9teEgdCxRGSBd/A5xic
VfvCL6gl1UCXrAOr1JDGC9J9JhkJYO7sXVA2P2GO2GtHr6s7LanLHOAYZUT4wt3vFkkSd5W+UB3m
qU4v7IGwYlWiDLKGNDHmYbBVnXG+NkbLfcgzd7rUrLbCkc6IL+3YFmTdLfrvQYEJJBjSa60dwchC
xkgkK2OQ/AwkomY4wfNHF2e0C0eBtNwVFlg3McJqmSXDo5Jcj8CG9ZHN5fSUija/TCUnxKrb8Vua
OvPWxScxW0VKIa7bNodIEkbcKw7dda/ExfK+KogKY8k/wZdg3mmSk+KkabuubBFvezQgtoHkrwyh
C/NKVzFJ0CW/JaD4umvHptiSGouVL8Kv4MeFlzTdDCtekmO4kiFIR26xMpO6ulaztNk6kU7VdfT5
/TCcvUjybAxRPff5fNkX8/eE+okUv0jXJa8AEtJ/bjietk6Wf3QbMYPDE/ei09dpGNbfM1wKPYw0
4Z+VgJ7KOthqfVRTILTuII19yiU1qCr1H4Fw6k0PHnIb5tK1larQLtC0NcBV1At6RMXMOE1Qoque
J0lBqiUZyVcR+sCK00CqBPqN7+VJB2kp4t5OrSFfM53fsikMoWvlyLuWrfJLt+OPAXaOgTujruCE
6bbUuNsUSZOyKgpvraQwRG7oPnR1OqIe4Iy4UCJxBsu8NcQKG4+ajJ6DKjWsjno91ly+qz2D4e2+
hy9ErskEUDNLdleI5yz8eb02nog2rNt5VvFB7XW2zMXYxelnkFcVCjGwx0pJI0NQSDz2qdNVa8ft
7v3W6sptmBj1JpVstDpAoRbEZ/opBSf5za2VCF2AOunQcy+i6ArgInTaKXS/zslsGfS0jFSlnqir
B3ZCtEcMp65XaFBUvxLTYQm5odk+zZMWPmjKMHpR6Qf2psigT67KDgQVgFfDz9dRL5B11Oa2dTbT
6FTEEpEgpotKNSpRKQTUgP+ni9KyngRVti6nWr8zQ7O4V+axQ6Yiq4uDbymjuinNUa9gALp5tZqq
KHosopgihNYMiHs2Jd0AkeUGUH6nbn43XTeWq0EZC3MlEicqVrXZlI+pJGbCBk6/FZR6NuaccgqV
inYN2cG4pfFWGJeJCGwfNlQ8Np6V1eaN40TxT5ipaUChLRT7xmrFNfa+zkUZGO1Hd8owloi4n7/E
nAFrOnf5p7ErtoIy0VUJAYVGotrmHFmq/3VKcJ6CaTVcodE0XMBgLm8idI2e0WwgwlyZTe5+A0Lu
/E6zavRY5fPDYAf+RY4tsLYpm0p4CJ9SMWffazsMOScXl/bU7lBamUHAd+kcbJ0pme5jPbD6j5Hr
TOGmi9SMK9AyN4HdCn62ifv12FE4R7QmC7YzUU4JxotDpmjj5DrBk3v01DIfn7Qhc2/UqjNDF5Rf
qwKHAzeOzwBuStlnYNbjDxAT/a+yc6ZPGsh1d9OmZY0fYuWaG3MMgGbrtao+R8iAxAjyqMWnKsjT
8L5HPBa1ErebzDXnBrfwVLh8S1AEH6uUBeFNKJDcttUIkrrKxhQRiSHf6lrYPCl0vp4afjvcQujP
Nlab9g8aOcJlVITtxzyaFS+d0vbaHpBRbBA8jAio5wrxDigbh3KaMIquKxoSkK/m0QQs6RbF3hBF
YBB3zmJeZ/4IkCGNTAKxejZvAKmpOGK3sbWVwH26xoYR77Ip1vxbCFMTnNXQrMtfnPB1O68ioWWO
J0qaaI9qk4J3aE0FPlwfEhG4o6ukQKvN9pDEWXCfUZ9EYcUak4+VXgPZNiZkooYK99VMLbBFqGps
UoK+31AQ9JPVGOmh1+sKd2BdIjElUtek5dfwlqTi1adZG5qvcdtmIzLpkf1bd5PhIpm6i0qdyEJG
tfk8Zlw4thvPX9qojC70Ic26tZW2s6c7ebjpA7fYW0MDt3Yc9YtQmesVwUN4A0mBLi7wwVWQ19XO
L/x57fp29VP3M1Qx/D7I2TKdigyq3T281L3+qAT4/6Pq37vlwf+FEAbFwf98z3/+Z/W9fu5+HhUK
/2+Z0NI+0LDArApMkQ48R6Id/y4T8ifqZoBl6KmiT+FIB4R/yoT2B1vHqQe43gucWVYQ/ykTWh+o
eoEA1vgtlPsQ2P4D9b+TipMDplpQcAJIp1KtWGK+Oh2SVokA8ybtM/tTRK/+sp2cqVhLhYhnUbpQ
vsw+8XeDqkG3m51sWrXDxKWS9KG910e3ejDH2t9P0WzQlBAN2qTt2OariLLKM/6wqefPEOdIUvNz
xlliWd1AF5G+A+KIdEeYkZem9avqhqLO5N+FOWzAj07fh1HonxLLnOgHuUQVIbXyg9aHHHIoTkFa
y/QNyhA7pPl1Tn3Kuvt6zEC6KbT7ivVAidNcdUqCaWaobVFgs29tzZnuu1YMT6LWJpNGgVDu4RfO
OxTq5q1lp3W3AhueP80B6rN3QZrX4UqlhvdgxTGm03qe7F0i2mgNymaMVjhlVl4Tqf05i7dlkVJO
BYKR4BGZD+MEBKF1Rp+lyDkgA2b66xKO2Kob6Xe4pWqdwQIsK7ByKJ11i5UkJVGA6Mc1pajIDK3N
IK5b9lRv07xULxvFV9a62zsru/FtL+jyf3EK/TcbEf2vuu3qX/+hD9H8Z9flP7+3UZH/j2hJvNeR
kMcMwvvNcUPi//QjTPcD6vjgX3TgzgDwZFv174OGP6GSAhpX0DxEDEnCHf85aMQHgP1SAhSMv80e
ouL8z0EjPlC5lMBhoDwoW9H4/ZODRhYaX3cJeCiOFw0pf2rcLJ1FoRh16AbjHENZx6Z2rboQ9jex
EUTbOTH9bktAhPOZ4uvKDBAhmqM1/HNdWVNxr1vagHp9GSKH99uckXUkbk2HX8gyoD1TF0YAtNKu
0NYT2vBTyg2sakLTz4WZxze1lc5/W6n+0YX4//pSlHXi/7o59hj+4tYLv2fHKk7yH/3dHbPpjmHL
BocGpBKC1a9IPo4Kx4cDRBX0N2hovxJx0u0PQHuAqwCQl/9G/unv1airH/gZjRsPhCIIIJrRf7Aa
F8gbU9o3qdI9kor4y+I/PsHMemgmNkvpuWFfrE0BQY/SYXmmb7Q8J/8axQGmIpt6+lKOKYDTbIhR
lHiw+2tAOC4lPGpGqLUMWO9N+abNjfDM2fzmmwHxVw0mUgACOH6zuQjneTKs0ssMvdhONY70ipQb
f/W57//atq8dK144Gq93s3w1gdqW5DDg+HmCKSK7bjq/Kb1Cy2DXGxFE/I0aooNZqG6boYJeqAhj
EURdkxBAR59R0LwE04oMeK1V5r5SJUyuS7PnSB9cJGXzohOfYtK8ztNLClkrqN3K9RTmin7faWag
o885TfEVFTTnpgNxfVdqWXoB3kA5I6y9BKCwOkBo0prFkBmBL+Kj4zmExul2nUvFvZkV417R9WBC
USLUqb2G+ueORgF4BijCTev6u7hW+wvDKOMdsjWEOUplD2dm+6TJJh/I0DgzsUahl7OkJiEvHoKc
RRUYaKV1aWj6+DUa+2E1qwXMFsVNydzR9wqUXjou5lCF1dE40+k7XVjcKpoB+QwtJuhnMhR7FWqZ
9NTQMbJzz/bT4UtkNdkNJgrT6v2FtYxiABdaMDKBc0NAoLUo//5qFCVSczUYgpTiRj+tnaFIL1+U
TlL0/8/M6snu5PAhNJfoPgaCsXI8lGG2OvYOeegZWV5dZSO1hBaAdL5yYMyq46j81IK6j/90fzIq
urCCCE0jIxCL/TmVAmpt6wZegBlesFLjMUUmqcnONMlP5pEo0NJg7cksAQTgYh4D3e4rrdUqLwIl
jPRAm2xTh93TppXzp2/0MhQwRgRQiBaEnOdXn8wv3cQYm6HylLaJH0PfuGoUu757f10sA32Zm/Cd
CHBBS0oV/uNB4lxPBxGXpRf5oL8pZSYXejv2dxTh65u0M+0/PbptEBrSXVYFcQXIY3EERFxerjWN
mEkiH6WL6Ho2YmQWFCRvcM81RyQ33n/Bk+3FgBbmVnwwsrsTRorPKTjnlsO57VgBLZfYp6VJ++vf
jOLiAytRzGzl42m0u1zPLGGXnpbrLq63XbPVND/7N6PwPuQHYFCAni5GiaCb2IiKeUNd+dspHp5H
7SysdQlIliZOEocMIoOrDtrA4hP5KHxXrErexaBwNGhUkHWKnsidaYdMm6xrx4+Ti0qfEYlPu2hX
SS2vYlCtM+fIW18OXoPE5UHCAfZz/LY6Hnmm7vPlUHAvkahzxQ4h+7Msnzd2tGSHsqOlSj+gnuNh
oiqxnEbjdV3fLbFpQcw8DvutjgTIlPWPYQVuLBJiJdTCg86w90vt2xhQ/AtqQCuFhp66G9Rntsmb
785BxvwjSILn1/FDITucoJ+ol8Beu0cZve+MajoXRr01CDAKDmlWLVfh4uYBMBFZas0gtARyT1F6
dH4MZITf3xpvzS8lGMewJL+avOf4VZrGSYq4GkvPr3P1okvK6DHhVLscGzs+czjLnzoKnli5XOTg
l5kywGCLm2fiY4BJ6ErkAltl5edYLECVzzelHlMPHtEANLNq2tYqujfvv+TppnFUfMYly4/qBrff
YmjfCny6cEXpUWXsv8adSTeRNrhXdqhoCaKzq84eil8NK/gGyGl6mYJ2XFu+GZ1ZOfKjHc0BPCAB
BZjzQVJSlzh+Beha0VJ59vSg+q2qyPGXU59u/dYXq6Trz5E3Ti57mTKQ5/L6nEv68rJvfCdoMlop
XmxkoITqvApQFmL53iKvSJU2K/xpm/XG9Pn9CT9Zu4xLpY5rC0daoS3hN60JqTgeOkxOyZaAtrJr
QUuZZ25HQ56oi9kkvcANhnwGEJ61OHFHjERQYsF2NO0QB6gcZ6LolHYXfp0pVxO8p7XTTpB/sjDE
ANVOb+3GEVsEypy11WXzVyZu2htOZpbr1BwstOSHGM8sWgOPdmc8ZQbOXAm2SdfkLqjr6A0fKakq
ZBGGdjPWQXkplK5d5erYbRSkox6AUvfbJKjR4U979SqniH0FfqHdOIYSbQXQ1jW9l8hrW86kJOh8
L0vH5LbMZmszzZxrf/wZoKNQqSJ75L9l8Kq4DRqeNvY9IdinDYW9YVPF/df3BzmBoqkSsQ4MDsKF
THCX1MdBR1OTXlPu1X76A2H2u9GyaMdFEVU4+qibpM/vQ6F8wqVqG2s4aQ2+5YXYj+giQSgxLzF4
ouMH+fZcdHFy4sgnI22mXoywBmnb8eGGkGhfOBWOviiCd/tZq+vNXAoXVaRYAykUsAN0iR+PNGfz
/qScHKuLkRfHqlm5sQPbLPeyAa+mrjcH1IQme5NFdOveH+qNvSZeLHYApLPFT2LeftaBwg9YZuNn
sc2tKlxXVmj+aaAmX8iF4s4xSoV+mdQnohR+TD3bG5pO80TGdxWzf/jzV4FYLhwgrjLoXRzTqmJW
kQqoy6s1p9rMnY5+4DBoZ77NW6uCuoTOVUTeBdf0eFWgvkDXtYz5NgQXOwQbkycI9eZmaobiJo4H
63II2n6FeqOR/4tZtIiXDBnMo7CyuNP7JIo6kBUZFrVGdKDvnW+UejAv3p/GNy4ZyUGmtyIVF0DU
HL/gTFcTgHaE5S+6hlfgpYZbTkWgUkGEoG9ghN/fH++NCeWDUXxhQFNWD47H0/EjqXQrzjylbxTP
FHjj1T0gjrhAcxrQZ7fRe8AXWT7VZ+ZTBu6LC8Ag3ObogQpNHrYY2aVT3g9Fn3ozsMaNifL9eu7m
eiMgK32y+KjbwM7rTdBEFYIX5TkJ5ze23tHw8hR4lQPC/MhLuPqph5EN9goFJiCjVY9nopc3Pqcs
cUt0NDcdDNPjURLa1SWWn4wCBfJiJPK8iCk0YZ+odztT1O2ZA+V0Ujks0bKgW0y8BOXzeLxZGYmq
izD1Cv6G+k/xRIvIRFE4ttZuZ3EHFqFxp4R2gSRv7+z/dDFRq2dvSvYRJR1nsXgHEah9YamlF1fJ
HWc0vnedrdxVXV2v0zLP1iwy9RaXhTOnwklTjZTXoewlIxdJHXzxC3v1MTVRDUEU+IVXAbdtbpKs
9gvUgg1buRrTSvwCqwu8wKmVqnnA3KO5IQ0wm/UAFrbYZsHofhlTFHs6e+TYsKba+goFqLc31LiU
70Oc2jEAwWmsgY05tbnCVpMqqD1DUlITBcG/EhwJ/P0AWt96xBdR2+lO3Bxys+32uGUW37rAjgAI
OSUGYsHQOHfkOah4KpbzFUU1B5/JYsCj1MnqX+9/ktNljiQVgTPFIpI9JCuOF8RAaz/2+7j0EBtR
v8JrwlY1qouv749yGqtqUoAI8jSBHGbKi8sazUcBcKotPIUChx+M19rgovUr8keYAQB4Gucc7+C0
wEhHT6YkjAelhfPy+MUqNWqA8ES5B8+j20P99C8noGkb9kdw6er4Z/gIc4DeLn2qLzW6+Y0NNPxP
31s+BLETQYrMURYLHlXrItEbP/NQ5iA6T13wul01O3ttDGDnZ3agXeECM/98f9i3Xp4LkIVuc2QT
OiyCZ8vyw2A2MblvIxsaQVmot1z9ysaw63gzDuiqRqhPffNbNEvtAg+3uIpn7/2HOD1qYDCQk9HX
5yamy3H8AVwFtwQ1xJxeyQWQKWHj7BK17RYkTYwpQYgmJ7X8+AoY9QCOOrHPjP/2JLx6gMUKQAAy
6ysEj7xOjMVDBa3tYUTqcBv1g7KJTbO8CqDF4+qE5B6YcenGpp8ThjrdXseTsNhefjuptj8JPOyj
7nvQ5s5H05ibM3f0W4OghCRFGGhsUgU7num2obzd66pcZSK8b3pDXSE8Ks5EHm+P4sjYhi/Kwjoe
JQySoSsBF1AtN9QNnkr6fe1Pzpkdc2JnTlOX1gAlNvT0NDxTFstG9HgGG05FGBVLuSVjCD/hCNtu
6CJge2dGQLi6sb/PfdL5HN1PQrsx+eUYKdqyI/5fuCIkyD13yQaL2vgML+ytOXj9cIs56KywiF2t
4XM6CGPqoNUfFB8Tt/d3jslMHkc+TIGk6cu+MqWExfdEslhUncYU5EaZfhaiyq/R/IhwjgjPZNmn
4QcjWQbtF7ro6OEtRvKBwyadgTDJNEfa2qlzNJhsN9yWUf2ttfNzOcC54RbHkgLVfeRyYTg1RbAb
XewNHhn+3hJOvHd9RTkzkW+OR4dHIo6IIJcqME0bDFXUZ5mn9n7wGTFYzVOa0Nog4d1SlS78P47m
mE4b+S56vRRwlzy+wc8sJ5gYz887BTnmwN4mk1GuXaeZPN0fzvkQv/F+UtGBwYiqaKItTpc8b9Rw
mGgtgQWc15bVhVvHLL7P2ox/+ZwVu/fX5UuVe7EwSUdRDIHqiVYjOK2jmFgBi574hZJ43HUoL8fJ
77Z01kGLamqQ3ylqBKsPkJIWJdexUl1GvrOBV4CjfLJTiuC6oNeHznqMKmoOnrjcibTwCMU2YaqG
Zz69PCaWjwpiU5A9gESjN3X8qD2Ur7wv6SCimKquHMoPQtzRqS9hdbUunhtYKb4/O3Lvn4yImif3
LopV9vLgwu1OC1sXc2Sh1oMnbEVWqKJkrTbxDbrq1mVgzyqlE6s5c2S+cSjR8qP5BiLGQoFU/v1V
cIuOO8apxZh40wBfDc33atMAXj2Tjr0QNRfvZ/BiIDLZTKiJLmIZBadM9MXDxGuT3FmnNLR2dh42
dyOWlxdDPUeXum/P3+FniY2LgsEtAFl3j0lKAkekd24jqS/x/pS/cVAii83h9QIdJH86fvPGrXM/
m+PEswtT3aMiToSjRhpG6c65JuebQ3GSgP+AgSwhikeTXKW9Q3GXt09aI/JyNSbxDVrYOYn75f2X
euNzcl7RTiV4JVOzFhdghna/4TROTK7iZ5tCVPUOilt8Zurk8y6+JsglOhAk9TAbl9WKRp0MaesS
e1nPynF6zf3UxSgfdz7mJ3nVh4/vv9Ub8+caXDQSF/qC/zyeP/rqPfmgiD030LAfhKCAIWU9Xf5v
zs5jSWqsDdM3NIqQN1tJqczyVAENzUbBTzfyXkfu6ucRsyFVitTQGzY0fVLHfuY1tiiPRKl2h+LL
6HvI9HG2kT/qVwW45j49x8WAfWcVo6Y/a+qdKVL94P38tcM204hWiUL3kZ0BK3m7WJ1SCTE4WKTr
yvgJJ3Xdc4asOhs1ZDScWLpLK7fyBVGZODAbU39aJLOEmJSOD5odh69xouunmYrYP5oVGfAaJ+Pf
FnVav4Qn5MsD3BfUp2mBwS99MLPc9OYyHF6yRQ1he02Oh6NT/qewCGB14HvXlJlu+ztuuJBxC+3g
j50nmh2+OdR4LRoiO7gu31/Q1BzxAwcEAoXX2qYHShHCKxzq5Fxh5RpURg2H0bDFyjmtzqYphQEE
fzn4011Ir5HXef0qGmPWJgDR5rgHUhonZ6otWZBAUDo1FXgdC97v7ZF2sg+yHsK4/9ffR6noesNP
SK5jc6zFZ5xnpfMo8I5RtF69F1WD6UmMdWaDEtOLMdJBGEdH9Ux8L/3bP+L9VUJ/BkAYTRiNt20L
PRlI7RrwSMm5BXIUGFWOv/KEfdftUbZSLmSODIOODN0ongfi9utPFUICL4HI+zkHG0cIEEnKqU2h
sUpLONGsDbVLDkIE9fOqvIvDNsJPtPwWhbWBS8OguThVtg/avDTngx+21pSvTyeiOzTswYNSduZX
Xv8whd6LZqpQHEQrhXcS/lheM0XdBWIGemZlOT2XKp7TRToUPr6yFrxSiD5Lm+BOgUXHwQv6/l5a
JYBAjFJm4WhtSy2GOcEbrUw4fZ1p/B3OsxwMJEOo2GfGgYzS+1iEVed7qUcTr707wkbH86z1RnaW
2d5UTLvahcEJXBzzKNcsYZH10VS6FECOSm17+57cBY2jX7IP1Dav51wVfTLMWpOd1dSRTnA+4Fsy
L9RdhvHSL/WjPktPoREWLqZS6tmOtfbj7WXfmWdyml86mgZX87amao1C4LaFjW1YNtCn6NHhnYBF
WWsrxsEB27nEVB4aoIloaVA+2+SDWpLG5vzrVVPV7l6KTfu+GMreReMzO3XG0Liir/4YiwLGkxMN
mhQhBqLNTdRvmRDS04yndFbxPWtxWvFpUh7Ge3vTiPvtyqFAtArtueuF1MoG055GT888fM/LlNov
MNTkOye2I69Wsh6edd2PECUVAnkZ316z02YYYnoHOzNqaHza0iOtgwelVuq//nyJEfWkM0CrHeTP
JhqLNYyu4M6m5yWfnzNbbx4xea9hR0C8uz3SzhWKDsSvFjToUNla//634FqHl1ybeZGetWa1NjEL
PH4tXeDte3uc9/EYKDo6LMjM/gK5rqvx+zhQ9BcFi0Zo7DMyc7oZQXHs/kWM5IV7Kz8YbW/frp0+
2B8Id9JQuh6tb1U5NsASweCTw2DpdGLmpEHTSi8aPJGhkg8i1w/eib0NBVCBFAUoqoFY+PWgKf5f
zTg5hJxllWDOaUaB6RDdaoN21Df91Zfe3PxrTiATc/I0vbPflJ1EiUc5ZINIyse4x5q87Z8JQB9D
tMlh+VxSo7nrMmqjoYI8qvUmNygAVt2znXT4oFF1H9tnPZw+W/Vwub3S77G4K9VJp7jF04MEtrE5
WJhcSjPBXnrOKX3ieKZb0BZrxbWUZPRR+TSCMW3r5wW1rTs+MTqJcBnOliRM4DRoOx/8HI1pfzdV
pFGgnQiWaQRcL0vTERNlLWcpHbDKTXAqfpiK9nsu6uxD1I1vY4oDPGhwGgMY9HmZ2U/3eKG3J63p
uyDOaIzd/kXrgO9+0CoOt/ajgSxvDncJ7gMKPhdPWlvQmdABdeHjNF5YonMAI53uceyYXyo1Hi7z
Aun+9vB7Jx55Ypoi7JwVVXQ9H4NlVfBQWR5nRPRJUxq0HQByHcQmux9pUaEAAa3BVFlX5bfzHlaI
0wzSzCi0TeCE2M1fiEApPtVoJFI49h6OmrKbjnrx3FX6kX7+r694N8mkmXRWTeTRt7f7BFtUcirs
SptcIXmJX8UAs7sx70Yl89CjwjMZFgELbArnRSu5gZwmfaEm+Kkd6/OihEEtW36PcUahALVIsnvV
zu8x/nnowKToJSY4Wf1oRcMjwEVYsdmrXI8/jbl+RIHHq9XkZBgRoiTTh1mOnpVS88DIeKBmHNfM
0/PkIF/uqB+mKftSNNWPNWq1oImSHN+DRAtI5Z40m/Mx93eZFJ7lcYLIFj+M5Zoh2XdZUwejZlxS
c/DqJHxAY/Mepa+nsReBwLe6kJQPtVncyXP0Q8rGhxiNbTw6X9RsVl0G4xLM8TyBQWdWX3tJuwy2
cQ6n8i5UBNoVY3Mndc3H2xtv935EU31tOwO93Kr/W5qImnHkIMYl/dAEkeyg6OOEn+E4n24PtbvH
0eFmNEL2d8w6FBcW4WTr+ykp9hmJwMSNRH4E8t8fRWccSgxEEptQsMHnExSanJ4xlkQAm53kmpJa
/YcXGlopEefKJAAKd32SmknLVcQW0rMulMWPQjn1JUjed7dnbGdxOIgqLwpFBYpfm0upnpCgLGni
nlfhSJBGNYrbWRmikHrUkd2JBBiJDj0tHbS/tvg6Y2j1OIW3fZ5Ne3kcpEz35Kyy77QKU600q6uD
XGFnlYjvVmVrYGT4BG4ij4JSXy9UviynCv8gRpE+z2Z4JNm7Pwr3JNXqtTO7ue8oIohCJoo8YxOC
V2ZhmKcI6ZCDuGZ3FFTT4CCvgf92L1hEqWO+zl1pzs2DmTiDT75XHFR9dvfCyvgjdKLkqmxeCF7s
RdVikZ6x8IwCvS9mH1tgtI+sOjrd3na/ilWbexqYG8ZSNGhUkH7beRvkZJR6KB3ofOC9TD+jQJoD
q8Tx0ip1/CKw+1xOCXaPKOyZMUoiC0Xi8b7VCzvFcShcHixJ1htcEbQq8XlZsy9trDafMID9xwiX
5SRNvfHXlJhNfsosCbBeOTv5kzIDcHCb2hr0e2HUquHyX/QfIxl1eWygRiTPptlMifUtZY48nczu
hwUaNcgSB+qZHOlOec+Jb5TXUG0d/TQMxfDVbJMUMZMWj79zYwzCQuSwaEavVAZ8airwxXidVOrf
Mnl76opKLzCwhVe8cnd/AEgxkDwt6CiUVlW8tM0cqCUcUK+bBLokFf20D6MNHAPgoZp/q3tHXX/f
PF1MJHw6t3egfXudXZhf81qW33oTITnX7vv2y6pf9r9loUPrxVihOD5vdvaVI3PHvyzhi+cGJgxy
bggXx+kU4RJ1MP/WslR7a0mDDFBQY4ZU32COsdtk+Ji7s2VWry3oz4solDr1uwUDOOZMLPdtnUaf
m8xu7uBvNx8KM25PAhlYevGLihu7IgLZmIuLk1iJjN2gOiHOUStUMy1EyL+gAGbTXAiluPBvb7ed
vGBtXlErocVLSWezs6VWCfGCMpJzYVAarh37X7Eagtlt+kFua3FfdbZ+EAjtHVkCb4urB4Qjbbrr
67tF/4O8kpq61eNHNnXScooT88h6Yu9S5RShTkrRjwdpc8mJqGc+6R6fR3I9YhnVGM4LUjCBqoTz
0zIqTXB7JvfuiF+K2tQ4wW1uO6sIMcpjZ/BZGkLoJxu7QFevKMiMhf359kh7a4YzkQxga6UvvmMh
D8VCsWpKzomZ9gHiY/abVM6U14t5PDdkev9D2y08uJf25hMyDLAaasCEr+uP+i18zYU6hEkN2rkc
J2wYcEa+w2G+Olfp9IP+mnywSXZmkyIxlkgAlaC3riZ6vw/XhsJSSrMjC6/xGnUyo/LrOvlngX50
8GF72RlD0eT5pR8Bi+56KBwx2y5Dtuds2m3xKcQ9/CzbWLQ3QGm8RG8sVwEGcNK6FP9j7F4fWhXb
5Wgh+IwG+YiNsrO4V79mnZjf5hk1l8ZCoJuAeBpXjaXeMwod3bYoAwmcScUdamFHxYHdycbOg6Ix
oGACxOsx+5570mo5/x0e4CcdhUxf1LMRoLt55BC3s41QWSVwg2mD3PaqRfz753HtRzavGyHvkqGQ
BtwbobwU3axG705yR43+9lnZIYvQqPltwM1zOtqpmDBcSM/WAk4vSiegR5FOlbANG98oseGjxynd
VWlZBmqNf32fW84J2txB0LXeaptnnYI5gAtKStTX7M2tN6LUYWYKic5K7vCHtq8pSpff1HySTykC
2ae+05uz3GbSRa3F0XF6J5FCLVxf/RmovFKEgMVxPe/AnqYSvVLuDBlFQeSt0Cy1vTFrHhH8+nex
zJM+J4GZtX+FyNGDR3kkgEMTyvGlvv57UqqvFgq8uVm8WDICULn4pApnPjj0Oy8DEiiAG8DHgtzc
sjAHqFERwmvc2WaXe6gIO6dMVEeStjuj4CPHPFDidFZq5PVUZEDe5VKK6JHM9ugKlHfPmZ0pB9+y
s/FWnjHXs70yjTlX18OgSQdnPSFtbiUg1CMOuycz67NLsUzhHf1g69GR0voNFcjwJLexcVLNVj4X
XfLz9gl4f+LWRiVJn8XdSGdkc7jHUHSzFTYU/WK1esyMrro0kqaeVxG+702jWQfVrqPx1r//7QKT
hRq1CDqGgTWns6+nILmmJYtOTYxaV41w4gHT/Rdx/Ppk6dCRkdMmMIfEZ26uFNVh09BQ0QNYUfFb
rcWLgUZBBgk6tHvNcvHfHsVzVw/1J3AaCbXszqg+JTgL9a5WhUILGsVCOd9C4mYgICu1hz7u7Nlf
wFR2fo3or32KsUCvvWXuLJyvNaOQXfSElLew5ri4eZdMqefkFe4qdjs3DQVWkWKeKlq58zsxad+F
Y1S92xW/lHXAIuPolY3fITgXX1Hi7Ql4wVMgNqen7eD3S7fctbGuNkHa4QuAKM9o5x6qmAh3KpK0
BPOUy28OHRlUgjBSsO/tMsyKS2hUjeMlTNXjkPS58CNTKshSJGNxlVw3at9EVGjwDFRSMQU1tBrK
WjGZmT9RnXqdMkskp3lOvmSG1NUnGdOU3LNCSf46h4P+OtkJXihou035Ay2zyfZp5Y/W0ClBjj4U
YmrOYoIGGorpiV+fYtxWtLqHNV4WepmQtSO07Q52kJB1xZzi94dkkLa53VUpT8HlWQ4KBupdpglN
ciW9dXA0qbTUwzOzPWXVjOaxjcu10mX4RepqzaFPkhe7CRF9Q7kZ0aNONIg+HKHRfhW4N1sTsAV9
MWsVjqH6cn0WUsyo+6SxnaCzutltsLQD3Vi5Wmn4VWwpHnHwG/xGnYbZiLY3/TqjFnyBDn7hzZxB
LIfdQ22VH9mZpz++FiA1001CXmNNNzdRj1XjaxTyFgVWHz+Oi2bNuH3LryVm8V8UieN7e7h3zx+x
KkUuhK6M1VZzG7NGfZPGcbMkZz1CF5MdZXtLnA5Ptk4hcEojsBNhd0oy5e+pXnr/9uDvYqp1cD6R
Pgt963eouWUqNDHEXXKG0x9jER99QKrzLyXLCrcW9U9DHz78hwFp+xIqrx6x8ubuT6TFbsZ64CHD
gf2cZ2X/0ZyhrjgzdVa9wbxc2P0fF1wA9dMc5JVnkonQN/dgKcGNiwe+UhYmEcyYO14Zzkd7+t31
vo5CDMNbogFA29bqnWw1KY34tCZCdTgyZMq2Uh6f4m7GxQU3toMCzzpVV0doHY9CFUVrOifKlvRa
Tqql5HGz5nHWc1PB+qWoZD+FqwMejV8LadPaWNsWR12bd2HCZuDN1dIMUYvOJQlPWiSyW+DfEoRD
d4T83ZlOXmbCbrD7gL+2GLvJ1LtBTWYAC1UpztKSWUG/TMnJlOfpKUPQ9GA634clkJWJBNeK84pL
2MLAkA2W1DRs4nNYq+rFFLn2VkeTdo+eaHju7KS+62eRn+fBCB+UyMLRMNFiN0XV+NPtM7Izvyi0
68S9MDboa2/CsBrReCkuo5iAeP5RGlr0nOAudnd7EHVn+1yNsjkUiBYZrWTDGA7jNnFhw6SeKnX/
UqWBncPz4dKHuXOaKUgjGhKU+Py5mhGhpqPpOmHqxb3dnuil6f6YyafQXClUGOTOCR2HhBd9kuXX
sUs/9AVNEwCP6LlarQv84YGiinnq+r47WMG9HQP0YO0lgvTgDF6/KY2oh9BSs/iMuBgmdqQwp8yU
PwNLG3w09Y5Iee/TYzYM+iomrDXKG3hrXo83WYWULr0VneOh+cdKctVPZ137kEE594vQeDO0OTuB
GYsfuYAxh4U3HMwmPKtBM/4Y47v+FsTfViQEV5yxwR2Vmo2PfSRFZwcjgJOkjREqQR3S/OpI+SM3
9cDOEeq9vYd2ttDaAUBzYAWvwa65ngAyxqhQejZq0vWvZZSqn5xIFB8VMAKflFhvvFJQHHbz2gqP
du/Ow8XQlFw4p3SItsKWFH8WZU6S+IwrzUOkLLGbhSFeC2NOH9uihNhnuIbm09fJEtxT4WtuIYJu
Nj+oZ/zTIKGYjQ1i+cXw04wz2rk54Z40fKfrcYkwsfe7VjxBoUgRfGq+W0bVnURR9qeolrzbc7hz
2CEAk/2uOMO1/3k9h0JUKFo6zOFUqn3gWIipOwpCDf9hFJJH1glQBfp816NQ5EwS2AXReSSN9NnR
KvzC2T44gLuLAuaNlhAECo7F9SgiyzIaiKgfAYZZPOQIZB87UOUOgb+ey3vNJKigHWyF3QmEt7Gq
TIB/2XbWMjkpnMHSonOnOz+aXlFORpQUBzv9fZWAQJpTDv6FovDaK7z+tKoN9dQGcoDSQ1q/6M0q
F60s8ikqYxEgJJ37VFOyE/A/6bNUNwi2t7l8AruZfAScNnrjMOlUvHXjZVh63acbqBDDttbykNYl
lt+Z4E8JO7SD6HJ3dkAzIFhAFfudLiNS9UnYSzJLIpzRNVUkjswh/vkfdhd117VOvt68m6ekzqqw
tRsGkc2uP2tpYZzMtqz9Px+FKBnGBSUbSnGbUfDHy0Z6Wiz0gkBFOVutJ9ao4PYo7xMnVnqFyqxi
P1AmtxFqITJHD62emzTCVLMZF/0ul+kumUuCBA81Gh98GNSJEVTzUk+v6LhYIASAUmYg4S/jhJYz
svSgWcqyuRz8uPUJ28R8FO1lRlm5NfRXr7ehGtGoj2CfB7wl4jtoMg3J6HzxZPwy8e7pUhJp3hZI
BjoOUTlUQ2EGaVp3R7O0DvTuh0B/WSWaaGRuq9DLUiWlyHopmIvKeYmS6bGJJBsblEIPjFQrXsp6
LLzYCX/SlCp+hnpEALAM02ttVMrr7VnZ2ePI+RHZ0zFZBSfN60nBqnFsO7uSAmwaGh+BLcWN8RA9
+OT3o6xtVKJtIFSr6OPmsesqBYbFgvKTmauTK/dpexfn2ZGgxvsrlFGYz/UG5TxtmYU6fkNZqSxh
AOBPxSJkni8JynyeqibTRQVf4smlOh2cLEp875aTYVdrabT5UA7aKqh0yay1xtSHQS4Qk0qUx1or
6h/0gmz5JOvZeK7BJTu4LlWt5gl8Ut+MELtYty2MCW9beeERri35DaDd/ApOTOIRll/M1HE+RoOe
fcM0wNZPKKaTNWiLWnyKY0390WjmvHi1JWbTW4ZE/iZyBXn1RrdniSpSX+h3UztJievQsM29MMxU
bGa0Jf2EpHUewmpMcHRMijiMXEsDM+h3SupMfmJUUeiHgyE5ni2pbQr2JY+e8JNPHttChH9PoxSv
BZ/6exKJOXezFCIjTsMifh1ErX9Wxqn4WfZq+b+0jhocGyPZGGlLGgPb2UnIC7ALyvTeeU4QODL9
rpQZKqTMPbHLzYkIzBprICsmhPdlyOIfqd1wAqqsS75Lo6MULvIDyZdIrcRf5jLDfIf88ZdSLTUS
+hp74JzGaokcfS9ACIFr/THpingxkxLrNxg57WUGX/1aKPR5QR2p0qPS6kl40gDvXGKh0aNWJTn/
hpPL+KWs9e4115XFxfWpe7XpHnmxUTxmopAQVENYvgQwVFNwKcfwkzk0xgO3i/Uppzb62qRpeCoo
F3V+Wzozlmry6Fx6KU3QCEcOTfLxyajl/9VW1tuuPjpJ4pETGS1ymhmpAnptUucWUuiMATzv6JtS
LkPjC0URz+kQZ/O5NWpJ9/5PjknChI8POJLEiuFi17rzKmVYbQ1yaXzOUSkpXNQ3ww9T4/RvEfir
yC3tDPS0UkgYKJFwR5/t3JSwtimKv27fMevpvr7vqFFBHqcdhjjMO/pA1OKTG2ZpGESY+XhhjECD
qBT1bHXm5z8fCeTOykBFA4PM/vo2I7Jo1DYqqI4jNvJQd/HPXmTN8y+v5v8yEr7qBkE86PRtTJNG
UTxMMSORGgRNVLQPSx0aXiekr7dHeo+EB16LMhmKN9yddGc3Q2V2bdsSGzSoow6ZJm0pPkkWnX7u
Bu3CQzLjVtXR6Qdg7MfRAE8SG7CjW24dZLOG/Ah+gEwMTKtn806MtQaUbgydoIhw+Mons3CNyZmC
Si8/q7N4gCiNr0hoj54Rdt/L1Ka4IZzqoZX6fyPnWyqND30f/p3Y5oMZa+ZPUS/RpUu1+uCV39lr
FJLgFpLJylzJm8maGguP+4q91kvdcMYV5Z+8K8QJfnTo3l6XnddGh6IJTAtmCK23TcZs4+yVlVoe
BqFhVv5QGLT7hGX5FLJllCBybHV1kCAHKc/u97EHwFqipwVe7XqHR2GCv4xYS9P4y38demXGlScd
L/y35n+YSlhO1I84uEg+bw6TpfS6E5cM5WSx7Ioki10AQw16kv1y8FW7e5yolP1tw7GBfHr9WY6B
3xFaHk4wtCMwmSosrJMjGd2pW1TnlAOzwNAZzzzJUAa/sevyDkeWo6d8nbvtHkdChxwP7VtcMzdz
i+VYNFOpcIIlVfKAoiEN8niyA2yYNB9N3PZTM5Gd5EZ5tKq7I9NWQe5ptbPelj8NzJRSKadsjjPe
cCoxMnH1uLHvpQFp1SwZo89zlbYnzDLVg0XeicxWkUobziE1ZWUb/9kRciptBAdXgHI/zXWt0N9w
jtSm9natQvDN4lrspi1KeGxo0yS4hQWlFCZ+l5rhd9hej6DrrIOG+O73kIXgQU9R5Z1AtU4Q1OSZ
6gR6YjbPdA0rdm5yBDZab7t3OwXsvcEjg8fxVtjUADHhEHAwSomU09BqXaApU/4k4xfyVFJ5Pbhr
9m5fddUtB5lDbe4dCx2LowmUkRNIZdy8ODOiN1Hd4xBaDQW3zKDiwKcVrtZp8UvZjkd9/r2rjtuU
PIG9ohpblEGCMVUsFwwfatZ4Z8WT80FNLckVKrIs9Lsgg8nJ9OX2/bp3Jn4bdCsxNdZKCNKNQTu6
kj86M0wfcBdMAnh4BWaOWIlVWqv7kmV+uj3w7tdSCQWXCTWIrPz6LupNvM7AJbG49M8QDWkr39by
/CL3TYuBS1x9RILrx+0xdyrKlGBUoLprL4lMYvO+CtNIQ6ScOCFK/L3KyV9Iz+N/Bt2UPKHNQ4BQ
yoLlUamrgZVG5X2LZq8bSR0eur3BHY25MJhGaaZ5Yn0xpLb50Bm9+awuCBQUbJEAsq55aXQH/A/9
4YD2PSaoFNeAZaKtihxcyT/VxI+2LKK321+3u31XbQHwlcBztoh0PZ2quBqZUaOUss6VwVs9iM4h
kMcp4UeSo6OaYVb5IFuR5ipO2B7JrezcP1R3eVx0Cq6UoTY3Oy6+FtkWz0tftf2TLCf5UzLZ4qm1
9MJbtLJ6ko2heLR7y3E7pOvdJm7GDxJ5nF8qmeybmYVjo5jsy4i0mDuLITzleMrQhG7wk5VBVPaL
PT6o0iK7OEXiTBa1F1S20JFcCvMpyRXc2vpe/mzYw+R2dWf5DiJ/JznqYl9WQaNM/BbPXFTlAYlB
VNMUjdYybjp0uE9Co4mio/BFA1WP++ZsF0v5pKP6/1VRouzu9mrtXKEoHyL3C+yBwtc2iJZF3khy
y54y+mJ4qu3BOclJrB1caTvHe5V6p0OF4jX9zM2GjwsjCVW7IaA0JOsUFRNip7WS+lHbUSqas9xX
ix47Ux6T4Pb3/YrNN7f3iltBrJLbm8RknYDfsCRVogzjYPDagskt7upYa4YHiOqq8GxzkkNUOOv5
W26kyl0dcSDUOEOXLZ+sE0ywafbAfeh/l0krPvb4P+sekk/yoy3HFcZOWtchwZwoyV28WOMfM5pW
lsXKZOJeWv2yNjdTNme2lEvrnGG8e5EijA8tFWPBNm4qf1F14ZuGhtwcCUUgOeIIRLh3ijQQvbx3
a5Vvi0WNwHpMc1sRpBVAbGc11N2+7vKLoYQHV/DeFgSwRamICwgwr3a9QklnW8jg8aFKMkRBYqOh
F8mRfLAF30uRMJ8E72sAhAe4tVWbnpIiKbqlJcJrxzEJlC6xscQcOwT4JkI13PWGdPjYtW302jnG
cj+GeZJfEilPaH+A7SQHquY+c/vJST7e3qS/kK/bTUrBDGwVFSUKS+sr9fsmdSwpDa3cCcbe9BvJ
+TalIA1lUZzKyLjUWLkPVf7shNRIIv2tGOX/ZcPyVM/FfdTWr6IZT2OdeIZcfhwojNe95mXWdJGU
6qQiZSw50OojNozQ8PATTuuqSMsczO/OQ0rRb4UNQNakHrdJIJLcFBkUBzsgQQLpKsCnFLVYLSmN
R8Xpe99agaEH87Zuje280dgHr0CuTCC/uVfyWc7Esph2MFui+xQmqfHiAJvAsX2eMj636R23Ahny
P4jr6lcQ12PrdsL5LrWUpNxmSOaXGbL5jxBsY+vr0/SUUp0v3NhI0r9VSUHgckYp9UueGTgNtxUa
qt4churXLEyVIzbvzsPJDNI6QVURqNM2L5gEGvZxOdtB73zP82J5QPq2uCtrEGX2gFJzK2emGzdt
dtIimA+3p3KnR7tqMxnAdUDUQijevJo4n4dWDZ8kSOkHu1baPChhd5bS9hN217S+lTKQRP6xdJS3
2JR+6lBl1KQ7kuLd3UUWrSPyo1/P9/VBUJBDjjLAaMESOc/KGK/1+4X3skyikxM2vWuF/97+8L3b
B7Q96dAaBQJnuh5xFDlaT+TFQa2MaBAVtoXVOlfQ7VF+IWe2O5UbDg8G6MUwmbcnPJFRchE8b300
f4O0awfYy0JMASDuq1mRuHVGM7ymoXI3ZWV7AXEsPEeJjc92OEFeTSz9bCpRc17wjQ3SpBwvtLLj
xxnFxgfECLUA39P0Mplx/oyq+583LFdR9RUTtIJM8Ba6nqUOu7+yqzU7aAY1e6DFpwayOmJ4G6nt
2VlS6SmSpOngStldGmJkGM8wzEC4XA9KPXxBmWWxAyozKRXMBsvxqjEOIoS9Y0ehErYU7UqyPPV6
FHy961YLRzvIFbsKYC2ZlEVHJ8CQN/1sGEn3iA2b81CUg/2xzXGZv70z9qohFEFWgRmUCVby8PX4
YTs0Ti4xfobt6skgHCOWzJK7CmSE14ex89HKk5EoYFxc2cqonptCPfgRuzO9wr5A8vE6bqF1Up0A
vRqoftixrrj43OuXHskN//an3h7FkTdHzQCvOFE5twNJa7tH0ZUoBjhS/1++BbycAsAM2L69mU+q
NjMFlo6tqgisBoRi+ZGNiMt/+BawLOgdEdICZbtetdzIsFgWA3szwZNdi8yPOCAfAcD3tiYgPPiC
8JxWDfTrQfDC7ZEM5jac4lJ9wXY9eV4cAjFpttOLlltohkwdwg9NpZ4c0GYH37iXp9Lr4hfgzwS3
dMvyDy0tq3TUljkasYXOVNou8LwzgblBY9vfetNJv+pahp86pkoytsOyIWW0c6NGvyfjzBwX6546
wmWnDH+KgZqb60jVYPsAjSx6HaWB8qgy8x1RUymo7bUOTF8z1fPByxqrflnwiYs8TfCnK2XN2kmx
nOKN6zN605y8+3Z7UffSFGJt+sbEYCD7N28gqIy4HpqcGKaCHg7E3SB64FWAojleUnLqU68Jw5tk
a/54e+S9d28lCdNR5A6CYXG90pmqNiYNdV6hJYo/tNhB+I2ZfVXa9qMt7LfYWo5AkSb/x+2D9PuI
mw2s5zYAF5l3CC1lnzbKj9xSlwvML28ZF+ngTO4F33hvgAFbvTdJxTY7uWlFIjLBK5uPeMRirD41
bo2u96np0KqIiTwelw712XKW/orN3rkfUaf0J83OPGGLf0DX/7FBIORynvWV3QdSAjzx9Yy3jmQL
iSZIEKH6dilLfbj//8g6dtb1apTNdy9D3EbRerHOiBKcURPXA1QBTbqKXfchi+bkRZL/Qz6FBpsN
gomiFmm3dv1l7N1RctZrVquWkURgmT1zLW7c3rHvBbyYQHR0sFlZH04m8XoYE19CpQKqSHFJHV4N
4cTEK0XjT7ESn7pIsf9q034O5i5s/U6ftftKK/Xv9B+HF5x58/s4kyRvEcAubv+wnUtztZkGFUr2
LFNUvP5dqMXq/VChUBMvZutySXar5ySZkpANr8gKmmeahHu9oX2x5Xb4fHv09yIyDpJO65wgkQAj
f2tZUZCILDQzwoCUcWg9J43Gpzg0htpL4G8g0Ye/oZ/ZXfSmNKt2ykrqj91EkqyHpW8MnB7BDLt2
SYLiS3SNT5gx5XGQVkm+ngVOl5vZuX7ws3duPsi05MYrKRRg5Ob+sSYVf/hxrTg56vg0C1HcN1Ij
/nLyGHmRAb0Ui8JXIHehecC92QkKaEfQK4aqDmRk21vNZIXCmUAUgdqR+EdJJ+Glw2IfsO93RvkF
geSkW6vyrXG9KZw0Twdzsa1AmfFqdR271jrX0OvCvb387887dFOAlitPj1tuW06Wc6vVqm6wgrBz
cl+WsvgtTtvUM/TJOk+kPW7hhNnbHw+6NltAFwGFWUEx1x/HdqzrTMG6RA/VrnEX25k/VI7yJTTV
9rGql/JHa01H5tc7VzplQ0iYa8ECXbFtmwdPo4T6U2wFiGdH9xRcu7fZoLZgR4qGtir10kapw+fW
AXMyTabzjHxIHVQmTczOpnutW/WfJwyUyTj61DJXqOsWExQLO4zsTjOD3Anzi5Y14ozDbXO6Pd3v
X05GgeeKHh+4Lmh219Nd53qc4F1mBjje5ZeWeMJHScRHUW8iSamORGSPhtts3U5zup5dZQawgEyv
k+v25AwgeGVLhL6aDH8epXP8SfboqK2O2L/W/bdaVJJLrbRIsxlMWt2ep54ebF5L40Fs+f7CYZQ1
QOeOxuxx22VqO1PD0qEzAzNUM18Lu+l10CINCJ7EeFgiP1ogDrwlmY7Ihet8XQc+FBrBYvPqUxSm
4X29fHlUO0U+12YAAlry5rxDDk/Pm7sks4ajVsT7ofg84BxMKMShbWWzzpHHIYA0gqQa1TsYeeGd
PGVNenDp7HzRKgCETQbde2K6TShDzaCIIF0ZQR5L0UOWpOplAEYUVI1VHdzWO0PBqqVRsyIZYWFt
HlddxIhNlDG87kSqkM5bGg/nEcevq+WoFLQ71Cpst3qVAc/arFPcxUnXjo4elEZSBdKIBG40quNZ
gUd4sBl3bm08wUwZ14sVELCFY9NIa/t40fUAF2x4tlmI+GMcGc/ykmRflFaRz5TsloNV2+lMMI2c
Ah1GNSSoLWVeVkiacKfW0LElCW5GpO2m2vbD3NLvhzxr0cEc9P/L3Jk0yY2cafqvlNW5oca+jLV0
QEQgIhcyuVPkBUaRLDj2ff318zhVms5ARAc6dRozHYpKMh3ucLh/y7u8GyP9e+IZ8fvUAEaIF0wc
TIvnHUVqafcLWiJ7OzO7IHLTLKjaRvU7xIwenXD8dPvUu7JGv4pkxMu4xyF0dv7ZkJGEJIELvYbc
dDnsOBuCnQkS7dTkoTjdHuzKmUfeSfuZtZE4abk3np1B9Og8F/knM8AV3Xgg9LCOyqwM6BxigDIr
+fhi1D9hFvAesl2kOUFYno83ZtXIJwwiN1yAbTYaLOfczeONWV3Z0b/YShg6S1mK9cfjJENSV1nM
KPZsvrO9bD5E2dIh989xfnsB5QOvDjkSWQjqNI+AgK9hqjiSZ4WROFQF50Z7Cr02QpQg3gq1r4D9
Ec/iFEeEm2Y2Le3zdatzZ7KQbNUDzIqVe8Vzw3dtGlV0pdAxSf3YVMqDW1fTHe5j08+8bOagmMzp
rkEf4okWjfXg2bRDrbguF0R3sgx9Ci3FeyUWfu+Ipd0BirTfWJmYg5cuEM1hypmy5svH56wOss6o
y86uXD1ILYrsWRV+d90m+ncGkVIuiIEaMiI8Xx6tXvIeEWU9wM97ACJXtl/tqC4+3J7K5ceCTTJp
HtpSFInou5+PYuZRmiBGQGkZhT2fPozYLV1HmgCMApXoeJP/d3l3nw+onw+ojJC8k8l2ELtQuvs5
a0pqlyL/OZZpfC8eBVw/rR92pGcOUi89mVg8iQBZqPFLjtMVbHDHe9e2ZX1wYmqc5JDFsa0Q2Lu9
LpefG48JDl2Wj2morBt+RrzUgPYcJ5jjtN7VPYFgNao9zvDw9W8PdYUSyVhoB1DE5bziKjlfEnyL
PDBc2G/HEVKIUM+avVaW2k6pkykIi4pKOfLdd2pVtnuUmub9kJrKzi7qYuOMufzweRDMDWQll4Ru
Te0zPTI0GB9OgCPZcBpDtOWN2dsqHl0pWjMMTALaARBmLjBKUbFkbUj7mq5DBN0fstIpCkXv125N
dmVVqL/MSDZmuJA9VKChUYjUtI33e22q0oRS9hvB0a1xWWUiSHvo+Qcickw8V0W5M9TefPFJSqAv
QcbAF0gt1i1GtXK1UhoyBXE3OvtwHudTUjjF4fYGuvZJ0ZQmhJMjwaA63z9q30ywaHRJaXMAAbra
dNIW5+coHJJuXYPxNKb5vU4MsBH6XPtIpMy5LPFK7R75YM9uWiRluzCrTRZxqZyHrrXCQxtmWIVr
xdZQ184pTidCbyCmiJOs6lJ4KhhKNfO+xn4q9kNCR0vT4gRX5Y5L3TJfnsj8StFoEYGglQSc86lp
KF23yjQ6ga3P5Z3ex5mfDcLdCB2uzorzXX718gBezWrQZgncn6gsFI67o2tSkYbHxSnOx4/GVGdv
bm+UXxSx85udWclGHKUawsf1Bx5T9xPgA/nyADUdyqKedqHX62CQ5zDQIyO6W4yBFhKVCMCr8XSv
4w0J6aPKTvmEHi+BYrfX1M68UxMD1Yh8yPadEv+Aiai/opOnAfm1ypPWadV9lw5flgx6haeBTRjC
vH8qCsc4QHqIfLRAor2GFPu+08ChRElYgPRfxPH2hK+tL1U0gjNJ9VHXfWmj7o1qXqioKE2mB1mW
hgFlB8aDE0D70dC2MKXyha0XmGNNemvSB0Dq/3zbpDQA1VC4djB3ZYHOfu/tHNZxL/DU2EWRUfkt
9JgTmrv2aST+CmCeYAwwNuIpNkf3VPeD4SvRMgfWgqFO1pvjblZhkgxtrvlo6Q+vekx/HiPuR/om
bnvvhe50cu1h3PeLBHuO0XznLF6zAwKmlr6HmvCpakL8kXH2MFpUa+3S9RnFtcsJ263EOuqzkTyU
E9oC/1FpTRfFTeMEaQ6BslKW9j5LuPcWmoyfb7+ca8fW87Vabf5KqwV7jAZR6+m133S58cnqLO2p
DhNjV6NIf0Reztp5gKZ2t0e+cviD50JIziPlpYggt82zc2uKSs9snZhjebDqx35CW13L2vZ0e5Qr
pyPoOK509EzlGbkKrUDJTqkNuzkYsg7bx8yqTrFRPk7W1G4cI5fpFXZcz0Za7bo8N5A6zyKOkSiy
doZejFhiANJWFiBHjoJlbqMqzb+ziHAniIFlkLp2NlHgc3R1m3DrWMV0LLxKoWeQbOGZry0i1Xja
Y7IBZK0LhaIWUWVWFArTpkehRlUK9NJG/b5TrC3M3NWhOC0kgAYs79roWChNHFla5hBspvW+9vT3
sH2TU1uCUri9M660P0h5ng0lN+izDVjmWQ9m17YDxbacV54jqqANy/TRhIMVTF5YfVXK7I/EnTrf
HmpxH7vEen3ROH6dqc1DX9jfMwD/GzHR//BY9D/QibtC3emGwou7POe7MApVPToappn72S11/RCX
qu27cL+QpYjH+anKF7PxQ6tuH9zRrNp9jQPGyZ5LoGfoHNV/Tzt12iqeXkkZqb7LJifwYLyk1qJB
CFzx8gdekSlspCdEUJXTw+I5XzVveRIKqCpVI4ExYb6J5I3RT6dBF69GiXju0/jNXCl3tlZ8Kq1u
Nxvq69ZRduOCAO3t13t5vBDtUbjj4oENgzjY+dttaT92emktAYL64R0qb/1ORQdwYxNd3m1yFDJ0
6TNMkihbWc/2kBuqVo8Y2RJYrajJBrJXYRq+1obW3jkqVM+XzonbiJI1ICR4LRcVnKoPYwuikh70
ulEHkAkzSKyt8vH2KL/C7tX9KdMPGO5ERFQeVpOiSOQsbUZ53FWUEGRAP84PnhUNhy7uUP7CjyrI
9bY6RTif+NVSjifs7eo9cXF2mCdjPChYBhzSfE5OSpaZr70+WR7t0Qb7zvV6SOxF+/wf0DE0UPAW
du0Vptdq4YwHcC2mD2NqC9l4BRrHlqXajz6YRBCvZfjmpZ4jJzXtQGrsfZ+rtvTR1xn2iWqi7R5O
3U4xBv2o6PnyRngFoEsvpviR59aJxv4m7/5yb/I4FKkksx2m19qHA//daU4Szw6ExLa0TY6KkR6Z
Rys0cz/JFgR/XSXe5VKfUM3sn81QDBDPs9Qnsh/8sVH7oIHGurG95Hu9eO8UU4CSk3dyYZ5vZk8B
1ZMRLAStCB8JiYr3dhrV77sBMeNKVX/asVOdcii/gbGgUHl7111bE7I02nvodMHUWV3U+jikiZ2E
dkCqOO+1eFowK4q3/KEvv1f4aiiBUi8iGkWV8XyKvRaOLcVvGm0l7rxW2I+PxZx9NOFpHJLOezmS
ieFwiQOP6ZCfrSEKkqrRx41jB70InUM4GfG+1lHSvr10Vxp5DINnhUktmsxzLfqVt8LQlJEGU5Gm
vY+MUraj5P550WtvP/PfX8cZyY2mse6NqER32n3lKtZe9NOn2w9yubpYzCMziRQSDDWEXc9Xt9Fb
zY6yUQ+mOftCsqrvLAUCdORlLpC0otvYr5exAsPBGeN9UvZHYe18uNoacEa2Cz0wF0XpfQpIvT9k
uXjQ7dJ8cSPofKz19uRORfUxpRAYqtOjbQ8/HB05zX9j/VyqCETFBJNrcZGsDFOrsUFmzjMcVbf3
1IMxV+XBaTpyUmfeqoxcW0AL8rVcRID7pgxpn91eWPLOEjCsBZNTdX6JXt0TYWRxaC1tOtye2rWh
KOCpFEioadN9OB+qUHMUJdD2Ap5QqIc+BkKmdi7Wa06Ybgx1bRfaclocIlAl1+1PdH0hkOMKQapp
mk9GWVX3yPxWhwgY4ENYFfXGNpS7+vzY5C6mKAJDBZcDZ43x47ieUxGXTG1RKQmOlPUOMdavZHxd
fgjVOt8rsBL3U+ZtfQGXhyZD6/QIYOISf6x9KAGcx3obZVqA0X1zLHEw8QsMbjYW9PoofM/IHKG+
ty77LJ0y15oba7j5auau66kwoX2w5W92bYfQAyUVRHYIcttqh1R9UyFfymuTrgCwvOYF684KExmz
bjYmdG2HAMrh5iVxArGy+piR0tZgltVaoCZt5ifRZO8b0ev7iMzf7yARb6SGV+IP4MEatmrIeFlI
Tsm5P/vQJEpvGRVkrjOti98oLoJBphpZfoonwyFnAwnfQE98b3uhflJrdbkz9breNYXT7sKxKjZ2
7OX8eRxyH2RkpKjbunUStqSpNLXVgEqSfZhLtwfFl2LqBm30AN3q20u//fPhVtdCoZbawBGE72Hr
QoFS6zgYuS8DWMYfbo90uVOJ9/nwpWIMcdn6QGtRUsjzgpGk3sfRq8PxkGlFvWE9c7lTaSVy81Bv
JYOEmXb+Nt22QGK39BbE5trijpA8Cgrgn3eU3rZazL8Q8ueHC0g07AvQjwUWRAvqfCyvqPOIbFMN
+r4Njd2oTuHXpdAtY1+PKP/4g9KG6X7MwoWoDFf1hwSgaRVETSn6e/7KGB3KVhfKUQnTakCYUGne
zpNrfBnMxKh3S+kse4Fn3+tajH2BgcoCFrizuwaV2iJ223e60n+3kqH6iFdYovlh1S+fkyVsRr9r
eiiRYlB0OhTJmGVPwh3JA3ItqTX0fxWWJW2Avk5O+VHNRg2+mzGaX6225wyeZL9l/9LXb5PPA0Wh
biCZ66sjBFcneqb2oAZTm3fHZopVclQhvtwe5YpsFmeurGfSsaAoslY/EASnUNHQkA8nhb5vPIrX
RbE0COihipA8WtWsJPAcCivZY2VWQzF1h+6Nl/QGNdfQmB9jxRof0j7snrolDWEGgrPaSkzlGXa+
cdg3lLxkYwW7pzX4YoH0lDWV1lFRntCWtyuxo//hojk8usu0n0pTWXxL0V31WA8Zdp1h6AHpbTPb
GqmDjGa398CFPlASCb9ZbRPn0hyry+4qOzTyk+N1xAhJVxtgG+L2YLUOMqFGXcXfaBQP3jGKLQYQ
iMgufmvgHAkly4WYWYK9KnySmULzgSBU9c5sy/BkdFQBYT7r+mtoPstj7LTOO9WccCBT665o96GD
Y5iPWpkodqhN9gdNR6xkp4WWN/lJqQ6wuwa9fZyTKtsl8FVhCudp8a21CsxdW1XRvsQEKK/iEseV
05zPVG9QmNcPLtrvJZARkOq7MEGP2G9FY077zLX64dHw8paMyxDopQjakVSCKcvf3lCXAQRIHAIw
UAsgmsw1tHFU01ifinQOjMkuHiSndW+MIn/ddAqAltwTkMHb4slOpy3h2cvzkpHBZ1BBJHG4YFrg
lkob2KM131jqcNKBpe4Ntxg29uKVUcgaDdxVuPkcVCvOzzCCTFMZE4okXZ+MSMkuWB+Yk/1igCim
FfLbl+xLAr/VqaxZtYMwX7cEUdnFDzYYsV1s5+6/MZfno6xCh7SGKm40zQK5qO73eT2XgWfA57q9
Iy5vGOYC6INYgQVDQeJ8xUY3HRWUr1ixtKj9sokN30yLZRdxwm0kj78sB1cHBUA6sIKcmQZ526pu
XWeNMdSzDq7D7CkuiCnPPjdkVc19pugLJ4KS1Y/tpEbFg5I2sKaFMeIzE6lzqfiJobj2oVvM7ltV
ieHRc00RHs1wrj961L3FrqkUuG8VpEC0vGpP8b1m6THtKwv9dRfCmd0PtZZsVZGvfFHsNllJkMYL
4N3O1y9NMYiaqY4Gs5u69/PYRbRxWkmsVfViV7itclDymYq8EM6L7yCJqmNgMFYEMWsiVlaMCY44
Ca8uMtV9lkCPp4Ss/jujSMSgBLu5pIrnE4zA9Trx7M4BiRB1Visf94oRbqUXl3GiJAaQr/0LmXI+
SqM2OSRGEwrAbIhPizV0R3CK2bFEAGiXewjP3d72VziWVPho1MgqBnjBdWA6LnbW9PRigxzk80PW
6UO50+Llc2SECG/zcftTRTTszZr1CbaU9wYX+erogJX0DXco3jXF0t6pZTRgBYZ3gzKoyL/FJZim
Ua9PZlMTgVfJD7NTxUfoQ8XGEXS5XvL04TSlAgJsYd1JttvK6dXanILG1MZgbIr0Ucyx/T60Jh1j
397eCKyvgFZkZwvOIcKUKD+Yq3OC4GYIUXaZ0HzyQHAncXQfiza8n3T1oz0ZSYBICQQSNA9P5Bz5
TivN/lVcGR9vv7drz0HDRgbdslNPVfN8o9RzmNjq1I0AVovq78C2MshBdP/elFXU/KEoFGUACYx5
cTDqcX5baE7j4AfnfCvMMd+Sqrg8PMntSIvhQaOET1Bx/jBTFltsjV9q3vQUjcbpHy2E5vb5nOkv
vg2AC1HS4NaWiHJrdec4icA0KmOoYRijr8Os9PsW+M5GvnFtealeUw8iNpDc8tXy4oPl2YOdjQEF
7g+I6oS7bKBbOy8IxkzZ49JZ95MzmjtFH+6sLvkH5YYtINyVFJZUkaSKtIrYGlD0+arqs+UM2SzY
1ikaShY7CY9FPXrKTKP2qe2VNAE8I5iKPt9149zehwleDmUcdbs8HsyNk0Ju7PNLi6ehYkV3h+4L
afX506QVpY9BsYYgj23jXdVWy37sy2iDTXhlJ6Hxjpqa7HlSrV9dI1rtQo9oGUWp9Roh/qh93y12
n/iqYrQbM/pVA3g+JUlZlMU2KUlK6rqu5YwjlHDi6TrQRlXHiS/pEDVTdREjZRwLQuaoWUq/0gej
g5xV5KfBLvuHTKu/6nnemwcI0AkJXV2mJui9aMn9PjLGT00xaMo9loJJg1xCVkDvIEx+3XZi+OQg
8/MjG0o8ngpccZNBZd9g/2VvZUzr+1jOjUIcZ5TseYDQPX9dalUoJuJhONmAODuQerpfJvSZv/eF
gRdfJ9y3WWhlX10lje7McnRemZVS+Wg500GK0bquzKF5aHJHn/0kVT0mpTknMLjApAXE8tun2Xpv
yYelFkqZBsyRRA2cP2xTVYodTn0djGbh7MSyOIQu47IR4q3vCkZhQ6FkQuUaDal15z50GqkSkNQB
yDGooj2JTiaq0g/j+WsBmuT2nC5IbXI4irywywDiSyjc+aSyyM0xuAbaNLapd8j7ed735mDvFenv
7C5WC6iyNt6akzBPqoqrqZcnyqm16n8kzch1qkftwW771tdTvfPTpanvxp6mCTDVrXToogPOs+r8
T0J7kfMGBrB6VsDKYiAoDUphi9fOXMePRia8t3pnN3eaUtIj6oywwY+iKd/BypzfJU4pa/8zSJXE
TCp9t7Sl8XbxzC1x9Ct7gz4ODQfULfDkWWujFzOu6FaV18GEWTtkPkMEaRltuTtc+VyIghgFegFl
pnUdw6lVjGHCCjvqucleI9LevsJtatj1cWG9qsLCfoUabXoQyOtupKIXsFDWHkMBzJSAnYMJXxOw
wlxHgw/HkyCz8k+5XXp+ZKjIsTSp2r+fMAp7HbbQYM02/FKlNhrN6TRuXHfrUxc5SUr3qks9HWYR
hZbz14+Vs6WPjjEEw4IZedzY7X3dUMFCUGNLZPzqULJfJYWLJP76fCiUUJW4c1FbW1L3Z5vOxt1c
xp/tvNqiQ1ysq5yUTU5AjkVigELs+Ugohpd55eRDUIfYkaoCcx4nTY339txEhzpFsGVCPG8fjlnz
IVWL5WAaL6YU8AzkxjJA84jojfUNY0estjZ4fbC4YC+MOO+4Lrqt4/PKmsoM3DUpwqrYJa/WNLEW
D/pk2EN4LVLglG24I1HqH3JqABt35rWhoGZh+AwqCZjHalFFCyjPKe0eBEqm7jUzyu7Lcq7vp3FL
Em/9RcqlAxnKd0HNHK70ak8uljGNIqLtLhy12EUK3ZbetdJTg3m2byxG+w4P3y4AK7TllXlhHyaH
RlaKgjOXBd2z1SSxbTOasWr6IIrnHuswQ/Otqoda70WNr4mloF4rivp9K2QOri5Huwd/1mtN9TAL
rzqFOjkun5sVGEae4nJoLh/qsEg2cp9r70L6sEu8jUTcyJ8/b3HQyQgFsNJAHQEm2AjVH5uoGg5A
hq2N174+hAFOcAXwHihdSdGxVfJLRD/3WMzXgddV6m42CYv6Mdy6Mn9pqT4PyBjGojxG+VSi3qDn
ns+IuicwiaisAsPs0f4Gsjp/NVR2gR/Njns/YbMDNwbX1NfZ1LYYaAuBe1Ix643mU91OYlQ2jTE8
VIWt7zNhGg1YQKfbN1CIAmfOsl4KqIfVsRogtfvk7+YXrW/pxFZLjGN1lLblTCI7YsaAHmJ1P+sd
Vn9qHHNsqJhH+7M3tkCwkiZud5lduD/4RepPy+y7j5VpRNE+GdqhoNsKNc5furg8JtlQoPEeZtW3
MLGE6xdmYQF3sYdBBF5ooenhFlr/1ho0HHcjI5WyPQjzqyJfPuRpCNiLTMdvYtPc07Eqh4OZqAqE
ASV2KbHYVftmXNo53gjJ1sESrwItVRkPSNLn5ZXgJeZoJlYVZOUw7VUjrY6j52PRVGmxszGWPJ9W
r52gjMo+eTwYK3v12pEPmUFt51UA+rXZ554e7lH4TUHd0L2uHCXcIwe6deP/kgY7HxX2mo0tqywe
EQ2uEpq+gv0J6jtmhq0CcjQ2s3Sf2430JB8W78mqM6+nXzgmwIBDfoz4YaN+txyBzfQyQ1mJ7Tn8
ij7PMh5mO55f131aWkez7FoRmDrit2ET2ik9q2ypDhNy+vOd7TXxuxkO7+ArAoL3Ia67UPcLbB8O
oSeQUTNI3aedkhgTFkPkhfqeDi70eyfvIgjTkd31gTNGcYqGhKYiTG/UOMviGzYth9GNjfmuSaf5
u2rmA20nu7wzpePlrOKSxTBm/0HhQ8dkfhm8krvCgoByO/C9KG9aHsEaPGW0+bh2iSrPv+Ki7tRc
qdqUUgivM1ESWqp53y9v4qVKc/gmZerramMUfEep6E5dVxkdxbRO+bpkKFbdqctQ/jT6JQb6RhXV
7/McCSczVsm2khq3d78dloxmydJ2h6Sq7PwQJepSn1Ckw89hLOYyf3N7UhfJOAcSW0R6wxggAln2
80kJ0Rtd2jdx0GGQDVtpMPtlbxpK/SacPcXBPDL2ql2qCG6MDBpdsx+myst21QSb7FC6pkbpOiz/
GTz+5/fp/0Q/yzf/3K7t3/6LP38vqxkkruhWf/zb0/Cz6frm52+vvlXtb0Ff/PjGuVL8l/wl/+8f
nf+Kv72KvzdlW/7Rrf/W2T9ipD+fZP+t+3b2h0MB8nB+2/9s5nc/yU+7XwPwzPJv/m9/+NvPX7/l
w1z9/Ovv38seZSZ+W8TD//7nj+5+/PV32VL+z+e//s+fvf6W88923+b8W/HbXZt9K36063/381vb
/fV3xfH+QgqMliUhNqV9sv3ffxt//vqRq/2FFhDVeA4C3jHn0O+/FWjcir/+rvGvKPYSQ3I+cB9J
vSq4s3/+CAYkmwG6LTk2tg2//+sJz17af7/E36jCvMG2pmv/+vsF/FOiZgBTobwln4L89HxzFdMw
FkUlEFiJ0+6YkA886bnwpwXij9ZOUdAZWvwFXZkf7qhHbxx1wthiafdqreFwkg4h50Lpob88l37U
zInhV7GrH6Rh/ZvWHKadNiR3vT18yfDn/U73SbuzJ4CPzxb+z2mdTWPdAP0F/qHlRB0XfckLxzaB
rnjcGHTOF4ONGaUfnWqufL0eEca3J9G/nuf5KOq503e6qIiikmoydmVUDieaffFTqVNazrTJfqyV
ybhXVSpZlVtMQKuzoX/fuGn1blqqz2q2pRfxi5F2dhlA45IYBvaBIdsXqwqE7qZxHYFmDVpk78VB
M5sPyM1MX0qzRoXGg86+s6eq/FbOZvGuqsePWGOqr4oIn5E4L3JjZxpF8mZQ8+pTUi/Z7OutF4Ji
t3tiFy8ffwr0su8K0X0B1mbc5aoYvoH91Ln857x427l9uVPUma4rQll3jYeqr+8Joju/7AAEm1lR
BbOIP6t2FkZ7ADYhF8hsCdTCYsqPv17ki06V//GEODtV/pdnz/+Hp4r8zm+cKv0/aAz883iSZ5D8
2/86S8y/SBNzGRfBbgGA9uwsMf8CWEunDeaiZwP4iJDiz7NEN/5C5Yn6AhV7/n8K9s/PEiJqoBOk
h1KIxXjJUbIO1MkFYDMjSgSqi2Gs1d1b1l2XYn45HFuctIPG0KJ9LPRlIx1YZx5yFGnHJjVkkfta
I4crpXSq0c6Go1LBqJoogMJ9FMk+VowtudqtoVjt50kOmO2R3nM+HHmi71aHDlTohuYOJR11owgi
473nRwCTQghISjnRVqASsxrJdcfMzHS9P5alAkkPgYnHfBhbbB87UR0Hz6twiVdbms9a+2X0GmOj
tXTl1VGKRVccVV4pSrR6dYArQqlp2ZNN6jb1bty0ndAoX/7qOKAlIJTCCHt4FfW2lWi1UIr8aJWi
PCxJHd9Hua7AQ3s5d4IFpaLLPqSHIm07zl+dNuYuau/Y67bT4B4dQ+KxhbfVe7qybHTi2IwIgnjW
BbezMPoqcp2wO+pq6NEb6Zz3FGO28HvXRpFq72x7SWBaC7f1DilhVpndsXI782EupxCHhXaL7buu
ebAFeS8w0TkfgNStXeDwo3cly6s7RnrR3NWaSWJKZfIOEJBzj3Oos0PgwdtjjLwlW3ltfi7mdvgB
/QpDVimYmijkF0XXHfueABaSW3UYSW8Ozw7RKxHC5cdMF4tqBWVGHpZG0vmOcBYV8btcr45FqJU7
9AxxFptie4foQ/PC4ggZHUctomK8M77otTxNCKVBbaupOtZa7twveu/c5aXdvK4dq7h7+awcinvc
ByacvTWYqCsGYS55TFecahae9k2+KzF7DpRFf7GfK7N6PtQqUDRqTD67PGOorjVOpZlaD1OUb03o
cjOcj7I6iYZB6Sts4cpjzgcOldbUwHBF6enfWDYJuGFOEjm6OoniPJnzOoqYyxLNJ0voIzUNK94n
ah7vbw91dUL/PdT6JBpC0YX4F5fHkDLSHfx9Snax/vP2INc2Nyqo/5rP+lK0e6B4UKzKY5WAgQIp
6qBfoWi0p4fOvz2UfM3nV5WkskslCVJSUppVtIp6VjiHqktxqbWaY9RBmopVvCBiN//OaZhtvKmr
y4e9vUxP0MdYS3KJSFkSmAPlMXNiJVAkHjBVnPTFL0k29Wn8EkChBbhW5KsHxSkgYRZHagKf+mlI
D5VnjsHtlbt4SZRJCd4oZVLRpI0jU5hnNdOyS3Qsa9Xs2Ln4Xtpwyn8Y+IXAiGswbLs91sWy/Rrr
V/9VCousQfzcVmFJpJhRbbSnb2FEyE4SEpcbw1yUq7nNUUaCB0HgSYV2DcEuaXHnouiyo+qm4rVi
ezEMqxZ7gxQbxqUp+ifNFtMrbLvrR2n99JRST/rc98WS7DTFpZpiiOWV0yuCgGNKHrgB2vcFNJgN
TP7FrpXPyaJL6gRaaGuicYiahBV3cXbso9772nSh9Vqzy/qoRKazV9Ga3OisXVl/KlGgCaQEggTf
n79rE52/oo2c7KhryqdZRZM4o0D00l0LdQLuEEpo8LCQjllFjekCMj1V6+yYhlkTOHk9HBAu7TeW
7pIBLBkaINKRVZEsrjV1P0PRQVV6JT1inyi+VZkw5r2tGAWlQ9OlTNYm1bCroCnuiiWf/m4YwjvW
6IR94CTXfaG31XtXi/THca6dx9xgIfxaGcbUz4d2OVCVKIOxKrUSceyhevvS7wAIC3gOibOQHtry
m3z2zenwSlDWNGmEZJiC5z3AlQY17o0v+yJ2QkpLtokB1oJCIjM7H0WJPLV3qcAew6YKv8wVohzl
OEfBPNjxQzM0zWM4zj8d5CXe357eJThdjowbDl86DUdAt+cjG5VTAMnskqMjRDKh25kY761ltr6V
VTPHu7F3HNwobGN6OydqWu7raq6RBEf0a3msXGSQ/LBrva8pcICvkbDnaZdaKDxvWWVcfn7kFsR3
AOipz16IN4NY1MaJuvERyJ8BfyH5aokCq+sun3fzYmyVga+9D5o5qlQbIttYA+UyWZFq1CU5gro3
dsiWo9MvU4+d3cXh0U4r8yuW7vaxmu3i4+03cvnhg3fxZChGrA5SyTh/IQJP3rkVfXKcQrs8dKKz
d3hUpsfbo1yUhFUMVMABQh0Efid1gM+HQT3SHuMmS4510jSFn6motNpDPiHTNZn3DqWw+3nWxMeF
Os6uxITmbqyH0NwPRTfdoQ/lvfSals8jczpLnhV0vc+fJ0ZOUisrOz62uZqy+dEfbeJ+axtdWVzQ
LMgdU6vgul4jtJplnpYeAZNjL5TpENG2OWgJAK3bi7s1yuoVanE406BhlHF28kPKfe7rRbopsX4Z
DvyCG1Erod/LAb46mkLKe24/m+I4D/mTW6jGexFHDa5Fgu6Pj35/3+6qejYh3St2/CErVfrBpV6K
wAV+eRejxFfwn57+Q+ej+qOanHjLWPbaSkBToK7EAQo6ZHW6dGWsaDipimOCKMApX9zljZkZyeH2
el9bCBt5UqkeKVP21ShpvWhRgmfHMU7z8d7yapwLvF4ciNyHjVcrP4uz4JVtSstNA7JAoZWddL5N
xZi10B46caS68seUOE9tbOIe1jkfqyoMElf/x+2pXWI5qQ5QUkHbnFo9HES5ws/uH+Fqw9JMhTgq
XZ0ec0zhIj8Oo25fk8I/adoyHpXG7h6mBOGgxYoKwA2GeMOrtD7ffpTLVZYcWdoPcDPAFqy58Ehk
qujKxYKIMFs+2G6i7YUUOzGgTWwcBpen/flQq8OpXIxOJAND6YTVAQYQ6clCQ+84xV70aPeoI92e
2tZ48jp4tsia2Q5qHTIeRew0sMvK+BGn6bSjGYP0Eqi/jeteBm/nu4i3KmM726VhApLofLyEWKfz
1FIcDRFqpzpVzcyPHfpnGDUO2iuF/vFudNBgD8PO/ZIlofbH7Qlf21YsMbB/7hrUSdduJsJIlbrV
2MdRrddvG8Cwnxz6Xbs+DI2Hkbd8qJ08O2azmd57UR0eeld4qV8NLy0/cBzDIkEP+ld9as3iFVPp
eFHWiOM0atTx+Ox2/dA3fmSD0Lk952v7l/oXUDFZKKXgdr7o4TQ0WlRG4oiwQbpb0Ij003l2d5le
bQkgXdtPUC1gn2HjTE9sdUp0ZYLkZOZEx1oV4t4Q03jIG2jQyRwr/iyyZGM/XR6zlFxlF5Bun2Qb
rcZLhwZcZmxEx3QR5UPRDNofqlNs0RUuzz5GIWagyqwztTWsvJ6SqmtxSzuqZTh8rqD7SMiwFujO
IHYTedkeQ6qtku/VqbFDCQ4sAJRrEFpErZFQs4iO9KWr90vZj2+FZowbB8CVcAj1JDgkwHil7suv
7+XZCaAo7jRlShIdl8zM36ZLOn+POBbuaUeGr/Wxdu5xVBUHs9Ar6mNJsRsKZ3oD1D/3nbLYovFe
KnTwVYApAUsuy9BU5s73qqgXDpAkZ6kNr3xKieA+FWJRuEHbGoeJ1HinuoXV+NZs1D/LRDMOaj6b
J0zqkleVHkV3RpGKrbvv2quwgQRzw8IBpN56/lC5qo1KrNTREZSJ8RPU77DL7QEg8u3v9AL7KAHH
HEk2jq1kvlw35+PMozG3dieiY89++EepV1iEN8DTvHyxHqoeVMj8fzk7rx25jXVt39AmwBxOyW5y
gjQa2ZJs+YRQsJhzKJJXv5+a/we2mt0YYnzgheUlLFVXscIX3uD16b2XQMtqq7b9uC3rchQp3v4V
LmB+SQ0hetkFpOwFb4odBYG0Nd/+rkVvBiAUp9OYlgPasqNLCdgrTiM05yfM2mq/yrzm79eX4saK
U3J4AcJTT4e4cLkSs8OVBYhECSt8wD4iCGCdXa/oDza//Ft2rxENPAnC5OqQVoCXo8hjl9q1UDBM
Hb8o4zK8z9IqrDtr4f7yDhLOW4NxvADQkoG4sGEuBzNgE23FPCrhkheA/0j2zsQTForPtfvIrX9k
lXFrCSUUDOVAE8qNsXtqwdXByy0nJmd4kD60QgRK5hQHKvk3R6FzCr1fUkr3DsRTjTqCPfVK6ExN
6bcIE4V5vByVa25cwOC8SX+BfnE+9gI2NDnSre8YZe6t/DlZ3ersDfLs4zOMEmcnHsHNZAdTk19/
vzt+H3R3DhL0xCdo50qYQ9t8P7ZifOzG1YvmoTG/OwAW7wbXnaO4jY90r24sqnRgJ9KGlAVxflcC
K2qFek6WKKGXpGakztz629xu0etn7EZYwGaUlFZEtjju8s9/u/kziUq3EOMNtcoug6XfksBqPN3H
R/gIqHFjQrxjVHAheiI3sM+G5rjXSpH2XggPz/3sim577FFhPQiprm0G4G2wcMTqMhfiv17OSB8b
td9Q5grtHroMKLq0OmtxjtZLtqg/DE3U4Zar2U87d8stWGC//YDnp2EmrhaRYxfzCZfV5HmYDCXx
ESUGnwqOUQnArbXv09pyT9gFiQPBpBcL9N0+QxQPBXiUtmQmt4thVJKa2IkzfKmLsn0ySzHE0aYZ
vZv5bgWI7i5XphThM0dd/8jKzZx9T02zH4XSFH/ohRU/p6ujZ/6IfyQmUHzy1rdR7aqDVSRTcoCo
u7FpZOgsq1GU++llXC5xV3iTrWgTxoZzrZ291svQg1XKs9OD/Hzz/vx9qH3bURWgJvtROjUO2fKB
Z2K41/VFvO+WLT74Bgez2jcx1lnEsdPgPphiV/UJMQ71zqF38q5LJ/FfZoVrFtQN8Aqo7l4u4NQU
Se7RHQ4nte+nk9Hm6RQU2AH+EbuVfX59CW+cO6ltwZfiepYimZeD4WJrzVhbo5dvjVugpO529gQ6
E/9lFNj3AJhQFtgLa5cMv+Y9e4LK/eR79aD4bVofyR7dikuYzP8Ns9t6hWtt6lJ2mL3NXfcF80va
3rFivtNa9Vc+Jto3I7YmagKZFagTFoO+bYNm/Q9TJQaESC7v5X1cIpxSi00Vx02lrxRfRV/DRyfd
Cv7DKChsg9pHbx671svPtm1eoWVFy87XMNrk31JWtUoOop+bm4PYQJpxvwhbXI7irjn2MlWNBaTq
/UqXLkHXG8f416dy82SRaMsOCInans4zUcQh32S7Z91kPqWpUn5B38mKhjY+KrkdDbV7r5sexwVw
1rihFmP1iMK9F42m2IJ8aavT22cFTkE+ni/0+91QsADS/2dkO6sJGiljPjwsa52dPDE6/+EI050g
DgAZQZq2a5AMNN2obXKEG3hTRHBNfybq0A+O8I0AC0EB/F0hXtGv2jNF4npAQGPO+Uxith66Ncse
StBqdzD4DT/T3f5xrtP2r9dX8eagtD6BNUGDArJ7uQFnBAzqucBcI59Fe5YdMIyvTfHYjOP2gbLx
SKvByA6u+hthOFwFjOI4VmjQ7WP+tvec2V3Z9W1e2E+VEEaou0p7tsrJee+kxpHp8Y1TJl2wCeWo
7ksQ+m6ShbW16shZRkitPk3Z2JysRhyZ4NxYSurgOCKCHgRcsFfvxnZMXdWZUeAWzGeRqO6pJqc4
aW1XB30xdp87bzp6oG/VDujXUHlGVFNy9nZ7M4ep18+sdEjAkFe0JvXho55kdRPaU+1+nUruSLM1
6udkwISszWRHTaAJ8VgXiX4P6P6IknLjCgBMBikSVCax8/7ilJ4YK14IqHw3cYaOwdQHqhp3Ifq9
/+W7opsImhzUHyTQ3dNqAtLsC8wfwhYM9McZeWffTGb3IKS9tXsslFEJaiWzZ0/KsJVGqANFafgL
7NFJzatTNg1vNohlBjwzAFARwQJCufuOybQNeZwzSgtuPsyd6duGkm70+mm/NRXYViYpDV19Ol6X
B6HA2qotK6Dx2ZBvyHUiddrjhPH2p5P3DOAYSBSZQ8uD8ltS43qbnpUlThiG12NJquMeINx0Ovgs
t/YZaBQ4ddIahr715SiIyJa9nQ6YAQyreyeURHuIlbT6CE+3P72+bLeGIgcEHCS7dxzxy6E2ZGSQ
EUJSvndq+2QndnZWyELCOlXNgy90ayg4E9IvEMAHG+FyqCLVZmdbEOYHsdCetnKs7lrNqU6wOA+D
OflC7pIe2khEc3Q94QzuC8WalsPZAOYRar11nxUK3KJGOVOk/ttRRhywE+dz7SFF3tUqd8ag/yPG
7vvbV5ZUBrVb8A2y43w53VhkcVHQC+T2mmqc6VyqeoVZn/vOEwcfUYamV7MlOqZ0IWnNL6S233al
tbhjUakYTQ6trjwmjaWf2kRPgybWtPdWpkNqFnV3ht8yf3S74UiT5NbR433FmID0W8plXc408cYC
eho65SV2ur6DFUIwc1cexBDXrRUpM8LdK59VE+75LkBvsGJes7nDJwDHCvhcWVz7kJCcnwqqMo/W
pmHRgejLuW/y5vMkzDnM6ml4NvNNf7s9KpAVSgEygpYm3HJFflvwrdP0BRU4OxxdtXo07ax8QO7w
r9c30JUSCagMJIVQIMM9lHLDvjEo2gU1dHDtoYnCyHreuknroD9WwC/VeVpCGKLrz9goiKY6dPUW
qglIIK7e1jq+Y6Rl7wsz05bTKJpqieZR9eZotob6F8oeBVzRxeFV7eN2flSnsoNZCX1x/nPpES1y
Btp251kTDX5QljbXWNarxcE1Jy/L37ctzBpaAvKJlwRPoECXq5hAm23dbp4jBOOa9wPZQlDXbmay
Wzf1rp0JK9RcV/59fVn319DLqBSJMN0G70Kr7nLU1kqKStcgQ9h9N5zzooQ5M86qX/fDcH59KPlX
7SbILSQliaQjM4/G5VAwLmLL5a0DC1Lh+mPq6fO2mU6AYI/ynLZSHxUFsW/j5hYHtIX90lIVJWZy
CEG5bnkV5Z//tkG9VEktvd5m8AHm+ou67M9NxUqs6pPurrDd5G7ZhuXb67PdL+zLmFSeJc2Tgfea
HKmz1r0+8znNstdPW7Kgz5M2bgC8bj14hvdRNhU4BCslEx+dDISfdleB5eZKYtR2F8U8o4j5Spe0
RuX8g3j0Fbv2DpZzf8HK8Sjls1WlQDcF/cvl1BGrrOZ56qKlNgb0nfXtfk6wE/enrFjOWipynxa6
fb/wbj/SYscr7vW13V+xLz+AIguCsvQIqVtd/oAO2203tssuWsfBgd7LA+dX6lIdEbyv9w2vB40J
2L4SNrcXyncnJHm4edvIc7OkDtpan38s9iwpB02d3bvaZJwqcKTR69O73joMS91dsqF4tvcsG9y2
yR5pyUTFXP6Dk1Me9G33CaLjEUfpxjpSLoJwRYlMasTtPqTRukLptLWJIFda91UHa3hNlPXuzdOx
AERLLxJSMigAl19rS4Rqt3PfRGiriL+EESv3xN71Sa2V4ignuZ4RtDJUS5kPNArQbbuxtAJf8DWv
o1TB2MV0Bs0HDFmeXp/R9YEDsyfNE4iuqbDvm3Zqs6oZRYQq6pIJvrk2IjVsG5EwtSQYlPhIeujW
pMh8qPiR9xHL77b7kvdtUZPpRUozewGgoSQsi0Pj9RuTInGVImoGJ4tb+mrp8q1KrSaa7AKxmc0I
8sK8G8Yq9wUSbgdLeGNOfGSIxvjVygh4F/7CnHYsIrMm6hd1+2iMzRoKT30rrFYmWIZEuxIJsiH2
/rtmjBib1mlNhLiF+U7Am/1iNOqR1P71eWUUKgJSTJ3gRN293OVaI4g0mlANNjUOYUBRpkdbPFoq
41CRgY/w+xsqJ0STEQAamRAaBHJZf3vJctXqikJRm2hGe8VXwf/Rp5+OVMBufRx2NwAWHSCLvQ9F
FArZVrmU0DSE0AK93UYIB8pR4+3WhsPUBbAtYbIHSOlyLt4CgbduvToSRef+na6Ddp5Wzz4XHjIj
vdPFBwHWrVm98NJ4NajP77Go5aRVRadvdTRhiRa6jpIGFc5eb36bsL2kekCsKo1oX8LY377QMrVY
1IiyjhqwRed6KMHt241zMMqNLUdDCMIERAEeY2+35Qx0+nsNy7goFTOy12ZdnTeWDcDp+GbxLfYc
iaPU3gL9SDVhd6e25ZhVSs4rQYV29N3cBaRs/EWv9nuflr+qcn5Mp/rPZvUe26w/aAvf+Gby6QCx
y+CSkHm5R0Qfl4LiQhN5U7IGuTa3IE7royneWk0qYbCRSY6RUtpdsDrX4hCbDaM0A4DgkQsWC4aP
mdsfXXvXoRPFf0yfyJdefBd2I+FrbyuQIZoIGHoaxt1k+e5gTFFcDvmTsSV60IDvuAP2mfzRleaR
7+Ct5aSnT7cDkiYUbfnnv21OKL1O200o7jiNtwa9olshzdC3CvTKDUMBTYrm0qO6guMSaFSqNcNS
SkdreM43BZB3hvMamUxhVH5dqPPBcbgO1KRBNSqO2Axxze8r6oVW1Qo6oHVUDmv3SH5I9pc05vte
QzrdRxxT9wEYdEdublddMjlTJLGJudk2JE+77WktyVArccoVtmAgH0+Z8jlBX/fB7XXzB2L2mT9N
qfE8ZnX/oBMpfplA+fivByM35o5mrYSDECzSf5TX7G/fNDMroU2qV0Xa6CkP+ZKX702VmvdgjfBH
c31+DyLgrRgDJg5GT74OCLdxfe/uBAjvYy9Qjot6kGN3OM14mEkm40HkeGO7WsT4kpwEV5/3aDc1
bmvXqvQqUnFK+7ilLRI4VBbOry/gPi+Vc+EjIi8jVZ4BBlyOgq9cPdWlqKK4GxHY2Fr9A3xVpMxQ
Iz1hAyf8vEsVv+mm5PT6yDfuHSmgJqHXBnnxHis6VpOeG31XRVWLcK5KouQXBtrtm64eyRdeYf1e
ZknixOmHb0IwdDlL/lfAQ6KtIsW2f2ht/c5Sxvdj5p3ysn/Wx/nOFpVHROHed2t3KpT83BnJXd82
f70+5xvflLI0MTOFSAqC+/K3XndJPfJoRdPUcwMiDOKPRbG9fefAASbbl5kU8OfdPWvkUIfKZCuj
ztRQryoMK0zs4QjreyOCYTHJOCTGmQL4bk3Vpe+0oQLAbGJQ7Nd1qdwrYM6QJEl8vPLe2g/nE0oW
HTuV6IIgZhehG/GiTWPrIHTZt4i4d3X/1ZzFdmBUfOM+kRkUrBVeXOmOcLlRKicRmaEVRWR5xfJP
uujDGZ/k3m+W3Hsou1l7yOdEOyKCXsmryskxM0TMEEMgKtxdY+nm5XUKaSMCj9oITEuKMqqg69w5
pY3eT56Ic1yt+sdNq7QThAT6zTg3h2IwadRabhkk7Wbgndc5ByHIVeONX8ZTRsNXpt2yz3G5IKuC
CjAw1yJqjGb2cyV2/CKtcQ4wvXeumT/FcZaFupp8cNLqXV6Lp6pzdT+3lp9vPjkAPigSEl0SNe8B
V3lfm7iRQE5T7FF7mAavQwF/mg9uwxvnUyaZNn099gBv6eVsqTMuk1UreWR2YgAObfcP8Wj9eH0q
Ny4+2IzyU0vBRKBql4MMdem25mrnUQzU7rSk6RZ4AwSpyZsORrpxROnnsJFpUXJ49ohrYwF7u+Vr
HtnLhnhhxv02OAlfj8h/+2tLiqNk8Kowz3aBK4XFq7TygqJ2NTdRlHMG5c3dEL63jAURpypRsj/x
e7Ci1lvKk7Jk/WkoXc9f1jV97NcmDzY7qw527q1PiWSOJBNbsqG1O8kyUlq0uMojTZ3789ZUSqCA
rHyjioScr1S2B/pK1x2gzuW3dJ00KdNGzaHdNkk4VVgresBpTqhAqQdX0/WEXqq3lA2kOzdn8nIo
dU1N4cRVFUHAUu7NePk+CFO9P9ibMne6zLEZxZGu2eB4od3sJlR3seFNdVpFbY28RyDWNus+mgRy
6xmSWTwEtUBw6lyki5v4Ym6Hzuc91T9IOD0A2Vhs36n9lnMwABvXKQjRDTul5tJ/VIdiWLg8mva7
1TjJzwJpbSi4ShWPjxs61uvJI1a1gwqs/U9EW7NPouoX1H+r9Tyrev+hyEWPCbxmDFjwlH1dRcJZ
twRyFHrpdwo34Bd1HEQTDdbaI5Zl47QZa8Y/nQHaBDkCozq3dqd+y1D0/VdZTXU9OaNAYMztPfV7
2imrdh7LKb4zFWvrzkhpVps/Fw7QTR3RUd/EZzo7uHBuBNGsN3kXV4HE4e6rrKva5fmoG9DD83b7
a+49+2uXWzh6a7iCtVWqvdcq0+X97vUHp8aGSHOLt3ZjCWP5DRQNwe0RSe8TCPLPUkdFmyfH3pJw
0Wfp6WEN/mg6R7nKrU0sNxbdLAbEt+ByE08Cg7nBQ/JA71BRa1aM0sgy3p7peVTpaZqjbAADbG/F
4rWGVXdeX0ZpERt3ViXmpxJe3cHZvzUXgkk4tVKOiQ795VzMpGBJNwGDq20+YXaVRHFcKQfthuvH
AtWY3wbZLViqr1larAxSZDk9ztwtojaz04DG+RHD6eZQZJFSLJj8fP/41ck2NU4/l9GcqAPsMLxU
Y9Cq/rSs48Gsrh8mZgVU56WgS4did8tsQHVWlOr4QDhMPqCvq0OmbSo1KLGcTP2yXo4YL9eBHSPy
plPNkfnUPnzM4z7z+pwRrW4w3juU/ANrFc6px8U9kMos4Zwbby9UMSjFV0l6AuuyD+uKIqeQ6aVl
ZM+ZeJgbA9Vg2Bk8wodyvDc2I+wSNjzJnDQe3tXE3EXMW117RbRmlXhfVrr9regc5e0lWFrQsgMm
zbBgjO0eIWeoAAf2BsNYunjSh2b4OtZJdfAK3fhYnCiiCJILeJN7LBJZBfE/PJIob8okSNtOu0dN
UVsCONXaezFn9mnuHfcAr3dzVPzMJUYEVP8+9ocSOdlrtxZRAjUt7Ey8GLVxyZ/suFDDJjHzL/bm
WdHrD+6t78Yc6f5I/3j4hZeXCPrDuqxKFdHYavNd5o2x3znZW9XJuOE1elBUTMGE8KjvbhGW0tSG
ZiwisXXJu6WNy8pvrLk5uBHlsd0FDxfDyMn+Vo1Zx9Q2F5T3Imt083ubONfxl7H6gahMEWJJaEdl
jqV5sFap+2CM8ZF58o0viJg/PWBQeSS/e+DXgMNYnHZxHm21OT7NKHwFi5lgbDnjJDsPZn+vVFXy
5fUveCNFooVI4ZRyEFJiBPSXs86GtcrbrkPIwpqz7sxD4z1lbe+QCg/GL+G6/Y+5V51HwqoZXeN8
uUsVRY9sKI7vVQS8D3bUjWucDiDIGLwDiU73sP+Ku1NflDaP4LWLAMJlea5XTT11qZEenNMbmxdB
QilrwuYFn7u7DSo3XvVyISkjqhj9PO2Kc51PRzHSrQk5sjhlEpBK9ODl+iLr3KsxtMsoLlLo3NvW
hrWau/hviLcqAnFO6CtxUqQYsCyeXA7lNGqsdRZDpZ33T2K79YOapUdsr1u7FFQEbGLeQIBau8M4
LSmMF1fPI8ONMzDj3YIe/Zq8M9NVCdLEtu/Bex5lZrc+lbRLIihiXnSCLmeWx1UzYfOdoywQC19z
dfHHMjfd59fPwo13nV4gj+xLhdTbJ13omsWmXpFwOlYmPhT4Iz3XeYy4yVRjtD3GhnVw49yaFk7z
6F8Q71HE3O3AfO3acU56Cida40aWYg6hsqpHsoS3onQySZTNWDqguPvqQ6mo1WwWcx555Swe1FQs
96LS8MBpp+I5SeBrE8iU98DJs2/DsFFvQ5z//2t5o5d7WwX6xjlgaRFYQx6LMsheZW3IMel1t4R7
xt3ML56Cm0GnolrRx/MRl+LGsnLYLLo1TBrF492Rm8QkFrdas6hu1Pqbl5nszsGrT6/vllujEI3R
OTMgvOPmtduTugDAvRYoxSjaP10FKtPAVebt1yFQHanazN5Ho07+iN/eJMrK1DnqNIuWIlECynpz
UGv26lc6mvKvz+fWBwIKDgxdQvCvyDTVJmrcAZw00lLla5cs8SkT+rOCo2bwHwZi2zOE9N24Kmd7
RjuvDqo0jWMnQbMO6hk3gNTX4jeTQrgR4e28lN5ohl+JsWALpqOqoCOAY3bU//CXDk0lcc+vT+hG
4IDyFOVW/OykCru8Mn//SL01Vzp4v4gmIJoRUCfiLHRwMxrOfNPlLFbbWYMY9MvmixKGB8m4Yh0Q
iK4uL3IfKh+yrSMJsfvcVOJHx2TgfKGg2XzI5nwIZpC7PpGic8LDPH5rmV6OB9JellYlAWt3JePW
3KN3VefR7DhV6Kli8l1zTA72/9UhI4AkKEFUVaLHKZ1eLq1pI6lLwp1Fmid+dMo0n1Stj/3Xv98L
ve8i8pOjSBEFWaQHeiTbTL99QJoBlJCzLosUagmtv2YDgBAFrbsyHYw/3MwrnmyBs6xu9krk5NqU
+VWvV+8dHY3BZMAlPvC0GRukIRn8skPytTfEcl5AEmJ7pSinPkutIO2mTQkco1ufFUw8v7w+iavj
K+eAuQj9GfI1mlKXc6iQlez1kZUy8VgYTl1Xo4DfuHaZ+QsB7cFloV913rCOJ2Ri05NPyXjtcjgz
M4scvDuyLLqOwEOydvnZjSmRPqjUTuKHwZGI27Jf4BXES/ez39bkyWtEg2yN9Pl1Y819gLFd/0xt
Q4maVV8qf0is5n1WO/NTWpjJeZri7H2zCQdI61T7M8qBQW1s5v045m5Uz2p/VwnTuO9i5RuQ6iMy
/fXeY4roOsClhHfFLX85xUxTaw1YBEpOTWk9rcWQ+4XZZgfn6IVydLn5kFkj7pBmC6znvtxj50ai
lfmURrGeef606aHa6n+k3Qjq3fsyTPqj6cTPyPCVvlmZIVnxvWfiqxzXfZDW6/NSz5/imc6GUIXq
96IPu3Iy/BWtnsZYDkof12siK1KSmEKACepwd1KgfnuKSacxNOt5nf26MStsQ6dJOdhf17cZ48gE
APQI1M59yJIU6GWgXuDi27sZf+I1WX9vKPtXNOrL6o+NKu7BgLcmJjkddDaBgvHP5ccuBmfpJ56G
MPZm5d7LybuMJS3fGvABmpNQB0msk63j3ZayvAxKIs0O+A29uMdWKTtJmb3/MheAIgToshqwJ4Tb
RjNubcVc8nFN3ydqJ/y2KrKD9On6wiHIAkws00Yi7j0rMXX1Zi4EtJCxa7uT3aX+7Db/1qBTDqZz
Yy/IaA50HgpnlCt3GcdoJGOTDq4d1kmyPoquJAU3HHKP2RKfu9U+Ove3x+OtkeBD4N+7ly0zrbHq
iLLCCmrPP2JCZRMDv9UfUd08i0azDm7uG1tPsvBAo/JuQ0DfnamtqEcNUS87dPVRf4xTKz9TM1rC
t74PLwmohLPDXEM3/HKDw9z30C6TszKADqUAUu4GY10QCLKP2PS3FpC3iItTwtzAKl0OZawuuoPG
Br+F6u/DtnXGh3mh37G9s/q8PdiG16sntQPRAKKzziW6V7YaM6tpjDgzwl5fbT/tez6UUIyDEO96
s8s2HC1ViqE8di/P4W8RQoMJ4cIweuh23vfNLrQAz3Ev7OGbHNTxbs0H9INJdExSCET+cvFGLHW5
EXQ97D2lBCVvTacqKeM3X0TMB+QrPWk+E8/b5SirkagiSQydNnSe+1kxaZ+VQZs+vXXPgQGiPQNk
jWIoJNDLUTz0J9MmFnqIUU4cIkSThXlrqX8OuhUfDHVj2Xg7JcMW/AFGuLs9t5koITfuohN3d/fD
bFqPU+UcqQDeHISPA8IfSyP6GpfzWbpYRZ+YQeyyXqn2Y9qXCeWoy3RdkpNRBzua0EPCKvZV1Xou
EXitKg1bzbr/1KcjmBQu+zH9iA3XnD9rsRgGv1BbjJmduG5Vv4VYndw327ChMrWh+XnebAtju9c/
5/X0iYJesIGgOSX54HL6alKNIoNYEZqJXfxbgrik/692B53i69uDsrlKJVtyX2n77yJLr1qrobRq
lUWmv+a6KxrzSfluTrs2sKqyPzjZN4eDy0lnGmErMIG7SeW4RYNbUUMOzHZft6YeZjbCTMksLaqw
eju4h68WURJwCABk610qjcib5rebZI4zszdr0wrN2cbeCLu1s7qZb4Y3MQoYUV5lUjOohrtbBNdO
1OcmLDqxTvxpzqMT9MNqoh0w/lAUqzrIPW/NiSIFqYBtyLLL7vAtbZYPXa9a4dKaZYAEfXtOPKM8
uOmvvpTcc7yRZNk0G64A9B00xaxVTDP0UjuJFo8ugDlv4n5oHTCjZnqkwXmlPP/CusUslbP4oiix
24nZRNtmQiw1zLuYTmK7zWOMechQ9tjcmsABTLNtU0rTOuLuw1bqlt/1ifiCE4eVn9Cda9rAmHV9
CtxUjNq5bDTF4OHomhF/0RFEdina9ajJJa/ui3yC1gGJC0B2qsE053cbesqJpHKtM8M+KZe/akAX
57VW7JPRwmNDNMl9twAbOEihr++sl1GRGKYCIpmkuwdlWtxNdRLyk2RLy6dmnb1HD6WPR7d0sT/r
8I7wC7sRJytplZo1sN2QQmDzZDZ5/H027OnujXcVv4fnUwJ8YS+pe+R7gsgDrvCw9L06NZ9WJIR8
tVyHtz6jjIJaKAon1FWlR8rlYaZcNuItMyKNMZrrO1O0NlUsR3/78QJiwXugSRnuK/+83tAzlD8K
M1xx4AisGfnryWSHvb5it/YNEgqAFEntYUbtLia9VgvHEK4R4urQxEHllstJ82BJ+T2e0nekROY9
Fb0jot6Nu4MvBGwDNy84Unt2+VI4q1YaxG8KjUQfMAJs3dHrD5bwxuRcnR42Nzy3IRfv5YcStTmp
3aTqoSllvT2Ncc4orWn4Y/Oe+xmXIqaC9vjl9TWV1+zuLCJ9wA4BlUREvVf9s9fSRGxzJWDQlsSf
1qX8lIvFOWvt6lLSiiesM2P1Y+yuv14f+CpepShD7CibQPyDJOflfDvNQbScu4eoeBrO41xNTwXC
9PfrZGsHJ+26esZYCAPIDIY7B+mKy7GKfsraaVq1sM5USNZ92pYB8msDs15apTjFlNx+pLjtnoBr
u2ea1NPZzp3cDDBaHs/oyfUPYDe2U762fbhy5T6USYrnizMi86vQMPOmJnvsOCB+uuoVrvVaOxwU
pW9sQ3quAHS5M2je7+lmHspcKp9GCz2rt++UpciDmJ7JwRm7OQryITojSBLJbqmGylQpoIxaqNj9
h36InecxzrWDTSf/kt2m43WUNz8j8Azs3v5moJa5qJMWZsrGhZvN37220pEam+/XgTT99Z12c0qE
gw4NQQoBe1B4nRnpFA+tFo4YoPjqaDj3xYYx1eujvNjD7SdFdZ3HmGuQUv5uUjWeQH25tGqo1lZt
BTCj+68YilERpBDifleKKv3SpHqeBYuBhhulxEUMYTlTo/STfFKhRLra8Kszlrj1e+Q+/zWcYfsm
4n4u/AV/TPMMFaLPAqU3rTLogVhnESJ+vFslXrgtQtue/c2qWs87mcaKnhn/Aem2MbQ5I/6O8fvN
crP+pxKx+9OjqfevRvr7aTZd8XkZFfyVrdUwv2LZUCw+7G7rLzMZoA5Afxk1X4WtB7BVd0GvlWai
LkGFxO0fbjGrboCVCZ0ReJ3Nn2Umiq9J3y1JYJiVPgez2mx9oLXuUkuyTDn6/PDVOv+P2zhO6g41
rqtxmdu+nYAP9tXGrb8ffJqr7QaFnUIpYljwzOgMXx5/G4eV2dXLNVypNPHKjxO6io07UDmxjthe
15tNhhmSioybNttgd34m0i+h5e0aZs3cB8lkeh9SkZY/3zojgLG8FlTQiBzgiV/OyHPLdgPJpYbk
mc5ZX8rWx3i5xepqOdKjuuZ2kBZT+IWDIHWTMRK5HEu1pr4Ytm4LUzK7LiCJ3e6pQdQEElWV9fdL
n88KuodpPp3KKbG/YKPSftcbUT1OWR1PwVoKSr5mUTc/3rwKUq6KbhKiTRy93Ylblq7NG0hYgE87
PfCgd57ohmq+3nZH3YTr14rAQ1qaSMNy+XEvF4HbPPF6K93CPtbEGd1fM1RUVwCAnI8W/DoQYChZ
jeBZlujqXUw/qaMyuo21IiIak0RrXdx+1DYTZ2HTTJTnubAwFEpWA0Wu15fzeutSZlFpwtNdpbC4
37rWaJVpbC4cE+FtD0UT//IsoR6EOewalurynmQYuutINcMzAQ1yuZTthgv1onlDGDei8O46b1yV
c2VqW3E24nX5x7Q6wNBqkxiNb4+e/WXO3FxlHYQNlLgb4viUNkupnWarynUfCV/F9LPR6DJf04SW
nhevtfQzkcxinlNr6T4t3takgYizJQdwjcLEHSaIFOC6ylu6MCkHmPUWisrnuoxX424TaVsEy0Dt
2OcJQ9sF94M8CbKYKt5TW1VYuqxb6eRBZenJ3906u0rQunPqnry6dd+BqUvMOzvpgMY6feP5bSH0
T+o0dYk/i0ohpIrzZD7Pdl8V5zipso82kOiK9lHijsGLRP0pntRETroXeJ2TE8mmrRaXJ0NbbSyd
Y736O1vH+E+IB+XH2U3sn108KX8CscOSvlNa7U+n07S/JmNyFX/p3XLCmKqhYNANjWWDctbFe7PU
dODP1uJ9qKe+iX2vcHIrWNfGWcIBN2lkmR1la95VaB7RJN4amDlzpkwJLUSX7LJrXS97IpmssJye
tfGZQvwAgWVL1c/d7JZZULTGXCDgsVWVv2VWFfuZgWhI1NltWsFH0+P8RHNT+8MUfWacRakP7V2V
9tMXw0qNb3R2R6RGJIQ96+35yVaUtPTdhFPzOc7a4TFLN307d6YnUklxa4xobNq6Dly1sE+5u1Su
b1qJ+cvrY9tCysdaAcqZaWLgd7ZqH2bBFesXmVC/4Cpj9iFRVeKd2Sr9x7JR5gZ3AA0jKG3TR4o8
duqNvrPmyt3Q0U71kadUYt6tbf1aDEXHorkK5zSdlBVfsHYguZy9ljOcZfTGvNiYfrixZX5XJntE
5qNysoeN//f3OelWvkzvEoGKrRjeUe7ZjLAdZuPTPHvlRFSppiOnPhFeYOuLbmMZNqW/aqMx3+mW
yJ5phKJJoZRu9lwSW//hJl1JkOs59XwaO5cWhJpr7Y9+EzgyTU4pmJoyxE3AZScQSZ+M+aFJC+t7
AcaBTh2VTGZWeZt5TvJk/dX2hfWnLmbbQSRe12ipjfYqTsIhbQmwf6WEiplPyiXVuNN251QrsrE1
X+4ZQCvRig3+IMBTnerLItJ48SvXXcDx5Fn7S2+s+B+Ei7qvtQtZ0h/I8T4OlO+NQPdIjKEnaP37
wf7gzMm7LmvjT6LtlF+kf0MRdPM01AEass6/AhrE1zyfdC3qvdJcQ302quqxtE1WW2R5/wOulVXj
uZe6aahPaZH5vTvnT//L3pksx41k6fpVynLdUGMezLp6ASAiOIuUqHEDo0QKs2Nwd0xPfz8oM6tE
qrrUubuLXpRZKclgRAAO93P+8w8CvnCVBO4aPvTDMD2V4EV3XJ0M8QOLaElMbFyfuqjQQYJe3hDx
TBDoAzb6+n5dZ7M/dXg/81+DaFKp01pOl2hMqbN46+vqHjC0bBKTaZ0VCzwCvsgI5OZAerjtpXrN
WCF142UfeVkJS03Pflznc1UkpTcEB2iMPl2GZwRvlLFigOdVdRg7llS3jdPjNUZIaMCylMXuQ19G
3AMpgqKPHci1l9FsZ8N5hrP6dOSRil77uRsSeLasTPpdqxvzWPo2I9ISH78gBuib76nutjGG9zVX
lISWcxl2/vrGaSszmSsHjfFsru7FsEUWi9YqwvlC2nOPSJeGTiV4xOZtzBecyb0LfHlpeH55l/lq
EWktGo9smMl032ZF1t75xSB9bmFnEUvmK+vMY4Rx20U+OqaAsQ8VIy48w0G6xCYYkRLQ+XR5teHn
ej+4trUd/aD3hgtBct6QyHLCMXiV0RYl5VQXV3sSDWvDnf3l2PG4TcdtUZ04TbrqBdCcCMVZ3Y8T
JJiyhcG6dPJjw0xCJgUz0lOY5S47bi+wpm/l7F2FekRd3tiDdWPC2fKTua30tTVI7MlaMhxPpHKy
jQrCAcsL4p1zRWZKMVsnz5/YNAd0L/djXTVfC9uY85NXhkt+VFMlylODDxetHaW6cyq9OaLs7gv2
piov+8+8wQIIW1CfoKSNrLeEedTM10eDUmCkFBPwcI21TrCWtz9sLdGnp1FPgXlGVq1dxB53sebG
lCiGlqhdvNjRWdjFKDXVxzYsTVwXKhOpjwjc7SNp2wS2ba2y70K7bs4dDX0hLuehW2LHwUzgUAV5
Kc8ydmMztXMdGJjDdcHbHDNzP444tK5HHrrgIgh6w8Tu3G2a2K5E89SUesRzDMOjT8zvx8sOK9oM
5pg1Asr2Aa3FuvXrbRZtxkSyjWjZxMfMW+KgqlCBV4YruM3Ya583S+bFHQ3OSQ+BmWy5ukJEJW+n
2fA4jCjmqtgmu0wevb6fuASYVxBhlu9xm4y49a1bLnkVw13LP0nPaHXijRN0fgZs1YWpvf6xAzCk
J/W0V8WVa1JiUwgbfdpUgjI4W9fBivPe78p0XQPjSrc4lQIRecUnx1X+9bYOc3lip3SWtDdsDrTC
qow4iCryHnXrDmyYQ7XcerqSn9oua7rE6YJyZTP1aqRfs9Vn6QbrpI67efamlAemiQ55O6mHjWHK
CXfsNbyYi7I+G0bOjrQKqFIfaq/2t0NZz7l1Xgij+ByYk9unTuHZVaqsnCS1pbVOaim7oyx7lGSu
Uw9WIta+veJaVmzWZSe7pNyMvE9sbPdutgbx7Bd3XYCLda38+370nKci8tHr+rKZzUOjQuztBV9W
x5XFeR2b4cj2oDpfvq7HcXhSAyfdCV9E+GeOzFb6VbZd+ZTPOuRYMkGZRWauHyxnaZ+mzbIpD4Zx
de/ryZi/qvGxaI5W1W6PZEqHn5ZmE5R0PVj2kim4JjakiDA2psAfUu6bxzCXjMu7QYfqq9LN9KHD
nruJBxTI78slmB5pUKjvet/q53i1JfWdi+Fh83avT+4KvRrFaWoK3CwjgrymGH0C6pLRU3pO8PNY
imRbNhRDZlRO9+NoBx/60FMf67CU+ga3AvEVHXPtJ6G0gjFuM2O8CRZZfvOUsD/ajtvTHLpZ9o2N
jbNZ2i5IEoGwbR7zd8Qb7QrrXW22wdtpWE1oPa2BuTw8hmZIF7Y5I+VpbKJzyih/OdSdtZz7G8sJ
TvC+empEDxinFOhfw1wFdwSB1U28FH2BFhS/rzuza5w8nQ0lPvVZ7T3VqAupoqspemd4duFgSOC1
TzKLjNdiXMV1NVvLoZysej0Ia2z3HIZSP7RtN3xdB4XArM2yfruf0dexJMqleNvNEVV7kNdWQPYi
ssd4yvBG5DvUK/Jm0dXvuGD1dDFh8vK+6IyyQZ7RGf3NNoyWkU4mcGsasN/3MSgcB1JVl15w6i0L
FBaLiNxLm1zZJZ2KbKvX5uyv3TtZ7nWHHB13S+vFhLjJTqDu8EQf+0REwarilqV6I8bRvFsbwyck
w5zZ3ii9xBr34LptbBXEvcahrqI1riM8DGNGil5+Zkck1JFct4xlzHi614dahfl7sm+jx46JGRzA
YCm2WMHke1sPPoE+yjeNzy1hKhuldFO8mW1O0bgsAdeW0c222C7g/MRLl3ddbGTcTh5HkYsLT1lL
QeTF5Ny0eP3aJ+nr8tuihKa1tussjaqlDRCsLXvzUTmWSgi86HUyYg9qXMxEaZX4S4TFfRU0k8v+
txrLe8KI1+ksCje1HlraQJIdTX9gvE5cKsdMZBseeKyv+6OfbaU4G1AnXNmjUmtaOxXg99ZE9TEr
7U7iied43/bAaGrRWYTeeae75RHaaNBftK6Tj7E0ggy0yc7bpEY08dFxOp6kWgUcJN2oF/naJn64
PctH3UTJOHtlnVrLtrwXjtIPGYTKPKn1VMjEnlX/UEblmCfwLYOvotpIcNVCbH4cNty/pCSR24td
Q40flMmoD+JXGz40ncY5EGUsEFrbevkVDvKDcTCVb1UHR/YFGXWczE68QHLP08avzDw1tnzi8mzl
bjWY11t7muwW/YUdTFVJxAquJCc/aHDWmH0NhpxXnTPfYIEh5ttJBv47I8AFJ7Fmxa5tmmVwNilH
y9jMQoA4bHDx3kPtssJ+BdpLvHwazLNBNo79qSH3RN8YUvZhguOSuC7WfOjOo3otblrqBD/WtXBF
TCOqPuEgpG5HizT1eNk6r0oig2I04clGfLd5ts4SQZ/RUbAwFo/DYa0o26umfot5VOPEehIR+Z5S
yzn28YwWTFQiOZ8Utzs8lRGhHUmYF1NxaQsnWi+pjAiFCHorPG+G3oRbJ7CHTZoqGN82Vq2/iZod
MZ3rdXgzM++6a3VN0V/l9IeXVSYb9g40EqSN9Z0qrozeGJc4XMd+IuqyrTH4LheeuKWYuzHGSMh9
QNgui7T2vf52WYhLOTMoA051zTz00E1m9nmtudLpSGlXJ6EazLteDxSNzmx21WHSkzHulybQd0Dq
XZSqWisZh1s0OHElHC6ccuy8p540O00Ns7CQAHkY6kPl86zLumTjuSimUXVUIHn/ITBMVZ7XyJA+
hSaeCem25eOWtpEgW7yZVywbqaDUSWkAXTyQM3JC1RosTy3OCxdy8uhep434rxilGz5CZj+0GdtV
2E4xQv38WqJAvQ2L3r+zjZAt2xry1jys4ZDZ8eRTPYMMV3UAUlIWEe+l6z6JijACEthm82s4jTjF
2f2iHoeKKdoZerfs2C1blKW+kOKrls5opv/hFFPXk4Q2H+u9I+5qm+JxMBbTS/6j9+nZhxZaAROH
gJJdzc590AM95R7+cAmmuCSFYQ4RFTG4eu5y35zmLZ85+stWnAHwEGP0EGY12OPLmZhVTmvnrGI5
jpN7jZGmz2ksgYz/MvAVBJDpMDr2UeSDKD5HpKpVG1NvmfPRRE8K+xfZkzDXX3ns/zz0IKmYREX0
c8xKWXDP34U9VxY5LvBEQenquq2K9nZso+bCyjznOHSh8wuDhn8x8N7Z/pBhd/ME3NVeAIlbOTib
5+XzcXaJ+PN4jttx4nRzlvcG5idxKAY3GXBwjr2N4r2t7iqfKnr8q/GHHsIhZ9fuOfv4Cnrf8y8+
qokTPbcVzkPVfDb3BDYJXA7+8k3kXbDLgafMN7ZeGivUNqKa3JnVEZEmmuoxkJQHRMf8e4z0JxwY
q0ymVvDwzZ3B8JK4CjDWlF0+YTKezdN11ZAfAxzr7eV0k/z7t/oJjsWMETYpw6Hvlikv30otqs+3
qWmPgwpkMhaivJVLOT/++3fZMfLnaCxqGohSWOAByWKQ8Pzm8OHdVnJfuDkNg52JUs+vvi7ZBOBm
fEJtBrf7V4Tyny4ipl5muCvlUAyBoL543hpN0KMyPW6VqOrEaisjDeDCJRj0/2VZHjoD1gWlCI8A
Bc2LZ8DepLdlnlqPLjE1cUmrctrw5v7FqvjpVn1/F2QeiDMYZr8MZ2qqVszaHYDse2M7UD9v8WZ1
f9nQa38X/renqjNieslhyttgDiwlViYPix97oFjHUhHuuEnjD9Pn/3ymhZP//V/8+2vXryOxvOrF
P//79fQ0Kj0+/e36oZd/O2rx+KDKTvzX/kf+8aLnf+K/r8uvxPN139TL33r2It7pj0+SPqiHZ/84
ENCr1jv9NK5vnlAEqe9vgH5v/83/7Q//9vT9r9yv/dPff/uK9lHtfy3nw//2x4/OH//+G4PnHx6V
/e//8cObh5bXnfT6IB5+esHTg1R//w3I6hWDxN/nYh63wmMNz0/ff+Rbr1AQBjAkoSn77PhQbkRH
Y/v338JX3k4/4u6ZJjsztkG//U12ev+R9YoXoI9hPg3/g18Kf/vzq9/+/rz+fn/+Bynjd1+TH55r
xursT5w3KJVhDcDKefFcMzDzyQEqkmKZWisuYWKJRNad2yfj4mdRLPJq+0yf7b7bAJqaWIQRo2mM
WcCZ50VNb+eSARtes7XzmTO3vMUiJpPxAKZwv9IuPs5bH9kQHwWO+Fn/Zm7yqo6VgVFC3BnDcun0
ljDj3JnyNx37SJAYYqvvtFbeleVmAUY+y+i9X+oStRRDIWy5mGpSuQLDEiXd1Bawrtxy8y0ZOHt9
w8zkozS1ukExXDqpnDNLHU2V842CrJYf0YJkc+oKp8VbZjGDh9HV+d3Qo94EkXfqp1wW+DWODJZA
MBdIIYeKEj02MKN/GM1iaZJ1bPMp9nwZuidDiOBysDMvT1ubIIuUyBNfxSNSl/pAkHhopT4T8U+K
XKfrSeVNHWdhtLrxlLcr+b6idE9+McuL1gwNGNLtZLwet9JtjjJQVR7bQyRohgJtbXGrI1oF4QBq
7fel9c77zbTP8hx082YmOXID/12CT5anMnCKAIZamsk6Ks6NWTA40nQm1LL8I4/z7yAoHZAsTood
8az3SSA4pyd4W3dT9sao3FxT9TMYinFftd4YLR5L6RCEwbXL5wMVUIGnk9wJNvwms8CNfbMIz00f
ECOugiGssLcC/ooNFzZDwjUESyUfKPrij4tTJL3vqS/W4u2x6rXVT2e22XpvPVXiyREazXSPhVUw
xZYr12Ofgy1S8VdhYmvvoqSDOMxoAtcYNXV/PbWzR5ePox/hzEZgfQsNx0BhQ0UtYj1YjEcnmOc1
5ATkujH8RndIVAUbLA2mySHmeDXM17sv/6Mjuw5YyTe/Ld1mvvbHdcPSXthOT7u+xyH0c1MMh7pu
oiW26SO5ZYRnfSn8md5ptLeV0zGU0+cJesbnQHRFnqzay4dYrO521vh+65JdP1+TbGeUB1OK0Uhm
/GzpG7dx/FzNIapKf6aX7eyJNtKtlXsYwsCn1VcNtfyaEee35YXtHtqhHUXs210/flmNrLnJNoZA
h60I5Lku84ALSWEAHwRyu3cKbMLsY7Jb7S21pXdpVU6bHfK+7+9ds3XCRJSFKuLK9kmQAjwSZrIC
amynjsn93Rhhr3AOgQLPVhoMx0pCYwu/9GKzEAkSamHH0WR1/s0CiKmBiLb5NRAMBFEz182jskI5
Xo5RUFz1fuPAODWXxTxZfr+WB+VsppvASp1Qe9FxfDNbUTzVdpN9RMC4PRgdtz6xMY38JKgKuHem
238CdetxxMyhFaTmvJqk81WMemMGDmWb4ECx3If2RL871/Z0M/VFUcb5ZunP3lI5D7AQVyMlF6AC
6plF/Vpsm/EQaGrydMHp9DGQuRHEW5fJ+3JrA3UOMNsUh0Kq4a0YWuuONeZIrn7f00arrq4Omaym
IQnXyOgh7/jleyhxeIioloUbj4NpY02GP19+EJ3d60vl9hEeemY/LzcTOHOA3iMIy4T4dq0u/C7i
crhgtg0DZKvAa8gm0yUxmm3077uhgEoRq36AgZ66VcUml+m2W1LozfpyNs2uvvEYLQaHsZBmmU4K
fiL4XJG7ry1Y4l+MKrDNOGOWH56aZvPtZMPbpUo9JjDL68ELu+pscHqzvuq8sRMp82TvVjfGqu6g
55tb4kryXtJsBcF/41Jl2BdjsXbmhTGUS3Yx6tajwN5K39I2M5Rd3hQHrSAVPsI1Wh7kqgk1Yc44
puu24kYi3GA2MV4wWN9FAYZwY4f5Or6Hr6Wapxq3eUIRXT+cj7Ahpp4ZP5T6U51rgAELfuKHsGjD
W8laBJ63eX3aLrb1BSWm8aXluYf+mXGvmCYzx2Wy3SpwyEJuaeMOIoIajXLuiC5hx1nXorjxzJqJ
lci2j2XFqCTBdaa63khjsE4gNMx8qzU0hmSeu/5rrvLtqyfr8XU31NXnfliCy6LwrQ8ZD/RXsGPM
BWcVwVZm0wlGwI8teAzmWb9zvLwziaqYWpU40GDwH5yyoop7rDXGFGYdbaxdu+EHZ1qi7tIfDap8
xdRlOQxqlAc7HLaWU4ItR88biCy8LHYbPCGcnYfILD6ZInPZOC/96qoMSv3W9oW7ns2y994zMmjm
BPB0fWf3DIWTCcdSRn1DTuisM8+i2CkTaHjqdmy3tDNDLuBAcPBwYZX5Usc+KEhxtCa7BIcvlmDG
e27Q701/YSprwIPPqEB1CV97Cy1GI7NTvSsDuNvJGkTDALASmViWgJrkcRVl9dVG9Hkbsx/7B8PL
N5ZZ2dmfbY1eNe7YUCaOf7wNj8S3eJ/93Gu/BXmUCeAsH86loZ3qk+i65T1jDE/HfWb6X1TYq3sU
eTYnqLtAtoc9EHGKL0p+DcgwOoemKx/Dcq1vo0Fjgzi7ky3S0ZMAn33hNXfwv6tuOXHa4t1xKdo+
e6+rbFgTmSsg4E0Z0bcag7xvpENG3yy3N9mdWvemRDuG8WI9ytfYWRKula2k6rSL+ijCoSlgaaju
vpTgJQwwK3OINdqO8xJWaHAWGpPjJSILx6sG5SBDhRK88xCYwtaphaDvjARbRx/gHLROUoQr42ZV
OOYjc/ptTZe+cDFF9oJsTGGlNOcETEeMVCrbvg8d7d6LDgrDEcO5jmwFs8rMhDkONddShfdKZsJP
UIuPDigc8F3izK350RT+9DEyhXIOGOExFRfSYdqBb8V2s7fDOpVay/PSL0OGBH1T3Wg3b6abtmUu
kHqwFd5xohBaVDEnfx/AxprRpsrsWEjGQ1DTTFgcK3rM/OAEeoWMvmBnexBi9N8pR5iSZNTV/TgG
BYxuxynqe8Kd+9vKn8sc/qBhyh2Iba7Y1IsHFbnTI9AiDoedu35pdNV9DjcYnXGg9lvnlJvNpwy4
1QnPPNMXMmskj7mfqdsyyIp3ciHhBW4e5Rgj+9U0k8yo6/u50iB/IBj+p1VX2yWpGN5w9Jw5ii76
QFl+PM6Zss4l6pGOMym33g/t1N3mER6KZ13fLI+ovgqZOpwdl1am5yJFSGNNyZhrpvIF9rHnIIOT
HSv0DxfztlWMl2XlX2x4fG2whh1niiVpdHnCGq45NO3JBKjNGZKGzsTeuNmUBxv2qvkxB+UTcd4t
1kdqBJg9OGR6S4r8T35g1onoS2Ya3LvHMIpBgWLui5VjaVRnUSahOxhEwQSpGLfozSrQvsd4DzD7
x476Q+dEfZ8YWDLgzCvs4oMw1vkpZDaYp0QqUwoJy9NRUjO1uazdtrjTgzSGOJ/n4L7t8YqJOePz
m3IMR8gzZr8CTosFGrvRQDyIw76IbraAjIFDxWMmHG18dIQROARkOxumlXoWFwbJDUUCY8c7Z5bi
vqumqmeDHVf+QMcI7vXk2HyGWWTRGE+rldvx7MxOnUS6MPPfO/w/2tBnHdY/etuXDfH/2Nw+a4j/
l23z/4cN8W6U9J9/Np0/9cNp15ai/PqsI95f8UdDTNcLuctEMmb5qAkwvPyxIcZyGfv4ELu53c0a
APCPhtjyXsHJpQsBzthtHnct6Z8NsfdqV0Nw6kI53RMaor/SEH9nX//QD7NJIX+B+o/2cs8KepnP
AbpbFaq0htRWO1mtCrEua1zbiDOWZJm02oGSHfQEhcQuXv9RTFMkU8/K/HSo26CPZ2WGT7WoLtxp
pTpoov7WEot90tL3yXGH3gSPySCKD3/apY9pVF2GAaOq0sGa86vSN9YhKZCoXI3hrK+qcFo/9B3N
wKFwp/a9ry37HeWnPpErvl1E1FqX2dJ3Qzz2I6Tvwbc97Dq2m97iZDp+v5P/t7p/gHt8UMhfr27x
tzdPvf7SlF9/RH721/65zsNXwDrEebDCgePwSvjHOg/sVzwAmFfBzN4jgfZH4M91Hr3arZEAZXCQ
RFmxTzL+XOfBK1Rg9i7scHeFJ74Ofz6Dz7alfw38/O418ONCx9AQ51f8+YD9UZ37L4Cf3mjsanWa
+QCfNwwuKyhL67FTOFQfaW6rexuO53zAExYC0rY3NjseMVKhyKG5lJbZ2alj1Hl3Ib1m5Rcjczpp
C9pUUuqifNi0DXlyazrnEXIfcdw12oM27ntXvxMV2GgSzAhGYlvldOTdUI7iHE5x56dNMIbvSmF1
UOGwMGb8qRy1xqUI3TqWQTXAFwxWKDi4EoX1tWhamcfjNEc8UjrIqgTxwpqfZFcFBtqD2rmpbeW9
t/xK9YmlQwLarHYhd2fcZNAfsi6YniLtBVB4DLHcjwxi27M6DHc+juu7081QtIQuZJPsh8SICiyK
oyh73I3idYxFje2mkz2rt0h7G/9aWLLnwGNOeD1HU6QvKrXZa7z2kg4fH+W2BUHdbHwzZnYaPLlx
LUws+AnjkRa5bG+AJ9WcinZydIyCaBgPkAUm9LVQb28njyAzgJeterAWUYs48Hkl7bdY5IHEA4p9
x88MO5npO+e0W5QuPhdKmK/hDJh9XG5hB0eNOc90wxTSnU+ynMcPsvUmaLoR9g3TwSgpDc6Gvq/v
ITLUbjKVUXvllMW0xFCj2+ssmMwHGtXqNYBR8IVUMFfGGfNBtkpO5CW28sq18FJZq9eNG6n3/RDV
YeL0oUnFuGDElBaZ4XzZgiVfY7lU4EcwyGdqrGyBy+wjwzoO6O1htRmbUSZrJ9GHjD0ZUMfcGbzg
rgpggMRy2ibvtBnd4Fy4blHYtFVzNiUddk9kU3uWBMVqguFIwEB23XuTslMINcHTLotobiD62G/U
5JjhVUXB75/12rHrdHO3cEiiJavbNGyXhpyzDGOoyy60/flcGJCUksle7RkCQCZVKtXS50mjcnCr
yiK9I7GmIXKPJlxdI6ULbuq0r50mOxlD6F67flupJFcSscto4GJ2Wiw4uce6XJFEFp3Ub6RVBIyZ
s2D+arXzMsW+gcdkDG2umK6Egv9a2Yp8jIJB9JJE8PD6OLDH0EuMetrOtSslXrr+bGKr6zuTBZ1L
4HAIN3CI0nCsu7fYg2dwMoWRRwlJBzRmkDrt8JP2jCyEMkx4XewttfFBSeKVYuktxvuxnOY5LdvA
ex/Os/khgqOexYyERcAd3xNQ4XOxWktowU64DF+jbgBndCuTw05U5QpVcZy+BKKebo1lWcgnm1Yg
jD284htUIVLl1hrZE47HO3NRtU9rhtj1tPjbuoBN1JkVT1GIkXxJrCwb6NgmTbN4dVIXufyq0Bep
ZKbNvOqptKO4qwYem6Aol/tC196Ni2oACpeIBitFA9YeA+xtoTnlawBxtOvz87bh26aWUjhnabXo
Nu362hhSBk99l9reGKHttBSj9JZNmshidyT1FgsjyLGR3uR6gGsVXMP9tKiKAw/KarRAfkvEBEaO
qKmdnUs79/AAbU3za2tn+kGMLjQ8by4i+Opu47rx6m/aOi04Bb0D1hEAgaS9vvVYhD3eXUUJwTP3
9AfTh4oV54rxARqvdcGzmT6sT8uJpRvPboHmIXRn6DUlt4DuK8/zL3lWuNemqr2ZwsN2DPbNOmqT
fPHpPcPOwDvfnYjQPoYA4dUvlG8vp18YkyL7BXiwPGbwzOufjxp83G+2zVNEaGy9dchshgtQxH4V
J2nto7rnB5uz+ywxx2O2wlR7/xg/2BLYQPRaLiPqG0yhFeTX0fATU/EwaL1V10VljolvV9nnuS4A
QTe45KmLzdDvtdKzydjfhG5vu1Io+fffXg4vfb4lHhOYFqFfZYjyYqJYSGeYB98ZDn7XWheQxKZP
Xl/Jd0MpXIqKf5QgfxzuP77Vrs1+/o1DVOYoCRmSovF6GZoo6Gws2ZQ9snwN8jm5iycPtTVzlyPV
h9YVECJiv6K10UyiPDN1Iquu/CPC6P+qwx+qwz3j7h+35qfe5zQ+iYfHZ63P/oI/S0IGfqi2kcvC
2sIHczcu+ucsEPoebAEqsQCp3u6c9GdJaL/CBtvFDnG/ydR+dEV/loTWK1S+PipwLHk5rZBQ/YWS
8OWChQGC7B/ayU4GwbDkxeO5kgwt+mCoQIuMKpHuAABnTfKMAU2Q/nBV/sWC/clzb38vPq79u1Mz
3/j5M2p1BCospM2lgxcZ1w0ErDjLXD+N5PrZrnciX71D7fjTrHPe3zYQh1KRwwUOV45DlDpVUqvh
NOsN0hlMt11SKpFtGkys2u4I2lJx5o4RwAhMbBHWMibl2U0cJoexX/ScHFG3UTsq5+7ff7WXPAm+
GZN9mlTcIyj7X5qwBILTq854+82wmuOObibWIrsDp8cQO3h+xI2O/HijLvjFhvNye/39naHw7EuM
XvjFvkfhDoyJjSW5RCI/YOQJ68x0119QGOydhfPjZsPbYAjl4V5uQwWhj3l+66DrWqWOojKdvWoC
oPbM/lDrQqdAo0HGEe+MqV2FWUNGbJ59RRWef1qJ1Bjmag0Sqzb8t2jFLgLO+hMaOejMHk3Ct2IO
yzsEeEBVljuPmnOsy2Hya11dLqFVfa7GJUjxvYHzh5DMuXQQVZ3r2Vs+fL+B/7eL/biL0Vb+m11M
Pzw+cVT0Tz/2tjv75p8b2c4/gJYA7vLd1PT5Rra7zcERYn2gvfrnRua/YrnAsQGlwWEBge0/NzLv
VQissxslQfix2M3+ykbGB3u+Qi1mG5T4tLa8UfRSYO/TtUWrM+kU/cKHjJFs3JGGm84LLQ6Cml88
EP8CMUKAC/mKp4Ko1Z+swei94KvTYqYjOxi6DS9UB/aF+TPzfX2xzRLTQpSpFgZ1eVA8dnrtxVk/
Ota5WW/KjH2rNJmyBNr+NNoN5HaRGW+wBAdprazVvbMFlRpDf/qIpOIrn1DfjyfYvCaNyRBi+TEg
D1zhVzQN2H6Bsp/pIwmsZTRhzLO05jlQ6CIT38uYVjMRQMvqr0WOv9aKGmvNpvpuLoqQ4UA0Vb/Y
D7/HIT3bL7gbPiw44AaSqn2HQ+/HcszICIyj4eXyRM3wWYxt/86fOR8PvoGVgT1w6MT+MgWkfgvj
M//PzY+226AMMWh16PKrAqXqVnEJgsWk4619yMOR7PJ3Vd9Cf67LkoFYU2KXtzGMjn2mKcjUqkkj
QkVtemAobT3Kaaqqo2bvhfNerTCTK4/pk/DPFlNBjQj8Krw0S1Sl8+oYVx0+I8ct2PhLwWw36Mta
K79z8qL+iD4p3jLM8H9xKH4PW3lxpXbiFqWijQ2P9dKlddvGpseWRCJ03cJ4mhor9lBltDFmnuEE
w6bqrzzw85OF8E9Z2uMUyQ+qIK7FZvx+Kaxleatm0zvB70ZCLNEfm7X5HkeJ/NQyzDj8sCv8i1P8
p5CxiD2Ac4YnDBswKpoXnkFNHsw9Q3qVUoFCgd/C7IwZ5UeIOsxYXIKLvN1RwlnMIhXlpo7tHtvR
1OP0CwbrTyff/jkonVDcBTux88USU41Hd+jlKt0UkylaWAdrcfmrouUnnuz3rxv63AKeYeiWL06+
qhoGRo+VSvHT33vikSEKkmToo65MpHKWswha72H3MItJ0c0u8Nm1E6/DGtxqsu5XV//nbc7BmNHy
AcN9h6zlFx8HjbQI7A7nOhSsw5XdNf05UngmasWOpWTF3N6ZTobCXbSIIip7u1hpWS51PYrXga1O
zhRu4ljx14t4nkR2Petx+JUD4E/VAuQ2qGy7MyM9NcXt86d/UShDxsyUKXN+O22ikgG6uFBgExc6
fK02Zf9+Wf7S8f26fxL/j73z3I0by9b2rfQN0GAOf4tkJZVysK0/hJyYc+bVf88ut6elkkeCD/Dh
ADMHmMa4g0QWa3Pvtd71htuu+f69g5J4yjD8DxnCABE/e1tfdSLbp7iLnx/fx//+7/PbUj7APaUR
F+MSCsZ/nd6WDsYMXM05xgSEw5g3+u82RJU/MJjBllTF+YE3Qaz+X22I/QG7YYtlDdoNM0Y3/uT0
Pm1mObBJ3sT0wTbYCfFnfrliFrvRpNGOMFkYwJtWcUlQdEzC166cY8gEoeqU55C2pO+IurtLc2rC
9+zDxBWe78M/7wCUAhQBF1b7ZM2qSZ2WTd1Yfoj4bN3UmubqUaH4qKn+1HRN5CKK/VM0XDy/E4zA
qBsGsgjS/BxigydXi+FF4NnvHCyvnyifiFxqQT/VeAtPtsfIzgDre133pSGVL5tyllvo/CUG7wmw
iL5Wc7gEuKxLFyapmx9RN6vx+tni+81RcboNCKsQ0cPivwLNAgnFyy8VdwEEowkjafKvW78yW/M8
mwPHowfMAfjQ2mtyIG3fvujPOKWX36QJgRa6rEjGgYBw8k06ah7UmdwYvlxUUCnLKI7knaRnqM+X
SK0c35mUJtx1jTICvTo1SGYgG+C4TpWWl2En6fdQPsZ5BSvGOBQQ14Q3hFk/pXHnYG5RhtAyEmDB
s1pZEPtVCYlVHIQF/omOtkCPiaNgMXHKKOhluFOl2zR2pN/JNhJH9NuTaq0aK4n1b0nEYNy1sRQc
11jHBPeRFief+LKSGyvT9C92WqcDlmKK023zRMEewawd8yacnfgRIN0wrztEQ/m9joJOWzkGLvZb
u5fMz6ExB/qFlmFKcA/ljZjgMlmGtV2kiuoqRxBR7vLho3WEFpVJd6oLrMnV29C0AB9ngUMuR0gS
oJP2FQgSqLI8wpaFQDDRBSpf0UjJHtRPAM7yCHYGR+ATO1Ak4vURENWVwTrH8wGY1LB47CilsJFZ
9UlnUOnaWQasyqLQ1sURbmX+APQ6HGFY9QjJ5uVYR14nkFrYCDbI2hHABQnM17FtcRLr/byMqyzo
jQtb4L4hul9AxnxZCDkVyLA14kTkQj+zv+ZH6JiDCxiZ8kn3sClINvIRZgaCBXI2eVHAE7Lqu8TY
+HY5gtPDlGCtoQrMuiaPJcJrQ0DZPM7hqgDeLo9Ad5aUeo9nhEGVrQssPOiC3F0wJt420jhYfkBH
cp11sCGd1nQ+NeEQfcfZBGsOTZKFeYi9aFgMDPWmarNuY+mSfZanszWcJZKjf64Z312ptVYy0kET
vEcvB2nOYrZyPk2ODe1uUZzrAfffxkNlCwcJ1z4UiGkZA2qrVusHDBDwJShkfXEHcOKLSYn62tXz
qVA8BxwxXhmqFD1U6RBdVzCuJD+GrthvSR81Yzdrs9CHtTolD/nAQ4NgElOZ79HWg3NUmIoW+0lP
guVAfnOSe5WaOzcxjK/ejRDxJW7ZpssGmBb6iTrbRu31Abxmb+mlZfHaqDTLrQ5V/AtTdBMrPidL
BLW7sk23Gzp9VTtl8rWySvIqGMjL0LSY7pQYh5iSdploI/amM4HqnZ8CvlzgZtZNbowD/w1TqfKz
zUwOyl4Zo4ispeCa6Fv7MkoTC68qowrv695ijcNZar9b2IxdOdgByi6D/uR6jpUu9GFLZcAccZ60
a9uQjAddkvPHBrrSD4ZoCMydOhseWyriLwoWaAz08cCgnB8Ls161eprLW7pUA25K1szyCre4WHNx
He17N8lg6qzYyzPbleVpZLZZprwnipU4VybKwM5Th4LGNg/gsChFj+0M05cSNXNcqBdyl2iw8mz6
Ay/t544/1+hAvEilulshWlJwBZbLSvfUEdhRDPeWz7VkSpjeZ13xBBsRzrQadWWyLvIeAYmjSZiP
lgNIGi+r3ahebGsRofR9Myu0XK3DGEFasvBSq8hGcrU0H2zPtCvC7HvI1dFKGmXsGJgvZahqqqnJ
Vh3vDh4OSh1B1VTwNQWWjmFjmYM9PU09HEcvLa1K9mWoDbnbWZq00J3qYejXSaON3jSMcrTXA+p+
GNmJJuSkdvFkh3p+tbB6cS7BzFZbaU25XJpQ4xQX+9bgq9NXifCTHfrPWSjJd7XEYIU3Avvm1WRY
BGM0soqdSZtUSujBZGlgnBeY9HtO06SON7aFcUcybmdti1JLGq8w7aHcj33HykQrYN73IAWCvVnY
uRuYbfqeSeVp2U+yIu2OABpMHcD41FXdLtmBML8xfKnujeusvS4RBu6TJatudItn9fYZ+ruroYpC
GYgw0KAqfHlwLyVmTmabGH6MzdEVqvTFG0fJXg9apjNK6b6/fTn11fBGMIMYeuKiirMZQbwvr9c0
xdKwhej+sIT9NXISCKiR0VtY6zTO0q8M5LiNO0YJ3ISEhLHiXu1sKfCY/nVIaB3k0V6tQyrHzKhl
1NUXLfYfoRZidzwU83iuOciMPZIX2tmFJhB33wtOPusdUOj1EIqYHdzLONGRlSmIUl9+DsW0ezRX
5DNl/SghxWgtR/miR0PLQbSkjnlGrTSpuzrJ6Y0YALcNjiYqqnr4PGb/swD8o57oP52UBsr0bKm9
6of2T/nTCSnt+BO/OiLzA0apKjAGUcF/w5Z/j2YsiDyMatA1yKx/xFf/9EQKOi2QPGH6awGAAHH9
0xNZHwAiRHfFBBC0wP4jVhq+rayXF5UspDiFAGWYPziHYkz9cj2pHWaUTqUka/jnUKCJVYif7Fhn
AjyyS1B5lkUlMAlHuSkVOcX4oi3qwVtSaZhXmYz3hothKxnbed5W6MklRZ9WPRJ2ZiCRdUBlqeXI
04X/xKQxR+/NTNpacUZY0dgP833hOEuwCqq6VzFOGtKPVUeAvW8o1j4KovxmzhJkNChQSXQzQzuD
Q23gqwfEqFOqZthIcagQqBr6CwIiFJahoT3k5H0LZFPXDlmglp/qDDgS/SVCARrO4NLOSqRPVFY6
kJbZO8mmNlrlqh3l3NlGWj49mAiFSg7XbqkxWZP73M3rUceEqKVUwuXBvihxV5kg6CjT91BxINxh
6TfdK/D6tpOSIqeQFwU+si2D97HRKx/DtFa/4FuEcIU5XfzUq2Yzrmo1DUnKCA0VtUqvTgm0615+
QBGuf0zbOI+3+LE5X6y4rs/0cTQsn9gfVCAyRiw6JPckS7x+saU7xcB+zyUqJ/1EE65DKMFfjnqt
j/hyWs1OPlVWy2E3R/TZKwwHWnVVKwFKJ5jFJbYWjiI94i8yKJBx8Ihbh3iW+o3WWE+lpNqEJkhx
9wlGePRVTNTsVWlWwaVK2EuMHkptNC9anO4RuyFNg5Gg4oJdgfEtB2y5k08S3pZuyyk8eLGSJhRr
ZQdXOB6k+LHRpSpdSbnR6hiOOdr3oe5hRBJIMJW4/TXJum2N+NOgBlrmmyEkJEnHd2k1BepIWB3W
gHhQSc4YuOgbmgi1yqBfmy02PhtkR+MeOd/YQarI8dx95xR71dEzGdfFdJw3lVnpqQFoUrbYq2DU
sUZyW/gxXyLFLfEI6N6Sdy71utmWERDCUMWznn3jtKXP+jgLG2q1dWXUVyhZEvhsIzHyRiP5OK+J
cykeDhV/vFISefyJhP7RTv9fgX4JjsO/n2CdPzUdJOS6p/z4qfE9CnnFD/0aYckfwATE9AroBa7l
S10u4BjVB/InkChV2Dz8msXrHwQ+D2tSJjIQ0PWf/V7/wHbPvwJSAw4H9PwTDOxUlStYyBw1kAWg
e3L0CIbo86FJ1vYYk5RRARxUC9WTZQXbBIOLfmUyy7nLh0jfaX1qracRlU8U9uNHc2n177kZBU+V
ZG2RMg6Fp1aJQ7TEpNbYZUmboqlKfGEn6VbvWvuwgFzcxQnx2taYZJteHQFk0qp4rPtWvisJSPmO
ROg6DK3aXM2aPHgEtNVn6BKiSxiDwR7vk8g1y8bSVurc6he28Aa1cuz38MmxlW9m3hufeEmaq3nQ
qPQZQt2GlSqUHl1uRGjDtO42kQqV0ViV/YAjiZ1dPSuIbSHJyA8KHe63JcnZykfe1GvYkz1C4arD
JW7Sddo9rGZQERvYVmTdYJRrbWgxnSmV2Q+0cPmElAMjb46R8xIM4jHIawvx2YivHWnw1rqfLQiI
KX4bu9JJ1W9ZOYSbOkUK1stXVTAq93ihVN8QinQPmkSvKdyc5K2lFo47LRWdUFZhcUJBXu8gpmUy
zn2LvsfhFUvNeepHZGypYBD/ayX/BkoTUNnzSgDEn1KEVQtLnXnHaY4kyldFB00q0Om1jhczaN3J
s2T/D0rG/46NhLPiX4//Vdl4XsLt+t40T93LjYQf+rWRqB9w+RAMHZQJMjMovq9fpB71g4qqH70u
IyMd5cKzytH8ACmMoQ3NHL4Wwtj+F5hufmB0TYnHP4RkAfXzTzaSV8EvlLNkiWFZo9karDtHHFfP
yHCDPbb0GVRAvam1SGOq5XOUTptez2RsnPQRdZE0atd5bZbfcdQyr3Dan/YFFKA92Fn/2QxTFXuj
tD9TMXPfzbGa3ZgKaMzPhumPDq7/9BYFov1ba+32CSLhX4f+a/z0fLEdf+rXYuPUssSgAAcRMSMR
M6Bfi035gGaFZQPf09HABugQ/jm1FMY/MscIOZQUiCzRX6tN+2DRcSN2oV0lLpw7/AMG2WsqhCq6
XUFjg81Gs3QyaWhmfAcqDLy8GO0eJOLY8dtJqtZyGaFUmYyvWNDWtwDI3SFT8HHjVGmzTTqXZ+xj
Ba6fho6BVmfN18UCV3pl5PryhHVedOiQoh5Q5SOEW8q6RiwfRP2lOjUHLXf0q1RSnSc4zvFVOAPy
SSgo3RD0tT5HyQsV3O7MeNWScrBgIzPL65y2qPA7ox4eSCa7xoq2T105C/LthIPD8Vv8o6X937CV
MsJ6a3nfIU+Nvz19++up+PbXXfnlKSxfLHPx0/8sc13MxUSFxg54UpwJgYwosPE8whWItfxrmUOv
RNsOhRHnfcom0aj/WuYML8muYUYusocMNt4/WeZc4uUJzNI2LfGLqM5EMOTLPZXCMZzqkESICP32
Zhha/Min6b0YV5t3+fllTJnwliMZBDRMvL2nL9MYK5I5pQBXQRLcxRodop9hDdesbGTrn9NIlyQC
nqXa9OQ5mRR/GVjHK0Wo92ejiOc1jkYx/CIs+BCHCBxvPcc9ohPNRKTQRrI6HSpN7y/zoZ4zf8Fo
+4uOJStHAsqeTTjl3QNFJYUSvn6YDAy1Oldumynt58WomitMV8PwrEUBztgMUtI1rr0qAqGsbzqX
fWiG2qdIOcC0HCbGLsD7td9hDDJcJbz2GdzzCt8DxCam71B1SQwC57px60AvDnlBH473XtEza0Kr
AAyt8/FcDDyWH6M11qGrYhh4mUpR/IBtgY49RGv2DzXH1OjCyYob2v9iPhAmnmikxTT6Tk0QzM1j
zKQEl/Fh8Zm31uMqB6pPV8Lc2HDLFJWLa6TlLJBxfAsGiq07cggXySsN3byIMETG3GY0GIroKE/x
sM+CtVYUePYHkx7Yrt5l9gLKAAru6lKqXjB1Vb+koQ1an5uT/e3ZS/R+OWjyLgAwoX1kX1dBaXiL
nh/w+O13qjXjIaItrbNtJ6yIHXJs1m9f5RTP/HkZ6MeQ6nG0ZqL68jIzMvTO6Vvyatti3JFpfNMO
iuqVWLqe2eD+hB4EAY4iZe/y2iaHKcAC8+17ED3Ps8L3eAtwewwDWRzzbHGYPv+kYVIxU8wrcseN
qD3Ppkbbxm2srhY9qvw+hl7y9vXEkzu9HpsMz5dXkU3l5HrIMhE/kYnmVjmAhI5yAYcZjOTx+1E2
b19KYJWn18I5hevAiOYZn5rS1VUUxK2dMLTqMMjY1GrcfpLmAddZNESY0uOoaSyeRHgr8xyjvSrp
Q76PKHHTtQbydgBTjmx3Ksrhsh647w1GMJ2z0rUhdjvMizqXfqiOvYrXB+cFuG7+BLJ/RjOWXkf4
3eLmVjY/4y//6OD7j6/p3gYi8GTosB796wHH2bj4a9dmnH7ti3PvOSihf4D9L2o0Nnys70Rv96u8
A3mgfId2piroRo/k2V/nnv3BwugN4huiGmALMWv4de6BXUOh4SRlfgWWgMjzD8q7kxcQRQCWlwRX
Yn8JzAHl9eULOGNPVE1Mq71WxyRZh0/rFq0Jx3LTZ3+a+iauRWowXGBgTk7tk/1GbnEQHtqEwU6B
i8cSholv1jDNnah9eOfdE+fos/f8+LGgzIuyWocPZZ6cs7A1kHPGfCzyXFwMbM8G+6HIp9FTZj1d
54iqQTOGnZkGmGmN1afZmrwlkK+iOCwfc+0HvmWg6Qm8w1zGDQfdHuIzTUtVhDha7kfv0ZPERz+9
X6ojMalFWvRqAMgENjdwfXc8DDLi1dLWMuYcEAGscUHDir2xJ6FL8N9+Svqrp8TwgRVGJ2lYVPbH
AcWzRjKjNs/6OXe8KuGctOvyOqyHH5nqZNdwsM7HIBLQ81ieR7E0YX6k+PpsOucDBT0cA8MjgsmL
Y/s6AggmdUVztRYHnbA+r4aHSUrHdawoGEsZpK/MC8ZVRs7I2A6dx9kwMXmrytuxMa+noZ38Tpdw
vIgWnSmFHUEmId7MgGMa5AwWcMOf3aaBRZuHlZD1ZR9bcTpOQ/xOvPUrPqiNtozzQSxRgRKe2sGC
I4VjnHYIq+x+8horN1xtTr9B4IpXEErQm7Xhp7yDAKO0wUEOnH2G+x8S6NB85/x4lb11vBXeEw5G
bola4OTVLFNLz4fKQYQRA8aPeevN1TSvkpwpNH7v5LNmsuPHqpdGClyCtuvcWWeQatQfyWp5L6Py
1U4hnsw/t2OdTHEdnZSHdMBIGSOsFMSuDr1BaxxX6x+acXkPcj85PNkpUE6BcEC/xy2ROuHlhyef
ARtxlKFeXQek54zdgKmZObzzBhwF8S/eOy4jIsCxphCzuFPNUq5Xc4bTsONJGWznYeoetQkvQAyV
znMJVRI+id482dq+ihBWBoqxny3m0BSbFhGQLV7aTFOsdmNO+U2lCcPrbNhSTHxD2Y0/nXPeZ0pw
jjtz6Epav8ZzbvDJEN1IukQa/NzimzVcaEs8uHXk3DeGckkpqp9BSqu9pU2rVR1iG+XE5IHCiEBG
mncXyuzZyHV2uEPnBEOUjZdL1qbAKMvXp7YhpC14kuTkW1qMn0NC7w427kiSEy4wm2XKd4ctJY3v
h1jYAJs15PqyXVyuE/lpYbd4jxfv8ppP+p7j14kCBGxTgXbA4375deKvWI8m9nqeleEEDg8LnyLI
H4VRbjtDusNnvDxT5MgEYIjIyQg93MAmLzNsd+DHVm/ve6LIe/Wl4/qMQaeBdkFoVp4XnZZTwewI
AhuHDtJwtBbmfS7j1yV/dQiFaMeWMMpOdv8HF8U1FO4pkCJz5ZcXlZcRCQc8KyRvV0PXOcg1hm6l
N/X5EjfWymYwx2r7/PZFf7udYQ4C6VZk3JNg9/KqxQjmNOAG7rVGv2vBmHzEdukG6uOqHCTHldr+
0SoXaTWU1uMsp/FZPhhbu8VJ4Z07Oam8jyvAFEIhGcwUaPVkNws6YymrPnS8sBl1d87J0glklOIR
9D1XriPsjbApdetwavZBk0xe3Xa2r1rSRUVVsrdNKuW+XE0kDm7fvrVX4Z1ir2FdCrIzPQFU6JcP
KWW6xwyYvcbJP2tWnV1m88WcMioezTVAm8LLI5PypGs7WMOLGcznWK+zWxgxLqI5LUQackYpMnIO
tcE0qXI+tzk2X1kb5W6i3cRqQ6hQmzgbtHD8NtWUXQsrLs3uV8GQnNf2aPtVLn2e4tkjahDtTPpk
EsW6kmZWx5Qd0hHjppGQb41wEZe42WTVSTW+NGb0RB8pr6JlXrelshys8LK2ign/JiazZBedSXLd
ewTPJW7Ggw7DKfHoyC0vJv3GVeoMnEx/hwH9u5PCoqcTuypl3mlAJQhdVfSBZXtj4gwe/k7Adsin
uvg+VtXm5xb+fw3JsyGnKujd/36gcX/7Zi/Cz/7C4PQPSDZw1Ueud8TZnvUiBlIAA6smjPY1jG0E
cvdPL6KjAxIjBypqtq5nGJzFYIP8eRAzUS7R5P5JL/LqzBf7FCgAmAt7JJOSl+8hFa46htCPPQdW
tBrPm9kO3jnwX+1CJ5c46f/ZKhVHIxXNmyJCBSro2pXkm4Nz++z5X/08S56L91+9AcfLAFjKPBPG
eiebfQc8FHayjJFmNq5LPT+UJSEqhvPAHrZ7+1LHUOYXpxnXAiCFnACyqiPmePnUHANdg7zMgYd9
5VmkdHiaFKtUwY8imDd1QfSXNpyVmOfoUbqP8/mim/XtHGpb8XSdcd7IqHffvqdXB6y4JTHwoqNk
+3G0l7ek4BRDUOwEBzOSKIuybTSGeBf0Z6H4YnECCrPpJy7xb50Z3rvkyR6uq+GMbGAMvFwOPxYz
lwUOnQqCL3vc7tAJGJPzTq/wu+X6/FOKtfase+psskmamk+JJ6KbwFyN9PSdo+nYfp9+uTTmwmrC
wjjqdCElFs65yAX5coPyapGLRwyTthLXAg8/x3X4fDD7s7bDYa8rr2Rdf+/6rzpEvkmU/MATkCM4
uU9eyUY3ejVNGwJEhsdKby6XLvfmNtumhXOwg3gP2XKfGM7N6GTbOrfvMdJ95zBRxWI5fQTQ99DT
gJMIAsfLx+wEsx1qQx54cx6uzSX5rDb5obJCrAXt+6LCvzQOV3I/+lqIY5CikvFCLpQdZV6vBH4B
OT2EEASIuWMpHDKnP0sd5vtyuh2qkWik8urtxS/et9f3y3cmyktey5N3v26qwiQLk69sNs+7lnNX
Cn1dBUMdnVvSfc4AR86xvfzy9mV/t7PRwghzEvpFeKovH1OOgfQU4IfoVcX4hSCrq6oc/MaMbt6+
zLEYOv142PnRkOL5wrFwsiK00CbqvAPESaGTpNVVoeNlmy+aX3UlGSqwlgfiIcNwLafSQWwxUF58
Z5YO6uwcxiK7xlx6g2XMSooXb7LCazMd/Rx2SCchbdVm9qN52thJuJbKbOtU9SVJGB7aDRyyclS0
2l7Gz4qLk6C5efuzvfZP+4lQYeTGMEpW0e68fIhLZNup1FmOVyjOXWTlV+o0nDEVOjfbwMuwA2SC
lK5UjSzJuNtNZhWuuvQJSMBH/rBPNH0llfHnaUKvogfIF/AuEq7LCQbmWGHPw1oPDHcgyHOFhbBv
NaTmkUuZgXpHo7nFEvRmbliXDRFBqeRbKZ4uyrxRrWw70ThO0ILCNtwUuYGImEaSJylj5hmo7Kz4
pSnt+MVq8cipjW3DEw3555EzXhh1fRnkj7U1Mepod2SHHbDQWPdTdDOP2HzREXrI3ftVOmDBEeYH
xxqwvTZcp04+TzbO1lxQz8sr3vJDP4euBS8oJKWzM7PP9dyd5Zb9bdQkuIKEycZIo6Jkv0zqXiIW
NUD6AUS+LeZ+bcjNk6rH+zgproY4xPY6ai6BxM6xhN4MZrQxyA0vmR5bYXBLUNOTVFFxV810oY68
trr9kCvxjYVEMK4zw6uW9G6YsWNtiuwqcfQtWgJfCiO/D7tL25Z2fRp/s1F2cxhtyjD2s2qAwql+
jBO+UdN+SMS5gMcVzlJ+Z7lmD+C3MbTztEGqzeYhNpLS/BHxbMW+K551NVdMhny9fgRXrdy44B9p
xrcp1AlADHLmWtPWMqsb0goPDZHNOek60jieZbG0bgrpIH5XCboaLu2lk0Z7Kwr8tssOZJDt81FE
TRnzBgLqHakd/hBGe+E0kGL0lUvLfaAZ5xjs7yZp2WnxcN6FPXzM7FA506ZQnQMZYdtacq7FriPF
8iZUtHM7izaqKSQWxpa8y5XeE0RXANNplVO44F1fZtKecKQUf62QqnFstoz0MufWMMz7FsuWqSOr
a4BMuxqV/JDU8qZCp04iCRLHdtciOZIDnSiwaC9147pIk71phP6IrkkrB3Cy2auCbpcN5FeN6IA6
Hqxl7uKwvwkY8dl1c4nxlo+fr0cMrRfWuVeM/Awp2bildSTDKF/bIicKU0Y6qja7vtX34quOMv4e
u//Ulh6koduN+ugrdbqVQ3Jaa+EWSIxVOK2HyLJXrcM6HvpdN4Y3FMf7dF486M/HNQCRYM/c8wfR
FoxpAj+LFs9Sw1szinw943ThYDXVO1vpXSLn9wYp8CGPtRFfjeiimvhzC2dMzxk8sk4G0jAxD73P
1emdHep3mzzx7MAWMvR0DDdO9qeGkEq7Ux2c0ppLC0p3WMD7MdR3jv1Xig2xD9IM0xVTwdqYur68
ThLoWVVDPPJGJ/0R8RY3JuESWXmVGbPXKvo+nvNtX8C/mMver6XiCsPAT+JMlY3gYwTVGAvA/AbF
0kdCkw7oL7Ejn723t+vXAOnxLokvglNJoX0KX0PAjoqc3A1PUmYDlFzOVrOzfB0NfZuo2n7i/yW8
+AnL/rIgotONaWMlBdglbuDv3Mrv6iT0O2KOw6mBIvblA1ONbMy0jHnDPEY3cWff6cXypU/nTQdG
Z1p0v1p3Voz1U2x1bm2xWeiS//Y9/HZtPLuFk6KbpBcpb0GRPUObLqyafNuoxCKgte7evs7vFofF
8J0oIpOYm6N31fO6d8jqWFI7TcxWss+VrJ+bluTT1m27xTm+I8UQ+JY1A5Unbq1Fn+bmktzstcYu
5ATNTpKHdeM4h7KJ93nPaxv1Z2/f4u/KZs5vZilMNRz+cPIsTBIGcBwV45QS8vk8+BFBfa0k+Qmx
ryZG80oT+L1E3mkIBEU45OrtG/hN/ye8cFCpGsxWALFfLgdSGLSonmTHy5XHqY18O1C/xtRBWfFe
+/ebvocpoAbjEMsI/nB6pQp9WJphAakmO3yMfTNRvQSUsVLnjVbp7MiPb3809egAclIBCn4Zc0v6
fsuwTh5uZkLZ7WIuWekUYhwcvcHwqMFSk0K3UYictojZFP9SdJ3gTOtes6tVMKZbsSKQcLp6DZCu
jf6sDxiIqFtjzrammZETYOzx0Ny1XfgJ4GtdlfKmzwe/Hgc/MXNv4mfyafCJ8dg0YXhum/khj6UH
wLPbKY0wFG8vFfzGB9s5xCmHX2Tsu2ZwUaZg3BHv21zy9Sa5xrp+ZQF01mYC6lk8zpP1IGf1oeGm
xc93E7Js8PCu0rYdp41dkppt9z4OjHtpij6JaqznekXbnxl15JOlsxuK8HxKEtxou0t9DvyBKnCG
OazIy8amzRZvCXIXzsPmUmbHdDJ9K4ol+EbkKoefQl0C4qRj6ZI9ljQ/BjvdavTKej/d1M5y1Rf4
qKZY9poVJWLc7hTqYFFpWRy23TBwumXbIJL8SJZu7JSEcSXccNqhwZi+6mp3toTThdi/50bfB+pj
XAc3S5X5VLxnrYOdaYCGSJQiwWAfCBcgZfvcjIpHpQ83AYatdRk8yC0luGkfgCHceTBcUY0GS+e2
FavAia9Dqs+aqtcqQ6oa5zATIJQ10X5EnC+e4dDVl3Ie3jhMABTV2YifixcKQ05UeTJwmtHOJYe/
RumWFNsfE8+vTPqz3L5rhplOz3B1p193ckzGe7dTU0YxQXqdlpkHifJmsRy/6aifsswb5XkjChk9
cR5sHTDUDLTzVpo8J7TuA/qRwOkurWK+GOLhTE858BO+U9ZaSEKcnOYHopkvjPxysZKbpKHobh8h
j7n1mF8JzMgOKKuMcaNU2n7Mh101R3uNU6gje5iU6+tljt2wHM8KmtPSSK8LGtbEIahbanhs/HCE
ddGe9K1bgYWINWJO80bkiQ4j2xNrUByxudPuZis9zO2y0eWc9Tr6jt7tTHbXLmB9wqdUG5K1I8MV
300j9QjoTdeKpFur5AFJtJ1kK2P7ulUaKrnxjlf6/u0d4TdDBtgDYkyJIo5Z3avJoCInPZ+dyWAo
3Yp+QNX7s4WqUiyDItG3cRreWtayifV50waUgZrzTlv6asNldAdoaYIaItNAr/Fywy3lWm5kbWLO
gYR9KDpib3X4a9l2JoHl7Y9Lp8sve7EBCjDGtDQV8xToU6efVykc8sHQgXq6kewl0iuY5GF5B2fk
xpIXTyM3SOjBr1FS+NDrNklNWEQ0PWJ/fFPNZB6AwO6DSjoM0bimkVmRm/bF1GPXnkjd1UtaTvYG
kpwi3HSp1BFyH8i/3g8L5tSdLcoc8XBp0pgobfrY2CozTQFDYlsdN6NJnD1g14KIGV3qtDGreTOO
2KzgaEa8SH+GyGlfWtp5mWp7QwM/suIb+o+bllcnb8YLx2RFzWOwiki/wpOB4n/Wz8ssLLwY0l6b
W8RVROHHxCZSzTSXi0KZL0ay0FZKxh6lqd20mgp2wSU/6I15PnbRp0KLr6W0vOqavFjZU+A3Bk1F
xX5J+CN7LGuVicisBjeNEtzKqbkqRslnHz5++g6T36yQbiUOW/wAopteJfFhlrOtrndfpCb6Pk+m
tkptbWsW1ZVt9ruB11cCiiDw6SZNUsZHQ3BbmoaraHwDYS0d8jT82Gl0hHSOxVDgGl4PPjvBPoxJ
d46TfYBLQGfQ1BkcVxHNmlrQA5fDGpbE5LZheFN38podWUs56zr7AGH5FmHjHsjsWgkIqFuyQy1r
e5RJ5zb9dCY5vngvWk3ytUJHrEhWGWthptkn33YLC3vbG8O6q6J9RSxn2oQ3Ypu1KuuemG1Y1L07
NIyYdDLgjr/cSbbMh1L8J2PXQmhn1Nm2UzkUl2ZL+kqKszvZvnZ3q1aGOIITF3j/m2VCiO5J7Saw
RCJfpta2jP5tYrNTRjU/oFdWSDb5cvUg2mdSuk3b6UKzZ8/oDIifxVOa2rdx0+NAIpgi6dbqyoNo
vBM25YVGqpK7L1GT2Qj/SGFOpWXeM2i/7jrrAbXeTavaNzWbs+/0ORuWnV+FbXAvWuyIhGp3smJX
avo1JtKeOjE5N1O/CkLfzDgpS8PtR6zpK3rrkhiZytrJ9Ml4NT+aUNNFvZ0pToymqiUXbQnOSkXb
A/nvM8u8w0Mbh+xlukgt9EKlRSxiUmsZZ3vymUS+aK1ha9EzIjkTJ31ThO/Uzr/ZOUQOBmMWakKo
YCdYfQe8lc8trsW2M1Id8TA5eE3xCkKPTUEn3t6qXl8Omz4gal5ogE9aupe7ohybCFC7QrAb+jNR
n0R0zXZRPImVXk3jO5f7zUGAaAZemuLYgul9ZFs8Q8RnuG6QzUbLK9n0MxrsJkbmlS7yBsyGlPb0
UZ6j29FOD3GUQ/Ts3cn525vw/8M88K7M+d+bVmL/lukobufrs/DUv29PaI3+tyJNiZ14tjpeqZ5u
hRDF79uOINe+fcFWFD/4a0KofgB+pqM2HNVioQo1yC+2okbCBe50zPuIyxNMxn8mhBaaeUN89SYu
3eic+IW/2IokXOAoiyaK/0JI5v+Irai+PucFPY6ZElpkm6znk96DWn9Ok0JR/h97Z7Ijt5Ks6Vfp
ZfeCBc7D8jKmHCIlpaTUtCFSUorzPPON+jn6xfrz1DlHEUxWEFIt7wWqgEIJkoU7zc3NzX77/21R
ehZqY95GHx79wW+uMqdF9MgAkMbLogo/0u0WAdd8pyLiqerA+CIKn+Rv+icFaca9N1lffUSiD1VS
v1F62W3aXNraVv6OWWf5oEX9PTwZmyaK/khf978Bmx2aOxcd8nk0yn0EHvf//m/ylI6nPvn8d3/5
JKUuMdFEZUVI+Jz4pMrsFBgDaB6evVV48t9da+tfovEKPvYntFY0tH/5JJ4IgRh3K4NVNCl/p2v9
jMY/Twef6VtAj/AjQOrNOi9e41eDHffqVp0M8KHRCD9rIyHOGD1oZXaQffVQNtaTw8CHGaaJy+NZ
2lXVcGO1ELo2avjeO9qV7ez10fnUR0KXy9GusxEhlahtPjQyShRxmt85ZIqWFMN51EjZpuu8dhtN
YLkqReoO1mChRhoN1Q5M1edRLo1DJVs3cAv9xR7zWwH2v8PoE8AVkwv138MuniPq3SMO/HSmLf3X
X/zbewmbgnUQ0kONF8Mzn8iviAohLCgBRi8Qaj4bSod+kZanGG8CL/YTGv639/JHMuFZKAoxRYVf
/wb8+5l58dx5GUh1QG/omkmD1RYB9+TKbvI8iOCS04AIwX9aKULOyig/GKGr58UHdHxQNs6z9y00
O6CEfX0TJ4jdW+gOAu4FQK35VDnaYI3ecOGNxXuOuRSwKiDmGP46/119QvksMzoNxncII5u6y66M
Sr4FlP4VeJG0Y67vC0MUihsk05uCwaU4s1DuSfIP4ySP1xY9pMSQtlVhPyhKJbs9vV7ehnfAIBNA
Uox1M/RjuBniohOKL1urt5KdEaP0WlVatN/6MRQnjj0BwY4ZSq8Hnvs1NCg2A+NSMY07wKu3pMjJ
z6L2/5yumQC7yH/5phdO1/P18JP04X/97331mH17+j+nV8Rf/8Lfx4zEBY5TChAKV8VznnGSuIiz
R32CfjxjGEK44O9Lwv6XIsh+nul3SFNOoU0cMzIXhgggYvip3vAb54zLZlYyMGhSgJACWGUaNM7O
3Tke4roZSK9QxVXUq7xM9U2APjKvwHBYqT2/rM+bHGksgQiC4oxJi3Nb6HY66H062jaqp/4KWsC0
quMtCgz6RsuHjd9bo5t1qC1UJowDRUP1Ykj2dsUvoaitH5ofIWI0V008ISykQ1Uth8FWr7KjFcur
+gaiMDOLP6JuQ/lGl7nf5wIVqt1YdcfH29a59cGPp5i5DDs52nZwl4PGHYoOAgYOMSyd0tYqr2Tk
ww7RgNBRWtuya0hatynaWHFLzf4ah+V7izfHpmhQCbNKQf/WalvVjkquSgn6uVjbo8rbHPzAuuHt
hGK1RAkUCj97G71SG1TnMyYMfBs5qH7iHzLSHLluNbqx5ei2MtHRCMPvge291Up6rh7QZbv0bgwv
N3bPzv4/cWAWB8Qb8t8Hgf/ivVI9JufD8+Kv/Dz1TGn8i3cIdNniGv3J1fXzboVOj/RPnG1wQzwZ
BDntX2de4u/Aggxikd4QMtMc738yQ0lndp6BIf5/XirAW4gVv3Hqxfv6l3NTGJRhe0JUDvoYAJeQ
NZyfROjC9dgyOvUY24qLNA9gKROeeZrIr6ryVoIL6mRz3vz8l/897PCnPVD2gKupw/KEm2Wiha5H
hgTXypH23TZKvqjptwr+0yDXVgydh7O/DAmIE/A+hcfYLJylHLJh7Hz1mEHNUobIdtvBJi5+3oX/
FtO3YIVSi06HkT4eQViUN05yk6QDkJanuX70YYZ834xesUkQ8tvGSa1dXd658zD0vCBMgSQAP0Ul
eY5qskCVZ35S6ceyV+2NZSVgk/TAW+G0F9sy8weh8ihom+EuphRyvqAOgXgaeZp+pBMcbrXOeN/6
fbCbCru4G7taX/lK4onzwh71PHBzTBDpvJFm9mwfdToYIo5wSMDxJqVW+pDDGgavPwM2EL4yHJa4
oVHB6G/3nXwTx3712FbpEBOPndrY+b3h9WiiIWOw6ShDPrZRX/h7xWjgFp1gbHyPHOEExFSOfgRl
1Ydb+Eq7z/DGqu2bbuydq6iIYwPGVv5wZXmzLu/Pj8bTSwz5WTz0npGxJ/7Rwhmn+1Oro2Mo0wtR
yld6HPrbQBJYncnaDJ70OtXbL6BPppukRl2yrGxtBQU6m6J+/hW8SQlA1DhM6DFmhxwmttJsYNs9
qpqkUK+UXeQR7yIbxul6jPbg73cGl2zmyNd0of/iWPm3Z2RpE+BU4IjwkhUE8CIGnWyCnluy12iT
cdSZp9tofgHPhvK2rupppzd08xDO3Mq2XNIgi65jqdJeG9Zg3lw+Pgu/wgY1Jx4lRB6cbfYrGluN
eNa2xlFV4vKT2WbeFT2Uz+hzxFeA/un0JnJ8B5Nzi2BiU+wUL1QYbE+k68s/5MU55hIg5osJIx5V
TNGf70ahObXWo3l3a8ajeRgda3g3GaCCL1t5+c0xY4C2hlgfaRtmKM/NUG2ttVptpdvK31redDNY
xXeHMjcsDAyERQGTGYod4W7hnf/usu2lFVId4VYhjJDyznZ6yJW4r/xJurWVm0pJGAFZafCLoHAW
pOAb0EiVDWR9KB5TsDtzqDyxlNapHecWFU1lo4TGO12q9mGlRlTQvPgKIshgd3lNL+LizOTsq9V2
VaV1bDm31uuk/KyoD3b8UGsPl428CIYzI7NvhjCgTzPNdG59+UsPJ7Jy3Sf3l00srIM8BBYvENNs
3rwxKGtQA0t6GBwladpEPjo2wH4H/74DMHrZ0oIXnFmafaS+pgiqTkFwBOO8hyuNLuBfmln/NrIs
+IFIqtCPI4UBCysWexJYSrtTh7SMgmNftMGhm8prQAX1Di2029grxrs6gIfk91fFNUxTVVSZQZ+d
m+ySsW3KosGkXx3Ksf9cmdab/8zEzNW6yh/LvMRENaJOr1lQ1hfGWh4mzuDsCFEJFJKAzwgZe2ZE
maDRLrw2OKrqved3N7bEKAsE2bhB5tza5bvG1lZC0pLrgcUh06VC/7LV08IGC3EeJn31joqj8Dqp
vw/pyf7B/v2yM3dxpXAigDN9cDTj6gDVWMfrMV17wvIgf7l/ZHzMHGnP0L5zP6C2U4VGhxHltZkB
DHXbMXlNYfUAJ6AE9erlJS1+rRNrM0dP49iawnwMjindALVNb6gXfU+D0c15Qws566ouNkZvrQS9
5zvxhZec2J1lZ8podlLsYbcK3splc6idFvArjV8EzdRP0PcwV2gwVwiyAAr5NL4Nkic/uEprbxNK
X/rqLg2/9Z0OkUJz5/fQKeZgpCA3cOJDrRmHIUfDyaYnL1351fgHkU7k5H9/IfEFT4JDI1ulnSZy
cCz6YI8Q8RVbuB0Y4TfSx8tfZykMnVqa3Xe90ZitAaryGLT3lVy8Kqfgu1999MNAdaW23ly2poqj
+eKjwPBKWwDJLlu8DU8Xhri31FuTFhyZ7gT7cFXnP5z6C0Ig7jS2n7XOfo88yM1QfpKiLbBBL7mP
iswNKsBJE+QAGeMP9yYtIw3aAtva+8ba8PLCNWZBIvrPD5ztvBe1Afz1DpE/T5y9TOr3qkWMCy6b
ce1aXrpkxASX4LuWee3NDkYoD6ZStEpwTHKEEVrG9lwUZ9Lry1u+FLlOrcx2HEKcgOHggWMQPtYt
rBPSFybUblI1XTnni8tR4fkiLSRVn2fKUVIbMc/W4MjwSID2c4eI4OWlLH0bhhT/ssDz/9x5Qjma
+qpjKY2UuLEDqVd1/yd5DM0rk54AKDsZNeJzI23eQNoSTsHRU+79UbsC+wS3QLHyIF5cCk0LtGsh
U4GD5txKHhaZVgAxOwrXl7oPxfSlL1ZeDYs24DulWiFY9edzwqqZy2YYmQFzC3fepG3i+oB+38rF
+PJpQrOaqu8/Vmb7pWkTKyyD8DiomUzzTVe3tekH15NHpS+M1DtTKz4VYQ+gx/hs1E268zVU4C57
xlIUO/0RMycfDF/zdJWlQpcruWWigxQfQs0NR3AoNrhZOe/XyieLNkHqMtpOEQBS0vNP6IV0AeOW
T3idjh0D/oNrQ6+iq6/Ht5cXt3iCTwyJmHpyGRiIG1SdJUJS17qS9mhQseGSmmgZ/WeGZil8JF4t
3WAHx9x513SFO9hA3bQbuyh2lw0teiYtMXiWRGN5PkzH3caUMCWOYyY9+JG1q8YHKVxLABa3DUYI
ug8WH2gOEodWT+srKQqPkfrDgg0jjl45doJs+Sr3wmLkAy7Bm5X3OWXR8w80tJlkVXUYHjvNdAFo
bu30UPZ32dc4oDCRXSHEEblU++VsXwOdklY+28JuwvpII4IGDdCnORlT3CdRaA1ioc5Doz0EvL/W
QsnSi/zMxsw1EIhvssHAhqlLB7JgWt9juCv2DcjysawPUvKd+fIVN1nYV8isiMUKxQ/qAbPQ0lpq
T6Lqh4zC9vdRaWwVGd3F33ZF3vl4NjoW8HfM7xQPkIDE9FN4RACLTsSDpMW7yitX8p7FlZxYmcWK
1pSiZqAZdQxg22mBEkAS8wcmRNOa0SX+y9117oR52QVMRDThcbLv2qza+525YmHhQPFQpe5N2w46
XXPmAw4U3X6T1eGxkj+E6l0/5G8D9U6Tk5WS35I/ExqYjBCDF5zg85WEmlcHSWngz+aTnr6V+ocG
5svLn33hUULf4JeN2ZFFSQt97EQPj3owtTd+DKF7m+sF45XFTVpYHyMHkj/ZLu/7KF57fq2tb7aP
SG+VEjoO4bG23zjdh8j43Dg/Li9vNrtF1dSgH3Kyvpk3THaIsG1thkeGDxTzYFyhMTJ1rsfYkgZW
qHThY9QhW+fpZYGZuWx9yVFOjYsNOLmwGlXr26DXwmMMEymcwaXxMUxl14m//YEdQW8GQgk0h0An
ndoxM0Wiy2txjYzgPY06fGtWKmRyVaxtwkG3/8D/QXFw43NjqfDZnJsDqCClpUo4sgJkY/xiazY3
SQloW13bwIXUgoo3QpfQj4tSzSw7HHS9bIXE4bFSGGVW7tWo35hhu9UHhNxXp7mWgtOptdl5U0bP
K9sIa1O1tT4KRHGV3CsTGHs3qG/bSHOL4aHPCVrIezLiOkL0evlDLp5GukIMKvMftCDOdzYbithT
LCIL7HA5s3yWuWnH3kZXrNO3zJl5blIynF2NcX/IvaJ+e9n84oE8MT87kE6pKg3yIxwWZg3aEGZe
6WG1eDlD7/48kvCVin4ls/2Qlp4vckoDW5LbSoQ1dLql1yU8o+FwF6WfQkHBVn0EhJ5fk0ts6Q+t
PAUWKj6QjIOOgnmZToYxc91WNiklBW14/DDmtRswypB0Acy9t8gf7jXrD143Z+ZmF3fO4HeaVJiT
h8Q1rPukepqiD7//0U6XNEv5GecaLHXARtHd5Plj2N6PxsquLWY9upCvohwAja4+W4fnKR2wfPyy
DqAKQN4x99/6BVDXVvreBsVRziZvk3XXTRyv8K0sm0bGhK8l7vS56YJ5VyUXF1Ra+Nq1OcGP6PRQ
JoZKYR8sOYE7zysrJMo95ahVdX9A2NNfW79w/Fm1hi4FnEGUqAEsP0uunATySErCUlZk1q/e5+aY
7+MW3rxO+44i6J3G3iMxeC2KYBqyg4l06PrrMJNXurpLp/P0R8wqVHJTwROrD+GxVO4QFHTl+n61
KbN4PqBpBbMq8vh52dU26hglx5x0oFJgK/Yc89ow0epqk8m4jotWd6txvJWNQv922YuXIj28T4CJ
gESQf87uabOH96FLMNwUiXyjdPohUpRpY2dmt7V8w96G5TCuVIQWkwOeCzCIgdCFLW8WbluYMqKk
LQm3hnTXlg9xd6VqTNg0e0XaOlTXWvuDF+u7UEkYh5N33efLi166cJ4lpWjhkKwKwNjpvd3DDtia
nci5I+/OanToQNSVG2XRaYRq1V8mZk5jR6GJBBkJt5x/mIpyM8l3GjKil9ex6DW/jMyLOFUAHbwV
YERKi0/kWlH8bgAlmdbhfRd+S5IVX1lKq3BOQR5AdgdZz/m2TWiTVaNTsKb0ZhqRqEtuqJ0G6cpt
uOiSEAlD+w+OhQ7VuZlOYSTNM3HJwR7dxgngDv+SGNlWCdfP3eKSBO4cTJ2ogs08UUmiakwGbEWD
vQlDddPkPxitBjG2FsoWHULQkqt8MEL67KA5fVI0RU0oz5MaebXvwbhXW3Rob+Gi36BEVGxoHYWo
MOnmBopQ18y6fT9+v+wwaz9C/PlJPM1Q6ahDhYMXRY9BBc14eDOFXy/bWHRKah7iSQsy6hmRfGIj
tYtABioQHmFodg37aoiUTVC+8YO9VTCVsWJteUW/rM2cxfdi9AAQFjsiTVVWUKXWCuye95eXtBgv
TpY0v+ozPYFEkm/XqOXG9L74xR+d5BMLs4hkacBo8ppNY3i+Md/6qbcLgmmfMIfofKgmfyU6zWDh
f+WCJ/Zm4akdrKgaPOiVO/jr1eF1LIQb6td5eC0aG214Uwx5jJbi28hIYcxpt2gKuj4eiVz0f7S3
86ASm0ofhSkrDwTLmnXvebF72cKii8CeDZwDIA9VlnOnnyYJ3bBkJEqG7Y+6tabryTQ+ZYOWr+RM
i8HkxNDsdJV9aQyJyaYO8aOSxpskI9VNUzhA65UlrVmaeT0MXTpYLCxlEyQHan5DI4Km/TbLHy/v
3aLnnyxp5vnMEraF1vQEjIlBgNB8isNqzffXvs/M90dodfKqxcZkPaSBBunCVyVOd5cXsmZk5vAU
K6DskHEzm48Sez/on68mcctfBU44GZ0nobtx7mhypNepPuBoqZIc+mxiOvbHKA/HJlxxtOXF/DI0
+/yanyE0Co/50SrN21R7skd7J8FpdXnLFu9hW5DNwdRtvCBZKZreykeV5HvwDesWZTR0+FQldyPF
2FVJqNzavrJGtLO8sl82Z2c1h0a6A6wf0mp4lFEExOOKVWXRxRsKNB1QWoDp8J6ef6dC9gNe3BOv
ivxHnGiu2V3p4VMnA5jfD5l8fXkbl5YEH/IzJhmNo7lXQPfRRs7gULkOMvlQ5pIOFUfUH2pYLVZM
PbcU5u8l2mHMaIK+g7Z1Vkmp27hqdbB3AGymqxpmY5tLK04QMc0PeXFwmr14RPZxvYuh27Cme8Nq
3zUtU/Rys4klOXYnOAIur3/pVBg6qGUwRkCWjdnxVu1ucnIYzo5hOGxJ5ZTsR9ZI7tDuLttZClUQ
3AKSoRUIbm52KPpoLJrBTqCAZKje/0FL5/K/v+Q1p//+LBRGgUdFSEqjY56BUzFdTUFIyP9YjO2m
4oLM4u1le4svcDDEwADhlhbMmOduGsSGXk6NWJDTl/uqjPX9FMOCEA25dYUkZ8zAk+NvSjN23ALh
p0+jAxb08o9Ycl6B1gLoRDnQRBH7LGHUmOvODZNFK/4H1Zc3NHYk88NlG0sfDipNIYMHuQeMU+c2
4mxqm0nNoyMiDA81r30XsFPxB8GMkMx0EHUEFAe0cyNlWI5jPmbRsawzNCjkoNvIYFu2XVF8q4uO
yxpt95Usa8ljaDCasE0yaI0y9LlN6rXVKOdjdBzlO79+6IxkE+efFQ/B6/RudPKVJYpvMT/8lkAI
M27DtM18OiBMHCruARyodmR9KJB3bT9H6tWQwSDhvVGKN7w/V7xj0SJkaCo6mnBXzBv8uSaHiZSY
0RGtMnIeiIl5t4zNJtd9SpkWLBzDp9Kw95f95VnE6XyhkMyDsAfZTmeOFs35vtZGkRbB4INd+Gbt
9WRbprdKsmm/ek9UaAZl4wzHcjwgKQbivYtvJhN2dsAa/mqZfKGkyi95ZoLlxwhA7fkvGQO5hEcV
VF7c8yRowu10JVXeGwjYr2XjoR+exqzY9AwbaZL3amzNlS/+0sEwTx9MqA4w/jaHppcFyu3BVAdH
7gLXjyu3p//bKdWm2TX6Z7pYK/ZeZgTMznDPE1/F8JkxWy60IVmVtWlwLC3Ew7ovqNJvuv5bYu6D
NFq5NpZsCR4AiAhgo6Wzfb61SSGlQe4DOtC6Yqem76b3CHMDvHUhRb7sTy9jHBKaCjhEQFDAbeaA
G6cNrCDOuaAl/UcckeQkN0ocrsSCl0dFp8sLCEZFulrE0vPlpAoT41NKqaYJaSukD+UAp/PjaD5K
2ZP60elXXqwLnoE5pocFsld0Mc/NVVBTGvVIrT/vE7oJ0lbzPureXo2v7dwh4fl+eQuXDsKZPfXc
ngT+IcxqnuGKmewLT9l0hXGdBNbBVroPGihVf/gxNV+k6yRs3LWKw0I9UWzur9XONrcK7KG3R8oa
UiBdWfYg1Af3nlXcQAkXxd6d0xq7urCvvL7Zq3K+LeDcIUdfOR0LFzY/QzRWmFmBgf/FkJHswYEm
Kh+mM1yrjbrR5S9j9GFMwkOd1BtN+zy2vttpa3fbggNz/FEyp34s8r5ZouClsuI7eRIcHciLbejN
aH3QVV1z4YWiAaBtoHUC/k79b+7D1DpDiPzAVk/jd/kQyNsiGDexHmwCXYGyyn0wrs3DhD6O5Ob1
CuXjQjhgspbiOEI+dLDmwn4iQJSQkVNVsr4pQ+0m0fuqgnPhTRR9W/FlEVlm18uZqVnOY1utbks9
psr+MRqfcuNVmOau6b+F4Uw3YY3a5/nHFZvifFywOa+C6JOlFDQ7OK9x7dav0B4K89vIOwxfm+pt
AIUx/9EdKlyHFcNLi6XFQ1WEoiSPYBFITqp1vlex3QNHJ0iOevckl4/xU43Slw83td28120f3d21
x7hIfOarRSuGpEhMypGsnxv1cqVqx4H3K3QWovAKxyszk9NGzVbC4HNV9ZKlWW5px/Wk+qLOlU7t
hmk2qf6YVeqOJ5HmMDu5ySVE3+XboAjeqGp6CJy33jj8NpwE5J9AxTD3wDl9DhsnWzzU3hTJYrWd
JCmbSuoh6rKAI5halG9WPudSKODNwLS1EOtguON8Z0evnoJUGUNGKvONrjVXSfHah+DMuip1PXZh
2FZ0piwtb4v2GCQLnasm8TGIpl2leg+Xf8zClce6f/2W2d6bahdpbU7fLKOkV2SO6zmPsVW56PS6
U5u6URBuVqvPaxsg/vxksx2GgMRzmxisxA9OgUZNZu3t/ukPlob0oGDJ5YE23+a6MA1GFhyO66Rc
VfZBa50tmnFbW6+eIns76domauWry0bFfs19GWJegGg8xDg9s+dEDru1KQcKtZEEUH6HlO0m1bR2
5RZbOpunVmaXiZpDfFgyG39UpeTQBOpVW95raOau9s8XDSkEbqGRiT70bDnpYHSt10q4B4WuHeAx
JJgM64fOAYQZzrdXsrzF3SNZRgoTMmnqMeeO0UyG3Ze5zszOCLJkuofYenv5+ywuSIzWkR4bzBfM
XC9ua3B7qJgf0xLVPONOkXPY6m9Wq39LeQZkYL8MzXauHaVsGoQhJTCOVgoJZaDCv91dU8XfKnVn
uuE07GUn+kZZ4PN/tsiZewya4VeNuIfN6SqaYLd8U+SRq/jjihsufi4UNigZ0USFXuf8c9kFk2me
wZwG+dSG0RAtnXaXV7KQIoPkZ+5NPJ4E2/q5BS2p+oTBBHD2araliemRKZvKp6QJ9wXtYOv3uN1F
y4UBbcGoDVAMPoN5fWqEySJioi88js3bqBu2NXw86rg2L7zohCdWZvumGZmswjLMiN2PvIldy7oH
2T8Vj5f3TvwrL0LRiZVZ1lCQiTIWzloGFfrHpNyVw208vBqidlNEK99pbUWz75Q6Gd1UEMbHtqjv
7Gi8yYOnofyoRtXby4taNAQ7hGCaRUzv+Y1zcnW0sdQpMA+T98njVi8/KCOEwvJ28KuVW1oEghe7
d2JodkmDTaoMX7wFa6UgcVbE88wxvngZuh6Xl7T4nRhVBEMEy9KL1leVFoqTxXwnhrc3I6IItNje
NxE9KT0Pfly2tXieTmzNwp8CGnKYIkAVll5Pr1GqkQ/paL9uLOWpgoEWVZPxqylP+eGy2cWvBpcH
mglkky+OlVKrqR6gmHe05CbfWT5jA3nmvcvg7nXLIBr+JC4JSjnLZEBbnwPZasin9NLAXGJRqDTQ
nt93THOt+PySh1D2Re9HkJ7wP85j01R5hVUUyU/8Gme40e7XQ+yakdnBCmM77WwBUYmVm8ZA1xDR
lHyNxGEpjgsMvQYTC4/ieXHXK0pg2g6FiNrSyndKV5Zw+kT5yutwofGhg1T9ZWbmfJHf6s2YkfYp
jpNfZZC+AlRLviRVlO6TxEETsYGLF/rtdjc4rbnz1Fjedp4UbDM0gnfdBO1Xn5jalRKEDpnpBK26
aa5OMYgkY37yT3+mcOaTEDP4qvkTQVOpm9zsabk3u8GHTQB1BVu/ab1bzYk3PMWa1QLUUiigygWt
tQ57FvNx56Y1AzKQcKJCQ7JwC3zO3lV6toO9JqU0EsDlHK4czMU0ReR2tkJMFVXSc4v9SDvKH8kk
jaJwdkUr5du0l6G7zvp4F6tV7JYtapeZzYMIcanic2Xk2R+EWsGkQLYEaziH9vw3JFFvtoGncnko
X5hyc6LKDeKvlyPQUuATBJWoOEKubhviCJx81MyPVRQHYxpc1lZWb0qt3kq8mtFyyx/9eqX1+1y5
e+FCJ9Zmu6o4uSlnGqEhVOU9/KjyOJJljvc0OHZdU+ylCn3zkYSmRd6ovr681MXTbMCHQSWTKfR5
iut1UACjbcC976VbRUXGKlxL/ETUebG+ExOzLyYNkzRaPQFWLyHIVsO9qtzWY3sVIUemfTDgMFtL
zBZPxolF8ecn368x+kjSJhYV6d+SQbJdJ0AtIYYiZwyeImV/eQsXo+6JtVloT2VJtfsJb4kAzk5o
I4mY2/rVHxQduBJ1hCOpOOD654vyFLuTo2dEe/xYRl/RIlifElj0RdJzUMKi9siFeG6kpbeeBDLV
lQQNB6gmN1H6fjJBcTbIvyMNYWs9E+MB7+KwPYypvVaRXNpLqke09OAtpuU120vFLPUw73lCGuqP
BPgLlfsW05c/2MLx5l9nD4X6Hv212SI1LQ3lLMdIBXmkpiEe3R6SCNY56ITzIHf7bOWQLZwAQcOM
5qoD3TIP/vNdBUsA77FCqxJc1Cbyotc6uliRCr3Y6HwwjPCmlW8aa62XJ87V7NwBf2TwWPAYwpM1
i2KVZFZla5bRsXIoGJmm9L4O4ztUiL1tJlvJ78dlogg4Z1CC0AzMOQxzPR4SfYifm/UJfbFCuevt
leLfwrk+s6HO9jHKQIZ7UXRs6IqNuncTQ4wYDHc9gvahvf0DLxHFcaiaqMDPW2NeT26i+V10RBRB
NHfTxi0NPdirnpzsETZ7lEo/51FpPl22u3AE6O7wjmVyhW83f1XmJPayk/TR0entO99DmyO774bf
xujppKGwIYHZpvg0V9+oza6VHR8jlgqu4im31iZYl5wPODgDdwhqwgU9O2ODUhsMaFnREToQmxHx
cG+Cmcu8t5c3a8kjTs3M7pZayzxeC/SrwwT6jGSv2tfqVVilWz36dNnSUtA4tTS7UyjElFo1siBr
3EtdlbmJLH8ajJL2j4LW4C7Rfn84jG90soWzqIHeWF+gEB8dNefRsO7McNeVgctoxH+2MBG8Ti5L
xxqbmhwoOvrKtd7D3CLlR1FhiD/EZeUmRbUSDBf9+9ey5sXzqNOMxvI0/Huib2d59aYW7G9t+uPy
upbuMvaP1hKjJhRo5tCpCfXmOJM8sAwZmBor/axq6rXcV6+ivPlWdvtOfqqejIAi0ZTLa8QSi+5C
rxvUIHRMtKHPd7XyuspDNARsESIcVl1kW1PJGAOOErew1F05wSHz7fKC10zOihAQ/XiTkI0/9ory
OmmD7YBCihLBJFDX18gD7gI//4OALDr6f69ydsXA5JcVHdopx9hEVTMw/X2Varmb94rkVkFylfZd
vGJy0X2EeDavQ7g05p2mYoJKshKwTzXZtTReI2pitblSWl40YtEIYJyFacm5DMcg1ciYyhTm9fYR
lF3QPqw2sha/Fo+pZ7VmGg6z050UCKd0Mu+YsFc38cg4kPzVQxlVAoimXqneyvW8fBpO7M2OeSzl
QZaV2CvC6N4vkQkqbuzpTgn3nVrvZE91U+06Rh5w7dW4uJe/DM8HoRyplBkk16iSKteZzlSZae9o
B7+57PzLVgCDiSuT8zbbTrtJvTocTNAYFGGt/KZKKqhvDpeNLDyWuJRlWcyWcHVaM3eHPswKmxQj
kaEc4yq57XTv8bKJpXUICBQVPmgXIKM9jxumGvTiqU8JB1TzmD3qKB6uQUkWbUDgAgqcX/yifZlB
kdwaYUg62txIzGalY+VGlHwvr2QpAwAh+o8V5Xwltt/BlWH6xPnqPtMmNGlhtkpvDMlYuVCeh7vm
ie6ppVmsNYfE89O84aIMfMQqEyN1B6BFV00bDLsqLKqtrzXWvSzB6FbqqfkmUpP7uu8/QyEfuJKP
4lau+KFb6Ha+DcawRIWondwhQLQuqeyPtukzsJwzo1xrvnNdRiETWSFystbQtMcGsDXUgbxSOr9e
Y3lY/lRClBKaWwBaM8yUV2hQYVD0PE7obllJsyOtDq21y+oZT/JiB5nKZOqGoVTQYOffSvMmHks+
wFQj2QNQvXG0cYMEn0Dum7tRjR7U5J2qC5wquJ/qPjCjD0pUbjrzjZZ9baMAYdH8ukaHTL5ObSHu
t5fVB19SN0a2a5JXKBvTUTLD/WUPW6oRoh0HgAQIG+3xeYqeRoKRPShIMovbqE/vww485pRfG0G0
lcfpiCDkXZOC6s3KwHG7AILVvD2UdY2QVLhFbPxmDFVExEZ5JdoufraTHzY7xbFmRkVtALI122Ez
RIWLkKXuXV1e/mI0YtBT6J7TQp7Pn5XlWPIxKxK34W2ETKUsr8SixRN8YkCs8iQzDOqyHqUQA32y
hReRb6+q72L/w+VlLF2ECAD+s4xZYl0ptsMX4PSqxitLQmDe9WHxqySHCu93Pttla0s1TGCVzD+D
3sBr5rvWTjYE3yWfhvxBU6dNbzEmiMxQLr2t621UKbc8WztpLcsWJ+jFCTsxO9vL3JOUfOopAaDp
aMM9p5MFusWEqGZgubXmbMxBcVulXIMQLz2QTpcrvvHJNwz70E7QMiA2eq9lACQsTGHux0B2kzT0
8t4u2mKQVMwqCEa1WcQfawD1o8GX7KybpIk9N1YYPk66q9oLqS2ucXYuHrITc7OwH1lG2OkV9Q3H
f6QDwDz1Q57eX17SYtoE3hs+MiByUKfPIqNTpbqRD0CwVW8wNwoyf5O9UaZHj8HSFBIJvzkgZfsB
psusih4uG1/ez39sz4N/NpUpkrTY7pM33lhfNXq9AVDhFvaTg6TLZWPLu/nL2OzjBZ1U5YUFtB3l
uYBcPskPLejD+yye0j+AN0J5D8uKGOygJzZ7qehKkFd5T2nltjDKjYrapS0PK2X1xc07sTELwVML
JVjaK9GxlpHgbOzNmD6aVbRFScylMfMHm3diTGzuySnjOIw57LfRMbWKj4oU7jzD+o5a0faymeXg
xZAn1BEMU8tz7R+zLf0mqJi8KbTKHY3kdeEZt0V60+X5tRRPr4rspnA26dcVs+LbvwheSLGg4UZC
R+P5fHlDK2dWOmG2RHcnj6xNWjzo5fumez8USDEieKrRDTpMyHRetrx4xdnk81wC0As8n86TfZW4
9RHMIv1RldTaWOEwXPeeXB/+Myuz5XkK45yVKqxAMrmRrGLcejHh67KVxduUnr3gNqSBNe8z6yUA
7nQg69aiQBWVYGMzJTIX0BhsBsYi/sgcBDh066glCmGsU5eM28EItJF7ToZWX/thQDDUvI+y9A/2
TtRkwfPQF7TsWdgYTd0K+54gnDQT3djrMdB3l/dtKTCdWph9HdWPtFhVa3JT61te09T1Xpflalqw
5Gkg1gCKAAOAaXQW56VwkBKp556s6hsmFQd/a0fx1lHCrU7uP26G5E5JryS52mf+2zR7lXnVygdb
CliMwNAngHQPIo1ZwBrjqUNtgA+mwx0MXzO8Qa2+a01jm4XmdjLihz/Y1xN7s5ilJ07joL1KwE/t
a2ZbN1pb3En5uJKlLkH5Ge3RdKYY4SSh/XHuiKWP/Fg6MAzWdsW2su6cfnSL8oYSzkaxOmjDAttN
/z9pZ7obN7Js6yciwHn4S9YksSRZsmW7/Yew3W7O88ynvx917umuoniLsO9Gb2ADG62ozIwMRkas
WIvXgpLthAEy3k/o//zJSv/7BQsfDSOx6LKRX2Bmn9tKO0yp5ZjRFgPlqgdJQFYYSdd4ji7Or5M7
QYsbHiOmp/wIfN10gkKa/mgp/xlZHBoC02LmzUNvPN3DUr43tZ+Nl20c2eqNu1jJImeMtTpT+mlO
rMLi5KGaXQzSaRMtumrlDUQCJRmzxvO74CK2m10Z5aZIwpHrJRP1LbRRdZcM9iQI6eG2A6xeLQZW
Z4p3oKfmwgULCV1YP8JUIOl74yuKpPaQn7Te36t/tHfgMXD4WZNoSf6YBLlGAWKaW30iylTfZsho
nW6UJ9c+JTPo43+NLBxaURuNwE+6YcmhbktTj2JQPxoHRU0zeHeULcDe6v4hhAYFpAz0YsmuExpm
haSLiGvrAhKXSRM5oN+DgyDFFdKXKsXtsP+/qpX/TzWDtaFAhSnEf60uQrIapMXUIO13nurqXq4n
R5fE4yhBG5Nn+6mz7oyx28nf1c5CIcz6G2T3o6H5Zz36MMXRvSI8z2iJma3htjOt+i3za1SGgach
nHztt3RUS3myTHI96iSxcaxU3zE3+SC2rCwWryV1PWqlxddA5IFBT8t61ceteuaqH9GufRPkYoRt
YaT3MzElvYrPuWzuYDzzRGiNrNGZug2HXV/N/xpCeOZ6z7ycqYJREKK3qmaM3rpoNIjb538SHf9d
D939azO8XMSo7lhPYQ072bdOuhrvkk0yyvmEl+nw3OX+n20zlxRDah0JM36AyWNPPtA6+8BIqhWF
Tts8zMM+4LU33jJr2wdlG7PUTAIzhrb4tBR9H5STSFAJ+o/B9GvsHtpwqwa4aoNuLVVngO60za73
Ts6L2IS0lDQri05Brp6YYIy0YOOE1rYO5BaTfaSk81jztRVBMGq/jSPkxJHmhE90H9NJpSosoY8r
lJMdRRtbtxa6tFknbJ5yM1B1vTaoMEenTF4Tg6xvQztrR+9vf5YJNMvOdAoLimjZk/4kXgJegVd+
BrrDOXtt1BsSy+z6ND6r6tciO/CpOwqftcAJq+J4Oxit7ueFpYVnIINYDZlfxWev6w/zdFfgHSqz
Y3CbiGSVvX8Sla0AuG6ThwUzHoy+LukfurKXc2Xq43NbAnikwZUfi0ZJ7iYrRlskHsQ977l9GEf6
BgJq9fkLYcO/lhfxasy9ocgg1juP1cjwnOSDNxwf2lZCvMkBAhPYMoocVfQDWOYflEdIHeayFpQo
jIReH2mWMHQm51oMW3X8ZcjG8U4d46/hqPsboXJ1kUy0zAK/qCTq6nKRZWDmSUgeqfTFPve0Qxg4
XZwftB+1ortd8TntrV1t/n3bkdbuyYXV5XC2PHpml6oklrn0EDRuVgjgED8O/j2CixtbufbVuTS1
iNJpL0MDF5FeprTea3A7ZfVQhz7Nldfba3pDwC4D9aWlxdNRYE1iPKNcqtzOwmRfhgA1hvQXKJ7Y
o2hhdIdYTGx1pJ/j9V/bFJ3S+7z/PuXdY791Veer+O7HgEdgoBgmB9rH1x7UGn5qBDnVPL0qduiU
DGlxuL3etRAOY/y/FhYbG9JigEYBC7Dt7drY2LOxm2n7un8yYUO7hUzw3QSC6BlkfOFAhhtox4RZ
z1xkEoCM0PN2/dTZuTLIdtO2rpBsDUOuOumF6cUlNCspzL2JPL5KDhLx2x9sK62gM26cXt8kpZgP
5P2B/bfQxbfKNFKNRJusN7BeAek5uh8emjpGg0oWj7V67Aeo3CzxqYmEjRRz1VUYY6IDpUC7/Q4F
6UWG7GszRMb/bnr/+P7GxVi9gRd/fxFiihB1gbgCWYSOQVFVT0Z21IJ8Dy/qxkLWDc2SZLOiKgnM
tc9HY2wNyUgRVpXz/ZBMCA9Jxyk7CKCBb/v+qmuQH8GVMvMkLfvmmhqR980opiYVnToJZ33TfVib
+1LRdtUWQHz1pl1YWzhioNQxPSs2ULAePJMOOuzO+rfbK1rdO1IXug7oP7yTiZxkK6s7WP3OavSx
EXeK8i2C+2DDE+aTfufj/xqhpHx9QCYKCUEh8JjB0wQIeOEAlXUmuH/RJDoJSmQnw1bxf22CG5Yu
WpP4BFOby0HAyMuCqlfAZbXDp177ICjVbibhBcV6UFDbhI1hQJ7JKPZarhhO0DhpVu4LWN7ui/T3
FT1wSygWwDzDYy0tYYqeEElxU/NbQtiQmyl8yN8iGdRZ5p/Usi9NLcJJMfZt3Ma86CIxONZiZdeS
tJENrl4C3qSwIfEwfQc6g8k16PWB949SP8iBuYPA2S71yUnCyN4keVo1Bg4LHDWjGORE165jmW0n
NAXGqjr4jD5po1YHwUctFEaSAh2A27dh9ca9EWLgk4zBLz7lCt/qJgbGT7Xy2TNip8ruEwSIbhtZ
jbvIZgH3BVwGcvV6SVVf1LFmhDHDdcI3LTLGDyLDuE+3jazda0ZHQbczbwFF88IPmBcttVgp4rM4
ZXaUPlBEaoCOgDvP2g1Ta0cEXRUwYuSYqX8t3nS9lhZC1Jfx2ZB24qQcsyTYmcl4X1CUQuLlcHth
a0dkUBOBNQRgEe+t692zyqTTspZYMoi6neZIq0aW02Vbz4/VBOTSzsIVMnH0BTrLtBySMxSrdgDT
nVF/KUHwwMR1kMwKEfpfdbwVuFYPjhc4XQJotaEWul5flyQpSpfEiqy7r3sYqMovQfp3MkW7P9hH
xkPh32IgF8zAtR00OwHFhryR4b4q4mrPDERgbSn8rLrGhZH5/7+ovnZBHodyiavHGc0ucBbJRynW
a9C/932zxbf+9jpafmYg8Pt3SQtH9NKs79txjhXjIRNQ39Og7PQd6a+iPuq5fB4n8ykRP+rJ5Pj9
c9CAtKrLO2bMpkDehf63tHpO2zuQGpbEx/2FkbN2riANpfZye+/XvodA/dEXUyDbQJfjelvCTPL0
WmXvs8SxhG+yLuy15m8EBpFXuOOB4v8JnPXS4GJnzL5WQ70FQStW3q6xit2MZ83Gjf706mlfLGvh
urRYjCEUsdK0vzJI6IX4JFqftGiXFFuKX2sxlE447wKFGXyKzdc7qICfE4aR8NYZ3k8rPnX18PP2
Ga3GmQsLiw9P5A1SY5ZUAfoi3xdVGkGFVThRo4X724ZWLzwzUDqkW9RYlsNQQVqbYS1TO7Kibx71
vbi/7z1IZ7Ze/Kunc2FnceHFPOx9TaCIQ0V56HrkH9whdCG3OBZVhw634yU/Avm1bTNnHFyrLx6M
yH+Ge/yUjQOdjHpjg7d+z+ISVCXUsQ3CyGfYPYPo1GvGx3yWYi/bo9+EW8io1eMkMaJcRg+ZtPDa
YWKA8rrQ5Vw5C2x8eV91k91vzemu1axmpCtVOcoqfKOujaCMaPXTMMU0kfuvZaA+K2F9oCOo5zuq
WIcIXO9GLrFGoKaY8AZTV2dxcMpcm5xikwk7xpDPvqk4vXDq0nsPEVKD5m7p6nm+U1UImZiJaR3d
+Ov3PZc0xqQFxQv93dsh760xFZIM28IHYerurJyp5KR1MnFL6mftjvxn6d0DAu22WqhETk+ayvsg
Ew7wVveW9oHM3/7/WRPo++v9pGTUGLqOJStpGKoen8BePQhp64hhvMXzueaTl6ta+KQVx2kYCPAo
hRN67cK3yvwwZN//YD1vBVRmvUDzLG1IVINSRNTPTX9U1cD164c4L51kqjfyiVV0r3lhaRGStUoQ
fFHuuM+j6VC6sYC/7i1vJzAnJdX6334/PiRDdbTS9MMYyU5qZM9Gkn+YSaSkSTzV3+s2eY2j7uD7
EmV74xj3fwX9dBrF2rKZ+rsLhGaywVvyhBK30q71iwTLlmagWIn6wCI89pmfwCbPz8/66TXSFMjs
j9X4UzIDx9ScWohdhG4ftdR0A7+xGfnciM+rLm7QiQSTP5d/F+Gwzduih4uey5R68VGKTP2uy1Pl
szJJ5WMl/IGUJZn6LOTOq0pkZHR2zovUDGWLIUJyAuejCbhTxVY/NBnThxCSyqfbPriaSzMhxSg/
DFQIZy6csNNHusUCtnLvQycUx8kwcydPio8Uwu9Fc3w1/Wqve91BSesPt22vJQqXphde2QTNUIyl
FJ8TJuBRBOnAKXXyVtV19SabBsWu+Y3Kvl5vpgx4jFyPur0GnSs3mR7ddkdkzUN4cYNyofpq8YG5
NjJ5yPrVuUd6mzV3k5HdBXF1itu2toEbbRS61rYNCAPsKEhTUkZZZD95rNSlkQk8hOX4o0H5Vc7r
aCPUrm3apY2FB8qNkOlBP6/HhxV2eGimbLeZk65u2pxamRDnMCe6MGKW6EVriUVUaoZD4n8raDkE
YXuIIGz9fU+zLiwtjme0OArNM7Gk/IP+gS12/9w2sLpfFwYWTlaUqhcHCJecQ/FIOcuOwX5spjBb
+7XIJ+C0jTwmlfleCA9KQpGlehg7yE+zwx8sBnADCHkG5EGZXDuz1qPaJBYshrmdnN45sOrNJsKq
E1/YWKRjYIriMQlwYtR6uxrVGlRtb69idbdQQefcAfrz9rxeRVc3TO6kcXIu43xf1c2xUZ7LuNn7
jNHetrRGospbB7bmt8GzdzwsTO34ZWa1hJg67G05IKEThLjfSVoHX38r+7Hb+Z4ICUwl7FSv+aqM
3kOLTpGrdXG4y0XYOA2ttytT0H/fMa9+2sIxDWEYIvSBeF12ldMP902i25tT+esbMKNz56oZtPKL
kCT4XdoOLXgIWGt3PtCByH/t0cxWfDv3PtOq1Yd7wehs1S+cUKe+wLCOaAd/IObOB5pSuUamAXxN
XWSIoSF1opFTZTAq4dAIeyuWHSV/vX3cK3f9ysjiizlmvvnWazjPsoehgqCFGduNsUUNueK/TDQx
usw0BZ9ldXFySTCE5AhACITI2KHgCM3BTsCVYc37/ZsC4Qf1jhmcyTtscXpeqtWVLmCJ37Ev4U8K
2uIgGa4Gic/trZt/86IKpFrM04Jdh2gGXuPrO4nmiNIIDe9pKsqMXzXqvZGBHZ+E+i8qR7nThYW/
cTnXTuvS5CIMWIWeNppENQL4p11440uiRjs/kna3V7Z2WvO4JsReMxHMMo2KK8nPJmnktHq5tzt0
MU9ldwraJ01LtpRNV2Inw17khzPxE8+o+bdcpodZl7QaU67nJNAzO9NkzRmsauv5urJxV1YW/icm
BTKN9MxJaQ5DO9jxLGM1bLF8rVph05gGgRIeKafrtaDzVaJNGCVnFGmDZnqhYW025UaiObvVwu00
xHX/NbJYipwEYWqiHnouc6PfA1z5CAmAtguixrRDNU/2jdCau2iKNh5464ujVDyzBKMgtEhwo6Bt
QSlSpBalIdyJZY0eYt/vjPb33yes7z87iwucCJYf6sgvnrMiOlnZ58DobSsfHKM73fbylfuLIdB7
86wl4K3FZeqrEk6xqkrO6BecPHhKdrL6KCfyqRMkWA/j4O62vdUNZLTgTbIUovCFPcVqq8CoMrjT
UvnAu3UnoPaVGBvusTZFCgeKSjidQWn8j2snZBJ/kpOaZfWg/uks+Dbi4HsjFh8CRkfH1nvszR99
ZHz1G89ppvtABzYCj0P8CZZbmAJezWxr5Svx5OonLVauWYHmUd5IZjrtjhdLjOQHn5kO2oPbW7x6
pP+tfQn7kfLOHMeuTs6d9zp46kmqkYU2cicbDmmbb/jP2kseJhjUEhnandPlxXUP5Lpha4vknI9C
87lNk+iu7CXgTQCuHCFNs2ezMNuXDNqd/RTF0Q7Jyu9wkkTPZZdZX28vfdW7dIhiZ8Zn2jqLa6Mj
F5BHE94FC9wnQSz5Phgioj/+xrdhDYXEWw1iJF7zKKvIi8M0J7mZLIE99qakt6lVtQQeLatstXiG
o/sAZvXoqe2xg2PaE49q/E9KjzP+GCfPQ7Dh7GuLvvgtSxCSMnVxMsg4VlTz6KLrHgz5fnNqcs2r
Lq0sErEZ748yD+csxl+E3FZVGxVaRftrqym8dk0u7SwirKrUaa2Y3FyxUPYp9fI0qp0yfaVVt5G6
rLoujXVqx3MEhH71Okg0kW75gsjGdeWzUe/o/hEbJu1eiu7kehcIHwVjH0tO1H287aVrFRpS6/8M
L/LNQun5tIU9rc7Bg3jovm/3k2Lnw0Fv3lpn4Ifsrkw2nHbVTy6sLna2aKvED8yWmxrptgCWdBZx
3Hw5rFqBytGgpgWeXllsql+nY91NJakMVEB+DU9fv812seqMtGwBeohA75as0Iz2CZUec/0gjAyU
6hjzJqhhP0GwLNkCbq2NC/NphFNrRjtJ9L+u3QT0dip0apaeTbXdN7J0Bx7j5E+HRv8IN4LXd3u/
3Gvlt6j5gwMD6sirh6F24DXzLlxkhSGZrm+EdXr2isfep0mF1n2yZWRtK2cL86TrDF1YGNEqKdVr
w0rPlaH/3fbiJ3S2DkMqfypACg3oW9z2/fnDe5W4ETPBCcH0Q+cGdorF52IcqMkKkT+4kNXR3BNE
6RCQitaS6yvq0a+HjT1cs8fSiPezOBsUiNd7aKZIsw390Ltya+U/MyOsHAK7v0NNKDp0mfadRo95
yiNGUW4v9L3bsFI4hXk6MB4KP/pipWKpe0Ml9r3btIyvpFoQvwyx/iVUJ+uUxfGTqJR/t40on5Us
6s4BShF3lpLJG0Hu3fHyK4htzKbO1+UdWq/PYOVshGBw01ahcvktyzQ7scqjVbgiLfHba34Xu3lp
ArHReHTCTogk/fVmV50WF35scLjDIzzq+1jVHoB2nMJM33CjFUvU7qkyUhegqvnumydMQ1qhIeSO
YLzGPncsM97LQmynwRaqYs0Uxwe/Pe1iNnJxjuNUmy0EfqM7AIW3ynukdWYixCz+fHvz5s1Z3Awm
KECHz7pdM9TrevOMNNelMWpHV46++OVXKNRv//01h4TVC8jdTFkhvotjFu2gVInN0c2r8CAYnyMp
c8AsOVGenc0Edv2M1LcwnEn+CvL2eNv62uoAcs5ZGVUJXrrXq1PEdkK/3hpcXsDQLPgpEMCk3OL9
XjkreA8pWlGgY/xwmf81gxRWcUNDvRa1vd6Iz1UoPuR1FdkV5ZbbK1qJLPBHUMvBNSQkKxZ+IcsT
ZA61z3bqRbdrOnT7uqJndi6X0x+hEYpneB1otKX1b/OOw81GIZdsG0gWWOb5l118F4LJCMcx1Qa3
QBkmkJrZHcvfpkubjTD/TfygJMFk4rURURFyKZGD0RWZmq9LzcGILG88p1fPC/5UnqB8FuCnvTYy
wuSvxG04um3yK44bWyJjt3rH3N8+qpUgOGuJKKb61jlflldy2VerFr0AN9F/GsJBo5OTJPeqBaK4
24I+zI68uMZcrfntoRpwAiw7fZoiNF7YhJNLMfyYFv6nbkrvR+WfSJQdWXak6rXVh+fb63uXc3FW
igb0kHYYOI4lF+3QZ0LJTxncRo9sT33OzGRHAWHD4dd2kXDLwO08TPaOQM8CJxPkoTG6BaCOWNgX
tfIrGYvHtjDcPsk2zmwlYMytMFiQ3uj0lhRzuahWVVxNk5uFbfXLTJO2s8GSmS+3t27NAyG2gW+K
6M6pLdLVekj0PFK10Q2DGslf3SJmKJry1MVE+1xq5A0E+FrUmKl7+S9Vbcra1x6vNGpveYYyuVKW
nsTCVQLhZ1fZlREf6nI6wLC6kYes+CNf5blUBbcIq1yEqTpqLSROA9GdtGYfSNM+Y5yxVD7r9TGV
94O6o6OyYXJlTzEJNAeSWJ0QtTDZtFEtwOOFYFcZHBor3QsDbF2/lHJjL1ccEno+iRFhiLL4qM3X
4iIOjpNBZUdvRderJdS6xkj9lsN6eyj0wDwKiZo8iZNXHm87zMoBzqV7oLCzWiy19YVRXQvrzJAn
Nxyezbo9eIkbS5pteRoPuMBmWPu2vbVFXtqTF/bGxKy8XJ3cTrszkue+6feWfNSTh6JJNpa2Ekbo
qs/9AhC/BrWca1OZphlZPqajCy7nKNSgVNNuX/Xexvjminvw0CBSzTAqrC2uQDOUTTaqxeiOgxTZ
oVc9M14YtZ3bFFu9sjVTb8IGcG+YpKULD0njuAqzNOP7UjhxE78KKopuWi3vTIbKb5/T2uZdmlo4
fW6MstJKmEq0FymWbKK+N20EqxVfAP9FW0fjlGZSiusD0njkiE00jK7e5rakPqk/247+OuxRWwWu
lehL2KXCPZOy8ilbeB38eqhWxYRF2AptAcSiPP26vV/viyA8rEicmH3mgzLj6a4XI6BaJg2qxGL8
4jkPP3j+iWHXQryr+v9hRQ6N+1j8dNvq2ikxpEJcmnWRxGUaik9C/B3IhHtNGG3EXk+KEoe277e/
/0lm3JO6OucFWc/yLkVKpPi9wepwB98rIaHjvWttDSWvb6KGifmJh53FlTX1vhp1gXNC32s3Cv/E
3vf+ED5lTnvXCY/jFupiJfjRI5j5PynRzUT012fW+JStDCGZXDrmO18E/JjaAnwJkXxfjeN9oAj7
2+e1coHn8fhZZIcZGHAl1wY9MZ+CpC4mV0UpF0XP/DUMaMB7TGMeikn+edvae14b5pBBTJmojZET
YPPanCX7gdEO9eSWpdrfKwaKegNtLseI+/5UMMICQ31U2iFatm4cDsoJbe3sSTcSvbLD0WrcOJ22
xFFWriKtXBIUYLQQBiynZGQJqQ25aUiE2kAkf4QVsiuLram+lTSBye+ZlQu9JHLxOfRcfEsb0fRV
Me/JSzzoLzwGPV7M5GdixJBzJSLA/ia+U4Z84zquBDQUgWd+JApQDPgtXoVCy13XjZG16YPt1dmu
GyFiIlbX066dfmyc7uoa6b/zD/eS4HO9Rm8oOfaaNVZG4xayeGII6lR6+qex/ZkkT5r3yuDHA8Iw
xrQrC7cU9zJzxmVKDuM7qfaSioF4CpXYvv271nycmpgBnI1QS8C4/lnBpE8MBbaTqygvqvwQ9ZGt
To/R7zO+IdINVRNzZAwrw+i4iOm+Ce+KrHF59f5VtT4a9GXL5CGv/tGk5nMUqo5pPXn6veD9/pMI
w29KsjA5U41a+JaPquvMz8klrn+UCB/7ZGtm5+jar+pboNkBBGC3d/T9QTMuR1OKDwtUM+9A/qMI
fTBE95OridkjYYUmW8sJFudWBvHe30WF1O8SbdzIe99/XGazUDnjXDrzWYsvWm9BBmo0RA89+SIo
x8b6OIUbEep9AMYEwEcL3ou5/L3YyqpNGPEJMAFdzjiGu7FXIE34bKGWKXb5wfttqCU+M7fTmP+i
ZqMuc7XWSGpBU7mgYiLLp1ylu0dCHnyTinCj4/2+ZftmCv4JqpRI4bx7NYyTOhB9J7f4mZXZMRXa
XavW56oZ7KYMdrDOH2o/Y8YlcIf6sW/K53SCuSFx8tbvaOn2jppIGye65kg4rMl9AQfFf66vZkxt
RJopi1wp/QvYvz0eWvpe8qn2zw11s40U8n2k55nGFQUIPEMblvGJonvlxarEDvRfuumH8vv5PcMS
TC3QeGIS6h07FyzneoZgp+iC0D3A6MK9CNrPghFuVBrfR3XssACgelQdyEyud20yUc1RylB05UC2
I6k9WFa4Y2LCHf1g51kbZ7R26wDEMJzIk1OmT3JtrRq1VGvMedeyaOclxa6gRzKMm2T7c3i8Luyw
KqhReNKCB+JLeW1nKLSKLyQPPwH310O7V1ok6MYMTvFy1wd/Z1b1URqKpz72j4oACcYmn+G8b7d+
wcIb8cPM42NJWGuigxDU5zkCWL51P8YHkthEbD5DMnIIvR08yHHjDOIWgm11r9ECZ5+BikjLB4jX
1mrfNeyBWDyaNGRz7Sw0GwOuqzagnuSTSIGEXtH1PmtClxRNx4NX779n0wsjFJu1zbVrTUrOOuaR
NlBr1ybEWbmpKTw+SLr8IATTU+LFvxhP/azIJ8/rPkFfZiA4sFGuWFsYLzdclcsxl6evrUZC0sW9
GItuEddOVD0I8hPymxu3YXVpF0YWyQTUFjTQtUh0h876XPjtPh+6A9O1TmHKjhnLUEQbhzSPj7e/
uGvfJVJT+qQquC9Wd722EBXBIO9LSj7VJ934oMMaq6hP7GyE0PZYfbltbW0nmWygmksngX7T4iLI
STHSSsGa1Qxfa8F3haE+o5Jy9wdm5nSYtgVAymXjdyxVHV4k4pgmU9gJfIRXvlgEmNtW3qd/81g6
MgB06GiNLBuwVpuVNVhb0TXD0wjsv1OeDMrgXbxRdlnbNPgDYEXgvWgxd3N9RJWn+FFVd0T/qHLU
AIouP7Cl6Mfvr+bSyuJoqkxJyzboRbd/butf0kzMeJS3gOBrHxgCMOVMxjPoHcxLvXisCJxLMY6K
yJDQY8ZfV9vaGXzH6sb9dkF/5as8i0YiDcLNpa65eBNmg8zbcxA6d4KuzW3gXbcjGLo+3t639+PU
lDKR0YapjbBES2lxcfntYhWNXueWqVsaX/vs4OVQNp1N+S9B+lyVOy+6H3+pH+CFTDM3ZKo7Gc/m
x1C4D05o3Kmx7TnqD6Xd1cnh9k9beRVf/7TFFzaKrcwzA35aw7Do9ND7ka3kO8PaZ8pdACXZX338
rCqn4BWHum36LdgvPnlXu7KI1DFHovQdpqv8LhTvFO+oZVRrbFm61+pTGn1RYZz9KsC3P3oHL3XC
T7nwoTgwzV8JiW29TDoFCv8cnyZ1L1u/GvlY6edqevD5l3NbPgSv0Uvh21lTnmrhPjOZn5tsL9u4
4m9TxbeWsfAh0+i7Sumszq0ZPQzvYZU3PcmW+9dG0u2Y4qRh2BHvzTY4TL0TIN72UKf5wRdewugY
gxKM8jtz+KoVwZ3qav5XqfyQZTtNzeymUBlK2CVT7GgtmmWvkfBP3ft2yGBvtPFteSuo31rG4tOs
B4NhlYPfu2r2gVr3AOcVon26f5rn/ye7c/LX4GdqV3eGt5uIMG1mx09a7uicQukmtHyDU2g8Ck7s
fxnNHXSfTRfs4uhzLjql7jZP4fNw59/LexWSGqvds2k2x1LdS+nH/JB/EAZHHp/UZ9N6TqPXWHgc
INK0+4/D51Kyw/ipe9RjO5ftgckL+Sx6T1a6g3DACjY2YqWVzo2gUQ/9MTodzNpdB6BiNIV64Mnh
QvoBlmRM671eldNdWuYQhw6Z7EZ5ktq+oj8lY9p/SusWMq1h3Jr1e5u8vz4RWSKZlshjaJ9Cvn/9
Q6SkK9uuD3t3wl0A9ziS1n3qKBFVrexMVeOav0okPiv6gnkp7RNL3yvinTV+Q0jNjnplP2j2yBur
sQX4lRIkf6FJOc3llyRA+VeEjE9wmmOrVydzLoYxqmSmblPrJ3GLG2lzLYtNldtcLgsrADAj3MOf
bnzVTgLXIn9SXD9GgNkE3LUfhhN0gCGCWmkA9yPV/Pwulp6iJ8WwVeEU7sPumMeOJ++6/O/8ENxT
YDCU57y1CeP2lkzRSmhk/0FTkB9QoOR5cL3/oRKQKydp73oMy5YwiafysTHBLObOXKMTpEerm/bN
mP7VKue68B8mPdgqr7yNB75zAkDOkIyT05KCXf8IM6oiMW2jnh7m+CSIwgdYTdBrCz7ksXafwSpa
yBXANSJNTpVtlHdi6Xhecsxl66U1p49BN/7kif0QVCYSiF390JXeiVrkCxJM7LsTSsrOZ8JDOFiQ
RmdTv2+Ug2K6RvvSZ0DhDN3xhY0r9j4rYmPBHjBcIlu0gRffnEJUujQxs95FGxzUTbTL044K4d6j
UHj7G/OWm77bvgtTiztUVJJaVn7V89nVXyo/Y7SJLmmuPzM7/apo4S7JBDB/yEYr40PXJ1+7uNhl
L03wK6kbm5n8U2eKdqt876t7JVUdWRuOcnra+JXv0xA2ZO6bkR9Q7l/qV3t+Z+Z1MPUu3OvGYRS6
Q5ZJ9S71dX2XCQi05IL3CF6QsBxDMS+gz9moXbQT6tGyyySTnKkWVO5G2x5KWpgHlWHdc+BnjOgO
WbYPS9MmkKU8HyedV0OjH2pZbV5uL+M9ATTzNNByITsxR1Ama699FdArc8tW3bs51FKGDLVUCxuZ
kGt36tQda+3ONI/D+F0VHCt4gCv5YFp2JsGDKo13BclGH3+Xyy0G9vePJrjdGfNh1I1RdBAO1z9K
BpA1b23v9qb3klnHJn+WfPXQ1ukJIFTZucHUbCRVK8eJScZxdPh5Zw7ua5NDyVSWFYuYjCtniu4h
qdpIOlYXhQL4TF2PVOZSkKVojF5oEpCPGd/oIDg28qMhJ07dHRM6Ke19Pm5g8la+imwjBZ95xpR6
9hKUV1nC0CcDa5KMU5RHJ7KTB+3RFx/rn9XnLvEO/pYgxhxeF1cX6qaZIBAoFV2SxS62vhpDVSv1
rll4djp+szzhEKYvStDdtem3bquAthKUrswtAu0oq2MZjyywQz0tR3/Z/9sQznBybDjH+6faLH33
77KWUMCsHKxcNcaeQs+pax/rAYNbXYdVG0ybUdECqcToxrUDCkOYIaSKewCXu09qHAOxqmwLc77u
EzMKVpwnRBhGvDbTMFkZMzvIUkjDO3k6tV8tLd8bmWvGKKqLoDeLv+BLcHrV27gAb9idpXfMw6tg
tmeU3jI5SqamLhpP47tYBs9qcqz1L0bSHdXsPIlPGpqmrf+jUm01YhJeRjUTXRDfbetjX30a5x9n
/SVaB189/T5BFALlDEBRUQKHSSNqEQS9MO+gh0oA8IUvRf+PMH0b+8+3A+3a8YL6YXQR3Op7WUtR
yAy/kDAxDt9r+XHIj6rxfNvEWoC5NLE4Wo2xaz488QB476NhxbYeCccpoR+hHyvxrm5Ovz8uP+8b
dd65/wER9xLeWStpb0RNCog07ZmVKJ+k4UcgdI/Meh1vr211+6iQw7UDkwsgz2u3lSNPbeQYSxpE
Zo+JoNlSkW0kHvP+LN0TVBZ9FUTr8ISFF8TZlIS6lQ1uD6dev6dh56Tlp7j9cHspG2beIAQXxZJU
HLI21zHTmSeh+thNT5P6OG6+DW8v5m3W5sLK6OcMN7cli9G/isMxCCQ7rgaIZDYu9Rxi32/aTKIC
ZIS+1OJTnRrw03g8vtzBiugcPkp6uXEs8194b4G/jWgPGK+lFkTqC7paacXgmoAa9M+p/7H8AH2L
vVnFWo1PTB0xgw2OHa6WxVpgjpfLjhImfVFe0pZ/FpWdUt9FT4MiOiZit+b4nFl3fvIl0H9YQWBb
8cHr78LmZ+xnX/zsNRq6x2ZUTuMWzmP1al/8ssWzpmSgL1eLFp+pvqiyYCvJfjJs+WcWPvuzHOe4
sefvR7Hmm/2fweUXT/JUNMHQi3Gj8i75UI0+oKMvenXwu0+V9HeZfOukDlr652azxLTqUBeWFylE
g8596PXi4PpmLu1KYQBN5QnKRm60egkvrCg43cX1CGUpQXK1Hxi6OFWyLXXzYd6rW1F/9XN7uY/z
ai/saGMex36LS5H+d3dy91cqPrUSKq+erRT6XBvJhScF+fDbMWYtXALAhCGQfFan7X5tNvWqIEIs
bHDzEU7t4dihWNePL39ghGY+aCAGy7B0bWRAbTOLaoVPmnxvFZJTNs/y/yHtvHYjV5Kt/UQE6M0t
y0liqVtq331DtFHTe8+nP1/qAP9RsfgX0TP7YrCB2VBUZgYzw6xYC1ng/87I4psMC2YnDF8dvVT7
EnS2K5v3bb6xkDWXM94sZPF1xaWOqrCKDdv/6Me/JJh8by/imo6Zz0ngA8AwUREgobrcqsG27aG1
FIgFo8+MlVCw9h9aq9p1mbG3G0Z/mhfm2PLpY1nVlM5lJtjrzp2C7xu/Y+UupdMsfgWxjgM88fJ3
1H6gt7Glc2RphNhfb2jlT9uOwodYnVKUmlLDnNxokCnqKqmcffTDUgcMHSvKeJ/UlnPXA61L95Je
yQnzdpn9YBj5eEYqqQso05Zbvce130saIUJivPkKg2DHdiq1AyejNyDb8i6TfhdVlZ7QnZl2uW+E
njVr0un2Lq0aFf4MsSYgg2XaNKqjHEF6M3pV/1kdfjrNfVXqvG1/Sv3jbUsrn6mAPhL0MwsnlPEu
j6OHni4dUiwlo6bv9So072K1RkG27ZyNqGNlUdAMQRwDqQCw2OXJB1opdbpMHwj6O7lKwFPNZ3hJ
felxMrNPt5e1kgXSBKJShEYtqJ8lqHNyat1HJ4HGai9/Jeil1Om8E5AYrXgnx/MeXPZG6LtynYOi
gBVZAKXR7VQXG0n2BiJTkb28doJjNifO3obf975jtq+B4m3DQ1bNiY0klge2tgyuwtzOiyGX6Xcy
C62Rf0qtfkpk+yWw6q0LcOXghD4X/XcN1OXVZHtkZ9DKDqni6YUPQUO9C8d5h3zc0dTnT3W7lSCu
nR2DOTDI4JLcrYtLvSpDy2xpwTKaMx+j6a5tamcfxdLBDqyHxsq/Vabycttd1nZTzAuwk3RCmfxe
HJ4VyLKf2bKX/NUy7W/WVjBu/UbL+O9/YIcjo6KkAN9c9sTbqLYgxe8UL4OhKZl+zt7QKm7z73ry
FNLEZCL+wSgE3YjL9ShqZeRJ2zNBW4TfLKc8DrOxZ659wwlXsMYCvQe8DZixRsS6OKqiSRqTaqPi
qVI5PxtG1u4zotKjMirjwXZ66zCNbfNiO7EEFUEf3PeGvTXOu+KdQmVAzFYZYkJh8XR2ajIGkaQq
nk17qE36Y2qXRzsIHltHPYTJn9snuBZOXZhbvKOKjmgWDF6KZ8Uy+snGqbSqvT7+4gp10uRk8gCZ
SMWNuXkM4UrfeMbFX19kIliH6ogOAw3oJT/BOCl+lTNo7xVK4Vo+T97snwbHpl35WJanVNb/pFK5
AUJb+SB5rxnPELgKOAkXDXwbAoaG3cdr8/ATpPz517zX7iX5U2GkR80sN0Axawdq0LQAc41BY/n9
20oe+k5Pw4w5oX0e09z1y3NUJcesCeB8N/wNbNra8oi9QNkJnkV5SU+gJrMqF2amekG4m2UKQtT6
g+qxD2DnqM8xRb3bLrS6PpjkiMcgu7lK8ttp6syi7VWvmDtXMFo4ZyON7jK6opm6Neu1crOBIfl/
xpapvjkPo11Zjep1PWiVXqm8OCefyaIofGr7LUrplTCWmXJgWoAKTSbrF49gaKZqYiGBDEqB6TWi
ZhrWED7tb2/guhXA4Xglj/zy1pGTxu8QtlG9Zmjpq0TmXzOPthSPr+nuRDMCHhthAT6JV7rdN3kT
oI65a/WOY0JprXTrNp6fcrmenkjNmwNZAZl3ZhyCEiGC0ofgVyrgfYlH2HTDkUc5DCrtoZRn0+Vp
2WIuvmabef11sBEKngbG3Re3nh2Nc12pg+qF4cyooAohoXNKTOd+QDkzSz3fyH52Uec19bNsn/LK
coP5S52dIO9lIG4DqLvm0UzsooFIKAkx4OJOlCQ5ziSDC4JWd9f8dDKGq4uTj8qMmWyYWjt7Otto
osJfoMKmcPmyhcFsNIUqKR4g5O4uwdd2aQLE8raHrfVPTep8fKCv+dJySizN6zLruwAXyyC+KmZV
vxv8sL8zRrY3snP5w0wasy/s4Gvhc84G+KYT8M97KEI/mbrZ3Xf2MB7ryVIOSltVx1Gdg1099NpO
5y+7ce2DkslhirTbVD1Og1/sG19JD7YNcgctQ/OuN0rDzfNK2bcDsoJakt2HveKzrfK3phv1Y9Jl
4eH2uteuQhtar1eqarRPF99vZRVJP8y66lV+HN51tux7elkmv/Ww+T5kVAtNpbb3Y1prG4HRqmHK
ngJ/SW9qmZ2GiaMVbeCo3iyZxxpykzzMj2WDZhVcEVowPRSpspH5rHkSfTbgb4Qu1PYWMZLEDPEY
6qnmhUS8bhA9jA0Qg9v7uZZ1Q8wu1CGJTcBvL4w0uT6OwK/xI9S+AUrFEIEOB0P+ascHVLDdwiEj
+RLLkpvGf4HEbJhfu/0dLkjYVSgn0vi4/FrGwud1G3zVkyR7BoKg11/9tLLmnQ5T3n1WlMOxl835
MNsKDblAqo5VYBUPRaDbe8OpPuYSNGmm0iaHIcrrc7OJcVtJP2HABp8AthfKmeU1FjmSbKpSrHlK
ac8fCkAxB1VrjVOhDVv1+zUX+z9TV6MYyTTljpYGmjdrBxOxRVO/d1QfzFxxz7t1VrdUatcKmG/W
RhR8uflDMpm1mrC2Ti8fpqp/nDL5OEjVO/KKY0yOXaqeoqVHyZx24VChdfTz9vGvrvgV1CzY9RAj
vPwBgFN61P0ijdKFXTAx0XwrZXmvWvOP0oRZIZ6DUx5tNRHXXiaRciMUTZcEUPyiomDK/igFMblU
pD0ko33yjWCnT+o7Z/7Tfg2eq5aK9vgYWKWHPNN+5odU1nCaYF2ot4iM1t5wpHV4J3gmmSpbltP9
wEGFbCZztQSKwfjkN5JXReYuOqT9u6mTXbWUH+TyfWDe1dkHM/efAvuH7Acbt9vK+8hzzUQbZ8Cg
v7XYktAKmlTTB8Xzi3ec9FMf+odp9oEhviTMQdw+9dUDECSbzB2JB3mJyM/HoRpKXyREhMuGAsVf
Pp3sMvk6mAYAQxCT5T5q00OqdkTTnmUF+zwLnse6eYry9iBtloLXciYLIgUTOgoGREGDXzpiP5lh
VkhkLbVcfZnVz6Huu36afXT67GBMcE+PduA6wXjfal/VfAsRsLb7UGGIKhctIjzh0nqXmGbnUCr2
ekk6ZtOD0iSHHE1SGqyK82Fj81deFao/BGTIbItu0eIFjTkOOy0T1dO1npr+tGOA1A3/PMc1MNTM
HRCSNdtpN7XhjhHqyn+eGFe6/RvWfoLg86EmTksUJqTL9TpmFyd65+D0gd3u4Xj3d46VBsfbVl5n
ExapKNAjggUaryA7ljVKsHMRE6IRsX7vn5Tgl2IZnzRKx2ZNL18LH4qx9np/j57bvVzlrk8xs5uP
ZVn+DSfl5HArpEO0i4I/Rd7vxjm7V8rw1FfyfRxsdQivL0IKV4K2l6wZkpJl1pzqJUzFCUlQW3cD
wfqhCj5H7aHR7mUf3Snr5fbWrJgjhGEsiHFD1MmXU5UaXW+lHonNy6AXTQ+ncmvjria/i3qkLFrR
yzKHLVW7FeAhNxx9cGpYVLKo/lyeu+KEOdePonppAA7b/JUhl5Q5e8eI0U5+MGF3mn+n1R+doYUM
teik3arE/H9+gUFGwvQVPezFiwcg3JEGRpPRNRriXTMXjFX65072/072r0z5G0rxx2CAtEJqXvxI
5e3Nd/3Yn25v/3WNROwD85YgBR2oYhbf+ximeUAxX/XMz5lhHULgd1N27FA86Rzjrkqep62weeWC
uzS5uODzuggydJVVIC0dUNREq47WPGsf1DYeDvZkZXs91vM/jd5lxzrV0l2bRbYrdeW/T2Nd/hAR
EL5JWgtUSyIuWtVzpFg6jmlYPU3OnB71upefb2/zygWALbpKzCbw+XPil7ZMiYpeYbLoOtSPsa4D
ftKjL7Gzz3tjJzXvI+cZ0soC9ffSB/BdgJlw5y+tuTP999l4tMffFg0myDRB4gqQNnRtt3/hykt4
+QsXuxEEYdLWrUplp/D/6ICDg/aoOWhtgXn1x4cy/agq+jGSv/r2fQbdYbELlHeRM7udsvVTVp0S
1CqFdIIAeYkeCcvUaZGRVz1ZawZ3GN6jqT4P57q03dhQ7lX7TxWXd0pxGg0UIttjrXyaourUhhaB
23EChJTs7GCjBf2KRb68wzXiNCpRKLgJCanFEVZqWRVSSQ7UdH36SZ2i5pAH/biXp/mR6SDp/WzE
CKYC3PwQ943DdZLLh6BVnqEESF0YSb5bXTvsHd+0d1URpvvIsSFEd5qf/EceZJUyClHqN6W1EpqN
af5cJGr2rmvTbj/SNN7pczbd912zpZC6ttsg8Q0RbInxmUXeIx5gs++l1zx26F2KPNNzoTj1ztYL
aVfY5pPmBFbuFrLiuBZF6f1tz1t7AZipEuVoUTxaMqXpcEyq2ox9s9f3FQ0T8JZ2GbkMQEiT6dZO
toX4XkHRwpZGzR/gEI8+57n4Gi3J8qsw17zM7Jj66OX64wg+eN9FafjbyK3prOn9BLlOA8u0UcjJ
rpy1c5Ao9Z2aRtO+rgPn51C2yi6IqvTFKWDHy9MqPEuVr218DeK7W7gdDzGpN/QkYoBq8U5QsE/j
Suk1Tw7mU6WrUNZVnbrvxqTbqUAv/rlmBD0O3o1gNMNhxKGXW5OPvRJ3zI/SI/um6hG9wH9/cejG
0t0DsgUPzxKB1EdBrQfpoHt+3jCdUO0r23Y189mM/F2Qdndp4jZfb3vYdVALIQfSQEIsC7DwEqtZ
ZEVvlW2sewhIG3eZJsePacdsjBbayk7u4vhQduaW8vxKvwdMkg33lJh9J8JY7KTJJdbqaWR49Vx8
MwP9vtLCT37k3M1d9x5QdBCMp2aOHpA/2biqVr4oMjkarGRRlASWhZTRyZ3K6G3dc2qVGSF9Dg9x
YYwHpx/NY5RIYL56KXqp86DeOFxxBy6cVTxyCMHSlCSoW0T0vmV2tk9O56W9w7hEhq9+qaeNx/Q6
ZkdNgpxBYHz5LpYwRrtUKNVQjPaSWooPwRRZriNV2kY9aG0T6XNQNwdlT3dwcd2PmVTE8WQYntz2
3gAPuRX+HP37MAgPJcNyZTN//GcvJTSgzwFcEj7MJdUuF3TTlUVmCtBJnh3l5BQB6Z+CbJcn40bN
duWLoAMJLp+auMGIiFj8m9BHHaugoyhvMoOiniIUXZVKgQNWOmloEzvht9srW/sUXgMfUxecG0AD
L811SlPRckdABZ0mfX6ASS+PTkWhha6aPPedfXb0PUPVu9tmr08Qnhp2FCw9A8LQtlxarSuQMsbk
W17mD4cgV3oANATSjlm78jjsTQ1dc6cet8SPrt0TswayakQwDLktCYcaJ5wLEjnbU+tkOpYKiLUk
Du5vr22lWnNpZfGETRKYkULPba+rwm9aAPG6En3ge9j7dnHUGh8oXvU0fNUChtZCD8wnZBV/+jg6
lOPGN3/tS/wSrlfKJxDfUcC93GZLqmJJ7gLbK5nAzKJH6rPlxLwYY4NhsHGk14/hpS0Ry7zxW99p
qt7k2vbyMH6a7ZH8lIm89H2J8PnG97/itMIWtUBiE4aXl9xgjH7olVHXNpRObKnURz+jpBl3clIm
+y6oae0WtfoQZOYIKYdlPZpVMny9fcprrqQREVGKAa8NQOdyuWNSMNE8NDacGT1YurYdgCHq+sYB
rq4UplBm9HFXmF4XvsS8q47wemd7QfxxLEs3zCC51t5nVQ62LTvFfuXOAXIwW2w8a6dJNQTCFhJx
A5DH5fJUC9qmMmCHiyqr7um+js9GID9a4Sg/auYgb3wza+Z0g/v1lV3/Si01kRon75PZfn2cJOn9
UP+IQvIIZau6sHZsbw0tXkFn1Iqpqibb67NyRy4Z21sg6zULnJUYgoDxhl7Q5c5Fdj1kU2raXpb4
7Q6oUb0rFUiGb7vf9WsOBouuHqP1tH2uuDr71uzGum4sD0m6YpR3E0KY6Rav9paRxdtQJg4EaVFr
eTEsEU0vCzbm/9rI8kS0Lrf9smMlabBTy3egY/bRVmd3ZSUUTckqBJGOiu7l5aE4CumgOsEPNEXB
3ZD6zM0ku0qv97dPZeVZIzLnm6FE9zoVdGmmVofBiKRM9kwmbpygeF8yoK/v61T/KsZHzGbcgLSs
fDdMSIOvBwrLt7NUpZzyOZu5esAHWifT+GTtCq12nXgjaF3bPaZT4FYi/LnmIcrlYOymbJY94rH+
zo7SfcIQzjEc/x1sjf4f18D/IhCJJC/3z0KzRG5V9i82ih+1We3y0Hnq62HjVl1bD306wQfIDXJV
WQOWZKqFjxktKdzQegzjj53x+d9dQQwKihoJvqCLa+LNcxiWiVzqTiN7WdW6Uw1vQ3/oy5c+/2q3
7lZPUNzGl7E9NOYCaqiJwinx9aWxnEAbdAxuELxr/ce2KvaVacIK97Cln71yuUGZLuhTuXbI0YU/
vllVrAazHFut7EnmL93/OxT/nOKykDd/f/HsNIoKofPA35+nd3bx8z/7+wQMtGlF/Pn63L75/Rq0
vKlZwRTTIYHLpcnsYeLUd7ePfs29BI5MUKuRSy9Dg8rIwrqMgdAmxUuqVbuRnrmS/75tZPXI3xhZ
3M0+WiP0+VVW0keoY/fv8ePACH9q8o8CkozbxtaumbcrWtzRahMESd+C0gVqddLUn/nYuYmZ7I0t
wPjaBcoVbfBEvzLMLvxLm0zUKjk6D9KXgqH4L+P8Qcekecy28uFVVxYYVlj5+GSWZFw+jK+O1jjc
1Q09n9k1/wP2y1cGLvyMvi1T+Isj0o1Bmc0OZ86z7Kfa6h/kqXpAeiYNtqZq186Hgo2olwkVjGWL
PpSM2QppbXmmdsx016jIq9wCHaTbbrB2OuJ2pgkKfRith8uv3wZUE2ZEPp7ROW73rkVUg7qjghS2
LIfuoG8EhWvfEf1OAUQnd6FscmmujJKw0MiFPcuX3sf0IvlvDkXy/faiVvANr0g/XhtSe7q6i5s6
iwFvGFYk+qrVY45+TwQ7NHMl9rE1Hkync9socJW6+9AWwXmU0z0Usrd/wtq+wtPvCFFJ+p1L/iqf
GYyohpfam2Ar0bsvhf0khKblCUqffZE+/3fWFm45m6WJXnIG9CwL3VovD00gDy6VGjs4Qsh7ANlQ
bESra5cVtQUklEWJAQDR5UnKeZLWSmsQpvgnnZkge+hPcBYJ5ugezPG/rw+iYzJD/AHkxiIARxov
6Rmeh6er5BhHx+soJtjBtIfeGHCWa0RbaObV5QnqB1rVVPaWFs040JSxwFFVEINqhvJhXrladkcl
kyBzqy++0qXjrQf1wiiPEP1You+zOSocI6ExMRKWA4Hh29B3rf1pUJT9pKuujvxic+ij32234ahr
C+XKJC9ELIjlLpJenrtObYZaEcWiGW7IIvg9mNJunE7Egsfbx7j29QuOWwvWDDGsungKlLDXuinA
lln5Bz8xvuRVuWubbMM1180ggkYDB5KbZUQj9ECmRGGUwSmetc5tOL0hLTeMrN3PHJRg3+buJI2/
9H+qXZVElKh4Q1DthuQUwNBe20/zuAEBX3nTIEsCCShIPK854HOzhAhFBOqQBM/uSH/mTi0a9XD7
ZFZWI75hUZKgLsHAwuVqZl2ZxiIfofXrsvEQaHpz0GbF7YMRKtRS2riuVg6IxIMSFkDWVwD4pbVi
KAwtHAh09PhjbD3OzYdyPt1e0LoJmCLwbIgFls+nTzbT+R3PZwrCxpUD8zFH6W8XVs3G+WwZWjyg
o90kZcViPbP820VeGT5PxkYEvWqC0rsoTaGnsCxVtzQ51UisZZpzpqwfeFzcfGvDVv2MeRnoAyhS
X42lZVIkReEQKp6m+O1jNjn6PW2yr7dPZdXNxECMrnENyPJiswZQ6UailIqX6kO7L30j2Um64d+1
MwOEkQPa8La9tXtVhIJQvDBudI0anhtnMIouVzx5rrr7QZLmvW5U8Y46jEwhRwoPVpQZJyWpcPQ+
BgytqOW+l4YtAMraykVVE8pkGFypL166fOtEBCRSTDyADHigPjaO/6XP96bUfbi9ZPGlLvJGqLUE
xobGIj39RegzUjPuraFSPLAwrlHe+RMPMgofVlkedf3zbWMrUY7o6oLn0oTi/VK8twyGaZQbtrfI
mMDxJBvgoPlj7sq9rX3p7I1rY20Puc25nUDsCbTUYg/bmFsyY2m94krWrzL7MRiIBef/wef2xswy
dEsHh4m+gae/sb/2Zr2Tw5+Zs7GUtVMinIF4SFCCwsZ2uZTZsasefjNeQq1E36WZ84OO2uM94U+3
yxHiej+jOHK4fVpify5cA4QVkQzIO3r/NE0WrtFEscxkmO146jy7qh/cD0H/re2Oo+Pc93rpRvOf
IQm/3DZ6dXlRwhC3Ck8kgBtgt5crletI7+telTwpK95L1T3kbx8co9mgi70uqgszIOlEp1skM8tw
NC0zydF9yUuzaq84n8w/euVWgPOZ9wiOXVTdj/lGoW5lZdxkdLuQQQQov8wF82QGpqzL4TkBMoGC
ctvPyMFtOMqWkcW64HdWtQxGXyQ3G9ekPIPTlxtP2Nrm0cEFFc14FBWUpeJcH6WOnFusZMjfUW91
ja+O9T0dj8H40BZ/g2xCee7f3ULUVIHBodvHZKtY95uqTWXqZdFmc3gWcpiRU7uMZe3GfuNTvrox
yP3odkB8KYoPPKGXVoYgpEzfmuGZEGsnyYlbIiemoHDX/73t5Vff86WhZRQt57YpNaoWnvvYJzH5
mkVnH2IhYI7yFqLj2iPI0pkKETBC1nR1wUP3UZi1kZ0j3K6aT20Kf+o/34H84bdGFsfTNzrJ64wR
KfQfZAcLUnNEFPz2rq0uhaFNEdUg2bCEQ/qTEfd9rGfn2f6pj80uTx/ycONkrlu3YilvjCyWAmdr
QilHy85WAEAiGw59Zu3rMvk22f2jE2eKO/i1q3b6IZxAHWl1B3tSdQaXtBvrEnj+Vmq5tmpTpD+v
InfUVi6dUp9R5QmVMDqPzo9adnbi+6oYl/33vX1rRVlYSUIHKdEoOtfmZ6Mp3Uz52KlbOjxbS1lE
NUKvt4yEESf4EMnlTpnavREFG/fTK/3C5cNF8ZBeKU1+HJ+ayuVaGjWKijqTs3PTo+Voh3cTqi+J
7tIxtbvkUe7KQ4HGGKOWZ6X4GpkvWlof+yY7KmDJkvSFg72TG/1ejUp3rof97Z2+vmRInWjX8Qup
OzKme/nrHDkcSoAcxbnUG2B8yPwdO8WE3bmFaHfSuuh0295VpE6P8K29xclaqBYriRUW5wr8gT43
e7/7Ly0sjjVJOygkh6Q4j0mwM82XaCtuvI5ELpeweNV62Z9Cw2AJ9IH6TnCoYEd6UcznujD3lJMO
5rgRF2/t2jL4SRKi/TItzlphwEH92Fvyxq6tfAwX57K4aJyhqIvOR2elU07j7CBh+WAk0QaUaNUI
1LkmijqUBZZjkJMRhUE6lsV5oha9o+H1rS+5Q/y8fvl3LxNvM9kTHxzdyEuvTiLUQ6y5Ks5ZOAsW
8yjS3zE3sYWGWPl4LJ5mDQkZag8weFyaaVqYsyNigTMSrVkpP1eF/Fdv7kF2brXXVxyAPWPUA+5N
qrLLgat8YKCtN/Pi7Mx54flmqB6dqPlye9dWjkc0cOCcoCYqOBMvlyODoy71TC/OsRw096NSB7+g
GY3dlprH1uW7tnVvbS22bkAfg3oatqL5s1zV94bxfeQl0yHPvb2olfhQdIooPnDH0QBd0uO0/QRn
Zm/y7aBHnPKO7uakO5V1vdO0dN/L2a6ogvdpaMKj+HTb9spNcWF6saFk4gggqg7+LuQ38Up1nxLA
hcWhTf84ce0i8HdGk3mrfr96kEgvMvBIiEXN+fIgfU1lornH/eXB3vvl5y4OYbKw+q0y+ppXktFS
pmT6i3rlYn2gq1Ak6iYcpg31B60oxv20rTR+HZ5ygDDICJwjmuZL31ft2kh0PygJOWhCSJk3Wt07
ygi/I6akXEdXN9Kx1d0DzYyrQMoBT8Hl7mlFp+eaxanZEdJfyTQXBymt7WMho7F020HWNhBxTFFU
NgUp8jI2SDrDrLWkPDuVf2rUhikq3+hoyN82s7YiMAx81wC3APkuMgmqyRm/oCjPjf00IZ4eEto3
CM7etrKyGLJJgTMBlEE2Js7xTVbURqk9a1VbnnX5pCoyFv6DYIVMmTgKnjUGy5fvR9gi7BPWfXVO
ovLJLlKvCOcXXQ1fjFz75/eQ4WlQ4IS6kArRKrpcTJdmSa44UXaO459S8RUJZ916vr1f16dyaWJx
+G3WDV1fxNmZ5sXYRy4oYSX/fNvG9Q2EDVDCVLngOL7ifJnDyO9RJMjOqBfc+6ZXhZ+r4dEOPqB4
JqONJP+zpwHt5DuFiYnKEHt3uW1qwj9UCrNz2UAmHpheGj3qzMXeXtX1zvG2GwziMgTyaujSih0X
gSnlY3YeR/0wTh96Pd9vFhautw4jCACjYUtlgYf30khVcalVJlnkUM27YkTzAFWGuf8bheOOKZ7i
1BRbDF3Xj+KlycV92k5qa3U9KWVsSDtl+GIB1eGghq1a5Or+OaggQUkNJnD5PoAuiMxRVrEz6IcM
6L3DQOkmkG5lNbQf6SIT7NEvMRb+PZU8DolpZWe1THfIgJFiZGSn8sfNo7q+ebg931ha3G/TnMll
a2DJ6b5G46MzbBE+XBsAlqFx4TB0hKrnslqm2pJC5WLyUQy6Q9T9OEVbGJ3rzRLgeoEAo7IKAmzx
6CR5qCllUzgeQq2HRPqCkiczfPlDrpYbn+j19J4AZIBgYGweeD25zKVjT7NS1ppW+bRr/+Tt3pG/
UC8+zpbvqug0z+pdLz0wRSfZ06+StLhsz0F9r7XRAbGFf/2OX7Uuqa5CBwNH4mLRZex0s9bPkKFM
9nAurR7u24F6bu3IW6IO16gK0gAckUkiKvAmauiXqw7rGABc0voUrdtTab+0YXzQ2uJulNSHMUuf
TAROqqlx+/RXVM6fCzX+5+RHwEZEMRndTeY7Fy/KABFLQ2IgeaXW71XtHAWfc+SVbu+o+COXxQaW
yeQhYQtvMa2Ny1WOhaNpQ0spr9L9owOVMrdjMDnHKfyBasZtW9e3CPBoUbEWfUrIsBYXpG3UlVb2
QXSG0elXav3IleckN77cNrLy5XGB8ITxdjEjtKRAQq+tTSojCc7RWHX7ubdURtv1rX74yrY5RJYA
bsArMXa7WIqadtU8UQUFcvPI8P07rXkX689K1j/o06/bCxK33uUJkSjSSUNSD2pd2pWXJ6RmIRwF
vkTVye73WQgD6XzyteaI6s0uLf9uCjBenxL2mNYUp8QXtiR26kJC2Tl0orPuT3d6OJ+NUvIc5qVv
L2u5g6IMSq7NOKAQe+RfL5cV6eNsRUlHxS7KEFZrpGqv2Vl+lAuJmBZWsV3MbvzjJ8UgCVUEYMbg
C/jfV5mjNxFnFgepTuIWn5v8QVI+i/ZC+/f2upb+hwmhayD4+Wh3XXWAGj+ycjWJknNodQH0psHH
wMi25v+uNw9tNUEpgaOjw7nsJ0SDHTvJ1CZnH6iMTQ/Xt9TD1A+/i8hHOmrL25cuIdbErBPMLYAy
LJa1OKtey2UDCp2z1VBvjF0qcZH1/fa+LaOnVxto5whhIVx92bywOjuKa2dMzjka4xOE/qBnzfGJ
IVl37D5ltdvXP/7dInNqvCWEnSRVi7LcDMdfVtpJei5r5XfdRfNTXOjDe5uLfV81dXwf+uZ0Gquh
OSVVs0WGsvysxXp5VSDuIONnFH3h/zD/y3Utx+lZdxiMjlv7ruyMb6097LthPGnzw2bQs7bDYJHg
q+Trhmlr8aCNdatHKiwvZ3tWmz3za9rOH9qjLleWm0pJvDNSrThktYxcC0PmG9/7VRTBgsmPAShy
jVH+WkLopE7q7NFIEfjobILVqKpPBhppyF1SorSaoTzJbVkdErXs7pTSiUc3GGPnPh/HTnNzM58O
0Gr3H4rWT70oq4sPaSZHT7ddYuXjZfDTEpDNV+zJ4q7tA8OPM01Jz2NqJYdU0usfqSHVG/WCK3qO
160Qui5MxoPZWk7vwhaT20plp2f/c1H+jd+DqypO5ic4sPzHRN2V46580aS722tbuTMEthZwFeEM
n9jiI3Y031ZnheMvlb91/xK+U6WH7GP8+baVFbe+sLKI0PTOKjKaF+k5yb2A4CgpXcX6BO1JZaSu
vMXmYC7exv/dyP9b0+ITNrQWJZVYS89tZoy7Qa0DSBEM+eCnGtShTRvsb69u5SKkqc9cOZ8ubALL
4KIPkgQQipqepwKiLN77h0zfaOKuHRPLgtBDDOTz1y7vWiNNuoYvKD0XXRnu0Ax2HkmKwodcSa2n
Qk1RjKu3Is21QwNNwGVIWE3BeGGTyk7UJhn+2PlP08FxZ1eZf4fV3/jl9vat3ECwm1OPIWPRqSst
7Ex2WMlWTRre9BKTZUGgf0C3oHks/bw6TINk3FOhDN9NhfQLdN5Wn2fVuiDhEzkzo+sLZ5ESZi3h
W8jO1ZgcIVuf3LL6blXgQOtDj/rK3IQ/8mTDY9Y8lOCauqBDCYuA/vI4B32owMuZVB58JOpp5MF3
7tcf7cPtnV1zTF5oNIoJ5mE4E///m8AmjwwkxWrMpO1DA8uBFjyWW73lVxz520hUfG1ISIOlEfkC
6MlLI1Ef6IOTlfl5Kp+iCIXHQN5BnBk3z5rsyjl0R8Ux62gq/6h9RCvL94UDqbxzqM3AHWIkYXwN
kGVr7fIxet8M35Twzu/Dh3LeyljXduPtDxXf2Jvd6Ep+fh83+VmDV5CuqDtrxznJNvb8+mhJMiD6
sMTYAvz2C2+Wu2oapgSgjdp/Tj5o5MKzkt5BKLr1XFwvRxDL8ypAmsZM/fLzbKsOkFYp5+cRXVwF
kg5J+VV1sSvPxU5MnhsDgJI2/KwkH21ZIv9OgMIh+doZx1D6c9vRVp5xwQWNxDxeS9y0TOLygUmN
yfQBZNTHLj/471I0+eY/UfbAw30M2+Eum9WEEV/PHv+URvRcafVuMv8O0fH2L7m+tPghhL5svwjl
l4IJ1VjHFdRn+blKkvqYaDMuZ1v1Tkm77iQbsXZoQtM/5Hm7FQ6vHDyWRbosRKHhOrh0L21OY1ON
4/yczBIiv6eq29Wp27T3txe4ZgaGCHCcYg6A2telmUzihZDHKj/LRpoSBEMvrBePdRruoq3MfG0v
TQJRA3geyGtFXJ1vPhhnohXglHwwYw0hkAHAq+vPmu/B1gLOoPpubAmer4RAwPB5SAU7HvDYJbpx
ttMJaEiYn9Pq3pCrozS8WCws/oFUhIb+cnpK4YULzoZyN2wMg17BZLmH39peJu8Mx/gtSLYcsenf
TnhqFGqZwfe0avd+5FbFczf+LvpjsCX2tWl3cWH4cxkncYFdxzaP1uDss+apCO+VBwc/KrTd3MEx
Nf0oIJG+7UlrFwjKmXSNRLOFiuHl8cZqMef9VPOpSHW8C5M8po1J+UBpiq02yJon0UEDHwhVN9u8
8KRQnwYGaJDxiwyI/ZAgkE4d4/9Q5A/zsXDa+BCbVgflUV5tfC5Xkl3iWN+YXupUDVk1p2BP83Ng
Gv9D2nn1xo1E2/oXEWAOr2QnyS1Lsi2nF2I8IzPnzF9/vzJwrrspnibsM5g3A9pdVZtVO6y9lqcl
+otjfm+Hg4JQaa+3d0prusCeZri8PjrTjlRjGO8j9ctYpw++WR+n9oma7Ul9MisSjtsH8KaYuPxt
i6O39EizmEPn6J171do1yikIQUYLkpJDMD05aCd7KGWOjnfbsNju6yebPSFhp4QpII/G4g5p69Z0
pGTgqsqPXVR4xfQ4Z4cizY+hW8WOW8/NhsW3viZUKDgKcGjUWZatQ+i1R7WDAOYcpzPyznXwzndk
JMPC6nR7aW+vx0tD1EkXTl1rjaonLcCg3n7nJ9aXAEaQWre9Wt7ftvQ2KxSWBAgRZR7Rmri2BGv8
QOpK19rpwh+k9J3Xp1m4ESiuuMi1lYWLNJ3Zha3ZA0GxHF74FiqBV6eqPMJobypmNzTqvdJB5ivt
oRFu3NLQNwoiq0dHqVHwpgLb//ULL14BQx9maRQ7ajkvVMdq5UFWX25v5dvshkVCxyn6CQZ5m9jq
CxNToulV3MmYaA2c74sSf3SazovqexsWuNu2Vh3kwpZY7oWt0G8ruwyw1UJjoO0nJfSCav8XCdv1
khbBph3YdZZNSnE2o592GFPP+JBSNpDMzSH5tx/ztaXFNT51SZaXqQpKoyuOnZU/xNZYu4iVuSqI
vz4/+JPyOGnBBvJ768wWV3ozQMKfmiywnvWH1NdPVtzvjOFEaoN8+wb6cX2NXBsW6lSA6MWhXhxa
o4wBGEIDY+NPP/rPQNkRHTn8Q8kiz3oalWHDS9ZX99vg4vjymbb0VLGpivEDJb7GrrzmztcfzQ+3
vXH9+4bu639Wtjg9s+cZDmFvOcfRuftsSPanqd0P8fep7o/zcHKI8ZykuyON6JFY2TC+eoVdGF+c
IXxxqUKKUJ6Bb+ZuVDaJKxkJBcAagJMbmNNXS5mocYJ2svZx4sDopFXRF980452Zxfm93UrwXEkw
S278MnF5Xr9QOLUY8xLE/PQWFzeCoWWNE01cOqF9jPSvKP9q/uiZH5vBa+VvKqr3dnn8K5soU0MJ
rIuRlGsnc1IkXxtj5GY4TLKx952vffVRtY+m9kEaXoL5daw27r21/Ye1BclfqgCMHCwu91JRGr/P
uIvmMn8KHeehVab97VWtfTmUsmnTivLRm3HTQU7Hbsht/Ms6tXyaQ/Yu7AZvkJ8yP3XD9nulb3RT
Vl360uTi29FmKCPjzGcfu69yO3pK7RPpKRDKO9BOZzIcks1Od+BRjT7YzYdw8v+UrwaKCmRhfi96
8VE5QRW1kS6BQtUPVnufJEYIr0PjJlb2jnLFbt7idxCPxtJdVRCcJPxwZhnL8EaXKS+aPkvW01PX
+16YnairbsRQay8Xw6/wgwGwphK4iNrGOc/tsQdbOxr/oanpo+aCek1gbH0HwuuWi/m1ENJoxmCX
GabcB+FMG4nAJkh3tvrV8VKl8BQElWFLP6o/+uJjC1nvbT9dqSCQhZC68jTTd2GQ6frrkye9rKVZ
L87BZ0m6pxeXufEnGYKMPN9px0kZ3eo/PzpU1bGavFHfNd3GbSicYrlsXZRwGeYXZdbFG6N1ozYg
t1ieU+LvNn2MOt1FVNfLoqOqPZTBloLumj2oQUniqVVwrIvjzIbG6KVAK8/22L4U9YteRA95+jUv
Q/Cczmls2ufbW7zmpET9RFq/Cv1LbIhSGmXhFGF1VlFMej+oU3eXDtZ9Wk/K6balN2BZ8QGi2yJS
DFomDFRdH6ZSz0luQyIL0PxbIcWeb3+N/YfYt1B0lw5lZdzHecuLtnGfrjrRpd3Fs9Ho9iwGaioQ
XeNBz3Z9ZnuSA7n9C7uqQNFcod4TfA3Sg/IB8n+zeKyD1uu2XEnccAtXotsLvR3T5I5gLrpefm/G
KJ0O/IzEGXYMd8foaitwy2hCa6PYiI3W7lvYmBCvAP35a0j+2loy9dnUjFjTKQYRN1Opj77NBl1S
a76TY7gR5wfJZvI3mfaTkZ7aytr4CSvrFfyoQIF4rWnULr7dRE/zzB6y5twNH4T7ohUy3YXKYwy1
523PWvloaFLxzQBvEqxQ6vVaIz2UZ5SOmvNgv2+lcaelD43cevl8X4+nNry7be2tHwseLZD/YNzo
kVKXujaHllWYNFkZntPgu5r2u+Rk254DPXaqWm6EYHNZvveVDS9+82QLo4pKDALQgnR5sZuRlOSO
0Q7hWU7kZD/3an6WJsDeVl8nD3mmFh5TdonXac1jk8zRRh3szVlSeRMFE+jXBEfiElgSpr45F6MY
Skyz+DwwVegleubvncqq74MhEMKYXbYR770JhIiBEPhjBIKAD2jV4oOJx1K30xy8UaHKXuUr38am
3xoVWFkYIGyB4Af+Ta9Z/PtFDqEltj3bJXOQnN/HSKtcc3qicyxV+pOypRe95jhAp+B8Uwi8SFoW
F2DfyZNt5Aq7GH+pO5P0771VHdN3QbJL32XtfBrL1w1fFX/y6tIRe3hhcnH3BWovMSUr9rAcPzCt
S+Ol9aLR2JlTyzgm6XTUHjp/fJZH9C0sb9ZfsyQ53v4V4qDe/AgecjE1gKjVcpqxb+K5nFQ2uQkn
N81mL7KeZzg7blt5e+WJtV6YWfjLlLR5TuGas2yOalFDW1y4DjLPSvQc7R6UbpcXH+rZhQjotuE3
IdjC7uI+KNRskGDTZxJZfQ1thLlG3RsiN6u3+LT/lxUyxA0UCg5xY7FCZ5aDNp+ZKkxsFEGiEl50
YqDIc+bioxIrkQew/JtSTv8WbZR5WuEAjwnzT/BKmU9/vmaKMxbEtFBMvhntS+pwzKeKNYPBuDei
vW33e2eYXWnDztodAEEhzFiaJR7Pxd52DspPTWGHZyMpm2NXqF+sQa82Lpo37wcHeGlkcQnEWaHE
2mSwmDp5NQev+LfUE2QlYMOIyp1ZdrH3F7tHiZAcTzAZaosHq2sSLRpVVuXIT8n0zbFKzzK9Vv14
28zbLgIL+8XEw1AXL/ESOGQbgQn6a4jORb8LrSNlbS+O73sZCY+Pc+VOqic9qUwH3Da7tp0ksALz
yJQDA6rXd2qgR3luwGd9TuRTOB4oJVs/at+TC3co/pSAll4nfdXfthb+MXShn0QZtpSi9AZobjeh
UGseeGlh4RyBP6rTOGHBYcxKYq4q7TZgHGvXo+gNC45JsAbLyZMUhQd7EqfErJo3mt8No/Ty5k8L
tr826reRxUMgq7UhyRLLCIMXvSNfkiuXeZj97aNf36zfVhZHn/pOmk/6FJ3nxHCj7nmzgrplYHHe
vm4WTGjMkAioAYSpzw0y8f+3JSzOW6vbljWwhM7iC3GYUIw2mvTiNy6fQ5VgjsuT15DA6vr7kBQl
TFSbo6gUy6vUaZ/H9t5pvlflxmmsfogic0Z1F7jHcs6oN2ArqDIx+23rd4jCfHa0x0b7wK1OdqM8
9Ml0ur13q558YXCxskGerNgkZT0r1ksAiKKqHwZzazDwDW+B+OaJCWU0SMCYQtV7vX9w+Gej2pjR
OZ0Ow/P8b7Yzq3eOfz+Xz0aqnyftM/315FH6NwhLqs6722sU5788vUvrCxdvwhRuHzp0Z7n5R+tt
htllqCwe7OE1m/7mdqPoQuANHAh+moUtJyxCI/d14e2m4xbJkO2YjzM3VrT2TfGEC74WE08wFyVO
A6iNYpRadEYK6uQ48f2ECPDtTVtzeUZcmBAEpiaKVddHlrdNZyAsEZ0jWXZ1BKa/mtNnaNZvW1nJ
kYCbaIAWdSieQNxfWxlsLVLbwMcKGpW5S4xyQAzao32Ezos7T72nhZsEhWJ3lv5waXSxNGTDjFI3
MZpN3ylfDr7sglb9YiqvZjAdaNTd+VsUMauJhKggmCB8oL5bQrgSAyWAognjszWOhLlHJNmsKYLV
NaR5+kznwI2h8Ry2Khhv9IrEl8eIJzPvVDHIRhd3Y9E0FSro+L7GvRjpdAa6TPUs1K+oYVTB++mL
pDxWfnWvCo1ET/2R3fXVoX6NzU90Szd8au20BSsPpGFMBL4BoqhN00Ryxcarw0slpEM0mzahV0MD
CF03gFKoZzdMrl2oYviUbwX84xs0TxnESQSaJz4j83Bvok1ndQ9wlVWhcwiesh+3vXk1emN0Scyk
imUur+9I6Tqp6NL43GsQeWamZ5jtz8Dv3UlHpDypnsRzrjnJQ+B/i5qtaZ/VZIO6pyKqSGAwl+jS
sCkTaQya+Fy340kenhnt/DdCT6NABG94aWvP2L1sUW6vbjD7CgUMRVeaLtdfMBOZednHQ3w2jM/O
7J8Qrs6ds67/I9319aYe+9pzJRDc8CwQpVKlurYGm7wDHWIfn4ss9cbwUEHw5FXhKbL35l3/edSO
wCOLz431oFIRhUHg9gGvOvCFebEZF7WHxHL82UB08aw+6BNyMIxK5g+W9YlQoDQNt9ryp7Wb6nK5
i9c5Hu1BSegVnPNGe41j65iX2V1rP/mF6fnGnT++DzRXTbeikI1dttXrZap9X859wzKDJHJl6Xvf
P9bVRnS76je8LpSpBKnVUsRS1gshazrF56Q4ZvrzDI7TaT5ow4MxPQKE3kjf1h5MMe3+P9YWBzcP
lZmnNivy9azbJ4ZVcw92W1XNNSsC+yzYx4R/Lo6rKUNaD6hvnhGD88RU/R8TZonrnK4GdASoPgua
2+uTMRA50fXI4TrTX7v0SSt/ZlvR0uqTcWlj+WRoNWSwjc/p24gQdaWHJvmh8NNjG0yn0p/vpa45
RUP7jI7co+2E7/sBUat03EnzdNSUah8o9svcPUpbcf6aWzK8oVFcgKDxDQNakzTyJGVBwrx/vauV
Y2YVXrw1hPpGrPHXFv+28uslv/jG9d5vDOh1krNS30XxT2UMT5Z9cvjex6l/GqFdCk3HU/vSi3Ow
QtpwChUv8yfERks3nbNPg2S5edceNb84zGVL3qafkkraB3G9by3t0ZHrB79KPzqJ7/ZNtb99Ra3E
bcyeMN1HXEgSseQ3KZWB1lDWQhNXzoCF4VDRQk9luHSLzW8tpGFymB4f7zmt0mWom7WjPo6QN53l
tjoVdvrY1EjE7R3oHpKXTts1PYIpqbW7vb4VJ8D/mcRn1oiJtTff2JTWqpk10Tmgol334UEzQXQU
80YVa8PMMsKeAj1puqwlY2nvwz7eCXxRC7n6ny+GvgR5HuQ3COWIC+XC1zjITomBOZ8b/Gffya+b
2feKO9D2+G1BrPPCQiU5Ras35MbpnL+Dq/g+s8dDXU+f504+3F7Myo2OaCGcrNR0CXWXjNh+PTM1
q5Loq+k+6aOdPSnaPh3nXRfvR7NJjz3qW7dNrmR2mCS1FDOFhFuLPCgaYNxTHPZvGPc5SKk6GfZx
BzbLyU8UfzYekS1ri2eR7gk6e5IanVtrHo9+YDk7KXNA6Gfja2cgIYs671bqvBJxiDlk8HoEsILM
+Pr8mlIv1aAgc65q9UM+hAcl8D2plU7jrOyrUopEeVAat4g7Vt2GiVBeGjHTt+R+StWs9o3GoCoU
D/+Oxnx01HA3JGnhJfTybx/i2qfGhDBT4zgP1ZVFDihTedTthEzTiOVjXNy3c7LPqo3W5lpszEDH
byuLT22oeqCyMxsZ6t2RSclD8U/YH037rGjf0+yYW6gGmaEbNJPX/KmWB08KJAuCcQVdVJ6WhZsi
GiKZRkUbTptf5+D5z/FHi7+/iMEtzW/afuDvB9FPQ/6+eYmIvVkkzHzVADqBmfP6Lql8eruxnAkt
7XNTVv9kIeOro+psEeqvudylkUWI1hpZWhgl8LlIuaOkmoQ639OT3f287W1rHzHdUJh8ILhjDH5h
ZkIrM0871jLGZ7OejnIguSqAKqb9pHgrYvmFb3uzcxfWFhFhmFidbyeU1+JwgC9G8Yt2N4WBwgxj
i8xpp/b7TE7aTwVjVrNV9wLZMLzvutzYDUrW7IZ8eLETlMVvb8Lqgf7+WUuInD3XhQVUkKpfFEje
wDDkIanlesPK2t0FMgaOZm4uNnvhln2Xj23bVZxoqX8s0uQgjb4bqYNrdnA0626p6vftFqPkyvki
/MD0EnEi1HjLaXalDRVRguDmQvmh7ZN3TVM+dR3jEK2ANITB6fZWrtxeV/YWj4JlZ2NVVdjjlN2Q
brcVPEzVX9zHV1YWd2TIQGMRKlgpnQd9RIP4J0xKnbmRk62uhSsKNJPYuSX/mA7LayJXFC+RvDul
RnynurK94RRvZ4MUyK0RA4LZWoYnzllsWAeLuJnoXMRN3MWHPIjuGikMnpq22E9xpLhRkheHwip+
Jn2SnGOzolKsBV+mWpvvmrHbwhj+wgssPlF+D9yQUIkxBLAsYJiBEelZyvMTOOm73Kzu5eCfMvG/
RFFycELTNUvtmGj5HTN3jPe4JEWunR5QWD9aSSLI/7/JsfnjtlOtOjE1XDTVDTGLubg2kM0sW3ly
eKzK4r5P1ZM8924VGncKVO51XBxvmzPf3u+8SoI7C5iK6D1cBxlKbLQ+ahxEbsjQMzcz7FLtq9Zv
1HpXLh2sEKeBKgNVsJTvrhpdj7uZEiiy3R3KN4blMWC5VWNciUKvrCzud4Apdq6rEKrUzr1lD57e
aEd/fmrk2DXg4WyjjcBi/ah+r2pxVJrVxMTYESUao30Xm+VLkn4v0yfZhAI6rDci0JuLY1R3EUhk
Sq2TmFPNjDWVyfvEjcCVy1+74jFRQ28zxfvFGvDm2wD8wtOP9BSVqGvH6HV7LOoKe04bRPs4syok
VMLCm6pEcqc+jz91cIegCZWk+yoG2B7Y1ddRawZktSMddq/Gh3OXrdfb6uc0UvEMQogp5qjPPJzO
8eZx+MdIG0SslPxzGE7Jzspi/x3lItttQg1CpGTyqbTN0fTZ6Urf65UgfJyHQNkhAp14ZZVCZVn1
DM84Y+HpozmelRDMqw4J/F4JBsnN9doEa6ppGxfZ6kcDqoOiJzAZeAOu94aPye4oE8QMcD4rwVmb
Tqnco970N9/mhZmFP5t9W5vFhJkg9ve19lIPlheoT2P8+fYdsHr3/7azFB1QA23SfBU7FjoiY4Tm
80NBTe62kdWPhZqEwcUGwHB51+rN0LUM9FKGqz84qYzARsekgu1ar+YWnHLVlMXMvMirYTtaHE8K
DFCKkEc5w7migTTIG8vNLGTgyvvK/JubjVSJPJSZcVBp166gzn3m6wNl/64jam0S3ULm2X+5vXer
B3RhZOEIyNRntSUT5Ofj+9Z4NYr7Mgo37pfVTUOfSUhc2gyULjYtINMmMCAyZkAtnGt3ThWXkWS3
kM/Dls7bWv0I0SlgxYigEBAYi1cnKOGMmbldmLCPdfiN5vfWUMnHAA2WXTB1kUcj/EG3J303dWPp
jrZS/oXPi1oisB6KqdSTrs/NtMMyT2r6JVXQ7vLEdK38R6VtnNta85tZJ3YTSSoaf8vmt1aBqg0h
zDuXw7tUZuaPbPfctk9jl7qZWsHEy+xToXsaG55kz3FnHwajdUfjyUKL7s+diAuX3jPAVPFtXK+4
K2LTH0N+iwIV5I6wuPKKNH3smy1mjDVvZYgePJHD3Dlp47UhqAt9lSnw6NzP6uvs585ei6RuF/Fd
7G8vaSXL4HEShBAOfG1vYbZFO4alBdWYXyQvfdmdy+kxl+/CWfWa5msRPknzlijb2jPMDv4SNRaE
oItdNMYuGetmJLFJgkN2qp3cZTRwClTPnwLX3wIRrr00l+YWbhpmbaHWikKKEVl3ipN9QiCG6rRS
ubUc3f3Fbv5e2lIAoFcLcHU9S7OLz4De3HCAfcJBrA0KjGctnHfyVgNxrWkKuJYYgwIQQOWlT+Zt
FcVzJJN1jAdDSZB0p3X3wVbGve1kbhrvQvSqH6toazZwLR5lcBoaQRoKAmt37aK5opo9qiQE2VUU
/KRg0HpCKukv7phLK4skGIafeegHVgdnyanUdmUYH+Z2izJuzUUurSySqiyF5KFDDP1sqdN3tXE1
db5nRMOL9K3+yNqHTeefEQUeVbKmxVvX4ByhLhPv+sTEpybLfgBakj1ocP+iSMEkAvEVABde6yWJ
xFjZWe+LyMec7XafzUm4S5tqa3h/1Qt+W1mWkNUpsCRNJyuRtFfIyjzLkDbu3NUMk5YF8F8aJfYb
BvE29xNFa6lsGdXesY9BeyheZOl9FUAL8c5pX7vxbvoPZJwxfY2D3EtnLyvu1Obp9pe99rZDzM4l
SbMBbxcudNEJ0Gapa62qBAWV3EVDcAiLuyp635vTQQu38Elr7gjCgxuS0SEgwIsbS7Lqui1rWgG9
nx37xvuWpYEX9ebGzq4uCYZpJs6ZMFWWnE911ZopStMAeaj1z/LZMr4mNRUY41vtn27v3prbIycJ
8wXMjyJ6vd69DMWvMBGIq3ysP5iV8SEs2pMhvf6FFeoQQDiARTG8dm1lCvmrLajwc9bCH0FiNXy0
pi0V+9UKDNONdJ1+kRc7i+erGxK5GVP6GGO9ryhpaFCpGs6nxLS9LHfcdDo52dEMj0Bf3Vy7l2Tr
cHuZa+4BCwoMpEBzbIiHr5eZyHWs9hObadVxB+jLOSA3M+0YgK/dQArCjRH3t+YEqxWhiMDk0Zdf
7OrcSX5WOkTO7Vh5fcsMVzUgQfsgG+XG67lqiXuYRoON5JQlvOjiG5s7xwqqGrxGP1BJSTuwx3JU
70eAMP6fqo1QHZKRNGEUBlQZ44DLK9+WyrwxiNWTgZ50rGjxKS8ySPnMyHFtK7GPf3po1/YWEd0s
OL2bvqOJIQEic35q+U/8fxNq+/ZDE2YgcmN+gNxgSanW1lVQ9Dq4ENb3Dx32p7xJ30tBugV5X2kI
QVZHlZh3jCtEX84R+bmd2XnAepQ0d9Ug9KxMdk0C4SqIiRmhRnLiU9oA4mj+6cq7trT2tzd0JfDh
FwhWJtifTe0Nm46cNzpCa3hLGu3bukQOlXAr3gVVxicZur4eej1yNXq1Nzab92vbjCwDmZ7Y5Dci
zYbFasuxpZLUSXujPtnfSsBxVHWAr+7C6d9x2lVG7zFkrbETXcJchX8fZ+qXjT0QQdZ1hYkqMIkm
uEgxd7jUg5WdrBj8nFMI8hZInO41kFSPyV40AU3/vutRqu7O4byR6K6ePpVOCBsg8gWVuch0EW8H
LSnx9eiS4cr1v5C/7MNwPKrOeOjC4iFu86c0OqhKj/H0u5FPWyocbx8vVk6KJLCC9K+XiNC67P0q
DmWSz2l4D1vsQXWaH7xoX2BLfmh6/dvGTotb7s1OU56gBwpRq6YuLt1uhkHJQefxXMvFDnzFfSQN
gTuV9gfjxY69Rv5Sj3cG44FuIv+4bXt1qaIDCmKP73o5Fmhxpfu+pfCphTsbBWsYRxAGd6Wo86qt
NuLbeE60FX7bElf0xRWcmbMWTJbO4Hln/9s6uhsp0ofbyxE79WYnQToKmkQ2c1lamvK6J43l5GYe
SK2V9vZ4LHqmJ5TXSHqwpc4tij8OP1gV24dUFnMnOOz1qjRznuRwNnlYDL4P8zvwdUXtdrfXtXpM
F0bEv19sXVwX5ayXFqFw5hT72DGDfe/I7twksVtabejW1SYx0tqLSU9c/gVZVUGAX9usY0TvpMyI
z6P6OZdD104+W+P3gv7nn6+NQVzqPBqse0SM13YixkNKtcb7R1ayo0Hcnyff6NGc6yNPHZL/gJYq
GzZXKlyUt6gNM18hXpo34YAf9lPmgDockFr5Mk5PZghGJQo8LXe8Mb23q+fM2hhNWttQnQYnekW4
Cd55vVDY3/pes9X4DLWDJHl+THFJetKLLSGtNWe5tLNwljkxoXuGKPHcj/UPufjYJOHR+cJw12GS
fGcj0BdesPziGEKllSwKPaa9OD10hdUxH7LkXM3fh8CHJHd0S+ljJ92rbehN4+ttZ1l7HC/NLfaw
5E2kMZ4DARwMtxiebcZENqfU1m6RSyOLDWwc9GTSWrQ4ewcw/pM/pDtlfDbGnWPvE/Q95U0MzNpj
e2ly8bHlUjuOdY7JoDjm9SkOPjMV6vaUd6T6S9scFeNrPOvPtzdz1SEvzm7x7pRMmI1ZmyYkaQwd
KB8sXnhFeZy7rebCW9YIIZns0MUVTIhE+ouCTteoid/ORcLIyrE2Ga5oUzcYnMrlcX+cpOgYGeZ+
RKO3Tu6QbTwo2bwvPhrMQ8xy8U72u40gY82NmMxCr12A4t5oLYxK2hqSUSfnSX6w9BcC5k3kz9rm
/srmqWIju7Zcso5OdDSmRnImf3KV/qcY1Q4a01WVrd1dc1eq2NSwLdRLmde5vlcgNXekajaTc5G6
engX9Mq7Ng+QqE7dOr/X5uTTJoW/+JPLr14MEov/hLTDIuPoLW2SG01PzrU2ujER+maDcwWfI+Y3
xVtOYsh9ubhY6trxh6iiHm8HjyY6p7H0IJC9ww7xiPmdUraerFEVfAHyuG+GQ2dudI9Xl8jD/oum
QQA1r3e1CqWxzAJeiKSz80NYSi+542+B39f8kPzi/xtZfIF6GE0BQ0DE+n5+0OrEra3R2x7D3DDz
6zW8CB+CpnJaWyOUTxv1LhifqaOctv1w1QpNfDFRDxhtGXyVpTPYSqaxmBkQV67YEArlyj+S020N
e6w9OiTWAJyZ8hX4y+uzKZ2OnoNNaFJKqTdAhBw6tKF0IyQlc5Rj1wSyG5ThBu3W6hcNVQAjhLgj
RI3XVoPIoDosi/e7vpskC+2U57njuKq/Wp5g0WAUTmYwYlE/0DiuOhfLA/JzijXrxESNEZMaRNoh
KyaoLrbiodWju7C4+J5loM6oQRDEVsl0p1XHboLXxtiIf1ZPzSIDYEBAUHcvHgGhQuS3Pf6RmF/B
1TUHw79Ths9VyeNTP91+2la/XlHU1aim2VyL12fVhmmdUXGlJWsN7VOQqdJjkVXd/raVVY8A/YWQ
CK74hr+/N+BbrUKb8pVaeRT2PYD3UEs9FVsS5traHc+ILiJ3kH6IIZbr9cg4/KwSkJ/tZrC/tVJi
7CYf1lo6suG9L1DG8RyQrwbzOa5i1WMYJXR1vTPflb20p8Rm7uQ000/VqLyEkmIxHaWmB9Q+0jtl
0hgN8Mt5h/YKOjPtaByYJ5FdO6LUUszphz6rB9dKunCnh2r52Mf8jmDsFPhdyug0pkPkFSbABLkw
pz095eTYF1n4LuAvu1pMy91hWHbjBRcf2/IFEuxPJF/MmhFSXG8Ig9GVXRiz0BlNPk6t/pEc2nxO
E5RiqzIIv4VSvSXtu25SCAqQNwDRXPhvlCmJrMUo5ZS7wmnuR+tbUL9KWnA3GC+3/WrNe+ELcED0
UnFjkON6cYkBlL0pWJxe2RGtxORT7VcbG7iaAtF1+DWCwEDKspxHlaNWOmlC+MdWT2P7JXHqJ5nu
tjMeK+eU5YMrp5XbRZ9ur22lxs3dfGF38eZF/FWpd4gdwkIq3UFOXmZEaR5LAwbybAzy5yAPYlgU
h2k32IZ056vK1zxQtN04ZeUdHac/p5zhB8G8AsCdahvcgte7LTWN0qK+hU/HwFDruzQDDZ7tO1Z/
e+lr1wXhNhLUMiLUpEzXhqJQnxKnsZIz3EAyZUSlbV3rn/D1tpXVyEmgRJj8ETpiS2q41LCSuB/6
5Nxb/9Z7CiGp3n2T8vaE7gMsPpR3JvvB6CH8hCnBSt0+32IPWrvpSdSp53PHgrZafJy91jP3ovrc
Vihyxgxf1fCilNXnCRHLxiRYLDZ2du394lUmsWYwnkB4cd1TWoh0JUPUSYngynDk6D/Qq++zZCu1
XrGj8CKjvkBbC83ZhZ1G763cdPr0nJU/gfkwMVAOG6/kipPQYgIFjwHwvktuyCBKElsyhVxQah2m
/kEAXRv5dRvkI56MxQ0qGoBowCFkRht34Y1UR3otbOhoxfGLNdxrw+TNdPUdmGDlcJebuzTy6mI/
pEjQ/vsXge+VcbHRFxEpvCBzXPLdn9PBP9bGfpDVoz0fbn8JKxf2lZHFaY0d9JpmiRGj/MS1nUkf
5PELpN7ORh691i6g+Yifk2wYKBMutjL05c5KJabnSwDKmgvTu5+Ab20/N+k+qNwydS0ze8ysDVD4
mqtcml0EBaopNakR0SC3YuvQjqDBklE9K2b3j9mHWwRyK980a4RMU+TwYsj7+sRMDizQDNaYqOZd
3ByJtZU8OKQnxzg01vHPT453ltCejxp2gEVfUI983ygFgrNB/T1G4oYMd98Uz5E8MpK88cWtruzC
2OL0shQ6AL8HN6GF03vDah6C7ptp9buorlDOSg6DvsXss3pw0FYC2xf9hWXRzA6I/MscVGLc0Iyc
yqo9diaAvrzWFTcGnHW6vZ3r9kjLUMUFR75EQTqxlOpOD54vUO6+38UxV+S4Jc6y9q5T5aHbKcqp
xMSLr02OxkBtrIKkTPkslyXaD4gsRB/V6muo3w3dXaCGbpr6BJKvlX7K6i+317h2NV+aX8RMUx5N
c+qXsB0gKuGC2kP6Yv5Iz/fDbTsrkTjLFPo3JJ8ErouPrkSCPAALADZS+6bLxjstbk91Bov1P5Xy
lMbZvm//WNpBgaTywuTi0wvAN9CnAQwJYKnZMeb3qrf0PTOz2ljb2oV5aWhxKwdaJs1KxhFOcX1E
wWJXIrbW2uihaWblSvAa3N5L8cOXT9ClvYXLzJHkg8oUfsmsU6R/6Oz/bhtYd4rfh7VwCnnoHMUX
BspPRhd6ZfFRNzYu4S1/ELfLxUtWxWCk+gq/yzsIktLoWe+anSw/MfypJSkUMj+1cKvit7oskhAy
ThPSAWPhEH4lJ/6siLJRY/2Y/D7xfMV/GMetIejV89GIQsR0pACHX6/NqFLDzlvRih1fzO4kGR//
4ngYX0DzEb4k2Emv/34UdgXBPu26gTG0zKDxQ6Nd7ovDbTNr5Wcgg7/tLCJ8X54SyRyoPEgKpvxD
ljAeDFb/JwnGcbBUuk6V7qW1/Q3YYevmzZORgA9Rx3MmRjeBdd/+QWv3MUVnUTYQk6fLrqsEmaRk
zPye2Hlpyh8tIZ4+POnJRlyy6iYXZhafVxaYQ8tgFQWXfA8m1kMzzUvTrW75lpXFN2aN+pSHBYvR
IN/bRZL53EV5726Oh65+aJD64SvkNBSfr50FD/XnmW8JghnfeRdPju1pGeSrVYJCRdEN9bF2Gvuu
UKudpNRbq1wLEnjbqGoCe4SKeREkxCEdDC2jS5mm07622rvIaL2h6Q9Z+UltjsWfD/yJCtlve4tn
xhmZ17Ek7FnwFelS4hWUyczyy21HFHu2vIAvrSwukqJslBwKPR4zc2QPnYe5cR7Ntr3vnfIUJ39e
lKMzzwwDtLUC3Lu4TsDuOVPM/+dan2WvyILR00Zl3t1e01phg7oQ8xCwHDsITy3MlEVBU0vmVqmM
ApXdk1TsatWr7eE4m/luStMdc/U7hsM2rpm1r/rS7uJzK+GYkYADgIrN3jv9sc2ag8OAK4W12wtc
++Au7SxuTckZ8rYX61Ob1I2lf+RA3tuJ4v6FFQhVBZ89RNnLnGYoIXkfDYkuslMeB4DLZqZvt1pX
HfDCytLNHcgZ5BniGEP5bELL0yJhOKTyvpheG+3l9opWbcGjCuEag0cApK8vEAlopT79P9LOa0lu
I+jST4QIeHOLdmN6yBlaiTcISuTAe4+n36/m35W6wdrGiqtLMWKyE5WVVZV58hyKaWfaghZM8ZC8
GGms7lGvTU5ceyxu4ml7um1UtlhMiYqkxQmkraHsYRFoBAKy5Jr5kyrTLhuYhfudRG9ytRd8gJDz
r6FaAe6iqE1XfDK1d4Olvgs76900exvXQ6kvQOIEvRHVq/WrLByNqa+6il6/mgtkDQyVcP1v9N2k
RuCeZ/AIOnhcul4lYzDpWKojvlC7qt8leYHWR7y7vSpvXDvrxAcfOocv1AkQ5KxiQZ1bs3WMODur
DZLn2bCMu2bR/tTmUm39JbADLgg5pWS7jQ5T0Ls7ENrVrjRBEKld8EAXptoZzlycEnNUgAjanh/y
ANoPxgLryDQwNTUby6fbv1p2BjEHDE5M5RgEnnb9abohScKh4doX2o99/5lx8Pd6O/jeIFiNfo5G
c7htT7YUDDkzRSno6smk1/ZqNSzLXqMFmqMfuB9QYHk0ACn4XpNsSaLITTEeLMZZVWCz16aWbOw1
kOkcr2jWtbmzi+BI8rawlbIMDV/8P1ZEhri4qzcG/ZHMxEqrF3s3hWx7znZe/32x+4+/8elYKZuP
h8E1eKrVNZjDBRteF3+3IGgPXzYLeFJnGBmgdgeLCb3ya2fsrK/nrOM0tZLPM5ScDiydtveyeROR
3bvgEPzHzmpDml6bKvrCsZb3xsGq4p2p1LtagYxlcnfRrO48CJimaOMDSk9x5liAUDCZITQ0r92b
49Bq55FTbobBOcrej9CKhdVuGsY7u4jhcPtbD50dtD9b9KriD/+SGrjiAT/leo421rXhqtQTdGrI
2FmSoJTwiqDLbxytQiHm/1gQm+EiDEE9m03UcpOdgs/M9Aco74z9l9sBKDvsQLjQrgbYCcRg5UVL
/X+OFRCDaeUel3L0J/N9EJ4cEzQrivC3jUk/GTgaah/MYABivXYoshkCD2fOHzdUUaTOi+eyzDZG
Bd6YFdbrwp/mSkerlay0MuJMdjN2TUKbxnrx0GGEQrKNH46T+13RD135xfyYmDs1+xo0h2T2rZbe
I+Ey7SvYXVK9ON52WfZ9GdIkQKGDR1Vjtft6pVvmKQP3NqjFochf9KHcz17qu/nLuKkmKsuO8LkZ
oAMRvKAjeP19ywBSFehZCcl7dNT92ntirGZjDWXbXGw2IZUEe9v6cj5rXhVMjLOf+w5xqASge54d
qkb100FrcCvbGzntYEuZNgzLggf4ktBn4ztS9b12rrPTTqtprJ7VsfhYsGbjlN7/xmJdmFilsLSH
zU0JeAir7g5C2o+a9ZQYzbFAQHpyjN3/n7HVzstdhrwUC/SGkR3TsTo3oW808TE0pzOsDRvGZFeC
y4+3SiVKP2ltEgioCLO1VrbsbcgdsjE/OMG7NisOma4fbrv3Fgi/7EOK8tSS32bqV7eQvPQaUAAt
/ZSWZ5xfzHnZ71ol536kRrrytbCLJvEzF1kxX+01QH6J1nb7ci71v8y8gwg+hgaxYqAj6v9mcL59
zuc0TpikmONjtTBjVwbN+DP0mjz2nTZQP0WTEwdi1CF47jPNDdjcQxM/KWk2bbxQpRsNrXdQz6C5
7fU1BMhSmvaoRZ9DBOV5UoXd3ahtlRKkRkzIumjug65eM2sH4RKq80zqUILU1xcA6rWvmt9vL5N0
VwFuFtU77tJvTeKLMyZXssK2UgCl+hjEj7GzzIdysv47QRzwOEfFjMswKMJC13s3cb00RrmT55v3
OU3eOVHjd9HGSSb15MLGKvmpqAyaRcyrox1ziHXLQvHr2G33t7+XLJ8LljtERAAC/MKvMM1zNNsZ
IMoszmcE0Pt2lznFcq8MS/mojOpZt5iUv21TFgiXNsW/X6yR1qtF0nYgIepiPC5q9ZRTW2qb6bdc
Y4SbaX8aCeumtRa3bTOOwA4i09gHbrKvE3Ovq8Wz16sI62wQP8qcovKCtDxoVNhEVk45UxGGWcfL
qi6fQaFToLAOSlIebn862XLBNEMbHkQUB/DKShUbhZUPCp/OYjqRYRnEDAvvcVDzc1VuCRpLXQKx
RutMgJd/OX6XmPfCAkAkQIBXQ8d8dPze/h2PLoysjkHFtgOepDrnbzntkgFplPi4GEwnBu7e6F9u
fz65R7SvwBiKmQvxtriIvHJmFqGOCIlBbQSMfoobf5h+4yXPFNs/RsQaXhhJSi8d4fqBFBg6jWQJ
TvFg7S013gjvLV9W59GQL3MbNgCtRyvZVQz7uHl7ireGN2RZ6MKZX1lnLQSSa5xxrXY39C3s+BuN
JKkfgqOGzaPqbNXrz2WNgVUGjgjpBLoT768kSWE+2brmSa3YzEYxYCwQM6s3vVbUHTJe+GGpr0Xz
FDLoxX1940q3ZWS1JFWcwa2YucD9BfbdehJiHptTGiJG1/cQcMZM6oFx0n/VoUfKw21zQEZ59NXo
XwvjhKBfvaXNvmVldfposxtH0RiRzrSnYt8kGjeb52HY2I9yKwxbAcOhArKeg24GHhNoIWTn1iru
9Ogh7byjkZ288vvtfS8+/K/f7F87qxgL3RiisCrNzkLNTfd2aoWywwhtnoMEhfFXBl3E5vktG+gU
rAYcPJo4W9XVJaHLIVlFGDU7F8vzIrCGMKQp7X3W7d4GWFW/NX9Wy6cakp3aMA+3PZbWEXhoA2cC
oAtoU8TqRRayU1VrvYSqb2UG0G2r2cmM53fO0B5ykE3z+94KfaAY3CmLjcQkWVRapigTcUQBm1lX
0JdIi+ZpqrNzMlp3vPPNvj5m6V2RnG67KLfj0giG+gO+6pWH9aJUSa012dk1lc+T2X4fRue+mMOH
knvuxs6WnLv49K+tVU7X69SaSwdbQ00ezONu8HUjeW6y9CWdwALVW4Q+krwLQkDMg4uqMw2x6+XL
DaNuS5PlU6Ovi9P7bnK8/fUkW+LKwMqjzM1aY+o43BfI4fsDElKnML93n0FdHO2mPZlbKuhyjyjy
MH5E5W5N2Vs1naVlujivQvunolvPDGB+uu2T1ATz0wAJEe+hX3n90aZWDWpFZZsXU343uNYxmjYw
U1sWxL9f7Cq0E72ghuLw7NK7psDZBdVGpEnOEFLhvz6sojqKbSMH0ZOdbf2lpl2YNT+o2G8YkS0+
tVOAbVRRBbz+2g21UQeTUj54TnUQAyTofc/enZCeFRJA5viizepHS4/ubq+PbMdeml3F3DR32VgA
ADtHwZPa/lRM6jlQuoVbpUxZ8uPa+q9/q9N+otyT2Dr+JYJGNSh0iHc7phkHK37OrPfZrL2fY+9b
MZo2DY8g33gLSKoTV+ZX94BQG3pTrzDfBO+X7NMwjv7i93OFSDISu8GGNflXpUDG+01QwayiPh7a
KKsMrJmQYy2tr5t7JXsorC0YtywySehINwE25kG18iqLnNYJRV5nvoKElDpfHYovbrGVKKR2xFSf
mK3Fn3VwVjSxoSzJzp372Q3dfe/dj9XWGIBsIwsJesSXmSphNPl6B2iz0gRKhzOGohT7vKZapSTW
lmyN7NiAV5b7JvIlFPNXm3nuCr3UYAQ9t5q9D8aXQH2utYcmH/b6FrZS5hCJgyKboyLGsibozZWx
cPJOy85eVTZ78O3wS5fpvFF3k60NAA20h4EVscNWsaYsujXEASjtJM4m3wj+XPR4n3mMyd/OFLIP
B5LfeKvkoHG4ujvNRmZHnY43ufZQNckdgHA7PGmqs/PSrTe17MsxbAn4gXXinraOayNO68Ua8nNb
h0fau6IacdsbqQXe63wzXWcuYOVNpivcQCNyuiCqUarZL7a6x7IcgDDyPxZW1/W8GibLSHP6uu33
Ns0fiv5VzT6HTraRwWXrf2lntf5Jb3hjI04n4Yno4TTwBWw8CGW+gCAFJYamNoG2+lpu2s99yqT0
WQ+Mk9IgC95Gx6X7FpRbA4dSSxB9AmCn5mm+Ce9cnOZ1XjZOr5FpDPVLWT973MtjI/a93NkIZ9ln
AyQPRP6Ny3zdUY68LkDDc8rOTvfQxsY9a5Nu5k1ZlF0aWcVx2XRplXTszdC2uNo/tN0Wu5nUDQP+
NP5DPHrNHpGYfTD0AxZGWJ065j9b6+fmuOSWkVX6N0JNsfWcb2XGKFX2r2K/eOO4v70lt6ysriKj
OYRpy6D6uSrCcp8NrrOb3LqFnSLxNnKmLJcx/WQJ3UPBAyN+ykWUZWrgKcWS5GevWWw0JZvxRxtW
rh9FqvIyF8X3we71jYCTRjb4BRjbBNXpuk4IzTSjb1mak6cRTWZat0mhYCyGvT3+vP0hZZYgu9OJ
CtSdflHiiJVIqcuC2THNQoyjgE3yBUIX6Bs2ppBF9K6e8GAfxQAiiFyh57P6isM8FZWV5+JBNI2P
6fdyfAQVsusNoZm62yyzyHYTWHf6/xDTQYi0yqgwMcyF4dY5YTj7i236/VarWnZLpPNI3qGpxFm3
ynN6C2Fr2OBRWgd+n9aHwv4j/hPaJRcVse0ZLumlmJ6Z6F5Bkskmvv6C+cKdoMpL7AXtc5tHLyUl
nVCFIz6xFX/K/gqL1zE+anDT//cQuTS8+pTNwChj3mK4jZoTkmz+HA/HIH/JtnAusk0NPYNAFkOd
wDddeahWy9QCgwS6jCfxbu4fhvD1tjNyG6LnQ4nDwM61DcNKIheYbc4cRLgchYzgrjGcV2vWwsNt
S7KIF5w5RAiFFHhEri1BvFlpxYAld+pGMGHawM3RAvfhNZMKhU7YPfWBXd8tdad9WwZ9qzIv9VQw
GhAyXCjX8dKFSuZSUWXZ3GrnwlFSLjtzCwAlSx+MMf9jZBUbijuSM5EsOcfheArDaT8OL7GrP2/O
F8qysI1qFaMr8Htra9hQlkK4V1sBM64R4rrNU+tCI6wq/mHjYJHZIWeIciZUevYav2N1dlu4g0me
0sN9VHwO6lczG45dC0fQsHEbkxB56zr8W6KV4QCQWAMghzweYrQyxOBuf3YGG+aJpty5BRohXXSY
wRABYZhOo/czbdNjNOoPXW/94enTrk63iEOkjsNO4XLoMOhsrTaGGgxjrydRce7VhzEyjj1KC07x
2Fkfg9G8v701JLa4hlBXhSWZvtS6yxtb0+zWKvy1SuXZ7+tZhfUszHM0ZUE1Om1ewqJVZhv7UZNa
BYMjkifD6dbqzWjlThcbYROfQbjtgi+ldcxtf/L8Wn/PLNvBM+JnLXnKlIEJ8m/TyJNf+6qV/aFj
FqbY0lGWbByDyiDKQbA9ME632jj26Cm9NUCeq3vdsThabeTbyimut0aM5XZEMZcMRG5dnRqFZUVq
oUNmPgVJfQR61/rofU4HcJPjHVjRemP/SM5duCuY8YGVmBfm+lRUlHZcPD70ee5B/i9pUOz7ydI3
rEhy25WV1ddjOjF2mGBD+nj+OCImGsXHws42olRqBEZq0T8D1Luuso2V00ZmM6LO1xQnR3/OK6b6
t1hDpetzYUQE7cXtssoL7vnuQJULUHLyKTB+Io5g/PcnGTUfwe8KzA1W41Xkw4e3VJqDJ4NuPKTq
4ecy79wm3Shkvd2pVne8KzOrFBLPFmqNAVTvYRrtUu0htd/HpnKqrHk3duZHOHGgRX3Ris+zeu8x
UO+10z6o272pv4Od028O3sRM8HeU59FHbYw79vJZSdv7ckwA47y37gE7HPpKOQTtk7sl7yFbbajg
hCwN8Gr4Ja4XIi/1cOhMKISV/sShvktT7oyd+d8fE4aYDYa4AVTcL4WRKdeobwsrhbELsgdvgV3r
Oei+ms6n/55iSeTgQKmq0DARcXcRV9rkwM7dUz21rAVEgxv+aLpY3y9BrpwsaFL2rpDSuW1T+gkv
bK5ieYmUMWt7nCOZ7+z8+6Q9xL/BXcMAK5SfgnXcAvV37ZfVTaOuZ0w9U2b0u/yJScLSOYXH257I
shjIRVIzL2VKGeLuf/H1hhnawdhhRD0uAj9r/4qM020Dsu6icWlhdTtUpqHN9EBMb9vpiWrq0Z46
f1A/ZXp9mHKDhtFDY72Yw95xSr8Y/nsfBOvu2xgBgLF15SQ0m0FNMiZmnTpkjiArqn0EoctGPEiE
n8Uf581H9gSa5q3StB0UNWdEw8CgcrSSbzCjHZjru6t6P/XNNkZwyvGpqRbzHhqAD+Z4RxnXTocj
yGJknfbzZv1LdgW4/EGr6PHyKWjDECS9Aw9AAzJq0naT7uxMJKGWaeP8kLsvZluIIZhd7dUetKIo
V6O+YI3RAK2CdL8wS54Gf0QuQo1PxlPx16RDZzIcoWw+Tk/aB3U+hpqgYcqQs7odcFLPL37Lam/W
yayg+sqK2/beWf4eFQb4y7vS9qt0qzslY3IB2QuPC0VzKEfWw0OZQYnbGhnACNSXInHB1nV+qj0p
9UMwO8cgjFE02Tvepyo+TNXdLAbux2Gj3iDLRZe/YbXSEV0pMxfccXOY7wW/rWXvNmVYxSZdH3i8
7kB2U3/2gHRcpwkvbuZ6WhiXgH2H246uP7TFw5j/pRrnYfhuB1tNAvH3frHHnZkcKx51a4Iaa6kK
r7D4sNQh65gycYbcJQoTTDbcjhZZsQEqPIQDRH2Du6Bx7VmYVIFCy5fx8HRAdu5DrTk7UcsN4mrn
DSC7SFa8DD5smBUJ4RcHISfg7c+rgHvktdncSBMHaSNBqusd6yXbIVQaND/GxtfOaeI9ectnrVge
ko37kYwEAo4yyB9scQWg6nZtV1OjyshGOPI8/e8E2efYKA+WhXRh+VhE4b6JTDqss9+FsBIti2/H
7R0X643noHR1L37EKpqmoIiT1mJ0RHW+0kbejQyoACy+T7Z44mWnGxUxIG6CGgXuzZW3kw1hglAu
DmLrZ1k14y5SEmcjhCTlMaonVJo1XlqCA+7aiJOUbuKGCUnAUe9nU5S0/eklnDQmfgY/aDc+nmy/
Q/DvCGAgAbS+vjlunIj2GVtxNOJdUQdPXpa9Bk2wldRliRRmecgvqQmz61dn2myHoZeqzC91RnNn
acM+zx8XiFDqnRY9ZvM5rAs/tt/p3hf4SprxmKn2XTsgfvYp1LbaebKFRH+FqjS/iEy7CtupHNUG
0huGXY0qvXedLjnEYatt3OtlWY4wQb4NZnuwUKu4LMrFmKvJhJ18CE5RphyKGERQ1O7RSfe74qGt
h5fEqX4jgYOOQ0qNMVBuYav4YbQOSBblunM0uDsmVZwqhenvdDvhyD7gpRHx7xf3PE0rTW0ECXRe
mpdq+WJGW5Ribxw164x2aWG1RMHC288q+XiR9760+33AkIGVlw8qAzGFs/h5KN4BOcTTUf4+SZ8U
biJwgSF9earybgSvafo8S+Czih+s0nmXjIcwW46mcWoh3tGau04/OvEW1l8W5Je/erXk6dwogNfF
ksM1XB7CyfWD7Fuc7br0N3prPE+gTIJZAtTPGpbAgIuVlh6plymGvbgbKFQnMu34GwsNrohaJWcL
sKzrhV6Y/RjS4I0E1QWTE++UdKNKLktAcGr+Y2G10EqrLdPU8clKDXTFaO/c6FwiP3PbD7kVqIV5
OooL/MqPPjSzvG/ZFc7k7AemzsVzeJo3toUsd0N7/Y+VlS95HNSRZ7Et8uVJD6y9N/6kPD0gsqDr
+0IN/zuvCEJ7YO9prkO/56yirRznycw95pzi4h2lgXxKn3oIEGjGh7/z+WjVUgmDDZMew3UYxE2Q
Fm0AM4zgIJg587zx8zajsPi9v+z5Cysrf3B1KR1BuhH11SHr5xd3EPX+h6XdgkXLUrOoVlA6FrS7
ptjHF/nLsdOmcwIWKoOdvKDvVFs7K/sDVFtlpgdtOFBsuR2A0sxwYVGEzoXFuHBCJYrZSG057ANd
P84esmPuEN6VXfS1CbaqttJQRBwO4VWh7fnLipVpXqeCcyYtGs+fosa6m+z2vijSyq+zMN6PxNMp
m5KtK7B0p10YXi1iBAXCFBec87aYZuifdPMncNHfiUdImeFLFHI9a6xtTCM+WAKITALPOAH6SHkd
t/bLbywZk8g0Tch+vyjThEHUgnglZ9Db8HsjuZ++esPCqVKevHSLol7W04Anmcov/LamAOtfB4hZ
BEPbKeRBt0K+Xlvu4FzwuL8PtIcyHz286El9yH14SrOTYx+cLTIwyeYDfQK6CU95l71RKFwEaBQa
imZlqAMkSsbjOqz+qKMaCi1UjoOw3LikSI0B2QKsSpUN8Z9rZ52+mbJUYVxtVOdiPzXZsCu73Ni7
DGKjbo0y2O2llNqDsRFsrVjP9YUvTl1rtMaOaZvJAHY+aA/53O7UpTjocfT3bVuSDQCYCsm9NyF3
962dcvEh89rVK5XNRycMYF2YTZQLmPTYm1WQbLwVtkytkko7l0mkMPZ31gLelXHva1PiN1p6uO2R
CL1VXkY0Rdw2mC4XnJDXq6Vk85D3DqDsZhxmim3usY7GP2/bkGRkMj8DUabHcwQdgGsb0RgWTmUB
kzZrpFmYy3pUw/SwlAej1Q5lnP/JdGinvN42Kvt+dCwhsYdYnpmS1Z6bUYpGvNzlugZUNW2+ZdQS
FeX+thFJJhbSM+JdTkkP2NW1Z7ndOEnHO+Pche0u9fSjGn6wHiI4gZXPy1aBUnLMgKsQe4oBTdhx
V58xn3tbUReMlcWXHKrO+JuRBP6Y5DuAB7f9kn48cKSA1QRDyS+D3FXVqAx84VdSGn4YKOqJrn6+
q5p53t82JfXqwtTqTaMsGU+BijiPacOp3bdx/DC775ve8etq6/ySBTsQTCFIBp0Ctezr5eqHqs/y
Ebe88MNgg0iBWvK2N7IiERlekGy4qHgzA39tIknHyBkNUi0jA37o1VwNZzrY8y7NFD9ul1Oc/7Co
/XnqFspelgcRm4ZChND4VQeJXlaEmhRjr+2cfcr6CX2s8iFOvEP8G20hurT/WhK/5CILDkhd9InN
sGvYNdVOi22UEYNJ37lWpm5EhywQL02t0pOxuMlUlsy41dFrlb+ifuKaD7eXTP7dOJ3ZWNQt12QU
jZ17WengjWomuxIyQad8KMrwGPcbyUIWfQxXCyokmGIRM7j+bI2R9klawF48wIoF34WS5Kfbrrzh
4tfZHHIfXo0eJR+uT9cmvGpU4OoWAymZ3xrtQT+U5Q6MS3jnLB/H+HUp7hP6KUjyjAiwVF87eGaW
XZ19Q0HLTx6S8B5C/AjY+MYPky0j5DmguAEL0qVeLeM8K13Tuvwux4XBQ/k5/T+wbcs+L3VZSsHM
TpG4VlE51sbkDI5HIilmKvgawJ6tkqgs3V+aWLkRhDqabchknrs8uQv1pzkZdzZSUkX+PkjCh8AI
VF8DszHVn7rG9euPabm3ZudUauneiD5Y8WNTbTX/pL+JdMOq01Higne95LNRDSlKeUBknfJJtz9G
8w8tqR/1wnjXGOY9/H1bIC7h5S9BRhNQ3LUEZnb1oTN10QeG+BnnKZ81rT5Wzo9eVMHyRzv/fDug
ZW0TU0DFCGaK0Rzj195NSq7ZYcr4aaATr2Zyx3Vhh+TAXay6p3Ru911F4ad/mmZz58bxS9FOz27n
fgUTdLz9U2RpAndBVDNdAa3KaveaQVrpk0J67Y0XKxp9ffo6VHD+fLhtRkZAblLfo/rD05XUJ7bS
RXLVGhNdFYdCdF+bHz2r+eGF3aOZoeawxJ9cc5+mhyL046Bx9lpj3922Ltun3G65ZIjxdXLItfG2
V3K9hqLjnBqnYHF2dRcdpzLfOCRlAfTGmM290+KVrl9bCY3ZsCDbBXqRDr6d1ArYhgKMOpC5ajD/
jlplo1ordQtGCHh3WD+S/LVBTR9DKFBMmvBUEsXEd+19092NALltxFq3hzwlDcg8Vkw38VHNH0b7
TnM36mmyFAdS+H/7wae79kOxl37MBJhAGR4Qn/C35aWkS3NhYRV9SxRElDOIPhsxCYOJb2iQfqT9
A7y7G0Gw5csqlyZqgLoMfYnz4j6VUJjP0Ua2lr06Lj7WG9rgYiOZQwTaM8CVpfep1ZbxsbX8YV/M
r4b7Meo3rG2s/rqYOkWKOcW6WBplX0fVEfWaQ21vQBSkhQTwswKuRCHhF/qKJioiO0zYn6pC9XnS
fW/RUfJ1ToNHibyZIXX6AwHAKMtf4t6hqZ2d0Hk8uXY++F261cyXLuHFr1ntY3fSo252iXgnHpCG
n5wPZmVsdc63jKwishxTzZtUXC4L7TDXn+dcOdxOelsWVudZb1pdnXtY8Ipv+fhYqlsVSXlOv/hQ
q1gHVhRZY48FxfiS9OYhSO7npIe7+kCtNR4ftGjYl3myc+Edv+3b/yVi3npzorG53gVNjCy6JwS4
Rz3t1F3RW7a+i/u0j3fVlBfa3lXL2SILp/Pow/g8viSaC0dxvTgL9E6lUd31ulbEp6CApP7gdTGF
aK8wtqbjZMcrsAEK0DxfGPlZHfS2tui2IbA/TRrsAOL4wXwMxno/KD83voiIyvX15dLS6iBXh9hw
wzmkpdxmu8QGXeM9Jcqn6UMHxu6z6fmazWaBd87QPt42LfURwmsEjUGCUgy5Tt9W62VKYQgacj33
48TQ/MH1EOA2Hvj84Ub9SHYvtC+MiX+/SH8GaptDPwFuieLl2zyGxr1TTOIZGqm7eoDFY4bq7+jO
zdZdX5p34d2FI5dyj2mtDKO20FhRTte5C/7yuPjG4/tZP4fjsQnfJxSnqXHe/qxSTy8Mrp7cmaUp
aABjcG7HExQAlL/fTUy3RBrvOcvaR8vGi1Ga612wINSOgWOt13Gp4SyiUsyeek2M4mHW2i+2Bmzo
tlvSUgIEx+JLAs6GZ/t6BUf6QrNTYqYABI8QTaT/XcanWcl8rXkGMemXNS3Trd6jLEgZhWbdAGRS
2VptxKDRgzz1CFKmMprupaoetDL0+/HLhnfiXbLehpd2Vu+WZEGWvUmwMxdfGqrDT+auivw4gwJq
F78r9qrzF9zwNufabcNS/wDxiMeLxbNi9VW9JVYTZ+Gres0LGChv+gY7tdNvnNRiK//iHRhpE25Q
QG5rVNIMBCEM8o6WkIVyZr+zIWL09kuIxOVGqU6a4YGTACgEBIpPq6xSMqFW5Ab9O+OjAweBexzp
Sbvxl0nTjoOr73g9+T1dUac3GSbYBemTlX/PgRnf/q7Sp5rDtBz1QrAJmivy7kXCSdTcnpIAlzXY
9KsfoX2sq8PQ74o/YvVbw7yEvUy+h6pKbp0X42GrFCtDj0KPR3cFam6kRn55u+Rx5lqT6BtV5q5P
/zbnyTcZoyvGu/E1T44jBIfjvTY9TN6PDdelq80YjoD0UN5ej1urboQIUER/R3cHn2Ceyj9jROFA
CSjmXdmrxy4/AZwRcEo2+q4zX9Su9pe58gX7yhZlkywBg1ET7J8MTwPXvV6IwjMyq8oESiQtXD9r
kPAuvY9xB6mal6bjIckQxxvpyzBHk/658SnE6flL4F8YX52uaVc1jVLRC4Xvah812ifT+HMIz3Sf
75fEfNf2tR/l4aF8jba4HKQbm4kEJEmBkzN/eO0296uw7Ho65lDLdO5T7KIP8n7ampWTfVzRWkaS
j/Iuz8lrK0UZNzZyOqTHZngM4+JBr3o8qz/Vkc7B031fGu0Pxcj/vv1dZRF2aXaVLYN2ofO/YFY/
dbQMwyo/KEHhB0791M39xlaWnW+004hk2LsFeuPax9k2lKpb+JJp9QqjXAm3pRNv5H/Zoc1wA1Oo
Ys/q61tCa2ZRpHDVJjLCXWn8yVFjlsU+TQ4zFO1puaWBIBOOYSgezDEwXDHJtkqTql6X/9M0r6x6
F7ffwxrGirpFqOvFu+sz5VhFPHnrA7TmfjvHd7XO86pbDm7lfq8ideMlL/3E9LiBu0PVQVnp+hP3
ipqZSsR6GmbjK9rn1AAr52whY6QPDwYD0PwB/Ud2XF2NxjmpdDQI2RMxXe77vkt9NXVALA37ITkA
czerXVygvb1xyErdA+EuBo1pja35W1B3sfKog3w1H1xBEmJN9n4MNsJU6h0IYxScmV/Dyso7Xev0
zKh6GmJxXD66BSriqQHLvxeoyX236N2Rl5fxOFf8r9L90xhryPZ5E3+8vTdlQ3TUKGkfiAI3rTmR
mS5Ovq4ZEk/hTXUe5ucw3TfxiJ5ejSzFneMcyuVgKcYTRFT10u7DIvpTN+8C80mBzrcUDLldeHf7
98g+/uXPWUU6jLtWQyscGiwnueuB2S/T50LZii1ZImQkFHApEGHQrKtEv3RKMY41p0zeOgfH+zZP
zWPpANuzmdRsw3eOXvt1+RsD5mIQ9R+rq/SbZXY2p7BDnivnNdeHnQu6YPniTIaf58uODLm7/S1l
hwrYJEpuUAFwrKzO0rmd3C7U4V730s9MZx+RAnPraNe7G7c46ZrB1AJm9Q3CtlqzMG6D0J3JB4r5
GikQBMHi1+lblQ6pFcrKAFehYOP6ex2oIQW3bujof5Zt9mT1PyklHcPl5+1PJjuqEDv9x4j4ERe7
Ya7zuu5Fm9p02t1cv6rwQ5nPS74vxmYjA0hj8MLU6qsVbRr3alKiwjsaXzWGoHO7P0yNee9kCA2o
5r0bTIc42cyr0qi4sLs6ICFXR9QJuNU5bIMfHYVYK55+LLbyuKjk8dufU3pw/Y/eowPjEgCA6+/Z
MJDlhEIRZugOZvSiTjvVfi7yozu8L8LvLuzx7vLkOBFqwE+h+kdIqa/knj9lWw97afTwLARn+fZD
Vjveqjx9NEX3vIqTnaZ/1u3Ur5bTbXdFCK7vj2wBBtl401g8r6+99VJQSeFA9GhhuGfugVqmvRE1
0tW7MLFavXkZZlsZiJqwjd41trV3mvYYOeYPIWh82xvpJ7swtTqhgro0x0F4E7evagUCMfpZbU0u
yG0w6g+PGZON6+liqwKurQr8U6MWO1f52bilz5n+O478a2S19pnX5VXPfju7y4vgOleHp2HeGo+Q
Zg77XyOr5D7m82zGaJScabMiknaqlE8a/esFnaUy/PN3HIIfi0cbFZY1gF9Xhxn0AkHQaIDGms+V
Y/pNuhFp0qVx4UIRdCgg1ESwX6TCIc7HIRIXFLjvR58ppeHOncrgiPCS9/9pSvyUC1NjmWlaUPLt
guJL0ef7sX6Zwczf/mji9/6yOemug6GxAXKtR4LmJi76wBiBmDTO53Fxfyqb87LScoYnOr1vfKsM
clw7kjuRbeYt4hW5EzITGQ3vNDN/LBCtCLv+GOfdc8c2ZTrwSakoUw8HG31w4BTRPjXC82gHG5Uc
6Rpe/J7VGoKEHoLIBrXRivbK+AI/VJV+uf1dJRmJfrrBex39NIp9q6TXFAN+9sRJ0fd3k+omJ5ge
y32UObM/qltUjrLJritzqwRY6V45hBPLmFfjsWhIF+Nf2qJ+dtXxqxB8iLL71LlXWmRX8vwAu+U+
1jbyiTCxiiQmDhhhYSzJBhGzWmVlCky7mBG2LxPUOWF8t5R+16jLAXHG52R6iab/fq5cGVwtY2pH
6gxZFYg2+LoBaDjzwQwKd8OKJINdWVntwhahFbMwcWsuX2Hnr44aoqS0GKot2Kas2nVlSYTUxX7n
ntEnHc0xOCU+RPZLFY/73nha7lLrGc68vVkiqvPUgb/th40k8H8xDX5JvFwhYl6tHSRcrpq20OzG
9seU0zmsmLbhXXlKtfjgQmwA+fmTO3+YbP1dXm/BfSX7EcdtZs2AQHq/DLUVUwKsOIVcfxnyfdo9
pCDdlOzD7Q0puVjSwAcYDsQXYiljdW67VQaY2qVrFr/Ch9K8BOZjZqF5vZx1bnu5/fO2uTec6C/b
4V975uqOBy9y2KgDQ7NRfhyL++ic3kUvfbbvx/dqk/rIwTvUqfVPMwODGrNH4O7bH5r1Psh2hbUP
R7+aDtp75aRtzblJMj4wAzaqaMmJQsJ1mE3AW9Gkm3lvma9Uy0t3w3PphmFOg07D/yLtvHrjVpYt
/IsIMIdXcpKkkWzZloNeCG8H5pz56+/Xvjhnz9DEEPaBDetBgIudqqurVq2loqPym3xu3LHWoUgD
jcpDOHyMIKEOd4HxE6jyBi59rfWcsRC6At+hrcpZ7NtSDUgYRLwdFQUM2qch2yn6R7Wd3amGSC77
AHfLLtWts10EXm8e8vFNaByquttJRNum+bqlULP+QQZ90oK/iYrL4oMiPjQcHT4IeiFURs1ylzzR
enoI1Ncuf5emD5XlUCLcQasY6S/qruxeZ/0UwnDuZH+h+0XtAB0OVsKhk1Ms1IU/seQwmaeI/pwR
XKxhfHG2En6rR+rCwOLSmWtNyZ2RneQ3Hzt7Og7VeKfZ90b1rdbtL6P2MaUj4vaxWnUVFyYXp1iJ
2Qdlj8k8fdGj+yDuqS9pu9tG1sp0HA3ErizKDhT5xVdczBwuqlDiDKB5XqKNkpI43SeOYx1UGQkd
2WnbA7ig2Q3kkVqoLvnHXon6jXtndXLhRYSqiho/fDbX35CZQzWQT8VflV+1T+yiPc/EXAYhpM2e
bT3fHvLq5c05otSCouxvvGO9rPlBhvrMmRbmN4nR7ZDccZvhZPT5ffJ2lNtuYyFXvdCFwcVB8eUi
rLWR7EjfPgZCW0DZ2v6rEygS+nTJkMFbJkqTqFSMxEYpUJDAxunXrPOUxsv/MZO9n5ceImAbQ1o3
aIBCJ7UEhnLh8eMy5l0iWnktAyXZUj/H47zX43QfZJIXGztd3of6FiZgLWOK0rxKTpaWTzqBFqe8
auOwi4MQ/SBBHV5lSuRZY2nuOjX1j1kH8Vc7azNc29axNpz4pFpT/W5ygmhjv64eGkDq8MeC1eV+
WYQvlpw2VKGYb25V86gU8l7RfvbGcMjq57p7VfxzmG4E2WubCI5+8RIjtQDl9/UZGXyn1UcIRM/Q
fLth9VM1v9w+FmsVUCga/mMBdpdrC+0kd7Xd0MpQ9m6s51/VYT8+yF3/JS/6u7F9o1K4GT8G+UtA
q8MsAwI3N07mamxGyyhZcRDgZE8Wn6BXDb5I6Pqabfkj6fPStSblQCuMJ7Xjm9RKEd7cGSG9vsGp
CdR7NVdPG7MgfM0ylgG7Snc6qmvkwxd7bIrTsQwaUqaSEn7MUR8E3LL3Z8nLTPWk1rInQyZh5NCc
woAzQoJw2/7awbo0v1hmdE+YABtfARcLHDYl7Z+Vq35XoKugPiDXO82KN66AtXvm0qT4pIsbQIlj
oxpL4X27r3lk7UTBLNgETK4OjJMLhgvlKkC611aivC3kSfFBD82p28r0sYb7evisBa9ycc6M6kAp
aePtu3pMNRpMRb8CLPxLVGOSOIkRNjLH1Gq4Sz63o0OJ7nOU+ZD+zh5PDH+Yn7N+8G4v4tpZFe1U
AglNb9rSrhX2ajVZtH0EiSnYHiN96xmx9uSGC0xwWRF9ycusWT8oE2K4eIPSedSk2M2ij91YuZv1
YrHbl6fh0s7yZg7VNpQCkqa5Pu7S1o88LdWIsNRu3k+4YgLPZKv6tnY/X9pUr3dKO9O9ZZfktubk
YFcfx+928dqhjT64ad/8xUpxj6CeQL8Tz/mFw4HsV5OHmGJTV/yU/Mo1t5ou1g4XATJ/UPWgTXEx
GGcca8maSW/O7+PmUUKYO2qbDZ+xpiEOKA8EB8gFBeWmhdOIZZTunJRHZRu16iny7Wk3RUW7y51e
QhBTU04g6CAVyCPH0/q021lDC0muURmuatfla9ojmuPYuyLwfY8GMHGtTvV+LGrb8xHU9Jw02BIn
XZsYLk+CB76aSv1iYpJOC+NIRmSMlloPRkDbds1+C4S2dhC5TTgg9JnT1rbYvlHnA3IKo/SckiZV
+p95sdXuvbZZeYtxzOnZYf8srouxaUo9lNGT4IHtSUSQWRN4jfmILxWopU3S3NVpu7C3WGo95xVi
844GhPlcZ/qhLwZvM6G3NijiN+glycpDEbM4FaHRG7lqNWhKqKY7JZx3hTKwPO4duT50RXzSm+L0
5y7z0uRipYxeagq0BmF/D76S3NvJ0BvftrAaXFyaWOw4R6YLpfaHlNaU3jqa9QCSWA6HB6eqgmNO
fA6fcjsfS5kOOikqeUJrbJcsTJVnpOrkrQ7ptb15+TmLV0E6p1JnGYw4JGYXKLfhL6qyogQFCYFD
5+RvZHWQkPpp1iNDY/QPqvqsdLCySS+3Z3XtIoKIAOQcRVNUSMQoL4KHJDTq2lfEpBaO1+eDG4PT
UBy0rjcu87X4AawNbKc0evO0WKxeV2vl1Oc6ehpIjszjfNTl19h4DXPj3g+LXT1Z+zDZelet7hkc
K/3w3LTwmSyGB0RYkuBZRfkCdhF5MJ6LfPCiVEfR7MPQz3tt+pRZiWchUVCEw853wM3dnuC1G9gB
zOqQM4RucclHgOPufWX2xbihMhKJb3oe89hrR/t+svK9tKkWt3L6TXjahFqTjTSwvXAxsz4UhTqi
ClxLornywSp3vf5mmhPPhDBo64JcGR9sGTQAAtmFrG3Zwe/nHR37Kesaqmc1+ZSP3+qvZfE0bxUp
1uxYAnmhkKwygSosNmqeWBS0TJQy8gfdPyem8WZqmhejg/tNVb7eXrS1lypXMdghofX3O41X4kS2
1QtrjZWp7twr5a5skJtK6tihUOd8SJ2svx9Sq/UKULjoVevDMQHseLz9ISvHE54VYLxAqERgsBh1
VSq1rHQoGkh15fXlt7nb2cRv3VZP3MrpBK1PklVwPpFaX7whWoSN8nEss3Otkz8aWrex76o7zfGU
GXLqH3nyFwEwEFFESnFwogazcAdlHGVjJMQnYpMgVH4vldFOcUTnwxbf19pxsEnUC2U2Cxe3mELU
TwYr7430XPh7SY4PSazmrmGGh6FwkFCsMrJk6tb+Ec5/EXf/4rUiuQASBRD29W5VcykMbB+lAUsZ
4idk9L4oPs2bvuOHjjukBfT/ZZIdfDDDT10wl0fVHvOXMclDKKeHeV9qCq+423tpJfSgJ0Lwv4Af
FVpT19+kD6i22T4KJnnQZ4c5SzsvCjmnVq9u1evXDisB1S+fQK12CaOoExSmoANAnWf+YdbTfQ+B
/Y5XwbGXtirPawAVXKtQHDIAhjj6YlilokVKH+XIpdT18NSHlr/3AYiD/QmDvaEq0anIC3sfUfLz
JmWgqIvz3I+DIIIa6mavDIi4hKk8PIxzPh7kZpPwfXU2QAnS+ekIAhLx+4s7ttXyDJn2OqO8UhTH
pCi1o5GHziEpzHQ/G3r0Vvf9/O72aq95DoBWAjADOPG3t3MDsf7cgoYChtc9BZb2dpo+16ZcuLK/
RWi/EgmZXHGw5gFIFvQT1+NT0gipiZzNXtb3hvmcFltHeGUsSNeBtPwlQ0kMcW0g1wK7nQOWuDTe
9dE7CdoRRfEq/XR7ylbWySJ7ZepQHFJ1W0Kd2oiOzUSZWKeQa8Z+Su3ZNUbJndT2rhq/3Ta2Mmkw
7BHsUHaCkUBebFslz5zADBVOY/4mbh+zfEtgdc0Acga80Lj/8LSLSRubPEmVmNE0RWnvE02R3LZp
rePtYaw4FUuDJPCX5A5U84u9PbHyE3xq2blrElcbZ08ZX0gebbiu1bFQDqVGBPkM5cDrDUC/GG1t
OQ3ajk75qaZcuCc1rG5YWdtmKJiTa6IERRvg4hJssrErqEEVtOb5Xx3/rR9ahyGxT0H6F4KMlHbJ
/BCgQcm67AKCpzTSqhlJE6msrIdabxrXCvXsFOmBtr+9QCuDoqyGCQHsJJm2eKZUtT2GueSgeSOl
OxpYoTHRIL2DyuS2nbVQmwoGSFyyroKoeLHfjCwvLUgKsrPIkbyT9I+d+U89n3NDdgfpwfZm6HPb
t1K727ArHrOLq5beIyF0LvD1BC/XeyMcfXGBacjDFO1pCpO93r9z8uFhUOitHIPHwqh50D9YprRh
eW1mhYAWdXoEfSDmuDYcdI5Pup1NKd4WrQ5RUfFlhGBKfbk9wpUjRuQHiy4AYATKl24paMDdlV2U
n1P1ZzU80jKmhH/eUogJKmoOXLLGb6qa3UysIltZfh6l19x6DSn6b3aKrZxhIPmCQhqW2N9rLmE2
2mFsFr+GYVCLaLbYOlbX48LAwhUVpTzW0Dnk59p5BL43o19R1Y+bKdU1Mzx4UIZFxcwElHC97BAq
9bWpxPlZ6R9KG23f5J8++BwVn2+v+qoZEkWk2MhLgRm4NiNNqlxXXZejxa0ds30TMBq19ZytvqW1
9gG6if5r6FcS/iI6mawkqaWiZ+07x9Xsdo9B1MWjZ67ypn8Q0Wg0VG5qfIjTXXSYA/NsN879DKFZ
/0N2PvzxsCnr/gpaqGdzPV4P25iVcmpDEuN5/qr3X3zznWS+jbY0slaO1JWVxZsgKLuhUHLqVKkz
3Dt7I0FroNwij1orX9CUB6CUy0QoiS5cL3h7NbJ0ktNUGYvJcocjc1nJsqAXNozjHJmuquXn2xO4
OjRysgbZUqrjy66UOCuVKoZZ9xzJx7Cs3Fh6q7Qbvn5lb0KNCSk7Nzksi0veOaoxlpV3gCR1fdr1
Q+BNRXFIwLn7SbjhZMU2X3j3K1OL0+bUoAIrG1OT/GjG/UOUttz/dzzQPSn/ETb5Kdii9Bdb7JZJ
MfqLA+FrudyMLZBLe3yBQK14sCzTbYx5p9AxeXuxtka32O1hPcuqZGGqNPb+x6kq3sbmQ9691ubb
KvniO+XGbK7lNSCfA95KoOs4oEaux8ah8OtJAYc4N8+xrLq1RJ8oSluzru2mMHR1QbDvqVZASaqy
N0iF17bmpfHFeeDlkClqyVqqiAmqiqtoz2b3/faM6iuLd2ljsV94QQTTkGND6YsdhHu7wKw2hrFu
gtuY2FoDnLcIOGLYnstB5zUvWMWemsBv9r4iWXe3B7K2NQSWBkEYSMXov79eKZJtWl53BlxqQpDE
GbwgtKFcIkuifm7au6R7l09bD7ktm+L3Fztfkqe6bipsFpQJIMqnmO/W8aGZuhPdu538w9lqm147
a8CteTXCs8XDa3EA1IiIUtIdAAPqF6V4RLvgBIsXsUcav/2L+bywtBgbkUfPlvDZ+dHoDUPpjcbD
3DwEyYuaK6BVRaHkz58tPPColxsEPgRpyy7TXA0iWzIoXzVULA6KMjwPtRz9+ZkWVniwQuohCmWL
/WhOaTVqKQrSdTUihiEd4t6rNOOo9orbBN+mDuz/GD30H33j7vac/n4PYJncwq8XJsnmRZ3JbMqI
m4YCha4+Dmkqwq1Ge6G78LaZFVD+tZ3FCNMxktNZpWiWVvKpCD7HENXoMJEl4Cnq9pNavSiE4EiV
TR8gNexzizKGgoyNVG4wef1+9PkQnoek1tHLodv++oDYUq2ZdcaAzexJa0PPmF9uD3XDwBKJq2VO
jbh9QTnGqlw/f423gOgrQQlDEM2EAtsgstvXQ0hsrctqi7lUQ/2UNMahbN7m8mOfv42nDgGm+3SE
OXTaIiES7ur6UsWsQD5RxsWfLd3ZZKAu1yuoQ6vpnuCk/q5Kb7Mo27eyvdss2q/OIroxovIjTsZi
v4yxgkbOKIyFlmtJbwkzNy7u368yhiOSRUB5CbaWHcaxb6jhHGIhCRHKBGzTAcwuiq3gfMuMGOiF
Q+bRB75BmMkoX4oOriZ/nIzurwYjIBuCcpf37LWVuFZUo/Pn/xchp8cEfDfU+Lc39krXB+RKbDlD
PJWp4Cwu/zglTavL0DZmT3rmThzXhoDqKe6OuvpqNJoX+K0XTgkNkwEYrY1ztepCLs0vZjIBcRP5
GQfLnjyi16fMfK+iZ2zLj1KquFm/k0r6N7tXOzb2rVqdLHhIMwlGe3Ozx/D3O0/QTJH+4W0HTeqS
v8duCtvPdE6gfqzqb0FU09/yI6bVZXvSf8+NXJtaBBFjkBpSXDHqGL1MvzqEwdMUJQfkHbws2hV2
5iqDl3+7vdRrp+9yfAsPU/pm209TlopkgqW/FP3WtSr+g6UvoY4DvI+Qget1MaqqlgtZnqm8yzIr
aO2r6F0QvAT6yTyOL5K0cTrWPBfd/fh7tIxoDF0MJ53lMtcnrEVBHx6UknZAf5JQ67Sa5M7sLGgb
OjqGLCvd3Z7HDcNLMKVVa7lhBxjORPLsFAy7VPk2GkcjeR+CsLhtbO0qvxjlEucUp4AomgwcTF/Y
rqG/BEbgTnkOk8DhtqF1R6BSDxePVNgEFyGfRburJY99ep54/w7tzyxon8rwsflWSPeq9k3S0Pr0
9zKqZj3MZFs4lTWPSpWClyvpV1iyF35Aray41ErwDmP2SkdJ1Dzm4c/bI1w1QaqVi4dCAvv02p3K
Mww32qSmZ824i9sneTjI1fvbJla3BjUD0SlBQnwZWJqxHKhBpXH9wHgQPmrDz5qusvykVd8pW3u3
ja2O58LY4gDMY23PvkBuGGPgtj5qAKE3bOnhrhuhgwBWEgMd+MWk6T7kdHaHESt8EaQkpvSxqfut
vSeet795Dmht/2NlsfcgR1aiWAUOYqEkF3W7zj9p+nkwvvTWq2btqtb26KBP0ndC6/L2LIoB/GYa
2UmIlkAw0CZxvSu0Ai05yWfJIqUbj8Gs6e5k18pOyWoomCpb26qwr+DBcf4kdIlTf520xVaHebkd
otwmatbnHcRHSu9Cb9btDO1xQO+Te8FDPsgxnpOAhENCsnxLWnd1m158gVj0i/BFoZ86kDq+QPYG
41OdBG6cH9N7cvRWvOWm1+f339EuNpBjhgN3vM8raKa/KvwxJu8ln/6l+OPtdVy7fGhSggMVgDmx
zPI0WAZVwjbOzsbnsLorrF1jfcqj6a0RvFHbdq9W0uG2wV+FuuXOgQKExQQEKRp0r2dxVA1aKtOQ
OoNT6/fNoGVuqwldub4f6DxOMlpJzflA8B3ddVMR7sGTSienbbo3Q1JqnlL05f3Q+tKHwvG/5lbW
keIlmWBUCJXkQJ3dnKaUvRDiOJp5Z98nYQ3DtT46j7YSOQ8UxIO722NaWywonkXyxOJNvixppEEh
NRSj07NkNwdLA2fZRl4rJ/va/vMuLHj1YX38BaIj/hQu4WIP9kY0JCa8LWejGV21hnWociV5Y41W
X1U0EAoedNhoqApcW5F1ROUCAWeZA9X35mEKdqXdf9HzOfKcYvgaJ116UOrU0/UMood+2t+e0PUP
oNBPmxIgYvQlrj8g0s2yqQaJ7V/v6CueH9rskOqPofZsf0pyt/9y295aDCtwBf8xt3Ck8ZhGgA44
beQsv9fpi+IjJqSWezOLd2270TopJu+3AwAjhwJMUYbib2FsbGF1cyyAK5rkzflB+pY241Ns3xl2
/GbK/E9jscW2vjo8cMdk2Sj1cJdfz+YEsVnfhH12TrJ2F1QPQiXQAaeU76Qw+YvrFaIqQdZIV5D8
6+VysUHrLlEnJQGoUVT1oZLKvVw490W5dR2sD+lfM4sNYs08RbK4E2ZAdxXhsafViULLTvXn+2i2
t/QKV1LNVJsFvoGCoiWSe9dzKIc+jBMWkDK1+Di2pxgahTqvT3oAqEL26rw4kuYLq89ts6WCsnbt
XFpeXDtqGpI4NYvs3Ae7xkh3crYzgvHYNtI92w6Buefbh2EtdqG1VyVRy12rLnVVlVSK1UoH36M0
z7mJ1Gn0GBVbRDxr63dpZDGd5kheyvLZJql1CuGni+NiN3Sekxy77M/hCSwdnlkHZwkcZgmpUsy6
0LvQADNgZrrXK1PuzRIkDJA9bg1rde5MaP5+kTH81hVtzY1idf3AttR68yFW5mlXyPadmhtbwd/a
nQPWRqBHCf+g6bzej4UG4/BU+uAE7NKVunHXhR9lOnOTcsMXr20/Nj1jYS/gtRbbL07knsZ+kD2R
cZDmZDf072TdrV5sP9/bXf/h9uZbHdaFtcW5DmHCglQOKAnR+bifIw1waGd5Y2mFB90ixr1tbmVw
zJ9ClhlAMyJDC3NmPBh5rOOLG7S0phmdgX+gKFDb+7x6ypKNg7UyNjIklIEpAfLOX/ZMOkVXlEMn
DnJ1mpozGPjQhJ7b3liwlT1I2otbkzLtr1N8vTMSgEdBTnHqLIMAN2yv6u6NTf3ulfMLAhVvSAjC
iJZqyNpkzJOTsP3IfoaBvpfGVxMu5c58BUuwsUgrmEiRHwF8igQUBpcZkk6qaA6qk/ycqSRztQ+2
XRyyTsfxW8XZafSz1vyUwPTK5LAD3f6ZyPoxPPqkMkLlQcunre9ZeXfRPEUJhG46oXi4CMLafGpz
HaAleah9OIaubVNYlepHwe0cBm/11NOcXdd/DhxIRVPlx+09+6t/ahFAYJ5KNeV44NSGfr3AutRO
Y9AAcciT6Fj698NwV0kPdSiR6uufcTyHoJl4/TVePXayZ+Qvg1xBY/Y4mvREPBjSD986dMlx6J5y
qtyDct9rP3KeTJL6EKnHrL2ztxrbVnrC6MYQRQYQnJCgLnUo60yWunBu8nNl7dKInIwZnFJH90CJ
hZ71PTPcMpj2kjKjY9q7fFUvIzLxlAyPQqmvma0jwfCbodmKp8Vc/TaXCEAA+dcRZ1vCqeXR7Imo
gS1IahHsR+KkY6lX7Va6eMXPkJ8R8TpOhtqWOE4XUVGn+I1u1DQxOO/D4b4Pv1n5F7SV3UKLPWS+
6mF+GJvgjfM1rn+02Y8w6t93au3iXlETPPW1vxGlrbgikS8C0kydDcze4nsGlsgC9CAIuxKvTbuf
3awe59h6N5RbV+KaKfgewdOSIhOsntdD7/1o9itBdpZFyc4O71Qjdosx9px8q4rxSw5usZj0/xN0
gvrCUyxLh6Q7pXzoEJSMVHuX+o4npf9Idu4ZgfFkjd+bY2zwZJn6g62170O/2YX+qdX6Q0CGhqmm
oCmh0ff29nFdG/8vxCrZOQF+Wkx1LNlmXc4Q/Mz1Z8U/IFBhll/GLdzgitPnYIGLJjIFt7rMx0w0
yZFFpseXRKA9ly5VQ9d/d3skqzZwwNDQajZtDtr1Spo1aAuoGsn5qB+M+ZwFGdTJG751bbYEKPY/
Nha+bZLTzK9qbJCscHXCtTg5sIvdaNpC2q+cfBsAIlc/tUMqeIt14Qj0pRlSq4+KJz2C0Rcm6Nvz
tXboLy2I318cet8BvJFlWJjmkzxSunMO9PJpsgs4BSWFvzBG8Y4sBJkVGFSujVk5QaLViULoq0Sd
3DWRaDbkD7L1rtly5isPWFw5RJmiLEK1fLFGhZoH9pyDq8jT5o2lN++dQH5KTZJwdmx+UJC3BAoO
8iYbf94e48rmuDIsNujFhCK3W6ZRyVFSg3HX6CpJngaBEcPV5XrDQa6NkWgDAmK0dwWW9NpUoM/I
UPfwLsxc7bNy5wzfyzeQkCkvmtx4qakebg9thb6IVop/DS4DKl49XZK23BB+USlvDasNDshhJE/B
2ELyX3fxoU7V1u0SRfImpF08jaKD54yIYUa0W7pDH/WHyW/CD9mQRibISiMvDirN6wc4ZMcN5MDa
c/jqcxfPDw1SCIRfIIawM+0cOi9hFb2NfWev+Q8RlN8k8OIs2HXj5NrGn4fRkAgTdoFXZU8vUQsJ
kMpEDZkpI8n3rYIGmfKPLZNjN6UNh6cKj7a4UATbJDekDUsEgOLrXeDneWWVKncXRNiHsdrbceuO
hr2DxOGkNQ9a9hBALUxi2Gvs/IgQgGId8upbHp1a39nJ5dExvWIk0QPLztS6sVN+1rotmNMKVJ2t
89+v/I01oJ2aIPULCA+bbN83X3jbutP0pte6gwR5BxCaT+Ewf87ru6Z/0rpk435b8XKggRDgAW0H
B82yrqfOpVSFCbDQVPRnPps+DOjomKJ/HPjaDtTB/2hvsfPSckikeWBN2ujsp6qrIYYROHdlm7k9
GWDpr8xRLIXihyTCr7fJhc+JpBBdB4vJhTrBlewXSWtcE0SOBEmcpH7ogmbDkf8ScP5t0/3qoxFQ
fC7D601X4sxyY4KM0BhI/fcJWMoYoXOtva8lc1fS1Kzlpyl/qeP6lA7yIfItz67ml2zy73zlXTaf
0Q2DrCV+0xaHwjkEmv3xtrNa88NCVorbUxAALet1tlkFVh3p+OG+p0gnoY6rWu2hVKe9OWvTBkBx
zRUz9WL6ie6oEF7PR1hanVrA93VOimKvpxrUrxz27EemBW8rFGGaRv0x5+bp9hhXgh2x5uBHBEMM
63BttW1zmvsAcNCH90GyctRGTtb8+baN1XkEbyxAkUCXlu/aQq6A+FcEbVb8tW1NATgTLA3RFsXY
mh1iTxpvRbEQktDrsfhZUP8/uYUa35doAMlagHbZwQy2XuprvuDS0MJfSmqj5YFJ9NaECLJVwYfR
foaCr9fb41j7e60JjrdnUARpy7NCTypibOQFwEct9gYVzqJvf4Ez/Jcx0B9z/VHuvdK27jNUwf7C
FgQUtNQJraMljU4hD33QKqDl7EiHe2ro9gVMDaXz1CbRCabXLR6V1TuW2v5/DS62YO236ZSZwF1Q
uZ6lQxrqL4r8D5Rju6LzEP1FAmbnc8xhSbk90jVQA6Jq1PzRyyJZtXxIwd5iNLEOUKu2nODUSwJQ
1FQzEoidTo7Wlo656acPeVIFD6ZZjfvY7p9DJUAYp1KNR4V+iw2vuHYc0UbQRbcN9DjLlEtj9aFT
pQMoowZ0mvPTRm8q2Ar6VmecnLdIB/ADJO/1Qalay+w7TaHCqw9PA9zSxWjtjD67VwKTn+1RjZxd
I+n3RvectPPhb6ZdlBlAruHo9MWTJJ+13BoHixg+SCHx9dV+V01RupeRTHH1oeo9vFLr6Unu7+Ju
tEGLjrnXmjzE+q6UzkJLeGMrrM47sHCyASbc28tXkpyNRRoZos7fpW4SW+gsvSbdFjHO2jFmZRFb
Z7fD27x4UdhO3nTFIFgXmmo3U2/cy3HpuH7Uxceqy56abCOGXDNIOoJ9JHgsuGSvF9oxoVDpe0DG
TWw+ZsMXRb4nP6bP9b0ZJXe3l1V8/NJHXdpabKrZMf1xFhDVJhQc/6ov7YNJtzbuq9W9a8lUoKFW
gUh42bBY6HY6BA5nNnaq8kB7WrwPQ9s/0P0LKf80jCdD7qa9Nir53kxnR3Hz3K/Pk52Zx9sDXrsF
BJgUyjFS0Kzn9eRqRT2ZfQrSS59LiEiEJlcAXc+hD5LRS7WwhfXM+TBEbb/hJNbuOSI0+lCB3ls8
EK4N50GFbJjPTPfaz5qUp6M/Nl28s/9cAZm7BnIZQTCuCIXnazuoADWj7jPAvp2JP2w9OZFprXbt
FGy9tVeHRP8pMkvwovKoujY19bCkNiWXjqFFrlG3jwlioWHyk5f5hvdZO+mkzmiDEtSneP1rS3qp
+0PTsX+y+h2tIG4Eg6yaTX/hTyAF1aA+YWeQFby2QjdGk1c9BZeCAPqRSP6l1ULrNDuBv3Fdr80c
4RtZR/UXZGJxxNUidALDptoSC3deuVbxNKbfjHDjJbw6bRdmFqd7mvMeqTya+SnnqNHPYDBcZwtt
vDoUka8lfS5UxBZLMxZa0v7Cl6CyGPrlTrfvLDiLw+zr7YO7OpZ/7SyfcpQ78trOuf6iphaaJCF8
gWWy4R3W3CGvaYpHggfKWDaL45jKhIsEd6hotF9mO5/Ndnsc6/P1rwnx+4s32zBJudTmgGRK/5j7
9k5X3wLBlv8C5EfM/q+ZxV62Cc1qtWYkqX+XKy+dc1f7P26PZGuyFq50rOuuCMDinpXQdqWq8gLZ
2nCa64v+7ygWm8tPw07SK8ENpFiFF9XhzgamC3HW3zgYh+CGKxfFJApn16sCOtAJLB9DnZ4cNPWr
lpR3iv3z9oStLT1VT1r3IVYgIyEm9GLpCzPMg2QAV8BxdKzXxpDccCx3Y9xubGMxLctbXXQy8y51
QLIt3WVklpM/O/Tpm0SG6XPUf1UcamyZF0qf6jHYK+Mfhyzg9IAVgD7hL6HL9ciqhJKvNXA4k9G8
s6a3s924MqJzlZrcDfWXP51GemqgNfvFHEFeZ7FWyVjRq5dTcW1ySNR/TsW5HF4D+m9vm/l9EiHv
IdIGQQoj5W+CYHJhZY5TU0Ie9ENkyshnZ4e6L7l7Js8KTA/njpbFdLptdSVUEpxBcB1A9IFq7rKp
2NCGachCEtjwh8TR0dB+aoMfu4A3PIkeyERP3DEqvGSezvKWzt7vxw3bpOs4cPDn0IpyvYxRKpM7
SSkKcO/dlRpcPcMIHn5re/5+Dq7NLFygXkStbpf0B0Ji7MYZmqmkrZR3pn24PZfCx10fg2s7Cx9o
GpWSz3SWnO0h2ycV8LLhcdBab5w+DPIWO/z63FHXA/aCeNdSzUap5jiWhpBgKH+Tpm+UpqW1648b
zsWAUNoGZimegQt3OMn1XNpKwN0Ry++0ynHttnpUh60s3/pQ/mvGXEQnVS/5mSxjxuRdlTaPpfJs
Wt9vr83aHsDdQmiqgzsherzeap1pyUMIMdZZjk/y1+bV6QIa93/8b0YW89U2g96nGkYyrXfN4Z2S
QcynJ95mvW7NV5j06JPxpyQDdfP1aCqGU/ail3AQWzm5GwER9D8Gxbi3JNr+MtVLs2zjblybQfB+
PMhVoB6/kQ4ptWmNs6CstGLZ5ZYv7eAQ9fEORtXbs7i2HS4NLY6RZg7qoGYNuaUm9RIeo9F3ihIb
o1k1QnnYgiafqHipKe0YM81ywogawpKf/WjV42aoumIDxSUSKDb/Ctjd9So1GjovciPDFKfHlELu
AQm5GY+k29O1si4KNXXBIihzBS95MGtEuWnBBCWWD9KzORY7u7GB833Z7C8V4cLCvWFISNeAD6Gn
e7Hp/N7ucskCS9V2oxgO5aCNOGLFgQpYE02svCchMVicH5hq6ngogdeBtkzo4yb28tLosXKCQ7NF
brm2OP+1JabuenHGyUz6WGZx8tTZD/G+1fVtZtR1I0KERhQIYZW5NhKkodL7JYFRY1rtGdLa9CDV
vUzirg82Lp9VU3hqwCqkcIDFX5uKczoD1D7NBTlI22Y7IvCo3npMrBkBMk1PvygC0YF7bSSiXUlr
cwhygui5reBtblsXKrQ/fhdTT4F2TBDxoF+zTGS3VqxPiWD7gVNFp1iX3tvdz9uHZnUgZCsgs0LG
hRf49UCSWJLlUsNEVM6ehJxJJpg+jQ1PtnY0DZGC4noGVLmsacS5kvkpKR+eE6gURxqgsmcUcKw4
2pixtYMDNxeAIs6PoKy6Ho7VN5WeJmp+doJ3dPg1UAQIChqZ7mVIcve3525tVGJIRPwskLN0OKnF
68WqHViFovwu1mOPraagsB3OW7jelWGpojuGfCvDAgV9PSx6vaEIL+l8mFNUgLs7JT/NcnTKUgMS
gI3cxcqormwtdoQ8mbYUStga7vUp2rWy10BNvrVQa1ZwcGRZcdjQKS5GVKuNVEBFDh61zQO3koLI
batvM3H5zpIzf2OlVpCGcJddmFsMap7iMLEEXF5+bUJ0Fpp3TVYfdPJLbX3Uqw/G+J36oTa5WXyw
A7qWYVJrhrNDTYwTspOnk7Q1Aysn7+qTFoFYFhRxFjvMQNg/QIE1D2/CrXLlykWFCQhhqfBxmSwr
F3Naa85si/aEKXOT4J1Sv9w+Aetj+NfA4iYsUvRkQmHAQrwCVu28fjs4h//NhhjkxeO9okd4aiQ6
Dzr7fR+8DLbvNtmGf1rpIxT749+BiIFeGFE6vY/pV2SmDLPzIFRt30MAJmgbxsAbaSd5o5UB/E8m
iiBzmhSQlMvKIdLb5K4dndSNQ9XwOkQm390e/NYKLo5JkAW2lYgJtu33+fRd6v/53/7/xbmI5HbS
fRQmziT/947RPHQoF/2FCbIFhEsEmfIy/97/H2nntRw3sqzrJ0IEvLkF2pDNpiQacUa6QUgaCh4F
757+fNCOPcMGcRoh7VhrXc0sZlehTFbmbwBKBFIya8nRr1LD01Bv7aTVSXoTYTFJnRbllj8iHija
Cs6/jDPE8foYVtc5aRhgyTl/XaYv2hS0gSlNaFnG36LhJOdfEeW6HmL+kYukEsek/0IsBjFqA26d
FSHaAl2qwmvVg/w0Us65HmZtrqjhwOuk0OG8U3fR5bqLy3YmbrTf5OZrvUnJXZuqNwGW6i6j3/aK
HJGFO3pxlPr2PjPl+zhIfl4fx1aY5ZPCTIK4x8b2rHeW21j3Sih5W0XQjbnS1ctDYex1TRomlaFg
k6vYz6r9z/VBrH1zFOxmBpI6m/Asdl/etYbczXOV9+oNQmavpvShsCCPNdMWhHZ1LPSPAT5CMHxn
l6HkuhWGMmOpi5cBDxNhbElvz/fVcgHP7N3/jbD4IlJhOMMs8Hr2p/JnjuKiCwVBlPWzpf89JPeT
FW5F3BrT4vtUWTe1ljqPKcUuO/2ctlvXwvyb349Jm+V8dKr6zmJTtlmslFpvzSy7tNtVSvjqqNVu
SmbfXtPDVQg5ll08GX/jG3Ur+39QR4OFAKgaTDJ2cktwST4W0zhAaSTtK3rXD8NT2eknK3+Zev1Y
ybT5r6/H9Qn9L97iFkSjndTd5BbsjM9x8dp1D9f//uqmnTX+eTTjjreEMhgtCrIUA5DPlQ4GsqKj
fJduut3Mm+bdN5sffug/zYY6i1WhBST8wgrgBY3x9zKd3AnOmFnfpKq+2yqmrQB0dTS7wZ3CF6M0
uCwaK0kb9E3EY7NPO8hF+hiANwymm8keO08xJN+ToV492Q38hlAT8SGuy4cijr90ttR4UACgHgZB
gC1A7NwkYHtgZhVo9jjtsPWGWJ18XsT2/Iu5aBb55pAK3aqynHs48LE8mHvwhjtsSQdciwLiYEnp
QXBal4KQKGX7fSw+d9WHtvqDyxiOLwLMFN+A3y4OGj0XIrbDKj/7tv8BzlmE/JUcovWwBVxbPZ4d
MmfQs3Bilo9JkKrlJOXk5r1eHZQhcvNQAVDs70HvXt8YK2VMdX4HzcR2nsfLi0COGxgJDcvIagDK
Bge739n+P9L4o7fjGzq6o7XVcVjb6m8jLlZDao/9VNSoIduy5CbOi7/pCLA1pmUNqyv6KpOIIIEy
qbpPJeJTjXkqbdWtq7Pe7JP4y/VZXBvT3LuBUkUzhf8s7ussQ7dy0vNzYb1qMWyxeH89wNri5gGO
FhqHsuksm5V1q5ixVXC0IDeefbHSsvJMKwvPcYdDy/VQK2IHQPyA22G/9D8qb5eDsbTGb6SJjWRM
sPLFQ53LhyCO9rJ6LmTlYZo1Yo3XzN5KptfGyODox1JzQvZw/udvXkJlLKyiDqExWuW4L+LQc6LX
eNqgvq0EgYYKVwTNKZKRpXmXFcb9oIagdy0jNZ+qIhgO2qANp6Lp/K07fCUv4QIH/zOXhDB1XLxR
i6hq+2BW1xWRfyjD6KMWgjpSm91UHgfr5IuBg1ru0Rv5rMKFtJzuAbyfm9/b6FA3iZK5qhPRI/Hb
DcmHlePl4ofNy/nNTJt9hxqIQ59TUZwvIb4wEa1UM4pvYmvjeFmBbgLTeDMHi4/ajLkVGi149aQd
D7gwlCFyCJ9bGzFs7aOi3fjF2RzSnRnthyQ+TdMWUHN9qKCI0PhmAy31sITRyanPS/Cc5LU7Bj/V
BCKncaumf1/fNavrihr//8ZZnGoUskc0GOnhZv3of2z6LLs1ovEZWuyW9MNqJMQsYInPBmlLOJtt
TJLRF4gMa+ClDTy+cKIWg3m4Pp4VkjMf7k2YxZHWlSBqCxXXRHPyIPhFOLzK7pT7h0npviedzhlQ
7sEB3XeB/kEW/cFymqOuDoWbydPeDlpP7rdUe1cSLJBugN9nqg1QvsWGwhNOjPRH2FCyHd2gd7FL
jeGzWZUPmdy+DPawJTK+GhCkP5f9XKFe+rcNfl+GpgTDK4C0IoydPLniS5v0u2SLS7Z6VryJtNgn
mEVTvS6JNI7PqvIsxYmr4Fxq2lQCx4PUP2983pUbC0AxClaAUigtLEcWJ04cljGN8j6WJ08us3hv
FH24SzU58Joh9d2hTJqdEvqDi7pOd5t3QXmjF6j5TmHy3S+aYRdWhb1x+awubqhaM70FAvRSQM7u
1aEzZt/LOj+BzXXLqXLV9un64FfOBGDbbB0cjZBHWuojIdrVFbECzyEeK2enjw/t/MoOioeQav3+
eqyVef5lyEAldDbYWQKWc5/wQ8G5YOTa16pqbsK23qAErXgM8OSgVwqhmDoOYS6P81h0nWzlgCua
qbzFx8X1O9J9Ew3QxMtVGrjli0hepky44Kq+qH3sBcOwsyge9orw8pGSc7P1m1Y+5MVvWryFgN1T
ZLdtGOaJ9vcUTTcpnTA9i9BOdvvhKVMNN1e6Xdd8qKqatSZ/i1XxVeecSfRo4yJe2cUXv2VxbDR+
rI5yALghCFP9Fiyw5crJWJystvDddJKyw5BN/cZbYfXDY8A2YzY4POzFR8mjsOibno9SGnHtFWFN
sqvI0+315bWWrGGo9F+Yxdj6qHZSu2BsWf8ZoyhXJamQq5928NOXba+CgRZa2o1UbnIy1sdng/8k
mZJh+F4uukKE5TTpyNpKkaHSVRuafZpGII+LRsHJolMmTGGc6q8YA+Hboh2kD7xHk70klYGnSH7s
2XHduiL2/Y2UY3Xlqf/9sMWMmG09+uxvYCZyjrFAuRuH1z+gMLHl3gSZZ+dNBtXriVZXNtPeBsE+
CCy3HX/WIVhbO/z9E/Ei0nyYvYnU1EkPxQaV86E9lfDbTf/WTrdUslZ3CCk3HoVAmXjiXgZJ2pLq
ywz/aWLfM9oDmzSuvzvpKRffri/Y1WXzX6Sl/IKaNRPfhQNesfrT1D7GkbmxJebfuqjCUID5dyzL
1lOQdXHcxIxFAfucKKcM09HM+hTLz/NlMmsrQH29Pqj16YMPBDcb/Mey8GMKnNvDESTLBAP8ONV+
8FBn/jFwfDdr+4i0qI0/Xw+5usoNnhXUzBxuscX2E2qV871Iz0r9S4KKoBmDTNzCGqwQjlnmb6Is
TvHJtMchG0xeS3141gdPxLs+T91BlyGODLAQ9dqVpvqpJWno7Sp0+6R28bpE8GEoTk5W7xGLcnsj
8PRq2Gl0qBtjl7c+j9f2yVLyLe7xShbF7537PWD6YWMvZqUburm9y++NitA1UZ3pwx+adkrlv5t7
09p6W6x+A5MEAjOYGfuzOASiJmYo7ZxD2dW9nLf9sWlVjPN6Z6MxvhVo/udvzoDOGuQmE1ym9Jo8
w3qwGrLDYNxYxWs4VB0MKtcVpgoKA7sMg1eu7cQVYcr8pJS5p+S3Sd56CMCwefLI3AXN/snKt5Ls
1SOBR/8v+i64o3l3vRmdSLOiJluAvqs+6FZwb3XOxpWwuizeRFg8zlILGpsOL+LcOsIdNMtVI/lr
FNzhD5e6dnge9K30Z15o7w6hNxEXB+qY+1ExzrDNNJRu0PWAEdft0cMgHwvcOnRuzP42VuTdFKZ/
1aX/fP1wuD6jiL9dzmisq6mcWIy3MvNbtcluRLlRRllNof8dH3bIlxFgl5ISzNorZa+57RR8goT6
sdFNV4+3YILryxJ8IGrW1CnfOXB0kST6KSGWKFuvirtjJ8xdOE63CGHgDKb1HuXrp8ppn8IqPIft
FkxtdTbRY6MWg5yNtdTesHvJkpQZ6VmPae2q4C8f87Iavl//ZmtAEepedI0QZJoV4Ba7z0FDQktj
2GJUTLyJHsWQKbvJIGMOVE8Ud7T+G4wj9JPeP0fNtE86GYfb8KZJNJdG92FUytsqVtCFiM59aH67
/vPWJuHtr1ukIUWTZ3E08OtkvECC2oaI83I9wtq9rWBSMMPQbdKNxTGgtSjVFiXg1iy9DXCOjaPy
0PWww2+4BHnLdDe5Hu+ux1y7uN/GXBwMiWnnAjY9cx58izvdC5LWy4pnn+lM6p/XY62uY3hwgPdo
IcARXySmnZ5WsYWVytnSXjKAD1np3Ipg+JJ0BsKr5r3e7ZUK0a/Q+BolYitHWVGjAir2Jvz8hd8c
s7aIw8wORoTTOxfhnuRIUwb8dXnsSvm+aR4DKdwNJoCj6q6kspz3YedWPJxQctyFbXUAfHJwSDEm
f/L0XNo4olcfMuh1wC+frRsANl7+vCQxtUo4vCdEmXqpH3pd/agYwssC+bG2Fa/y/T06cD5ybBvf
ZZ735Vn9NvLiLFPSGmazKkMz6yc3gs8d9h/y5nUoXsvhVdMmV87pi5d3ErmN4uv7emvr/3/GDpgc
PVdk6ZZiO7IaoBsADePcyoVnlQ/CzmeYj9eNkzepIOGc7BQ0d1XU3Vwf++r65206KzHQnV8W1JrM
6Lsu6Gf3bvWcGflRxyqkFZVr2fWxhFx+PdxaHjM/hf833GIJpgoMtWg2XEmDR1hRRyl8cP4EiEl7
6b8gi3N0iipTQWCVh6mGzE3p3FfKNyU7ZQ70LtS8r49odQKB/P4SfABMsdjTtuhLQNmsHbVyvKjf
V0bsxfLXghLDFG3cEFuxFrMHcdnOq/nFHeX7uOZRUX8fJbclBTf1css7b+2Cx9f434EtZrFIBk78
OViYdQfJOtmKegCk5KXshetTuH4uvgm1uFq0qJMDWVJ5fKJ2Wom7RL3zDUjpsfBG6zvpWReDwCvP
RdFtZDGr6xHaNI/e2ZZ1Kbc6SWjIOTlHomKHXoPNQ1R6fbERZPVe44kAKJj8gS7E5cFmp45QmpaZ
hDN5tINTHWe7pOOo9Q9N99yqldsosnd9Tle/3puY81J6c9ZbZoHlQE9Mp7rN1K/YS7iQYo5w0B7/
IBBTR6fQ4nb5dbK9CQRK3EYCouQCTYfxKMauI0kpJhSpAsdtWrGRV69+MLx08bmdm0pLyb+wCaqy
6blCUzQmYAR3EdI7W/I0vzKtdxcCkBsyTp2Mc6ldZ8pxJ5rZxaR30l1j1+2tb9FkMQrFy1obNbEU
sSO83qcfcZ2iuBK6nXJAAexmQgpltLdq4qsf0+FqxAuOtOFX+ffNHFeNnLatwyqt2g9lnU2uLVpX
16e9FnNFX/+eaxOMxDZFhVmvkl7s5cIJDIS7fHU2ClF/6oTqus/d5o6fD6rl/L4NslidSG40dTQY
kM3CYocnWga44fow1o7KtxEWeZ3Sx73ahHB7e5F6avuP0h3NUHMbGkQqgPzrwda+DwJws98NDQvg
RZdzNjq8JgOSK1rKwitzNI2G8bYO0TZjN1wPtfp5YN1rCF6Cy1LVy1AFjWGSABvSrRl7lbrLa3uH
ANf/LcjiTsssFIxCk8kznM95V7tRtE+h9//fgiwuM91XeivSLHiN3cmWFM/M76Vqa+fMn/ndQgM/
N/vIkVgtlYmnNo4NZ4JQ0JnlM0U4r5qSz22rnwZVPtai+BGEzsa4VlceALNfmjkYmSwWQ6d2UqLx
lDtHUXk2TDra2m1U0HQAnkUp7Pokrm4k2NBITtEz47xfLAdN98u6Qb1CkRsuS9nqj3asFRuXyeqi
Q8F21twBRr1cdF2m5aE0ZNAFEif3ZjF+TzdbhQuzz4/XB7S6leDSzsI7M/9oUTYZpNgxKhlmggMD
u9BfqjA4DG3iWvGGiNv6mP4NtGwBNmCrLF+Abi+w5a66Ye/0n5NNHaGN4SzZh0he86iZYP8blo/+
qP29sj+FabnPzGB/feLWVgJixiBbKKOhyLF8PY0irXWEl85BMwF0MPU2+SFMaWvBra1unbv3l6IN
iNtFmLTT9LY1uR76sbsbJe7AIihew1Z51LHIgj3zdH1YaxPIkYqkAeQt8HCLBQ6JOwhKGfJMWVVe
br/GONsHUn3I+4frgdZoGAzqv0iL8yizwE72co08iy1sTx0RjLWc2niodRv9ctlOvGKsmls9SDrA
o85ra/qB12qy5KFydI6l0vRqFAD/YD+8/VWL00SK4ginTfZDob1Y9j+K/I2eTJi1f7DDcYubZaqh
LuKcfnmOqH2e4e/UcI5g12A2p/m475tg47RaO42hLM5mvSbWL8tE2ExtbLhUeAaqQBDYxjy6FV+t
pjzVqrSPWwqj0ZbZ+Nr6YU8AB0UqjFW0eNpXRtDk9ghOW7ST5obdJ1WzPaVNZXdot47JrVjq5SQC
FWlsY0ah06j/O4/2bRrvAl7svj/tri/WtV1IlQwyHr1+FcWny0ikNkKWRgxENHU4x4Zy9mNpj/rA
MU3NQ5EmG+3ztQcMKBHE4sEe6uoyHdaVSi+yBuzhmDmZa7bmh3pAN9a5C43ZzeDI/+vkDObGCb0i
IwtWe7Y1ALSNKOXyaa2HqTlIIewdI6TsEzYPflR/zHnFZ7Z21AwKnlPuZSK+l8v+zpx8N+rrPzh+
HHwpcZ+BwocE4eVEq2McjaoFvccZy1NfWn9lseYVSXdjlVstitXVQ+EXrCCfFrTIZSjWZCIUAxxu
jsrH4PQfLGA/3Wjc25vJ8Uqo2b9HRzMSHQbsPy5D5UgROQ7uk2c7f7Gryatwaylzi6bv5+vrdDUQ
TzWQlkg+AL2/DKQqhYFgMV+wVO7xYfiUZz/z8SSZ1u+/CtGVAKtI1RxN1iVa2qjthLoVeF9dkm8D
AEuZXB//hIl1EWWx60p9CGu7E2B8qSvF1kOEh2cstlQ9Vw7JiyiLU0SbmrAIZ/Bt10kfO9BWpvSk
Ss3cpcqbaOdbzcbZv7bPiAgPCP+O+Q5YfKVi7HsjKmasuWW2Ll5uKGo+mMbLiNiNXOxFJVwRdG4p
/xX0gQuU/Pb6KllJxQwWBxVxCMbs98XKF04udb2Q2ef64BbZT14CutiowWzFWLwHa5PGgtoSI9OR
obceNFt3jd+XK5u1g2gn8EznzlmiAKI0pSFWwACP1Z9WTq2geogRrbs+W2t7SkVRnwMZ60lg+5d7
qp1KuStFKs5TpItjO5qF62faayGXH1FYqDZumtVo2LFDnqQBR7hFNERXDfRVgWQH022F3ntQlk+t
Fu7yvN0Y2NonUrleqHJQenGWwOxSVovC9KX8bJZin/vNibrqfdJpj9fnb17NiychjKb/wiz2l2rX
Q25osTj3XYpn58+23BKRWh8IChCzriCvpnlO35Rr2jpER6pNBAN5IYDpfJa7n9cHsXIjz7Ssf0Ms
FoE1NPYUQas5KzCN8KLoKtdpJvrK+yQa7qxB30llcSdl5sv1uGtZMoVM4OzYOoD7WuKEipyEqrEM
+K6i0o5OgTdaEWmtG/lNzqlrc1yRnByHQTVees2Ca1RYXpLHGlL1ln5Lt202Wh8R/rn+w9bWKZwr
dGH5UTP553LOi6oPe4dS5FktxyMi/STw02HU7sW0VexZA1uiR4mOyJwKca3Nn//N5x2UriaJZp0q
sXE72uVhSm610t5bvePZjSfTvesj5wZSvBd8chrj4Fv9bhTRp94ePLV6MvUtGMrakoYjiNUnw6c8
uLiYqhEiZxAJcc5Lo3TtSg+8UPd/X3mXt+WbKIuNU/W9KjqNNTcMdcWZUxmeil2Ja/tjcbj+NVev
JO4k+C4aDu5UNy7nWBNCjZQpFxRQflql4vUAeIpo7rz1MmT/u0K5GdS7MQdX6Vi3CD5vHHtrW5h3
Ctqt0JRJkRYzOvZ5mTVtyYzW0i5Kj1Pl78JhI63eCrKYUGPIYFhalTgLQD3kE/ZYuohVX5/K1SA8
nvEfQpaI6vHlTDqyX2upNRAkfOCN65XVfd79vrs5193MR+D6nk3jFwml02eT4AovzkVQC9dK74su
flUNiC3pn1x/wE6Qn+WxiDzsfBC82X11HLRm05QFVmfYJ+XS91H9oWTRHRvr+sTNS2xxT3B667AG
OU9QONQuA42xHEl10uDnpmPK7RTSQWqCk22RKsf9zsj+uh5u5TtdhJv3+JtxWY2fUdepxdluR9cX
35SExsamy+VaFMzx5s6GTaKyBA36Q1ZiHCqzrkFC5k19DG4iI9kgF61RfjBN5w3D99EhxMy/4s1Y
fDlkRQ9Fca4l+9g7+qcw+Fy00b0JC2qqi50Q3wAQenlcubWfHcES4AnebCz8lUORUf5yUYNzCqLg
8keAWs7TqK2Lsy2KW1FVp3xLBXdlhUBFkWebeCqwNL8uI1Amb9M2TotzhelD6X8I9WOA/qWWha6P
z8z19bEyHIqvXPk0ZjRsgRfDsfBGsK10LHjqK9q0Y/WXX40w5AlyPc7aoGjjYqgFVQEM0uJQ6vXW
n6ZR5bxwmhTLBDW/Nfs8PnQYDLp+ASPFnsItI/OVwZFb0tJgdAgD2otNndFo6ju0Rs5GWuyTWdO/
jtU/YFAydTh96zORB2775edqFNuQnMEpQGw79rEppOQUhY500sVQb+yAlUmcvxIaUOTMlrHUAcsr
uaVISf0/4l84DEannfSyjVxzMrVDnmNIZIlG23gEr00iAakKIeWJPvdiEofGaaXMz0vUf6tvUjgD
cx3/eH11rJwfQI3hTVJ5gqOzhFZHviFXQ6iX6OLf25CeK6eAM/wHghHwXFGUxSJEdXADXHypblRr
u48qrpP4xp6q1yz+ExId0gYwF2y+1Nz8v4yhNYpRtVpRnaPOPAaWtFPKYN+2/s31CZsn/fIWYRBo
ftMQIl9GSO0yTC6qGlHegNeaGZwr/auJx2KVNW4XbQkubUVaTlpcpFyLoQCp/WTFXzIfKoj5MZG+
XB/Q+1XGgNhAfBpeIOzXywEVyAYELXf9WUpworB2eWLurkd4v8bIYRGT5G7nxENx7DIC7dmxKUwi
VP7RwrC0aV7scGODrsag8DWbCPNxluhVucypsgUWl3v1YEcviKehx319GGsTBWD03xCLBWaoVR2U
g8mXt0c372Yv5OsB3n9wFBXY7fPS4rReLi09l8Mx1RVxTmqcoEJTbjHPLGhxFkXsDVI/bdSJtuIt
vnyQ5/og04s5m8LXPFsv/dshk77kMqg4rcqqjYrN+yfuPDyIpRAQsJBQ5/l9k0RkvhTmrTaxDCSt
3+UYi7g6d4LSV3u1+6fUmt2gCMn1x35jy74/vOfAs0g/Vy0eB/PaeRO486fI0nwyZjADGcYVeYBB
7D1Gdl6UPFz/hGtjnGujswIiFIKlNiHkibjNVS5bx6rOGXIk2DH66JTa2UFF/1nYlmtuXfDv1+Us
dj47RZBAg2ZezKtIhMaFJ9dnTXtt9Pt6y39gZfou/v5i+nI1tvCv5e/3Q8QD8YPvxsFHEbmJvTF5
K+uRs5tp4zYCqLIksM6qRo42qTUJ3j99+oG1gKML2q5bmdfqgOYw6AVy5y11frOsNqxp8OtzaBo3
hQXV+rmVhDeV3Sk1Nnoe8+RcXhd8HCqHaHvim/IOAyuQAZ9UOWq4LiJXwJTXQzLLjSN8NQiau3N9
aqaPL1LJSkhTYOsECZgvEb907SGtX357ZeNE8F+MRW4sKchUYGDawFGXPTuNTyXIOpwjd2Mk78Pi
VeuRNG/UaCN7XV3cOCMiv/krT1ksvqrTfXMcswbO9GOeP/T9Vm1vddHxstH489RClk5zqS1gq4i6
Ocvlp3Twea8PO06kQVX31ydwZST0vixaTnNFB+G3y1OoyktZwyOnPUcwW/caXku3dRM5G2f6ylON
Vs+Mt6erB7pjeYk0UhP6Tqu35zGfvNRJX0Ro33eKcuiTBk+7/nFss0d9yk9GdDSTk2K/mN3X6yN9
fwgCKQG6MAt48QZYHvRcV3RtTK2D8e3n+5Cu6SGWVKp3au+7lZqk+zCg7YiM760xjNnt9ejvPyjR
QdBgGqhQV1ju7qYg02lKuzvDaPE6Z3JT+cht6xbmRnq+gvGmucd9QoMD1TXSwcsvWkd+Zddm15+b
Pi4T5AjT8iRrub3PkQDzoqlxDo6T+R6I1MothkA5SHItjteHOwe5PGD4ESDseZOQ99KquPwRkZKZ
ccPCOmeTvxsCeLvx4EqVvrEPV2aV0hnNJNYvfYpl/W7w/Xw0erSK7H4ff6qDmSJ0Dot8I8z7pTM/
r9CVQp+WNNuYf8abq7qm9JxaSSWfFaOU7wqtne5DCXaC1qXfGgt9QXOU6xs9HZ8Ap2obecKKL6bN
yqGPOpecNWs5yGLqJnsQlnI2UEEYdfTYp+civU//6eNdcudMj6Mau7j/+e3BSE7NI3/oOPrP3c9c
f0r8W9mMvC21lffzbs/0PYcPy7XIxr6ckEzNDZh0oXqOhrrYj5VcWQ9OHnelZ4SGgEpTUBDfOKlW
FjYyOsgOzCBqPvWyI9W1ato16YSittW5GmSRzGkhJNkuclyuXjo7kVr7cYr3lfn7pyQwSNSJIQtR
q4BXczneQIlTUaeKctYyCWeExDTOddSUz9c3zcqsgj8APEKSPVstLnZumVYdmNiAWc0j5VbuzEpy
BQQat9V40vVwZDfOive7lKvlVyZAo48RzinJm3VdxtNgW8WonuFDqYjzmAhzfE8ro8ru40FE9sZK
/lWpujwVaB44v8RHaCq+656IitJzLGrlLJu7rPR0C0MBt9B2CIHiMeB8yIDmD7998F7GXGQIcuwb
VW8L5RdLu+g/tTthlB5qite/3coRgYQaqxL4D+x2W72cyqQk16cYo5ytTO8qbzIaJfNSUeU8J9Kk
FB4QQRSK7aKZdkE4QUvJJESarv+I9ykkKbHyq+wKOZlW6uWPQDvflgap40dIinqkmmHvBgRUDkpc
WbfGFB36Vo82tuVazDk1RuGFlzoU7suYSH5Og0ZT4DyM9nk0w/uRBoorNKdCVFg+Y5W9Mci1maZB
7JBIgNh5Z32aYkSsN6gWnfO8/xGGEJjQlVIzUF0ITN3kceJJonbLpNpYvSubhVuA7c/tSud9CRFU
qlCtooEzD2CStLeHvvkm1Mzxmrjuxo18aeUkgFk+G98pM9J7qSLpZBn5H7qsZ10OHpsO4mlS7lsT
eQlShutr5n0CyK2mg1mmhj5fpYs1k/RSUXXI16BpqoffSrPqDqpUyRuTtx6FWh44Mvb9EgoUGJGY
FE6gM1DOyM3Gor1Jin4LnLr2iXhU84dYFvRu5ml9c571fSP61Iq1s53iBi1r7U89DBqvBLy1caqs
R5rpg6D9qF4vZq1gpyVxkmo4cRvfh954Go3mg9Rt2aCthuHWJ/kgc0bh5XJAdAzpcKU4zdeTirLE
EDjHuYhxU5TytFGqmq+wxdnMWGZXULJjLvZFOWwKZUOqA1M9G116AovhaeVfZSV7WfdJk6Qj/72+
7laGRtOEU0OByYAp4mJopWWpYQtL+dwOX/IpdR0IL+qWnsH7ZUejkBUH6IsKn2Uvgsg6Hq6oZ5rI
JeK95hTjl9gcko0DaTUIaBJq4bPkq724YURUsZ6HgCB63cq7shR0Znq7sKM/CYRyJpvcoOC/ROE7
bVKI3CjNWamr9NQ8I+8Jprz553e/DJ+flhaizRzrcIEuF508VXqMz4yJJ0+dyfvasbryphtJgdw2
L5X48ffDse5k2iXU4HnvXoZrG7+qRRha59SqWrezuic9tG/M3yfXA1v4n+RjZpBpizBTW/bITUbW
OZTK8xwFXZ3frqo4wMsoeKE7PlvxLVabk86m1VJgYY8afebR4tOIsf4pU3uLnfP+epgDIS35q3bI
oX05ZToukqNvJxZ9n691Ij0LxNoznOSUrXf7WiCDliM3A75x9tKkp+pb2S9CxBpN4XhBjxZfANVV
RsNx6/Ncj/TObaYHFSa3Mp8HPZe92nzV7GLXt2h32Vt36/uEhUTl3zG98/gOm9LhQUokzb9XRPUB
DZJCqj8oQckjdUNPZX1UHAqYeiDMuXyL9yXbeCqZPzWOQi8P1PBQFdEnkYn8LrfrjY27chCBzZn9
gADuUVJebNwWidY2k3uyhpDmqSspwYsFuPLH9f26GmXuyZBnkoEtmZhRohp+rpYqihxxUbq5plZH
heTv9XqYebNc3kfY2v9CijJ95JaLNV4WShMUGVKwjZWmu9iBKZBKsuaVpjLsr4daHRGoc8QSgJ4D
773cTiJSlbyvGzI7Peo8BAc7NAEse6PRsB5l9h/jeOAAn//5m+QEkcDJtsMO+nucOY/Ij8QHMw/t
3fWxvFvd6AxyaKPkjM0s/1sUXaUehagAmZJzmwVu5euPNY2zWuM6t/QnTdQbU/dugROOBysivmCi
yVLmr/hmUIaYmmH0m/acoLGccv44ueNluM5s7dp3swdmd1ZSdIDD/eIlXgbyB8BwsaK2GJJ1L2jd
ZhSxpC0zql/n2cWim6PMOSrqECTFy0XXqmMhgraeztWsKuiZ2pgGMNE7/XuKSGmzM2Ip1z4Mkt2l
d3Ect4+OFtrOMenM1LoXvtANYHGaPbnkO2G7q/XB/EdrCqPY+4YVfbUR33wWvqxg0T3MQMqhbvUP
Wt8n7a6UlPIxq/IERd5COC9iCLWfYhTlD6NRp49pbCfPeaJWD2kzSvs08LOYB7RWPHUoWVL3wm9M
7Iqp7R9jaqkf+yyeGtDjjtTuO8q6P9RcJN+z0Y+eYz9Mc9fIC/HgJ5OeesVkmPcayN5wD8IzZI8h
nvB3mKgc9H7Xy/Qiwn48qFPdOUdwdKlxyDqRRM+6yEPhaqkz3ld6JemHMFIlOI+G9t30Y7lxQ+AH
8r1SRulDlyH1/CGPJN7Fkzyi8BSWPo2BNOul50COkr8nqxNfe6u2bmO5HP9mlSepK9O5Ep6GP/O3
PE6htNWZ6JSd5IsUtmjXtk8BpQv5MNharOwyQyljr2lyHhlp2NSZW7aq+bmetKHd13ksfJft73wL
I8whbtphjB3KZpP00MlxmbltVDZi59ShgnR3GaOqNuH+8yXKAzHdtsydifVirzW34xBkysab79ej
brH4aERTYDR51870gsslHqlxWKv90J/xMstRbB473rG6MPvwIE9On+782JIf2wp9FTdLneipEY0V
MSFarrtdK/gUSul0taeNSvbNL9IB/EcSq2BVYybdUPIqZlYor+1UXBC6fSrbBnQzM8osV0ms5p6U
Qs6A+cKB8HyNtM9DMVC+pzyZ7RHyL38A2qnKnaNMzauESHiyyzsbLUi7BwizVxI1vOsLx3+yoiyT
bqCaZO3BqrtqODZO1Y47DeR67oJnsR6HupflHeSiIN13wzSKwDVq3BncttSsyMsrakUb6dnKWcVT
ihLFjCqec83L+Y3Hrghzk5p0bxZwSo+mFh668lVKt0T133c7AJTCdIAkQu+GZt7idWhLeTegVEdZ
Og6UR9QfBtdBtPkwxoW8zzM0NKJ2aGK3zG2cfCROita3pIOwQGby5Az2vV7GW7o8KyeoPfcfuBx4
DIEXuBw+2uOJ2ejZcObxMHIdSKjfmObP371+IPUxvXhS0JR7Vykf2rYWbaRPZ560B0gsiII2p7Y2
s9mA1UFs5/fDUUfk0UBleFbFvxzTNJmdLqZAPguAgh/buadtFSzeDKwyWdZk/T/Ozqw3biTZwr+I
APfllaxFCyVZtry+EHbb5r7v/PXzpS5wW8UqFKEezPTMtIGOSmZkZGTEOSc8LZ7kd995XEEwtaAW
0l2x1pdEZrfW2E7SgvZf4uzRHM9v2qbs74xWLykuGlsaA+IOPY0Lwh5bRhbOy2WNEB3aqWRTI9mP
ktjywlCvHpxBGnbGPEgbOcpZEQDGAm0OZlpQquFGX+coo0bdTk1kXzaC+dYwi59qZ4/HKXa4bADs
PRam0nmZItWH6xt54cgIBCzFU254QL5rapUsFXFYqtoC6rv2nFrdy/ZwM/bOcy/UWdDjUqeXoUuZ
GH0bl+3kxmJkQBUkz9d/x+vmrT42wCMSGQQKYQWuPQocTOsMXaH4OmmWN5QUzl1rNAc3mYp6H9FD
3fdVY3qEysmbl7jynGRoD3ncM3KaSWpuPg5/6tjSvV7pivu8l6UHWV6Wz6iJjAf4+s2Ojm/GGLnJ
uSnqqPpUzHXnzsUcHFA+qx/tsOw+XV/U+cnXYPCQ3EJMpdJnil1/k6TJVaxWLawkX5vmx0qtv3aV
ttWJu+Ck8HkB48rsHbCP1UmsZmYQkNFM/gJx40FVp2CHP8e/LLV3NmqJ56bE3BuDVykjPWkurgIZ
85bjMtIq1S/TWncdo5tvECvJPX3qpo3zIP5Rp97AeriMAbBw56F5ffrlKFtFrNnR/EaO63u1a+e9
PBjmxyLX2nuua1OwVDvPmMzQc5Z52NLkPScocIsQuhjFzL9BiK9uksahG6MFmuYrE809ROoCB2XU
9JfEBFtn3rd2ddSX1q3k8TCEQmL79rrrXP4BDlUtjifLXZOMbDiwTk6tCFAhc2ancJ/2k5fJNaLp
yxdF/lwjBlhYGsR0+0keWwCHW0+MC9stOtk4L/1kMYnodA/qHvvzoBCTynz43Chw9qh/2LoXBQEo
x+vrvbDh4urmpS58mT7OqTGoREj66p3s5zIqceTPCyo4g64frLQdv4xSHOxbdUgPhZXknrY45f66
/fMchcKRmL/HDGGcbk1Os6NJCvAm2R9axbk35njYm2XSknCa2Y+ikMqN0HAe8LFnCLEfhofw5lzl
RIEiyUtNb4CWY2LeIJRb3IWBnTEgVB0+ZGmQP0rBqD/ZJWJx11d63s5V+b58Zzqe8JvOUgU1C+zR
HlhqpkZeUDrPczJ/KdH9S/rRMxLnOSqjlzZBslDfQtdcWDWmhdK0LW6b9TUXh3o02RKrruVC3Nhe
MHwvE183U7eyKi9uj/9prf8aFD7+JgJrcUB5qMegU4+uVH9P7fQAkfjJriSETFsA4vFdUdeFO1rK
hu0LxwfMAPgB1sm9vp5WtdCkYLIE5Rozt/OdmoaKl+YDncjBSDdMnSuLQr0GFEVhSHRh8KjTZULu
NSeezKo/lWiIVm6BlLiN4OQSZL/luH1kSMtOSuvbqo4/jku0V3+N4/A1cdo9umz7gIkpEYMvluQv
7Lp9OG5BYy4cLhAplEZAUogRw6tIYlMLqxLQYL6hofpoll5c/0gKmmvNVhjZsiT+/M1+0+My5dqg
EpciwCYPD53ZHQKDFvfW/MaLhmhAER+FbsD6LoRu7LRT0KgQyJzHsfmRdBWTtQzXePfIZLaW6wet
HAiZzE5aBUYjmSaBj1D9LMl2hfmzrMwbTRv3wLM3cvrzbAVLdIYI+qKrrK1CkhNY1mDooeYbSVfc
hFb+mVt4S4/ywr1Gs5r1WHw3lrPuOiipZKKanILoQEQdSfF+vAXgwVxKwCNMC4iNZW+aU3vTAJC4
pV3Z72cyrIfRdrrP9GuHjULx+aKhu4o4KOaRCI3HU4fpIkkfoiaV/bZVEUNrl/ao1kO6ux6HzmMB
w2yAmAjyC2XI9e2WApbRNDbSR7r+djED1Fj729DcSJrOoyu5GYFGg/vCg3uNQkDUS0rlaFH8VG33
yIkf6soQwKz7WZ5+BrX6rG3Nrj0/BTQtaVQJLhFZ5ZoIluvO6AwQp3wdvP2zUrXDLi0C8842gYNJ
ozm920V5IJD4CGybmF65Sgslahl2uTQkRZ1a3Eel2SL8FaFmen27zp0CRiAAOuo99GPP3iKANko9
lifdL3Pd2HV62h7HMnz/eaO7T5JriDPn4BenrpdJTTpELVaQlDGYN0Sxouxze+OTnbseVhxsCLA9
ueyquLVYeRFMnab79hTUyM9Kyi/OvvNct622v/7ZRE58mrTjxlijeoVuzRmxo82VJU6yxPClqkuO
RpVzl8iFzCh5VTvOyTB/iaR+6+67tD6NByxhkgIyupGnX3EKrCAvys7w40YfcnSMkwQYHMVT3dXb
MtzSxzp3DfBvgOGI+QRJngan5spi7qtlrA1/yWvDs5kSe+jbTjpc/5KXFkXlTuhh8RQGjHxqxUGB
ZqkR5USVoXDL5clJwxslUTei0qX94mEKSpyjBOtr1bZCKaMz0I43/diOwcYOenZrZtp4YwdldON0
1LnBzb4bKsKp5buR+dIMhIK9Wlqpm9MAINlA4LAadnYUTfe8ryp3Vpxuwx8vZLrCFkAHVicYbavN
0mYjbfTAMfwaauWxzGfpPoPPdANJq/d7qwlviyzqb2bJ1Dx9VJP7fJqVLdmLCzcezUG0IxVa1LAT
1wi1eBpCeQgK0ANyQU493XV6uNeL7+gvmsi/oB3rhiZFeYiln6zNlPuCK1F4oBRKBVYgJcSfv8mI
qsaRw2CRDbT9rJiZL9G006M5cslcq43vfdEUL1VaU2DhyPBPTYUTMvp9b4NfMCNbvjc02PwfkjnO
VNeRhknbEBQ/P4o2qSToKYbYIU67Bs7kWRbVqAKZvlQGwUuTWe2fagrkjdz6fFHCCtmB0BgTJJHT
RbWLKRFdZRP9Z7v5qQ6Odsg0OjlunLb9xoG8uCLyPLguiN9SsDy1VVqSkWVSZvlOF42NS0lsLA9j
CSF/41K4aIgmshBh5I1irQ6hUttG0Q7sFJd18SULrPxGluRqg6F9DqAWWAxR8hZkcY7gaj1tQi+j
hBTuG6FTfkNMBAhv0kpPzdgMd/1oyPfhtCh3xSTN+wRy9CFN5PzY5nn/sVayWz1JMmYcB9neSurg
aEuD/kPu0u5rUs3VkxWN5m5ouvS3RddsIwO4sOsoBKEXyFYIArgInW9OjTU2PJzjNgBVykTjMqRS
aObGJyObN7b8QozicOJdgrBv8CpfZd29NdFcNNTA77i+FFeRo+ibyV2d7ak6xP/UpRA2jfp62Gnm
EBUHOx3LL0NqKFtLPhdFVm0SVNJhPIJu77pPUWaoB8pJZDP7OEl2VSJPL40UOd3ODtMDWIrgZmCs
1y7NSeuaUWr23Rw8xrnTPKHNkj5kqf1Fb9DuyAj8H957HzKuhiocdUehkLxWhZaVfnC6PrQRTzDn
FzOk41bmYfW8UKrYOBrnlyKvOUBYYFXEIIc1b7jrRY2oqNKH0ck9M/9HQyWxQaC0rBzo8e8OLqBM
ebGjukrezl9P3WzWwrY3Sit/KO1HwQpRFsSuf7z324lqOrU1CsTEqXUplaXQOErV9GEpaDrmk/Jb
V4bFM8PNYVJnrwH0p2i9oRDCuTmXltYQj9WisMweAi7TpyyNReEyspj1YCR3HJ2tqeNnNUNeqTSD
xPNbyOOumY6RbOVlT+P4ochl/dNMAWQ36D26/NH4Zwk6wxt1QN9KpDkfVQbab+RoIkaeZLtYJ3Gn
TEx8oPC+uhj6Oui0phvKhyEN9YekWJY9E7OmYxt1f1KJWcBlJDceAjrKp+sbeuahwrAQSCeb4K5Y
t6W0HhXSJXfKh6kWfCZNCyvkoIIgVNxZpRVyyJeu+ZNU07tZCxgmQFGn5a0nFFtPvTWWAFwXSlQ9
9AuK4VDi5D3uFLt2NnYbB+M8LApbIKnAWxKBIc+e2kqMAiVYLa8ejHoMdkVTOTAUSNOUUlE+gJmN
/tpDot8F3ZRkrhXG6gfFmYqb61/69V2+3mMudwoiKHPALVidz9EOI7r0VfWwKI35CRobgnnGJBrz
lsYHgI6UjHNxkOWy/5QbPYI4cZbOz3PZZe7ipOZdJxnWoQucXyp40cPizIcJcokXpF318/pvPbux
xAcTDD/aFhTb1tG7igfDYR519ZAGib7PVPuxIMs+VoWt/bpu6Sx5wJIgNHMxamIg3qrYSNMkVRAe
Lh8WR4l3NdM20cud8o04fB5MxOkSvHfbUEWH69QBYrsN6tisNZp7QZfu6qFQqZ02Zv7ctXIyIife
GVuUlfNvCPRWA+FJAivKGqu3Mm/xOeNUm4zcW8LlU1GnU+Qi5yHVT9VUJlvEqnNzkLhAcJG66rbt
rCmgRq+NCxIzts8ASDBEFg1J+0F2ACG7sRyF7buBCAJZxYnin+Bwi61rXZXetLU025YfqqkWu4wP
TYYDUqFRuJGZX1oYbSvB2aPeewb4wGWWJi1i259Ar3kI96K1DAoq/TQGEeOu3uuO4DvfGBPu+iZV
o4IXGYwutv0e6IrLi6p0zSmx3x3tebqBT6MkBLAEFbZTKzZI6SUfJJC/9aAetaVBJBovgrulR4k7
jhbJgtHppdtoZrqBnzkP+KShVLxoYwiQwBre3AZMMR6NyEFpYtpVQ3AfTzGN7/ZlGZRjLb28+3sy
6NAELwn0GB2Q1dsg7OZyTMgQ/b7OZsudDTmTvM42U+e9OTbTdHjjIDUOvlCUjE4/qW7XCm+QqoSU
lt7EFve12ivS3lG3uk5n7rgytLqpzdrWgsJAPi8zh51a/C3HZ6uKN+6Ks6iIEV6IsLmFZCBucrqa
IJjbKBaqEqXZQXAuy5dC7vONCu9FI69IIgrnDARY+XoTSZkU2Mia9EMMRs8I+/hRRrijeO+ZEotB
6I29ETo9Z5HJySgZOTZSgGEc3I45Q5vpyrYbVtZ+za2OT5PGgFeSaVqtwm3U5XbT8zS6N2evUlKv
7xM3gEVqzccpvL3u1WsfwBYINLgor7P3oJKdbs9ozpZRGYFxn8kf7G7y6p3VdbvrNs7ShVcjcL/p
11MAASFxamSGu0GlwjHv5cSUgGdGyZdFt4ovA0+iu3p2wm8db9W7BfjZMdSW2LOh1H2VezN8Nqcm
O/YSY8FQd2zviiqDxpfr/5Slo6H2n+jh1ry/17DxNrnh11J/JmNA5Iwvs36dV9oyN3ae2ffkmLk3
5E54yOpaOQAELo8ITU27Ym7qfTfV9i6x4/TRbNvpKHVmEVKt64O7UrXrfWCV0aPVtsGDJcXlSyeX
3UeHMa03WJZvlyUKkh1KOfKu6yBqQtjujXavW6CK3UgBR7oRVNZpA4uC5yrYoCANKWmuzjqQ3nyZ
FtO+hxTOm+2oqO2t1P9IKT1c3+wtQ6vUsJJnAAuA1e+H5Z6evaeNmpvHT+nw5T/Y4YYTuH9xaa8c
d1GLrouZqHdvGTOTeM29U8Q/Kr3eT4t1uG7qwnnk5favqVVAns2+lPPItu9RGvsQoC1r1YdufugM
2VXVcSOUXfp+DtcItE7ya4o7p2dFzfpYg9vk3GcDKu8j4t63LTzlG3vuH3VrVjY+o/hMK2eHwS4G
8PEVyUlW5uRBiwKlxNzYOJObmkW/a9R4S6/glUtwYoaKvUASK3C68cE1ZialUpQ4Vh35oxpXtYeC
eFDth6gbvrbhYDFbxRrVny2cByLQnEWTN7Vz33vypHazl5ZO/9LbchHtGpS4Q5dqtIa0wlymuuZq
4bz8Gsw8ezYLWdH2RaqrjFk2Qk35R64aDcj23DejvaNVwiMwVsN6q5d0pg7MvYZUPo97MZBaSF+d
bpoy93FgKVPoOwmQicF+Bg19ozdGxARFiSlnP4aaAVkaM0zb/OvC30pwWr0f9rO0hXs7c9bTn2Kt
XiE59QCljMfQ76S7XE7IHepjph6t0XbR7j2+82S8GkOwxwBg65zBXaG3zkbUzaEfZ19jTdoP898h
emFi7P0wfbtu6uyiEqZEZwRuJirE6/64xLBXoLxLiPpwvVODuwmM+Lwlj3Z2+BBE4VlNkOSBJXKW
0310jJJxmKUV+01uP/TBl0BJjyMjjPV+I3U9Q6bgMVgSPFNuEfD14pe8yc4HxwmCKJ/A+CjSvWGV
414jke1qrfw01tp8TKdy2mcKwx7MUEk/TJHdHuYI6YUxsocjXAb1WR6B/JYKuVvN1fghIG986gvt
Yzk41kfAnWjWX9+Cs44NP1pwFkX2KzTC1lyeOQYUW2tJ4tfJ7yisGe8079RFP0KYOlhI1dTzPWqW
u+IrhzGzlo1i50Xz9OTAFtOEoUG3cu0aQkEzy0aC+DeDXGu4Q4w8uOuMwYX8AAtwIq4YHwzje9h8
7Vt9FyXAiq5/ggunCxrqvz9h5SClkqZGapiMZZx/hglsts4NpN3QyZ62BXAR74lVyCSTFWhP2ivi
dXXqIdFk6ah7s9pgvhnrv1OwuOHwI2dMqRp+NhjXe31l564PeZMvKwqvXD1rhv9YaGgWq33kK7FP
B8Rr7HhXOMbeyH9dN3R+kKkg0MKlLklDnFry6bqg98t2qWsRr3tVAKvdXPqctxvwlUurEfFCPEup
V8hiH98cryQrun7Iwtivyz+S5IXPhXPfNT/fvxLQgjaICy43RgeeGknr2VCTvo05hK2XVbuMUYnK
vFUNuXC5ADIlJeXMwYeHQnVqRrJCzQpMIwYt/dXS8g9yWB5LK/poN+mhWhi+ihp4o39zwmpy7a55
Wmbpr6DESv3GU+7SR2XbbJ4MNBf5Uac/ZJnmyhFABgSr7ir1dUZpU/fuOG1pl1xyEbyD0EhSQq4q
jsab3cviOoKkPCa+KSVeMcZub0xumGwIDFxaDngg+I9gPqFZrg+YXkrRouuJH8q9KxEtIau5PEMG
fSPYn+VYdJgBN4Hep5VFCXQVNGRlUKMwAM/ZJt2HUslHV0TY3XVnvLSat0bU028GCF4xl6lJfCGN
bFbdU6WVbuo8h439X5YjxpQ75DxC9fzUkqrXk+OkfeInVp64jZQ8ydK4VZM7K3RDuYDxAaxJQVyJ
osvKylSXVdNk+MCsDtOxiZRxPzmLsWuAc1FMsv+ZJU2mwm1k+66YnH0wOsm7gz2XHYAMoZss5AJX
9w1p5IRioZz4VmxEO8mx7xv4cPtI1v7ObWXsJp2L+vouXvJ8pmlS36eDQmxcHTEkT5opSIVPJs6R
R8JyQyaZegnT0DYWd8FfiL80pUBfQApbNy3MSu7rsQhTJMT+lnw/AqSWNp5g9Lx7SSeGVhsZRn1f
6YmU+Iaa7UEU3gWj4cPM3V83s2564S8icQPpi9qK4GKcemUIXXDI4zRllrlT76ugCEd3XpxfZpK3
HqXjyE3sQHGZijaG0A3HzYb1ha07+QGrrVukmJmNdZn6rSJ/Y4b5sZeNp2yWbgLZHN3J1h8TU/ta
h/XN3DMFjoI0aJeEke95gnTYlOWyi5qOtrv+WS79Kt52hB2aEpCIVr+qKEFOQDNN/agxXGtK9tny
0aqM9z5a+fgUR+kRUGZQjTWgqE60qAdxINbePtT1z0h7UtT4xuHV8/7lvI5/gYjPW2tNR4ir1oxl
J2M5WrNXdHhK1q+2fncBTiyHVw3u9GplHbB7zRqDNk/9fm/SsYqKz0r7p4Ts9fn6aoRPnqZ4TJ8i
vAGCAmoL5+DUZ0dtcJKxYVi1pDJftBmqkkx23F83cskDGHlGiiJEk88m3edho7WtURGu229q9iVR
b5rk73UTl2KJ0L+CZQVOgjrf6TqUOg9gntaYCB/z4OOU3vbBztxSrLz0tYAUcRnQooHlv9qVukc4
bTKIWFq5VH8A6bcesw7MciMwnjH/RCR5a2d1kzZtVaJaEKV+9S1LC1diqoFSwDsPXBntpqaWj0Ge
3WVV7TKwLrOix0LRN87T+TODn0BuIoSw6K2sE6A2LuPWGJPULyV/jvOnKes8s70Z0wgN2S3o+QUH
4f1O9i+E96gDr7KtvmGIjpUoqZ9Pi9uZf8O2cDPL2HDDCz4CRBl0ED0N8Xhc+cgg1dEYNDNf1f4l
Z50rhQco5HzWLbzOxeVQiwD9TkfeXCt7JaHd1+2kcrH1jauWobcsd3PxXig0TkKY49zquCMfb7Wc
sS7iNrEsApFt4h+hJ7fNf/hibD01eXqTTKlb+WE2MvOFObopI2D/iZfnYYi50Go3bT69+/QK4gGk
KlyNVGdVvDKTQAf35LAUMkdtjKD4h56WHVHZ2Dhal7aGoyuwKVRmGXxxGicoyTUTcCXma+dIN+lf
HUj21nslbsTOiO4qfxUc5TWGLx3qIciHFiNISYf23gmflOihzra6ZxcSDtDjolMtmgQgiFaLATU7
tTl22pQJnHG6b5r4NjXrXQf4vgzvot6+A+h5vL5Z51WBV2QPqTEbxUlaHdbUWOQ8H+bMX5QP6eQy
76ui8X/4rVdfrxu6dF6J5zyewfudqwsWclVLvOL5jEMI3usX0w/cQW69zaf6JacQytXAtgXsf92Z
GOQm6p05y/22S36XQDrbBYys2b4/c+A+/9fM6sBKrTxFs8Qs76o1booiul2y+YelJ1vXx6XlcBW+
QqDIhtbuRwM10IqFyeQj3Bq3B7R5SMdQ1FGMfqPIceFCRIGPqj2IE3x9PZSEhgdtNUXMDNcS01MC
6B+mtVXxuuAHALnIHEEn8IBdx+0pbBxnXHC4to29yLBcqVU96qF0Wjeiw6VCB/wSAVlG7UZM2zg9
UZZd21lvT5mf9HcME3RRMFSzrzXDHis6E//Iw90c/8rDn9Sba8Xw5m4rqF9cqyBW8+gU3OZVhpEE
TalNo5b5pXxjkVxWCJQGsRf+hysK8T/oOg75EsUpsbFv6huKUhrOgBYgYo35sURbgBKYFG2US4VD
r5JL6KS6EKIQS1kTpXuzAmjXBZmfasifLsclU7xGe+6CL9LW2J8LQYl7FhIjo5mpU62BGF1Na8dI
ccQCrq475GGCvEiSH/NZn26rnpQzB/T+EAN5f/+pFuBXVBqorJCtr8Ih7y1VzfmXb+nMjf3T+8nw
/oYK+F4AQog8CfmqdblDG4KyisIo8vvuVwXuSTbAnvd3OVwBZ1O+6kL0oKhCI4WupsDzro4Aegit
KS1z7C9R5RUMCA+RuJuf3x3aua5elTVBF5DtnrofgkG5mhp6jMT+c770O9n4azJv5j90UwSw9l87
YrFv3Dy2onkZdQqXlvHRDKxdL/1Myo+gaDYCxwVPJ/xRIRVRAx9cJTAIU04NElgxir/J3iaD2cWG
QlFeSd05T38sQ/Xe6erkGG8sAtI4XZneKloF9ipGxjPzdF4IavKRyYmuKWcba7voEP+/tjMJvSir
kkIpAoq/bUBrcZRZoPlz6q2Nu2TLjnq6IqdnZA9fNvZzpKFnLWHQH3ntFhPzwo3FHc8LToe/xRt7
5XkAhoPUsAvaJ40xHR0lvRk0pkhcd+/LRmhqg46kob3enHRsDRklwETUyxcz/Gul8+/rFi7EO5bx
r4XVPTGEYdpnChZSud1n+k/UwLxGtm4k5QGi2I5c07tu8NKSSM3pM7y+OdaMtN5J4FyYGKQq/1RA
RZPn5st1E+cOoDFzSAGiJXAAfLxTB4BkHUxKTgyXKtsro9Ttul/TVnnz/MMJIyhZ8DjDnc5yvdZi
yB2lLr+sgkPmGI+J9jk29ftomp6ivIMfa91cX9b5lQ6WiguCVitHlph6uqwmkHQHZE7uw4pxBy6i
6UNovwxbM/a2zKzidlwFXdQUFTeguc8yI3bjlvJAXmdu4/y5vqLzaMeKRNWW0rgF0XJ1UlVHyuxE
HnO6dE9BXH3poPlWU/u4VAAjoq2hZJd2DNYV1SmyP0EpO/1+gdxLVOFI/6KEVkzMO1qavtQ6GtZN
9xfo5/b77cwRxbmiHk0KJvDaay1Z5Gq7SV6q3tezpNm1gAl2iBaUN1o/bdGmL5jiVofERqNJjIhd
vQks+p3lHCmDn8aB/pBP2bcpCdXDYhn98fqmnR1gOhn0sQTbUaA610WJJjBVqa6HwadfsZOsahdl
t9ctnD1HTy289lPeXLZ5kJltU7EWzpHk9r3c77HYHJYi7W5oqCeeJDfqQTdaZzelk/L5uvkzrxTm
mb8IZoJGEwXnUz8Z6iACJK4OyGUdQoYxW+pLuGu0RyanXzd0dtKEIXTjeHhT5kdL+9RQWSUI/9is
szXvMxRxAmaQJhbKV/9ct3PRN97YWS1o6epUiRQW1MlfUu1BD79k2gYPcMvE6myVQSzPcaKzZdqH
Yfo12g+l9uP6Ki75HYoVEAaEQDMuePq1EGhLNJRlBl+OJ1dmNOKkVRsbsmVCRJA3jodOY9FGGia6
5IfaPSXDx+tLuPSV3ixhLcSWdeHcxlY4+llR70ql9koawoW50dQ8i3O4FXRWwg74Bwu+3+kqoOuN
Wdulo1/8pu/gJcZLmx+HYd/ER30LR3NhRTAGyU1A0BA81xHc7q0R/BorqprnInnJGFGRvFz/aBeW
c2JidR+VZVVZKaogvqp8L7Pf7EtdPrUA5T8o5cb+XDiQJ6aEf7zZf7WvgOci8+nnWUuC+lOzv0+o
SCpbucNlO1QNqem96hye2oFUkYyDFvPVNM8Zba+weYChDqo7y+76x7sQy1jRv5ZWHi2oIsps4Qtd
mXgpmq0Mat6nmicFDFba+HoXTg/SREwlRKZWjHxUT1cVyrM621U2+jHgg0Jf3JFXy/XlXPxw6Le+
pj8Q/1eRzGBscodQPzKj8l1ehwe0BVzdvNGn/Oa6oUvfjUIDBAlBT+IyOF2LXU/GqGf9BDq+d+Pp
Nqu+2sV38S5S+o3b7tJnc0APvWoIUgZdmVKTMhxlvZ185O4gUmpJ5PVN8e7kB7a5ILzyH0qHSLqc
Lmi0c6uUJhYUaem9+VtSw108f1XDvaIcgUG8kx1ELe/E2urMzry6nCkdJiquyS4vGekYPA9bVPoL
aQJGyKyovuPjazBRo1DObbtm8uf6nsFsDGhFLbf+3qCyEPxGZ03vt4pdF7aKsgklDai8CHGtK9YI
EQySFE+TP2oPJW34ZmvU8IUlnRgQf/4mAGmlncl6P+IL6bQf08SjXBigC4jGT6ZabuJWm4OaL0Tw
tybXydY01kvaS5hUaoKR8RCRG/Nevn6cziEwQkCBCYCU36ltnI0gSNCjsSuyXj9Nboc5dBfNJO1u
90NvummykzllFjPfZPPLhuHLW/av4ZXfA5VKINJyuuzWz9od0h/qGIss/Efdf9Pici9Phls6v/TU
cOfBdm3VHdMt1YxzHsZq+aszHpRFo9ompy9UdfBZ9oOeqjvmOXX8nETyWlhti7UL8o/IhGvTCzzS
tnLpymaOJ2e7uj8O9aEcgls9regBHu3l0DmPrTL9p22CHUDVGAwEopin/mcrYa8DyJ38mDbxlFVu
Q2E6oxiZG541uUPwmHSHntnn13fpQlgHUf+v2ZXbU9mYjTyaibbyJycs3exrqAe0VTeC+pn8AWHp
jR2oXKfLi1CxkBsdO5rz086O2QdpOM6fmX0sNiH6PoQ/2l01aO7Sqfx37I0b67x4vIWEKxU38Err
/E+tjDDJTD6vHSMYG0v7sfrLqKrDIrWeGg8HafosBbfXv+05BkAs+o3RVdkg60eURjKMwq59tpl6
a8BJSMo72ASGcR8Onq1+0a3sVsblIoZ3LuVGPe4cIC5+AQcc/WFL1LFW3q8sdj2qi8LhN/LiqHUv
vZbuu6D9odQHXR72vTXf1mPthtouSjv0yat7GPVDJDF7uLxNw/tm+WE5D30W3OXhVoAQyz/pLax+
3CqlGJuEyXIaPy40jYMR5LvO+RD0R23aBc0DokXRR2W+rYItzJo4SWdmUeEQiAi+zprbUORlHiyj
MItE3hIeO83L8vChkZyfy2TsbVvaeBW8vo+uWVztArMUUoZiY7EqDEhb/U1Ye5qhuoZvJscoemh1
hT/6oslI3ZK4hZLbpLfDIh/b5t1ILvHNacKxetH101cuyeQeqaxClZ/SH9XhwVBfKm1juedHDfAc
DXp0vfkfyOWdHvVlbrV4rpRZyGu9SI3X8pbPF6i8e2ZIkZ1+V6vh9/WTdh7FsCQAuMiiISK0lnlx
grotzMycfQTeArIdmHNKsms3IcXnrnNqZ7WRKZTypdGN2U9eZNMtmqMEivRrIz/3AJmvL+k8OTg1
JZb8Jh+pU6dMldyeX9NghvoGZst88/9kBBQuQYrXqrY2Mg2ZFo4YMfUDwqb1vPDRNombIrafur9Y
yr9WRMb/ZinOUtaVKWFFT74WkEqOBaNUiLuZ9oNZeQ70SG0yNlZ2/oqA3IE8LJ0cus4IhZ/aZFTQ
PKgMVPGt9JA4/4zJ0eoeKwa55NrGzXJho6Amwx0HtymUIVc3W6fYs5O26eKj6cNi+ifENJa43l93
h7Mho4zko3uIOh4HVyA2Vhd1X3XdNC7J4lvlU/mx8asgdfOKeiZqBk+T7XYMdsn4f9fNnjs8VplA
TPOXUioyZ6ef0czLZawMFtfqEMjL+wLy2eQZ2ktIIbeLb65bu3BhnppbLRLKFuWnDnNLegiiB73J
3LF5Gca74GMKgdeS9rq2l/T5Zo4mHh2/rps/95kT62vKblfTLi2R2vQL9O91+Vttfp2/0WP1xvHv
f7FEk0QHysYbd3XuGKiXEUmkGXTZp0T6LAc/ouavFvzhuXbd0OUvCigGiIDBDq57ZbYz9PCrogU0
hLWrk5gBMLFLbJZ4dbTDgTZdFSDsA0BQkZ6rHwOwo+u/4Pw24KMK/SBQgRR01yFGzeVOdkK2dEZV
3nR79agsB12nMZR5tXWnfrxu7sJz59TeKtioed/ljc05meUHafnU/mTMzjdN3pmxDTXjdoJMfN2i
2KvT6IZBHsPoqouZKGtaujWDQ0xlvKZboKSiMNgujUuDLdoUrT+PNKeW1NPDqDpmpxgllnT5qFNF
MPNlZyyHVH4ps29F8FJFxr4ZjqocelWl3FJg9+b2tus3jom45K4tWDv9GU3LiLfJKRffCb7Hzq90
2tjCi8fwzQddXbL2oiVdFNULuOm8+mgHlMyf1HqX6tHx+s6dUwGJqXTBEFsQijs8QU5XUrVFNmft
wkzVMHtg8HfudVpr30iynKE2tUgP+di3roaYn1ea1T6zyvo2b/qEl2uoHa7/mEtfFSScINgA1iXO
n/6WTh6UuY5Vxq/U/1jRU7HV2TmP5PCGmDeHHojOk8BcnQs7UoKgUs3AD/N0Z0vc9R8M6UOSMiLJ
Hd87WJxaF0edFBY9CErT6xTbiZbUKtMw8KOidvWOIVPv9hGhugYgCXkFhM/XCoL2WEF7tQlbkwqv
q37M91r6rKNysSWVtXZGIUspqp0mUoWgZ9edXyU3h6muNMmXqJOE8e+iGtyMUfDA4b2y3nDIS8ZA
PpGJ0dujPbVKWgLKuGa5JOFD194WH/DAmxzpbpuORbRsYMPX7iDW9dbUKpZ0c9OoVZaGD1oQ3MaT
DXetlg51SzIWhrmbINctw3257uNnwfn/rNIIBqJJqX3thCZz4ZK+lySwhpPbhy/mchzHm/Ahvp2q
v+GigJX7fd3k+vp5tYiqodBUw2GM1RGfSzWwWolPqnRH1djVk+zK36j7ulbwcb614o0H96sy/dvg
+GoPh6fI8D/CvqTJTpxr+hcRwTxsgTtVuVxzle0NYZdtSUhCIIQGfv2X91197X6iveleVHTDBSGd
k5knE+sfX9w/P2OFcVSxczzXnYln4dXVWqtNVoKa6ZK9UvmcslcyYJDnFlTKeB1wnrvVnuxEWxpa
O/9K978pIv88oHBL4PkBpmdAhrHLXY+V/6/8VjkW8OZyckemk9zuV/rohwdwE395uX9uYP93Gcgu
r2A65g3+zCEDpcsmbDJYvLX9OjB9IcgO+u+X+X9U+h9PF7U8xFnoWDBdX/6xasVUL1uZbOiY9Zut
v6EdhKl3b8KH/lovr2HtCwrzzEOkf66fOJTGS8vka/FX19//8fH84zb+OAHrhsGNJbX0TgxD22Ck
uske86jn203GT+Pf9O7/Kv3xZOFMArFGjp0oy//ErhxicRF24dhd459TZMdmnx3RXQUulp75Pcqa
u+JvFkX/Mtu5XhMUDDT2GIiDDvmPn5h4DLD7JrA7uX6qjotXbXXU1c2ION5HOAFmzTFf+nJ4Eewn
OcoWvqbx0Kv6L2vqX+Xrn7fxRy0QCQnZc7mzu4x8d5iPRhQHuPp7CQOVL87fbvNLOvfzdCjzrYuK
9/9ebv9j78AUwJVxgHDlOkfzzw/HYxKPzxhquePle02rdiiQNji0/JuqxpYlw2GCc8F/X/LPEg9n
Pyyh0EliuB3+XX8OhOwzRmI3YOZ3dn5hyMGeNTDD839f418f6vUaV4t1MDdX2+A/fpag1GKO2Pq7
rZpbhzEdPv6tbfzXk8Ml4EZx9Qi65mr8OQxS6zi1LpBwF077+lJEffzhp7VdkYtZXZrpb73xXy73
p4GtpSUbG4fLGX2BXxxiQMPv7Vf0UW4HJduJdullP6y3+b1gj9Hcxv305a90/L/3pn/+5j95y7Wu
WQJiNNyp+SEGwn2s2pS3yDtsKHyZXujPaLhV0HSt0S0BdoT2EmNh2/yXc/3fHy5m5KAKuAado2T5
VyLBYG0TYFcp7mQKdOWyrq+rmvrlG5veE8QVriAF408Ergzhzg2YNwLFsbZmbcHQNDD7/O+l9j/u
BtNTsCFDRQvnbQzI//MTQk0xrclEodqeFAButZA7LG/eDzOsxJt0MIe0IMspCd4cjN7NRz6lzWVq
lPzMrwHJIkz0ONUpw2RxkCe3KuTOVSU57CyO//Jd/Pvbw73mmAq8lshIc/hjr/FpvlcqHde7WX3d
srW38nn0fxsKhS/+dev8xyF2Le9hPQMTBHTkeF3/fCZepWrJdORfsqqieSsAKO7tNrD0Md9I8p3k
dvzYqRdxhzkHezdEkfkVQl2Kk5E5rNFdkNMn7TD93zMtk28a6fWfQ4jYbyV4WbQg6ZubPUM27FHM
nsFqWQ33uzPVm54c5H3cFTxtrbYIZrI6suScoac5ORDT/pTAffaFbhkCqsaS+qxdBgEUpoj5dgo7
XnELF74ouYjCYqjCunrqBeaxMBftcvNzgTXkm1YLzS7zFGVblxjLEHJYif0tXtZ15V21SBXmT8W8
+oW0E0vi8TeFNQUBg1wPTWVbP65uPyJ0eFIXhpi0cGS8Rn5Aixnw8UfYIhgt8wzuwP1Y2B3cIQsR
BhuJgeNaG+C9qVFH8Xxtk5JikEqsbCw+56pW8rI2E/jcZGYzb4ds21xfFmIfoPsagRVzu2YxYoWx
sXXZwmt5SvdyY2fcCgChCAmGPw1B7Q6APleiK4Y1ATMSA1HEUMFUtHYszbuqBz/2vDCsvM3hrQP7
5DWhF4rs26dFcI04XlXMn6goje2hKV8fvYzJ+z5K8wOatDSGMkkXd+nIGwOIa6+fEVXRLKcRNrjI
og65cT0ydIu+UNzyjszruJ78XHPSjZvTv3yCmdceXkBa9HUdL9gOszCOx8AyDntxjJNfZiPTX0vR
DNFpgijlphiniB+Yqv2OBLjr6/bZViHzWUhDu3WLDDnBuUm+DFUMFnQzBcaZSx6Xp2rSSdMbVq1I
GMq4yzvTTLE8XFmxO7E2NQF+x+d7TEqJZ/xXSrQkZxn8NTW0rph8FfoRArZkvN1prvHDZmpOzM1D
0qkoTsO5Whpz63wcks6DIv3FS8WiS6YGia5Fm3Q9IqobSyOouPg5KkTLtMYp0RzSKBNZq32cPerM
DWNHLaTJ501vFew5ljVOEOTI6YeS9fbRZNbBTStazXI1CQENqqbaYMIlsWPryx0vjRCzxR0pU81Q
vO9WHsRMt70vc9ugE8y5fuUc2uF2wbhn6CO5sqzXTUls6yzaDBgxJ6ELwTLEV18NlgtQ/Zj31AEu
wiMCOLssqhQuGQOfqxleyREeHwoe3wwOvm22J1u4cUijjO4qyC/quzUqkN6UTEzpoyn2HC44VWm/
eziwvSCnoXx0eIyPW2yak8BbCt00Wv/TQgY3tilDC9olyO9EHYMsa/gosvFVwlb7lRQlHdrUI4q1
3SzB71cD1llb+a18j6Wr8EaTavmVBTq5dtTZfkNGhu/fAOrkbWbANYO9Mqvo9kEp06L5aOAhDQUu
uF7v+FuycczA+0D0Dz95f0kiGTBiKQt6O1X06rpQW9J0kJiXZzdOIy4IGhVBlGyIOz0iv7vd6rn6
Ei0QzCO3ZRMWzdw47P0+SHqIF30951QRQQ+HrNKWc7m8znMhN2idU4GnxVmEfa1J5U9h3MLgjLnh
RtleirozhUxYFyFblHS5ipsAYL0eXuDsscRtPoA8gyq2QGVWIVboZ6EHt/aTow1+dAn3uBbTyclr
BXVD6FG3lz90hTySdl8V3zuKOPCXiUn/fXYLh9ZoHqv5LOn1pcKgI/6M+MV5RdQqwsqviwy7QpMa
fRMNGrIuPpXYtUwqiumwV3ucncdY8x+bnxuM05EhLg5ZssCsCFzFehPzMAxniurPtS7OeNLlecCL
sK5xJZRHYyh6wP4O7pf5buYuHmT2pUyMyjHetSnbNjDJgp+HJ6nGXOpaI7F2QlkzcrJdphLem1Qu
VXSqtkm+w5k+0pe6WdVpj/02n2SxqKTFO4n4USjZ1HeUwvTnEcJfkvbRKq9hZPvobv1G4HUXAij4
VotS3K07MhlOu4/MM3J6os/AlLl4dmm0jp+ieFMJAOw8O4HxJpBHYOv/guFFBIhmCO/+sW4VYm6A
1rLvHsTFc0DGZNamti4et60yS1dPlX7ZjeBjm80eCYnNnGfgnSsZ21ON0mk/iGbbsyMjfpOXPL/q
gn1N5ukUMfjbtiNmxV5gP5LF56TcovK0FmG49wmOm66Evjxpo1xWP/wKd+v7vVis6eABmmXPcaEB
eeTZsMx3fp3ruxmDGCAPFxh89gi5TznS2haz9akrSLiNjKO0p3Fiy3YN2TQdJmKaBGb/uPsuwfqc
uxIoKR4jYjyGhw1JTS8oN1zSCmwY+62kS8D1dF4H6JcMmbskBQbQ0UyvX8FZVU+w96NfR+nciFM6
gWN10TCvP61uWLYzl5F/5OAOxuPCYkDnomhU2SLRPDrE8WbgGXW9WK9pDW2253VxSYmZXZchZrl5
2+G/GrXXtE3SF5PebFtHZv9GYNft2wEPGk7vkcPIi52jDBrMKrujdpbpkU40TzEJHw/+Uiy6sR3g
N8ZQp26BPM8zaXgvMdXpOkvhVIJtSZXihgROqkfLGqyiWcaV6ewc27UlVyKtx35eDNfJGjpBZYHF
3Q3NOr/VpIxnCDMReX1MBEGmVm7mfDrERJPfvuB+PsixqO5hLnTtk2DmwXvhIpgOrKVb8IEyINL9
AGJQ95FT6SaQshnFpiMZrnLayAJbtzRCXeO1puYG7yK+j8oxDLdrskl6Ljb89eSHxpYnmyjzUjEM
NXV2mNf4uJSSL7eEseg2Gsj8cxoL8RQKG3xvqABsW5J5YxhLN65GK67y9dLAhgozMfAghwCPTFWD
FemBF6gstcmR+MQ+itxY8qwyvmiEdK6UvBTGpK/SqLppkVOfrLelSYPFaR5giQZ1xBKztwmjFKp1
+QCsCuUHthu41gbX50j3GzFAuxvTxmbe3pVL4t+7FfPUBZD17gxSiJEWRXWTHAezCBR8KESBpiPt
GN7viJizx40nDPZ78dQcEMdazzDXMa44kzRdyNM+NSnt6xlGCf3Et0Q8Dx4+CX0chvHVxHA87Ek8
iPxTZat97Pd1m8lpp1oVF1iDTc0FzQb6rgSKyOl7RJqKPA/4hmQbRVD29W6rXYwyi6OIQrVQVy48
Kw77xs8T7kr1tvLZu8Hq+JYOZTIfhx3/cNQQ+agYGi1Ih038JUsiT7sMGoCnNSL7R2Himh6SoZaP
EvDjjbI1+gjLBH8mCOtYLnqT8RMU9QBZr4cuakskCvxED0u/bZSH8CQHXhMEZ5MF5QOm3OgxptM+
d3RLKOuKWZERhm12oa1CxXDXkNh/5MLWdeswMtT03LBhPUSlxjvUOMSyFokyOf6aEvkTVq3QtCHc
Q/+WQg2vS2WT9bBgaxTIlS9q02Y19CrACjVhh0FWGW0t7Nk/pWGy8oiNDAP8bKzI55GlKwqXeEkf
cIaUouV1mL6qgDKnRd44OovAHL4jz/c9tJLgKbe1Y7RBEyJs+JWYanxM+LBD7GLkBxIW5uGwrBYb
IxsXCiE4gN33dCpKFAERXGVBPmfhrmErRQMTZ7s8pCNOg9lQJKr7Sr7NPhlOfErFXYNgqRPf4/qd
RJijt9FkH2MdD0Mn8iHJD5nVybeGxgALkP8z4nWYOu/jscj5uc5ohReqtpKeKhIvBvlhm59u0i2e
7YEVbohbTBdB5AocHZHVa260+4xHhCKc1RpYlGh0JG6aZY5uSIGm9VB4vrwN6QbkiNao9VsMUjcF
bGG88+1q0trDCpo31YFrBWW1W6RNUYwMOesLGAerHh3NPqF+3wFqAoWC8ASmMTPtorFqll/BVXjm
2QqfLNRITI4nC2sbg20Lx88dejClT3os5KUgmvEzBi3ytE9jPa+P1brsEh8mziyBKYUIsmHo9Oxx
rUQmOtisj/fK5gAUYnKtNNJMoEaLPVz8u0oDNUPEWu1Zi7Oz/LJNU/GemRFdx5w7WM1H9bjwdjLW
fY42DXNPV8L7EsAZ6C7Q0NbrLihSi1aReT8U2KmTLtVA7dsSuQNxx90ClyvYEW23pIBSThYSv6rJ
nfqUbhi3QGWV1DcL2zzrmnIVut3raN5bHjceQDSrvpCUwcJuRbKgx4BbkElX5FNz7zOVz61YSIms
sa3g5dVUl/OuFiyFPj/fwsdAKhG3cFcSY09NaRWke/P0iKSF6GeM8QvAOo2VASPCWkzdVtZTg0Up
JoVSldFnX+j8cUV4S33IV12t7RIRj7QjibxVBD8hqSHkQBdbiO0AKi6GoRJ1K3G/NfBOSFBzm98u
+NvexbYQ99DpoHeXGZe/bOr454RTMh3qWeOTHMupZp1A1UQ6wXhW9SStClD744R7KnIbHuKYjvoY
p9hosKMs1QtWHn228IFVLf5Goj5phKLAzlJ9770iGh5fdPG9hxEs+v9cuQdJYGN3IAtnaKFsPd5k
e8qRIVbOSBsu3TZ93kpAiSQZEdWCwm0n6GW9LVqKwEgYMYCafzeZGJ+Qm1YCA4LdyUuseAw/dBh6
pC2d4yW0Kb4GxGfkMEJuZTrzX6PUSYyRM4JtkNoa+fBNudMP+J/tT4a5PPTZAJwD/8k43uLJavjP
JKX6DKuMyOCpV9FzSDFfm6hMxYdYjyWkYQnPyj6FuQJpE0uQ+T7UXvacjJhzGzByXvY1OruvtRjy
+ODGUt5Ltnv4g0eCfg3oVuu23ApTtAss8EwrqKhhmblOUJIi1wHuqjpizZNDCok65YxT0UOhgWk6
txXsAE/AxJ4lUH+w91qJpIU/KPma5LmdbtBMqAQl4Qb0jtUR2tUJ4bkp+jCxqAO8u0lyIBlCHWY3
hurgnKAfi7DyQQECped04dlyXuS6zM9zQwQO6y1eVefsBCZKLFKSF5VMmmGCYzd5XyvkZl9MIvUX
z1WNk3Etmjci5bx31yO0avM9ntEGxzNaFoJYy+S8C7/wkxoKkx0Tinq3Zj4RCHKzGxKTgG0X3Rol
yX1JRuzcforXe50mCsU1j1J89xJnbDuoKKWflE70dlvoDQ0j0iyAEOe0aFDr5zk5DwGBu5BoJ9t1
p0wh7JtpPqGINTKb2xJLEOiuHwc8rjRH3iXiF/O60wx9QA+E9A3/O3+C9gSwEyXF9r7XSvnOLFqh
GYuA79/LKEaqrkWcL85yT/f5JisS5H/ki9F1DwNaSK8ZVkLaJUgOSNqVQ/vQVtW4wmQN7fOCHWpF
WG45pkPcq9iJz1kjm7lFc4Tdbo+nPIP9OsnHLqtIGlq+ElUdBrUj8MPIaYEucghbgq2PZQeXjBzB
OE6hlpy2zK9tyIZo6VZRArbOSQDJVKM9+RXvKvq6L4VJjiWqa4ND82piPmCtQ2FZbqa5h9tEMwBf
5tX9DL/zBlihTyZUl4hKR0lIoSRXmqT1WWSF/NYky/6WRmmAqsRG/ncKn3/0MtmW8D7Pfd3VQxie
miXCincpx/lXZQTH+Ab26z0aa4v+At4dRdsAt1rwJU/hONfYotsG2nvsejskcUf00zPrSpGv5d2G
GZLhtAVRiTZKGfbYjeONHgRMHkFshWpbOzf6uO7GAbrtjvrSfM3WyasDHYnOkSkPPUZL3bZ/r92W
/ZxCVgK+mYr02S5hdS1dURt11ZTjY4bTrYLVe6k4ztAmkx+Ww6wCjkSo8IEQaokNfCXX4G+ttqlD
msJ060QjsI85huZpgE9ThL7LXpNOU67uBxfq/VDHfia9GGUGq0KPJOCOYzv4JWbexK3NY3Wn9JQB
H2RqfU+TQmSnKd7NXV0vivVBAadpGV3j6a7hvKTnsrJrckyDy9LjGFmwP5TLCR8ZbHnsEfSCg4a8
yAz03KmOSR/ZJBvPFnv7Q1OMIupTVgJgApRUsW7ZC8XuixCN7NZlI3Il1iSB8l07NactDzXLu7Bs
5iOjJpn7Yo4lfK5SZVw3J5LVB7vk6Q+YQlZ4NztfbMdQ7aSHHbl6urM6de+1rexnGZTFKZDOaoOp
9KK/RVuEtIsJ4XtbbydRoACgo8DplszlF1dccUgPpcFFNZFyl1nFdOlmmPGrQzRtxbkBmhN6CWlO
0k7w5D5XGxqQQ9MIyU5TkLJur2OR2EtJVH9eTITgi4WiqlKt9dga+gqqHygIAw7sKACf2YgWT4vk
ArixU2V1Gg1s0jGduYGwtKH2MFzm8Ow5UsirVJuNeT10iSQxEGZplTs2iwY8vKAvo70giGTkSxHx
HmIJCUxP0/x2zZdKnwmyYOFfzj0+MUwy10O/A9CkgIelNl2y+Grptyn130asMtVZITiK3hke2cnc
0Ll3Nh1voq2UEdTSUQYQBg+R36wcJyDKrHy+VZYDyvEASz/nce5016BrO2vkyaw9Vz6GWymX6pOh
W4xbKDbQh1BpY6xiV+yjpjX2QBLiN4A6PPSJChkKpglaRJQyi4LfDlSApksRUbkAKTL174Q1JYb1
lV3jUzoj07cdA41tDxF7PJ1RiEjVweQQ3xNeF6qCkNPqVGEGjX7ZMj18R0UWaEdHz+B/Py9zup4V
Qu0YgN1YRjdjMi3uuFv8qwXLAyaqzrYFs/M4JprrnEINWChsoeoztGr6iFzV8pkvCb9xRCAos0BU
RyGASGP3Itbz+TESliRx6/aYpYhDbeCq5jkEQov3IYBO2obbcQeq0gFfyYo2FsruveaDn/sKEPGX
wDwqJKVG90RKOXwp6F58LMO4T1+QubX5hxVHSPGS4tAOl33AdPcD7tLTfo/XAkfb0MzpbVwM6fDN
Kb3jhU3L/CmZnbTd1AiiOnxfFrNPWbXwnviMfNVxUmMx5FP9srgacqwhthLFSeyH6TnM3GFbk3IF
xpqugdSuE0ZJfprr9WoripyxXN273K/qQlKjEjiNItV0eoZpbIJ3MdsSuSnjOEY9ouVKvGmt2JMQ
iuWo85LB/oSzq6kBkIMxQJsPUheZ1TqbkHIxUPjEHRExEDUdzj0H+f5mEYt0Y8aoSrFhTzTqI1Sr
7saaPXkFOm7ulgoN3ImjiqAHou1Y3MG/R/8gotYBkuEpN58zEUNpntEggWCjW0Tr3ai66lb8n+RF
cmuXsym9F/22Vt7eWFBW2KajRDBUbsl2J1cd5rc1lIIBeVAl7a8IfN5X65yfhd9ieUZ2JI2itqi9
GU5QB/HksIxDnWDSt5L0ZuY7Xtdmo/grat1yhK8vR6BkXssCpBCGXa/3lON1uTnGDINUDre3ybK6
BWC3rgdUpgUCtqcNsvw80ZBERAhmTTtubDk/afRI4sBq7KN9RviwHIsxIcMJ+rvsNa9QpeCx1Szq
mYF/HMXsKGrIbR4Ge9ghvDCnxFkxXkyz5tOtT5DLihiCCrmxJTeSvbsdW+JlHFDeDMD4AiwGWhwT
pviVwcoy3MZ7Ul4MyU0Jc6nrJDUAoC8yWufwkxlSDR9A6nz1iOM1QxMSpquKRksUSTRZbvZcqQoE
FhOoYicgNSjtaXRe81wB6NJUITtjALQFVgDCmuABjmlMT5+xU+m425tJhd/aql3eRgWV7kjnarpf
WbJASxLtGao0ve7bp5nqVHRsmaf9iaMOeYtGFHhdKEvxAk0GqJyORypENw1rbP0+i3Q/iWVHLbFj
oElc4MoMOHOuYzn3ZEXcxqmUThX3jUsY5vlmvv5IWIagKBec4O2c5HF5rjdh7itYYpZtWE1yQPLT
fjcgqSaF1zNKvkOm5H7rVazLlgwNpDz5pMefKeVxdWfVssXAogCEoUgtfdlhw1npTZZZrZ8KlXrw
HErG9MhGjmKXcJkDkva1BMJpaopWJJ1RFkxyv6RLPb5Q8GZQlUYlpErIGTBPC4xEniyqa3YBsQ94
YcLZWLbzrNAR0SFO3/Aw6wd0GP6OG1d+sw1eVqtyak8V2weEs5Ry/boXjUFcUgEH/CNdyoxgFVRL
ClEwMwBInS4fE+CYEnhBWYV2WJbatwABgmoTV0YvHJB71BLl4fQwTgPOAgfU37fNHCoJUJrlGneD
FIuuwhmNr2hJw6HCbv3iwjx914DvHkZrUIfBLER1+b4XFyaAPR3mgE6vS7jBPbFc6KWXuY1/TzLJ
TJvPS/JF0Eh9R4JitLWz9fIpR4GV9xuabn9YU60fHSY4hhbjwPv7JhDNZuZ6Kg47DYvv1LXABH9R
8jda7mjKZUlB9ZQpHd64WAuoEK5AvUHjffAQJDDUssvoeuotc73lomzwPeT6uQERDYzKsFB2K4CU
qVvp3HwJFHKki0Dx/3mHkPeZMAsOb0gWhP0OzoZ7EWlA0Emg9jsZKpT7lInJtwmQs5t1Gnl5dMk0
XobVBVBq4IQwxQAoE+8RjTzWKGyGzqCAChQ0oywfAjCANxwO2QekJWCGkCuuwLHB3/0lGnG6o2Pa
5rcMDxLxRBJnehtpGQVA7iz9Xm5r/XkVywwGI1kW3kW1sdjEslS/mSYeHpMcYwG12ZuXUA88BrVj
Q9QmTAPoF5sAYudZoh8hGy5giMZxXgPCI8X7ljrKTkvl6YkifI61GjzUJ+/gV9lGPLCbzDcG7IzK
R6u7EhXgxTc5vFp3sDM/SQUOpAX4KV+RSTMBCANo+IQJhckdMPmyNghqCjHGERO6Zl0hUESjh7AD
3jQN2U2FUb2xXTyzHzSeTA43oQ1AbVK4xZ1RQ9ocID347A6KfAnSbM79eJzXIX5YhgUBs84D5+pq
5fF+tzxGtK6eFSAKw6C59S5FFkGwwr9yO4y/3dwsU0cmU4FFGk35MkWTyj6tMlNvoPz3qW0ceuBu
WkWtTvjV6WdCc7a3q2PNacxQMYCDGMxxlYw96WVHXNrCDRZVzgJaYLkwcf3IgzrPyyhAbYSBP9Nl
3SWClZG4eyg2zLV1cRbqj33MIKje5OCeoBLgDxK3eb+RwmFFrFdWA02x+aIioz4BGCA/g6UrWkdU
bd8RCLTfSZ4CwqlDeSOTqwDWmqZ4zigt4jaaRPl78nvaHOy4ldOzz0C1YQ2G+bIZLCsd5+k7eosr
ZG4ryJosmdTtslGYdex1uqIeitMLFWGoDmtWBIifSk6/N8KbRz4DV2gNuuVwBD7phw7mmP57lCNY
8YhMrfkLpBKoempSsLJHWRkVkAds641LA0ahEUBkF8CQbFkuXAY3H0eUvM8VzfblK6WQg0CMXSj4
rGQRFHOdrKLlGMFwdLnd1gZMc5mF6yobF7ufS5fS/Ay+IqWgy+GBe9lmi4hhX/osO1ET7el5FI18
H/Gp5UBqdZH9ABZrkldRuUx/RW1JILFwGLgC/53RYxqNKumwcSdfAcBP5cn4lcUHoZBq1aJtKBFn
BcsmCCtkBYnVtiWYDoFu0BQPMXQBKAfZMC83xY5Ktk/BCH8tJ1Dj/YA9Kj5MgueQTIDeh/4S3Qc7
oy8bXFd7NzTHfTeYbss54KlTMyZigX47LAApKqd+1Q0IKCBvo3mr0JTVWO0lHqSFVo53+CDMh6hr
KaGo3KGJbjYXJQhRpLE+ZnIDCN7KcZleJwKS5qPGn6vbmcUR6/ScNTg4oSDYQEcQmfW7ZnMEV2lQ
H1Wv4bmFeYow5M3tPKzjq9iAn2M/GaqHIpT5720J8XAwdTInLQms+lZPyQosIt5isMFg4o9lMUbu
PFJoiCF+REMKRVMM84Kw5paDMjUKkEFNebQeCuexyfoI8OQR6QzlesCyAyoArjo3LQRBE/wibYQP
dYJr70OmOGP3a6GAjZZAT6CEyCGxuUHdmm8gThWsWSzLISMacOTKTsDecuoynQZUrktdPMdJs1uQ
xgGtZLEuHLy9rBaHZq+hgNKymIsjZDAib0MO3RFYz2oCVbfVyStPkyvPITD6dfHBDVWralsm2Leb
wnSCNmh+NlT0dRtVgEhdA463Axxf/8B37CEamTcDRtKbFcETGL8IrynXOPFr6Ux0gH5qHm80i0cs
zJ2CFrOQUZQHW6Jr7bChVtsRdF/IelhzMDygMErVc5lm/p64NQHDq8HP7YcoXcf9sM0wJn3wmpTk
aFYwUA9FBlEexX5qq+3BAU1zPUJfd3qjZiv5vS5jGp9sLlJ3abQDXC/XMY4eoKvy9MxK0VRoN/10
h6hfYlCER40dXwHgcWTGxrNWT5kOMLIC45PP7CUZCt5calWBdNlEVBR4woCZ3xEYniynKZHA6Jv/
R9p5LUmqbGf4iYhIPNwWlOvuam9m+oYYi4ckMZnw9PpKujmafUITku5mm5iqgjRr/W5tQr+6tGfX
UZdqvYYmFGOTmjXW6zHO+hD8rrIafr0lzU8EY8Bhwq3C5RAXQ2kdQSvd/lDXGzPRshWytfdW/X1x
rXk+2FbW9WnXR6tJrE1lRaK9HpXeyveCYKG7e2yLZc4JnhQx91OnM3OL+m5qE4R64EUF6SsA60BQ
IJet7uJkZlQEcUO1R+5U0zolwSzTBiIbTUrK57wtQOq5aPW2t2sfsfFQxldhkdABY9yGaPpKl5M/
hSa/Tv0IS+KTR3QMA8gHBs39VHfLRcHzb4fWGvIcIxOFxZdqCSe980oZZQdeMmq4roH93bXomqdU
atnHqCqcLQb66LKBwYNFWe880k+rfclM7ogv6RqUZWrozZcGvSKZbMoZl/eNX9k/jRnyvP3st27x
vMyw51/yyKo9lGgZ+R6+3TfU3CQ1Lg8KmfBlsNpy+rAdslTTHm0eu23h8k2YRY7pP7dHIghkPpQ8
imyVVfnStjA0SeZZugEGhtwF1Cq27LJ2vQddRHJ+sYPHCLozgknj3XSjb217AOvSHOQcYyhZZGzs
AxVqFOwBcbplV/DKs/Na5urBgsTqT0yaFtXLHANmvYtIFs5Nx9VT/Jy7MJpu7RVbENlwwjenVdfB
nd2HU3FkZly7JV2x2rj0A4Qol8w0eJCQVmKhnLcNdK6woo1+G1KhfGO4vTveOQjU4vsptqL5qyfd
itXl5dq52ahzghS2TxEByo9t023SFXQkgpEZm2Rjc2vVWRjdMborjI+zgV88Nc0U12ClAdVcMo3s
nyNM8DjvSOb17APBYQxVH4jkjFllU4ggwx+94obZNaxKjcjKHIdeBN0vexCMy90yF6HbJOO4hRMb
e2O9RV7d+vtqtrLqiErD1KnlL7Z84FRuHmVrcw32dij1Y8PPi0+dMk323s2WWZ4F8S98da6r7FLr
jPLWtEv+w7bwPd1d496A6MGorVvYQ6J2GvBenZKRbFc/tQkccoXGnuksuek92FNw+OzM+CJusHrc
DIwUB7dp9pvRjX0QnM3TqwWlM11pG/g+6s0ITSIgdVac59zJf4BEaEZmIrpx17RTa0aQJxxec55h
AmCT45ZcQ6uLLX3whU/6y+pUUX4TWP3kHP3N3l5DAnS3k7VWTkGmG/z3blRe9qMOGBG9n3F1NbAk
XNv9DiwGYBfJC80G/TEjSAHm5ZzCjCMAt5Yp4PqIuawRpynnKiUZw+lk9bOlbtnmCBmirfXq711D
P8YkdHLK9zpenCD1FkY6vw62IwPcvKarboM+XG6ZmkILuE4W1s/J28jLXkxlA163nlUerLVGMOL6
veclzugj++WW5FoVcqUtUBm19MBs1ejYI0A2u5aiR+3EEk1W2nYdYSVzxugxKH8rhMZAoOXtuIGQ
QFbdEFRf634Sn503LAOYg0KHh+4iVjulw/ArDLEXHv2ot1/oj3yK66HyOPqqcSjvIU1afTQdVM+5
6tzrXp6EYe9XrQmgrQLDNa28YEiGWin/1tqEmGjcsJHdWLnlsAg2H3Db8etq2zEeiv5KzY67olvp
7OjcIYNfT9bWV1CybU5BZnm+e60gRnrRa0xGnHYZsgnawCaSZ2feCMpmOtD4u+2d7XceVFWwb+FW
nrY+AK2J504Me0qZ7Z2TI3jwBvrQJzeGDD0O2WjetFVgoIv7bnwG0JcPcTSUTJFdxvWlxJ6pj+XQ
qe3Q0NxvqAkH91fHavJ3wDxUNqXtrh6UKQOWsUozPCbN4mj67Vvj6p3yYLb58X6Y1aBDJD7STvnW
N0iUqUR1J4PncYVpS0j5VW2SdROKMpWL5WK4atezR4Vin+w1jhk+M60rE0DMVHyIMna+0p3J+4Xs
T7WbdSzqZEFybJ8UtBtpZV4lUY8HrUrE6td5Cu/KzBwZVsOlt9fcJBH5kMyshjh4CxEC9qdwRSP0
XQF3z0gDmbKRIiJvyxtgCm8gpKBdxG42fYSqLGfN79GMMfmNDoIFVzMZB3RhDMyvcGm2AQfMKK3D
lC+oKkwx2hszsjdxt7B76pTRkpoS9hoAu4t9l+JVjaVzJKshRhrQRa2z71ywtXRGsss947lrySSt
nsTP0qun7tj15VSkbFd8cSGj5YF0ooLB2m5kcW+GbrNgh2SGuhDXmbxK5k3GXcClhcLAFIxVnSty
HheHooMNNnZyPwkHOaIJIHBpsa76wcAhrDjRPbolWAVtr2RuMROOoTUrDQ+1kTCnsa2W+wK5eAcU
RwWxc5oKp6kCWtZ7SuPqZBGsKy9Q6PFrDP/f7ENvthDLj23gJ7PVbO65Qo5qbmAO2A3Whqx63zLC
N4d/HDp0rBWwUBKU+dBSxIfmLQrojxJQTjs/6qCBw6/HWJV7FbSenYhtEbB87Tw8q0pQaPghMXw6
8CWS2nXJgpMzR3xnRWiwO9XRL7+vrBckOeHjkim0BpIAbfeGLwP+ZSqnaRIZ6AXJ+RDhp6YNWH9M
BP53X4ySQu7CbnXGXR1Uuf8IWeEWfVq2FhHzKen1tnNu4OhYdpDLNlJ8tMZ7JUZ/eysi4NsdCFTJ
AO/JdYuk9uTcHMZg8+9t3k6c9L4qh7urluYbkHjLrLRtKMfE7fr8OasUFX3LyrqBKGHtuz495YG5
PONLQdCct/NXyMTjNOUWaOcosi+c91t0oATdsrTNJNCcGtnhSUhIrrh0obue3G3M0dquU0epXU7A
y/zy2voShpui86xLDC2Ldr3sc4IJOl3Dv3yEGizh9eiLdkTor2rzYlkeg6uXCMjjs5tcRb8iB0z+
RI5YNqlJnMRAGfX61GZrh8YrUOSGhRJzyYGJLMrctBxxr/Aw0Q/lo248N9E4fw5oKIp08D12l4O+
WJ9KFbb4CsNxXZ56ovbMnVOsY/ERerrQB54tedQUgtb7Mg5hsK9yzuFkaCbf3Og+z1SItsNz7zSW
jgUxlnIxeZUMe96BImzLIayzODgsZd1fYZk6/gylHX3vZsdIVMCd+2q1avziDZbAqAQxVe27IJvX
ZC636GmUdcV9y0mjDk1Q2RZmy1wWVMkugZewRrWb3SPILMd0WqKFcIRq9ocX2JSgScOeQjQJdUCk
kpASRJu5j+Jz9pbisRoLl3m/7grU2DS0a/dOvEmVyrw0qGG0Nag07qbISa92jwEEw6h3R3fOkKAP
yV61zmBNVVGWOVcCB9mezri9bcMp4lLzclBo6ipcGMDJzQeTcKaf1M+1ufS1ArMJ9TJHe0s5fXEu
eQu/Jl/W9acn8ISASXHypMusQStcpbhCY2ltJh39vJj2QTHm9TdeIJNiSzrUOTX4RslH4TZu08D1
6m+S6/FBaGE+0eDWfhJtPvqlwV78MdlGEXybjTv4h4mTs6QxDAbrza6vXjGoZ27prs/i9buLh+Gh
lmjNvitVGes8oooWKXq9critFo6Zly2HykzKoAJVgOUFD97jpGmbM2hyNv6kDPLEYYoC49zUxnTy
wbKV4lwzm3Z3pPbDj/hKuTZKBzur3dtp9ccsRSCIz5M5aYv37EvjWeeq4hA4bdwLhKblukSLJ52l
OKpt1PWh8MahOflj3oY3C1e0dQYjhgC1+wEenjG0k51yOxbikDs+/HhOMwbmEeXTcznGdOvC94Z3
Xchg3ckggvG10Uy9BPFUMgGC8psMEQcvKNKKAjp0aqOBw30L5L1cLbTkAdzTckCCbfOtsxVZPOlp
BoHd5nJoQIYv3XFQVu/dsRzDfG8m+vgktwHCd2TeWt6Rc3Cbk9bOmfQYCxsV34QqjMdbyznJmdH9
ieF4eGnUpOaneGxcb99rkX0PRhQnZeM3Waq7rPiZGy9zd/nkluXFhKsFIIMvq7hzCM35DrIRf1/6
kBa4NsKPnhu6fWZNdCja6mMNXYbEGKZwfskwQSHFKNqR8tP3DXtxCzNxGMtpLc7aR/7LOSUKnQrl
DuuBKWNRdidE5nBz6ciRj8TaFWU6K8YqQiIE4Rh9eha9Aou0WT80YxDto20rBO9RJmP7bgk22B/T
bat7yTwEMAc7dDYKDZv07FDuO0wWw4zCp0HgBgrWGVkc/XL1JYKG3pbgASQyzwmV4MonWYiMuzb2
rIttA8vm7F7bZxQPRLR8baEcu0MLILAlw5g5nA1xW/8sWW9FEsE2y3flh2WQEOxO8mMlKu1+C2uX
DN88djXmNR9UJQWnLTaQZ6owrRf1XcKA/YpXrwtqrm/EaZZZO6b+SCtqADDkql7rijAcym/Lsfrb
SdQ1h1OTyw+F5w3aaBH9102a5VWJdXafY5OTP9nLufviqHb2kqWdtNj5XWcHX4hBk2hGS3S8O6cw
LUtv0wMgYkUZ5STa+Gt0cCN847h0wq0/mHU0t45HiPwOgdpWPGgwKptmuQSbmYnj6X94cgMynqJ+
Ys4Zvg233Y862t7XIo4eW2xKikrZqcKLAKhsbzIvm/I7xhJX0R79VllfPKG6/MkwuspVFE5x2aJh
oLBakU72JnpaETcvb1Di9tdRwA3tsbxbzb6YULlwQBchVyzIgt7l3byBjNt+8UrQSL2cFht9NQSP
Me2DmzlXpw2WO03rRwzdPmss7ousKaofUOoCYA+5wBw/BkpIYhgi4loS1iA3C8Lq6Os0Vu1rHcLu
4KFpWwBZOlf7MNZxwDrKionZVDhS7yB96VvH3mvvUT5ffbyG0b0MXV39ryoUW/sI80ndZEgcytPQ
HttPECuX+wsWEtXP7Pd4Jmwg9yWoGCzsb2WAW6K7SptFaevoDiUCJFszh4zFCmi/miSvyzrmRpaw
/pnPf/0N8Jvn5wD8qD+UASIl6g0k9pxfkz2k+D7t9pLZTWHvS2pd5C9RsyCHbITb6oecWrE867Da
5qMQnfqs4K3tNNjcdaHjt5m/FVbF8Mv4JvgsxCA5IDq7Sqolqh/7TEdfbEwgn6FVKSSIuY230A6j
0U+7uccdquy+/lR6tuxbpuXgkEDEXi57J4/Hc60nP9plqOT8O3fS5fylUv6c7di8ob1DuJmpNGQQ
a5/OnoXuV8YusWlV17iw4IOJPiiomUoRYEcodpggcKSh9UcJGWer4Q2Fc2aubg1GKPHoqbSWevKH
BPvzJCjPfbWmcmxt/XUeXYDBpu1Nfoo86WEZja+eO2gkSvnEgjwqsD+urYMzLlJPvlrcCzjFNIOu
NtOPzkQhThsfDBSgCQPN9otKybwbaLb5kEtJIXrIQ5SzHWnLjU6doGjIT6Gzo+32ajMnUZkR3jcO
feekWaEwWHRe0b70cVBIRCNtoJJpqQax7+3F6lFqZN0Ttk0WW+ws4oYSPYtSwfTLF2LoPOt2c1pb
pZWZs/V+DIqWqlfJ2Etj4P2c4ivgrGJTIOtQyp4+CD8dg2QO4foykh0WuLnIfGTlXOiPzWzA0MoJ
yhlR13WZ6rz2fgHU8B4qnJfZSczzQNXNtuYtmc11EmhDnzfpLUQgemiy0nDwrGhn9BXayLZrkTTk
LkbdMYbPREpfitu1jLN257Sl98r84iHDCOQgwQnyfARJyy1rTtdtnl+hfDvUOA3uA5D/MsvS0FH6
dkJ8DCDKk3ygL68fginDTAQG1beJ38963kdbJZbdPF5N0r4lIHNLjJ6MvuoD5xZUZP5canvRO7NU
66Wl3WMCQJ1l5tgtV7Em/LN4MoKHcr9McBVnCLVFEr8zdj+QzUsadCbF3vMAKwM+h6oVAqR01cGO
6x6GYfFsrEUIGnFH9Jt6HK1ZNmne9PT6VsyX2Pueir657ozRABAU/XnrOTNFeE70E7nTG5ZvtkM7
oEu4ijq1xTCRRESdwL2LPDAB0Iw/AqZXf+9E1fPP4NkfUyMEo+YolpMevuk9zyiWE09vPaaBOauf
Ruxr9i5Crwi+Cyy3Q0gOssKlhNpXAjD/4PQl0R0NPWZBXolxD6bMjL3z3WZlv+cxQWPUSXN4KTcx
PealtT4Wjt2JFHK6HY5BG5vfjHyyxl3lTzCH5KDPbzAY8g3zEddU5Da1f7JH9Pe3Cs7yR1tn+BW2
2l38fREU9TOBVQvN/uDO976EoL8KAWbojnFoXzyjGmdPug2ayXwz1U1Gsi5evE7U5yaQfkjbb7tZ
13EElzK+cAZbyL4y34lQEdhWKT89lEgkXeDvGatvJVpIpIqsiPbG9qxBp8r3YywjOQGAT0LQgT96
QxepG86u5TdZAKS002LNxXFo/e6D8S6Wj7Kr6sfXSnq9dSi7JrovQSa5W0vBi+WHIKdbBKDIbutd
RAiy8qDyaFAn79bGDTlgdGqMp/dtB4b5vrV+/qgNlB4T6AbxXIuoUbdVzBy3/eRKt7zX4eir26xz
r5LsObaLfWOo27Eg1dsPDMQwR3Q4lDQ0gFDOUMT512ikauL/yPzfbgiiy9st+nBn8zGQuhNyw5Pa
dBQnXeNkD0TClPN+MfH4pC1ju2cfntj+kqnMffWmavy2ebYeUCjNkuz/RtKsIlWIpxDpRFszv2yu
Y5KjwzAL1rMSjdhu8cH00RPO6vXF7WqkEKYacN1fS7LpZpQhMY4c+Bj88HnAo5mmiqy0kmpAOllq
N9s7ouWyQEKVnSAJlrfJ6dwPQJeq2qGBIrAfLXEUMVwxV58bk5CRdy9iFTvsHuU3tcXT17irLTag
8TCiGGSnPx0qJAjEEQQnQRhtlg9t1TMk3sypeIDzcT0mkBs6YtxEEwNDRIM5Ls45jmjf6zRee+Mx
E7ZFLL0AQfTcCRvk4Mw0T/wSnSyCgyeo8J9ireP4McQvhL4v1PmzBV64PJhAx2QzuDQ1HXi7hdQW
K2c2JcbqkNO02FOnRAy9ck+eW6BBq+kmwnSF0ouTwcvH1672F5xzMwYhON8w2y+eK7zzMPYSsqYI
1VeprHE8Lm2Di7WY5ya1VRkEnN5ZN6DLJwGackt8laQMw0R3sgdqrdz2ZIP0Xg1sqt2DSfgj+8ds
bbJUDh3c7DnFSTNBJb/BCZ+hbC9rS3+h2mldIADdlfc10pnpFw1cF2+7JmsJKQIdbULu9WK9l/gH
3rUzIZvtJmqJnes4enhZCT9CybehJuXrRn7zTk06l+dB1svPusCatEOqNHA+yND96nfWel+LlUXY
l72sD8swyzdTmfYlLJsNMEIP6+fMZf1zQaASXC1S82NXlJZMmaayOuj6BXreMDL+i5+tqAd9Fbkf
TSGvR8EaZm2C3a5reB+UeigAUVXuymEitmXyEISlMd8z3K2cRe8+URNorVSZv09ZUZcvLkoumH/O
1eZlcEzxVreRWVEpTvMjuLCSLMUNG82ci2g5QQUBwfv51PoHYWPU3Umgx1/hSp2Zju5W3U9rhjcX
r9mI1gVT3GtDZFOGOtchUIVw+BV7DRMxP6dNRlgttYVQlavxm2B7qxT5aPcZgryTvIMLcUmxcZBg
0GkRJpDT+oNApdXDhVhVD22XxcROR8ISx4kS84IqovhAh4SW3pdbRTobyR0fmLsWdSB8Lx+OGXqn
HIn4WA/fNu5xajBRuy90mFGRtG6Hql+Uo3pCdWLKGxRLOf860KY7B0S+9Hdb086nYVOKVQKZVLJ2
vQAJNJTAxzqiHErCcVru6633PpWD3HQXMq+AeDqlAbmtGCsPUqIAvRSg8Pjq0Z7/wOPRTsc2U/Zv
YjsYi2oI6CUxFnaenPMlv76N2SnR1hNftM1we2LzsYlICbU7SKd3k7CWa3Gg/+ms+1Bt/TvQGKRP
nunug0O3uzfUBCIBoY2olsaSEeGhV5Q/OAFme4cdzMR3K3kVUMVOFd+AFLv+CRFsWz975AEs/Mwe
HFDNU0SZGNf6EnrosjjypKbKGCipdmXdcOAsjT8Gb4vteMU3DCt5ceyCpbpDOOXGIIsk+7BoUWVI
oEpzAlYZhtNYzAQq+BXyySRwqgzSxROhk2wy1LgC/C7+edVWXRb4A3Hcxkj7FOzDqm6vKPK3kqiK
GnFC6L7VvhODmhtdRA+9rcfhGZ4Kd1kbXUMNrLK21X3jdlO9n8PO/zJV+VrtsDhXDxmcE7U8kqcv
0l6xsyxOt0GXW+XaMVdhpUWOl3oB++/zpgMzuqo2wN9ZCGwFZr00YlHU++Gw2vfduOUPAtPN3WwH
OLB3HHCqfmkx7MX3Qag7myptqvB8J8ITli3uyWChjTj01eBnEaLe2R+/by3h4SoFt0Uou2sjL9Tm
QEL/Ys1PCPHtwX6M1hln1dEunLLFzYMTsM2f45VsheE2ctEE0ynSb7n5PsBL74dYU/CFl2eixyOL
YRG+3VjUqaoYvgUy2AQdIHqntC4XiSW9C8LsUGYEyXZprxynLxEdU33XybCI7rcc8wFNJny11her
Z5zeC+r0Ldo7vdZUXqIkQMHtpzDbza69/nKJbulvtoyCA3LBk92rLrNW3hSchH46N1H3GROpJB5H
mPyrT5tDPvppLa3OH51wjeFsIqeOCXQzZTOfa6sNtyNTIaeOFOtgAXLROWOStzVQ7XmVunBPE2hn
fom1I4KbJi44M51xK9pUiyo0LxN7mtERXRgEuDLIQngfZqfabseo9rML3iKcVg4NKv4t2FBkEDa7
f3J2SPEwZO06dpdP3Yp5ZA/yoaxnwBNMO6aGur2xSKRj9hjpL+yejXQCYowaZDn5FK/8tZDoy47O
W18hvoGoed12iOGYVPk4r1GNpn429oaJOIYgQHFRvfmLCr452Ge4L6SOn225dYygcAA7V6hFbEJN
W1HZcO90NOJx5u/qMFsfvcz3lgeoKe4wdqT3NroR6fY5e/x+sZaFqANed3xj+Sr+YYoh/17zALZ9
gSRcADSA7OxnFYw/2kJTPmqvBAINGRxGIJHm7yyzTeOZ85ztq9xyKzs5tbTUCfrOvC9dqA9dEDjj
cRozs9x3RhG6EqEneFliID5kE3iATyaT+E0J/9GslbAmLHBhBd5vPTfsbREi/UE2yelAXlCV7SG6
1Wlrt2nY99PQP6/rf953rm3eBhcSLlVOAYuJdaYLkoLPDZNCx7YBI/drXCbD7JlT1tfFB3EjJV3D
3MZ3GFnJOmGQU89oU5uB3ygtUKmWPjL0HdDt3J843iVnlreQ+7MVxRNgl612tO0AdaOgA7sCV7a7
H/FgvkDhQ027Q2M9rEUBZKvyFtN6tsTzb62DifaUDST3FXoKWnWQ4h54EEfafY45NCPyoWd8lAFD
uY22CdG0YTAMswlI73FuZ1dGyKzzEe2EgJod2FCtqfaFK0d+Wp5N250TAoNiS1fZkugRVJpcEXuj
IRk9x35slGvKYzRGxdWgNQzizlnwFUAdWOB2UpnFpKKl40rofwXaibVCixX2I1aSfCFiAUau2uWj
4/apU+f6F9J5er8MwWm8s4tw9o79GOZYSLivjz0RgtuecDD/uRhIS0jJ7FiehI6guOcso3FCn8c6
a9C7vU3Z4EEWx+OYhh5YM9I5oZ6IfinBs7AsqLuQnLH3tdcmu+8Z6PARMRc2rR1nXr6uLpQ3OPoa
V9S98PXsb3hajLJE/6FvVEu8g9YRXUIgINEudgUUuUdzgsbVJVwAwQWtmY1XU/kf8tr2pJkfDjnf
OJDtOfa27E2JEL8zxK3/EkqxppjKl4dhUc1hQ+iao6MPpp/Y99Hu4AwBfyenjmZjA/YVe7p48UDQ
THx1KsOT7kAga7zqmLftvYW/idAOdMhoCNFMYCuVG0S706rmo251k91GTWMZNN6NSNsqICggtiP+
HEufkDPt6+0y0LT/6LEZYFK3dPVcbMp3MNFhi9mhQJ5deEq0xYeKEH2XdRaPt72wM0eCMqnuWXo5
OEonuvF3Zy/yew80zDdQXUSTDmKwfl/8VoX7KB7MQwu0pXdll7nxr0BYUEgu3Pwxt+u4TdAaTS/E
RwQSz3jU0hVNsmNadDC4N8ZTcChj5xf5uQ/GaEtjKCi5j2aHVOsI1f2tfY0Y2q99sTxwsC71HqIJ
FZrNcWAd3bYP3XvZzqu+xQmAYUKTPWKfhxJvWExTjQ5QjOP3IAxjpn51Ig4ewa9jD18slo7QxERJ
LRYza2tchoVVnYJ2xgRWemHxDcdAhSJ4jPX0UOQmGC/ubK66tMUuL5sxUj5M8Gr6IpbMQJhgZSnr
AzqGiIWrayyBNu7fHyUY8Ddmm8lHdEOovSkolpCAoBivI392+kuItcE607UsDr7gqW/2AyxUTxYE
FhpAiRKN2i6jlrKSmATz+qAaGid2VgkrmJTKtRgN1WRRdsMpR2yk71pXERHZeuTQLJueHxHkE2/L
wpcRYSb5huJvSvzSm92HfLQ6JCw4iUvNpVbgzVCJzWHdPoMBbXgzCTb3D3pizNIp9muMiZBts3vY
CIL0blcN6XZFgh0WL9dvSmu6FUnZ2NNPPQ/uY+sRA9sk8QzKc1lJ3CeEqgsE09cIDJqGW0Q2rffF
JkoCEti3LP0ERFWod9SSBVbqEBWBl1bIXVDDONCDYIMkqnTvZbgEPxoOGtQfLhxFuC0efI8OiGRE
0hY2qVbI0FGDQ7weWllP2bnRwRIeSelR4zHWFCxciGg4GJlVqVqidQ5iEiWNquabvmtxIxeLci/G
5CKPQakL2/2+dZ66czrQ/S8hgi77cUJ6SMDXtk7RcyWnIbuLMUmCXkjLIs1342OOA4Zb64vtjUvP
NBT+tpcmBO8/xYOCzMf94iC/wx5ee23qZPnwNFlT55xnsIWI8CXHeamcMo/TTTgU10OtUfZYVytk
Bxkhbqh58+pscnbsqeCtPE/KpsuM1UTIQBtGxScNphmPhFnOj4sTDuO+1MG8IFOerPyMpzgXiVz6
FTcXJgTbuo0A74nryuIie8pq6fyopJUPZxkNzMcO3JguBGtv8MmRMpEsNEHWkeOUR0sN2BC6EeTZ
iCRm+NJvXIAS/1xb1DdFUYnpMxLU22ADOOD3fbkO7r1PLl1x6iuUCESikRu18wHyGK/SVHn9QUSL
zq8aXV8898Mo+wcmqJBQrVxvHB/HeEDutvHKxBmfUE7N7li+O7x6swygqOcR0GPRZL2l7Vh47SOw
uTE3boDsx1rcACdA6PUZNrZ58agUmeJ4IVx2++lFi18iy52q738JF/1nkK1DgiEqEl8wCdx3/ohL
r5fWjlA+TRd0w3P54jTtvkWDxwcibhK7zcpf8605zL19jk5TkvCm/pY8e80v/TPLM3Idgu7J+8Y5
+EdmqMVnLE2YzxfdDOt+UaSZK/RQkLNanmjJgQKp5N1jbYb5YAXh1w7/2FkshfOQ4xfI/pK3+o+o
b9thQi9WNvjra4bpNWD+X6K+/ZlQm6Lv5wtcxH5ZT1X7K86/kJb1lyf/j6D6//wcxt0grCKCJ/rj
yTM9a3YwCs2X6MlMr32ymnN48a39lIT2a9ldVOrmx5ZUhKRncMND+7eU9X/7+eB611niDt/gz88P
y9DpxTRfcE0n23y/ESFB/Z+LI3b8mLvDl4jsf9OJgcTu5VWFO51X97ejrYPs67+sgn8Gx4JJCXF9
6IzI+ccEEDXheVyI8bpAeDzkwwFW6VINz//zM/+3H2IT/80qCwP7z1cLbemaBk3/xfbaJ+Rtt+78
XHkv/4cPoXsDGadYcbw/omnrLnenwMuWC/Gu73Fg/8LI/RQV7l9Civ/8LSxObmUccmEM1Ob/GZUc
WPEoIl8SLFR+KPvZCd+i4S8f8edO4CNsgd6CfF2fMsr+Y4VQ7PlTRP3wUMmnqX6us99O/F3ND/+7
5/Xnp1yPh3/ZbyUp2luj7OphVN+d8mcUP2x/G9Twb57Vf/shf5ww0jJZYUq3egjLt8y/z7yfXv+X
4OO/PavrV/iXX0GKl/HihV+hs0c/v+dZiep5Hf+Xa+vPZ3X9Fv/yKcXi4tIRfAohdEljk7MQffGC
p//fC/njACwRmnsoCKsHF+9Cbf0ifw7n3l/e+p/3zn/9EioT9zpIUth//BIIZmlJEVQP1xirHczL
jZhwcv7Pv+TfvpQINtfnIA+QSf33x0UngCCWAPqHQj5EhJFWpFXa5U+l/zZ53f7zML3+HMdnO7oh
nbjr/rGIw/8g7Uya21aCLf2LEIF52HImZUGULNmWNwiPmOcZv/59UHTfR4JoIu7tjb1QBBNVlVWV
lXnynCaRRK8Poye/+sTz2C8/mTV0wADQhuy910j7UCiBYHE3yE+O8S2EIFpBZ68jte8B3rPgkbo/
9JGA/vJSnX6Qcj30rhrUXnD4IG+QtxH8Wb4mUyt0N4WQ0ZPVrsKv9w3OzfXlDEz2mNCkjl6SVXhq
rL38I4GaMDYpjC3O9FQIbzqwyUYbjJysW+5GTyEEmDGgV1q1gJfAF2bt4WOz6N0Lu50BeP7++D48
cjqjpmJwRygSOOGpx9ZmKIk0FkRPViI80XkHJOsMOxtQcpjfhM/hi/GTp0bzKT7pn2L4fsijLpH0
z82xqZoUdcYARdUncxwonlb3gL+eso1Xbz1BW9GEB8f30lDHg/1mqJqky0DUNbRIJnPcS6YDaq2K
nvLqhZzhCrqtiChfendWxrO6g5EJLFi0XpjgqQKBIaOUweWvi4QjuqxPjoQQjFBBhqI/yzBBiDyE
SmgF1E0WNC96+yqlD2SWAl78tbE35Z9dHp3HtQBB0cMvlR14Nu+0Jl74qpuNPfmoyWFY+X7fwRnW
n2s69/ru1aeT3oKbqub5K6W7+1NwcyiOxogHFZhZLBnxgetNm0EfqcUOM2C4L6QOVkXx598b0Pn9
UYoDBh91cqOT8wKjomX9uaUMpChwPAvv9y3cyBONq3hpYjIGoek0k7ddf85Ia+nmJ0/9zZhtNdy2
8D5TVz3CIdHk1sI6/T/s8nowDI1wxZrsDZKGkOclTX8OE7vJ3uHT2whj35f1JJjw6PzsavgK84Wd
crMhGSzTaCANhFIEAd/1gpX0QuQUhYezABtxFYOtZ08CfXhUl7Tb5yyhbCbxQlJJn4mT89zMHado
3Vw8qy7c3XASOcER4mmQNo/3F3DJ0HQeraQLVTcSzzXt6TZEsQL5LqhX2bjRseotc/Mf7BkyCd6P
0N+c3NE9r1NecZ14lstwFVWfLeIn6NXz+Hjfzs2FKCOnq+mqLJNfM2R5slSaC7gF4IRIB7XxVGnh
vspf3byAk0clvy+fm1T8fN+ifHt2YNIgtoFzgRB9eqDFNEeXatuLZyOFmDNShZ+lo5tv8UCtIIYw
6kFTlfRUUvc5qeUg/SZdlB9U0mgbyEZLOw6oiQwSDaYrxw3ih64CJg39l3aCimJVV9n3ipYJenu1
6tDAbLCqyJ2vhVawY1MLjpBCeu/0KHsLO21uIpVR91gy8XhZm3giaIyUDgZZPEvt5+Q9CDkH10Oz
qQo7W3DFmT3NSxCSQXIDHIfSVAiMfL6QlpnF9oJ2OsykXabrW384KWa3zqBn6WjyaAeIgYZ+e3/t
bpduPEYsqK05JA0Cu+uNnZahjOxDN5wNXdjRPg99hLBr4pMHAKpUvt839vGQurpvZaypionkn8Y/
8rgnL8L6EGYZQJbGcHZL+G9oT3nwdO2gBvE3KaZ8BlUu9FrVz5RmU9puNpUyfPsvX2CRq2JlZYVH
5fUXdLIGoBjqhnNZCrhX8YXU19HpNm2gHen1/U6nKXBm3QxXNZHdfeNzc82djy6ghpIkwdW17dp3
h6CkcHpWkvLVPJXG2kqSz/Hw18z2/1+WpiJgHoVLsP/6x6qmK5W2Y0qap3iIjkJLk4iZfLlv7/Ys
HdMMRMWkpzQuiMm6JgrIESt0xTMjPNW6s4NHl7b67MVsFizNbhWdNB5ei2ARr53rSSRv5w2qGLMr
n3I9BTv/Kyhf0XEK6BcSHGSpI3Gbp8bSDp0d4YXZid9Az6bEYYFZwSh3RbP3q2It6NljFDivjiMD
y916bvnoZgU0uxuIkmqhPflWuM1IcBZL2ohjXDrdR5y3ZLQMDX4rfeJJnZw2KRSX4jlpI39vNd1f
BFvaQxfSY31/Zed8ljeAJloSUjDa1JNiOdEABDJulRJGOMBxewB7lrVvGg2g9019iN9OR3VpaxK0
DUWX5WoUiudWq2mZQZZjTQXvoArJG3Vpu5UVYR2o3achL56pCzzEg/o5jlArhhBoDUlvsC1j8KQa
DOUrw4LwKJEU+mHEJxemXW+onl1fggJOKIZNSsYJegBy24702zO1vQxCbJ3LzlZvWnCtcrl09N2G
vFS7IA4wLVEmW2ZNBmcgpwyCr+BaljVIYZXKrsP6q6gNwTqOEoRylOQnbLLHNFe/U1559E3vFBWp
TBOmcgDaOizcbrPfo2iaTnJNs/iq631E8EXG1KnFc8Vtumo1OVgDT1QXrNxuG5MbUkM5BLVjcrCT
B1ZBY7KgKK58NgtA4Zn8KTbsAdko4Kji4b77zJrSUK2VRUIsS5yYAnc5+DVZPryHVwukbR4EjdQz
QfzfN3S7+RgTgQ6nnUUufxoXwF0SDXqPoaEuoYWQ82FfIZ+zd1PFXYjlZk3pIvU5C14GXR5DlIv7
UpD6OKsJk88FZba/dKb4a9dvk1+6r/+6P6jbfc6gxqARRJGMWu7kfFPgvdUsF0sJdV8qw+uoOVG1
jaHqSaOFdKs0Rk7XGx1jiP6aqCijGD99TYSRGpboIsjUZjM4RwH3GG+o1xxU47UyvsfUKn3/C21W
MDoeQhrJFG9BG/TW+anO6cSqHGkmxY+JryQejUp5ixKB2YOYJQyIKerF+n9wFGJ9Q+W6l4CITazA
oSRRAWvlM6GfSAFeBbYkJ2v55f7SzTn+pZnx7xdOohZ0/KIEKZ/TiIPiJPjP0EYCOblvZSZ2Y87G
a54R4ffT6lVWDpngwHl1DpQ/PRAsIXytYGxM4kMY/QEXsVLjr1UClPT5vuG5PXBpdzKLfUaWVjF6
+exSmlJj9cFoD1JW7e5bkeQZn7w0M5lFRc+Udogl+ZyktE6bjrJJETvalgU54hF8hmRA1RyJlQsb
tmD/BMNd/Bgaof+ppwd64WtGY5MNYnL8qirnM2fnVPpYrRL6ilvXOPcABHiR8j6CxmPlFoayheO0
3t4f/BguTMxZBi84izOalZ2ac0i266EKy1gTfFegLSajsna7ZznDYysaCNz6wcvLhT14a9QS6ejV
VFMnCUQofu22IPYbumVC4+zn0kFIVsPnSDm3vfQpDF5M/WTpC/ZmVpiWeNUiXELe2ESz8dqg4gQd
0K3WOstSvc2hGCj95zw8whQN51Wxyhuq2/Wbqkhrg9ZCDo+FWf6Ila6nGSykSefXePIRu40ueLFR
LZD6ZqD23nNc/9CsJzrjVmqwl0DehN26BkXQQfPGlEOjLsTPwKSG/tGgOQPGmRx2olqPUb77bWn5
QmZibmYMk8jdUpArHOWYrz8spUETxIDknEOQ/SA2xJIY6wT+tQF/66HfSPqAnsZv+s5flCAdZ30y
KazGWHTTiOZNY3LFNYNSAfBz3ee2lr9kxTFDlr3ekYaCZvvRqLutBQNkIcByYw37NH7U/LMkHFy/
XNhyM5cSpWkCXR4wiKnwUL2eBED+9GJIoftMa9ZG0b6IA2/v4nP6S6Yq/QhOUEzdNWQemzZ7N9yF
63cc5XQWLo1PZiFLNNrXfdphw8Tc5T08ynR1W+p3WKXXGeAiyUkXFn1u3il5Kgr3kwil8WQ3+Kgl
0LWiuM9wxNDf5AOega/OOsDKsJTNn9npY3DBtgPApBrTbD4CQUNv9Ib7rD/CXqf6x6SzjdZaRXq4
TfN3wVzaaDfBjEJ9HWADOQaeieI0BQaKR9bhPgieh952D5F67N1HNfjbMKdh8FqrlEfhws52ve7a
UUvuby11v4INfCzCWhb2lvBQQoTqwJ2YZ8I6b/f0CHmwGEeBvxAf3wQi11/68SS6OBJaxBtRD2uD
57J9V5C7rf/cP9lvLpLJ70+OHMidjFJ3+H21oenfzNe06+X+j6Z+//d2TFknVaZzfSjTiM5siirp
hz54rtqvalHaZsaOjfX+2XdbYWHO5lbXVHEn4iquLXHycklyra2E0GFMRpzsxS6NoADMeUYNWXoo
+7o50n21EIRItwtFhYhI1aJUZGmqNpnIquS6r8pQeoxjsKMeT239WQs27rehfdbcUxk/y+TNlFc0
P5B1FFaGoC8Me+YLZEkcP0I3iNOnh3Tph5VsdblM+0dtx3nxhkTB/t+uIr+LMjVRgMXOEcdPuPDG
GsmGupYK+THQkXqEcER8N+K/urFUd5sbiixy7HMiKIChJmePQne1QAO7DMUymPNwV2oLbv/xC1fn
KfC8SwuTG41GZNdQQywIQPxGmP3I8v0gOnT8ptuksctmX2Q/60Q4ZtpXM98gD2ksxBuzg+RMH5G8
hqhMcSuyKhh+7Gvyowaj7SAiKhxs7i/XbS5sHCU5BVRiRV0CoXK9XkoEvjDVAuUxDpxd433ixraa
BOG5lN7u35Zvm6hSKFm8cFXenOejWW5Iyk8y0vPTEk2JMJo5KDFNQfE68BMQ3H/o+a3MY+59EoKH
PP16f5w3lyNPNYBMOqkukSNGm2x4rx1CFCVN6xHVtXUQ0p0WZVs5Q6AdvpQcKo58YYC3sYCiW6aq
qtRn0eQ2Pt5CFxshzIPMlCj0P2q08gsFkjkODHESjNB9vUmQyDCSE50mKwGqPKmggiRAraD6q/vj
HrfBtRNff8XkzOEIrV2o8Z1HQ/7TI6GUPOXGwo5fMqFce5AgG/RV9ZHzSLfmLoiOVntq4U77D+MY
CbFYP/Im0/IQ0X9PyqZxHku3hGPzXOWfamsB5Xfrk4Y0bgZtfFJIAG2uB6KiXCNFw+DZZnjSvklP
mbIVg9+l9RQliKIW/3pvX1ubvF16xDrGdKlnuwgbreuYlnmhBMF9f96kW8cfQ2MickXRGdI0R+e1
Xhxkhk9f55Ac4/SzjwC8s0YXu897Gp+/xEis0A+/pXu2GI6tgpaSkY3NgE/0t20Dvdk6vbnwUbcR
xfU3TYaey5lQha0b2IFqnVAOUVrr6EbPDezlC6Mffe/a/U2aKhm3anBNEDteL2kEsbSptmFgm361
yY2vGWJ53sp5cr2N9UxAZkOm1v2xtPN9u8rMCCUDfDfoDJ4ZPAWu7Q5WUKFR1UR2BNOnB7/cCuGN
lQ4RRlI/NNJPKUzWyW9F2weokEBPB5XmSogO0A/JAvTkq/A7XVpm/SAI2xYmvOBrRJHHo9uFnp0n
VAyC/Ik+3Oi7UlBxWpviVwv+j/tjuL17wM6MOVAFrnUybJPdEJChkPNCj+w8Sn+bwDdUWu7um7g9
Oa5NTPwA+T1LrdDjsl1AMmlz7PRNXywkCpdsjB5ycQwrja/1co8NDa5H8aH0t7K8AM+7TWtxM4Od
N+iCQn9SnR4cIpyHmlMi0iAU+a40zlLxWeVBRLM67ZubSDvSWrJqy3DvLeFBb+PYa8uTGXTarlaG
tEJ70Pz8XUkpHEVoux5KGkLuL9VMnHBtaeLRJYXYJHPr1Kb/3ZA2rom6zcqnpGzuq0dotL2F+3N2
ZDwrTZMwddxH1+uWKXEcWPTN2bH6LlTFqoFOWM7ec9rTfBhs749uZruqxAf/GJscE2KnxqPgBYOj
t4JuYqX+YaR7wPVL0dY4S5PzCEO0DqgSmasb2BYcpkMR1qyX1yKVIB1170RHt1EBigse4V/r9DPq
BxTw08a+P8T5BSQ3Al6KiJJGhusJRTyillIhT21Y4QsPpt03xEaLlMbON0M8F86nLlg4BefuHhIh
QKKp5xINWeMaX+w9sfQhNwuMzO7rH+qfGFFDz0F8r9yWwqchPejt1vklI4NtPrZPfWhBz77uunej
2eq6u70//JlrkI/QqdfL3O2GOBl9gP6NaCRJZqcZ3QNasw57dw32MZAPsputXKVfcKlZg7pqAPwg
XjG0icG2r1yPhGVml9o3EPxrsX0MHHcT6HaZtmAxF8zNeDDQXWJNHrXgIqatKbkxCPDFyBnieB6A
auTjSXlBVBTUS+CxmXtBw3t16O3Getw00Qt9N2XyPM5tmprhRwvWbbkQHsxZIP4in4Szkm0d/37h
NnJW01CuJLld+rH00NEGtYVQY+mAmbdCupIjm5hSnez5UQswS2BDsjOzLCDFyaQzbcdL2JhZK8A1
RhcgpaFMxgJGM47KsM+hlIC7M34Y+dPve/bcxibtSdrV0sYKnzjZZT5s76Vn+bmNWM9KAVb3BDmj
WO2tfeI+StysJqqh923eXKpwflGO1UjEsbl5V12vEHrgdVYm+ACdMum6gKzsoCPCsi1Uo9ncNyWP
F/TVkTmxNdlIiIfDhOyGuR13r3Hw+w/yZc262gjVQ48eqKk+lTT4Z89OskHkWquegu/83/+EjLZ5
c48lXJGuvDD829TA5JvGl8SFh7ZQSkm5yTfpyrfOhaDu6EmfBe8dsQCS3StITcI9vfwulCH9fmhp
Utrdn5XbkOPqC3gUXX+BYikdQEu+oGr/OgfH+Tsy3ORPgwKLy7DTjC/p8EXKrYVT9OZSHqNZDW8j
fpc52SbrrmRihQJVXdtmG28z/bmRTrKRrKNu1Nv5fX+INz5GocXgnAEJRM2FBMj1CH1DqfNc1ws7
j6NvWejukgwJirr+ct/MzcE51nOsD9AR3ZpkBq7NJLQNatTiCxupw22qfPa1bN+mjy1invcNzY3n
0tDkvAlLpjauMQRO4hVhb5qkrcdBTRembWY8GhkHHh10yvH2n0SE8LpktHf7jAeyWCQcTe/NyHYp
JKD/ejg4AicnlxfP8umFmkGtbaKJUdgGRaYyOPvbgVfyfRu3Xq7hbfSkWGMGnieIfL04VQDnlyYB
75R0oX9Mm1yhxicVNIr0CHoEUC2FpYO6UBNCwwilzAhypM8cds/d/S+ZcXyQ4FS3qF/zzxQsJcZ0
WmY0p9qi0axQ6dmL/q9QTdaO4W9Ua+nZenvmMW46cNSxv4/k0fQ2D5JgFAhwKRNn74P7K83p1fA2
ikxqbD18Utr0IGRn1NPfumxnfW8rd48KLcQ1nnjQ5GZN9kU36hUQ8qh5shCBXViX2yrkx/fxOBzR
ulTcJk4WFiGsx5QC7LqwDhWiePovD9kGRfkuneBMDF8zYwV9iyCeohDdb+WYdY+lRysC5B/qY2Gt
vOjL/QUa79GrW2L8IsgjJBVIDSWEiafU6AVXsGZym/f5V7pe1rRkL6SHZjYw0GsaL3UVhBCX7bUz
0unidUmbV3YmDegenzrouUJ9YfvOONrYFACSVtHJbt9c5nVp5ENYVnYanqThb25ZmyCw1rI3aoss
gWhmzoorY5OrNYJsT0/0orKhI1vLNZ1fv5rsj68v4NZuQmFNYU24MBTavSzujuuJI6fUNch41rZe
/RQQAzLpN5JA5pPXlsU3jeTTfV+Qx8WeOINJExvPOYUcDA5xbVBp3UxR9ba2PXOvVMGW5yqcN+W3
CvIfxbLLYwIxjLHtf6Wv4kN4TF+t5s0KT3iqrT+U6uH+59z6zViZJsKkmRYIjza67kWwEMUI40aq
T8ElOVf6HzP+FMA99e9t8KaUcBloeW9KS56aRgLsYbVdoALlu09JGq2rZiHPcbvHVPC57ADyQmC8
Pqb9YiCe0qoZia3arhW4QSupe5KRs1gYyQd++3rxVJlXqslpD50oVaTr6fINKy1qBXWKSI0f21e9
JYKr0PjK157/FnvPQ519EzsYokrnhH5Y7yCEpKK+oAJ/3LqvXrZt4a+LHlOE1PLPEPZ9Qplzh2iW
4Lzcn/SZ+eBLqeXRf8XJM/VryLskgtO8sR2zFI5V1KCxUPZ/7hv5qMndzsf/WpmctVlRoFcBlZUd
D481hDwq2m3cAuoP76zGKFIjp4aYtZWeOzH5kv3VvR16aq4cLXjxzGDpYsC7xkQy7eCTz2hS3UH4
tOztQEbkt4HyaGGgM9sEnSNCCWW86rVpylTwIMcQSrm3S4TjdQiGaWKLympzfzpvjzwUQnViPogX
OV4/bt4LH9YhGU+HDhJjKekOEFCuNHSWk+SrnC0Y+rijr9eNqxuyAHIAdGPgHtd+PJiDgdZ4KtuI
74XrxPBXjvA1QL1U/aOJ2xiJJuDfhtOuopdU/lKUOxj6dmHSPvkO0GOeiRC6HRooC/utvITIvj2R
qUyN/AHkDAgSp7Wpwot9HbCOag8w8K3TQVI3AxzSKFlnaCWosQ51hAhaJYCc7v78z1vmHjUIu7kW
Ji8Iw0x5I5dYLsi8t2TH0cxZibAhHtPym49W731zt15L2l8BVUAFhPjAmhwmpiEGwhAEqu0XAEeE
bFcJ/sKpOHPbAHgC8kOvKWcjd931QktoFJPjslS78rbZOaDtszoO6CTu4z+RHX/KbPj+Q3nVfgIh
qqi7CnI46Szt/I20hmH8/nhnTovrj5l4XeBYCVTHpmr3zyKU2PqDpK6pvQP69btjifLLLs5fhy90
zvTVQd5Z9XHhA24DmBH+BTwNyDGvgmnCIzXztgccpdrwc1PGXSvSs//gGMlbFsgrvT5F3qNcn0Lz
pEmw25qwQu8C7WdQv7Q/73+JMoYVkw3Il3BwyqjW0X41HjgXW13QciPX4YK3jV9mRAl7pVYIfz8J
a/+s+U/IzNXCPs4f8wf55J1UO3jWn4pT9DL8oQ9DXslfJeNAQcqi1WWdsUcWzofR86Zfx9uG7KjF
kUpt//rrwqKU0yzg6/rqVw25fmU9x8rfv2qzKeBYTrOvC7Mhz9kbm17gMAEWqk3Ob5ceOhndDc1W
ntqRjHhVnbth577421DbwXEW7WEsarsXapGIVbkP+RdL2smPzfsAneujsBvUrVztBuNZ0w8JDGaZ
O2zRvd376lIPx+1FMPbE/u+XjiO5WLcqLJCN1mONmkaz0iFphuJCU5dy0+N4b+afnJyqU7ChfjNJ
L8ie1LlG2UJwAaVRAeeYSkTz4suIV6M6QUuqqlYrNNV2+vb+StwiJceeX+IGE9SKSjZ6YtlCZKCP
hUaz/fyX9iA4m0TawATZII/eHyr/qYdjthZfBn9hyLPzemF3PCsv5lXrHanWykrjPPpS+K8JK579
p7UzQQAxPBLqH3vywkZRtfCwpoNmI0JlD0Z4aMxqD8H7wlNs7pAhyf2PmYkzk0RFg7LrNFuLtL3W
Rvra6LNfBYmOaJQJhF40W7hIZu6t8fogD8XayeBcrydPgnEvoqSj2VH2HhYPPhLboYZQmQPFpw/q
VljwkrkR6nRrkAHgJQNi69peqodIpri6ZsNdDHj6qya3+8D5PMqxdzAR33fJuVtyBAfweCYkuu29
9YvOF+kpsk2ySii5WcY2TehivG9lJqtBAZ50ATlqzj2i/OsxebUwqovLqq3DvZ2Y7VoLX+Loiwpl
iqhudRwFpK646rYt/IUG4rc/w2SXW8dqlLPYWco7XG+rStRWdbw1iwWXmr3GP4DyFBst5WbGNfQM
ajnUVTsJohPiyysHmB60/i06DJ4ur6COX2uOsHYcyNWHHxF4+rrcx9JaUV5d6wAGzFJXzmfkLJr6
E9o0Cw5xm3Pm2KD7ySCzZ3CzTvtNin6oFJjzVVsCaK4pCGuu2qI8OBsoBn84G2Actfbin1vB3PTi
Gzxu91dv1iEvzE8cslN5auPuhIxdjDaZ17dbP8hzxPL8eMVs5ryse2Vh0HOOCUrGAINrcUZPgd1Q
rRmt0XNpOTLk8hS/gg2SUtHu3w8NpCKXMU+DEQF07Zfg+ZuqRCociAyU+MGb0T+0Rr5rpCfJDxam
8RYEyjJeGpuc/k7sDqXZq6oNM/82K07UemXjTU120k905FV1G78pJ/NTkD04UEjeH+h4SE3vvEvb
kxuA/KZSonuK7ehdhbq1LTb1f4lr4CRj1ah3wR42fsPFDRDCTIn2Bgel239Pu0MzXjSoYQ1Pfvkg
arsCAtH7g5rzEdJxgAk5vkas9rXBvDJzSOGpq+YOUlXhyfUW0le3T0byvdSOScoRt5KYuDaAJDfc
yM1oQHvobUiTiaa/U5JaOB7nFscCmkgnJRDdm/7nIffMxIcd324QVKv7U6McUtSs7k/W7FgujEyO
YEGrCsuTS93u8DuTKrFkwmS4MtIf9+3MLsqFnUl0WxpkRhAg0G30fRNIaEqAT3nYL9xb81NmjOAu
pLd50l6vjFiYiD40nW4rGiJN6icICCVl6Uk1d/PTaSNaFneXDp7z2ggSEY2LOINu9xCYpl+A9mRv
RoeEG0+59Of9aZtdngtbk8NBpk1aLRBAsF3rYfgl0k5A14xULgUzc28PejQ/kvhjT+Fkj0pNDW+t
l+t2lkEbqhzLUqTFNd903TOXHFLfK8t6uT+ymeuDdeLZwflK1+a02m5mSeAih6nbFvKmD6bk5UjJ
Sfsh0x9L3tT0UfsLFmdckLZhRJfQGmADTwEY6OIZsSuwbZVC+ioFvIeb8vX+oGaW68rEJLtg+Kmc
iHWk21KormDME2DfVIddHP/rRhuYc4DtEJxBZCiDirv2wWhAKjCUMJTnv6m1eTkttd0CHnVmM13Z
mDjFUImGaxTYqMLvjKU2DlK3wIAwO1+kflR611jUKXTE0vsmQg+V0yfSE/Qs+1dd5+mlCmW0CkFD
3V+dOZcDvAhIQdMNkZDuetJkN4nTcmh1W0DydNuM1P7SACmHU3riXot9bw9N1cIGnrUJCJDWVuC2
lJOvbcYohCQg6lkoq3qt/M5ch2aNyCwZRtXqV41GO+T9Uc4tG0P8x6J8bRHOal0CSKnbJjja4iVA
uNhfgI7NmmDn0i2DCzKd1ybapIth0JR0Wx2eWvfzAPCvNRe20txupW79j43RdS7CBsstC8GvVI6k
of3VSdUvyGy292dqbm0QLRwfVahrAcO7NtGUSCz2qcFMaa66k91I37tx+i1DeE2u5fhJByK3uW9y
zuHJZMDURjGebrKJScKkUGqNyLA1462PjkR9aRCs5TT89xchrQ10TUGIAypjmuaMe2jUC8k3uG7B
SYkJpP5RQ0WkRWtlwd9mZ/EfU6TQr2cxSrQi1zQBZyiLz4HafFE7+avhSxW6er2GQF3X7O5P4pz7
cfXS8Equ5ha6lyBv0EVqYdiWcBL0Z1H8Y3Ez3rcxOyoKW2ODIff8lFZHMEKtb9zUsHMPMg3yyecy
rXlQaWSClPMQ7O+bmx2SOZa4FEiEyJNcTyJllkH2nQqmtxiRzh4ZJfNHNbzdNzJTSQOfR/YTniAF
2II+OYyM3lORv6kNu3D6ldc+oHnfcKr3f7vqjApvY+4sEwSqeM5Rx6nQBK7XCBQkQ7lKDr7w0jXh
Km/RE4VLoXfaRxflSCfalPVZXALh3GLYuOAAqxD6yBTYbxq5264qyqLqDdvxYkBTys6rHuBQQYYU
7QekOvWyBy8rW/9hHQwWQYU1C2KRaZalaBWTviDFsKV21CU1qmdBSOK9Q4pgoUowt+K0ytJ/AV5O
hrfwesVJKCVaRPeP7Q/6K5fPq14YOUpHsrjgyR+R1OSR90HZBv8dOIgb8jspRw8ucy3DjhCXVuuN
9a1PfwvtXqv2TvKgx3bgoY+p89K1QAn+FCRAVemqKI99ulVbed0M3c4vzZWUA+kRHizlCOZlk+kP
fXlQggcz4OFAfzV6fgpNMt4pRvq1Dp/KelcKkPoQ50M2sBJtXyeHGpebVndWkJpoWb9GS/u+i8/d
GiM93f8d6/j3i1tDCLqqGzoDD2+kVeDTRbZUQJo7wSkhUMcYo1dSBNcWyjDM8FfXtI3uXCEFG/mv
ppKs03rhkJt5ZcDtI3HAkRrWFX3yYGpyuTIUdI1txf0h9j9GBTq0kPLkB636W9WMt/cn7rZBhQ13
aW8SugZ5lytVhj3D/Cm6jw4tvdFBL1vb8EBpZ/lKzNcxihnRxnrwgxb5ip2THD0kSGjIrWREN4oO
UuWt0qPamD0Q368dGgPiz2W+iaT3Hpo7x13HyLHkL1HzxWw+hw4qOeEhhKbh/lhmD49x3kbQG1W4
KS1SV7epm2uxaUdHs3uH/m/lkUg8qocmfBhUu1vIo8+lcIxLe5OQyzNC3fJy7DVVtR7S+KtmfRVr
b60/wTDrWs+Zma9S+hQGf6uHz4jRONpSc87HhTTd5ZffML1BPHoGRowYjedPooduz2dDRi0IXTgJ
ytU9mDxZfeaeWyvQKCPl0nZbQ/wh+sVL4R0yz1lJi7DtmVclNQ1QehRVQP0b41a62IwVpEaFH+JS
LetvKzmvyPRXlq11tLvcA83VC8s+br2bKcAc1UaiAjIm1/YQlECPzM1MO9aAPW+1szbY9Op37yiK
x+UKqsMyXXhS3DZ1sm3GHvX/Y3P6puh1JNhLNzVtrdtVpf7QwJGjx80a2K1e7r2+XFclVODAyR/g
Vy7TJeD1XJxyaX/ienXnBpXWYj+3spMifEMAyBCPIrrEmrfEUTW7nsQnKB6QeyXzdT2/geqh6O4U
bKteWtFFuLbKTUTcEBgPgn6WlXwdLiUP57fyhc3JgR4pmVIoAE1sRdmq+9aI1waTS5KdqhKSCl+z
N8n5e9+P5m5m6hqEznS5gRabDBP2z1wRzBY5XU3cVMk3kUpnGr7eNzK7buRb4GyDO4YC0vVc0hMv
qWlhGnYQxGtfPjhttEFFtVLLteAudLzNrhtxLE8dzN1E6J6AXFvScjxpXoIwIX7Rhw9hvSEC24V9
9z0skKVMvt0f4Nz9RWJbpuQ3Ani0cQIuNr8opTUZfIyapYLIdbyC23tfWzS2pmgfSm/3rc2u2YW1
yW2ZV0UY5BpuorPRM/mnKv/uiVTvG5mNn7klATmjcYJ3TDyjt+IwkQWPA034EtfoC+k/m/JYt6+u
+y2qDsjn1AAERJ8z9jFI7Fg6dOjOxSLsAMbPwHrsx5aPeqAbIdsWSva1cqt94e8zc5+1h/vfOrtx
xsI+jZoSL9wpc50rDRU8I41pS+7W07Zpuo9fID7WeF94oI2kl3Lp/J1b8UuLk+PeiFU3CCBBs32f
kN0dhHc3gYsFQR7f+FWE7beWO+f+KJdMTpysdtI6iHpM9mG4hbMfOq3XLnpKge27UbtVBW1hKy0Z
HP9+4dUoJppD2XSjwZNzikv/U+j8zt0Xw9c3id8c7g9vbuOSliXSpG4ycgdcW9NqWSlh5wL4oPMG
Kh4k89AKKx0IQrqS4OVeIkEZV2hygZq8Di1MAeWmD+ranuQ2vSVLJERwnq3h/pSz8lAZJpq+5cJW
mjn+rixN5jESMrTgcixFzvdKLFZjgIlC2iYKeZgKC9M4OyyAPxZoY070j/DtYtHcBrG2oPEMlFop
CHnBTpURtdLh6BOXkiFzID9zPBt4sY60AdZ4UF3YCpGzdvOcxAvVLj84gmcbjKOe/ho2jfAedtvQ
yzbhWy2sqp+wkvkl+qHyWq5O9VHpXnt9L4dLqeK5k4BPolbMY5NY+OOTLz4pDxEBFGI4MmOkfdXh
rZBeVBPN+++ZEB+N9Ky46RdF+XrfdWcX+MLoJC4JSabpXYJRNHbRm/5DqX9TpX9q4I4klhe8adwH
N37LeUwmnAuHpM31pIuImid+jTHRj+V1FFFyF6J8qfFs1o0urEx2Rz34SAIPGS926QSFJsTnvtnQ
8NGGKx8d2PvzN2uMwYwCRZSypmIGg5QHURKU5LiCd7PiKFN/luVXWViq/81Nnc4VTY1xBOLfxCGQ
VilNTJ6lM1/9wTar3/fHMecHI0iEUAfuV3XahlEYjVMBuzNsqE9WWv7eqdHKSr6gIQ897I/7tsZD
Y+oGADjH6QLjedOPkSttEASiTKJD3Q5ysUrlz9EgrJrnklxOtHD1fNSt71ib0iGQHIxkIEAG4tDm
UUkfxVRaq8F7IRyl5Ien7EJnXWicNV70EETeJiukbSQOpy4qtvBBoSbztSvbtVgeTe+L0cUrx3py
2mcv3TbOGh0Ev0OD138I85MkHkdU/VCeaHo6Qo1jwhefvoC4p2lslQhAEpNPcMbU/UqIXwxkBeV+
c39mZy4ikB7/zOw0cQjTiuPTeWXYiJC/tNXe1IU1qC4gug9gSdtjJS3lX+f80qQBf2xcowo1zSq3
Fnq2IYl7OzaCdZCIj6aQHe8Pam6L4ZIgsUcdCoivr08NeIrrnsZ4w/4fzs5rt3E02tJPRIA53JKK
tiWVXdF1Q3Ql5pz59POxZs4ZiSJEdDdQ3Y0y4M0/77TWijIVYcFYthzUF2VbTAicc88zVp6he/Q7
KUUwKKReSfeRfZ1dUz7UK0onuyR5+63S2JDTJ/pz5B/05iiOx7aPnO5cV7DZPIkU40f4wGiPoI44
2PUaYGvpWE7M2/R3TQD4ubZTpCqj3w1451412Hr/rrpvgNhQtP5QIkf9eJ6XWpCpQYDcmLocwQbP
30TLGDLWk7iRvCHJmOLg+/vROAwMDt11WuF5E6JN1KCua/cjfwkrafhJ6z6tfMhkaH5krz9ktgCW
iXC6ZBbmWSgOeh0chGKrM/DhLYO5wtoTwKbhH1dxSlz732DmhrWyzFK64GYqZm9IIfV9jMSpefbj
75mxq6rm2CJYLWg7Q7Pb7nVqlBx/56jfJtmxX6vbLQUwU68dLf7kY9j6s5Uwm7gVsrY2YbkB+FTK
uyYZP6oUQ+v4Y6hcZPcko3Yc/qyTP5qCNPhx+DlCr6SR5A/fxWBw+tyWlMouZY1KQGVL8q/6PfnY
GyuX69KWITFO/w65XJH2qNnZbFRULb2iMs+u9Y0QykvcTUu3vAmHuTYgJ6xGaDA/o3zrf1Cs1Mnd
wzBuaDbdSGtztnARQa6O08u/aC/VZzFf60lJkHcSMR8ajjB0xWtEZAuY1r/07ZNu0fRG/l20K//M
95Qs1yvNPNfmvjE21kGoXyXtNMEmi9dcV+2ieg7WuhsXjsLEGf+/RmcbsWuCqnBT1Txb6SfN+jHl
5Gtlt3LeprmZnbeJGZcIhW49cC/T3F6NjF3S5mYmcMuIYbHREyil4FoudnqZfU5r13Bavw93Pb1W
lFr68ADvQnkSw8Z81aE6tKXc+g/pMm5geqpYULTm5tznlVykiVSzmrVwkoq9+0HQnmNyosnb46Ev
uCIkdugzgdqaAvkctVnVRagWEdMbkY8Q8fnl6BnecXLA3uhRelu52ZZW89rc9DlXEz0g4u1WpUKy
JTjV8j95AKNttHKNrw1pdiQtIcqbcWBIYUM6NbPNfIfyti0XW+Ml/A++NhgplgldIyLfOWmkiRZx
1KiZdU5AxETSJ6XR7Vz41shrG2Kp+f7G0uxKVEFxZ1GaAgKV868xDbNDbKeluq/cndEhpG7ZRvFP
1RDGbeq1TrLFaw6KYsijkd2gpDQrJkmZUllNUFhnea+O+yj6EBtvKbpbinyJJItSyVFr3mrrKVc+
CVDFhJ8VsELNil+y4Af9jepJRMJuSUf77eZRB1UJKq2yzi2wtBpE4Ygmnll6TmWuZE8WvA4qc3Tg
TNB5nb7vW0tpJgd1OAoW3bvpRvNehqSx6/AoBa9m9+XxAVw6Ef/f1B0dRgrdWm+1nntORKTUwdiB
eqKG+djIgkfHvSbj0QBuAN407yDJ3CAchJDNE8QfC22Txo7WfJMqQo/g5HXHmKJpcOyS74ZApbyA
dfrgNnuaPWrhsMYMer+KpDckXEv+w0MyT3LEdJXUrc6JiXPxPZOKb0KoQDNpdLtYqdYC7oWcAiAl
wDIkF+FQoiH7diXFQqI3p5NYSUlzAFHn5eTQaQQDZpA7Q7wTbTXfPp7t+yXFJm29xKoI/8q6fGuz
i0gz93XonmvcYa/eNbLvdCtV+eWBXRmZPfdVLQ8iKinuuYr/hOGbtUtTG8YW/ViOPwVF3KTjWgR+
f6/CEwddJeBH8uUQ5t8OCyzYILpk78++QrOW+54F+rn01H3r/4rTF0ro/34Wp1UDtw09HXp4t+Za
NffBLYbWWQTUMIxPxSQ/sAKdWJzFayOzS7VSAPKVim+dVa3ZSsoLIhKVYdlyLe/T8LW3vurur0HI
V878gifFVPJe0J2Ndhyx4+3YUt7jKho5A116zuTwybWKDXx/dnlspo4GY9f5UPR6AaTVKw/wAhjj
1vRsWq0kqy1TKK1zSV2qjz6/9sg3HXqURm033Kcb85cF36PZ7oxsK2hr1u8rn5N1cGtUWhn3/B4y
VHjVYn+abylt7LT7HdJ8cVLkQzrymo0kOh3F8z5Xq1I8S5uXrCqp6YnA+o6TJywSpfVS3g79s9ap
Wx4PWd+25Bkl+X1VJXoBkYNCJdxZ8P9RUMatvF1f+PmbTDdr9q4JU1xA/BFo+0L81rnWrix9xyx3
rsrdIJlO6RJaDnavnIx+JJrSKmcINmLzSyx3RkxSCBKVam+sQeqmZb71eKcvhAILKBr8duJ0S185
YqakRJ7uj9Y51fUPvuB7dll6K77l/SuKDSj2oXcAxXxH0JxJcV0haWGdLfj6KrChYf9WZa1dEEqu
ElstLjBJgqkEAYbXmHkogNEyEzJL9nWlOJF0JADzaBszzcyu5NQOwRopwkWM9gFiLYLcO6a+R6+R
tvFoW5nIfJifvGGNSm/hraPzXrEA0oPzoFnrdpbVuPRVI3B5fZSdrj27ZMwk+RhU9cpduWZndjU3
clmNhYi/IjTqqQrSA1CJJ5VIKVxpqF3cNlcDmjlGgZQluVXx6uht9I/pR3DQwsL4+OJf2jYQNkx9
yMgf34GaYrVXp6YY92xovp3iFwDzUNKvYiXbfrvS1730VF/bml3EgKckoU1Snupub6jfi+S10FZM
LG3MiR7CwBcgjzVPSQaVG7tWzXD8nk6XjRWiZdI/u8pRUp50Y/d47qb5nx9runaxRKM62maz9dGL
lJbqsXLPyIu+8HA5tPBuBF/4rZOOLU35Re5+lt2Kt7xidM4mUgd1kOsoFZ2bIaX5jjyh9VyKRAVQ
d9VjnNiDYTm+7K85JIuLB9s1TOxwrUHaf3u6GjXNk1BksF76J48+meqvQvgvDsLEqP0/NmYnOHEr
T1DD0j1riAIkT/Kx3Kookg7fw+gEW0nmaWuu+uQd3i3hlcXZWVaUGh4ZGYu621/aGukOwxZNRMH6
k5e95eQAYf7RpZe+S3al7B8eb6CFxB9RAgR5MvRkUzl+toOyRM/HIcG8SY3ClvTtkPzIpX+QSrHy
j1JysGrFFhU7jp6iQdmk/+HJuLL+11+7epbGcaqS57VL44JkF/QjaL1xMLpNciKuWbk0F7ctSC+a
9y0dko1ZP/jA6dEajbMf8F47Rl1t+kAznKx192277b/Vk+i6tF+Z36WrWpt+NQ21fPP8Sai6wjLz
RGJ5g9rJkj1ps0g49OMmht5VLb7V5g4txsD7HtCXvgszpyi+NtIqufrSRX79GbNdJooZvYAdnxE1
CmyryCt9HPOttx122r7fwH7hUrmH/qNgVoSVRV66EZFSo/WVnsfprb49t5UZeH0WcCMO4aGO3mGh
pQvOzpHUrCQn09Zglotb+i9TqjF5OyRRbu0hRg4rnchCUwd3ej353KpHlMlVV3ey9KWuA2R/8b1F
5EpJbovqMV1T214cMVAuGfAG9FNzcoE0H0JRGLkhgVw4Uriz8j1tyW6xkeUXc01UaulanHBj/2Ns
5gmZCEp1mjQZGz9PnejlCULf/3JLXRuZbrGrg2rG4+AlAncvb7RblptI/h4rkHhJXwM3caTOOyRg
e+ymG3dItKd9vHaOpkWbX5NsHuZTNHAV5i+d2yhV7CeGew5JBsWqQzfDhi5dWkDIYCTPdbtr4h9m
fkoD6yAHO0P48vggL90eV/bnjx78QiA+Yt2FOX0bV4QTffxWOIO4y7X2o0g0Fax2Cy+dWSrTHB0a
X+hqnC3sIIah0MoW56bT90l01uSfY/m1dJ/FLN67asfVZWyi2JHqH4UXbqHrOenWaipwKYQjCcB7
CwCT1PTsRZRrsc5hMRO4NulVHj76zdEsoDyA8sSroZvpW9sAFVco4TnLpI+PZ30pYDd5jEnJAZkm
tJjNgd90VRnJqjDtOz2ONn6wS9S3dhtdrMhG8UFea5meXoHZPsMgjE+AH1Ctm0esvWskcRTLwrky
RKcuhC3tAc2A+EuFTOLeyP+IVucoq9t7YZZvzE43ytX5khJJzZk+4ZzFH3v4ndEJigxk3+EfjOG4
6h28rWpT+mskdssTTBsO1Va0e+7Sc5If+MqYNy76DyiTBjat9Mm4rU1aMe36uVGhQloj8Vh4EmHl
nSTRoeeDM3R2lwTs9d4sMTkI0MEpTuhDyOlpz4Acj4+3z8I9bOLVAASEn08HmXo7q3XWdHoo8Oq1
mXk0CQTN4DlJzIOpB46kfDUgEnpscKHbHY5RENhAYCFSRO7p1mIe9lUxqDL3pEBil1Q57BP0sPf6
MTATkAavSMM4sCxupQwaDANeNbp0VIJk/M5NKH9LvY+y91lZe4IXqgl8F7IBMBUzGXfoEN/TAllJ
Q+HcxpA/C1st5c9LqHBzEKlIqY2U2N6r9nLSISj+76v6t9Zn66BJntdUjS+cDXdM7KqiNUM768iX
txrcDmuNZYurDkKTfAf9PVAe3q5BEJcyjK851mDN90O2ddIcBgUlvoZ23ziHalhazSwuXNagHOB0
JVc65SRmwUlaN0LDegpUsAcaXWSUky5WvcvcS4pOOz3HMFmRmvAhUMqe5eKSJs9Zv/JGLQ5cn7hx
0Mci6z+bZkTR40YIUuHc63uzqHdGEWwMimCc5lL5Bf/1ym5f8Dygx4H6HiYe2HXVWexQ6ZDy9Qjl
orShixsrJyUdCFK6aY1sDTy8eE9JTC4aL5xjkiy3i1r3outFXoUtImyHvXwQfLE/tn5E9T3OTp4F
+C+KM+2py/zB8SV97SVcnF2yt8QO1E5J+d9+gTD48dD4onB22blWTKzrk4R/bkBLh/W7H39duUqW
XiKsoVAHKT9d/7OrZLS6oXcTVrNKnt0w2lR/VN3Rau0CiaahRTYBqrhWP5lc8fnrd21ztqIRLAWN
ImEzKW19zO1829D5Ev9wnceDW5pLhD0mVjlKYOp8bF3ZtrWgWcK51N33tMh2eQxjDgj7+Dvt32rt
rVAGLNmjvEfRm+CPx24W+2WRJDdJxNo1hhPWwV64VHupkR2x+NQnh8djW7oJrm3N9kkUBKKbTfuk
60c7aOgfXrtOlx7Qawuzc14gU5zW+SCcv/i1vNWR9hW2kzjb43EseLzmJA478QHjfM1p7fVSr6XE
wvXSC/3Umwev/2S6x7yAFFIqeEC2/utjg4vDoq8GyBLJY9K6twdMQzOwmsqw53SES1qwEOeFW1cR
9+KaosbSxUWJkEZyuA8UqMtvLRWNlMtpgpOXa186/SU1vvlrYJ3FF/faxuwoFTG7sSTdeHahr3O3
1ZfRPBgoYLnH1DY2gfLb+m2au8czuDIuY7bNe7OO3bHFpiX/iZs/pnXJ2/fHJhYv4qtxza9BXRHI
ZOhsb4U7SIyfJfjPlLPoHshylr+9r2O5Rga1dKBAddF0SYcMsKdZ/sAqujpoTNG7GHEnbkZFG+wx
Tdd0+5Z2H1k/aPwJ2OU7hHVRubkrKZTMEW6CLG3bWj/aUoJq0VrZ5kslORMYN82WZG7pOZiNx8z9
2jQDndqU1WwiUBPB+E/xBKQ/7WgHztFaPPnWbuTKHySyuO6LHr4n49vKOi5d9ddfMTsDWuZbo+Ab
tHgkvxtwtU/1t9L6TDBA925vw00oQq2L+uu5DxxXfuFLhOZljNY66pamfWK+gUhZl2mAmh2TWITk
r5N79ww5gJ1HtJmFp2K07DaqV+6zpbwQaZL/NTV/BHRvNJPYHCmhI6BhqjayyOZTqocHEFqXzmrJ
zrxFKbR+pnTS1LdyTQJtaR/DoTpB+Cdi6nloWYV5paUp0UglngbBB/u7cjYXlpRjMnWxTD0sPHe3
11qrG5lhjql3qSy4OwKP48kLFH33CwKsas0lm1bmxldAS2OihJ3k7GGimGeOvSEOlaI1fJRJKWdu
pnKnisY70jbBS27sim7lDV+x9/diugqRi2FMuzrDnhSkKDN892UUuoaLVX2B0H9Tpk/lmizY3Xwy
QoOcE+OzUCJWZ0ekkWov61zVu7RVvC1S9VB2+zh6LSz1sytsHp/Hu3Mw2aI/YFIq+tv6fLt2SZH/
P1t0W1AS3xewetSGsF8tVq8ZmgUqZp80XhiZ3qVxPxSdAskQkjiJbBdrSNJFQwQhMntjInOdGyJv
U+JHe5e+VTYhqANT/RCO1jGTfzyeuvuDPc2dxQJxbYt0j08H72pnxKEI71nn+xc4I8oOFYVw2BD6
b9Qke+qV4DmO6WFB3hJwAHtEzL6vjnVpb15/wWysE9A0a/rIv1D47d3oKLRPlR4cTTXZRFXktHGy
kbzfj4e9NL+QZhgSgRdJ9Xk9w1DyKlasxL+IhFzAgVWE+nT3uFoTW7ZjQDlJYw5nYfr51ey2FWBG
rc/9ixofRO/3hFgHdez/a941FpGg9X/NzC6vsAAOp9eYab1hmwfQ9kea3UWVUxXiOsz53o2ZzE1t
hZSdybDO8UV5gfgQsQnm6sGRuMPew6CzXURuzXarfR6Eb1EorZzx6b6Y35jmJKsO1BmKJWO2T4u8
bntf6nzo12gQf/HYnCc3+CzIe39tc0y/6s7UtFzgxaduuGnDXi1apIyB0ma9f/G8kJdOb3SedW/t
CbiX15lmkR5qWt9w3HGnb83Ac6OXEUxOF0kLbT37p0UW2o9oLhl+IqkzqoEjJ/0eeV5yIkV3qMfS
gXzJEaNPpf6Wwn3cCRnwAmVDS8P+8fFYnAEokggm0LamvfP203Shj4NQGv1LBJdMFIPkXPGglgwA
iFJF2FbgRp9nfJouUtsus1jNWOOIF2xZf0Dx9vEwlqaYTu0pPwslMU7DPJx0A9IRtelfJsDR6CeQ
YUpbo76Q77SNw+/c+GRKGz34IiQxhHh2r27ywY7yoyj98eOY6/0/NBNRRb3+pNnUtnWjFebAyNs2
US9mrklHxe2+Px740gklhUoilfEB2LRmVvw2bQNy9NypkU83N6TjB+REQuUVYZ7Ixk1dgzbeo1Cm
cV1ZnFb86tAAoa4jX3H9ixK9iGaPCwVKlgTIlKcuYp0uuZM6hJsYxSqjMZ8lxd/3Nc1Hz4L5q0Ze
UBt+5PK7733qeiAr+zbcNBosFH7gsMM5PR8ez9DCdXLzubNHJ0y6rvV0gZ1RQGsjbkIaZxowy1b8
NYsLcHvZ9rHBBX/oxuDsJYgSrxITlfmhNPDBt9xNJT5brr8RspW1X3hOMYQAEZlq8MFzwhSlq+TA
byIY5sX3oq1tNd0o0sBe3iQKDOrauzZ+ezy0e6qcae3ZaBMb8NQEPgudVb1MwzKLg4tSfpNMbiWp
RmDXl/eykDmCax1h3thaQn/Ug8+qIDhN/WGUqeh3awQJC9cKDe+oQUCcPXVvzzZhFZRilXmMvTck
H4aiATaiJP/XOPdpuFdWZnunTsUhrWHEvrThd3UfavvG/1KnW5jyHs/r0koC38UaHb2A92cudNDg
tdVI617qkX73c+Y9uW0KJ1P7I0182wJ54+AZPra5dC6ubc7ePld3AyERsGkdulfgP1t16zWnzNcc
OEP/vSn6yYBhoSMAKGzmtOjFEOBDZ+FFqp12kn/a1lQ11A9ufRJWA9i/2OrZo05LGZBQsIpUc+aP
etu2EuDQGmuJuBVQfmjDqabQfRLyvetJp6BFSAVZHP1V8HdFtDdLesSt4FMfMuVddy7a352g/Ex+
qC/ot5f9P8j1FMHXhgJFz8MdVkdfPxig/+tjKH8P1TUSgqX7A4FM5gsfCOdqdn8E+tiMQliEl2Cs
9yTQ6UDRk5dEggZprfK3dIogFkCcDjpVEBCzhXHrIIoFKw4vcvCLxFS4lt5b2tc6pR56av4G9LPf
XxXBoFkRS2HhVAnteAzHUxG/QI1t00zU1R095f9asoJTRMAN7JC6Fp7A7EEMjQpeEfi9L6lO87TS
2mH4RApn5fQsztyVlZlLp+KfkkvumDk9tOykNn+R4VvTCFicvisjs0uOSUt1yWrCi5j96ZOTZm2k
9ItoHnwd0b3sPVzDoS3EMDBviX/LwJO06WxQUqcM+FFMneRt/OglFpEyV+F/SNfozpa2+LWh2cDq
XqvQp8CQbHwUtWorGbz/l8Codqm6eXz3LJoifY3DMiV75k1G4KX6QBgrTlNdbuT2zWooEAmOVX4J
hZVQ8x7AQE6ChDwTNwmEkai79YzEyDIQ+sDPlz3tQzKkB7MU7Ymq2o2GbeSOG0WDM88xhc9BsNYh
ubB22J7IE/EJJvarW9tqrHaxIGO7Vd7y/JDCdMqVvib3tTCbN1Zmd5Pu9YJFztG/NKaU2TktY3r4
oqA+1Y/6W6QeH6/dfQ54gu0ynIksFtyANTM3yIGK2KIfXJpQFp/dKC42YmwMDkrfzdYT43irdd24
76Uit8vccJ+NKghPvm64O7reU8ojWfZl6IiaaqMJVnbWwumEw5s0JXf0FHjMLppK9yQXVxj3y/L2
FZBfeDp+1Wpi9wmgOMXdSFX9HW20fx5PyrSQs+dN/kuPweNNXWbeKqkLiJOpPY9p1+efoij5mEKL
oyhrXuxSYKEQt00d2pSSlXkiUZMrrw6NKL4gvzfsh8Qq7GYMkSrxzqjWqnLt4fBlNqTcDZ5nviaY
szBMxCY4Q/+X3mT+CrYoySdF0saXEoLSqHf09xGdq8dTubCbsQH2BlAKJArzuDwU08B16cW+lKUZ
bVk68VSZkkXjS+p/M6Sq+OCpyRqfwtwo6RR6iCZORUrIPFWzS8LXRTcJgONeOrmlHW5veGeNVpJC
N/ahstaoPd3Y15tlMkabNmzVgPymBrHbW0ERfH2sFYx54nve9DtREmw5RywO1L15sYxNK7035aZL
RNs1JCfSVwB581Wc7GsQASOxO4n5zlXRet21+rR044vixjbZt55ib6T9FyMTKpxlhDV0XoJNSNZa
EY2Xl1KrbF372pe1LawqvSwO5crK7M3yxoSXOgqSy0C+uWP+sglTDEPk4z15F2JNU8YfOjinUIDl
u12yXu2qsKul+BJF0q4yUabwEduLPqnuQXoypL2opUcpMXeqUNu+VcH5g57UvzwY0zdM5LW4bRMo
dV4DojDiJWbMsmW1/wbrDckrdoq7k+JtJq5V0O8S03+tTQ8n3aHU+ebFLSOSfVEpWb9khHY437S4
HaSJpjJXTLBeRf0xsHq7wFcfYbXN/T8JJHyPp33pVJKmms6KAqPKPJaGy9ktSsiqLyJ3q2N2PDce
bsN2MIBLuXnl2nHWB4fHRu8A5IwczU4CIpKPgKHm6VWwoqPbmVjVwGsL7vdsPMh99h7LjtWB/oVo
tdvA96VYP0Qt2SDxGAJd4bLXVjIJd6OfCmE0E0xKHiaxx/Tzq5SO2GRu7NP79WoqgrgVXdHREXpx
xmH0SNxo0GRlSbV/PPjpvNxcTdhE35hMNt2NlBtnzqag+UIfKVbwmtWDv6l8WaJPVR63j63cb67J
DDxAvCOofN+VxdVyouxA0v0VaHfd/a7zwlEGaZfWwU7PrU3XfS3qZz9oYepCwO9cx/XK7XSXmoQz
5+YLZhd+T4eI1tVm8KrHYNnjjTA8t9GLpubv5NGbVrIpTMR9Ah36z34rEO+nT00OHYpu1/JJcA/0
iytr33T3LvwNx3nz8FtQbp33ieej0BpJw4J3iZQdgyzs9lEsSU+KC3Ct8ErFHsNKokkMHYCo0/RT
lGf1pq4CeSciaPNB9c0JsVXX3dNYS6gtRm7sCDlaJiLP6CZP6i++pv4QGsTWUG8Pt75Pkujx0s49
3gnCzvdTmeDSgLJvtmnR8CniQY/rE7LNzTZVRR3NRbPfh33obRKkf9a80UWDNFggQ05vPfvm9pRo
o+8LQl3UJ987q2nyZtZvcoEISPnWlr1ttN/LTjoKabd3v1bHzn9utB9cX6NvrDwRf/Ml10dnGjlI
YYuKLbUL7o7bD/GsFrW9rKpPMBsfPemp7r7CYY74V+E7nhds1QLSH/fZag27EKC0bj94/tb9EDc/
PK3d5d4pVfVDVr4DpvH5C4/G9La6DF90Qdp3a+Rjfw/y3dci2cLH4MHDNnD7tX1ALquO+/pEquOp
z2yrUSFWNOwhRgew/uRFDZJIv3WauEmbPinpuK1qbQPdcqIfu/wpKSfa07NfaU4Kw51mfdSGfuJX
Wymc/40E599J7+/fFgsc3jntuFiWNexzcXOKjSQf7bLT8tdUmrSU5NFv6ILwxEDdxKUeW3bjGf6z
PMSBaxc9um5iQI3MBKQFsZGKFPKnIqct0dYb1XwKC7dPt01SSucwagAtFW6Y0tcgmMnPMfRoB829
JvxZFFrnwaJZ5qceR/u7H5UiSU25DPuNmtbmuEuVSKG2OCZrdC3TDXQ3cvJAvPb0uAMKul0hVQ0g
ptDIxlUwqeVusNHaP6n0HVFA8M8v5r/tPOat4a2nVQB+W+KLOTuMLvVwSPqZcPIC95TELhujfDK0
8TkSTmpU4+670td/eVdgkuqQhItmKJCIzh4bf/SUkgKacNLDJ0prx64+9UQ1gfr539ohzQBEAZUO
7iQCw9uZbHoLVtQBl14YkeA1y0NZPMFkv23zYcV3mLuj05tybWlW8EryLi2rWPfOCJM7sjCKttDV
v4TaXCmfTLfozd6Y2Zmd3rgqWo8CBHbU5gU/bZOn3rPmJUDDwp9x+W+z0gxr8sEmNh2cIygubiew
VTKl8Rsm0I/dp+5NKbZuc4qS73gtvIgru+Ju38+MzaIjQcoMlRIVY0uDJxN2Z9hf7TzRQL7RGVGN
NtRdj/fHwmxeD2+ejdK9ZoSCBItq8jGIyIab7mYERApCyvf+PLZ191zdjm4OjGr1RlCj3PLOIgXk
oHPU9iXFex70lTzIwk68GdNsh/RBZbRqjJ0xe6cEC7OkvJPy3ePB3DWKzjbG/ATjH/ZqGmGlE74G
uvm1dZMvqSs/y5/i10LdCF7wJqfgJLSxQaJkBcs991Xnxmex35jlllJKLrvS+Gx1v4fkX/rff3//
1I4G+ARv7C9R0ZX/rWeu2yWj4J1jC3xtL2nBx0aXO8eTynzXFnl2Lpp+LWO4tG4gPykd03wEW9fs
rmoTYRy6oPbPXSx2dki/5VNiDCnPjLhmap4qm8ZHcD45LMTnVDZuTzWqcAGObuWfa7UIhS0AYjy0
rErogiNA+BBXiVfCqlRk/b4Yi2bril67xpyzcBymCACNLsARKvjI229IYq4Wbwiis9d1wTclsOgi
bdxuK/W14Ax5Wa0Uve4SaAwaLSgkQFGXACk3r8xnRmyNvVVH575FvUN2YTwijYXMild222iM0H92
nUYPzjLcJyunZVq72a0NsxV8ROQSEHmbkwAU1aBqoyZFZ1j94i+hlYn7QSkQsbCUyOnjXALQKwnb
whK+1VLXbYoi81YeqIXLFdeUXBcZUri753WY2shDWeiV6JxZbZHs+nHUPlZtSbOFaflZsfN1VYwd
JS3SYOMGkb/W5b1kn7cL1mw+A/TNbL1rw00FPR3DszgoSE+ERbzXmqr9LMpe7kTEnM+iL9R7lOnl
tVbsha1GhzT1u8mLVNkAt1utGMVBipomgQ5W8i4ZRCp7qy4Rhs/MXVsW6v7xai+ZI5LjcAFAhXZz
drqGsJEroyzSszemMI8QomVJ4yCk69CDviagdJefYluDs0HSiPWZIDfTvF/dVWkrmmXnj9lZrs2N
4TV2F+tHNwgOkXxCDNmBnAHNaruRdCeRhItKXbFKlOcGMffHw15YYKipNf6hRoDfP5vlqPJrX9WL
/FyQNckNgKd+trci8ykv+8YJw+ZNFoLtY5t3JR5G/xdqDER/IjadZ8bCKdqt5KY4l5l5aL1/hOK1
SL4a7sVCd4vqsBbWh2D46Mlr3LMLtzXdoQbZVJmVvnOMzCEDmiilxVlS0z+14W1DrQN9FK6JZy/Z
oWo+5cPhu6C54nZ5u8iNWte08nMUcUOqcaLb+hc31vSV1Zt+z+yGIoKegNscEQX41q2dkOIiklVZ
cR6qYJuUoA3JNWldsFPjT4r24fGyLbzfJlE7eDhEvygOTyfoas96QeMKYO5I76AQ+SoJabr3IKJa
cYSWhkRKC1HcqWqB+39rJaPn0zWsoDznisPtfDAHaV+E3qmtPnfiWhvWwjlkB07Kczyn0zM+s8ZG
FawOedIzon+ImQhAJ5+GhuCpvmj7ZKvn393xJUVBKjG+h9badrwfK2EUQFkKGNNRmDcTi2KXDboS
5ue4BWfnfRcVj7zakcdgYwWK/W+X79bYtGevlq+JMmGI8ig/pzXM6iUNr2vsENNk3e5GBUYykt0q
AAvi0tkVGpl6B5+yGZ0lMd72EG5EYALCyn1JjHwF2HJ/wG5NzULRBjmfiWQ7OuewMgeo+LxF8VoL
yZqNmb8qlKFQQrEVg5VJAUC2eRBDKZuYGz2r6y+PF2dhJ9xM3WxxqBN0SS5a0TnxCnvMjkXMTjCf
RSVzRnOFNWrN1mzPk8vV0sBgmcTXTN9p/Zf6B+JdTpys4W0Wwo3bVZq+5GrLadSz8zDBEsCXbHR6
wPdWTPJqUPyPvl9ucuFjEr50MQK69AV10pr3sjhSnjf6+uhwU5TZClq12/jkldmQXeqkXvk1rLqd
OPh27LnIB3x+vIb3/jkJGZ4V9h3BNxii29HWxjDqvRjF57hA+ejU5Hs12tTaQYhObvWqir8em1t4
RW/sqbOnWx6r2CojAAe1txWz58RHwhR1qcGB+NAr4aSratsiIZj3awqTS/NK7okOoWlWQULcjjQq
B1MZFZqAy17YBLannk2TLFf6M1pDT941L4D4mdJc/2tqtln9qDDUMsNUP35FhHaUXFuW252bIcB4
yKJhrxgbb+yg3UNlHGW5wN3pVW9XSLI9nu7F1b36kNnqwrZeeGh5xWfV+yY9q+M3+GHgymg+JT/F
dCVSXrM1/fzq3LgxbkNn5vHZ8PYpArOkEFVhVxR28gtaN61dg2LfldD+zvLUV0+BG7jAnPpkwoW7
ktHE51HYjbsK1Q3hR0LDUjIepPFNaH4pT+14CnQUv5LNWG6HZqevJa0WQj1OKMcHYn5OERvrdtSl
IESJUccJ7L2lItlEhb1npyEsu44XttKUkTCKmhJBk/1JSPkiUCCKtPYViMb+h+uYPnD8iyn2usOh
VGHf12KRxWdNrXZicpDZ3kP8nGSXPu5XNtbSM3Nta3ZJFmKoewbv7JlMuVd9joUPgrWSlb938plZ
GOQpyfIqEkfezmyk6HnTVNxMVtRt0NojTt34Jrwr0Lz072a4lqlYsgf1GfMHazmkVDNHQK9FdUzb
Ij6748mbFIl+6/rRa58H/XtnHR6fy8VHBjZkAypMhX7VeQQT+IGZDaKAserLENoJKntwoYRtD7Oj
ZIuCnXq6IxTaVh5/Dms5raWRQpmkUPBAYJz86e3MZkqZBn4bJWcBvdEk8U+Ct0sMdH2ayBHMLRp3
j0e7ZG+KKqj38qxp83Rk6SlK0Es92LNAfNKEZ6kUHNd989SNkQJib6AAeGxw6SqCymA6B0wt9My3
A1TjViyaRE3OkZ3roV27r78Hn///4lWf/g9n59UjNxIk4V9EgN68kmwzM+qWl1Z6IaTVLj1Z9ObX
38c54E7NJprQAos1ELDVVSyTGRkZEWp7BIKt6dmLbjF7h0Rj3bU0Wt1M87WTcw8Fbkj3vxnSpVx4
RkxKXHwso2Anp7mrK/PtAMpwhURxit6idRu7lYWKUjdScZ1nassgWV2pXafqs9a9tNqn3hneZ3Zw
oXdRGNoBIrunvgmpBEJyEnNPv5jhz/HfUvzcfX287nfqPq8/DEiYE0RLFZ13twvvhAKv4CArr3aR
PMW98VK31U/NEb8MGJEoVA1sOIMWQL2RT5WkejUZS+SGEeEVrprHoDY9uZ7fSckJMHTnt228/zrG
wkiT8OsWg/jb36aZ9aCZo1ReLfOfMZjezmri2ugJl7MfSh8Kusnr9+ac+l0fuWNw1u3Ok4Appf5p
DkZ3Bih9/IOW8VaJB62sACqkUAvvZPV7krzWA2kI82tgB56h0+ulW8UlHhLVF+HHx2Ntzv23sVbX
dd0XshnM+vI2+1J3oozlVSx8k/m5tScjuTev1eHLwzizwb14GrTooNHZpn6U5PZYDDvZ1NbTy/an
C8Ym2OIBXgUcCeCCXTpcY/WAOnmqC6rIJXZAyAKkstelsh9l2nGm/8bK93p3N94/xsYVCp4WuPIa
UqbpdEryPs6vIdacZWw9pVP92dmVGLnjsCwHajEtBahHMJn75XbTKmkvWU3Q5FcNdmvdjAc5Ht50
4cfO+pmFjt+a7mzq/hDE57AZfuj652zXeWU5s+t9igyNvBBC6eJbm0BVXa3Nc1BwvZl65ql2iSGM
Y/7zeINuPYiEUYtEI8QGk1r87URhCaSRUTPRuPjXzsKnPMoPxmj+morx2YByZ8WWZ4TFG2MwLrbs
N93oP/4FW9uWB5FHES6Ufqdrp4re0KusymnBYbQWogL68yGNBE047dzfW5uHPYuQ/9K6R03idq5q
ofGxhnZhNsiKa3eOhGKiox6UALP1x7PaHOr1lcDID3hjVStuoKybdIotQxWHMdSICJvmTUxS+58G
Wr4g3m5I1q3mRFJXtbE18P00Hd3Dz/EARTLdKaxszQYmP2w1+lXR1VoljxotPXnpEEhICJgdekv9
NdSl7JqtuUdd2dr0S+UKPBQqJiTa208U5KWQRUAEUUsDYMb7Mh53FmwjRjGWU03bqoxVhL7a8Ebf
285YlcW1nvsSR9qxBbAPQPlPQpra4CmSNNJGKZicxJcoNZ14qOT88MfbA8gSXBsjgKVatPoRaFJO
ddT2BfQUrEWdI4RuB/u6x4Ns4ZWoSlHfxNnd5nCtPpsj7FxP8qq8pk3tIzSLIvaItPxUNoc6eWod
b+xRNTkE+lmkX+r4WUKI8PFP2AjRDBWxcV2F5qjK63n2ZUangZYWV5g15tGKo+BQQ6VHzJFOCVsT
x9rEZGLWxB5YunWBIw9Fk9VC2IfuuToXeTyWasTfrjwi4kcltwOmsqPuITg8PMWtvXxcJTmJKcb4
Pa9Mb3Co/sZKkr+nA0jyMq1ojn++GNTGcJ3AoxFCzCrwGPGXyQSa2tdKSu2XunSUQ0OI8qyKSn4O
Kyc81IOYfEOP5A+PR944v5BsF59igHi+x/Lnv0EEcjT1qEsW4ioZ8zEQ/blIvKmST49H2Qh2QPoX
8goLTiK32m6yE81jO5fltQsOVfVD7c9fB+PfXeRsaxgYy5hZcOeBP6y+LJW2sSnlmmUUKV8xS4ji
RvlpmLW3ZT8bPnjAXlPqxp0B7k/AsWQanNpVxDPn0ZgXaSlQ59eelYI2R6RJMutSaopvZOf+JKMw
/3gxtw7v72OuGWKF0FpkGai1tcNHO7zE8vfe/tBl8lNejOzOtzp2d436boYglxef6rA8iT1IduMy
XsodSycBuqjcxrfbxlECqaavT5DizJ40fm/KvVByuedWMQ7q2zT8UlTk6V9f9zI0iLSoBgqK6VlJ
DjLsYEH+duj7L0P2RZk6N8w+Zelhz7VoI+iAwsqzDIDENbzucuoncwwCjUSuy9TmkOvtDw39cS+1
YtnNhS38xx9za/+gx7A0oYB/EoDcLqQspWWXT1NJjNPNlWvGsnBDtPjeKz2lgt55qnBufar7pMK6
TZJ3wp6NS5j4kRALPi4KoOuOlBK41UpiicKRA0m1iTwcA9LsWGvnQSqWq3iH6ryxbeg0JCSB2Y4z
0roWrwVT2muipnbUfVW61k32fB42JgTwqCxdtJDMIe/cLmeSQSDoYQhdE02vz+GEcGppjNO7RsvS
q1OqMF0kNURpNLR2qiEbF+kCGuEhY1O0uuMjD9o4NHY9iytiP0BHTvum76ZzMv+H8ht3zaI7RiRE
a+Mqb4TV2ynDlFKqnUcvCk031A6Pt+RW4E9pG94f1Yelorh6jWh2z0vVoaweFtIzhtkf+7n1Ksu3
g9oN+/JDZDXIWeA/O1S2G7TZsc33LDW3NopKooVnId2btCvffsfJ1EPM/CiwB2lMxeVT0/3zeJJ7
A6yWsW/smV6QrLo2xcsofx3LYOeW3niLcC8iMoYUD/y7bt8toipP4imsrvmiCBnJFwtJVP1QaujT
Hf98LvRSLJ0bfDWi8dvFymch26JsqmtpYYxdNrPshVm8U0vYmg+BgoL0kE7au/4ippyqZSP06qqL
2utm1ZdRgzabxEVG5T2Z4k4svnENk9pCqtXx4uJaXEUMSGKN9tSXNd5x2GyE47PV6SeN69KNdia2
dXBZOxKKBX7lyVmtXh7JRPtpfU0TuzroTvV2SLvyXMQ7O25rARdPjYX2sPQLLA/eb5HWjBLv2HR6
TaSVHQcpuiriREMT5VnxYVctdGN7o+1PaA9FZbH+XG1vU9RRmphZg0NL+WV2RsyYq51iwNYQhDxw
HhAgAUNeRT5pPkwDtSzIN01Pb78VJIe+y/ZKABv7wCbGYBYALoQBq4vACbiMMgVmilrbL72VuNKM
nomZ+318enyKNkYicsSkhx6c1yLA7feRzDLLNBprrugH+Hr8qy2/yOhQ7WqT3a8bZJ5FbhuuDfDN
mmujSrko9B4WqTnL9tvRsIfvuDNn/uPZ3McVjEIZDh4FYBX3wu1s5FhNBiUkriii/o0+FAXt9oHi
a2HrPAUJ7cLjaAvczhrpYLeTc3g8+v1aEtIQIMLw5MKA1Xo7Oj2fouT5Kq/NINBpzxLjvR5YmR+U
I9jRaEU7s92oYS/8N2BHKvQgfeuobVTRPI10Ia7aEMKnnKVWedPIie1mimS9GZsieTs3vMt2ncPz
NJvA/MvsBT4JBY0lx8eTvz/ofFxufH4RG4nPcDv52MyHyAxIqWJl+oIM1xtN/oYhQtdUnmXtXcsb
2SyjIeuBXuEibPn6mP92rbRNGg2Ixy8UMbXM/aYR1TduGGNw9T5T349lCeYrFRV6FYUU63+hCaOr
bwaaKnH8TGukzLReqvDEmC3xx08gIeUi/4VE7QKYrhYiqUMj6fOAkKhpzPMUlsHJCGLlkKWJ4UtB
/BFhFXUnDNvaeQuCx+GCVWyvc6N+kotETwiP2jo6ypKUL249z1aVCK8ymx+Pv/R9tLnAhdSYCVOI
Z9etX0reGmWhMlhTTu6C4DsIfM2TNwU4C6fOAYx251ncOtZEtYgAkKBwJa6exZIok9eZ67BJP6ry
d6EcIutZC932udF/Jebe7Xv/NjLB34ZbfcGhaxwZAZfqOiTtO5wCzqP5DUrInqPH1olBO2VR/rMh
hK/RVz0JRWUVpAX88WnIwmMzTpexJ4xWMxjDyX/YlyYvMVkIN/Ad9NSNUtyJSRZXO1VOcQRNdna6
f2bN/ilPf0c05D/eJVuLSF1wQeqpC0LmvL0P0rSTmr7RBXQ2GhMbmLi0iDvTnrDh1s5H2AepFi58
1nIVX0RhUDlWNxEyYzVUNLLwJyP8Ns76R0k3vzye0gbRg+Y8Gj6hU0Php43gdk5KYwWRlKoMBn6I
S8M5GsrjqHp0PsUaptekJuKoTl8s56Oc6lhnEOcMb2XrMsX/4bblmNPSuDgO3eGlRTuWWlbZ1bWa
Dqp5beKXpv5khWdD3hloo7jFnIFKActoW0NI+HbOcTungievus54dCmghkh2PWX18CQHhps5CnWt
8XMiss+z2EtrN+hLQMHYgpAJLQTTNRpS54gPZclcXXt4SwTE0PTr6tLW33JLd8vkkikfDPWHTKdk
G7ykJSp+ufQO64c/jpU5MQvBe9FyWgrdt0uAVvOcRYFUXTvVurZy7MbqCxZXnx7vrmUhb6Gf21FW
B2Yqq1mNaUK5Jln2bJoeWm0uWfWhLXY+6cbJfE0weaqpG/J63k5nCMvYMOKqvtp9d5DtjFZv9anV
xl+P57M5jGUi1be0K8NpvR1G6sJqDGbmk0maQ+OcCqO1ytpTBDS+c9dsvA9LUPl/Q63ifknG2gsh
vvoa9YNrpxcjCb0okT7GLfKAlZO4aYVWRrBXOdn8YlCuQK4RSaP2eztDIyiJsKpoyW0SFzbyoSTQ
0RPnkJY7O3BrJEpZeHCQrHHol7X+LdzpqqaZpqSuryHF5TgzfS19pmHwWLX/PP5oW8cdY3RCSUjk
sALWlS2nwVtwDIf6qpRK9z4tp/qoiGn+WRhqe6pFmbhC0V/62JqPs6w+t3G5p7278SwubSuYLix+
5kQat3NN0J6r6Qeqrwj/+GaOcdz4KZSOsaQfq+74eLpb60oZAKcRRqJVZvV6SCWCTUE619ci/Rxm
SHh/hz0WKJ8fj7IRMNGGBedDpWMfwcpVPGE6jWS2KW8UWjj524jf8S2Xymc54b8qO7YPWYsPM2ZO
f94WSWUFVJcKJS0bdDrcLmXYN9JoDvQcZN1BON+M6L3d7GCpW0fv9yFWO7Pus66IDLm6phlgbYE0
iEwRqZg+6E57kOV3mXxQq9Pj9dzaIQtoQWxtgT2u0/yuASjkz6orG7A3er/HH9hx577z9Drc6Zbd
PBDIexLDEH5SUF5tR7kPY6W3zfpaC/WHFMvKsbfs0Kt1o/Lh7CtHDLsXv9Cw8JsQykyXDc5OwL01
XyzYKAGT6lEvW/0EJ+9D9CTAUNrmWcTOGwLKj2Ecn5RQeduaOwDH8sHWzxBNPiBDCLSzdVZHIgHj
rfs4bvEayw5cpYiBZIGyc2FvnbvfB1ndnGFTQL1To/baYsY4JKfZeScNrpj/w7WJESUVG0Bxatyr
YSSaiKKgE8RrzihfVCX38sl6bhJH96NSS/zH23JrUg7cO3MRR8f4cvmMv13SQVtAocZV7so2qGhN
Rw63VerBz4zqHJhtuzPcxoeiWLOUE14r5mv8U04sSnBZ0FzrtmXvmXblgWCncHCiPcuDrXSb2qJD
ux2bAiPAdeCrBakT1V17tSIhoFL/W2Cb6sahrvnTiFd9C3f/aM+Sfs46WTs2al68HXB3PUZ5ZMOk
E/3Ol92YPJAsAgcwBljqtdRgFdtTY41JwyMBcSW0Xa3vfFPbuWi2Dj9QNo2GS6ZL/LtKPB11rLqo
jrqreXKq58A+xNVLazXUA57KsjyqVszJf3q8jTamBjwik2JgOUPkvTrtRZCP3AFN/xrMdMYHoWhu
0sne41E2NuvNKKvN2mRhpdVz3V+H2RXTl671S+XdQPXt8TBbkyE2WphjZEws4e2ZUMckyNoiHq5m
+WuIniPF09q/Hw+xMRPQL6oNy1YgRl9dWPTElzIQ6XDN50sSfxawJoNUPTjIMz4e6HWXr65GUD0q
+iCMSyqwCpybSR6RXG2Ga5fArp0i8aauvoLvoR2lDTnNOXDqQds051zmyofaotX5Wx96nYqA/s/B
/D6bb8sicSs+aK2TQ77Lirdm/9mMTS8eYJ606dlMqvePf/XW8sDqAQ3HGgXB7NWPjnM6o+dAGa5W
nPiF46MH7zbG59iMd+6j7YHYtKg1LrDXKsqZpkxkptUN10bkJ1QR+kr7EMbluynEDfbxnJZdc/ch
SMSQ1ALuQp3zdleNszyOaaoN1+kUJk+DaZyAnBJzcOvdvr/72A2nEs6hQZc6dZl1rBH32TjKCb2o
Zk/tncu8fUn8OPq7Uv4V0r+Pp6XfTYtGYgSXl09FAW3d96rhxjgDYZMBGqM7csGOe02o98cR0yw4
GzY4EJjTejPUc2WGTb5Ad1hv+gAc7qBjrqTof2oBxF6jIQazBVSqKNmu38KkmU0is4Q6YGa2rhzh
ydvZJzlG8ynFXTWTr8PbPs12grWNBQQowP8YFi73zRoGDUYra+aJhEzRqwsqSd8Vp9i5BDYwd0rE
i3mTtqziXU//KDe2mcbEgx1yAn42KxjTW/lbs40y36lQx8NZA9ftGsBdjWxM2ufcC2id3jkCW1N9
5cvR/8375KyOdScyYZcySTyOiYdUKg568PPxblz+D7eHjPITLS8ghux9mEW3hwyUOeijxqquQgg3
jzWs6NM+99Q6uAhdaf3Q1v8NVHhicrXzNt0fb+Js8P1lYpAK1sL6Um8YQD9WjZF1djZI6c3oEi6E
mDR8o+kfH0/z/tqCz0PvPnpqVG3o77mdpqpDeKQzrce7e9aehIb6s2pHiR+17fRkaaW88+E2Jsdy
QpuCN0VcYaxCKeSRSyXvS8Yr2zM8lK8iQPxBwk3A1af+WU/14+MJ3t9gTPC3AVc7pU6nPBRq1V8L
xzqrtGRElW/B2JjZoWmgnmgWOT0ecbWkPPbwasg2yXYx0blLIRQ91IYRE91LlShorJlj8WQMme3p
SjK/ZK2xV3db3Wqv4wEOQn9XeP6hbd9+Qox6bCOQS3GxaODRqQHFgK+V9f3xrNYEkddhUCajNQvB
XpDmZdq/xfeW3tgZVRaGSaCeY+ljPKP6h6ZsIoQ3W4P2dztl6Yd+QNxLmSbrJVD00VeLYXie4iDf
ydNW+2j5NXAeYGphMEDUswYlHUFxJ1bV5iLpU3NU5vhzYSWfTIMmfCfM9ScpQOLl8QpsrDPPLcVN
yges8xpOKPImxKxIay4aO5jeQilC9i8aCHPmaGcLrRt4XqfHCwg+iUwx78hqsfUy11CgVHFniJTU
OqLhH8Dn6+hPc9JYIgKPzbSCvFXXX6My7e2DpCDI7ZaaFP4dYEj1V9f00vu0m2rbzbu5RggPwz0N
VdesrA81GjCji+6dHLk0EIodUGRdKHj99fhlaItHFu/tXUw68G5Yld1caiUTg5uGSXUOrTn3y9LC
+qfpBwnIOiyOTWeWp1Qa5R/QqFrVjbpKOkpVggSSLHXPSYxpnh4gxdmLoN75nOvs5vVXLtD6oo4D
nLL+nmk6R1NUWM3Foq2cvuukft9IIRyXMZu90M6qo9R0mWeYkQPyj01ziKPRzod+PTW/PTP8iCWD
BWx4bZKj/fv2VJVTIKwQpOoyByn+SLkaGKGvjvPS/xdYI+KVZdx84XwH3TGCwNQda/hmrVtMY/hz
6AMNnszQVkRmSl+9tfPJ8GrDSJ7RBChCkHp7EiSIIxKHdhSZxc94GvvWKxDbJU/oQ+2TgVCT5Mpa
MM+HbOyCBt2YUf70p0dnsZlHi0nDAG6hPN7Oso7nyUyHqb2UqlIeirpR6DokdegNZxfCXQLt9Yry
rhAfcwODu69WtKssK6HcyFgorPpBmKma1zYJ7j9OYPtlGASfR6sMfF2KpnOtdRwEdf6GQ12ys8GW
gdY/hNsC/YBFHBU5kttJh2UdC8lgf5XW6CCTH38KzCw9Y54KDpPgdZY0f/a4vm4m0Fxa2RbDONzi
bke0Gt2oU31uL+YsUPm0CLvaWUexuDPDA/tsOMHoaZ8ef9tVoPS/g0LXIjkwF4HxVaAU9yEWW4nS
XrDBqt9DC4lR1ShK36q66UA02Jw6JdJP0TRFXjCbxX8ZnnCbc7y0n63LyDIKHnnX8blNYdaebuTD
N4SkFYS59V9p3uRPpi41XtrXqgdwuleaX9foltlTKiBW40VcGK6rtM+QKUXagdRfTLmJP2Zmgw2C
LqNbaONtH6OsddDGeDqMXdl5IdH7sWkrySPM+aDBkvDaSq38shjCr1bf7tWFVqHP628jU4dMB/NI
vTPGlruRdg9lEJcwBHmwW5jhvY6veDMrbgWq9t7ureCdyBxtJ4K9fyl5I0Fr6ZqjreVOwYg6iegp
StWXHkOf0a3Dhl4uRzI7+YRLqW7tbIH7gIseAwTGQKlAnPkUt9t+trpoSOCmX0qK0+8znT4S3Wwm
zzYEjPFUGPHXx1t++R+uTjbUbW7GV+lwhOVuB4zDJErm2KkvkprMR2nZeADTe5WgzWkt4BFYC6Dq
ureRisrQOH3YXLoxMHMMnnutTj1gKyG9i4NsJtKTAm2Yd7LIjWEp9iJFu+ieIN6wWk0znqEyLZNT
p++KAWcHDmsu9eg7tjsp1sb+JIwylt0Jawo883YZLaE4Ndlkc6kwhmkzw7PM9mBiXNdBbhFWeWqK
vWbfjSiWoASEgQoJjS+AJ7djiqEu0r7r+gs3k/M1NLKvo5mVB5Hlhh8ZmMQ4o5Z5PWGrm+Jd4oGH
UfSLdQPrqT7Yk+Da2EhovdODSCrNfb3uyBqTUgQNcqQXuvX0D9EYzsesb/ag8o0bGmgQjTbsCSF6
rXs6Beh/Fcdqf0n1/G3nBMfUkv1JQgxkfiprFG0s7dOgRzsR+sY+AjWiERGiGqu9vphHBe9za6j7
Sx12vRuVA051+Xe5ic6Vfn58HjfCZWjri2wO7hO8tWstrLwkC28Co7/ISht/1AKpM8+5lPSOl7RB
8tZMuuJDGtjCcSONe9qXRQP9ra2r/JcW6ulxkEvLTXnG3oYiHt9R8ftWpY1yJsZtnupUUt71GrZs
j3/11gLhywWkivHAwrK+3Yoh3J1uFOFwaWHaD4bTw3fof2hjJTxRZ6fHg22cNZDORfubmHyB824H
E+ag5XWxvFNj3XtTPVtulmW/2lD9HvWt3wgYbHq7F/dtjbpY/9LIy1ch478dNenMzupEPFxq0/jY
5G/m6u8+O6UBcUh7WExtH09yY6NzZy2Q22sX0ToptIdESGNbDpemN89jaCEx96VAn0+kB0crTsWv
YJh2EP51bWh5ZClUvL53VEiB/W6naE90EaRyNlys2UbaIp/spz4zkXRHNPHU6nJ/QpSwPIfxlPq5
Yf9FnNkeFLBON3eikzHZe22eG9tqeQS55pa/7kjASmgFYZI3wwVbi+QFnbz2NIFMn1Quhicpm/ca
EbbGQ9gPwgLnjzdx2QO/4QJzNypSxzN/UfTZLyH7upy8H6FW/kUs2v75mYF5RjQDJAcKIa82VN46
rYkF0njBG/xbBYTjzP8KY/ocmtUOp/RVZ2b1yIO90QxGEYqMf63/lfAIJbITd5fJVKdPyLl97prk
m1z1wpeTeX4J1czxo1qzPkG3L71saOq3GJakB0uOYywjYyPJ3UkU/+BpPFVQrx3xsWFixwAE142S
QHWTMh1PiCOoxwHUYefEr+s17EzeOHgdC0GaLGQdPzSlZNl1kw6XRLcSGoqlLnsidbA/hqF2TPs+
OYd5W7/PYjs8RxZCnYoKRXcwCzLdOLeOItJG1NZMzW+pmpzqKnGOnWO057IvJrxhlBYHHDNw5cz+
EOWJ5EdOR56DwLKXcwv5qcie476HGdi3e23uG18H31FqLTbRF2SINb9ypC3FqfN2uFQpfjWQZuKP
Sd+En2Jqbodh6OvcjRrtM+2Kk9fO2nAsrGk8qFOd+H03zIduCjp3bPr2GSnV4NnmgvJqClwnxwjN
UzEZgVvIMWY7Gq7eSVfqOxv5/uXn9y8CrksPPXfWEkL/dmpqWU27wDCGSzCLgJY4SSDCgo3Y4wvx
/mwyCgEkjz7XImrIt6PY9KnKacFdoLdS6xepMr8J1XI4Zpbc+9bYqTuzur/vgeNhnywYIeHMus1B
MRutmedovJh5r3qpbQ1v0KeZXT3S+oOVlpHftnaJ3LWxp3q2NTJiMqAoiKbCnVrFdWmPVmYguIWa
UQSnWA0/JzOKgUNvoAQqq9ObttVOohn38Oz7J4eCi7Y0HYLdYFyx+o5m3pkY7tbzpW9PRGA+AiDj
e8NsnhXpNAmv2RM5WkCD21tpGQ/5gVcg0rCXP/9t31gUlaYiiefLIIaTGseupmBHFL6vFN2bC3Nn
/2zOjgqIQp8Uk7sranbLghvdfKFjvPNrp4Jk4UgaJ91wXGWyrhLkQH+qFtTJNOed3bSxewHSSYDo
7ETaZU1Pa4WWlcWEdlyttN8bJffj7Ptg/hNhqvL4mGwsKgM5iP+gYQzlYPWG0xpjKYPczBfaFqL6
rZxcje6znE4e2jyPR9rIPxZ6IZNhYRbSpnr7/aIxkEw5c6ZLWJNWaJBQD3HkJ6nXgA/oXvu1bTO3
Vk+9afg7Qy9HYLV1FhfOpRGJBI9miduhg6DsWzWc5wtF0N4DQWsHj+fBPvIhjRdnjCpXMmJwMyPK
/clCmiSq+ngnK9haanqtYFiyBES9qzg0bLrIrnR+RBfPvp65MxiI8mxkkceNvLPYG3cCSSWgCkgg
+exa72xWRnUcS12+gFK8AS63B6Igg39qKGC1f6mi3ok/73EPUAhugoWKSwi65gmBVI9lWk0YHBvZ
k0SM/QlrxtgVhbTHO7xfRkZCmB+7NsgNLOfttzRFJJpmCJRLg86i+t6ufvXmM6IWLt2nO6u4NSmu
NhA2YiAKH6v4Tq212nKyWL3geNS+FLUdYRkgacdOtNK3x1v0/lFEo/9/Hw5A+TuvxLZSais0Ju2S
9IU4UBvpvHG29yZ0f61AmQKJJjxazuGaVj9aRZHLg6xeul7/qKJYLteOG+MKW2d7uvDLZ7g9cgzF
Kde4V1TS4NX7SxxumlNsqRckhd5psq/Ib5CmP4aTfKLV+VSDcdDiugPg3H+whX1HIgQEB0HUXuWV
KK8MqdP2GnrDAfp+QP8Sot49onA7O2Mj92GkRRqSu5nAcU1EKeo5zJKc6QmzVS5G337vW/qEusIU
x7wM3yk6/m6VhHxKb+E3kSrV7ILiRu48V2+ruP1DtSAiXiB/yCpUBIkDwM1uTwXAWD9ogaxdRFq4
df6PFnx5vEE34N7XosIScbLEd+LzthHW9twoGj5NcpK4Sqc16AoEqMnqE/eX3Kj1l7iKh8InKicL
0Iw6gxQL36z1mljqxsPQtaPkRapRRl4mRyivOF2b7xykjdoWOo9E/4vbB80ba8a8U42RSEZTu1ii
0d0szaxTl9b9Sxk6lT9B6feMmV2vaQHWX5X9s5O6aWcbbhwzZH7YghRjlgLI6ooajNTqhrrTL4n9
Q+sWQZtz4eTHPFB3bt2NQ4YiCe5mHGo6htfgzxRgKpJ0jY5o8gQRpMdLLbMkEzvirDwZskgOohqz
o5S10akftV3p2ftbi9gaEBMlCCzcaYC93XWhJJJa6Uf9QmPJi17iTy8n76a2OY9y/BKmdC1rT3r8
I1ZiUHfkaA0Fd753PS45jzfnxrmHpEWkRIRhsRrr0DAwxo48Xb9wXdMroOQuUvgvdI9+ejzO1odd
3FuWUNuA3bgKYRw5betEFcbFQQ3WaebThGL70IdYsO2MtDmj30ZaXZ9qXNtlaJfGJa1rqGdf4zx+
buQfj6dz/5SSfdERRL2CigXB5u3nq4Wg5Iof+sXQQQaNYRw8jMk+I3VBI3FHJ9Kk4M/7eMytiaHb
AIMX7+N7XqheBA3viG1cxgEwdJgsiBJ2ph9FW+25SWx8LSoV1OVIA+liWxeoskgzG/6mX0Ih3pkO
7LNIfmPUvyqEZh9P6j7cwi2aPjkoItThSMJuF3ISceSUeOhdsKp4lqxnocV+JCOxrPzU6n8K9fh4
uA0IgPGAaBBEo6rI0LfjQVDrRddOxiU3Zhl3XCIHlS2vTCelm8faG6vIeQlRpvzLzgtUfVtKeCdL
KugKnvSqbM6DMhnXSnFi2e3NPp29zNAWGwzattDBMdrol67mEZRyKxtKVwpn+c1kWcJ0tcSKfz6e
zUZiwGyIipkScTFQ7Wo2gWLiBqoaF3wq1Cp2rWByMyk9Cdo5bdlLFBTv5bcdfO9pGF1mvvP11sy+
5fHkrgZdY3T+ZQ2t6RrR1wKDXKwQc/Ey+DBkdDs1X7UoubZfLfk57wa3bY9ZpO4x3raeK/BDviMx
Mzf4ulQ+Vin0NLRZLur4I54ND5bd97R5h0olhTX6Z7XEM9VR0Eh7erzsG28HiQ5wKfRs4uk1dypP
Fxq9UZmXoIeYEoxhf4jyVjoXvYN6uSqXB7u2ldSVxIiYMLWhw+PxNy4CvLmhiSGQRr/8GgaqkPQk
vuqJRZH39MOxzHwDuq1XxdqerfXrXFbBKG8Dgmx0r9MXtSZGBNFsaFNEtJbMyQENRz9xvlVx8DaF
4Bho3hQ1dO5hJhT2R7P+FOqL5u55Ks7CuIrwn2w6OVHsKmjwNkAOWUTTgXK0WtrftafHi7K1Hcjb
qFsvpGNkWlYvWWCBtWhmpl105VtQxX7VOL+o2/m2+maBATrRH+tROzfpniTfBnNpqce9Noaij81S
3Z7CYC4lOyFwIqINz6oWngLcf3XjL1uMHv7ppv1Gxv9aT42TpbV+0J2juD0HxXisjeicReaHxytx
/zbxc9jlgAUUbe5RQiudjQipxAv2j6WHZ3D8nCa1fiCtJIuAvQpsYP/xo7sIe0ImXCx0uF1X6cOk
JbYIghg1u2bGSLcJhJ+oau7m/ZScH0/v/vQtMjJE0TIqRiSXq/e9loVp1q2Ot3HteCLT3tdx4w15
eZ1H7WiHHRmZybvfvns87P2TyLAaxPYlLuXsLYfyNwxNREYEI8s0L1LxaarfRePfWQhuuPcebs7u
t2FWN7oqFdkkh7Z50ZLyCF79jwLvQiu6t8lA+wMxIkJe/iDttAZtbBkmhyAykR5U+jXA0kddXVkm
YoRVvcAdkRm+RKOonrKsyH1bEu3BFmi+PV7R+2tsWdH/H3S1om00m1aUIq/W047mU4oA8u3Lv8Iq
aA+PR9q4GxiK9gCyTcCsO0iyaIPJGFL2TOH8iFGvt5wz59lTM/lcqC9p/dxH50jsfcvNCRIhoowG
p/9OasYUOoSSHhducgo3wzJZ+WIGexIVe4Osrj01q5tC6pYNMyp+bZlukBhvhP7HsScLCF2KEhru
v/YaOgqdxET2yOFOccLw0ABXeV1e/AJu6ncitOWyvH1wGInnjYiGL0aOdHvOwl6MlSpF1iUx4L2Z
SlJ5glr6fxgFBa+lGES2iyLL7Sh2JdfpIsJxGQqM1O1BoT5nEzA83nf3wS3qhdRTCTUXlpm22uGp
OcMDDVr7Usg5crl5JXuZk9l4nTjNMyoVszuU1c8ssvY8FLYGhtFHkQsNRTCr5Zb57bJCF36aJHm0
L8Ew4+Ri5uaRlq8c3794PoyJlZ2VVm1ORlqUO0ft1bhl9f1o/kFWhyeRt3it96FpAwTh/yHtPJbc
RpqufUWIgDdbACTbkpK6pZG0qZCF9x5X/z/ob9MEGUTo/ScmZrRSElVZVWlOniMN9rNRvs7yF8T+
9lk03M0ZzF/R9xHAZKLc6Ya0642Hfikk0L9iVNiN9cl1muKO+Y8HG3KXSI4erGbBnG22AZfHaP0T
cbElRqCYB//S+eoEWRqXViSZz2abxn/gdihfO0kWRAqiOumSXnh2pSU+ebt+KM2Z6hs07VC+hR7E
WJJvh1q3r5TBONGmkr061u3PsTOYQPXMyu8U6eeYzcmnSJaGDa+98jgA2YeljWibuHutzVl2pW6n
E9eYNStePBm+nPtF/18o38/Fr7b6oBjfbjvwlcPIQ8vLDlIR7PwapjlFk1NOIoeMxZC6nZJa30UL
5um2kSs9Z5I/jvoiCck5WbNIWlVfwEkozOd0qp4LZ5dZj1SOW1jk3WR2Ayfcz9NPU/zJ49DNwlPA
HIhoHwPzqNF6UfJhH9nDY0P8XbvJsKvt186+q9SnomF2b5eE9Lt6s94IB95kSFZOxKLQ5AcZxtDW
mtdW0qmlC27FZ3lWCnwbTe0Xxayd16g128wbE00+qJ3VZ8jf6BxwXQ2dAOhmPv3t9IjBuIpez7yH
6Sei6xxWxTdRO1HgWqqQYXe10hwQ6gCBS2glauurGVwqoZG1v8bZmJGYGZJI85Vk1n/F9NdDX9Wi
XPaaMEVip49EzzxV0XbpTjLg3/PLMO4yYIDxIqyQT853o2os2zWkrHpeZCMT8JaCCWw1NeA9aEt1
TunXTc0DoZD4hDCU8lUPE0HO26gkzIWRKB13mZAst0uVJPYg33MOqT3o/wWzVg+uMxr15zbM5Nit
+yb/L4WVv3WDpgiIkg2ng24tKBMfaB39dqFKgSc5EY9jk01N508D3E4PZm+R0NQ1VcGd0RVmdIDq
xSzvm7bpvsu9pKg7CTIN/WAaU/W9oPj6zQz6LEe01hCBZ3X5PNwhNGdpbjqrRrmDtS9/kTt6Ext5
8Dp+AqgOpz3j3jyRy0zUKmpDSttp50aiNBPJ5aFQoM5TyjH2naIXj9GgtjsRyltYuetGAQKS/huK
Ya0CYblWIrnoI/N5Su66L3ah+3OxU5p9G/1rwrl8HkyUvJbEv8w9rD6vlkMmiLSS2NfRXBGaX5yq
uyez34hCl7/m/ZGixchdQ3zNrOAyP7p6lLOo1Es5k0noJU6A4asCRp/hoGlbkPeLssViiTPL/UzO
wuSjev4CpHkp5r5vjecp/j02zUmLq8PQP0V55ra9cRpt7SDnH9vE+ZEMWxRm60sc20BsANUtvsKX
rmwblTNLsyCUEtNC7BPv6ZW5eW48WHHtKoy0KejDdhuRyDpKXIzimXwypG/8YeUrqWM2CcAk87mr
YjdsY78G3x5Aor9xla+fVuygcQu0DTIc8sB1p7rrQqGotWI/K0VuH9LGZmgVJKvHiIyyV7tW9YPU
DDw4Apr7OLTnr43ZlHu7d74mlto9TtmgPE+CsCCtYVucjFZ7lkxUoKQ2ie/1HvZgYeTmXijhFjHk
WpeJiTAIbei3QcfIzDd+ce4T0YwOk97E4jlKA1dL0GQOpexzH8h7WTwJ+1Dpj05tefJCZSCkp2Gq
d3k5AfjpvDLzDenFGoJdHShuTRM8trd+30Wtj+IaRRhow/hp4CcuhLHrJJCpVopnRfkTsolxtVea
j8lOrwI/l2d4/yk1aFzkSvNU1Fs7u44EFusAjxA6WJJvYw0HVlsEDbQmFc8Z4zduEUmyGwpzI9y4
+o2Qs1GZXc4HberzPZCU0CrhguRRHaq/mkU7N1bvxB9JeJr0HInm1QiGvREoe9gikejbQp5enhIN
enUNFRSqC/C7ruL1sFAprRO3Pdt67gZytpcZam3Az98+JVtmVtepZoowsPtJelajyW2Ng1T+VlDI
uW3kIudlx95w1BBLk7oRYZ2vZZPCjJ0IR3qu7eSgDr0LS6I50Nw1vtU9XKtpIzy7bL10SjfgGhfI
6sX0ohRB1gNEmfnPc9NZ3EqA4ePgKBT4ryxf0q07rBvmB6G0cF7W7qwZP1Otf5G69gNib78GiClb
nXhkfFBzk/Lghyj17OnT7TW5iDTffhg4FsqjLA4duPMfFlKATMwqC459s4MKAXZyTzOjY1XsU+Pe
Yu6WkYUg/5Qh7Qn1cgsLmlp8WkQSEHzxlexOASHYxZ/jYuc4n7p6r8b5rhzv4rinyld7UflgN/qG
bs7le0FsTEbFi8VaXrApgL+JNaGW/GZpP4EtxRKNhS6COi22PFtm6UqboQ6GNm+v1uVzvBheqDt4
8mkOrhcrjHWDadLg6ETqcbAGd2KwHf2nXZKF9/9q6q2LBlsTYujcb8vt8y5fTRUrUFJUDY+VsG2/
teJ9oyvzLsi/Azrf37b1Rj9xHmYsxoBtEQSAdVgDvoHYaJJEEoiWbDy3rpkEdeqKhsEfT1VjZXST
jjarBg/e6EoScYgeOukHS0Jn2g1nZ3osKqgz5NlW91oPetxVemX47dRp8CXLimbjMF3uAqQQaDIR
LUAvRTVhtTRUFZRMn1OUSuhR0+y5C3LxQONnGVvbOB+XrnZua1XFtdS0rJgHQZR1SpfhXzH4xTT5
DlPc+zy0v8aSPu9DOYnuAzlu7m7vy9UPdYj7gGJSq1/H0JXA+6kqpEcpfpKDvVk8pXXkO91WS+NK
8AcYcilkKeDdl5Gl8xWlgFpnThZnR/Imrwtgxaw/l/pfigK7mbZf2rtDeKhyyTcKayPCvXxFDVjD
3yYNlnx3LWWk2WMqHMTsj/yy9iWtdOUxMxLt4+2VXFd/IHdxiJ55R+HNg9p4dXArWApsa0Rbz+hF
9DDSrvGAP5agS0Y14uNk7XNGjQ/N3boWG6frmu2FfZTrAjkG2lPni5tCLJSPElJwAhK0ATUWvUq8
UILiA7afRNU+llr59d8/F7AnJSd8Z9HzODdZKZ0qOZ2GnB+6k9GMz2oHK/7KOu+TpmWK88tte5d5
FwAG2m/MPnBdQeZ8bs9WpyLXRiM75j0zw5QkhjCQ/LIYh/xDPRaxenASe67vgJ4k9u/btq850MIU
hMge3kt179x2OxVp1TQzen4ZI1jz1NJK0/Tc/3crCyKR6QwuBNDm51ZUpGYAqMhIsLZ5xlUsKyen
VKbdbStXoj2ADKAsGfOC/5yn7dxMkA1ylrQiO9LMci0j9NqBqZP+TgZ+HYbjXjKCHSKJYWa/SKJ7
Tu2tQOxKzM/YBEhPYuqFjnTtrbIVZBylCeE7EO6ubMbtvrKyo2xlP1SjE3v4akI3KSyuo7EVXq7P
P6yqvYtredoLqMoPeZu+wquUeQl5nbsA1rygVbudpWX6PlL+l4cSqATlcXJ+0Ljr8a9qRv03gZ3k
2DrSHk6d00hA0tQfarGlg37tOgaQsYw7QpdBo/l8cxgNUTtZ7rOj2onkCzqHwkeIbfwwpI6ONxjq
hjdcO1Ukw5wrmFBUlFXP7Vmd5uRmhmfL6R/HSVzAGRnxwPCQB1u6im8iaasIwHHAV5LxkQ5fjH+b
sOwBJ5bYdhSNPiY9fBxqoMh3BkLATyHjx37fMp0jZ1K9czKJmxPGTh9AUHyIzbrYa1rmPJEsxB6I
UM2zhqj306CWPmZBwOyw0th3k9NaftOExmNgVMmBLt4pqEppp8d5eRhiLXiQtcF01bbq/+g2cutS
W6QekmQVlI5afT+pDblyYdl7qmCCSbCk3Xhvr93UhEEM63LGiYZXG9ynAA4pwSFfJc1/yB9eQ1m4
ipLs8WtPbwJvkgFd3j7yV52KLuMyFgA74LqenEm2UOuxzo8MPj/WyoT8wpMe5s9W++22oUtv4lbh
jiRdZdYO/z33pqRtIwnBBgRBCWQQsM2U1G850MlsnbJ+fr1t7TJu4qGFVpKRByo6kJicWxMzaalj
lvlRM3/11t0y8JDVbj381YP0ETDxJ7Rdb1t8AwGfuzAmoUOiBw6IEQmDc5PB2EaDrECEb4Ro0oAp
ndrCTaTI+d3C7TK7BdOC5HqaUxceZQtA3gP6OCcNteb/5KQwPqtwrUyu1Zdz51qFqXVuKSfa/dzm
6reiE+WLExrVjwAwQe/LWRYw1WWUxvcG0bO9DsJu44OubRjYbWARb7CF9ZPTB3kFcGnIj1LLSEop
u9SPARJNr4k9eEYXb5EsXtsyEkF6Yywh/6yumzEMmoTsraCnbt5PjJo+B/m0T5HgC4V852gJU2tb
cnyXJ45LE+AezFI2YyPr0ZSpN1E+nYL8aMKAVDr73Pxe2cUDHfAmDHcO+fhtJ7kS6WJwGaJluGBB
1y3H8V1aZWdqZAGhRUBWllpq94w7f81AUD8EQyk+M5Bg916mJfZLCBzYJG5KqXaOfQHbVWiMgFJv
/56r3w83AQeEcRnw3+c/Z55Th1yrynlSksTTY7pqYd4jc9UnOS03p/gY6JAVoRjobFhe7rL1aaHk
SgaB0NYSm55b7ugqyHLCAbVH3e9NyUuSgxbK/5yps8wE3zRuWDrelXMrQhnRbRJTfhyUO4bD3TT+
1NMaGYrZs+QB4H6yozKygZi+jAgXoxABwN4CImZds1KdpE/laebuGaBd0E8k2BvR4LXFg3ltGedi
UJfy6PlnVXngiMBZxG6ZeS+Ix5LndLNVfu38awucloY8fdl1mhtaQtGIo/JjgExkAgi+kj6N4kUA
wQzmjTT38hVaBr6hYFlQ7qTVq7izDcZKm0aNJdPS3dzrBJ2dp+XzTu2bLQK0Zc/XngcsCFIhUrrl
HK4WL5rqNqwW+VypeBTBi1x+lnVXDxBEILT5MdnfG2eLpOqaSwBSwgmZ5oUBf2WTKcoGuBoaqnT+
xL6xjNmP4TrY3z7NVwqMzLDD7caRYoqbOPr806Z+bBjxaIqjEpbIFNBl/RDmlSem1/wOvVy/tA03
2Yogrjkjs3AcYaYDeG5XV1qvtYk1o2N+1K3HMntNjYda3qoQXLun3ttYvQ3UVvI+7NHYbeIJHs77
uWS2F/5i2LA0Js42vPGa57+3tvyad5c0rJ+1pdUBkjZGuusS1cut0tXKL3HT3hnalirCNd8AjgK4
BvJf3obVYZaHLo6lnpzLMABXxC1xHlTQWw22KyeMASa4UB2CFJBbq29KR6Vq5zwpj4GZ57tmtrQK
bHKnHqYxi+5y2HY2FvHKZ/FNZKxMgDFcsJ6Zmp04LfO0Q5y4KMN9QJ/YhbzkHxU1aRHR0gLfueQN
Nl3/1cEabTuKJ7uvj/qoilPfwTxjl5LlbxysKx6xjAYzkwzRB5ZWZiRQxwms6IvCAoXd4bUcw6dE
ftXrgaSz/JDSWG616X75P5RCOw2yhhClCdju3SLr93QDfBHqG6WrN+DV2U1G5Y8KCzU4fhSTvas9
rWDaNBq++dhb3fgtnZIo9sqY6VB/mPTirq20SPY6Oguxr0WJ5PexYR50jRknX+myynBRy7V+JGAJ
frSTQIUgqFrVxQvrxpviSf8IO1INiLx2wp1AGcTa6W04jF5VNyADJ6NqQbDDgfpb6lQ92EsM4Joe
c/fDn7izx3GfmmLoPhW52Q53dVknmltBx9K41uCo0S6w+qWamIuEPwaTCf6ghEN0Y+eWK+9ijSh7
UTHH6S9Ub9TEKQenDE2i2Eq7N7PyXsgZhfNmkO9zUICeNbfW5EZh2KhuU0Op0DvyIio1RE92UaUb
dBSXASCv9jIuAkQFIBqljPO7BaEVclFQKke2qXWLVLsvstbXnIOSarBxBg9w8e5npnGCJP44D2Ij
ILq4rN/MU4AivQR8ueZtjfJUsTsrNY9DE+zzylTIUyIvFEW0Eele3NiLIaoGi5Ybzbv1LHZVxV3c
z6V5LOwc8AgUGmlNBpG5dcugcvs0iI0zumFwzULlVI4GLKowj0Dx3Q56QgeK06b0FUN3reSP5HzZ
8KwlJll5Fg862HaQxzy2685VZFthO8icPvDB/Y6bqnjUIv3v3AG8z8IUnbComPXXpgJS3udasS+H
wTxIi8rI7V9ybU8BCLOp3IXYWblUloV6j8QN4Kta8TvnoCs7Cmgb+3ndCMgWNpWgdh1aEKBlJhx5
5rEFCNjQJKWtzr2/cVy3rKyygsyhZBOIHCvNQ0uh0coPurERAF46Cq5PcZpeI/UO/nh+AuGrZB6+
0DXkiTOfYS1VuRPJPVRNnoY2eWRv+OVbl+TcTzhp4P/pbCynYV34CGXUQWoj1o+EUJkHbnaGaHcy
5F0WfVSTD5P+TVa/yJSNZT33WupWdT/t0Rd9DnTmO9KtF/Pa57/7OeuUqDWDUQsafo6mPekC1kLz
qXW+tOp+jB+HfKPvcRmRgkIi6ACJsLD3s9rni43vJ7FlSBbCrLL5NCa55QYl8EFBNLcHnVkf1Szg
LeBJ+dgb5eRVaNHub5+Pi0iE34DeC7wQdObg51oVZlQtTEBSWtYx5X2k++Qn2dd/t0BVnjcYqBmM
RsuavwsY7YWZx5kb+1jKku4lHHZfTsstsYsrO0eJAjgm9RgoZ9ZXalM0XYHQIVdqN+wl7Q+A2Scp
etbv1Sj1SdP/+VqhIkJXA+wHSDZtTVHSR2gE9lLCstnyg6FS1s6RBtQLc0v88PLQ03kjceG/IE3B
nJ6vHiKcpaLC0Y5aZP+YN21Eiz/6qAhn4yRehMBg5d/bWR98taF5IGMnGWbXhqoiib4A3t2Vw78/
8oslUCs0BPjTW5vlnT9EuLjdL7wqOZfC3u4azZWDIHU7sLu+SIV037ezuINjFaImMUr7rssNrp/c
3t12zItBd9JpHcku8gtDW4LwVeAqw5snWYFAW3GS3AGJpyz7Eqq7PNNfBfOA1cGa/aocT7GRv5Tj
+ErPbgGIpkm18UsuqnvLgBCP5RJ6cAmuhwjMoAJB2qjOkRyFHq+SN/dVag13k5YnOwLvnulAoeyr
NrDuxaQq97cX4pp5JnUhMmVHNMoM5z4WmlUZOznmpcGBITJo/NIiDMxjC4Vf536GO9nMUWc0Nj77
InEgNaG/TFsSlUuKDav7L+alAe9vdEd9Oonoq0GVLZr/2Pm9MDaygcsv1Ck4QaYBHAxKljUYTUxS
AsNPPR5nB7pLqUPnYPQk8R81w2rQKeZJHty2G+/15ZHC6IJmQiwKRdv1VMM0aOFgBOp4VIxPYKh4
TmHh/pCb00b0cWUZSe4WW4zRLczt59vXdDKyNaE1HiumyuAXcTs7ZzAYbLbyokTVRoSwXDjnL7bO
QBlziwsgFK9ZHpR3x7cM5K4RQzwdmQV5GmjQlxISLfkW6fC1j6LsxegEQr2XqcBox7VEV2s6Ng2T
qcOHMAQmnbstLLT/Pha8pIrvja0uv84G646EwXS05hBH8OSi9h05eNbS7G+u/6ibp14qn4ryLpI2
9u7aavJeLfPxC/hsPYgoS7Lei6SdjqF5H1nSfZ64JoCS2+f76lq+M7I6Z3NeMIUoV9ORwt/B0iM3
HabH7ikId7O0tW9XnB7BAv6llAJ7yJodbWSEzLGSej5qMZDL6JvWqJ4s/7S0jffqSvDETDwPCOz7
gG/o+p/7YW3h4bnZzUepBt1kHeyvcsvokF8QHkK0u8vTjSf/sv8Ptex7i6trMhnUhPl/LFrdvLf1
4lP3YYZoyaOUgULmWDwhPH+Xj67a/0+WaQdQMyeP4fSdf2uc1KNpBsN8NE4iz3Z1ecjIz/cULM3k
R/0R/E8zf8r+tVK/9LcYCANizIzsxaMEM/AwVQoyPnFMoS+SdkmZ/Pu1zKgOJV/Gw4kx1w0fZYqT
yFIKmSa6tjOkkuANmdWobhsu52jXTNFRaxhP1+WNE3HFSxmA4KkjeAP/vcYlKPTulEmr5aPVdx/6
4i7P7hv7Z6J3326fvMt3501ZigmoxVMhJz7fOABN9VTHgXKEirBpn5yyd7MSjVB/UnsvV7Sd1fy+
bfHKuWCCT9PgqcddmYFYZ4mznrZKYipHSHD0OXPjRvHU+O+QQpWSP5rdQ9IP93Bfftiwu3zK+buw
TA4C1qeWtDCRrXxUMzqb6NdQjvmTZN/NukJZDU746ReUv8x9tflLZeY7xfrnGGIxy1ME7IMS+7rA
Hqcdx6azlWPcMOGfPCbS9xZVxugUSRt5zGWGcW5p9cz2pdoq8Wixl23sdj/k4FWVv+RV4ocPAgK0
jeVcrq/L5aTBDAMT2aG8yprk3mohV+W7mmk3nxwubUbzhYH+WaxAtiZgHPkdcOPdNnvtG1kv2kw0
gHSC43N/jRwobgw9V4+2xSSTsw/bDxZ6fsLroh+SvLGg11wVF6WDttCUQ0WwPI7vQolajpI5tgv1
mIFlHQY/aly0j6Fq2mWVG1XPUp+4Kdoet7/x8uwvU64LOQTlDY3b9Nxq2YbmNMepeqzkZxBcXdLs
8uk16IaNp/3KWmJn+bwFnU+0dG6nEqkWVWatHsey8eziR4hQUhyVYGhQl3OMB7jgb3/Yhc4KecyZ
xdXupfnYz4bVsHtF4iYpfOSFm/dfaY9LmleN1aGXfL1xEC2zXPJ1VwodQON+wR/b8VdjVI/CObSZ
O1SISeBmTWQd8sA8pKrlGRpo9y3Q1lUPAKvFdbHwd+F152tUxJnamV2lHktpH4vEVePaz/dAPZUK
ArnKFRbDrVuUiVfKzNAGEDWQ6XBVAnA4txpOSklvusfvQuM34ine6EQ7WfNLEgP5NxE7xMa121nw
5mbO3e1NWv7u1bnmScDbKXIDHV4PjSlGPcxd3anER7YBH0RT7GeRJvvbVq68O+jQECtANQNBgrN6
d4a6mu0sFHhCnL+IcT5Ws+YVUedLZs5AsMx2atS0mo3L+NrKLtybJNYAmdjO1X6aYT3UEvWuY9H/
ggFuwMIkoY7raqM/2S5KwNqfRlL921971exCHvJ2zOj7rwLcsK/Usqklqoig3ZEzb6TJH83Mtcd7
U/laJuVnU9qr0ROsXv8cJMEZ+c7y6rUtACcnVhIYx2KsaqZeByKXFmmU2x94bTt5BpiPR3oGwb7V
smpppOWxCI1jLOijJYyrtn+n6l6CsTno+93wsYqtw22T144mTeuFpAnsIXMVq/hang16PRzZY9C4
8q6dXlTo/ar4MBSf5dTaD3PiKhsxxOXZII4nmFuKagut32oxJ2Z/JQjm52Oqxtqu6yLzvpGs+v72
l12zQkeZ0Gjh1Lo4gVOoz1oRlvNRnQlopwi9Guhy/1X1gniEZ5TslRIhyOl15FcLOKmTqpqPpjRn
ezuCecUetWjjNrl8y86trBy/yByTljWJQY+I6ZOFaMsOHboWulRbuneEPmys3RV7vJtk//R6GZpa
w95GZ1ZTkSTKUcSa+b0wnGmv9DbhgSHC2gUbsCW4fZkfE8e+Ecj9X0S7usgWXbKaPISgi2Y38GXR
hkxeQZclFVXbbxyz5Rid381wFSMCDR5K5Ziti7phPoL3QlDrWGeya02BG44TT9InI/gz249avHHE
Lhfz3NzqVI+VNGQOCE+ASrFnpJPHgfPQ7a3/veJ6bmi5Xt7FWSr1Y70NZAsQSvELCd+nMIpnt1Nd
1QpdyXqUJGNh6OxOuvg2oAxz+7wtUcfFqi5VTebNSbXW9BWWXZpOQpx7zBik/T0F9+a3Mv2TwM11
287luQb/v4xVLHTBcKOuvjJtorCSEJg7znXwMwN5zkMnso0X7tIfMcLMFx1N8lXKbudLqSBzNtpF
Zh+dNIs84Hl8Ex0jQPft8L98zztTq2jOzHLbLKFfoQlk566ll/kuGqH8/B9W7Z2VlRMOwRz3xcQH
2SLbt+2MFt8Wr9A1B3i/ZquNgU25yfuAjcksP5fK3Mvo53XWq22msJHEn29/0LVT9c7auqi/kGAU
pmDZFCNt9k4nOj+Y25fJCZ6Sepo3/OHtr1t7NyUMkiZY55YC+rlD6HNTR71W2cdpyn0VsivRNs+N
o+zk2Pbn/sFpuwPCbPe62nnyQzKlbtQpB6Xovjux+Fp+Snrrj5MIV5sPmkLyQ8E/TJRTppnuJHwL
oh+84DABqS90t096QtJPtxfscnsWP1YpwBBY8CKu3pC5jqD1BRMDIdk4g4DjbVf9dvR1cZ/r9tYd
e6WKZqMrzDGlgkzxfz23ro9piXJ1ohF8/xc7d4yiZgWaIZIb1nAQRt3kibH9q0kfwkx1u0z658lw
5vUWDkaCGkINMI7nG9ZIC3BUKrVjD6mfT6dLc/VY3kJ4XAmfwE3b2CJ2WEiKV7FMUEkS0y+Reay0
0s0blBh35HzWF8Tx6tfhlIf1xjV76fcU/+FQsqEzgLX2bYjk3SXvFMxtBKIG6NDDwC3Z1X9lRtFJ
Tr5JldNvhL2XQ6mAa0ktGD+nf8Yqrq4NvUugkYlMkEOJuqvymf6cmh+Ab5DfOupPIFAxOqw246p9
ep8JzkXbJgej/DOK6F5TSw3GhLR+0JV+ephq4+dtl74CKwD7iwwAkRcYOOLJ8022O4XRGBFax8BW
HgfJfKpb8cIotVs4X1TSIIRifbPp7kST7qGDzPQnQ3toFHun9Cd1CwP6Free3xHLr1lG8MCxLr3+
818zSOPgCEGzWP0yEljYzER/c+Co9RjiMrqf0S9l8JwPVnd3exUuDjaEYYArWG9eV7giVvduZyZq
A4OOc5z7fDeFX9Hb9aTigzW/wjJ629Sy3WdfuJiiXAwHPB1duqnnXwg4Wc/yuHXATZi7pniB/tuV
0GZN4UMqvuqfblu7cPWVtdUjrCl9UHKfOsfc/NtOjcvkFNO/3xaxwNuGLl57DKGDxvjaMqOKJ51/
llKbk5Q6oTim5uRWPIxq+N3ptth4rlmhHkWTH5QijdDVPslxh+K0FAuC6hqWCF/Jf2rZxom4CI4o
QC0oZDjiCI3Ifc6/RAWDbMplIB0NM2v8wSgkVxvU7P72el3eeiozvFQ2lDdkGwPg52YAytdSrsnS
Ua6fYlp2k2G4TfIdZce+zV1d+GoJGEPZ2KZLRycTsTnupGmAatdUqki2SJFRasGJKUS3n387beP2
3U9L+YrUx4atS0+nik/lECcHVsuenX9hFfdxIuVzeBryP2OkvNrds5x0PsgMqLB0f9iS/btggOap
oqxHMw3ACdja9XvZ1WFTzyhsnHTOVNb86LxEPqFZAiCfwff5qTV+DRB6dd0nkPPorYEkltpHqGsO
0dJs+IpGglXCbOqkXlBTi9/ie7iy+EBgKBMsbzpZ0+owztNsCicaopMtnpIyoMxioCn9pxRf0eLa
CIkv2PpYDOqE+BVTnrjxehQCRO8wCDi3T3n/EuffxPB5np4mo3eF2ewG5TAbvyvJjYhiGU7Mf+X1
SYXKTP+vLzWYS2bZ1WCMbxesbbCFzrs8YcQU+P1CY8gtp68cQ0Z+eZoyLT4pEdC5Jqf+mo7C2Xjl
LwiOWQFcnMNMvRy44bpiOk+CciFD6idDDVzmqf1UTu6XXKSEhymQPrRFdd+Vsm/9J8bCJR9XQ1rK
YK6ygAZQ+h+zcZ5ElDqVuynet2/AvhF6DsPPoq1zuVxc568C2LKFcPtNvF5d40pA8AgrnOTk1IVe
k7/oRb2vFvJl82enDnciQ5th4wK64oxgsUhnaF/Q1VvjXMNcVdLZspNT7TyE9avSfYiCh7Z5AqC5
cQ9cxrF0D5Z/mABEn43H7/wiCIOsgiBT5Kew6PdA6NwomdyaLx1Uwy2D+kQqihsKP5m+KCJ/rsb+
nz+WtWUQlkYGCD4Qxee/oIsSqxxEZRwlyfGiadpB/JJStVDU9GBvtKAvFxbKw6VrAqZ+iS5XAVVg
Tkmt2hHvR260+yiTQncaDfVJFAqofr3RT3q3yeZ93SgEa1CX04C+UF1MwzmL7EQ6RqUCd7ceDraX
O4Gym1NQoPLUNF4LtP3L7Ufs8oYH1ULFjpY0x/nihCmF2SulOkrUEex69vIyMkxUeyHM4YYvGuE2
k3DowUVyI+8AcGRbAnNXXOuNt5k+/0JjB/v/+cZS5ch0ZZj5BSIIC3dMmdAHBBY+5RSYvT7noPZp
lvsSVIhuniXwuJj1HeGXejBayHVur8dleGKDXULqAGkFmlnrUB+dZDRubTk9hfKo7HJJHT1s0lgu
u60O1hVTlN4YlXoT8bXX+P98oE5ah05yakZN85MFljXWjD1U47TFN3XJpcA3wToC6A6uYy7Vxfne
5UuFBD4r6uLsVCL21DJfYFcNZIG11z+axCrcG+r4mXP8xCXST35eW3dtmh3KZm8ZhVvX437Kqp8N
E2Tqxlm7zBcWAntiC0iUQAZdrLii9WkYtll2koWDziNPvXLop8wXJZjo70rdeZax15AZag+t9Zhm
0j/vOCRK9jKahFwD98vqsHO76q1aWNlJyA96rnPmUj/bajBcHG7AxnDvwWdgLwKeb6Hku/UP9A76
IJQqiGv0h1BXva756EBR0Bkn+pj72z58GZiurK0+ydClrgumoDjNdn9vV4Mri/ty9D/H0OdBZmAc
VW0rUnwjcjl7/habEHaQDi3HxlrZJBxremesi1MDc4EbKn2xi9X8IzNHP2p9avY8VtFj3Eew83bZ
5GtTEz8wDAz5puwUfili6UeYS1vdz2vrTi0WlhT4iYD4rN6toNemduqn4kT/BS+KLAYG294C/xp/
D4e02s36NsOaymFaLwVdAzj5KLsQpK+M1nZsNkNjFqd8QE3BaHT1PtCZG6yGLKAg0gR3dhDwekmS
5JtJJh4RaP1WKFZ1P1St/XfDGZaFv/g1/Aq0jJGXA7JyfvRLGbZbq9KL0zgXd5ViusHHeir9pm9Q
p47cxHzoHCRAfGReblu+uvZLosIQv4xOxepid6KJafM5KE9y135uuineiYrRZNWY9UOcyxaEd3P+
87bNizt1AfVzcy+vN8Wh9fVtSECgpHkuThGFPpDxMcJcZSd5NbD83W1TFyHwYop+IagqgjCygfN1
NeepIehRypMlvmvqZ9P5fPvvX7xktW/MESxQaXIwWhrLp767MgYFAYrU0cqT4Zws+77o/TbxxubT
9CIZPkq9t61d2awza+a5tUidzSFNrfKkpy8GwsHGx/BHkL2i3HLbzkW8QSK5ZAyw1f/f/8/tVCiV
JIY9ldBz+xO0g8PfildeDl6gN/OSsfJvm7uySWfmVs5vO9JE4IK5Gcmy+LXbauJe2yTwSgAIGLsk
cFgVPh3JtvOIoucpVWtXal7N6SERf0V1r1SeiQBhzyz5v38RqgWwaTH+AdfVyqJKkYbBBTbKzh9D
KdjpqJb8/1lY1vSd4zWhDPGMjQUmE6RdlgRwl0yUEW9bWRxq7d50yEwIXXkQqTGcWzHjdHKSqKhO
gbkPoaRNP6pZ7o7WBvbxmgO8N7Narh5Km6JpFjPIGLb5Q6je3f6OawaAoYP9hSABFcHF4d+t1tia
U0kEW51su/GU7DnfDt6uvCcLrTwCl6QFgBBWZzNF6sqg8FCfrO4BXvBOd83/R9p57MbNBdv6iQgw
hynZUam7LcvhnxCOzDnz6e9HDe5Rs4kmfI7hgWEBKu5Uu3bVqrWO3SYiZlOMnRicJfmAJna/7Q9W
9Rb46hYd8sjunLLZaNKObGuy1ku7sHhXXzQ/VmlYJFVvlKdeqA9iJE4bxE79v624lpRc8EuEZVPw
ROPo1LRxPb1h0tSwOBqwQHeDI7Z/dfMxIHyQQg+W9cv9pZx+12xL0hfCK4i6ArREc3WEXtTjIk/y
+tTAL+mQ2kHCtgrjQxxS+Px3U2wZJCPp86eGMbs8Or0lle9X9WnsJEdFTTTknTfs7xtZWCW6QKfA
h1IdR2y2NbE7mKNR16cErsgooRE9in4Y2fBQdPnKXX/7ipsSVNbEuE9ygLTVLPwLuwqvBIf0CU2J
R6naDwZbU31VjFcj0p1EDXcRrJiuoB4qQd/78Rq14e1Yae0jGUoTBUgs6KWu94kKUyM03UV14kMA
0f2J5c+usOkR87w/p7d7hGcKcLp3NjQ25Gw/wqEdhKjhVSdJgEg6zeCnlPdCtpZwub0mgdMwIJIt
kwrlnPuuhmdZTtuxPqVqaHfS5yw8IsY9KLA7D6lTqMf7o1owR8IBpRVAsPyZF0/6WlHqLlJqwib9
i9DsQNa0lSM2n0tnLMS1+snC+wROnP8xN8+vSDAlwsU91Cc9/TWELdLUj2XxXUJsyN0EgXkMXdWu
w9/3x7iwcihvvVPYkGigkeJ6h7hRXCYlGminAOEttX2cHrNuvrI9bt3VREDBUSOjQnJ0Hn9KcZLn
Q+bWpzinF5PO5Y4MipsCMr24Rr7irxb2/ET6jeAPpVDej7PzXbckisyga05DmP4ead4PwWaUo4Tk
5VosvzB5IMgmcBd1bMY2fcqHW07qxDCvFbE51eqb5RU/Ryv6r/f+vXbIG42aPJkonpFkRGZmGk1H
Hz4smlMXPrvhSVO811LbCsKDXv7VO5qlPRL7lnQIR3RKlexT6h3ub5LbLsnpC+gtgwqMZk14C64H
OoourINN1pwsM4Z6ze5Exfa9Rznbudp5HDdjnDooVAw+tIPnmpdubj2tYYgWTuPVN0yb7MNky3Lm
DmPfNhx+EiL1U6PETybqsxX8gwhxfR/FNVLwpeWlJseTlQoq53/mvbNGrjqQdc1JHg7+8CfNfTvP
ditTO7ng6+uVqf1gZBbxtSksombUN6e4e2wN0DCS02u034qflH4fe8dS/xq83rc5rdaNSQBS7CmK
9zeRUyYj153A/MW2DRwF/SDkR9KvrraWxFy0A50bzD28+YFlXa/YqFt+EutKcwpC60eHyIvpCz+T
8OugrvXsL1y0zKKOBjlUN+zRebpqbENpFHNMWWH2FETPdZNuCzo7SVxuutjYdiPFn6azpdaFZqJ/
E9NqRZ35NuK9/oLZOgpVX+oBMkunuC3PoVy/af7afC7uxw+DnM1nE5pWl1L0PsH8uq0k37baJ1X/
P45j+ogPx0xx/SDzGhX3KaebVtoa3dowbtOukzeBlwf0PVgj+i6vTTRdICLoZU3eRP0cF8+BR7uq
E/hOXj+Qsjlqsf6QBo4KvBnI80tkak+e7tlaXx3FnMKK2tqqMNgaIitmt/Iyun26Xn/b7PaIC+7D
zmT4xRaRYp4TF/0iRW+0Qdi9fh5KeSXGWNy5gHZ4IiHuBfHZtK8+zLdfRU2lCF57aupP4kBl0gqe
3WAqkcvPY/8pJWEzjvlzIlb7UhMP6J2vtVEuHVOuFtApwDO5z2ZBog4Rw6DLY3cSutJGCrSSO1sp
f6lr1MVL23firoc/GdwwYs3XI00r2pcjS+q4wHgW5cf851gM9n3XtnRJIM5CLy1d3hOpxrUNBaLh
UjbC/lSMxTYUnwx529fnvnc3eb9dUwFb2it099A9QtRGTnN25BOrEVxZT/qTELVO54d7jTYbnExR
p49taNgFlI3isLk/wqVY6qPRmRMoBeogcRL1RIl//GhnGBS1v+nZkYDxvqHbMvM7igcW/wnOAWpp
tl5dC71lpmPJyDxnUixNzfLQiPVnuuA2bvRTTb+ntV0E1SmggwVJub0ufc+DH5nQ/qcH5n6EUUEv
020vxU6uuLsCxYHmtS5gnhaT/f2PvUV78bFA0slwTiwyQPuvF17SfB/Sa9YiEQ9NttG/Ifni9Vtr
iJ0k/llvk18BrWx/IJDo3V9+YbcrT73p98/u1Cv7M7cJIV1fUfVnL4TysTCEV7PP1qKwafPe2KBR
VsRFkQOdZzyMMpBirSj609j7GxSH/jOVF12rn5Ps5I+mXQHbzpq/oN62xqitTfC0mefGYWicKgZg
vHifX09w3GiNqrjdcIobq3NkcziIKCLREKa4n4Wg/Skq0AF4tbAPCrnY+iJibo0RbvpR6lbmYeGM
a7TJs+BkyaipTP7sg8dsBQLiOgn5ElX8XmR/RKs5owLmdAIA9v9Eaw3nuOC3gJtQJiHByENw/nqB
jUxTu7odTrKRO5LXH9R82xqd0/uxPfqwFHkPYCuG/Eeifi0L61T+aDz3IQ7XWBcW9zi9inCNkvhm
6LN700wrM/aqcTjV6SmEx6LxbVl5NNq9aWyHetca1j6nqx86wOPUmiMGOxGiKOlPqnkru33p1qIH
hMIdtROo3cWZ62vR0fQacRhOVfbY5E74J99YrT2CfHmR263xPJrfDG+lU3zRKP1IZPtAmIHqnJ0x
VxgHGFqS8ZQjs9SjBOY3EFdDuz6S2gPdYpJykO3IG+0cJUPXsFaf6LdXJThKavLgb+CNIYS+3np6
kPWloSnjqQi/QjL0VP1gih6L0CqcoivgYc4dQXSQ2AL1WgoHr6lsyfvdpulvP/p53+PdOhwYU8go
QUHEOtD5cv0ppjIg+SKL46npwTPpxXikQfif6UsoEgLjozOTZm6u09ll47edppR1KZ600HMyQ7bp
IP8bt5//fSj0EjGjwKe4SacD/+FAmyFKPZpQiCckYB872QhsJTFXsgIL2RX6yng/8x4BGG3Nd6xQ
gi6h6UA8+c2D26PS+xAIz3X4EruVPRJTKUhd+upa383SKr3rmuM+KL/NST7lPITP2sUqCi6DDdNN
tEXLeg3IsLQt4VKimxQ49sQCcz2BfmRoMT5DPGX8/jJy9yAbXpHO+5H7wfbf1+qjqdmOGK00FutY
E0+SOm7b4RnWT+f/ZmF2xkyUxpSiULEgDqAuisy2lHgl6r516Tx83zGEZJnZc7OQ1w8D2Si1RJyq
lBE6FCIirtL4zwPhYa/yIIWFgaLovBRq+FUrYUU+efCJ1uU+RpDr/lTdDoNfzZVMXogqG5CZ63W3
KkGowipWTiIymmFcbjsw7Qkl7PtmbrcXQQdvk6mWg7Ofv9f6kkRXVo/qaUB0NRKP9RjYo/YQRGtl
0AVDHE4wylPHJBH87IIzhERuu0hST2ld7EI9OOeu+VepwL3Wydf7Y7o9mLAbUnIF0jaBauelBp46
aQLdr3HiUrF98b8cz3bfwm1H8oTbAr9F7p3CCSSY16tTD6qWjnVmngzF6ZOnuhgulSvhRjvLrsIm
BbAq/NCCrgIk+mzBe73yAbezSTUUlwA0dzqx8/R1APC/H9XAOvnVc9OIsNI+6yUaD8EKVmnFzrzb
qh9ar/Jb3zoJfui4QWi34JJk69jGP+/P6G3gNw0IHRlmk1rUPBDrB1EuhzayTrn1PMgPvKltF16t
Jv0hedKRFqxP9+3ddrhM22N6qwIoBc9uzFYw07U0oqVcOGl+rSIFdaikBzHrzqUp0pbUOrR+w5BB
l9SzNV7G2Lcr4XfeKdz59EsD9wlWIqCFCaCqPsk90hBLsXt2USrw1E2VHv9sZMJmFH5EjXIohWIb
uBD0dkAhVmFgN2uLIboSJtk56iDUXK73sKl1aCx7xUQa+2oNEPEKXllvWkP42yHid3+6l21NPoao
ngWWr23VZVMmvtnpL42pDQ9BVb2ZFaoTZVEau1BT4t19c5MzuXrQTE3FsDmBsyOkI5C9Nlfm6B3V
pQarYrvJG6gp9X1btq+q7n7R22jN2k2uYOqNmfCkVCVA4Igz1+bluVpX9Em/NMY33fjaFt4jaiE1
KtspGrp4Ekdt1ib0doTYVCHy582CMui8HQx574xMAk2XZTtCilXUZ4Kvfdm6hZ3Eg+ZoFgD1+5N6
e2SmcXJqJnA6GfO5X+2iVMqbqDZfihI+OGweMkOv9pknSgcKlY9K44ZPfiTU+yhLv2e8lh2IUNCu
9Ef9NbMK5EWqM4Vv9+TqCHoX7SpBxc2lOckocrdM6w6zzrz+a3SodtP/bb6EAureCaQYXpPQKJe8
rkzFFApdbzAMQf5H6If7oKHxeoMlgtQipuPB6PjMeL+M9R7yuhZlpvoNOK0dvCp/hyPpMBU91fum
by43hjgxf/A2o9uHnsBry1VpqX7b5JA5hnG3k0qaHugYMFeCqFtwI2Z4BRI/EVgznbPwQ7O83C1j
1XoxxFL/b/AafL/kq9Y3Qx6rn0Wd4DSHzrO+jfRIFnbjBpFnC/iafNcPHb2xTeAb8cEfs3aflGa3
xge7NA0QMSPVBucsJZzp5x/fFV4lJs1EEV6O3vgEh3pm+/LQrUz20jQgiz1hGgFvkc+eTYOe0QlZ
ya77AqogfxyJji1bKiOKxGgS2fqoZ/vIGMytGnXai6QAWUv13HPqLmm2ghka27yRY0S7ojX2oRuf
A4ZoYsWbElMTY8jMw1VFn0diGCWnRJbjixr40t5z4/rielLl+AF9EqCKYZEyiwFMN72Z93fhzUF7
N49qzqRXAgxsPv1+E4hN7gNhNhJrk7ZisI1GNyAfV/wz8kbH25hEcholLRmK4euVHooghozC9M+Q
DHe/44SAuw2k8jBUsQj01m9+3B/a7WsSg9PkTkjH6V03u4kjPdWaOPCCs179UvvPHVpdUDztgrdc
hvjfL3au4AjqGhPGzQ2JdBYui00GgBQPO9tpno8gQBGZwTlVVMQaC9nblWOtbiO9yu1gSNdU527i
jZm92Y3coUyQ865llMZj0X1C3yYCt6qRXnQSyPnvz+nklK7cJdf+FGgQ19FKg4rf9RoKEuohDV1N
50QjkZOirxS2dMiq2k9otH5G6E+vBAALs0ksBePgxLk5bZtrg3KjqkLRxPFZCZ6kEc218fw2VGu9
5ktb5crM7BRKRaVCFZ3E0Jd6e6DcRuo9Sl6wz6Jt5rlOTBGvUcxDLpkr78+b48+EfhzfNP4P7g9q
97g3IiE6i6gDav1jGJ+KHhKVM3ULG2pMHfXYf1/CjxZn904nRLXKqYjP5fAiWOUGNRjvWch3JWKB
9y0trB1ZUKQASQMbvOJmk2oIyHjIgZycVYSQxzbYJ8EXJeleRnlNF2Zh/fDusEpNPeQEN/POUrMM
rXqUo+w8ZAa0FZrDPAa9A0d7mIRQVDtpVttaCJL9/hBv053AgSeBvveuXQKW2fp1ZRbInTHSrV3V
/xW9M4x2RarX2sn+tk6OUlzYpbiXgvigrxKp3M7vte3ZSlpxDRGEKGG7f/VhiInTQ9Kgr/h1ZYw3
6If3MSIBRjqGKtOc4jANs9oMoyI7C9K5QkM1q7x97z6F1iP6F2TraG88a8Kv+1Zv3do0uP9v9H3F
PxyMZHqx1k2VnaVa2AiRxeFQnaQ8SiLkwmPpIMry/b7F26N4bXHmuEu/Dz1xZJhtdfHEeCONz2m1
K4JN0L0g5wB4dX/f4M3dSzBCZZ0tOyVu6ZS9Pvt1kqctF3N2LkXdaSVh45nyIUlXeKBvUxxTzMPa
oXhBjgN00LUZ1+tT3ox+cRZcVJlIFbebDnUYW1EqZVsX/F/VR+Im69GRiZU++Qq+OXEqz8iP98e7
sF+pCNGFSbPSe2R//SHp4AZcnVp+DtSOR8Mk3fIAdhamzLWOy4WZ5YlK/Q3+QOqMc8xXllPoIleT
n7NmsFOxP6PNbodAce8PaJq569uQW4mMOzk3gmMKbtcDstQk0sY2Kc5mGre7whfh62vGNUG0hX1J
owZFLeg7SBTNrVT+WERlMBRnyn47ze0e6LW8hI9CMHyXBPPHEI/7wls5C0t+7cro9FEfjp/feUOT
mVVxHoTsGIVfipJUSfmQCK2dlr1taA1AxGOfO6kgvHllcL4/s0sLSHPKJNJC+QqxiGvzrWz0ftJK
xdmtNdSSa6dtm20tZJv/hZnpoU++lNLC3Hu7I4kVK1eLsy9QECvUArlcczfk+u/7dhacGaDA/7Ez
89SmH2gd9eLirBlHuSjp5vospTBXPmXxicayFXjM9Nvm29Kc+D2mThXw/bO185omiXytLM99ldYX
NQv1L00WWQ61HQjSMznfhlL476KghGhUvTltdEbc8h8YMfm3Qk3Ksxb6B6RxU6p+mvSLhFukfIJe
giC/GdO9EK9R+CxMLrSHFL8AeFCfmldcJUq8Zk5b/3nUMkQhzM8t6qebPo0uGt0tQW0ajiVQr7q/
pLdnf8oYyxil6ZmH/Cy4iSjiJrFQVefBKKk4S7H/pdL18HLfykJgM2m+ENxoPJHJJ87uiLRIRCFI
VAaXDNGh8gf9QSusYKMgYk4vuVh9yoqu/xIKjbkp9EbYRTzCDisfMd181xuKjyBJgWgBVKiUS65P
ox6ZdRRLVnVWykK2EXIj8VNaPyRY1Y7jADLMaKcGWFdLnCxusi2a1RYpwfCfG1amPAYpMp50JOyB
vFx/R1bB2MnLvTo3PIe3FN/rwxgmxcq1vLSyH63M4oDWLKlkBGS4YOLqtsTvsIYMVb29P6m3h3Qa
CxfvxMJPg+PMiktrVxUkzKnUFI9K7YZwEei/Qtnfe56nOb7erEAkbl0qBjmimASEyXm5njy5CBJF
sDCoiQNCbb70S5ZcxMi9ck1o8Pae53GoUyGammmnmvG1JdJsBk0hZX2uyt9t/0VpfhTJW+mu+NSF
CbyyMnuKpqQfe6XI6jP5I4ia4a62fXSXoMuBjyxVIxDXqbHWcT3fG4QjVAqngjviGrArzIY2lPRQ
WI1WnsEddE6eFyVZWl9deRTehGxzM7OxyXWejn1hglE1ERqU6eZH5Kv747b0oFYXw/8zDNUREHn2
j3tkbnd27Y5d3sfkK8uzpX/pwn09vPXhl/v7fvIVH33Ju4lpDolEyXfPHZqnUi6MK686G9F/coWS
HnA8hOW2IMWhNAS4rmo2IlQr3nq+WWTwzfgN6pZkLqbk/vWWHBCgcF2X5HoQ29qvtPOPoalvChQt
ddVaiV1uoLNzYzN3mce+7CeeVJ+tmIzGTkxVsbCrdBAfyhbSf8Tpo+Gh73EPBzXtDX0ryGnlO3VT
wvakGZob7NEnbqd2uVyOD25RGaYTRwHtEXqA/NcmbytxPMh6DBxCyfUqdoqxHf/eX6j5KWYUINgm
hQKyWOBepyn9EAHy7PL0Oh7bszK04V6gCLCPBv8RgH14cIcyXbtkFpZoOlncdWSWqCvP9nyQZ52S
xHF3pjVEfg6SWnirhsQ46kGHcKfQVpzvfIzA7lSto0S5sMlzBfYyPWwdymKyk43yIcxzydEEQT6G
GCP2Saq175y/hpmXidIHSdgJk4AvvZ4XTxjUHnGR7hw2rmXrcvaoWWX1HcXL8gn9asXuyVltCz0L
jgDhpYcSouQVZNftGZpAMlPRE5QM19zMC6VdquRZJnfnoFO7B3IQLwK9m9/UMq+3gdBnpyZw3wxP
eZHydo0X8r0gdX2Ap0ICrpecKs/KOXo3loc4Rv6kP4eeXJzK2O13mqwMFBH80SFIEHeRQrtLIwnt
kzWidKQnLdqRhZVvEy/vfoRxmL5EtSI7YSdA8BRrHe97lCcUdJ/tqEM3BW1DHF1eGg+IdRSPYd5G
LxDodE5tqa7NiwSasszVHF0cPunBaO1asfUOQqu/llnROvUgbgUCNLtLatjw0zRbefct+GdqchCx
QVg3BdlznFLqRWXsi0F/9q2fTSZvvAF9Hv8LdP4HM5LPvQtoRd4Rib3yhfeP5cIxuTI9c9GUCuHF
HhBaSmXtRYvc11KXvvVW9FK1D5HQhSuO8yYAnbY7BdiplY+6KByZ19u9ymFP6cW4P0thiDqCugmh
hQPi58SyYmdC7Sh1dhRywASeurs/1Juizdz2bJ+radsYpZH259YYUDko6CwY5U0b7xvhR+Iajmy5
myGlYViton0X7AzRdMB8KvEaQmxp0t+fF/CZAY2fx05WKI4twsmsd9jYdFiJXMQt0gND9Ze6+8rt
fxtjwKSEx6W1nEMOpdz1jBuDVSlVO3LAQoEKlKtJB620yn/fRxAFTUkShQcMYP9rK6biJ5YZmv1Z
T7RL6yPGpNJ081u16DV/W1nHhemjFKOCfcNf4Tunn3+4SjLDqyE71IdzUBeHwNfs0vxSDEeVzoKh
E2zJGh+0yjqlaJn4VB8Z62D5dmYcKuNXCnI1LeP9/U+aB8P4bl6KvPrBZJIZm8/x0JeulhfBePZc
ledh01fwrsX1QzBwEd83dbucmMLINHgu7/nz1EJWSEnHZDxHkypMQPS9dTMl3dy3shB0cBXhjmi2
B+nLK3w2x62WCl5QSufIa+ttHAf1MRfVzM5Ntdt3gyBfBsq30Ap63s4rFGOjd6qxgZ/N3Gjt2KLc
7BpPkZWlO89Piuc6i6W9IXaG45cNKja+1CgXCyq4lYjzXbf0+johU4Fr0ciEAhOftwu3eYzyuRkq
58FLNqQM1K2P/O9ftbH1fKcZdjk4oY3WCZ29wQaKnvTbOJ270s7XsnkLe2LqIabYhBgMNPXTzz/s
0rHJRE+XUuVcE4qm+RckkEprDe5xG1W90w1PkEAWCjDFtRHoqFq/ChPlXEZvULTswqHaxh0SMP5a
nDId4PnE0hXN+2vCl4CMurYUKJBd13qmnOPvunAwtsV+CPdpuSP9IzyMmdMdNMlO1oj9FnY7KTvo
BIE6gjaYEwiFXcByBqN2LjX9YSgG1dG0yNre3+wLK4XHmvR6JlQDurzXQ1PkLlD7qDTPtdSWGyOq
Y3soy6exDtYU+RYt4SyoK8F3QMx3bUmV21juPdk8h5oQbDQjqDdqoyYbK6On/f6gFmaO5jIRBDDU
KHSOzNy+qFR14oeGeRYKFc1osk/o6/RrWgaLA5q8HixDII7mVgyhUuq8F8xzUinlsSVeC/C3Tfi1
hoT4cn9EN7aIECc2ZcrEvPjJxF9PniF4eZwHsXWuZDG7RK6XKTtBNnsONX04a4KGN/3P06YD8Q+K
YuoCAc1wbS6g08XMDUMgKo5tC4Jry/3PUDrEuPZdk9hKNJ6HYqc2LQ1Phe2V7p7/2rYCcjfeCtry
Zi35lEnC9J1OAhTkbC0l5FmDqo29y5DR/DxW5d9o9NYIXd9fGlcnnMKDyDGg6wsoFwTf1wM26iZL
aAbyL0PwlTN51NST8A291LSCOCUed4p61KLPuf+SeoMjl8+eLD72ulOa1kqgduPU+BBAx0w80TC4
x9lCi1JSVSFu7VKr4cEPYvDtZZ3TT2akdhQoKwdlwRrJF/7y+KAeOe93EFxJiOmwDS9FO9psceBM
7UZEIzPe3t+/i4YgeibywxWDjrmeX7xXHjWlG15MU3gcx+5gJePP0Iwcw1trt72B5LF5wYhPYBwF
IhBeV9e2tCRWTTrTwksQ+uc+/56Me7F9beJ92//UCE5E3Q4lKM8BdY8kSsCpkRe2SxQRwz+6EJ/v
j/yG2fD9cyAKJolHppXg5fpz0qSRhkpso8tAwLEPqjBVbMvqcjvv/AcLEeJPfY/CnmyRqgyljIY9
LfKPXat1j0yl73hatdo9eHOh4YAlkJJTT89ElDa5mw/3M51CCIL1anRxu/gzkjanyGy2g9ja8ues
VBwl26fUEolYWlP0YYgc7XgtNL99DU1kNCRFRAoN1PvmqqlQqcZ+DSP+JdMfeTa9hNGliPa+esyM
YyWzDQUK/WK08gi7daTkh6esCE19gBXfi3UfRg79h2fyko8uxGx2MPGb5n8bfw0YsuC0JpFNcuvA
prgeZhFk63tiqQHSugSS2TtFKvLUaU1hs7K1Jmcw81qIY+MZKShMguwzZ5GHhupqZhdfXDlB4W5X
auRs/fqYantFSCFvGJy4pc08622pDjal+djGv8F5bUoQMarwnLjRyjm/KXay28lvcctDTcC/1NnI
dV/LNbcGfhf78avlmsc2K39p3U5LrV9F3jqD69rCgMr3H8Rq6mjY3Z+SpYknIJxY/6Y65LwHRRC6
VG8zP7mkPQhEqR+GnebBwnbfyoI3o6l7wseg6EHianakw1BNOympk0vSxo5SBMdh/Dwm4auQ/K/G
A+CAzk+gd2SLrg9qS8Gq9VWd6UwzJN6OtdevbKKlA0Heix51KiiMZRaWBdLYKXIQJJcSzLJTdfov
t28gaRTSte6dpRMP+oxuFyaPm2AeAUYxiJCmyNPLsBdhP+j0XTQcev3iBp8a+SwMnwvx3087HDwg
FxgeAJE5TZ6hmGOSAMy9RK2sIbTSCrYlKEdRfru/IW6yiJxy5OK4siFPluT5hsitzBsyNUwvqvK5
PkIKLZLEst7q5iksP5VysTKshXN/ZW4WnrllaIzxkKYXUctoiR+UdtPk9Z9g6BEPba3yQTG9NdXu
hT2PTR7e5P3RgZqrduttJbnSiM1Q+jM28U5Tc0cbL8E/gzDxIDB7q5wrggWI7+dOzXUTQY2r9OIF
Th1aOwlF3TcaT1JeriLPyfsr985RP/OhmOMvfNsUvM1ZhcFNzRCS7SS7hPHoPSmBGmzdOmrPcpX2
G3E0q33nif2m9igdlbms7opSlh1D0OFH9qJ+p5IwdTINkYdSUKodhPsK3amq5fRhrh+Lvhcnblt/
I3e6Zod+mD2KSSUdLLeDQshDpSDV62ZX4q92gdUP2zwfomMZ5uFTVQSa3YJbfoul0XBcJgUAXIcT
9/z0U4RO9b5M0NhrGypMQlFvPEH2H0in5g8yKdVTNZbQSBtNs78/ZZMLn8+YQqV1kqnn4T2XEi1l
bht+mF0GNUn2iiulOwG9F0czSGv2SSzt2tIo36y4Wdv3t8li9gbyzkTiVM4nR3LtDv3RUqpE5QXU
0OusSk4ryXtzPHbBpdf2URluCnG67vJdmzTH+6Ne2v80URAmY5dq88x0LpijWdRhdulMk8aNL22Q
X4zJJ6/cLUuu5KOd2QUqa42coSyYXdxip0Rv6UlUBdtwv5kTL2b7s16jxpy+e76aH+3N9n9N66kH
4iK7lMF/Zvupg6rUeohisl3snvtTuHDVkEQBQTeR2fKv6fL+EHtliIYCIbHSSyEH6rE1A7L9Jipi
XVz/uW9pcRKhdyNbA1/kjWaG2yZZnCYMSm2fsl5zTKqjeuhDk/SL1OpXoELVWvbtnYl3PpGkgOm9
IOaDC3S2cILVEni2Ag7S30g5cuO+bZY/AvVzJze2FodbLzmYWrQzMydz/U1HwB3a2oFXqR0JD17j
EGXLwaa2ngYxftBbFCo0MAXm53+fGvIVRP8sxVR8ul4EoxnNwNWi7JLWppOP+q7Ko81I0l8wu13u
Flux8L/QBbOyrZe2GR0pkMYROJGtm20zs0gkXwnz7GICzq7axPHTv4H1S48/h9an+yNc8k8fTM1j
wCbP0rKU8ehaqZT4Z5iVpLh7NnUgdsool1u6xxGpi5N/ZSmdbq6PhmfXck+xIRWqDMfYp6+j3tiD
9JQX+aYPvsXR7/uDXNrhdEGbEzeJRP/wbD4jJW1GvS2zi+8Gdl6cMhoyo5NohlvZCl66+Fks/zm9
zPBQxaWUPUFLkb253jk8d+Rcb6L8MkpGBelPcUi1JLElpVCdGNnQR6vVUHyNRmHv92N/qH0/2xVW
Cg+AMkK5pge/x85qNlWh1gdTauND6ubtQeaedSU/2dyfoCV/DXkI+Xuq01xW88jZEl3yY1wVbm+1
9OAkydGMaQv0MsGze79cg5YuvXw49lOWH1ZQkiqzgzXGMVq3bpJfFLPaSd1rlHyPtaPrwiVxouDf
ZD9a09vkJpD2leTge+fG3PWgVYFYBbBk5NZm75EmT62BfZ5f6jHfutEj7/vXWrEcNTC3hdy8NtFv
GB/0/qEvPxVxY1vnMX4ctNjhSUlU3D364l6I0HroHto4hg/zwQvtRFijbVieoindSh6dZPq8n9dX
+8qyxJ7vbL1275c9T9WYjgIkAkYnLOX4wcdb273cF4da04YXORySfaA01obCibzSXbwYTRicHlod
puzqHH6gNoXUREKeX9Tc2xbSoUJ83TumxkMqOOMnxRhQG3mJft3fl7fVJY4RmiKiTK2Ghvy5Ayav
M9SjmeYXMZB2YIAzmqy937Gf26an/SnzPnGK3vwvSndRiuav6T13Xed0+cidJXzzYOBRC++QC38r
JbLNVfKDJcdC8ybVad5oEvDy61OeQ56vi32TX7q8+4/4ynKEinZr1Uzqo5zTyq9EJkCaVlC3QpNV
u/uz835LzrcyK0HuHo6XiQH02nxtNqlgpkUOCd0IO1zRJ2TKQtNrvltE6U9dobsT8H5ECYbdfWjb
Al4cq1WqYx2Gcm4Phpc/imrlfc3ThoIoG6p96mU176bqCSyiiRJ9X/nmya/ffPOEl8XbgCyf9x3r
oegVuSqyj+ThIdMQYC9cO0wJ1jpvm7wq+qPvOmOpOvChrFyri3uYKxVBdtiO8c+ze6CO+sgILTm/
6Mlfw332zYle+VOcfx9L06ECu7V0WzKrF2stbrwN5ti9E0HpRLkwaU5eL1QRV0VqJGzjAEAVXA6G
/ztZBUKvGZndqGYfW2RD8anyxRszu/1cuc9eZ9ptmW/C8JDEb8p3Q3uKSBMChdlkOW+glWtvutWu
F5e3BkAFKvxA6PHus3FqhavWQ5dfejXeKUn7uRXX2FkWEiO8K6DuJaOEMgWH7toGjKJi25dJcZEG
34mAzscI34JGPwbJk+/BsWQMTiF+ydyVsS1NL6mfCZ0G/pLm7Wu7SaaYKFamxaXSLAJkv3EdQVMK
ur68VRzmtB/m86hxR+E9eNejZXFtq+yFBvLAsrik6AsFtfqco1ho0JIreHj3Ij/kofAouxD7Wel5
5YBOd/2NbRw91zMPD1JB17YLdxyKnraPiwUOj8ZVbklD9HVATaFt0QvVF0O2qXQoDMOqirdpH5SO
OXTVMatKeBvRl7Pvf9FtiMqCT9EUOXDK9fN3rItz0IZOLC5KKr8Cu/uktynzb/zKtAEF4vRg9GuO
YlrL+RxMaRuMwnDInr6eA01uaYXusuLSVuHW8GFO1vP/x9l59chtBdv6FxFgDq9kp4kSRxoHvRCy
LDFncjP8+vNR597jaQ7RhAQYtgEBqt6BtSusWutuGnxqpWo9IY8ZulTbvRSuw2JCpSaYd9a8ddkY
Dllqccs0ir76AVoPEpwWA5fN7AmLMtONMpOHFv2PvbW+j/2YUn5javkpbxLNpMvLOVVg2xbl/GUc
E17WH+GQ/Qgr5X62Gq/RhsfYdDxZn9wxzR9aoXthZPHcy+fJuIzVHqRka+10AxDRJFyX39Fi9Wnt
1KmV1T6T+a6cySh2woxQ7Ozw1rJhy1tKdMCeiHmvl53qGbzKJPS+GYhzW6luKzvfK726MJN7vH2B
t1wWhRiwMcuB6vqabEevZS0ee6fx7UA61nLlycL2s65xx5wSzCykz2UpQaFZp09mdLptfMMlA2pd
tGmBQBG7rZ4eSsulBTFXA4jmc2l+m6ydB31jH0nkGdFASZhRsbW7qFS5GOW5b3wmFyWVBvj8pGZP
4R6+Y+NSgNQBp/OzIELT8vq4mnbS+rmfGz8D/y5nxwlWVdQKbu/VphFCKWqq9PmAXlwbaWUrzirw
dv6sN14dwQ5PI3TYmybZ3LH/rKzr33IsOlPv2bEkFycrkzxZ+1GrX+3od07mjZ11PBDKcZ0N2Jm7
OzuAXCNsXCc5V+mes9ro2uKXaY+qMDfjMNdFTqnokyEpVe53Rp8YggNNUGnNEZoF9uA6EEFCDlic
iayiVyHs8+1T297P/6yvrkYWF+lQIybkwwDvaVrjgvgj1mesFZ7L26aWAHH1Liws+4x8M0OwwD2u
L0gx6nFQtlnLBTHlk1ZL2VlSBaSfNOazQangz1LlRZcwfzIB0RxvW9+6nhp8GfTqeZPQTLi2Dsak
VEog+/7UvICEP2Uiceep3LGykXguU0jASH4S+oOMvzYjKUXbq2bV+nWsMB1Ui1OpqSdkFR4MtT85
ofRY5RdoLO4csz8ks3YyDOlye6UbEJPlN9CV/EkPT6fh+jeoFpQjit20PvSkf1f2kwHqFinN4+Rk
Lno2PSl3VUioNqiuarWFWyv1ozRrl6gJT8L4rER76fhi8N3JE7wT90Hm8o5/KiyR7oWzp/UlaT5P
CMXb07PWfLXDF0Vm2n7nDDZP+o21JUZ78ybbUaJKGRAeX+oqBov61J1MP1fLvfu89eksKcn/X9U6
zMhkKSHWbP0ucPXis2PPbqf+Vex6iPcFTY6TJib1bA3Su3U8K+RKj3qGBn2Cc6j21WMY3UHc4baK
fpyMnc3bXtR/xlZ3J85LIzdCjKH+7jh/h/YrrTeN4tvtO7rlC5aOG5PlQOdQt74+o7EueRTHqfNr
4n+5+CaMvwR4p2E8y+lnNXxIy79uG3z/YS5wqyVvdsj3kSJaPeWxJmbVCKWSqLT24qE4tEbt1iCW
QaY68iV9TPr6bKSxawAX+NUxPogQl676MiYDBEZdD9fZUxjGaUmpI3NeCViSpnNbof7qngJxh7KW
+RTCJXjCVkcXdpMhz6ZJnty/jHfhXW+erOCsSA9aJlAR3kHLvfvKVtaWE37zlWWp1KeTbFSAjXwl
6L1Bj91a3cNXvscHLmaIsBewMafnrC6KVThBEjh25aNCv8wJmLWXWfX9GMqSS46hfxy0BPQxidQl
t4vyrEqqdLSzXjs1U/fAQ1a7VBaGQ7S0DG9fqXff5fLTgMQsWS2gonVhfMoShDkSZGPbmGymKk4a
3iwz3KGVn7Rwx9j78su1tXXg09dG2PQt1rKKySq4QvWk89Ct8NLSfpJL4TaUgrokcvl2a0u53F7r
u0B4ZX11DFI3zFk3W5VvSAFcX+YceLFV7XUklxt69U5gBXQIlW0cgwGPyPWdsokObBGwRjs/z9Ul
MS5CYiDoLqexYe18LZu2KKQthIgK1DqrV0KeE7OMEolyljUhIFZ7Y/Bki8dWli91mXwG8buXNG0e
IfP9SEGYRAjUtK6Xp1VT0jtjWvsGA+GMUP5rNZ/qQTlWKUpKh8ZSju00dEsP48gYtn/7BN/nUcvm
IjjAKwKRIL3la+vFBHNL3nCEkQ67efkDSPSh1LvPkVH6YyI9CQul4CF8Mec9trR3b8pPy8vAAMN3
1LdWoddclrlipGHtd7V87qBnkb42rXOGZuju9hq3fBJIAQWtDQRQYNC7XmISNfBqNCT+coYWYVjb
mhfZDb1fujM73+P7D4KvGaw8/EULbfm6eC36Seh2qdR+NmezN1q1SZTR7emkbVwZymU/iZ/Iq2j6
rL4IKctM3iOr9qPPbZ+45Wi7Q3aGeXaKNM8MTmN9svPnTPrj9kb+ZFm7/hKxy0UBrc+bwlTA9U6O
Hfq1ShuTFjQqDfqICNIYCXBiuZLO0AqodN/MhPnWdDgMDMozVIZugWMzVS2L7BW0IERYYVO9aHo0
HptC/jzDxnmZkLryBnnIT7lUn+pAJorR5ZdSD6OndLI06DyyAU4CXZzixlZcyZKanYN7F3lAscFo
z9KwI05/17Cf51rYWhaR0mvNMWmiI9j0Uwnz6kfqUT2qdK7ai+Pt7dy6LLQGHRNmOTpS64DcAPOc
2nlF/j07IF1lBmK7Wa53ukw/Kc/XhwadLNB9Ot8E/yv/IhVNCblF2fiq8RBG2Z/j1HqAMxfOXMoM
565KDqbkQKkzHGQ06cJwfo5m5nSQd7Djb5qZc4pMl5ReRV0wzT5UA8Ow9Ouq+q/b+/HeIWggcZmw
goqaqHb9lqVaXtHBzBs/Tz/N40P4GjDwouzMe75/njHC206dG02Nd7wT9E3H2bGp3ajBx7qbH5NY
eH2k31ObPDjRznDve8+DMQYmAKQyHQ+j9/X3UgQOs/9pQyHHkj01rS9yEhCk7BFPb5qh/8IE4FK9
X5fRo45PR23lxu+gujjMpR1TsdfkC+O9exyTm9tHsrZIFEDvv05kGw2ykFFXGr9V72NHhprlgoC5
m4V/ht3O5m19kvQGGFxnfpKS/crJxXFdhwmMLH4fS//mC8Fz5EaIyDd0sBVqqnL1p1zvYcs2jdIm
YCYBICWTGNcnVs5lCOKZwofVn4MADj8RuxD8lJ5GvJFb57T/9/al39pQnqT/ZxAI57XBYDC7Kp8l
NlQKpE+GU3+NlO5QNXXuWvlQMGet2TvtiE2TcFpTjsAdEFpdm2ysOiySpRBQp3f6McPBdQow6XOY
787xLH/V2vfAxAbNJAwIy4W5NgUZukKThxR/Gr/EBKdeop/U1Dwoxl1kG6dafnGaPVL7LbcKtoi0
ipgR7vLV8uxI7TSlrFuf7i5N/e6g/Cq7HJ1z5jOXwd6lpEnf9XpV6HeWha6MLTHTS1J8GdtLBnLY
iY5MHB6jsPD0aK968T4uxSRULD/HiXmClzN9k1fZUproU6O1fhwa99ZfSdmflZcMykeoAf4gF9l5
DvfMLX/+xlwbZr0VBHrry+3kBjCsixryi7T42mhPivpQkSDf/gw2DdKTom8ChPkdMiMLS0vqK6Wl
nG/Mp9BObcILOz0jp5tfnGHsjmVHQyFAbGbHzWw5T0KZpQJAU4qs7XqpdqMlkD2Z7GzbL5FT1J5C
K8kPZdhlh9uL3LqZy0jCMghOD2ydXIioHqcmiDs/m8r62A1q4VohTvS2la1n9K2V5Ve8OTtNmZVU
dpLON7PAjRPjqEcvYfiqw2/zG4Z4cxYMCcx86zaF2QnD6YK+8xu59lQpOmjiNVb+7Jw9Qxv7hiqa
s4xTgBQFvHK9orhymrSzIoE2ezIf5bQvnq0gTH+1Gc2o1jKUY6A9tcAEV75KZMEQhQK6ZlzuK5gG
f44QdDKi8+1d27hvVHuWEREoEZjbXGWYeVY4jVZZnS/iwqUf6bJrmrJH7bHh4wHnMYeGWAmXYT1g
JWQ9mJw47/3IRBZT6ovEq4b2hwBUdcoZ0XmsBrPdcRqbK6MiQzBD3QNGretjSpNcVWopwmb8Txd9
0PJnKd7JQDbuNgkWTTGYtpgvt1cmYPNrRxtgjd/KND+ywVAPUgVqrEeR59ACfdm54hs3T6M7Tt5I
lwzWv9WdAA7hTGpk9H7ROvVp6swZ3gqY6W5fia3D4huCERIeJRp+qythBLMVmOnQU+CAdiVoHsvZ
8LQXpa5Odla83Da2lTwyQoFL+4kCY5bi+pjaSshRGBuD76BJ+xx1uXFwpEb1mVUyLhKJlxfVDmRp
taSeMjlW74VqilOTwo1y+5dsLRsgO/N/xCELG8f1D6n1hP6jlQy+0pnFWZcArDbKeDC74rNqph8m
rvfODd0o9wIZoozEICQTF/AMXpt02qptHV0SvjnHvJ0g4Q6NEscnp0o7+ltV+dx3hXwgtpCeeW+q
hzx0yK1lINWyJe0JdG4Em1e/ZvX0SFQlRjGYwh87uTpoCHYfhelIHnQexWFMtfi+rzSmXPq2v1dE
uAfJ2HhzgWMQTICyXDjQVuaduovLPM8Hv+ChtRr7i9U+dbnpzd2PuZ4vUSDvKZ9uLviNxZUjZ0zJ
QbcRi1mERIX4u35Ng+ayzBlAtWQ9TtGft2/YhrugYshsIuUlunvrB7cEClwEZjn6MwyHhT84oxtM
FCn2NEI3PJ9OsYehP0Za30+kaJYwDGirRz+BMbavoZxI5/tC+ev2ajas0L5DRRroKkWmdZpnA1hq
MnWYfERUHpGwHQ+hnh2lrt3jZNjwery26MKBCWNcbl2Zk4cunOHrmf1EmNI9NNztoa7Ueifwem9l
aW6jgosH0Pjv6luszWGq4d8TvhSXAM4aV9/D4bzfMCzQJCOXAzNOan/9tddRKIVhwHVrp/ro1OCh
LSvxEL7bcytLknad5iyGiIFoJRPbrZVbU8JSoYzd4MvTk6RFj3UJVdacvCwdJNWt5r+L6HswfEOI
eed92lrhgsA3KW+yl8bqg9JCESnMg41+M9XoMXZM35VeZ/+4ffE2TgosLqV3qAFgm1yrPbRCQn0S
IUxfDj9UVeL28z+3Dbz3RJwS0HH+dsjlyQCuD0oRImnMIpT9xiqHY5XIOtm+OX4EsXQo8kUvCO2M
4zgY+c5juGXYpv5GYgWSiDfh2rDVGkqWzrEM2teGnuZkjuiHSN4oe7GgH53tMYVunBc9P06KQS5q
cuvmUGwH6aCLaPbrsXfl4WKmwh2n8+3dXD6c1W1kAIDqFt/wMp+x+rBSiil8rvnsl9Mlb/+JNB0B
4A9LWdgod0y9d7BMxpPYU01D8+wde91UFeOgOc0MWNs+jZl4mQfzMKCvY0nz3e1VbVxCHe0oCqVs
IMydq2iBymVjx7KQfZFnjmf1cnRomrra+ZQ3DogeDPN9UBuQb6/paAIrg+TdGWU/zAevyPw5rD1r
j7hluc6rAwJsCz0idx4emrUaYho3UhdImuzX+XGaUbNGjD3MUMM8axqUd3lwVOWvt3dv46DAesG2
Cy8NRBtrmkHwrUGaGpLs96OBkEKbQ76YDLObmvVdlzryzmFtXEEadVD6QE8De/t60jpQal2vzVrx
8+fGKLzask6B8mADLxmLvRH1LVuwSKgGLpA0fg2EKHvVqdrAVHxqxnE8Htox9uI0+lCpD8On27v4
ntqDSXWmdKFO1hGapXd17S+0SemTJmtVv5L0czA+RVII5VPjmrCaVfI/U+vC+AuzgXLSi/IpE8FR
jorjPFR3faQ8V6E4yYHz5+0fteHD3v6mNf9ZbzBwVo6V6qdVfJzjwxicJPO+08+5/drr3c4HstEw
XCpfFL5AkXK667mmMbJnWnep7EvmJQtzN9A+x012gI7Hyp9T6ZVGHtNNp9tr3Pj4eR6QA1nEzt5L
O8Zlow+dVSh+l0+RO1hiZMws0Ha82cZNurKyfERvKidWrgtrbhPFX9ZVGgxvKB0U+bMXqpOrJTtQ
iS1ri1YkjoCkhKGca2s51agorYXit+gJwzuuBk+M0o3dIW93bsjGx7+kPIuGMgVmY13ZUI20koNQ
V/y4sY5GIlLYlRMBJS2IwiLbK/pu3EeqGireBgVejcfuel21MRSDMQWK7wztITDDZwbNE+OzIr4o
Euo0g3/7amzkdIR2jC/ATEXfjvrQtb2hsdKsyOiMq9S6avF5Ln9oRecVynRnGMexlE52ALNn+uik
zqMIxp1L8571Dv+29CnQUFqC2fWTkVhdZtphzfeX/zsl4Z8TbF9Qvd9JnXlfWZo7AT1JG+1M5HRK
FPlrO05eaIq7uvRhuHqNT9Fj9cKU5u1teT/mtfwsA3/Pd7PEwCtX1WeIWdQWeX3ZNQctw6b+sbF9
ZThl9t9JEh0jiq20VNLvveMi4S0aULPZq4D+s5W/w0b7mDDOEjh7P2zLgfDDwFwCJ3NgFlmdV1ZA
dw9MiP0ir5jQokjC6ZDElWtZ/THsbXfSYSbIpnO7q9Ky4UYsQhVKsIusO2Re11dFqYdM7+xB9fse
zTghiRqgsLSnWLL1uTFkApsJLAXLHNm1lWEwlAJQjOrr9R/jkByMdqbKoJ2CYo/mZ8OFLH8/OF0Q
R+99cZvEWoTKtuoXs3ZI8/AAogGOitCNYY2o7OPtK7VtjSjZVgmZyUOv15WHo8agPgeXJ7Z1qo3Y
OYZMw51GOOjckWrCD2mIil+PJBBgg4GGNtJPIPS10dg008iyJpXG/B9GYR1Aqx576Wno+rNZ7BVk
NnBlvC5ki4TPS76znqHXm6jvEH1VfUWajyUCUD3kB2aoHWd5OjB87AVmdTHj5zD+6lTJfT/8WymX
QWN2fhp2PuCtW0TNgmleUmPm3Fa7PZqDUs/qrPr2dOe0fw7ic2J9mvaoujet6FQTLCBPvDgrL6GI
ybHGDkZROck+KmJ80pq8PBt290/gmHuAh/cQZHzSMq0BVxQtg3djKJOZ5GWKx/LzlqJ0c3bSEyjg
k9Gm96Pcfgrjl0J8q5xj1+vu7MhHNesOWW7x/9bBqvf4kDfWzheqL9mETNa+FuOZi2EskiLT/TI/
O+MAu0XuGuNnCFhufzfvsfxggd4aWm1yGBhakY0phvQHaQBLEaaHqUcN1RkftSL9NNkvcAE0yl2h
Ir0xZ3/krbSjI7OR1zClSaDBu0x2s048E0vMFeA13Z+LIDzGXSkuQdLIXqmD7r693A0n+9bUGsaB
Emcs18mo+3kpP0pj9jmF/uu2ia2TW0YFwHQBCiTvXDkF2IarPNZ1Xy4646VV6b7mQyndjcicnvT9
Av2WPY6QIg9ZITNzK3sF6jDGwNfji6k4NkZ3MK3XytAPYbfTg9rau7eGlh/yJgJVejlN8AfsXQ2r
QhG7g+3f3rqti8CnDh4ODwdwfPkFbyzYfZOJUW0Nnz5NjX6nBVR2B2Kz9ZlTm//Pxmq7ELSoLDlv
DAyMx6nyovbOkdIHJWhPk3xXqSBU5+rZyQ79+NExxH3ffKj610E+Ncwg3F7u1sm9/SmrDZUXBtsc
jAEvZHYs1dZbNjWGv97Ze/U3N5ZHikAeKmoQXdcbOxntRM7IxmYZJDYFCluvarJTMt2KdakxE9XR
RF7G01dGHLOumTW2DD/IuyxzU6UlzqwMqo5WIw5loIWPqiJehJ5bGQjn+E4LGEMoe6t6tPVoD1q+
ubk8zEz7Qa0Jwvx6ybAhBVMNhZZfqrprzQ9B9DELEu/3tvaNnVWVLu4BasnCMfwmrdw8+aLDwiWk
nUBj69Ojq/h/i1l9GGUfFmHUYISFtPq3wd4D+m7tFjuFvhTkoEwurl6BwAE1IjuN6UfOt0aZAfz9
PWs92d6PX77y9AZ+ukWY0iipXp9KADGLiPUCOxE0KS2SCUdUnppjmcb1E2M2e+vaKoosVUbaK0ys
gdVaHY9VtV2TyLHpD/LfaguDv/VsDQ9FWzxnUeiZsB+mk/kxNs+J6eaGdbG7O/GqpxB/HIs9Vs+N
TUY6738fWzT21qW1Xi/npIBfyA/IevLyRWqCg9U8O9Me8n7julwZWt39vuntCswC18UMXZqJ8Lf+
+pPNRaHYsczmEwmuCp4pPWl5DpZzVEe3SihHt74RvNy+LBtei0tCjkg9BwjMunMBWWVnB1VvQt9w
pifsxtELNLI7Tnij5WzQcSaulukhmO+4y0TVRcZE9u7XWTI9DkbwKkFicxA1yCIrK2TojJ0IKlTd
qO4UYdvndE7hfQUAlJ5+fb2UQcBG4DwXkN/1x6GBlJxKkVm+4rxaBsKZ5qn+na4M4A7GeuBsWFg5
1u9fPIxDbXUWReQ7SEw09SFodzB8W/f8rYn1OvqwSpUSE45GzShSvvbVX30GYl/ZgQ/vGVqSwjfx
QqREIyMAteVrzd9pZB9m8Rr2vuj3eo57dtYvmxSYst332Gnv5sH4lIfTcxXH34W8E2Jt3fi3O7dy
w0ZhZ6IJSosbz4De6LaRDWP/j9+4Zv/dgHUMHA9DFihlZfmJTF8ToSoR3+fB4baRZUuu2whU8+g2
EtLTlOA6Xx+N1XeBmU0OhTb0zY54JNUz00k7NuXseDFY9igOo0tkd3sVvvdbuMz4g4KE9YVgdF3x
mrUu61GX0HzU9bwo+WDR5ES48NdXx0AezJiE3VC2rdyfloyaFeiN5tvDVwsw1kBtPX5Mg7tuOIpy
DzT3vrZB8sPbxQQydP1EVtd7KbdNLSx11Hy6gYyQJfFR7bP2qMfWoYIIe+7ETvX3/X3HIP6Wf5bs
cK0Z6IxjQwNG0fxhPCa93wCzL7L70NlT1Hz/Ti12aI/QAqcateZD1kLIFUs6XX4D2sYjBbRdLVT2
YNPbq/nPyuqjquLBAEivarB5CNdoz0vhfAzhkZl23NHW1aOvSRca8irKmqtnN2vzOkkgBvJ1Sfby
snfj0nADc8fK9nL+s7KKaMKxro28Yzm0g05D+txoCA0ojVubOwH93nJWl1yKyNlLhsZ9bp/bFy9R
/Ydtfbn9IW3dAHMhHCf558Vbx4PzNMdGp/EhIQ2tPyR5LD4sTB07faEtZ0QmzoA5aTIhwupgSqcf
MnXudL93PtnhB4PZwxcHOpNKFZ9CSavdWB3HnZB966OFyWzJPfBF8hqnotVVnwhUBXz4Fo928x3i
qTmHPlRMBwQtT7e3cetOvDW28hB2MLZZUkncCfWpiv/Wq7sI5XJj50JsLQmu/iWDhCiHqty1H5JE
183Izem+OiR/GONxdlBPe1TM6NLRRri9oi1bPwvwCMowG7Q+Mi2r4x4fpDNFFosvZpm7ofZv3olj
Uu3s3cYV5OqBEyDOlCGLXz6DN0GEqoeTbo+J6YfB3NwNGbIhSZY2v76excsxMAJqCVe3+mobRsOa
PkwJu4oekJcwfKE0XmlCACkFyT9GHP51ewM3rgTAZwhalm4w1f7VYRmznpqgXi2/4uuDqSU3PKs2
HjJa7Z4xyZffsAaI7Se9K3W81QXs0gFqzxZrU2dAnyRCOpUHRAzG3hvV2f7HBBKxp8+xrGAVYixU
kggpQZjEh7by630fa5M+80pJNcPLmjfnrlTcJYX9XAbJhybc6/Nu+EMVLwLElxEteBpXa6wRYXfy
1tD8QBkOZvk1j0ZvHveAypvn9sbK6twKrZvrusRvqPNFE4pb9CFT4wLij513ZG85q+1L5DE1EiZw
fEWf+1OulF/NIaPRFdR7ymQbSTjYDo4KKgF8vCKvd04borJPQh1a3fGsz740xR/rUDwU1Eqy7tnR
PHUq3TotLo0t4N78oCHVGHpoVc155hl1re0kfcva3l0dxlWY6FvYT9djh4WaN3JQBRrYy6fOCX5M
merFz5F5ngO/aql3p0P4G18I8IClWQShC/xm124G+ghmi/KKEpymupZcnET6KZ++R5CZ3P4UN86V
Ag6kUwuDJsWWxd+98Wfov1pyJ1HKmaRnW/LpGAhzJ/vfuKNXJpaf8MZEMk9V0mod2f88x2e7MO8o
/IlDkEAlgLcpd1a04aEX5OqC1YFgnFf82lwoBvhR7IB3p4zDB4fyuqsVwR4Pzta+qQplewu6F/zJ
6nuw0XyJO5EaftglRPMJTWfoIXY59TceNlodRNUL+mBRmLleTGsSxE+ioMatHxPm57MCPg+ppJn3
Ko/N+fZd2LjnC2yfcWhgQTS1VjuXA5TN9IwKc+CIM0ND3iAOXfNPMb22WXSS0VhP//gNiz8p4BcZ
C0gFr5dXOUMo9BKLU6i+alGU3ve59to2neUxHcEblMXRnZgkiVFQOGRvG9+6l7CWUN9ng9GXWRmv
CV4CWer4xhB8zdUvYx+5WdB6qePfNrR5iMz8oLhFWsZU9vUqTYa+TH2mkid12bGTv3faV6t56frh
NAw7G7oBSTD5jqncc2VAZpqrj62zrSRTUkpttphOyVC/hmaLlNr3ssg9aldeK43nNgw+0m/f+e62
tpNOOm1edMgZqV0NK/bgJ8PSmWEiMgvEstFyVIfAMzrng63EP27v6HsNVhSX3hpbnV2HpiTz9tAe
mfBcxmigmLJ8zI2serSE4nxTAG9eYi02PzqpuBf5XD1JbZ9+mdBVO0WKPfduQOgaem2q7oHYNveB
VqxKfxhI6fpOJ9GgDKOdocVSl9+m7osa9jAF5F/yYLcbu6xy9TBRswAJBfUyYorrsbUkqOv/9azl
hLDBfJCUQ1BYl66DC1Jxo6J2oRX+3o35SVW+3j6BLf+H95NBu5sA+NdyMJ09txOYG8u3y+cwggZc
vf+ddE+DUAiIHq1KSuCrQCAzso6KKvWtIH8oASP2e3PZm18LXocJOUSBQA4sZ/nmaZqUIrdHgW6O
LIVnsMZ3mYNmiS15KeTvdeg1o3wXN4OXwHZ5e/+2bgmzX8TcUKNxdCvHTlGNDHP5WsrgyLzFQWkt
t9PvoWbY8XKL017fkTeGfm7BmyU6mZBSAWObb0awJAhPMR4lhcqJBBMemsmOtlMN2roY4CEAakED
vkBLr7e015rJVirH9KvKcGWnZAI2cNPmNwp3UIb9n5n15LfSzdqQzJiJGsv+kLfKcBmH8RtMRTuP
4lY4AXc2M4CE82AfVp5GgjGmpkpo+Z0VunmXeEOTnX79LjBzCvacVBkGG/V6y6ZZY5h2DvmWJLCT
Q+sBlclVeCsK6dd9NNeN7gUjahzOGrA2VWMkEe6ZviX/MRAYzc1DoLhzsScFtPHiXdlZXYKgG+c+
T1hR1txZ9osNa1Nv5QdL9Ser3ynXbFy4/2wxTrR6d5yhR/9nuXByp7nqeJFsFMH1yy8fEUweCy6N
hI4Ji9WC5ikSDowXPx0FrEJaAZN6NDee0gCUblRrj9V449YBZVK4bvQ/mX9YhWJOp9iBrZIh1923
UjGBgH66vaDNXXtjYLWgJJxnOaC3jqze32n23GoRj9TdbRsbPo5F0N+nrgDD7Lqqn8J93VZTYflG
d6cYP6r5EV2FNnV2PNzyU1ce7srMyonrQlOkpmcpmRkHR6Mp07OTU7wtSiX22nb62pe9cVebpfMp
yqodd7fREARGw+whBUNW+U6JXnP6KJiL0faNpPVUMV0K4erzK6mBa2vNJYo+qfnX3gDIsKcBtAGh
uDa9ck1qLdVzbGFaw6aidfdNM5+VKD0wGjZ8K/TMC4PxGGr6pXCQ6QmynQrf9tqR+6IzCAcNVCrX
jmtIE1mtRWqDZS9P/RjeT1l0T7Z67GiN6sGDakYPyTJmldjlS5n+dft6bX0jPDLEPtRMl6nma+t1
pqcoIk62rwrkgrNMTb1YlveCrI33k56Ns8jDQPcN5vbaChMCWZnXwI0XDoKx+Tsps9MAWUYCz1N8
Gvoftxe1FdlSAYZMkdiKGYF1xmckZiqNgQy8GQzs+Cm1D2WJhOAF3PsFdtVDZzaH2f4sifG1qt0G
OTTh7FXAt9w3uA6gPyRlDk/59ZpTAznYcKLIKQ3mcXDEJSS67sNjZZp34d7s9JaXAEtJAoZFGs0r
T2T1tZm2Ax31bKyGk13Q0clazbjL1co8qXa+9zZteT7yPSAeVAGXmcrrxU2TFErI/5KnOGAdZKPS
XKqiCM8l6k67YnNlqMOSDS2oB2P1MtkiQw9WsLJJdJeutcCCD6Xi1uFjFJs7D9QGSJ7r+cbY6ls0
OoBNLaGmPyqxkbjDlJmXyijt1AU4Uh5meRZQn+jtQQvj8qiM+dFQk9LVOnRqg1J2ixn46qBBsTAE
lvLRbqv6OGa1dk+YX1ykKUlQ9Gt3ouCtT3jZGnpDMuxha5K5iJaX3OQmaIpyepU19Y7d2nHQ2yaI
eBx4PZa5m+vjTqO6mOiWmn6cmd8rpf4yydMeq8fW97L0kYFZL1SZ60EiNUzbsesM9t4YPNrlZ9r/
D6MdeKHSnDs12un7b90rqoJL9kALAqnj6yVBhZXHJSQw/pwPypOhZbQ7Jmc462o0/ZONo/Bv+6RN
e9C7LVLQvHHOyh04/dSawiFqjDTTNab5FLel25ZPrVOcblvaOiy+F6b6WBix1uoS5xJUT6BfiU+F
FZ/A2QjPNOs9RvLN9RBtawtYnNHwlQeoWmMqzWqJfYrhnKrlXSdUb65IjzJnJwTaXNAbU6s4zjbi
WBlNGjkQjIpDDGOOa+fmHkXKlksjSiQhMkDLGescT10a1mEUA6EJYBaSTORAImsWJ9sJ9nKVPVOr
EwINIuhLLdF2aZ6H3LTdPkZOJhvnnQB1Kzdnbp9hSLoAUAWs2dSDqhtTU0/IioqPifghWWCVs3M2
nmIrdRFrPTrxx3APiLJ5NaiA0rEkbkULevVpKU6dOAlGjaq8z/tlzqj8qEf6g2G2L79x13nmF37d
RQ5ndTWiOhgmkQFHkvXsWYtoqsjlzqOwtRrSVqJSsGoMe66e1i4LzcbJR8sXdXc3OM0pCcI/qkh+
RJPun9ur2XKBb0yZq43LBjutZxtTqd7eG+b3WPtT7euTw+BJku/Y2loWzFrQTZP4Mb+6/PmbkgbD
ukql5HgJtc8f4/heDRlNG2tPAhFye1UbliiFLyMlhH/EfytLIUKlEN4TYVfVXHhkEH8pTKbaHXTh
tlPvZbIbe0jURSWKkhSnti6dAKvVJq2JHH9s43MxO7zacMB6k1R6Y9p/z7Ug27kgG+4JReeFjEqj
iqivH64CDFHdj6XjG2b2vY7z2MtHyfFub+KGy2CkkbeRNhbv48+I981x5QqPox33jq+AlXflRA3d
1ow/V7pxvm1oa/8o1MD/AvYZzsPVHQycqJ4jrXEWXeW2uHca6WRiLCsRGdb+vG1rc1EOReiF5J1/
r24GkWU1Oc3k+GH/AtqlUJ7Sfidy2bp85AH/Z2JZ7pt9S5MoZrRfsG+O7lH+PaFVDJlEcYiHPc66
rZ0jpl/CcOp2RIrXptQxzuuhZjXC+kck2n352mSNO1dfiXV+45OiYU2jCZJ6ip+rQxpQ94aEVXZ8
K35s2ge1fhz/NOV/b5/ORkkA7jOY4vEF4CjWFTUGNqXWZojBH4YvbfyHor/mzmFoURsJP6h6CiPR
zlltbuAbg6sQSRiDYYfq7ICfQLfTzI6y8lc6f2RsSNTtzke7dfWgDCMABHD3nmyqFLIyGYHh+Kbu
t8NnUX4c6r3Z+K27Rxi23GwZCPpayn42odbN4ZHzhTp48A0ZJcqi+g9V/Xr7oLbWwmj1Avl0SAHX
5G5FnLWd0iqOH0RdegB6VUGjKedPhfo/pF1pj5ywsv1FSOzLV6DX2emZyfIFJZkEDAaMWQz8+nsY
6Sndbl6j3KsoizRSCtvlci2nTpW725IWV4QWdbiVIGhBX+SliictctCTGUPvjHfV1PyKRIUHj3ZF
ERZ6qIEKR0UEOS8dxecra1e0GJGrqjE4iq1si6U3B1drm4CbIK5r67S812j2BYR6fINswxQIRyjH
snLKXVdoylM2an1oTum0K1JD3Rh9DpiBATIeHTM+/dbS7M3tfZndDCl79ln9RGsmumEtGflTm844
tOiqeEFjykPMk+dSuS/jE+37nYXk/eh9uy1vya87FyiTPKgKFqJZcfySWvqHF2uOP3NUcsSWKNT6
JNfg3MXg9ch9bq5FTkvqBpDDXJdA4uhK3dyJ5mNuuN4LET/A6OQr7U+XrUWDS5oGrsIZzAw3ElXA
S01zBHUN0mbxSzE6dCb4z3dabnxrMavXR+6drRjUBdMDltGZuRLswmDumj/n7JnQBOgj2hRX1bIi
nfypO8xBJZGdgm8oW9GVBbMKf3UuakJPwPoo2W6PTUCeMaq8oOk9NKtslxZjoPX3Y4+mkSwwc8zm
rNYejIUzg+uKJaJIh0Z32UTUXAF5/2gqL5nQdz3AxXGpb718ZWnXUmaoCFJeeJE+h3Be7mKi1dYw
MBya7jWYP2P6htf7urmSEbr2ty6lSNETM2PNQ1k6frFLEcRmFaZrjcnXyjdLQDUJTOxIqckea6zO
sBRRxhggh27uryACDZX2oeifb9/i5e36K2ZWyjOl64RaxAapoOOlwu+IZ05HLS73VYn25tuSrtUb
qWXUXRAHgnscGn4pqSANHrte92bwfBG7gapuHRTusybzc2PlZV1IaDugrYQstNSgEUFm7+LG0BYa
Yzifdlt0T+rYB5Z5P4oiUOjWzp+p/poIZUu9aiURtvBszJJnJstPqgsZLghXkjXMwrlVzU8te+OG
XzqTz4ots3e6EU3ptqkB5CDuU/xc8q2qbBQHTddPapp/NWP3lRdrfQTXlx1fhM1QQWWM7Zfba9O4
twyC3CHg9t/LfvCJHfTVESZ7eNO7NEhWznnhaqCK8zlYD0he3MHLc0bSgrfw5uKXhMKU8B4kvGDt
WJuduqC3s0sIHhG0tIDEe/75md4KRU0mIRpsMyYix/kG7gcGI7/fVtmFnQNAGBYZfoQFhMS81DMh
lUNyoSgwk1M9bL0moP17CvwU3hs2huP4q3A+bgtceFMxdAl5MwelKLBUybkSzRBmW7ZceXGqZuCb
WtHmabAAMWOs9dQOPzHePtN9IHGLVwUJ7y6oAazCiKam9f69cjkrMPja5pQ+phpJi7eavsbUaUt5
0QoL1bi6/jFgnvpKSLnAQwAps6lGrIJCyVUUMfaDN1YGFuxSX9eLg+mUIRpWfWN0A6/d0nLTtA+u
kT8BTLrtFCDpxeb2pi+pElglgXkFAh+MidJCGR9zK/Yc5UVhXxv32RhL0CP+s9OK8BIdIjZSoZjB
Isdlk+g0MWlFEmUJ+MPtMGcP3pQFXb7ilC2t5VyOZGQdzJFtWpsmUZoBGjLWx3puQ2Ar5nXBlF+s
Rno0yFQ3iWXnWE02IUt5nJkbLNsvMY6vX9u5RQ1xZhZsmHGk1+R20HpASwWmdSfRVH2jxoaaYaa5
e0zpe7bMQ8pomPFni9b+8ALShUM31GsIlYWX2ALzKJxN5Dwwn0MyaEKx9CqezCSaw3fFALOa8ejQ
dLfaebNkbjCeCzgsoKVnF+bS3HhF6Top4WnUPo/k2JDfA79rGWbAJT9ARxCrZK3sO7t5lyEDGHb/
CpTdwHKyuMnVNo1K28b43d+1km3KeYExxtWq95WG8UskYjRrVlzd61gFgpHcwVgbRL7wry9XOifu
nW6C4Jyzbe5aeA+/CNQhRhNJ4QcX84NuX/GlIzyXJ8WMVVvAQDpNGnmd5jfjy5THPsbKjquozaWb
gbcPoSnMN/4hLay2dGNoSpFGer63xi+suUvtX8KtfO7cA0wAn6dKHvRm7qvSpu9DeWoUEHP1O1Kv
GJwlQ3D+IdKKHZKqQKvqacT7O5p8b/T3dFhRn2URmJg1j+hydH3++dnrSL1smFLdSCMGPWljPVDz
ym/7tdTtkq4gQQwKC8Qp6DSRVjJ0upF5Nnh42jTUqu8Dq9+1Yp9FrdP+yN3Xf1eUc2HSXcdUKJ6L
1k3hp7nwJ8y7XHtGF7jerLGuLmnkuSDp0akLDaXrxkkjQvKQjb81cN6ZjYa4co3JXd4/gMDx7sy4
S8TDHo7r8picFrfZiEFpXpcbL1O3jRayegtASphOGy9eeRquPG9ZnPQ2dJqZAemeixcTlhpJb70M
tfTn5PxK7Ei3tdAdP0aytchKKVW+eCg6o4Ee/uBnuwCm9l6uUmcWsazYUF8mXm+pYma+6YqID0oR
VE1+aIn657amLAmEW40Qei5dAKp9KbDQOO/tvNCAifL8ugTxpPrutLkfWyToSbJiwJakwatGDmIm
gcULfylNF5UDYgKmvQw5KQOrcX7GpbqNufu160cMYDHXvD/5LXJwredeEhCII1gHjOVSIGaAVQ0D
uPVlUvMAXOL3pTG9q0p1RLtugFEsz0Ydb9p6bQ7QfEznL5IkVq4+jcRJ7DGHWGQz/3hpHnhq8377
4NZESCY6Q9sp4ok0fhG5fixou0WpYXNbhGwZ5/oZIIZIDOIaoR1POi3OkpR1DkkiLym2k+OBQ1fb
E/7ltpTrI7qUMuvMmf0FvTzpYwqfUh3A7o65gaXhBYV2ojQ/pAg+W+8BJYDTbaFrS5utzZlQSopY
71sINTq0lSSAElWgMddWbvO8QZdqgKXNbJ3AEQEb4Uj5qTE3JzZYkGKWjW9w8B03IhDdkWZrdf3F
9YC9Hnx+SPEBunu5HmGV3dCwMoks0BWWHpqe63D1pbwK66AQyOLMhVtcKKQsJSm1wlTXHIwkEoMD
KGOi+I2Dzhz63GzLPP1sCMo1m4ZoqHy5fV7X2g7JUC84lEhIgP/qcn2gUjWbsvOwk6lewO3A1Igh
M53tbSkLu4hAEf4cvAC0ZsqpPbs0E9Adx/Cv9PKABkO/1ZJDbq+QeC1oxYUU6VolSqrnKYqDkea6
GKT7xuxj2rKtUq/0uV2FHPNxITOKkAPRPyL/eblnSj4YLDPMAi6HEf/Iu2LrgmTEKl/Y8Kfmj0Xz
vVM1f7QOYgAUtt81xb92DX/KR/oPIB1sKloLLuUDwAiMU1ISvF9amFokLIe38QRU5JpfvHRuM+py
xkOC8EGm4NaTwm28FD5+Fk+7snce1F7ZO+bzbe1YOjd0ZrjI/KJEjQzU5XIGwEJcmg4k0iyCtmcH
tMJPjQpoG1tJvi0KclWEFWi1QweTZJwwsoU7nTuSyHJ3DbUPg7pJVRY4Q7yStli6VRhyikQmuEBm
0h5pRUmd5GWvkig20u9xUuS+poJA8fa2XblSMw279VndwO5BC6WXCh18pVKWLI+K7q0YX8CYFk5a
e6Dm1s2rrcuTYAIBJYKLNSD2Z8rj0v7OEDv8whTezxt9uT69G1U3MYwsmge5W2COm9ydaqP97GlQ
pn3tkJ3Dgo7cmU6zVds65PQrz8y19V8fJ4D6c9yNAtyn5lx+RWkKpmROQqOkAJL04FWHPI6Grrsn
fb4HFWcOJAd5dHK2c9OdVw5PXrqvwHELo7By3tf3ZB7NA5JFzNKAFsscrNwkaA7vxyIa6S+DfXj9
phYrRkf28HDYaC+fASPA+GCwk2Rz0pRalc6rIooty1fqO+ZrGHNnPWTINt7Wq6XFgPsKVXuMmUcN
VYpxxixui07URSS64SDivV2BFc1c465bOLx5JXBVUagF8kt6ePjUcpAla0WUYoS0iSStTn+qcf1c
jB+3l7PwuIL8Fxs2R90IEOVkgkOYmoyxXkRgwQ8IJt10X9sSfbz5seqaQBuzwDbhIMVrWIsrTsn5
yM4FS5HplNjuqGQQbLMoFbXfV2/EPLLB3NGCBXmvhAx/5QG4lg2Y7m78A7fMbnatF93eAjnE+/wQ
JItn7iVgPwzpRMF5AITbZBdR3Xd+kiV+Il4rcbBxeU0H/HrFigYtyvv0bQHwBHZLWriTUtdBwI/r
oI1vJmtN7lNW8qCoB/sgDC1D12JJt1ll9vvbK126JQi4vJniAo+0jLWjVa8MaNQGK43ZHW0KL9cJ
XTUkrvllUIYVYUtmEFQTHp6SOZ0DMoNLA1RTi9ccc4dwUwo896g4P5kZI2HH4jBTBAuKlrRbqzAx
sstLlV3lOvQ+rgU/aFWR7pN2zEN3KOkKNGFp+1FhmgmL8ahiys/lZwm0a5RjzcqIe+W9GVtvhU0P
Bo0PI4sf6/KJZ8paVXVR1x10hqC7GqENymqXMi2tSYeO2GXkaI/D11TsegPWd6h3qF7Vya6vU7/q
n23nqGuNP9fH83d6ZGuEN/O7Kr1LqEUAmT1P8QDOQVL0CmTpbhKXVcQToP0no3Y3Wp+N/4W1x+QY
ex44hdGLn+06Z+6fYWGU+KRCSoonlugfmI1jrhzhp+pIK0HKYh6dOuP1gNS63M9GtLpAYqGMJtXz
kc82la8YsSJ+mTt3xIAHFprxXk9VH+N2uX2k9AcIMsRdDG6z4s9YfS0f0fI5DRvR7gQiCkvfdqr/
rwV7mBVsAAaLAISHriBTuuat0mXloKHjx87G3dg2H8wE4VTK1zJ8V/1Pn4I+ydvwL9CFSAo9FVan
lWZfIqg0MWOYuSHJ1AAowE1nHdWfjLwzFOCYFeRxqKzWRxdeKpTb0KEDYpBZ+vzzs+PGPOxJlCky
sirICtzHSTwq2jEnP25broVXF+hnePMesnHzIKRLKcT28hGQIFzaWIEjn/ttnYdZuubRf6bzJMVC
knQOMtGEimYnyWlUSy9WlBQXNZn2DUt9JXnqkXVuPDCW5xuRPXC2yyaBCK0KPDcqybZJfoADA7PA
C5+4x+yNkKdk2LZDoLHOp96wK917TIA8KmLFXV+4zfD8kZdE6zncK5lYirTCyWF0y4hWIDSwXLRz
dCwfVtzIpeMFEASt9Zimi16L+SvOjpd5wzT0tllGtfiRYLg8AV1fNYHI88/tA75OxwDSMnM8AaAN
xhe5h1/F1C43b2kV1c7JA0SMNH8wWisYgULxfgr6ImJ75RleeAwvJEo2ORtamqVIukcuyETqMqyz
MmT5H70uwl5ZG+u2eElBUACwInCEQChJCqylRmFMpqiicQyySuCo3ivn2WsazLxqg4TY73l34L2J
mNx8qclK7L8UDOG9nwkKYP2BBZVtBAXcBmkGeFoV80GT76skfYjdfls7yrNg4/eywpSjrn8thsaP
p2ZaeRSWlBW3CvlXVADhgEgGOx1J3KcjZVGpxsq2aevyy9go6kqovCBlpiMD9S2CDTx10u317JRm
tM5ZNNSNsxHuNByKjGsrjs2CqiLqh2uDyNWFCyftZaPYtef0Jos68ytNHkmp7GJV22tEw9RRJ3AE
asf9PyKmYFuBxAGkCXhhPHm2dA15Xdm806o6KvLWBQNzZQR9b65xTi1cCQiAdqD7Hsmoz2EaZ5ed
TmmZKEpTR2i6flXphiT93klEQOzfRb1ivhYs+oUs6d1gZubWFaLfyBpR+JrMu7QZj5YnVjT/+rCg
9CpSQoDeA8Ej46YsDBskTV3ySDW3XTcYe1OvzS0fsmOWsUed8O9tq+pbx03Xuk6u/UxIBuPZ7AgB
CSuDFiguwojRDTwai2OVIYDxHpHpULI8NLxIjdfaoK/3cxaH2vfcK4Ssr6whvQ5wi2PzqLDDpr9T
qkfADFZM5sJm4ouBj0E0jzqK3DHGIVvzaNlGmqjvgLF5cpvvObkjGfIptvu9Ihtj1b25vtPe55Ar
uM2IF9GccfkACS702mmyFlvGrO0osnn4NTBgt5+fhd1DA+E83Qe9fXMi4VJKb/OSatTuIu78UjBb
wKpAS//1toyl3QOSHFT/M/ke3uxLGZ7Ia+Iwq4syQwtVgmkhyF4f+4YGRwwx+5MzTJ4zm91toQvZ
WDBXY1QYgL4I7/H7UmolSrvJ87aNrMJ4qloPgCjj4PWJj7JDnVr3EyF+nmdfuzwN7ZiEffaY0WbF
MC9kGeavmKcSz0VGxB6XX1FMlGRxV7URaHFDe9jgofQ7umnGb6bxqCmqX1V9UAOsu7L6hXO9kDuf
yZlFwyDGWghMMoq6P8INXdPPlYiBCGAKrcf03dmM6WZAXcTwvTJw1sKUhVf3YtUyd32RTBYeXUhX
ifqD9x9C7JLE9Aet2cCKj80eBB3oqw9NPLq3F35tyec6CWYMAQGLcFNmXxqAxXGynkNy+WFZB10c
coZaWudPTbO5LeozfXfpM1/K0i/3GLRWeY4IABo28zzsWPzUmu+lQAcmGJBBCzjWis9+fjPEU9kk
yDfcF94vlL+42Awrara2ainANUdUlJukbyM97Q+YB4YZPTtq/Sh09340yYqwhVhhXjdSvTBL2E85
CAUDrwPipKKNmE31D9cQ6hHZHG/0p0rlf7qpEzwgY9xOmxx9qZ3vxpmqHXLOy2pr9qLbTHFWsOe6
RQkmKSzzZ1NmjPpkoM6pKkqdoac0F9ZmsnXyYmZcb0Lwk+bKTlMpK3ZpZXXqYWjszLhzlTJ9IoYo
1+hCF80HEiXI1IFGGykTyWgRYIEx73Nqo/Yrpt2ZfvKib4r8bhh+Teo+qzvfOfA6zLUVf/E67MDe
QtoMW0PJXh7j6zKR5V064t6SjgbMjmO/08tiPzhx/8Up4iRaUWIVSnqlxGcCZdXJy4p7ICiIsqH2
C1LvdQAwHP2QO1XYIiVXDO+FOQXKWtvCwvOG9DxgxfgT6UeZ9gHXhLpM09uIFLoR5EkufKuf1iY4
LZlBYGJhf8GjifBKegQUq+Wt6tAuqou7lnyL9d/6P88IAsoQWYC/MiQT78SJoybgkY9s66vaRzU9
9nwjNlV9L9C42dwBAdG82X53pzcPvP6RELpbOcNZF+UzPP8CydiXupiSTuQdnORjmnQPvMEMPf47
zdFht2nvXKO946J7bfO1jtWlQ0QCBOo6tymCYeHSArK00T2F112kTK56qjJ4D8D+xm+317coBRE9
0tTzwGRPWh662xNMgeZdZFmVeqA6rw8W+tJWcGn6rOnyLqJpFI3fYPLBcGZpManRtx0jehcJgqYt
iww5mNmG7rsp7DScWNbdM65MT+h5cYLU0Mo7w46RF9FczMwjDgbWTkkbIsZXH9Gdl6FiWbgHOpQY
lJtOYtso6OQy9bh+r3OPPlbq1O1FQtZQ+9cOB6DCM+IVuW5Ugq+ISUeEAmZD3D4qFJZ+GDVNg1Jw
7bkSiXY/NRieDPoqiu5OENeil55N7VEDY9uv20d2de/wFQg7kKYEQSCY+6QgpzOcvhkzKiIzNw4E
7dI8TQ5tu0Z8cKUZsxjoBXJWBoY2yaVOJR0BmdE7gatn0a+J29pDwCoBtPTt5VxZ5U85SLeCi3BO
1khG0lDKPBEjF1ENFt2QGsWfsgfrjklHUPaTKrwtbXHzwE/zf9LmVZ/5bnrmWmUCByKyvTIOPJsq
m4mCv5MjcbD9b0ShKDK3wyFlLb1yZV7zIa4bESFB7td6fKRFHzpkWqlSLp/TXzGSp1QD5JEZoMCI
Utd6RXNkfNR7L12JeBe3Df2dIOvTZ5ssmQmidoKRtMe2ZXxXasPGrvlRuNrm9pYt6sJfMTIop/PM
3O3RYxW1+u+2PwpvDPrsVOvDipyV5RjS0Tj5xCzFwtG4aKlzkN3P0L9st2uTz2ardmH1kFfBHUJ6
DmgO9PtILyTzcp3k8SAiNavTb5UTgzUs5XHvCxVTM02gdcOY6GOIOQtrUfXCCsF8gVoUOo0BV5EN
LmXgp3UKOkSd0gQuRWBk8w0mK6+EBEsrBEkZLIU6t53LKKNUI9g1rRqQ3NkwM9Kb0Sd00AKeYmmd
C8Bu8a/YfwDxMQobdgKQQJR65QqgzhrQAenTAAiCUfg17yrfUbPfJK2Akh/acf/PKnkhTnq5XG4Y
fWaLIRJCbD1navwWja4+i4shtGJ35aFcuMzgLIHCIFuANrkruEyr89JI1SEqabE31X6HYs+/Avnm
/TsTIV1ls9MFqF/0IbLpF7MRYaM85OaPOF7jCl/UwL9yPh/TM0tb8g74WN0Yopx+ARf0Rssx4c0b
/90wwb7Cs8BwCgANZEZyr8tcp2kdKCA4tY32Q2ve4mnFj19aybkMacdYlw6irJQhGpoxSOs86Dgy
pfH7bUWbjYFsLMBJ+QmrQVJdNhalwgCy5ekYIbhTT2kLYm64ZNm+ZlqxUTjRH+14FCsp4KX7i8Zf
pGVRAgPibF762SHVXtt16AQbUFc1bRGiUFXgzqb1OG4nYvJflkPML1U1sK1Ilbg53F7ykkMFrALA
YYAoq3BA5/fgXLwyTUqhYGcF8qbutFeMe4sib9Mf+n7yhZ5FnbX3RHBb7NJOo1yCZP5nrl3OG9kW
2AoykY2R2UWmgkHR6OPtvgv7KNLX25IW3jO0SSCFOvPB2mhlu1wfyVE1Sb10iBwPvqIb821c5bbv
VIUaGLG5Vh1eOk1nbofy4KbOiblLcU6Rj6JUjDEaE6OJvEYMxLcybvdbLx0njBfjrjH4YzKCvTq2
q2StILO0sXhxwAkC+D1OVXpWTTrlWtnrUzQxfi9qErqFt0fb72+qDN9gR9dMzJU8BPKmBeZgExAI
FMOl7e1VE406ANhEKWYfjphLCAatgPc/lfRXWf74x6OcZSHViLkHqGTAKb7cW82YgGVSXESiRGxL
wCjSAUNH+uSg6yvqeX0rIAqFGYw/wPhPgEqkZVW56J3G4H1k293GFg9Q150ZD9su/qAO85MOSZyU
vHb2GoXxvIYLE2QiDT/nDIBjQT75CrZV4LXLBZo0KEuCgfx00yOalgKKN/xbH1u77p/9PfSa4YlA
vxvAHeDXkHx/CkKwqSqJGnHtnoFAO07Ziz5k24quNdVf3cRPSaA8BxUmRlzJS3PRxMfzKlNB4/AF
PG71uMsS3WerDtHCFoKnFqh1HRE7iqPSFUg0MgyYeKuijc55ZHq7sYsMiTi/drjfgueRDdnPqljx
GpYWdy5UCgG0BIBkNGSqUdIAyp4e1OQD9380fv7zFUDPJQpsMxcGwnjJFcrKNu1AZKRG6Yeqdr6e
vdt6HYzGyqtwZcVgwADywYQwDBuFAy09CgzMxkLLGy1iafpNH02/rcLC1B7NtL/P9aBL12harlPq
AAigawhD9hCLwo+QFpb0WqIag2lGuI3bqR0Do7J2LvWCUqd+pujgmxwCtWOnWkWWkvy6va3XQC5Q
hs+zJrGrMw2kHFxhzqRSWfbkRm3T7dr0sQTLcsmBDik2lXryyB82fMuml3JXG/uM5Bvb/q48u/86
dQXPBeqKLuwbOn7wLdJd9MYSo1yoHUdU4SCstkvlTiAPgb3Q1tJ613Z7br3GfqP5Gh7PZxL87Nkn
7jjXxfT0VKggA7n3lCfU3saEBXH+trK381dfmjTsKjQJCosH+CoIF+hQKJyxIyejodYxSeqvQhDt
MR9BdGKVSvHFo7oWjqpBg4aq06HW7KcGM7SOedkiCaWs8dbOtvviewCKRTYAeA3EhIBLSrbdYgbK
dRq+p3efmv5VlGKTO8Z2ZdVXiecZegs8JoCBAPKA4+PysWK6FsPz7slpAEdtN706xQmD3MEUt8n1
PxXjG13vfcwAvS32KniZpWIC2GfXCV4vSYNUPXEqnWJteZ1srNEMWqsM/zcRkm0wLSWvlK4lJxDX
+LHxQdK1KcRXuvmJWsYjDw8R9Wh5IBXBtFw71yEhg+We8VZh6oAEtm7dCAMQvhd6spK/uTLekkBJ
IyhNAU9LsGuYLO4XXnLM9J/c/mqzfkXQkurhXQcEDXk2PO/S8TSE01y3BnIiaAgNeztWfAoPIxCu
+s9wzc81/RU1a8rZBQcaWVeKCqJGehoVF7MqYh/e6Ury4dpuz2LgaiJtPZss+VG3iyQfJj3GZVJ/
J5W2s9P2pSmMB4LyK2UH44cA/QDIQh5zZ60Wel3DkmRLby6NDa6D24ucTCeYaEDckG21LuDxz1p5
qDFYLD8kvT9YPtzg23dgQWHA4YeGqhknhPKZdI4Jt4it9bjcqoP2i3qMPHPwfFpqL2gAXAMvLigN
gBmAxcKIABkoCwMMUMkFwUlygyYBootIsWi5611jZVUL9w7J9RnJgFTm3OpyqTKlcCk+BGepPVnd
qTY3GKJE+KaYVuQsLgiAAXRBoG6F/buUQy0nNUqikBM8uL3ivWFAQ+ZqK1mJKy8Qziyo++GTATUD
lI6k/13S8bTjNDthfv2U3RNMmVe0KNMAR8/9gbWhsdbbsSxxZoZBaIIoRVKKJrNqkBoW2anvjt4X
Rl8AVEZbsllvdGunfNzWwDVh0vJKPiptho68U5Z6GxbDj07cwBlCRzkVHnrwXDhpSXBb5tJlx57+
XaFkJ3uLZx3NsMIkBtLRfK1Vf0CfvgFWcGPY5PHvRGw5ol5rrQ3oGmb5eZp/JUuPDrWpoQ4jTlP7
heGJhx7YcOWtTsZT1t73QwJT6gRunwZe9tg1/Yo3PO+l5DBcLHu+N2em1KR9rRYcew2atnJDWT9t
SAXegJXdXfAY4PrCrKAhEEUl2WPgBcPA+6zMTuBQNG1fd3a0OhAdc883HJOupzuxYrwXdehMoHSc
LG2tIlcgkMcPM+jQOgm4+hqCalB1VK9ZRra3l7hkNoEzAwYbfK5oS5IEKlpfgYQA+iPY4yC2WvmH
fufVipD5P7k6rTMhkqrURpKNSdVkp7jWi2032T9TnWtAbAAAcHs5Sw8QTmweP4V0wQyVv1SMEh0n
TY1LcWpRENWc47iND8Z917xZ9jHJftV8P77yHPNBBnXlKn5Wrq5X+Ve0tEqn0a3SYG12coenmP5u
7DujDZoazUaJP6p3jR7y+pf92v3IusBs3hMz9eNflI1+U79Y3hfT3WZsbdjm8vH+/SbpnhQFiFox
dALmIVPi0KpzkH6jKhcqnnlSpjWCqtUtkJ4R5GgwJ8CpYAKbdMtNATtPe0DzfyZW/9y2BOYQzVAB
Y8fhT5ppB+HuB22b5XtMeGUVoP0TzPOLYRw6moa3NWPRYvxVDLm/3EI23LKr+dMsjqbokZOwMVHi
vC3lGqE1W0WwL835oplHfr7gZ4ZJSTulTVqU5+xio3qP8Uh3Vf9aGdwf9W3tvdFDxt8wcOuOfbjN
3diBAuQANhXt2+3vWD6Jv98hWy40cQydauLKgfCjmgJr25WYbPtA7RG34qmwH+0sbFnj61aIQRL+
UGEGWJ9sTOc+b16UeN8pP9CNZ0Yrn3WVxbjcHtmfyfqJGdTG9vR9+g2TEctmP6Z7Wj/BSWxo9WJ2
dTDZ7MjZPvd+6dk3TFUiWoTE1GiA8qkz/TTes3Fb1iG1CJAZD0kB0nLu3BnCp+64Kcha+m/ReJ3t
pORDUGMEitvVUXCNk2k7Nu7gm3XMg9YRa+OrrjgZUWqYjdZcnoT5woihS+2hBUfd0IEJKY3Ez6oi
IEVyAMLH8EKm7tt0Qr7l1Zi2dhtMbu/HxeuYzO23ZhE08Gyc1i+SFU26zrtK3ySZEOBTLIW1Nbw2
V9k10zcTTDUkI2GlTFuj/ZVT12f9d6S+trd1ZdGUn2+GZEyEoU9m3UKF0+SuKk9GlfkGeXJqDI55
qsgWSe34KFjInHuy1ja/5Hafi5ZuMRO14WQTRDNV+YKjULLkvmAYcPnV1de655cM05ksuSJoM+5l
LX6dOCb1mCrxhzUNXnoEziVIQYRpZmiK7HCChT7u6agfCjCET+CoV510pdVgWVvA4wFq57kxUW5J
nCan5XUvslMDKmkKKpSwd9gd28Q69/Nur0xfR3ttYNZ1++usomdCpSuq2ChDNChIn/S+8EeGEbB7
rgf8FYNgx2OVEB8xBjBTdfXiKO9NsaKoSwbiXPp8wGcmvxwa6ujNMHs3brVLEK2F3mDCsmO20drz
MsfPso9xLktyb1I0L5dVOr/n1Z09BYX6oKnodCxARecrw30vSJDwJ/QIqCuO1azxtwRLlkkbnGHK
RwhOnf1g/KkRQnnB4OdtvCPOh/N6++4vPRPny5RsTq54FmfwvE+kfOSY7pZ1IkiM73HPgjSZ4FeF
t+Utrw54ecTysLzyVKh+UHQFTdCwuwerPgA715sBE7uiDd2TwdeyJIs3HpE2Uq/oDkbO6VJhgEru
Ch672Qmt2J5vCDL5k4WQ4vaaPluIro7sTIxkP3VSAoZD8HBl9Ck1fG3aOvVT1x1xXXxz8IX124y3
hrKxS78aU9/AzIq1QezXSfz5Zp59g2RIB+bRycrwDQLDknfGnab5KiZDB6z5wj+MZxba+SPVXl12
bJQSJY01AoBPypb/fxPAU3O510naE4V2Gl4vFcnrY/LWl77lvnXody92Ndua+b7No1zcuy/VFxB0
eMqRUHCVgIyh17Nd4RC/0Z9J/U24UVaMu//pjAAXuvy8knZdHXv4vELd0Wzbd49pu+van1O+BTME
d7dT/KLk963aH1RlCrOp9916DQG+mEQA7xL6QaGUMzHD5VdQHYNz1EQnJ+8uz5C108eNST4K575s
v2e8QwelFnJ3Y/Xfbi9/6WEyAMgC2zNA2Xg0LuWydkyLumyQELUy9G0/qcUb+FoDkBqtWK+lG3cu
SLoKhE4twEU10teD8BkRgeW+317KksU6lyApetzXltM2WEpuYaIuYM+TuM/pk8h+1uXW6tdgqIvi
QKSB8XsI2tEheblzhUZMxRIjObVaHYBhIYxz6hfNGMaOlQUV+ExCI+MrD93ScaH/XIVcECsAy3Ap
VCNFKWyBZGRG48Du7zBwvU1ebG/F+C/6EObcXAcYA0Ygyx20qEyZ/WggJ2HnnQpXTxlCopPqjRN+
r4M66QVEyKNf1LV3b2i0fTZzKzvcPs55/2Szcf4J81acvele4xpK0WXZydFCk7d+2h36cvRL904x
/wvdBMIA1TgT6Xpwn1+K6tR2KNUagWni1u6xYNzyERorKy/cf0j7sh65dSbZXyRA+/Kqpdbeq2y3
/SK4vWgXKZESJf36CXruzFel0pRgXxg4ME4bneKWTGZGRiw+TB2EZVg4B0I18xYah/UEFwKCQGc8
9clBNJ+xKY3pd/OrBqTCfNW6ws9+TtYm/4jVUHi7mEbi2f24P69LB/HyK2bHhIwakJcMgXWSqPbW
JtDfrNVyDX+5mJsETgSlVAAbwIY8m9Ops/uY5QjJyjQyHCUYej2yFHRqvsR4vllu0LiPEMrhPwd1
LVD6U5eeb51L27Otw6dBOK0nMwDDcw2tsJgrh45U+wos9uqhV+2AFjm6NL7q9EfWl8GobQoIWijI
6+979jFa6AvcWdqeEfD/d2ESf1dovi+0fGdmVZBUyj5Hn0DWb++vzP8xZ4iiga4BJms+Z7Zd1i0f
EQOJKkr4B1Efp8naKSDmif3pc1rssx68WnTjfL5vWK7F7XwB2Wmii1zqT1/vfz55HlNx155YajKf
lh56rIy02Y6KYW/um1rcfVLw4P+Z0q9N2aVAOkpM+WkAwi8C+9a0o5q24r7kFr43ntljpIeMtuNx
FY8Rqu3QHdOOgZ0UfprEpzj5Hgs3chJ3LdaTk3TPqBz5hb/qgXfX1QqL54LPMImtwAKxg2PgEdJl
YWJA9gPoBXt6QPejmo/h/WldWkHXRMs8Aj3U/+bRc2kD3iYE4llzGLpIJ1a9UYpUCYvcrv/BLyNC
AZkQiGxx883GqQBvTTzuyZxABQrn7pD1IRgrI7W3o6R+/Ydxof0HjhkdvUj/X08qMkuNPeZpcTLi
lPkoo45BJhhYlepp7UmwOIUXpmZ+0axHFBCrqjg1vLS3BR45UVEk2Uat3HHlvll0UCi+/c+w5tS1
alcosZ7b5UmlLXjqudvy0k885nSbNuun5jGeNFGNB8VC0iBQhWFSX2QCVIhQBrCiAqWELKLolDR2
Rh4X2r6anKQ7ck8f9FDPcvw9MWqjCTrhKNWrk5Cs/a2paYOEja0P2xG9SsS36tYej67QQfiS2ANr
dq1KWQuuBRUKGdOYEimrAN4YZ2X8SzchghjE2kBrAd80b9htpqLECeTlqXV/anZ7AEV+FJtgXRsK
9aSQXwzy4amCpFs5PXRj/SiyyCzOtYghVvxrUE6x9dPL2M/7e20hoDPw4kXLAIAp1g2fRu2Jkg80
qU6mZPFGl3at1hu7HCOPbiD84VPx9b7BhR2HihaCOeA2ITw1F1shKfTr9T6rThxUuUHqOr9Smn63
tGrtyC7O96Ul+SUXvskScQyRRlgaD6LYdWSLVGU8fjIICaEyTpTHOlLw4LCiGLw+n131iyV2eR/m
9NP9Ef8fHwL0IZolICo8v2kqt6YOrZrqNLSPgx4VQ1CqQ+RBVP2T/t6+NU1Uv0LsMEdXqjr6ZfZW
6346QJTs7f6HLASXspj4v98xu4Zap5nyRiHVCR3NvjeGWnNE4WMagmSNGGOpDCBhXrI3TyotzvG5
vDTRZGhzzH380u5t94l2wRCq0PXp/PZr2wea+ME/J8OhRnueEZHupel9beu0m+lbvQZTWspI4Gv+
0PxK2dG5xl9VT32pN/ia7jCUNJjir71yrFykcUe648oRhaDU+mraz0MHNaSe+aWSHax0hdJsKbGM
VjfwhQMNjpa3eRGCT8WgaEZfnSDT+H2q0UHqtr7TR6UFJopQh0aIdjKVr+j/EMaa95EX1Oyilvx8
uClBUgdY4SwfoaZ9W1Nzqk7ULVCKYscKtGr3t9dSJIeLGH1AuLNAPjfnCbPKkUEQSMWiTwebBqBh
ZcgMPqR2YH1uP3nQQHCi1lpJTd46MOA6cDVLnApyv/NMhs4aJzfNsT2VYNsw1ML30g0y5x32WZX5
IICPVkZ5W5sHuRHSzIbkRwFT2SxutITpVsB98pOb7VPUPzpwOj8IYfrOQEOl2KNhfrRWECwydr9e
PdgEsZJ8AUu+71lsx0Dm0RBC+MnMraOWA4fupT/b3tj0Ov19f3y3GwUsUiCRwiMY0ar+x5ldeM14
qMzMtSg/JUx9ALcl4o9sJeS/9UPXJmZBh5uLmtpjw08O+nJLRpHv3DUNOCo1VNRWDt3KcOb05fVY
2J2VwdbAzbekLDZGvIZIWTMx2xAqtXOidXI44GezEsvPky/31+R2j2PxEeCipw//RQPw9U2Wspg0
vVViTegY+7rWhQyE2xPaca2SRHkjfntqu4JiX7M5uyxQDjTRvVrxUxXngWE3+xF9s3X1wgHU73qU
As3d/UEuTSNagNCeIyXYIAd8PcjcyJ3arDGN1jTa0ejklt/a6vt9I0tb7z9G0OZ0bUQT+JUJx0Gy
mBkp08nyelwHp6oPujUBtqUze2lqtmiioCjuTjhILvtBQS3Pys0nZZV4edmKg5I/hChwZmeeQTOb
lGUZrEyDElZ0m2nGpjXyD96tkVCuWZLrd+EYPC/NB6JzfiK1V/uxnrxlYAZAje+z0pCVrsjbIFE2
6AIXiB5CaPPNscsW50ORWyM/jU0S1ikq39rHhAvk/mZYuLCkGSwD+BYkdGK25YSwJqpNMJO2jwlk
FjW9jRSv3lM385000p3kKY2NgCTGu0WnaEiGvw6G8QGyHQ14eHQZzrUQs6RCH1Wt8lNZfCUehlk+
JOkaAmVxMi+MyJN+sXB2B2K5KtUwSk/ZpCI9lop4qZRVsSzptq8vKTDz4e5Hqwj2IdJ913bixFM6
x4yxQapfMd4yAAsHKMWqwFG3OfhuK7+cfkGoBem/CtCyKO+rqCNISZH82SpIoGdj0GRnOqUrnuWP
k7/3ZbMZQOGrybrWgf9EyBkqbRi/tcBC/Y6nqHpydkIDICZ0PjlPVr+xf7onN2a+ZZ66lV1963ww
Qag5ICIGXRdy2dcT1HGzduOhB5628IJUfxl07VhWB1B/W/Zq3lX65/mYwXYGGhG0hSCnPRuzoijW
yEzaSSDOlPljtW+L78SLrG9J8x0RsQ9UhVL9QsPnyihv/TjKmWh7/CN9Dmaf+e1OB/RxOUANp843
yz62xcfKqb0NwGBAtpCYyOiiM2B2M7Vg8ialmfcnzkQPzn1aqNpjX6AS8lB1rpdt8XfvQ1PczgjN
yp0c3y4aZ6crKMCG97/l9mihw0KyyCLwBCB7zpCgFlNSuHE6nJCn0LIQjVJgTBptlYYg0l1rCbp1
wDAG/RDwWaO3GkCv2fZRKi3Rm3o4KWW5N6uRBVSDzxjyYfSHei0OXBwahFrRQILaC9zktbV4mEjn
MjqcUJVTD6Md20+DqRp7kNfkL/8wi2gchZASUEgIdGemMlstwG6MgY3oLgYcvNzpFjGORgwU831T
i3OIZiep+CUj6dkRbN0MRNyxPpxykjE/0XdpQS2g8gYQKY9TdN/YAj5Etv7iwY9SmcRCzuYQxReB
0JCOJ3VQvBcvsRkUq60Ezcfo+fSmIHFGWrwg6ViCFippN07FnfaQNU75QbseeF+HxOUAfVytP3NR
ldXn+x94e1TxfXgOot0TbIV4tF1PfNt1ZKqBNT7FAOocK8esJfh3TV/tds7RMiNVDPFCkx2LsxDF
mRJHaQxlPDXA/B7R+DIebDAwg2SYZWfVFKvqNLd+FgZt9C2iSInWhT/0RxcXnlXlRlcY5gicw0PJ
jyXbal9y+9vQbgdgC13zbQD/AffVPc3TAMlIXwyvbfqzMdd6QxZe/NdfMjuyE7WthA4GsOlJZHRH
+7tNH3W8j5vv+QYynGpt+eXW656/31/XhUrmtd3ZNgeLlzIhATeeOu+dQn2k2LFpU8Ub5OS/JD/W
WLmWFhgIbgkrgcIneJCut5HRQ0C9YvV0ygodVQaSjUAGxc9e1sR+r5N25cW/ABtARIibBSEGdJQh
53BtL2O8HHEHTKfO0EM7+1VkfnOO918nbdf1bgBSW3dzf0IXDgpKpOi1RWiDDklvdpmOnsYyQ6gT
Yl+bbXI1p5vR4WtoAflbrq9sdLReWJnNY1N6Kehp+unktiRotXhL6LZ7LAzgtY+ul6888JZOCdRa
QLqKxxYusdk1WvKyzjXqTSfPTaonFcGwX3Kn2WsKM7bMJKc+z8n+H+bxwuZs5XqtFQKeCDbVPkcx
lA7bqiHu7l+soNSAFAbQJTcYZASU0L7MkFTXTf5YutO7QE12xcjSppckBx5eqwhy5l5tKKDA0KnI
3Ot8SB4TzdnosfFWOm4djhmEd+8P6fY2xtZAKzvInmTFfn6TIOGkkJhW6mmCH/eF2/EfmOb6Ceps
zdqtdRtfSVtg8UbaFkwOc2LGpDcnk8XudJrAAbYfIM+BCgUjASSwx6Au1ORzz5GndgQFAXFbjgdH
ePZKSLA4uyhJQD8KGoGImK+PuIRVao7AA31CpuuQFy73M6MbwfVnIXSe3J/3p3fxfLuA4sirENZm
+3Iq9Aq0k2jvdvqBbaZKU323pcqK41qyAtydIyUx8V43Zl7EqhS9sUQK+kBHvNZF0YAwunv7+5Fc
2phNXON1ipOV2PtFpWh+1vMk6L1VnMOSp0IEDtIWA9QUCN2ul8cpnNo1qgFWejCPob+BHR139Pbx
IPk8VQiyFS7zojZx0ApptsDRJKPta3EyRs0kisjKFG8jmGh9rRmnsFPs7JxQswzSEsLO92dk6eig
txDZYeDboUk2uwtRemlqr9JV4FziOATZJxpUORqJu7wsTv9iCtTPKNyCcGXO3wOpozphhadCtLgb
A71M+0+EgZHYGlFgu29qcS9BbgZUS7Lr1p6FboNlZVnJDOwltUueJuiMR6bO1X/ZTRdWZncEbyvD
yeCxT7rbmZu0o2Rvl525vT+WxRWS+uUojcqcz2zPuno59IWdaCetgo5KDnLKiE56/oS8i71yBBdK
QUCZ/MeWJZ3fRWxITdQ2c8VVTxWezcjZu23dP2jDSMQuMSa1e+jHzBh9hU19Cxb3php3RuahcKWB
bAxVrNLqkAcC8zvkFSyW+Ly10NpCzFzl/r/MigMKGBW05WCYv/7STiWdwrVYBby7oAeNO9b7qAr2
Co5tbyVJLid4HniABhSABQTpQILNjghK/w7lXqEBxaF/Gibro230t9Q6JRpAmYieZS2Sr4RUS4uO
JmZ5x3igMJmrVrepOTUDg03RShEWq+kCqqTpBvXENWrcpUgHpGRSpNcGncb8qh4RDvQaodopzWs/
O3I7HOKoZ5tWrMQES4fy0pD8+cXmiuO4AKUlkRu5fqnSLCiTaiW7snAx4npCLRNJHdDazEmWhCnf
k3JXJCw51Jxtc3Q5+paoAod8ur8Bl+JskGPAZaIP1XCwO66HM/Zt6g09hqOCcy3Qkz60eQoB+qEd
nlyzVQKeEfHAW9MMYst9tKEs+aVSDLoyqwtgbuQEgA5GrIq9Ap3W6++gJZpxkiHXULe0/YSUj4OJ
3iv9c+uWPsCcQXMwOdpjEz0UFM/Y0X5iZRd1Zf9cEbJX6mRYOZoL5+Xqg2bXH22JpwhdnpcU0nnZ
Ri/JMcYsdKPwCzGCz+jBXAM7LewtWQPE6OEO8MaauWJ3oKaaZgw2kyo08xcVhKn313t5VP+xYFxP
84AnlwdNQtSg2zTelKjBeMOpE9mntm/xYs8g7xo/NN4aG/FSluRqZLNtNiF3ScuWa6ex/mkXX5Sn
xEOaZBrPuWpuSZ75hEMAPgs8o4nQD/IELZHMW2HeWygFYHJB8w66d4TZ3pysrZ5qxNQKfASACkYM
RklFBIVjgVFYAwamrpBhiw+5zTexNth+nRsPxrDGvyW3zcwNX33DbFs5DDeKN+IebMFw/V1VVLz8
6r7vvgw9IqUJpGMPouj1cKpqtuKNF93KxfBnV7At3FrL5PAdoC4V9wei18B0Pqby7zOmcp6h0o6i
h4HoZbaN2zgDcS0Ee042fzCNk8I25rjCrLLg7q9MzPZx3+tlOYoG7sL+UcY+6CT06nsiXNwv+/sn
ZnnW/jOY2c7llbCEbWPnVlPQT9XOciuf2OQZmgT3DS1AiK6nbXZDIwgcaaLibHbICjbFvq02NjMD
w/ylozqmpCLUtEDJjZepqDaDu6W9eEY6qzXHzdjbX8zK+GVl6s/7X7XoMC7WUk7PxXWn4bGkVRYm
2tW+plkI9RbfnA4i+8aU51p7NtLTfXtLaS3Uy5DXs0HYhFaAmcG6y7McSQNc5L3fxj7aNUb63f5Z
6b6r+y19Y2s4pmW3cGFxdvVUZFLHQc47S+OINo3vTN6WFq/ZmGxN5TspHkSnbylRic/6zxZfydEs
Ov0L8zOP0FXNmNpxJ2FBXrtNXS33WdLk0f15XTwwqEMiuwCaFNy01+vIFXBwKS62sQmazxGE6Z2r
R4r2taJpyKf3+8bkL7txchfGZmuYdJxmk4cZpYR+Y11ZB26uaX5VlsW/3GcXlmZrJ5zREeMAS5PF
o8p6LdyoNXbMfgCPNaVTgFzNisVFf3BhcbZcXiWqXDiw6PT11o13Y//OKmDn+839OZS/594czry1
2epaaf1ZsLby05PItyqHboeZ+EXWhFr118JToNJHmP4/G2SeUIsHMy+4hXFBvZaBOtGMIXitrkS2
KxtjjquqNJLFY4ZdqAsvAhqj8CY/Vj/dn7mFFUIN1tBlpgdvzXn4XAnP6GLwHJ5I21oPHhCibzGx
1I90aPMwEZ7193ksWRQH5hnRumfMkTtmbrg8bWCvd7ajdRzQaq3o9WZUnN39gS35xitLs4tVeCpp
kTDT0KEbQe228TS/rh/z0Gy+svIZYBpkXv8+DEbOzLFApitfcPM2OuhXaAOBAtqJ1pPYqy0t34Ay
rDce3mER79TpDXS3JTqmTHPYJYO5Rk25sGOkNA+6l0CJBeLSmStR+pLbBAmSE8so8IxtVHLISY48
WpnaNTszR1J5DqEGgR2Um0MrTZ67xg0Tdzo0xoFyLShAD2FVluKjleWZCm/vFsVBTYttgSeJNq51
zCxcu1fDnnmZCoocSSosDDuZzol50Mj0mIHOe9SMY1aaAavVSMnXNKAWT87FZM98Tl5kKH0QWBVl
t+F2sonRb16At5H348qEr8z3n61+EVcMCsk9R2gamgwzX5jTu8OeJhMEDCvrKgPBmRu9nMg/798L
O32fC+grYEhq9bty3vu2PIC31Z80AlInhFmlskvhV1Gv2BC03yGxG9gFXRnsymr+iUAuPsJipCdI
uWsnpaJ+JqyDO7RPZm4fLd6DOKfbQ8Ek4sbaHC897jF4lKal1C6qpLPD0+S93aDigElOXTCb4MWT
AYcNINwATXYcqmCaIJBnOcFgqAHz1viflhJxYMyDjqEpsU83mGzPKyze9K52qjsB0Yf8UaD1WTX6
p4nZSFmLLerxeFDbRzY9mKw4jbnpT9nOVia/W2NAXVyDi2+RG+ViDdpB44OWYyMY5UaoecBAfRU6
Y5SDagu8GMW/XAoSzYvyG3gS5095NVGaktkKHrzD18YIxLTRTL/uVmJHXXr8m+19YWY2Kqa5rBbg
AD3VJQOuvsqgektbnoLsI+8VNFdDlCvIBfpg0BgZB5U1UJ9xKiLDJV7I3Kk4gF4i3oJaaIh6ffya
OQM0IT0WH6quMqNJnziIFckUZszsn5IK7YL3T+hC+CvTaZL9E5SSmjXzOQKJANs0E/1UxM0zb8kp
6dw1kpIlZwNKN4kHkXiieXNG5uZd72g5Zskex11mJM7eZZB+RjloDUG5BAdABhUAXpA9IA85b+wi
4FRjWkb1k1MY39ClhkabrdCfdCP3Le9UZHpYqt/TBnnDgkXWQJKgBmLr/pzeBPsgqkQWFPk83JgS
SXS91wFSn+LMYeysWtRX0QdqZnEYG7+pnYSJ/nbf2E2g6gKyhOw12h1QToTQxbUxJVNGU1N6du4L
elIa/TUbyCahvPMp2H2ViWLfq0Ld3rd661ukWbSoS+5FSe87S/InjSKmyhjYmU3jxuX9lpYPbfGK
g4a8/oaP7235QNVzwqNe67eCgXlja1pr5B5/2DivDiA+A1h9gKek3hA6FK9HX7A8FaPrsfOUfZqe
IdwHAYCy3zqdH1u+GY3bRImc+qH7DWHmkR4ze1NpUfdKaZRaB0inqMJvHlJtC+7NrniAJIhWhd1w
1Eq/U57ZaY3AdWFnoFMHpSTEUkj4zgsOVTc1iQcw6hlItsEmQad/cSBzphH4CniNlTW6uXxlPQ6C
rGAjsTQs12xyGjaKGDBfds57unPq9lwXX9Hmix5EvuVJ8kAKdANoFrpHxW+u/OrcL6LUwpWPuHGR
8iNMoFbQiebiz2x/5jHXe4Xa7FwABw6Y7N5o8tfk1SJhburByEE2BbEor4/iRjg+cIbvKx+wcEAk
cgb9OKh+gcR9FlrGGej23TrjZzP/EgvuC/ILTPh7o6r9zlF9hz7TIt0Pn1m7F/SRlsmuTUHuZ4RW
8p5pRUB1c6XV5DYdizlBzclAtyveLWBMvd61SGxbXVMZ/GyAH641HoDfUZLtgLgIJM/EA29b9zsb
tnb+0qiD71Y0Kgx95S0o5312cgzo2aoAtMszNFf5tgXohkBU050T0mh+7o2Gj47NIViZfTmUGzPo
QzQkA6UBtbProaK+Maqq1ndnMF6yJKiKqHA/Z8aT04BE6RyTUCVh1/1csXq76bw/vPJYdmw9SMbN
rHp5V6g5ymuQWJmqzfg0DoE59L5lHaEsirvQt/1h2E2rcfXNAZc62S7eSiAix4mbt16ChYHrQ9Z7
p5ScXf2xUUCn337N6GOJJPv9Qd4sICRzkOCVLZ5Q50Mj4PUYJy2djM5qlJOjp36Tf1Rrose3Y8Gh
Rc8XSPKxcoCdXRuwGpQr2rbPzganvmEx36Ub1/MCeLhAS9bUH5esoQQL1iT0myMTMguWTQXdAXgr
wJoLMBYKbuSr/sUEj+Iab9CiIbkbAaXDzp/74NIce1JzIzvrbiMVB6ozxVOz2TXZyjG/CXkh4w2P
g0IiMn54us9OeYeHu+UoWX52TqAd91OzjEjM/UYJSpRXVD0ampXTtjQ0G7UcyfQA/MufS/siyLZz
wJdttYRFf0Ry2AlMtDvTY9Ge7m+9G5eKkTnSfwEeCN8x3xnMHG27Lnh+tvCgcuvUZwHK3r6jvYp9
uXZnLhrDRkdLJWieXUee9YtBDYJjn2dmfu47z8/dHe+mkDfaDtxWkk2oWgNk3LzCMThU6YE2R7wK
OvyZPd0tvErpm+JMmL2vwXRO4r2tOA/K2uvh9n04syTv74uRtV2D+3KAJUC9jE3SbJpuEzvHstma
oYKA5V1dAweujW12pNPWo4ZSU4ytm/w8femGpz4b/LWc+m05Gbc90nEqFg2xMDoyrkeWVUWtkULJ
z7oTtt2xKs+JCBGOpkbhG30GNmvdH6djr+zEtjgh5U5/MS+8v0lvx4pvkL1HOIFwybZ8lVzMrjqJ
1NKUrDjb4651nuPsGDePuvZx38rtkYP7xcYE7AmBKGom11bKMhEQGRiKc6ps4kfziRW7MZay8H+L
H5GE/6jPI9IHhTuenNd2KO2zFvy79VlBD+7kvhrlozU+m13gtZ8kI3i+Mns3b7aZvdnsUaV3BsuE
PTV+0vsyNJpjtirfJT/6KjjA/QIoDCAqyHYgSJ0dtcxORsNp1fTM2g9V+0LXoo+FQaBFGv4Jegm4
i+f8S33tkR5g6vRsOT8H/qLU2yxeS9zfBnNwuEBuuIAcAqmHAv71yiCYq5WYkvysJW9kKH03f9HK
R3XcEuunq2/I2UyO5oP13eurADmf+9tvPoM4XAjw8f5B3znadG5Y8CeRMeiakXMClqHCAmZkjZdy
Pof/bQG0QRgerMyvy4IMDR3GnJzJVIYDfyhTXM/95/vDWDICnwuKDCS5ZcPE9Rw2XoG9YKvk7FgZ
Sh8/G3ufF9u/tgHuI8hLQzgNr/N5wJvUStEQRWnPaGXKS89XUTVK1kj7FwYiQwuUcZABQJ/tbDMU
RllpPZSsz5m2z9EAUaRbYJj9+yO5XXTcTDLuQ1iNBvn5bFml1zZAXCK/4IC4Ni9tBbRwZRn9/1mZ
DUXtlFoQFVbMFChv4hP0QN23cJNEwDRhIBItiKAZEPmZ87SIm+UsholOO0wm4BjextYD25785AXk
6eOGBz0JoBCjGH5T7+t6BcawOJGyjxKUHfCr82hdK+zCMpKKnYeee37lNBWULkdtbZjLZlDcQwEH
alfzXAm4duJxTJCiabVQtUBAGYC2G+JvOvOR9tbf1eJbP33rWJj2obZG3jC/BuUcI1MjwdBo2EEy
+vpoQW4S6eEYGRI6tjtL/RLbeTTqn1m+titvt/61ITkLF/ethjToKEuzZ17jnWdqfk9frLVDvDSV
sj9PwrPQYDbvS0knYlWVRvkZNBjpG9oGvXCaUra7vzFv0kp/Jg01SrBQgPUCwfv1WCZRDUKFxvQZ
Mh+EfzhfBnaInXeebpwvuRloKdw82xSNz7RtrUxgV/AiI1Trn6PRIMHwAMI92yEPWaGE0EYI0GuC
7tPKw/+d3rpkS4Zf1ghRZGi7kZ23JsO9NEfwPHjfSNYurP31x9MOvMGNonZntfveQ49FE2tNV0t7
CgkVS2JEwOpmy59fLDUowk1nyIvunLK8PAyc1Pu2dlswmHsemha0JlxZDxkIXAYKcj0QSUoZSlSU
kT27Nqi2bLK8ruoQy/mFe8wdZIre1HTjIXJWfAWJ8tfq07S16Rksh917XfgEjwNfOGEDEvrQZBH/
ZORH7TcH+Z7+4YU6mA8e4jFM1+KmP8/ue586mxt96FVFj0l3FtV2LLYobhD1A5mPpA2k/M4rsw5e
9VqJ54ZOviGOkG3K1A8K6QRoViM8BpjBUN4nNygenTb07HD03nrUTIrIBHLEPAh9U4lAEb/pvhW+
Vvuasm2LZ1JEUKHxikgDzyz0PuKXnPmCsiBGVwD+Ycn8/ldRbbsHl0aTvTH22Y88yY4ukK1g6Rri
Nac3T/xgySSIElEJfDtIueav37at0PAxwrc6+1JVf2R292h+yb87ys72NnXLz273Of9rItM/Zk0d
eQvcJ/Dp0ktdbE2DZGUs0chnYQFpw6bmm5l772qePHrZpK7syxtEgLQG6VCQmYLZS770Z9byNqs7
G85VN0qgYs/MYiFVzdBBRG6/58YzNA7YOqmvdD+zPQbmBhnSymDjRrJNOBk1lR65O7BOZr7nbvQ8
CfkntH+C6QyILS1CfPNs0pUIasGx4KHzR98XEk/okb4eLTgIK7NVk+6sWI9ET8CevJabuSnfyAm9
NDE7PUrauPo0xPzcaFuKSUxrtDem2z7ZFMqBBgRCsL746LeJ+HzfxfwpAt/MqQw+kZFFFWXebwMi
NjCmmWl3pkbklEG8ZeVTtSvUYwXdPd2Pn9UmUsXPFasyiLq1CgEi2UwLdZHZReMqalwbDI5N+zHs
bUAfEt/8pkamscmSfRHE6os2PoAAvjuZ5bljvhLqAS9W3pYLN7cs4vzvR8y8q2CQoE5tbCe37ESU
oissEJlBgt6mX+6Pd3EHyf4v5AhddA7PLHnJ4OmEWqh/gKaCPKotD+4buGFFwwaSsY5smwJ+/0Zg
O69R8q5B0nzmzSPu49Rut1b+qTU/tc2040NEyJk2vlciDYeWfnUHSDkE6P0UtRhyaKsY3Xf1jtQb
iKbc/7KlrX31ZTKTcOGZOtEaGjRjkAnPd3pztJDw719S/WtdhOb0FCub5it/nA5l/nHf8M0W01Ck
Q1pVIg/hj+dJwdZNBe8ao3lF8csrNtQOdDN568YXKJ1EmogB51lLTd8G9kgMyi5KrADAq1iR67Fm
CTMH06bsNVWek/E19pRwMJ9r7vjoZRu/gK7MsB9ItzEElBJDdCSp3a/7o74pzbv4BDz5TfQ2go4O
SaDrTyDUTdPM4+y1c4Bx8BUejOq3EvrEKVE3mqUEtoNL+Skb92Wzd9KwqV505fc0AhPfN88e9Gh/
JopvQNlNWVmQeULzz5eh6AO+KZQujZvg0uJdiyI1ezVYGvbmQ6P85uwsxnduezsjXuukuDndciJs
EyrlyJ4imz+7iEG8rwCsh64mUNUGZnr0hiyw2cv96b7d3TMrMoK72N0EuOxyBNfnq6h+O7z3OXdC
r29CaIXYCsShi02u7+q4CppuV0+fhixbOV/LC34xzpkrRQONZSXAWryC2TRP662jcPB21YGjjHs2
kVDLArOgUCf0q+Lr16F5MItvnH8C6DKK0zAmBxOamV7+gnKfltQrL4rFRZDSP6hBWiCcnR0IAgai
zM4n9johQdMluyFmQbmmnLdkBFE56mzoygaV+8xI57pZy52Yvfau8gHC+nZXOFOJbj9vDdd1+0DC
ckOnHYkvebhQB7hebmZ0KYd0AH/tVf7NzuIoGR6njIXc3OoJ9KZMxLJHzdjVVciMt757M4aD1e2y
l+aYx+OWVvxhKk8pROVRGPmWBXkkUHwHo0Hf7Em/JY4vAPoD/32zls9a3CfyspWJYSipzimCyFDY
7uQ5/LVQtGMhrEgRkAZOx7cssX2TmEHlvijsd4yFStF9WDkfiDV9lr2IDBWHqvSLcqO/d0nocRqW
phoq2NX3T9OCy5YNlFAdR0oZZAgz38W1PLHsVvDXNOirxw6JQ2V4M8bX3g60+rtYLZfKjXEVhWA1
ZcYe9Qjkx244djI4KzwTku61+805UDFg/Hmr4rfxRQytjyhgl1l/2TEMH4gctoZ+SBDiyoTZ9f4Z
DKTNawukIHg9TCBVE2nkJXoRsHXdIhkyzgYnPa2DpwjgTQhfr02pxGtTbZyGVwAkQqpDJM1LAtLs
umSlwWnh+F0Zkj+/cIFaryct5erw2vOtU1Kf54duXAME30RQcuIuRjMLkF3GcN8xjEYUX5L8g8Yr
cfDtbAFNJI+2ioZYG5auB2HqXVk4oFt6JSQj29SixZELdQzdaSQo5ehJeH+r316GSFAAfYDXGnAI
oHy+tjeBMLov9HZ4TTJnx59LAOzjmEUV2MLA5dr6Sb6GSLmdQaSAIV2D/nHIQOCQXVvsTcCpe1Uf
XkvXSyKwPgDS/1+cXdeO28i2/SICzEW+VjGISt1Uq8P4hWh3YM6ZX38XGzj3tChBxBx4xsbAHhcr
7dph7bVA/7Myrx8qtstjJwoCohmkmmddhqWFHNHFHGihgoXsSuJUSapZyASLrOeL2GghP7oZOC7e
JJVa03rMvjutHc1wIB3108E3gW32aVfFnYXMvm9q8ZDYko+OnPvLP0/26ivnTtc5mASPx+I4hZ0S
6qUUjK5e9FTXQ8anII7rNUPrrWiVDfDW0sPE/P9oi6WvIQegiCMcwq7MDb9WNnKdrRTdb00I1G+g
ACagjwUb9OXujoiM216OR1dCMcF7DhUco4MqvfDC6f7K/VAcLZcOBEigdgHTBABGCxMWJx44SNJ2
dIMit4LkD19ZGlfQqGHDQ/VI/MHStddA641yEFgw/gmjU+rbEXR4BAPyAUn3ofyThYRqMzJuWPEx
r20R0HA/OVJ0ZCMRs1iGnpBUH8t+dMvY34cKkul6iabZIEtWnqpbW4qCpIaIC7SpuMKX663mLRF7
rhndSWuOvlxtxDR4vr/SN4cAVALLjGQSBrocgnByW8s95hIIAXz5TFAwGX5amch1AmAGEKKEhhdi
xrws21PHXBXKSlVGN/dA3efBLtg+ERqjQmM+C+bGayWsu03GBRVLx7E21UFJt01V1SxtInHFftza
QAQuRISsCwA4S4aYJOnzooqE0VVq8qDg4CRt+gCQsX1/bW+Ye4SEgKYDow6c9LIoliQEZ0PlRzeE
CHEGhF48ZWZVvY9rGPxb93JmlMLjAlUodekAQwRNFUspnty6i76qWDcy/ESRJDTEST9DC3ItN3ft
QyHY/TXg4gY0jehLWu9jwLaxeyFiQvEhZ+eEd8KCitqH1Jn3l/LmAQJdEU6RilIzjP7lOZ3QiJSm
KPW4abQVQIwoClsPuiS0a6iPeNOXP0cwfIyT/wB+P6fO/M39D7h1T8CIgtYfZCPBQD+vyC//o4+E
UkLP1eQSkkyskvzC5kRpTXvuiukT8GqBoGI3c1oRhBqL6zhWAZeWIUFUT+KNUBjdaFQhFRvDS1Ua
PUnERjcTsPB2waGPsy0NaRJ3wNfWSG6H8Z9e3URpua0a6en+9K+TsfOHARqBljMBuL+rxjOxbqpM
wYcN3INanJCfYAFnihCgfZYKK1T+9GvprFuXFAuBMhFAazOLyOWKizJIEGJZmnB7fJPzJAtVESdL
1ngJbl3SGW+FZi9QM4DWdDGMmOlDwk+TOwxdAhxZJCAvUVagDQeMuQ8+76/jDY8MnjAQ1Ujd4CAv
iYGboIj1ofF5V8gb3s7D+FlLOAUcs1KzT7MotdNKIGYHQZgVC3xjNTEwOt1kIABBirXwDlI+lYQi
wsA6hCpKRbWg7mcFI3n89/NDtnVuEphhQT/X+Nc1GUGrJHt5PrpVbOnqF4qWrOLdGEg2XjvXa32k
N8wQCJzmAyKBxeyqF8APCr6P9Gp0CZ+YJPBRCIR+m2aM6GPn+VNWIJ/tnf/9DOHAz4Xfmex7CasR
qwltlhCEdSuo68ruyKHdwlQytDhZXbQCI75lDtB8AEwFtP5mmM3icIIWhKRaKY/uqBOTtPlD3meG
MkSWF6lOnOwjzqxQieoflbC3s6l54RDEep+6euQVFiL76o7aZzt93F+CG1fm4qsWfi1EIHqOC/GY
Dz6AblrniFFv9EDcg/N6xYW+dV9+L8Di2HoaDi3fIjr3RTmhddZSUfQ/kUSnOs5U1GPxq5Uhbzym
M/svWrokNOdcvdpj5kPLcQphdxre9Xy78HhTD5wu+auo5v2FvHUp56YdEaYHFmgpAOUJU9xVUj65
KPK2m97TRouTEdBE0lQ694e6kTVGaR9zguYh5gWq2ks7l49qHfBTMbkxBHzElzT+SshH86BFRjgd
m+ol4V6zYtekBqrt/a6J7Pvj35oqnk9UzAG0Q4FrYc15jat7kKNhVeUhtkEA8qGFk29ONfQX7490
yyggdwYbNwddyMtfTlQMSKmPAt6NfmDpSXrKxwdpN4khcK2WH6wd0Jvz+jXa4oBWw1T4XK5OrlL2
tEGX9KSFZtn6K5GXeOvOIYJHjyaK9EhaLfyPZoSb6YMV1ZU7A2wdIPTSC1fX/8mqAvqVIZ0KM1I2
HVexPvqsasNDjB8/ehKN4m1ZO6UY0WjvQzxGnI7KcA4LDUw/5KCuadXcurDIrkF3A6hDhOeLffaG
Uh40xZtcoEl4KlXSY4vee9bFlcD0AKpjNRqdWa41/0OuA1gj5B2QagOl6s8C/np5yrEuaoJuFJe8
xejwF2tD8wFfgWb3YKSv94/YjU2HrwDaTHhEwMks4fQx1/ojQhjeBaOFbgpBCo6dJg/Nqk3WyKN+
YupFJIwqhiLDSvzI38wL/mteUaT3vUp6wdWIf1YTPjVyD/5fMggim8aKhz4jEKRDxUXWNKmpOSmT
YLUVn258GLJTFQ7ZPlZD8O+0arzT4MNZpOt6SwpDn1aJ3h4iUc4MLRGqfRHnmplVbZHQSfWEN6mD
Lh0SmJKJ4mX6mIx8cBoCX6N80uVG0vrBipW6ccoBaZ7DMmTiUFdZnPKibcooaDPJzdt92lSHdHzU
oDuBEHklArxlDn+PtLRHIDfLS6gqSW5KrKnKACSZ4KNUZpDlGyE8kgS9JV3I4gDceL4V/Rm9XQsh
UzJw/9w/SzcCi7mjEZENDypWpPsv97dFaafSdXwIL2RGLSNnu4YsuAKM405cDDEf519HqOHSadCz
WHJjZafmR1LllIMvMTO/kAHShkfCGwJSg8m4b1TwPlY0iWYRei86/S9zhVMPlwaP3hJbKcR1XDdq
KbkKz+0lrmMkDlcCldvL+f9DLPdV7IB6TFIMEXYtU6CgBFDS/UncCIUkAIP1ufALibCrQyoNVTFp
GSe79eAM6nctvzZUHr9az0o/ShDPWPfHuzY2GA5ITiTYZyOwZImoG3GqAiVTXBwUK8wehnTDJ2v8
WdfLBhlpnkiAZiCHCBzl5RGBvketxmhTc/tAbeiYNWi4Rt3AuD+V+fpe2jJguGHL5moBflqSfnJ1
ClFDTlXcxlLLhnbTnmPgZauUt2chWmttubFu6N2apYEB/QAPwuJlTuIOXKahr7hqme5LQC84I5O6
lSb1G6VZNBoiI4FcN4BYV6mXaiB8L5EaU/KKyqqFpgJpSIM2R36M99kQhKYqT5pVxr2w6QuSsqQl
wZFITW6XInTreiWOVg7MPLHlKgMMiywF3mC8UIsXo5oi9Id0heLWpkbeIIlYyh+9slE4+/5uXhtr
wF5xMlRABtGKddXL00wqus1rwZ0CQ+Elmn+og6WMa6C/632EGgdiSjjJwBEjRXl5NIO5CWVMVQGh
VpnY6MDKqVhJuokkTbW5P6Mb8dY81nyvJVR6AGy4HEvHi8YrtSK4wvQa1vqrNEQmRE7iGMrOtdmR
kLWkpkASN9oEkIsdquImlilYGkMOcJhzJRsx0A7d5/3vuqJPQzUF6Hoc5Hml4dXOW/HLgpcqOvpD
FETcHq1MjUfrtn8syre6nP52IHApkQhLOnRj+jyTogdoQ6Ca9FCVrznfn8G+StVM/JQmbSUOvL7O
QJ/IWChYQ6SPl0ZD6Pq+Aou36ArclqQ57cecZjXTqsDKp5eBo8X4trIQtw4DHC9wHGIp5lftciGG
3s+ECL/jpqexgyZV6RlRnkTU52PGNXjG+Uij3bHUoZkiPQS9yUPW3euI41ftyjX7STle3jOoTqAB
dsYCo0V0ef61Mo+7fgxkt688HWJLYK4rwa646caydnO54GmRcx6wOXJHPS1XN5zsZ4CH9933yqrM
1vnqS3DdBQWeE4Bfi9gurupU9blQdokAle7AJNw/DRojag2SULHZJMeG8bsysgpi3h/5+gRgCX4N
PD8rv84l38REqmUsQaxDltIY0WrfpAgsWapvufixDlbCoBtpYAVNpfNtQAoLF2I+H78G9DROAOSk
Ut1gnwdn8JWiw93m3AgJNa6nWZOBSpbWumTxxUpR/YZtwNAwd+DymBsNlmjCWEo9zu9a1QWlNA1T
ieryn96rwGbIG2A2ZWHCUdGqClOCMMsHzERemUWy0b1iM8qHMHJ8PzF1bVj5rmtrP38WjD16iLRZ
XOdyRSAQ22SR3Ksup4gbqXYKHz3fk2BkuWJBBur+ft947iBACqYRdMjIOGrLvuguEOReUkbitgn1
yn2FPts57RaNVhQ9jQFNH6r+kMtOEI07Iqz4djccWXBa4/YjkYH9B6Tzcq5tnyHvrnfEbSSzR2es
6kHkYR+1T0n3mZQn8jKYDc2GyJ5mePYrcDLjsNLVMr82i6t28QkLR4kPwLIwhD1xIRAqcJYYvwDp
hyzjQWt2EZrg76/3tbm7nPDiYkuaMGUcNxEX0ajK+gLsWKQY0dmi5Wvx882tRdUBfiC8TGQ4F4vb
Z80UNKlM3CEo2Fi8BKjnqDthot1OzhsHyYII1XxiJN4hbh/vz/PalcA8f429WFXQNkUN30jE1Ykd
Fo+5B6nLfb9iPH5u6GLvABeQcE3QuooGlIXxQF1cyepEik4yx+OElIkHilGfeB3ak7I6Kg09ElCd
bEoJQIGwieP8UNbC8BoWflGCrZNrvM3A1+F7CS6iV07XQRiEzH12jNIBTVZdPoKGSscfhuYfnwDX
3IVB5m2aOOJB3jolkwYeFCAnjc7vyVfbtWHB0G2epywchOpZAwv2mxyMoOWc5uAct2AidiSleN2V
fiLqNm59rrVkuUDWTgiBwGJcJs9/acMlrI+b5L2ZatBOoREv2w6SBwaspFIE1DLi4bXnW683slDt
0D0hCSkDCTCE7PKmJBmL1TR/i8jQekai5Bzk9XpRpDWqbgobwWuoPQ4VfPcvoc7BHgDdUyQUgLcd
/1ZpX2d0SD0lO06wda8tODEnKgP2vI+FJClZUXmpoeZRHxtKq0EOqi8bbj/xkh/THgmv2lCxNrEB
McP+r6oGNTRp0w5Vr1YUc93mJkX231Md1PWUb5W8tMJcRpfzmOad9AyJuGQ/esAgraTeb9y8WZUA
1E0zwzswO5emBi9QHYiQLTmh6f8xQk7Pj985Mqw4drNxXpxIJPXx94NkSAV6cXHnUiVFd6avRydO
UV45rzlqfaiu2JAbdwu1mFneCC1FuNrz7/9+MiWh8+WBQyoojVgHfvF+q+mDUXXnf32H0REGSrbZ
Quvo3Lgch5O8Bs3vSXxqIuSj/MDSwp3sAf4brmzNzUX7NdDslPya0DDAB4Q+I3qUmr9e9jxVz/cn
svL3ywsfswsLNEmOeXzSSfxX5zmqq+2/RrNBsui/U1g6bL7KdSpObnwa0OnGQ+GHNmFrDToIae7P
5cYxxkAzCBDZtFn0+XKt/FCGv8mV8amVi/04lZsiFUsat55zf5wbzyIy7XCPEGpjXksmGq8sUC/1
iObC7D1OYky9QgHPnbodG7dJ/wHVz8rEbm0SCppz+AE3BMr0lxNDl1zmIQGpu1L/JGhb8GX/LwNg
IjjNwARKy0hD5DuAKvwOPWX6XtYeJj9aGeDWks1kNohi1JlKZ3GMW6UZkop4nps3IvOEB24aaVin
ViuBsu9ZLvm1VMUNT3EuvCA/jo56SI4vBhTAciqJZcDNvls6guxTNtrwpepfim50wLk7lEbbPum5
pY0vPBKicko93VLKgkVr0gzXxxJZmTlNPzcmo1CwuGJ53sU5Ot85F5ALJlUDIIlotYpWWm/mCV1a
VxCr/tQhNJRN+B+P55ehIPKYyYGShCe1QVwOquFysrPH5DsIBcvPrJBf2dEbmUEC24fa4U9SRFqa
c8LxUJuK8WiAnIbVQWrL+qv+oSA9IrBWSLYTCQ4TwoT7d+/WsGAQQFgCr0YECGhh4SMi5bkKvcVT
Db4BAwDs1ErhJZueVPUn4EEyh+j9AM+kDxwQLAvPepytKcxd7+isTIIEJQAygLYu+Xi4LkX+pp7C
UxGOGposCQ5zk3NOoXhrDavX2zrT4s0qEmAHgcDX4tEEL5OXZF2UnYgAEVgQ9VLk32imudOU7MAw
hpZC8/4K3xpxDnbQXYC4Azbu0th0fphqIZ9kp0pEVYlOOs2kva8becs6GQrzZGVH18abf//XwZWU
TJBiBePJmpHyE2iGTFExwWcJM6olZ/F0f3o3iiHgqPzv/H5C31/jeUkxhXGI8TiBac27Chn4dhcA
rNYUmxStah7rQqcpc1xVmQVuEzKwpt3/hhvhNcBFCnrKIJeGzM6y2zOtE74DODo7zZlhZV+Nx457
9/yD0J7TfNcWH3XxV4f65fcgoFyOMlUusDpMqDSEuziHo+un26laa/e+sRP4KjygRJkT48vkY9Qk
QknUKD8J4EdqoPQFS2UPBd63eF8mB7ISXV77aliEWR4HBUygv5YBbta2kVqBROgUAE0Xn0QNb3b6
7Bdrnf43ANRwOnVEsugzBy/IkjiwrqtmjCD7cuqbd1kGmsLb9QZOdmr+812a+nfoQXfwXCt7EubA
2u/KFR/uOnkmwk6g9QGEIXMH8xJPpmjDUCKpK5/Ayky7+iksQwqBnkIg+OWRQCVCjR70MaNq560c
tWt7OY+N3hRQeiIURP7q8nr1wLcGnI+xVeEgF++yuJW4nEq8gxS5lJ8axUJ8s3Klrx5fNA7hsZuZ
RaDqihLL5ZgxwKixn8T6SQQ5fOck3K6UGTrnpDVAws2BgBgGOnN+9JYLG48JsFleop/G4Ntz0co+
+BVFz0RQWfdv7LXVmKf0a6TFs5O2lV9DAUs/FRAkz19BBqpsSpW2p4rfDzLTxxcx+BMoMlZ206bo
A1jj/ri6LXMLKn7oGjCTWNOFmVTzOAsnLo6hJRXT4TPvnkbwN42rXJ9XvqaMwgOqAciuzVTtkni5
d8EAaG3vx/2TxgXRQ4s2OEMsUTO9v55XGwchQgARUU+cx0KSazEK33BlH2QylA+NTjEVGLxdkz9O
snt/nKuXeh4HJeEZiw0fbNkmLCtjkkRcK4PEdy80CLM5Fmr/3B/julP4ZxC00QMJglX7OTu/XpQM
NX7QOE7yU2MN8R/5T9ZRGHJd+ki9xzh2lGKgSbzrUwbgMhVcgLpoNZOE6gpVkbjerxLu3FxdJMn+
80GLw4rkghCNiSA/lS/paObgr4jkfZ+IFiTB78/96rQgdabi3gnIw6N5bxkHy3EzoGwkq9CPBz1I
8YpM1v0BrgIHBYg41PWQhEWHK8DllwcFTGWoa4ND/1yjSnKuchjJqh/AtRyQyNJAKsnQtSCfOj1Y
E/i9unDzyLgLkM7EE4Vq8eXIgRT63YQGmjPJHa3d8OVBf/wfGuZ+RsGjhFcBnvTyunkecJ1RhPkp
ZQCYignRc9qgrBTZcj05KomNxBYa3/73qzpLMQDLhdgISKLLuUlIXjRAafhnJGXYpILMTmJFBsbY
wBaiDwk5rfvjXV1DkKci54kGT9TCwS22CGA5MWzGugHzYqbs6+hxVD698V8HyRgDrw3uOFCGKA0s
Dv2oN74Elc3krAK6Mkgdjdc0aq7P4uUI87X7dc+TNorKSKySc6fF4IA+plrGwPvKzUyEJxS5Vxbt
uhCKGZFZUxd9N0BF6ItdikQStbUix+dacoeWNRxiOtPvT5y0lzPBVOBMeCnv5IC2VIoV1SPN5NbI
K3co9moA3prc+vfbiBsBZDW+C1yki22sxLTtRXhSZ9WDJivsKRouIQVkAtj5fn+kKy485AjgFqNx
EO1QuPdLrs4ijpqiCcv0jEzyCHbn3C++5L4NOdYGXP5FGqCFjYA0014ipH4bxWFUoeDo9QdVaKAH
oXF6hNtUc8kH+hzbcuUCXRcQFt+3WAq0YI++XzbpOc53QzZCnYajwSQ7Ph8aYvKZCxYw3BkdfXQt
PAcDPK5+5Wm7Nr1YIRWAcKRr0IC8zNkofMj16ZTMpLMgAho6yLPJa8TfN8YAeB+ZJwDPISeydOQK
dKH4UPZKzxpfFDacaJ+BCFFfOVa3Nht+AJm1KwXEnctwSPcGko1VkZ091PofdK4S3wCtqFyuaFsW
zN9HBb5TNSoOpMDKFrUQUBHBPVjaVZhPu9FSqJ/WEJ9EdinQ62DlC6+fePC6AcSDahGSDsj6zQbu
19VvPDL6hUa6M18wDT5mUIU9Kye39L+ayOpzS9RPfedEYvjEBTot28AY67PfBgyKMr5nSJwJMSNa
oIq4Jjf3swkXmZ/52/D8wj8UsXjLVBc/8SWI+6r+zIF62BeswvsLPVqwVp2gPMO8aTNmtRkrJRrQ
rZALHa9LbLD9ZWlJuZylb4P+hhoFXNc8sVTFDNJNEny3EHPRHiAkbOJPt9UBgh4hChE6gIOQF1XH
huaFyRGT4+EfFm+cbNXKoSxqCMt9ZHxuBsfwK+3AJ/VXjd50lKmRYLtvIq6tMRDWM34FGJEZmLqw
jjAFTdQJSn9Oyz6jmdqpJt8mvCVH4Xctl7MKhvbZtVy8ElH9PCSL9UaYDD6S+eWEw7d4BoTQU4GW
1/qzMrx6CmBxvJX7Tp6dxvzEh48SoaH3og8vIScxuOeFLpjFg/RXdURum+75p4gYkQYxj+MAaTOf
KcJDUCPcduSdrFmKagiHMSSGMLgQNSnM8FHULRI1tKjocMhVG0DNUnrWv0TduL+g11kJvDTIa+Ea
aug6A6f15SHPlLonXsX1Zz4GXQD4TSv5QZchwsaIbAfToS0BrgkN4ioMijf+k0oOZTVQEtnaMQ1o
EK8l+6T5zV4u9e8vWgQ9QwX8/Bh4/bkDY4Jg9SWY8h5jHfzvDSt00KKp+9E3ZORv96qjBu/dixfQ
intUeHRSvnGdQXLmaRscxsMYmBMxxPSQyXgcDIiGSN4mTkqcHGgH7MB6FazUea+cHmQI0UgGuhwU
9tAbuYi8Y5GEcpH18TnyOMUZgAJm1TRoRg+0z8pduLLT81BAp8CZBGwKPQ+XO1dr0EdHRi+GNALS
dHgVWyZqTcTuH5AfZ/RiOzAMLtrcVjGHb0s3DiTvRUrEOgfL7sBtMl/ORVbwoRfbQqnmCstHglx6
0siVPSVtW7FETkINxdoRKPWuBHiQclOoFSxDb+7IMm+ESoEXkL4zhiKsIztq2w5MOhy0pemAlDna
0yRPfCoLScdGglyqY6k61gkt2mnMGFrbe9gkIJJCC1jO/j3Ruciz2ikLJAYwQfcnzCOwpPPVSLgV
M3DtAcxGF2VMQFFgBfDr5Zq3YxUXkh/MztCxsfraQlql72lr1Z3ZZC/yrv4EUAY4mpW9/qEoXOwC
IMVIvSMhgfzhko7ah8fEDypyZmnAks/KCI26MDujCuzU9OVNW+3yknXApmyhAQ1KgMHoJMab4Ar1
6fBPnlIyC2tPYFr/TrfELLeSBZihVtH0oB3ELSB+/lcZ0wr0Nn8rCWhfGr31+wyKMx6oLkAqeEhS
nQob/t3TbMgSyK9azILhHU9GWJ2bye4yM0qcRqWdv4L/ubXoqB/PGDysPphN5ovw6x1WODSPBWWD
jnzAvZS+syTpa5RdHZj+jDcqMBlWhtpt+sbW2/ey6Fai0dneLJZ+to1zVzc4c6/6LnAMh5yHPPlZ
0uy6finaR62xlWc+eeZbK10rsdwcDXTWMB/geAIC6XKyI/I9mZ7JuG6Q5dv4oGKkXvvQ1xu/P661
LP1Apy6nBuOB+j8AjgD5ga/+crAsTptQ9xUwcTL1VAPilz+7yamxEjDF7T/37UZj424vvTQKI4cA
GoxosYlWz/aNDb74jGVk2ov6RHowXpxL6hg6dQaD+xvTz9jMWb3hqFNZnWEByFFSGWWu48EIqOJw
phNYO2dkvoHcivT3QTm+NRlrxd15MGhn5ZvUPCiUB5u66RfmZtq09lttP2i8KX2oroBwwZb9rWfr
ewlREw00GjLNGLalfUAR4iCcApZSHzQ+j4mDgmLzqH6DldZwcJnwB6CptRsohNdoaSf7128oRA2G
dqwM4anOjOix85zyeMr2RWPmL8TKWYPP5T60dyWikE+jELrvbckaT0PN8r23JTS1BTuwDo+5Zgfs
68A7jWUX1pdOFSOnDk4547eleQDnGQvjzWBELQCJzGPKX96cdsNDSbunB80MmJFZps5UFhiFBbDo
m1NSqIJScNGCWwJSbhZyiI6l2CCg1UEqTgGvpdBved/bG9zsEwBKpkmQ6owPuuvvioz61NW2qRnT
P71V0I6hURAhGfhEDXBT6F9kJzoyShopLezjY2DkA3XUEDUreAxgfnaBzTz1nvGpsJ5qtOzZ/p3/
m9rb13J3LA3l5UHszI4++SZudHrOmORwhutti2dyhgKW2dPP3sL7bXKuZ9o9BTcwBFiOXW9AgMl0
2u1zDvUSptiBwbTWCZ3QIseEMrMBlIwFAHRBL4PijESgapmMjnmOWWyeeio5PM2+P3tDfNh8Pvev
ikRpsDVQ0ne002D6W5kGG1p9qT21tyoV6QTw54FR6Lr70MZg0ge8pTORqFVZnh19EaY70VEG2SM1
n9BiYpZGbOxzq2MSe+3Ah8jINja+WwGydZuKOlvpwCb3GFo8FU7Vc0ATek6xvwLrjkcH/7PVU5Da
95Qi5YBvMXyG1d+on0eFFpRp+EuxEhx7C4zs72RbKj1m+E/B3KXUgtvzyiXm5tMz87+9hWwkTalM
eyMsTD0xj5tXlnzJ9kO+O7YMMy0TRlhi2GFtknNh64+CsIOMlRE/fzkguMLJ33t71myLw6e9QTtI
QT/5DQBUm4lYWzvZ5vSkf/oZDb5DY3zzrGfy+J5bxXObG9k2b2hk4KLxdDAHNm6oZG8dLjMgdaCx
wGxZdjiK1GbK53vMTmjdOgGwRbetUdeMbhKKpf2wgH92jgnS3w/1LjGrmNKNY4Ljy9ANkzDfFB/R
a2HEDwXdjMzD2nx/BTS24Wbvnj/f0ocX6G67wSF6N7LBmjY8LkObHLYq5n/fZfqxV0uzOtcbZ9bE
mQxp8WCNINoQaknrzgLq1KORE1P02D++w9em/jJ6BpnP3v0xrwIjvBToE0BOQETyiCxJwhN0noie
DOTbyOrntn2BF+AXhhqYnfd9f6SfUGcxO2AM0cmF7lM01CxjsCzoxCIJ/P6sDUYYvoYSTinUhklv
5d0mUO0WjRKSEcIdVGgkPIQjnRQWgFKCZ0lqehF2GbA9UIREgRFN26pw69Lmi6eVz5xdseVnztIG
SAWByQYO8uXb1sUolldxjogNnaBSbUog80P3WVpItOPfB81SOR2KCiCIh3xKfvSSf1JuM5L3KACs
sdjm6BeTsq6jKtrlAt/Q+LVTMn/AvQ9cxDlqlHUS0gr9WXriHsptUuMO1aDfhb/svamqc5wOesbA
YNdh+RqDX4ulr8HGGjoa0HmJf1CTAX3b5QqpYRKneS1CR8tuPtEmFxxF4tS5hR+lGWySw/Cs2JM5
0n4NDXvrhqBogo4aEJ3g32VhS4pVsFcRRJ1QicJN1lqum9CcGE8PaqrIiBvaXG8MBB6jhKC0DEva
JJWArtdRa1XTa8XmGwgM4eP+mZGunS+sCDwvkOYoELQUF1vCTzGXC308nBMRtOBMaJFj3CYSHVoU
kAPghiD8CKqm2JjbECLtFE0f4GovJRcKsEXyBpWOBI+SUv5NUPHJqDi+6lNu1tUhl74BS2PoTg7F
v2hXidE6MaBgyEAwO9ZOhIBaXXFbb1gEzAUJPFQZ4DUv55IrEU96KRrORcIi9at7yvKASu/xk/R8
f9Vub+Z/R1ranpIIfiWKGClydJkhJR74f8dhG4uMx+79CQM7mljRr1g86db9AQJprrGD9eOKsEZD
STuG2zigVkNj8KdQdTRHswLl81O4nfaDTjsHas8yU97EwEkC2yvgzyk0QUVw2CCUqJkI1n2gfYf+
wLfgdsAmTwCGO5pvc1sEmZ16TDSjLTb6GjTuOk2AQz83FgnoF4TW28Lxbri4SMdO7s9y5yVIacMU
DWGTMG5CRHN/e26d6d9DLexgP3oQ8WuRueJt6Q0wopIYBD4Ql4Ia25rkldGuE2UwKqj5zFKtaH9F
N8mlUanKvpY4CTNLQDs5NUyQAyMBZ0dgtxPg3UaRJWbyOaQHMASytjUas5/eIuBD+/gxyraSfNBB
teElNNuGtaP4PgXCGq1NHrSK/rT6Ocl3nor85EcTvNXFQQ8+p3gjZZsxtoL4UfahkNzTylP2vfzA
18do2HjJCs7wmrttniOqTYB1zEWRK2GgRKlKXkOGanyWAtpwjrrlQigLMLRHqPxb/ghptvCf5qX5
Lkf0jiBEtvTzBPr6I3j6M1atcTRfJ/F+Pgjs45BdQkZ4+dZVqprqIJPHXTc4xfQIjyi8o4PoCAQe
7tMQbLKSFluIA4ATsYQPDoGckFVbP7LIWr3oVjSH1QEfOEi0ka5YZhTVqeWJXOJjhsrQ3od2Vz0C
VFVWrDHVc+4qFnQwZLFbOXi3h53Ltki/QT/nx1z8yhKAl1Xq6hjnPI43te+S5in6TH3JllIzQyMd
v1cCFDmZrBTOWlXmlqmd5UT+M/Qih6oVWVjJI85Drx+5FnVcOoyGruzGwhDWmkWvsT3zXgOlAT8P
mkcwu5cXLG4BhZzmhC0ebiliQ8yaB3m0m3Q7jnuSPwO+d9+A3LKzANZDDQSOJTj6pMsBx4CP/4+0
89ptHIvW9BMRYA63pKLlbMku1w3hSsw58+nnow8Gx6IEEz3T6IRuQJs7r73WH9x2ysfW2h90Gk75
z3R02pNVFwsh27VDEWUlVgyIKby3Z8PYSXWlqEM0HGuxVdaR6JarNkBGtM07a6FP0hSCz4MvXeWa
R9WaKHEu9KjpA+zXPOmPTXZQx5+xy7WwGvByX5vuKhIfdQSWo/0Eg1mJ6vb7Ab3WNrVdaqoUl6hy
zqOMUlIa5pDd6j8rk5wjN+X3LUzXx7x3VPm5WgAXMJqz68XLolwNexwl0g5OZNM5Gq9uT9+hfLEw
kFdSSBTI8OjVEQqQwRDOJk3qqlJxoSke9a0m2u4NBFDAoy/jir1m2dYvTGhRqHfy29TiSWLXH97v
FChMZavFXfsaLpEFrwQj598zG1yhHmsxHglGssjSWt5ehbWXGg3DEzHn0VpJBnXZUiqKozW05v3E
bYdT2zVyYLsqDnl2pyYo+n8/H1c2LeQE6nTQbazJWXO2h7RBBKndlsORsmd/k+YKkKGoUKkNwlcp
Q2jXrpn4m1ZMyq2a5+rO7aIlicort8T5R0zr8ssJibJq0HqF2fPgCK19nDoIrbeq024aDU7Uxn03
BgeuVezkr8kKj4Noo5mU9hxtSWlcuoxJzr9kOgm+fEkDAIdSgUHoVqyEW7V3MmVrZDs1cvSV2N/c
hZRQh3vD2wf1IXbkregMvwxl6ca4PLbPv2K2dPF66IpIshgP2SbIl6Xc7tp1sK8MZyBbkkS2Oj5K
1ltj/QnbjR484wIN/LyonxKtWaDufW768y3Lx4DC5WVNPMaD7HxIhG6IGgj7DAkJQoO0p7UzXoz0
Z20h74ri70aLN227FTZJBBsemZuNYtqlfFKkGyG0leSNMMOvNlRdxfFg5KQl67s62uel4y0c01eG
DegXLwrAzGgufyJvv0xeJCmDVg79cGzkp1So7Ni6V0vJbmqKQ7gj5wtMoitr5ay52SwVlcdTMKQ5
hYERTMNW06dmKqVKGenLN9dqnDx4/X6/Xp7Q6Hf8bxfnQSwgy8SKo244+l4J2MNflYO/+/9rYvb4
VtH2HuSYJpImcNLyF8WT/4cGeF8QEIJFZLrOF5RlZJXXTNNkRuRieSNV2cIGuryvGaUvLcyWbKyY
jQIScDgG8k9Bjla8de2AdOj3/bgMP85bmZ0VldDknjENlIZLqdnwqnYJeVLLseLfWrWwDZe6NHss
uYLcZ2EgDUdxxHpJ+d21GmxZd+F6vrq8vgzcbElXsZbqRSwOR4Ih3qMe6Vld/vX9sF1tY4JITxg8
TpXZ9KtB0lDRoicuL2JT+eM3S5Xhq2P1pYXZ9FOGLbTQoBdW+UMr3tJ0veghfvWo4fMnIgxmJ/OI
EONQDTv0YDzK8vBbDoNVY/WO11d/mkKs11LEG97thoXZudovIDWo96ABgOLw+cZRCwTeYIuMx7K4
c6P7sn6UhCUJxqU2ZiugyWopyKp4PIbmr6xpbUu+ERb5d0uNzEIh1YrdWLTC8RiDmFWUfZtL6wJC
9PcL7eocTSpRYA14BM3nyBwFoW/Ecjy2+ZPqvXRpcSvmJ1eD0dNyK7hLVKWrC5t6LAmfyaFpLgdR
q53nJ0NKe/LfTHgu1eP3/Vn6/WlUv1xvXtCpQt5mTE3yMzJPurBADLn2+5gk8KJCO1C05lnXMpRh
3Nf6eDT07Ifilz+s7D9L4cK3hF4DBwTAACD4WbTZRe04FmhhHsmc2tawb7TXbFh9P0zXAm0kDXgS
YrkGgmgeBohGmMhZwwHThXCvnc5C1BxLXIv8n9qphQvVpgpcJ1HGRjrog2WhECIZ1FH7VnVtlAHi
TRFn4xJl4vK6gNBKqZ6iNvBZEszn04eEWB03cooPU+PE7nttl8MDiS5fWaBeXsk3TA3Rc+o7sGjn
r7ghtwIlFzPCoGQlws5DmFrbxf1tbL0oxUq9K9RtWgMPs6lhLQz95camaZg2CoRIXLnmkNwujDsh
4ig8hjE0T5z0WrT8tK3c7lVKidJNsFL0g1v/OAnjI6q9nbkQWlySq6Cbfv2A2SCPCV4SyBv2RzXY
myIorchptvLv8rUBdAJosLD77Y38pz+Ma83/gd7awgBMC/g8WD5rf55i4kUbY2HMS6ZcNcZqQMXw
GbRa6a5b0lyv1l3l280uWzp5Lk86WjUAg5J5QXlsvrTinqdhJ8fDETewWFsX2Vrj4RDuw/yQLDnR
XVvGBjBDcBkT8lSdTpEvpxATL2Rupw7HQtkG9VZw18NefLPqhVTmlTwIVIcJrYaPMmqfcwC9EUZe
CVFNPLpPA++fZKrIuv+SFZlBP/voXNsbV7wvQOJZN4O6ENpf6aSOvLVOFmti68zTFEIjNKAPaTwe
NpYdd/e6+yEejP+s4YQTEgQ8lM8JgyCHz8aSQkFSFrEhHktet9J6eA76p1r+8CaM2NZaYjheIvin
5uDhMKDU1JjC86krclEuO9RGj43T4WK1yx/zxMkLkLPWyk8O/bhuyVBjprdii8o506qE62ypxHZl
sSJOi17BxDllamdb1KglcehZrseyuem2gbypEavdmtGtaSxg0q/cBAaiipRZge5/EsjOO5wJSZUl
7igftXotlq9RuDV62xecEtAq8Ef8MFfyKu+P3x8Clzku1MC4/oEkThWueRzgqekAEb1UjpaEsPw6
AxbSiS/FEkD2SuoGyC+JbMRw4QZRajrvHS4dlue2o3gc3Gpcxxx9715U574d5qJld2Mg32amNewC
C3cjXEDk+6oayoXb5vLE5yOISKFno6RAmHX+EWWMbYkgyOIRU8QwnirTazN7+35Ap21wfqiaXGQc
cOxHxDTmghMGIjhiVhXysY+OiNPZQaMuXFxXWwAVC26AusAF1zjK5EBLm1zGEx4WJbekVi2BYq8M
FJVbOEdkAafKzCzm9UzZU5tSVo6KCgyh3bXAqxZfPldWPPHFhIudqo9TDft8OkJNrMdBTNSjUu5D
a9d0uiPeRpUTPoOc0W+bwWkMW16KtC+PS0TQeBHiBzWF2uLsYJEatRdj5CaOQ7tK/VUQH/qDug+0
heTHNESzdXDWzGythbWaeA2+fZRzm3FtNcAlUGT+qPsJa7awia+kveCBokOPVw0wBHWepRAqyDpZ
51pHZaXY6Ta9TfrVuB0d7yQ81Pv2TdtWpxDdYs02tDscKPV0A8XLa5xmPz7nP2O7rHHUO3ra1v37
/Xa4PEBR+Ub0k9huUqdVZ3Ms1r2XZL7vHscCRO1tbST7TAUCi1ZAE8cbQ199397l5qA98udUdCDD
sAnP11QCIjQaS8s9qmClQ50n9cIZcjmvSElwggHbUUUR8tB5A6qL2HVbieoxsoEnplQ+HM2w0deO
9Ad9iTZ3uVZpbFLqENEKMSnInTdWDgp6P4BOjpH/JCe3bbMaBEcT7IW1esmyZ0t8bWca1S9xUlJn
mdy6mnqssQPKH8x/bXJCUs7u03V1HA6NebMognJ58Zw3ObtZLXNo04ro9xj8+1HFr5lw05gLV+qV
tUDgwM0GjRWA7uf586VXnljkeBsp2lHV0YLVkMvpdt+vtiurG5I+3PLp+QK5b3ZOiujT17jIaUdY
A2Zxn7g344cfb63VkrjzlQjT4ubitOTiAhA3FxHlsafJLry44wAq7yPJN/Kx3Ym+4yUfKhg83c5C
+2Uotkqw/b6LV/BN5y3P1oYZdp4e+5p2zH+j4lgeVXmvc3c2eAakgD7fzXfLckT3gAS6BYDxpVt4
pnziAM5PUtyLKcNZcG55iX7Cjb5MY5UZZm91lXA0MSDvgV8aR/NXKWzL4FHLbFfKbzrlPRsNm/JU
km2i5gmbkcDq7UDM7VwGy36nhaUdMkzxTaXuovAWVEqSPrSm0/Z7DG5gfBxL4d4f13i3x3/RP1sY
w2mfftMFdXYqDXk21LleCkdgzf+Uei/j6pfsG+uOvE7+JOzJjbbNcaHR6Ue/a3R2eMR+YvixRaNp
w4H/EsXiynvUlWfq6VlR2rnwLKdLJIMrG+LrXM1zJgWWSPg65MJRk52i2rimA0Lcav62B8hsa+Vv
Ue6b367929DsUbWjVYGN0kK3pxvlrNusE2JMatKQekjazw5oTcx6XXdl91i8WoFtIvnQ/hKd+leR
rErrRRAbe1k5/2Kop7UJkYVYCXtTwsvz83NA611wG5ZoFe+0+q0X0Ws8dC+eZINJ626F/fd9vLgW
eBRRbOdlolORQFz7vLlEREXZ0gWXpwI1ttc8PQgmt/m9tbSEroylRXKQ0IK/ITkxZRC+bL3MLDAT
SiPhWODKex9aN7q7lp3exM/7d+2gBZZ3//kpPfVtevpBdeeGmKOCJCmLmrbQhGPsrZv8NdMPoveQ
17ZvbRpra8aO3t8H7ySwu3ZbLdFpL26MqXH+AlGGfBPQq/P+piEqIZgpCsdMemglhCSzdOEouCwf
8/MoOUKAgSxI/nK2VKTc9fqhafyTbN5z/TlJuFeip1z4oatYKqQbwUnWWHg7rveaKu/mQRkdOjvk
N5p80MI12pkLB/xl8Dh1WGPpEooT8n+Wmb9MMpb1ZRa4hn8ahSe/3vfFk9qd+v6t4lKBsps5cvEq
w1pVqh+tDNYY37HRHl/D7sMwnBYcIIKf+MvZefxX6JwA/9Ix23T6HaXmtuP5upi3uggdpg+eHEx5
zGF0MBf28ozchRzXeie83tyVtIl/qIZj2Ig6jw3m0Y6pYE6yLTxn4MjBjsT79/32+0zGz44YTLZg
kE3QFwqcs6DWqDtkqArNPyEHa+ePuIjVKx8i7b77QEGu+xhriC3V65jfScV7nec20D1C719ZBrXO
RglhpW0S1U43Zu2A84YAo64z4WN8Lk6J5QCZFvVnguRgjUSCqK0hHwMBlbburWU6FkIpe/0tH53x
Ptg3LsITmCmvshtf37jxJvjjcrcd6zvYFTyuE1sRyBKv/I/OW4Xun+8H4hKBgIAb4y8DQUbqGlrd
+X5JZF81vEFlMY935L0CAKqPDbg5rfR2BciUuwD4YmxnLyb8BWGnuS+QXtvnWneaJTjQJYRm+hZg
OsD3LIKkORh0oBacjkMYnGqeFfl+kFbxB0NZ/NXCzRD1dh4dS8+RJbB9N9OpDLE6nDzH7dwL1nK8
ERCVcdJoLbVv3VK14squh+nIHyxajmxixdlA5WEBiD4JTv5e+IHsvftYhTvxH9bm3r1LtpUXEfBb
4ff4N4l+huIdUFnhCWbIwuPlMphjkCZAKXX5Sdh4rgmT9b1e1l0ZnOLh0XphnWq3yYkwshmehIm3
Pm4g6hDcjSvR3BYvRrtwvF/SHvgAPE4nLoE4CdnOBiLAY6aUfCE84YTbt041OpnhZH8r9y1bC8Oh
K1JUfVq7bO65PIXyuc82hbfuTDv75T1E2p0rcONtKswLnuvS0R6/X9AXj7vZ183O/7L3q1GZvo7y
C5SBEExTxlkHhSB7doGD1qvv27ssAcBswY9QgeWik5KYG/cV5dgM6Gknp1C+zf2V/iG66yZcFeIh
u3PdDXs5OIrlTlJs/5SFzljgYLAQME19Oj/MJpt73rR4B5ORv1iael73bhilp1T8Z3HM87xc6OQU
aF62QN54us5RJZmNquQGYaR7ZXpqzX3z1B+UTX2wbgjJvXKXrdSD0CyssukOnTeI6gY1O4C80K5n
5zMSK7WgKH52cst/wGT7+rXN/isvAFk8fDk/RZ8prVuzPrlW4sl1W2cnrhw8w+XRTsOjWq2lV2EJ
unGZJ5u1NQsZ8rYIY22sspPxu0PJALrawfdvo/BVqB/0H1XjYJgZZ+vvZ+3zTTIfREo0ZL3R7ZDQ
izg/ssKmUFIrMPKTD+lu5J7BMC3dt8Imbx1fuW2rVRKtxUflX4HmEWF8HSHasROePOtW0H4GUggU
zC6Q2cxsHWHyEAEBJ053hoFkxmtT7UdsZ6p9G0CgvBm4wHALGwgnQidrXtwlb6vLFUGylKN3WoRE
XXNbvBxHHz/ouuLkBytN+5mld+qSz8fl2UETcMbI+wLhvDB7i9PKFVxrLE5eVdt9/1LCdAyeRRx1
hn36pD9/Pz2X9RHUO9i3+qRgM6n4zRYFdAhlEMWqOCkuPB8bjfd275dbv7mHpboqn6VnbZ3bVhQR
lvzRi62wsAGuddeaAjD2ANW1+QbIq9ZVpK4uTtq4yl27681t1Cur2MJV+iOoHa1aonppl68sukyh
lrcPEhvk8M9XZGwptVs0Q3FqV0q/yXjdp2gFSvLa/Fe8NiRWYeKuU8FxxVWcrqVg0yAroDrjcyzj
enxA5WiSfvooQrtey0DLQ9ickVOauLc5ZeyMnlM99n/T3OnRmmv2ef4LplIz3gH8L5Od/kuunFbY
UYLKCeces4Vc0iUTh9gbXCsPSYp45MSn7n+Jw6VeDsyx1aCwKrYIiyUu38LE8YpNGQ2O0iHIsBVR
R/E30fugPffqSu1elL8GeQ9t1YVOatnVCJxxbSW7EAeRyrTVck8pd5RXItG77ITGDkF33zg00iqz
NvxHrV66TT6RyufHxnkvZmevVMQ5kpp6eUJgILBWxviiGHdIVVvjbfVv/EUWmke4u03/ZrHtvY/m
Pgw3krF1B8cwd1WI9/mNLG6H1aCvwnrXpVtrfIzFW1VAjG9Tuo7/rCkP2aPxM3hWkHhR3rzOJ1Cw
w2HtPai/a3dtZLcxrgNvvXAot0iL69aTQRz8twi3OJ0LwWtkbavoIZI2o7Bzo42sOeV9xjMlvx/C
HEWuwkENatyS9fT5Ff9GgIGpO9hXl7dVQW1uI7XO0D36v5AqKiyZlyh/PnbkGP0llc7LzCyLAs7A
dEFPJkLzbMZQZkpUCUZ5EiGCp9U/XIts/SV91rZ8I2SdhcfglQDxrL05C01JRT1hHZYn+Sl69Q6t
9jy+q3ed6VQViovv47DnXM9WuIVmGu8L+eX7Y+2z5jNfPvoEg6LyO2GhZqkNLZbTLknor3UoPvSn
yukP6aocN7JOTHhAdwkCJ8oKe7iyzT/xLYcktCp4qN/Xf8TQsX4buyRJbA35gaxd4xXn2mBrrcKB
qGVhicGYRQ/IPUnbbrx1nXqFhua9J9vNr/CpZUHALHeXVJova5/THCL5gtUamBoke2cbuxtiKzGC
6oQNkd9zKf7TM8sx03jXyLeiWDgIrdyXxn+OZWmVu4FIHz92Iv7zVk2xTbRAc8uTpK4hgjWvfQ+L
/6d/8NoXfQmLeZmfnvpoTqqPJqHshXtEocokOYWwOvm8uaq/fi1v9PquzN5Itar5bgx/ay3yjMAw
vBtYgmm8RNa4yDzOPmDKmX05PbED9Tsxi6qTGu1jadKhQPohwvf5sKgaxi9dLNEvXZ0tUYolypCo
dFWM9hLC1yHK3v3C9X7lwcgNx7OaUILaz8U+0FNddPXa+1wzYfVeaMdY22kPSURF1Djpw6FotkK+
MQYbAAav7wJVMX9d9+89xbxhKwYLkN4rL5XpgwyiQT6H9NzsdipMLx5anfE1OPAa/77fYKUgccdA
f4jxackdAekoEwBKCfP6MYafHt+kmvP9+XBtlglKKSUinUrcMQtKG7fW80KrmWWVinSxcf3XMfvt
VjckPP6zhRMripqbAVaJlK46fxgVeRRhqevXpxBJ798c+wIpFB7JJLhIrXzfrysxPo2RFaRKhVsw
ecHz5esbVdtnY1GflO5gSj/Mf0IrgzffSGTJva2ioWvqrYsqupGjhcfStUjyrOnZzpH0PMkDVE1P
5W/pV6QojjKsVBSpatPGhtup7EZdZS+6tu3vKxWUfRBhWXYwl0L0q0fI1yGY7atWxRFJlKr65KLQ
0q0i+a4QSNuEpNieahzcGwdZe1FyjHZnHK12YWVdvWktZHg/xcY5MmczYCmjmwl1U58a3GCT/JCr
a7Vw3P4ur7V1aYVOJdkDYi+uflyY+8t8JknXLy3PJmBIoaxUVBJPYYUI1uRXZiROgl6pSOr3b1St
xvojLX4nw0vVHGRr7w1vIOX694XPmJqZn2u8NCWVPIAC6GN2TflR0ChFxrnWRj+Huxbxgk1vTg+L
obtJ1+OHkB0idW/4TvBDejBx1MuXIuDpSrr4Agr3vClAf7HxzjeBrEeBIldJdZJ+gAp87HhP1zIq
WeJaDA7hOlW3brWl0Ff1m+Hg2uXWjVGmCf/WBGg3ZWmLq+CHsO3vsJrTescIttR82v9MU+VYmNAF
//cjpyPqy0WTu4VshRrDhD3yAEMZalByKHKS4Z6zqC5xdWmgIzpJwrNE5iohjZFGvga844Q5mJMR
d/rufRquQmMh7rp2rgK1A+6MhvnkXnjeqTiNWyNv2upk3kgPnRcjt7dOnbB5iJeAfdMJfTHHX1qa
hSXS2OVW7NNSnYL36VJB23hV8bawlqe1+l0rs7XsKaHUquA0TrxKT8Iv/V9Y7NJuIyu3emqL2d6/
q9zV921eSTGAIUbXEn6Zhmn17PxousBTjVYDaFP765ANGuXvmvLf54kpmlSEEYOeDE7P58kqtaRL
QqE6xd1bYKA31D4hMoqGn0J83rX9/0ufvjQ3m6wu8ONiFNzqVKR/G6wEM/NXHgULJ+/VgQNPyt3H
Uwcu3HmfiIHCsdbpU2M5EahZxADi6D+D+dmyeE5xrIlgLLnPzxvJpb4RhjBsTp6L0p9m9zUYqSU9
imtXKflGixTQBJO9qD0b0Wg1qZo2J0N6DnQniw9Cd4Nlygoyu6cinAVJRag2CXK8Sncz/pC3uhNs
XvVhITlzZZOBCIYVgeUscMd5WtlVCrONxKw59aSLR+muhq37/Wq/cllMugRTJQ5qFKjV8/EcRrXK
k7FpTgqiYVySdX5wm11cParu5vuW5kcTGREkPsisARDkfTHX6G3jxsW5V26OqMfJXXKTd+KdH1rI
2NdPIYZU0RLWZj54/9MgEK+pUILt1myp6IEoh3VpNkdB5qXdGsdWrRb21dUmJrDARD2g0D1f8uIY
p5EVtMh7kB2VfWAK/3FTfXYCYalJlmhKVM+CKd3yhTQJSsSzRn0jWI+FEtmobi/04zPL+PWcnZpB
zACzaZJW6JTMmpFGsxq5V9ojaZBgp6srs7DR4BPWkXTwxZ14K2f75ld2qNaLEfP82KBp3C+mVAH0
mcnh7XwFNmIcmqWFypBOZiRYD3eZ6GThffMcqS9adVSbfSvf6fKjhqTmfYni2ffLcr4BPpun+Inu
AUcW6NVZ81buF2FW9Mcg8J0CLkNjnsgVVSrE54XITFH4rdkoA9CDrGVO0HDUCM7bMuFSdZ7X0Ba1
1dLFAe1JbbGksS18o6cCFbkpo01W6MsTO24TFbWr+o9brXWltIfyza9uovy1Q/ANzJhyiKRtliIh
Zue1o0s34ApepPpGz6ACysDY1IXD6CKy/p+h+t/Pn82UVrqdUBoMVW3s5YGI0iYf5z1H1r84si0F
6rMTL3Airi1MhgyUAFqjIKXnp0bgq27k+21/jMxVXe0QLmsO+aG9kdV1/pZJL0PsNNa+je6194Yq
7Pdr43rrQHGJY7kJwAqcT1hY9rUhjjW6GOWziv9AWR38wUWJ3bBdysuKZMv5Lp10Y/O9EK6RT8u6
V8lccnW8PGZwDeW9TkYGMWXQCuefAc3QIm7sRaTXI8HJZYTE42hIFw6BeYxKJZeqIQgAstZcCPOU
YZHJwtBrJvwTvB2U+G4YNp34KIXr7wf14h74bGbyT8eSanoin3emNVoRoIklHrVbr78LunUevLeS
YmufwINxobWLROhnr6BnAdHGfYNK9XlzQ6P3xD40J+XHQtoZxa6CmqskDvz5AG2Desx3vjo6VZLf
hU3zERTVB6hyJxy2i+yJqyNMfRhJoqmeOU+KKmOEi9n0LT0KAV4fb8fwDqnuSFns9TSIZycNg0wd
GLo7Mgocr7NBHrVCJQUcSEetWqvDU3pUU8cUnpNnecp++0RM5bDymodJX5py1yqKkoV0xLVpnrzp
iW95hqifAIIvzyvddHMDA2vpGHf/Rmtbx09yQ5NivFZjnF6WjNuuDS3Diu4jlCa2yqzDiVLJlodP
wjHu75vqtTwUAHkQYv5+7V7QHKfVxPaYOGLIXfGv56sp7ajz91ElHY1qXZ0SUKyxXjoKKYUQTSkZ
l3iZq/qpHd8TI72xHheavzatBuVCzkFQytxa580jkubBhymlo+IjWwpyotyVfkwB6clqf/ZdYvOc
7bEOrDUMsqKVgqJgMjEEvv+MKRiYL64Jyi6zobCUmxe4DKB1ka/20lHWNxm6rh2p6Y/8VY42bXcK
uL++b+4zrz5vD5QL+wZmEwnDWXBSNppZ5ZEkHfXsPpJ2k987cnZuez/6q7oDXDNqOwUPYndjuasq
P4WvBKK2Hm17/QjBW/dudc3p08AOxzXy6fAmkvIXxbZ4n/V3I3bWQ7LOs4VBujizydfz3rfYfqTS
OYDOp6rojFLJi1Hl3GlzZ4ISOrDF8qUbaprx2dhgwgvzGwI4NKU5Dqes0GcYTWM85lVha8NbWL8M
4bZQte1bHweOOKlEpksL4KISwtIjx8kJhrMe/zRnMxKrdd7KRSseQ+2f94HIV2tujXET93+GP7Vb
OYa/NJwXiVXia5bbBG3h/oMKOgu1o6SNDWVkRecjRcFY2Vjja+VzjpG69lInb8sXns2Vikb+yZcX
3i5XOnze+qzDeV00fdFKyAa2q5HETQGR2M0CO1f3ea06urErI/kArOf7pX+Rrf/sNfqbIKFh3Yhz
smYXD405mBkh17CJ2xvBqOwxG3cS9U01uveHf6W1CT0gaP1B0yqqmMYz79ZtjVVA+6duFnbi9UkA
sTnVvyaw6SyAVT1PNiKrRJbnN+KxY/lUjLtM+Nn+01sKvi+IeDa7funQu7xJGPsvjU477ctNEqhA
CCSVsFNA5cKUqjWyXW1/WxhwXMLdMPwQasA6ezPrfmWrIXzoJDCkKBCO6ceg3tXpaWFO5tnNzzn5
8j2znS0WbRew+vuJCjWkByOSbCtb6ymFkydPehxsOcxWizHgBS7yf5qdWFi8HACpz8Z+jLuskNqu
P4o3eBAZ6rNR9VtPhhKW/wzNd8XYFHpyH2IMIbxY5Pb77C6v9tG4V9o71MeS4rGXOrv2j8qw1dUH
MygWTrzLy2map//9wNk8tT5Il0rkdRN2yo/cEvxt0PgHIZXHhd14UVSbD8VsBgwMUQSw1/3Rg1/r
vhh4N0hyTdU4yjeCfjRI/A8rhZCSIUhuysKR3Tuheg6lpzJ+kfAA9N4X1oR8cQxrk17VlDbkoiKl
fL5GtWDMTcWT+qOF20e/TpMcWp4aqR/WYI6bVCv+1mRhHkqtcNei1B8EpGJs+J4fXWwmC++0y5tn
+pYp7c4y4fEyOylDS+jTsEJQL45SZltLVSRc9XjhLLi2K7+2MjsRyWfHgRLTY+1H2G1b/GQlW1R4
tH8I3Y+F0b22sr60Na9Z6mGpJAI6IcdIuBWSdzP5O7o/9Z9yehsojkfh0o924X3Wv8jDPar02kJX
rwQgjCgUFIl4Fk7BPJpu+Z96pcn90RTfY/OhFgs7S9t1Fu5gpXThwdBRhZaChyaqV2X2rtcfA/ZP
Y7oXCTxMyi3+XzSk9WSj9oc6p8I7Po/pNqq0e1Nwd5XZObnwWNUFhiHSTad22Ex8P4IXSQ4uTyI2
cg4AY1Epnz2C8sHSIk0WECEFrKGu8qwI1yaAb5DCeR0ClRiwNhqHcmHg5Kvb4ku70///cnT3hVfr
aqT3xwrnA7ddBeTutVxxVPfRiJ1IRdNfeJPyrdfe8YrvPPyegcvjBdxpK1//kUQZEsVwEdi+6WFJ
sOsynzGNClQ08gqkny6s3WKTDTi26O6VKi4UwZ84v9fiVUxSN9xjU2p0gl3euAjufj8Z8rULZJIO
Ja0HOZtPOB+VWFA7LfSYDc1vN6EOIEc3D7o72LmJCQAC7J4XIxiJiPOhhOwr3eX5MaxWErITI3Xr
ZFQOhrdJ9cchI4u6GFJe+TwytSrquVPClnz++ee1epeCvCVvWvb3VCnsPHiWfaenZBy12FEMRw9l
wOFW238/LFfWKI6HlCsBoHBozdO1sVGksVkJ7XEUXysp2476tsqKTZ8ma6VbmILpcDqPmmEWIEpB
yhFSKZzS8y5aVmJ2noolgdojie3bbfdK+lmXb1vzAJxQff6+a9fCR14vE16V8gXx8uzublUhxZBW
aY/IGmYvfe/J65x2N6wSVDfIHCl0/ylgMl9krzNu4jRdCqCvnNcmipvI1vIReNXOupyrcSyXgdUe
n00k/ZtGtcVsmwl/4hGPqiUrnU9n2PkA68hD4MIw0UnmqNKY+gl5ax35YX1I70dVE55jo0Y6pYg8
qoU4hd70DSteyac8RI1lWQqDIx2sZh0Mo3wrjGbxV9CVwRncJiHrCWiwMULTaYjED01gniLZV1aG
DBh0NCJ917o57gBII66oGtVrpTQ/cJ3It0LjSxuhiwPSILVqN6SAN6o4aIVdNQrnjaYU438/bBGZ
hQmA4BTEInW2vXtfLLwgibpjG6dvmlw/qcIvo3tqi/tKOS0srCsHrMmreBLgJtlzsbBiswaU5mfd
UXXXlroPM3dvkYVMfRiz3b82zlZVkrwNVeckhmAPY2wvfMBl3oXEJBR9QjK2EYSQ852Ut403GhhZ
Hwt144IdbvDwlbkfc6hk3Xgox30a3CQCWAj1t9i8ZA1kqUJHEfpHGnoLL4VrSxy/bnJNGnKCwIrO
v0VLR61VtRxYoPuzaH4P1gPeAqVuG9l9li50/NoJQpmdd5kK34Ni5Hlbg0EB10+b7ijX4a8RIa/I
0G1pDB70362QY8PqNPISdOvqZH9pczbWSBPJOfx+hK5d4Tf2W6G7zXKuUO8mi6utMAK2bfpNgBmD
m44rGa/vhcm+EofRYYaYdY2awWeu9ct1PuZ13cRSjd8kRo3hvmhutfguah7EO6leB+jWYhxV5gcp
5AgdV+nduEShuDrDXz5gtrXKJinUYVptkHvWWpzYvZZu3Ef01bZNEN0bqboQei71ePqgLz3mCtfD
UGeaw0G676VqXyTWrdboS3yua3fu15GdRdMC+InMChnZQah2UoTMdsHFq+8DkFOpAWlwGG2z9Teh
Zifa9vtpvT6oyCtw+5KqmqvpCG5pCm1FH43kvRB3dfSSGrYwPCuA1BcCwmshF2p8JDKUqTVeKP+H
tC/rcRxnsv1DV4D25VW7beXi3CqzXoTMqizt+65fP4f+ZqZtWmOi+qK7C91oQGGSQTIYceKcy/lM
4gjoeL6dXqbye0ru1FizQqK7jR6UIO/MKnT/VP2f2+PbyloQCkDIfmB8pJ/80uhY9SXfj9g3YKJZ
9MmRXEX2cohHDRYHWQzF14d+B8Le+Pu24VOO++oWPDNMXft1Y+h5pUzYL+tOiJ+ScH5d+cwknaQt
jqZYraEPkpp8AtqM6JCj73QCSk33DcRbE7Qr16TepfJL3Dw2/LMINdJZ9ICdm0PkWUSoe8u+Pr7d
/s2b5/nZT6bChK6Z+nmoMFfqiPyojq6oaPJ7jlXW3poaVCVItyma0onC/OWaxPNUDavUIVlg3Clu
7IDbQOrAuPYWKh4aF3PIZETYAMUx/+pejfaFA6EqkH1mZYSPIneHt55a3aF3Zt/eq8PjvHqT5M94
Cd6ejY2tgb58FDFwwIOTjaZkQ2taLNQcmQ2vWPdzeFSkXZNA1UZ+aBQWefy2MQAXAQvCBcZTZ02Y
rHPGFQr2IVqQSz+SoH0GabfsFw8Nj3JkkVkwzJ1i1rOjLZ0VpV4bHgnVvLMaXnWW8jPaR56C1uYc
spK3Z3Irk0koDv5ndHSgINdSn5WjjAszfQ4h/SVqnQeZ1F0JMEMr93bXP0CIT+t3OpwtnHnA61Hm
1NqHNmz3YtLfQUGVsbpbYTl+E9R1UV8G6IEuZCjlKELbG79J5atHQwtrZFRziOOOvahZOjjIUZhU
IAQaaXsABcEcrADVyQhaNp49eIHAw04gCJ5udwZadjBiCateN8dYfOKtKYT8ZARJPZHxwNo6By9M
Ubdn2syV0UoqHKzRHprS798bwkSUdAHP7ZNfrWKnQF+j14JVWSaHBnUOklcW0sbkwsTpf7nZpSwM
21aASAdYKHSTMybZNOaURRJJOTR4qVBU1iG+gKKUjlCYsgJ+Kq034kkMtIcSOyg2EZFM71Vtoxn8
tjNTh+SVJerwmoUVdUxpFEGD9QABmd2Y2yEThHZlREEzIGn6IE1yKCNRV+WyRi2fiWhhF8VjsezH
lgAdeIVRpt2wQgzgUQT5dCQMqUMH3qdnfKzEgfCuzp8g/JcbsPo//eV84T0PDAU6DCXEj2D/uVz/
apbVFHQycSBpUDXwEkvQDjkLJEFtJHCDgvgCnckCqYOhLkWNRIdgcgN/ToLalsW7UnQazteX705g
5A4oZ4YdGXI6eNtBloWUYik7U7wUeR01cWAswcDbAotZhAo5yffBm0KUD3T8AYjj5WRJOVQYJC1O
grR3FhX9dojIGAfflgm0KaCXCeJuBpAClyaEJkR7Z9IlAZBFoE5cXFaNZGOOwDmMbjdSIyeo50sD
hpDUMepQSVCOHvoy579fa6Bm8dCDUB+RdKH3Rp4b2dAufRKgAjxnny+lbjfdy/yX9IlkKXCaiLj7
AVTBq5IaRi/r+apzdRoAFiZHd7z+yWQv3lgKgljASuASUPGMp2ZqTg0pl6o06FCt5d4a9K3qjHrA
9cZAXC+Trh90HiKQoU6rKh2rsgNZSTDru3LcT/M+B8PXfdq7t3f55lCQNJQAVsWZQs+WKo5DPrdF
GmhmhjyOMQxofmDkVlg2qLH0vJyqagcbUrjXp08BwJX67/e3JEGIjgiWCgS+crkiVZZks4awHKAB
N9FMnWe89baGcP596lEgoX6NzYHvD+39gi5f1Z44VnZiy4ZM0qjA3uBONCgbRZilPJdNaRDz9/OT
UNh4Kv/9YiPbw4sEy4SeKiqW6Iw1rNO0zQJ5L4RW+fMv6VdPWw8s4kgeoqiIi4O6/dqRq3olMtKg
LB7a5KGLnb/+/eDKRbUS6G6EpXSfVrhMehOlIX7/8tr7ufKSvt42QLdBkRHgZ2s4n8iJDrAE5Udz
EU+R0uRBZg5Qe2u977qzFhHIOnN51moQ79l/wk+G0avrHGZRDgc4COkvcrpfGs3LKM4WTUOZ6V3e
T3ccVIyT1+g1u5Mf03tu30Icuvtanm5b3TAKig4kegEfBNKapumoiw67qZTWA6gZC2cNnd5LWeQj
Vx6NUgkuEiBBAanBslH+UKRdCdjzsB6mPX9cfocMd6YTE4h8gGhBYgL8hKRT88RZcPYamtoBqMpy
XA/yXntv3uaEsDpBuhndatWOpUZyPRgk4DFbJBeBTCUNK12jRldTFcpEYXU/cX9At8jkzCQLfRZy
YzwoU+LbpLsJBuhTrB+Apc2iBAwjnEVUiJH1hvrRPRAD6vH26rMsUZeknA2JsIywlHL7b1ThI8lS
FqfmvNtmrkIKMiDQ/MroL8ENQ5dQJr7sUUs01gPYyPyWsVmvPfjy49QYClnsolXHx3tun1VPdXy3
gmRidG4P4eoiJkNAaEo6iwRSGbjcnGLExXOdhOuhbP0QdLPcAVwDKeL6yb1taGs4iFdQ1hRAR4Qu
pktDpRH3TRPX/CEpHWUENd0hLZ0ye7tthUqBn1wMlz1eDkhYoMRDbcnIyCQA3Vv+EPm5cI+Cqbq4
oxNydukx+2q3RmSgWRkZHTg0YICXI4IYbI5iBs8foEC8QN6Rt8IB8BLG1UwnBMiQQDiJZhFCPibL
dOzNL11nzGo4HqrPcZfbT6u3uB/Qyvy4PXPXowFvFnkHo0eTMH9Tl2dcI8EmqcV0+CnvHqXH2x+/
9jJkrBB3o6EH7zocNJdTVdZpqVTVPB2m2QFfBzqWZsVbFGdkBeHXG58YQusGedSj0ZQqgYS5HhZ4
CE+HBDgIq/qFi2aH8vTt0Vw7GYyAQwL0lacbgIpkSrlY6yqGkXwHWWLV0h86IO0hh9sxIsuNtb+0
RA7tsxtg6HK10PR1OkjvhTd8hx+FJf2R/UQ3Oxa7KpXth5tdmiL+cWYqF9ceDwKYSh/bR4k3OWdw
C1t1IUFbmpp9ewY3nO1iBilnW3Gu1doMY4tVPMmpPT1MLLIYGhZ9NSAq7EghexZqLZm7h/hx7M3+
a/wx2PGed4cdCKSGH7eHtHFbX04g8ZqzCUQvbdtVJez1bpu4YFv0JI8PwB+zA6o/XBk+SLcD0sOj
eSKTceiNhBemA1rXmsQqfCSXUGFbDyLki/c47ABz83SXN21tdOKfLM8kPn55l2O05IUIzMIJ2XU5
WiMtioTjsAeiwyrZ1Xdf2XMFU+44uQZ6pJcGuzx2FshL+Lcn+jpQubRMravGiajlZbAsZ46eerHi
6evCmt1NB8U9BVwvMN7gxrkcXl0MUdqPIk7Dcid7eNodQCmkWukDyOzVwaygQsuj3fIot9bt0Z3y
HPTEAlL8HyIKJEKoGywVk7hvIQp/SANF9fXYcvNDfI/qtM/dSUf12Zx2knfb5tahiSwVgnOgIQk8
73KwGrKGzWDk8yF8BaOV35vG/byPWUczTeh58lhgW0jbEnAuQK5dmhHrqShXEWbyQHUqP3I6yGje
N3fK3rBaf9zPe+0x+Vpd1YsepN3tIW6t57ltaj21otSVdS3ng+qNoMeGnNtefb1t4vpxhRMUiRkA
3iGYgAw+ZaPIAdOTO9hobcFcfX2XeL2feZpVe/ITVEFdnREakFvzylXODFL3UMFn8tzXMDhZ4LJg
bAFxc8rOvk55xdyGSziP+Dr37DZP9UvnRJ+Vue5GU9+tfrJv7Gyv7prd7OW++J7eax/h/XLoHlkX
09ZJg5QXYYdBqQYJ9Uu30dW1qyUySsNNXvtnea87mT/6SdDed7vhb2tC//HSM3PU8SKlalZVZT0f
uj+dbzz38FXJTRzhUPvT4/Qe3+efz8Uzi6CNRiXSZk+3y9ntsayEPVOr5sPYgGXK1r16pzamWdq6
rdrCvnuWTfQYZI8QtbKk47gX9vq/OFdPrXZAhCF9QnOUxCtinarr50OzevpoIWZeeIexRcgWuPJY
0s733zaoya2SekwXHTaKIxh+yg8F6lzlXTk+Qcj4W+VNaOMmLCFHGpn931P7j1HqYla1SBXyvoNR
1YQuz9caLJ+61/qcCbDbHf8Lt4f6K/X30gduTa42K9ZdeXvUeNBferDcD3NmdC1+wPIAYOW+s9Tf
aLDtJkTBJnDhn0PN2DRkb/7f83yNBOrakU/AvYrsh6NzXpI4Xc84fDbjHbgk4IqaBt+80qcIm6kL
u2Y+ZG/gcNkBYrWr/dCvrdbLXIbfkD1+NR5cUcCPIwd61UkHWaeYVwGuP4Ak/EEa0W9iSu/T/frD
iEw10PbTb3Wwwl+EO84sI9aVvHkCnVknJ+XZ3oxC1A3Q5YIrubA00Bv+Idz/u+g7E00xt/Tn5jf6
tVjQU7pJ9D9ue2aVctsqQcZ0FUbMb+hAiEnAUdRYu/HQHqbUBAi59IO6sJMXg3FVbt9j/ximI8uB
M5IYuJ/5wB/DO0KTpzmGVTuTrZuNPe9bk8UcvRl/nBmkbhqcekA/5hO0CN0+s4z70NV9kAU3jAid
TBjtRAoRUwFXNnRbaC76qZ2Q3hJEKDJlpg79p9Lhakdtdg3qNZUFbajbTrt1O6PgAOw6UoR4KlJe
k9adMAgVzKEN2yoZJ+nWBj//OHUpzrGSouMRH898sIe+c4z3+mYUev596qAmcTE0B/F98a4wj/PD
bAOb1BzTT+EYvfTWH/wHa49vPEAhhqpBKAB0hkC2UOFTo8g10LuSeBhKb+ncxovfug9jNRMQwP5W
v5jrs/VAvDBItv3Ztu57XhjEEAbxVDSjwhG+uMzMP9VnqHFLn9FjJNmEAp81zo3TBDzygKUqILtD
CY8Kg+U604R21MTDFD6OgBQ9ZHdqMMouxEOEe8Uz3obHlsUFvuH6gNKhbouWPdDNidQOk9oq1vuW
Ew5Ct1/eIGZA0A4/1EDt90nn3fb7jaQFKd4DQ2WghAjsPOWba6sqxor/fxignPA8Lq7AW6O0m0Yf
bQtFbbfp31+w8BmklonmGii5aRz5yAnq0Ne6cpgjO3oC9QE6nWqQ00Rmv5hNYbU//4BJ5vYwr7f3
iZgE/BwgdSMkqpfeoyTJMkzFoh94GbxpbwuLLfX6UJSBHoCfIM+ExxI9pnmYWpnref0wc6sZ/h6P
w4O0en0NnCAjGXPtHLB0SsnjPQ+SBcohyyJTCjAYocug+ghL8AhZQ2Tni2OVUDJQ/joyQT0G+UUc
jEA4oWn9ctpQY1jbXuwQTidPtbpHE5ySsiITEk9dHvRISWBznRizCbTz0oY48QD4I/OA+6QNVvA3
Sn6cm172wscmS551Y5nQTI1q46kwKNPa2kI9qE3cwlYr2GjZnl0U1OTfDZ6AKuNBtrFM55boilY0
T1PWjbCkmDow1t6gOff9ag2/p5yBv7m6XEAjQMqn6G8H1AAF28v5W4ZSGBv0MgQJv4sTJ0LTvv7+
l7uHMkF219nZyzUGX2bTEgfqvnTbp9sfv/79qDOTkBTPRoDXaAmjOO4rPFyTJDDioFY0U+28ZmVs
GnJ7X/iYLqOMCnj0KW9yhbgRIJw9cUNeBQUwyQDmvU9dC5Ewxm7ZsgJWDmjUImpBoE184myahCzs
hKytqqAzIYyU82Yc+9q4uz1d5Dy+HMoJBCdJ6I1BaoZ+YKthSPp70yIwZjfi7xYLeg0QpOZZQGva
DgpNIA4jLz/yaIDc3OVgJkkZpgUU0AGR9fERuc/g22zNifmWpvc/AGpohQYSB8tD5C+oM2ZVm5oT
ubAIVM2WoXJjcQ+Dg8wkqJ3jR30/7qSnCkjl0exyt67u18xsWICNq0uQ/g3UHqqlrk3aiCuC3n6f
nNjKHHN47+9ZYz358vni0Xaoayhpe44reqMIGmdwBHcM+p3sCC+GW+0L/JUdk/16GA+9rzmPKPK7
nKf6YPLfo7/x4Y9fPIPc3NT90YOGjlO4icvK9NMKeyj2nGiKgE8D/EaB+BW16mrfGE2pQzb0Cbza
u4cITAlvamV9t6ZglaZuQqnbEZG++vERWa2V2aKpWDWY6yDIh3/PbMMOndC57fL0qU0EKcHAhjok
QJnod6RnrdG7MuSnKpiOWr9vrBqScbEVvmcx49C+9vlLQ5TP62JTptoCQxC/lAebq71RdZUXnpU2
pi+H04BO8wu6GaJkcDnL6dBycqjPVbBoVoRk8eiCpBraNuhjc+a/ZZ7AmmJUKuheEMLiMUXTURaR
MXLhZODwu08O4D9Ha8Zr9jg8Q093Zb1EtmaQkCShmYtH/KpTG4lf5TqUOPDuT/sHaDCY5B8QbZjv
lemKUFvY15/JO+upeJX8JCOEb6AzEUrIMoLKy/kUMkNVWy1pAmIs8vtd5Ed+u5uwxaLOhMTArt7p
++jQ7zIf9B5gvLmL8oC3Z2cKYhbk79Qdf7nJ0R2JNhF0tGEfIYV++WuMSOtlTq2b4KCRGXjrg9FW
IFBe+Qr+++cX0s1mbEcg1f3PX5n1PVqrtdiCA3l4S7EACbVmZ8F+gsQ4Y4XoOwpThS47VcAaAT8A
UNHlj0u1SazHce2AFjRFDxWoAsxjjG10tV+hboWCAUjLAbUABI5y71Duhhnk93EQoytDcdCvohlu
6Mr5z4hFFHzlb5Qp8lPOrtxKHIoBOYQYMFEzQuvre/Q7HPf6X1L8EcUuKJvgSASMGgk0GmM5dn2r
KZwQB5VmV52LZ/ydxj1yjPiBHC8XjgMrwHAirtdRb8XMXQ5Gx9qIebcmQWKGNksp8vqOo75OrTyi
/LhUR/L11lx/QFHO/6W7uaOa/u3Tmm4SOE0W+kmBhSJXOrbk5TBWUW6UOgJ0N37ksOVk8Ik854fF
RmwnQH7UHFmNyadnCD1x2GigRCPMrkAtXlrM2rJrm45PAvGooofywIMp+jVyAFpyskPxUznKbm6i
A+9T26eRuWtSl9V+d3WiY3Kh4U5Ehgm73hVYKswENUyNJIC0AYcjKHLWQH8EdVZu3Z7dq/w4cUVo
saPmgbuDpHMvx8rpRt7NSPoFizM/y2/lUUcRbniKjtOTupNdzV+93M6C8diCnP6LSUp1Vfqg7VOr
m4ApyuAk2AdlCp6DtvJrfpxt0EAckahIfgreejAczkHD0Rjeo7J8KHe5z6rebW17+Bb4UkhLCM6z
y0kwkglV6yxNg2Wf+OnzIGLSmVVlMhLaqyDJBtZU8qLHH5dGqjpqw66FRvBCtBqzY5Xa5XP6vvbm
5E2PbeQmD6Bl/6ieuQ/uY2LF31cZ+9NEqzzSQCAYv6b/0sQBTSIKgMrqcd4lUCN5g4JT8x4+hmZT
vv++7Vab/kuy9ZhNxAo067fWiSjaGSMgxZ+aP7xmVvUANHl3YAWYm6cQEd/6H0PUVa2KA1eBwyNF
pP1nlq2X0B6C9X68n1hH9tVFR/YJoGXA3IPtC6Kml6tXcusU1gTA7M5fkgdQ4dftGaOfrafl+ef7
OuUdozAD2VxgxiQ3C/YqI+Td3mZnn6fugqpMUpRr8PNHd3HCz96VEYHvujfu3UC5MdojRYIH5vIr
/NB+yoKJh6CbK6bYeLdHeVVeOA0T1UwCZEfkQA+TS2N4IVmv1Y72H5q/WMqh/5FYIBY5Js+Nw+J9
2Hb7M4OUgyhcOxqSvqSBvYomZDmLo+yttd0EWmYp9WPLlBkm997VNj8zSN2LaJ5LeTnCCMFw4CxH
w432XfB7tfDidbpdyDi/NzfamTXqiVFJ6ojdd7JWB6IlAwsw/lGsP7eXbdP5z6xQF6I0QItVb+c0
KHz9ERoeB9ZL9qreRfsFdQKDaLwsYwkWhk+UNczhDvVSp3ZSW0I9sfcGe/aWp4zVlXBKBtxaLGpX
r0UJ1bQY3iF7kEDIfkI61+7szswQOmd7w0EDcPOy2LH9g/N4X/oAIbNX+fwBgYAPQiAztBaXlVTc
/FGgoUWjBBq6CMjq8qhBYFLLWYJOA80dOVwOwM1DdWr8nXt5MD9HhzIwEH90gM10Qe31f6r3zite
JKd3ht1g1/fRr9pjBSSbUdj5jyKOeBYZS6GYRPmMH8U9tC7IYuzO6qEjHH+S97rs3va3q+oMcYcz
azTz7yImNdCPITmuZCuxEjz8fpVmgZRB7i0mZ982R9Ngn0LMc3PU6biKC9aiwOAGp7Qnf37/Lbgx
HCF+mD6lB97pv9YfrVPsFU/ww4cah2N6B4Zp0Zz8yOtfdYLP8gq8yBi/ayuCP/9d1OGV5BBOCXn8
Lpu/4x64nWxJOwlNTFBiAhjnJfEzFHQkv/zkHGGvgoPJ1I6xA8zRN3g9OwRRL9EvyeIf+QAgxHtW
kWLzMD//edRR162FwlUZVknCQ/StIX9r1seKsHz/nTHWiOWAdDOtHtV5I6cwxu/ByGVKnvsumLKZ
Op/MSG3ruDsfF3UYDRyfyplOvA9HQfzAmSPyZLG7uJE9I0clman39uf2Um8egOc2qU0P5fbU6BbY
NJ4zPO8XR/IHp/AgcW1x1ugAj/Ne7mvWpJKogj7/zq1Su3qAcGk8rXAw3kueVn+wkqNsF25j9z9v
j2/rnjozREPzQeEeqvyA4U2OEqCnxTS81JnM+HjbzEYURSjzSRkQYDHEnpenlACchiZUUxLIk92r
n1n4FbI25cZbAb0ehGwGjwWwB5A9e3YQCnHbcVwuJ4HQW3x8BxIo1BdccC3fHsnGawHFRUDmNbxB
ZeAjLs2oVSdOTa/ieS3sAPrirQasJCsK70wFW5Ylas44WV2kDoK8AWQXhei1jUyI2aTO0h9KRvS3
OXVnY6KOMx1iBtUg6CdLWel0yV4vrTB7nf5SMYec52gxJJy8YNFDCo+61kGsNSWqkAElaNxl2Xcr
/m3z18kAWn1BdCUhQUC/5dquWfpRbZIgk2YLM8a2sHH0o/CDYj262NBGTuFwbvvSxrxD5AGoCqRR
kak7ocnPXFaKjL7IJfgSx9nJ6iiHZnwpJDtmndEb5+a5HfrVx6NfQZkGLQnANTtBICu0w3DfsGrv
LCuUv3aaVhdLDC8qTD58fM+0t1BiXLzbJk5tnljgq6JYE2txNubYEmi3naEBEhiZ07B6FDbOKrIe
ACwQ9irscmqHo61wydsER2JtdfVj9zGxOj63LQDDjpIA0tl072WsN9lag4wZAvCTXcejzUWMFOPW
+xuDQFsXmOVECd3c1CCGXEsrHkkNdV8YTg5RVMUK5fthAH0Ht5NY+JnNXXFmjizcmSdXa6obsYZE
TfxoDoyu9M1FP/s2dWigZ7YXQ3QXBBWyX/JDu18/bm9DlgHqsi1zSQJtN+YqzPfovtVnL+nuePH1
/8sK3co5VAMvFBKGEb4O9/pj8jIzAAIb98X5klMn0//TuLHKG2TLECwLiQkxbj3y46+pd4z07fZQ
Ns+tf1bEoO8LLZbEtYAlIXcB+hx0B0ctKGJ5Vtp/c6Ogrxt4HhQF0W176VYdF5VVCY7iQOa9XEdw
CRmFhpWD2Zw3vOoQnIA//QqGZTRhWFQVEnBd4aSJgypdBSGvwlpip2ZlITb3yZktakDJNE4pN8AW
4FAAtMWMbb81XyK6HgHJwwMV7XaX85UqHSlrVOiFX3+n0cvMKi5sTRWy0QJaBiFPjQW5/H4s6EWt
8SSMex0ycO+a+m/+I0wfMlZWbyMsBbXVP4aou2QeJQUMLQvu8T/tB0xls/m0co4a2qxE+9aUIZ4j
VVpQNl8BHPWkI1MpJMFD+zzsJgYI7vrrhIIdS6KgTwI4aWq9V6BNuzpF9rB4U3NUs01J9G7vRfKF
y5cC6aYHJOhEfX8VQ3CFOKnr2qVBarwKyl2GfiSHCd7YGgYhiUDQgxz1lbpRFUl62JHcWYlsYO6V
0PFgue5V6xzCIDSjqvqptAsgIvVoVfN6atquT4Ps7RtY/H1rK8FX+BG79Zuxb1xurz4Wz9pLZN+e
v41E5KVdsmXPrq6mWYRFAe1JEL1F6H2WLVk2QbvH72pxDxkB5LZKFqvOxqMSNkk9A6g7QthE5vvM
ptr241oIGGtlcpX5MKpebMuPzevMm6Nq9k+NDi0ScJWb04/l6/Z4t/wFVsFjhpYydGRTw4Uq1xqn
g4j37ANGWT5IpcNCql0fcmhQQmiM4jj4ZLCil6Nr0IebcX2SBdoPAdnsvy87o2oKAieiHEzKNtTZ
oKgVaCsSfH74I6FeM5vLZELJB3nI2zO15fTndqhbju+0LFn0OAtE54M3GfnhjRwNOHagNo17h/BR
0XJ9baTWaiLNhFbEBC4RKRPL+CG8aD+yb/5X8VvQbPT7d3+rTI8XGMxi/WEbSwReqsu10cdUbjhZ
yoIF5dpA+4oEV/w1fvLmACWKzrw9g9dxAoxBTxGkv1Cxu+r77pZOKet2gCOYX8h/W/uccfhtz+KZ
BWqNlqEd0AwHC8UbOtiLY++vVu1Lzu8Yug6crSMzdHtI1zfg5ZAo386jQVlmMqQJOXDdLncgKQPt
JmPiTiqK9Kl+PnPUAQHm2iJMO5iZSduiAmwLSBO8xIx+4ngw3S7YT3Zi/4gcaAsg7drsoofRef1e
mZisrU0AySG0viI+Qp2NGu/SFqWBmzgPhO4413tZ3xkdIwW1YQJkbKC0AigYcp9Xja7dmudNNQGo
4yg/0FbLEoLd8EJwG6CPFoSCoNA/dVWcHbY43Yc6qeYcwFkP+t6j34x32FsiixlmcxzoXUC8QFpp
aYBzHBkcnw9qHkyCp3R3U+poLDoIlgnq6Iv0XJ/bFCbm1unKPUxwrEzdRj5XRGiHdlkCoAayi7Kx
ZmrP5QMCotBTDqGbuuDwBxxw8X+/su5BaeMyurBF3flJNJRcQ2yB9tv4pQMKeYjux4B/XV0FCdb8
8CX4vQ2OIidxB3t4Tq3cb+zqdfBKWzosruy3zkjKECjhPS9uzdyH13nYy8mg3L9U2xpyt/iBb4LN
OzMabaF6imS6arZWaP+oHnkk494Mk0U6dVKrpA6Ai5khTn3mtHOiVzKEAJDNtAezuR/2gqvvVEvC
NVFZsZXuBD+7r93V1g6q3VjC/c9u3+5i5KQ9yUZF3+Zt2a1cINGf+coU3fwoAHsW++iqxI+VgOBM
0PvMysGS6aB/NRJZUCHWEJJiP1/+6toIl0aUY8Q1QI36CwvevbWTRQE0YrhMwN1JJzWWrk05UcLr
qX6csQ6RlU1+Jpl9/Xn7kN9yS5D4EUocdIghSLschsTNzZJBeSOosyBWdoCAAY2ss5AfW5NFiBqA
WUdCHAHNpZVsKbIwajRUMwLjC2K9t8ew9XXQJZMsK6AzOFYvv67kmSBWDY8sFgKk58m//fWtlUAT
HVAXhEQMlBOXXx+LYlzErMHNvrhZ+6nJQRnZSNnZzIawrSPv3BK1A6cRQGFOxEKInbmLYxOgrttD
2VpsGQ8bvPJQPcD7/3Ioas7xAz9UWVB3Tpg5VbTXSm8dGcmZLSvo+DXQDgVeMmi0XlrJ1ipEXVnJ
gjZ25PnOCC1DPmaic3ssW5N1ZuUq/S3UNYB6sDKNgdB4UAsV1MfbJrb8CslqpBWRHRVB6HQ5kBYK
ODNU1ZEtcTSHVeHbiK5QX0awgX44oN9oNsI4UdVJTbEl9NLjAT7hTElwjM5NFwtajrcHsrUiKBCg
Ow19CXjTUgNJwVje6gLWvWnNYbJD8NEp+17Y3bayNV0QZAdtLt5CPHbi5XTFc1ciMY6NsiamYQ0v
t7++Ff/iPMTpAewY4E/0ibj2XLgqK3He1UVE/67fLeYYWeLqtwmUf58Uny9Six885ZVhmZxO9FGv
qTiJcU3hlXeFu+InEFJHIwZmmMJ4D4mVZt+WjsrtB9Xr332DMdQt10ZuwEDNDXBIDPVyIsF9WvV4
uWRBD3L72EOeg0Wnu+UQeIfBJU6yFXQpNKsTUnTVskAX9s1nHh6E3GE9HzZtEFZCMJMh+a9Q52Y1
QF6qzwrEuj+RrxnugQzIZJYY9dZUQU1HBaQQmx1XwOVUyZCdTAsDT0v0oyGZ3bR3WvJ2e/k3NioY
PcFJSDJmqC5Qt8tU8VI+RBxWv/pABgO0EQpy57yV5/af25Y2BgNiClhAzgLhu0pm9CwQiviqKbKy
zwO0hIA3AZy08ch4gGwsCskowICG9/gVAHRGXyw3L3gT94NV/q77Q2T4EaukvzUOAUhpHRBT5C5o
mISSov4d5VUeFNqh/gJBN6t7ZuOkwV78xwD5AWcTpU71IkM1Og8kAHYlc2JJuW7NkgCuF3S+AZd8
xUmoqqEQy0Z5enusw16p9mW+R/3t75cb6Goimiyhwk77LqfJaRut4EKFiXA6cjAxHW+b2B7I/5qg
MUyZZnARr7egWy3JhV9M1tq4BkuAZssKYlVMFejMSc/15XLUY69XSi7lgeygppQhVS5ZicYYypZT
EfpsdNNhusB+d2kkF6q2j9BMEKxw3vGt45HDYWSwNyqJyMUa4ABHcygiFLrVJ460RJTLPCcRXhjt
F0D/jsqrKpoLMGCL3U6MwJX8ZupiAW8nSTbjBYr+EurGbBa5jAcdYxrf1T/5c4nQ2wePX9f++BdX
CuEKRPYNPI5o/KAszVNbj0ZUFiiYhY311er2bUfbWp3z71M7si5HTm+LvAh47TBUAcLKaGREY1sm
VDRh4JxHT6VCp1r7RFEghYYhcIOnVXtQXY7zX9eUsOxnJoijn58rjZRGM18UJAOEhEOe3GkzIxRj
jYK6TdQ8Do1WhwmMAvE3RiFX/2YUeA8BeIIri6eTM3WeqKmiNeg+5X9iFAC3/LtR6BpkkVDxQQcy
9ZDIQ2TRlkIpyLnSi5mJs0tj5cq27l1NBnIYtxQOF7pIkpSroXWcdLLBiabcmPGz/jLGdxOLrGir
LoI3MHJApFAAeiTqAJtEJZfhcDD1Byx7a9CJINR9BMvxEpr5T5VFE07WmNr2eICJBBCBsAUo20s3
A6tfU8WCdOo3ablDs4OkynedMg6XU3mDNoOuOBDqoQkdBUbK1YQ0r8WoALijcWRvDDgf/XGQ0tzV
j5U1eWUKLiq0L5Hck1mgby9zPl5/tJa0fx0dxY8ekZIHuHSneaWVIQWU7TL7DQUiK/Xy3fh9+/jY
qhKhr+p/fysN2wmnLCrlAdkU8ai9a4k5rGb3ExSO2av+MH6G7/3nfN+AUvKI45Fhems1sPIQodTA
4QFmlMvVUOskEjgBdctqtSbwO5m4JLu7yEwgs/rS/zFmW/iZmktkLi/di27dtr5xA+Ayw4MJBB5g
vabhMSjyK/ogRllgiLbeu+tnn5vRaCW/dNhjXG8bG4r0kyHNSeRTBDrb2WXTWkQ9UBmz4ojzMW4c
6bOKg0E3B1btZWtOz01R50OqilmdggofDQjVmxDkzzUCTdbCbTzLLsZD7Vq5itcM3TDAqIv2z2Ey
6wJ1l3SFUC0AfUxY55aLomUExQE8QfF2ojWJpiipF0VB9FGrT4mZWJWdvWQ73gwfqqC2RlfZc2BF
Z8EQNmbywiq1idd5TrmCh9UFqVDN/NY8FmJu40YC6x5PNAXQaHitQ8Sp2RSleBLUktl9jI3Vp85t
J9+0AKFXgolFOY7GkQ5NDT3VGq9NkC+PFSHhqf/+WYM46h8L1B7WpTrq0KCM9+xifRm9Gx4Klkuz
BkG5dLgOzRDFGEQofkBItB0/13+1EmejoBx6XJcyLlqYWGu0PSqGY/i3F2LLmYAVFUnHLyEjpSqi
ar3ExpLgtRwBMTrUZtjcZeFu0o+/b9sh0SR188gkD4vCOMjHIHd7eaTqoWJU2iwiAyjYGqjUpLfb
399oTwE/DMGm4umE1j6dukHrcK2qWtSx3nfgbwl4X7+T7N5VDqMv2soxQ9uT+pzc9Q/rF9LaNlAO
6EXnvMiFZA2w5ZoHCbnau/2jthJU5z+KvkhQLOjDToYTcg+Fz6FmUexDV/gR+nwgBqk37JLn2xY3
DnQZPdyAF+NNjyZ4yiULAj/mYszCPD6LjZVUDvZX5ke7un+6bWnLcfBuQEM16QWS6WQlcqN9P6tA
78Y7faegnGK1R6aA2JbXnBshO/As+l7jEbGZqiSBy+rfPtGL0Q55/mkqsB9qABxq8unFye3CzA6S
l6I75ads9wH/3R3Lx/UgvEv/Rdp1LUluJMkvghm0eIUqhRKtxQuse3oGWmt8/XkW75ZVWbhK43LJ
XeNyzCqQKjIywt3DjUFvySyUXMDtEMaXFuhwgeEMF4g+Ilpx/T2X1OEw+BrO1sC3GFBM2IU/oaW8
K6g9jrgsU8ffSp7gZhk6bUDIod2NK3TiTk7yLvsYneLo/8qO7SFx0e/yxUCowHjGnYPqexNFttzF
GvThzPthgIXG7nWQ58SucgIk7pwJCt+BqW/LD6M1AU80rGkTbUbuMPygYgkawlrb/Ls9R51xDYSo
aCZ7LsPFmr5GdrwJ/3ml4mIpbnRROb5sQwDZIg9Ce3soze8Z03l/R9+ooEYKujMoHJaadxyWKOj9
I4nkwfVK5bI/FApZKXW2oDs6Q2KD9S46C+X9/7vhptOnANnVoNdhw0ZPFtH6A83Pj9hODqLzHOyG
l6gyf0MTWHSTk7ibIE26St77l3TNai639D67WidqV84CH9RVB76LjPcLKegKr+0q2XdHbjDR15Dh
yJdu+r8PKERfrmd2QDNFqU5BIchBtH7rWA2rGT9PR0OSGjZ1QAbT/kwHzhqfklWKyGsyRat8GlIz
WtflYSj2E+vZuRjBXgzsPM0Xh1sM62ISKgysMEvbwP94ICMHa/GjgYr2sDIOuWoOHrNhHJmvO7vo
TLS8MFtpI3T6c5itbWQK3vt1sgkswWLhCBbNoMUHAe+gWkcDdlOtM0ppBiejhl+FvlRmSg4ANmj0
vvMZL6kl4AjR5PmPLSpS0+Rp8HkfB8Pfp/YMhQrelTzdg1+MoPLFyhktHvULa8TNXEygPkmjCiYY
3BRwX3h8bzRQKTT3vrtlTR91xopUjfmGDCn7g970qxKC49yLzIOhf9/OUtACmAF03vDe1cHVuR5M
2ON1hTAKywT5nBE3Sl2aTiCexoFhaHHWUH6G9IwAcgtdhSgiVFj1EWBXV0NxdVyJohPLZsDKS5/T
9PT2RvoeCSKkiPC4oVYn6sKin0j3PfFh9Ka1ug1Xwz74HB61wewesgf0Kzejb9C/Zii45w+TWyAW
7Z6qzkTjMRtdaMz7E3wjnQvcI8Qg//4gKo5qh1hPAvJBk6W5hpOAjFus6l3sJi+ymxylj/hhZmZR
yLLdmwUqwgrTSRpALiDU2HAVn759u3a41WwJ3q/sxPLQS0t7OULy5xcHQqvbTKu585Tn7m8ouJks
eeMFsYrrSaSOw9zIEFgdYKK0i4MBLMbBaCxPtpOdeKofK6iMdxCOSFxh638Em3rbbfg3xjouALKu
1pGc2ItRphmgByohUKQbxZZXybY1IV2H25XlOZdupIvppO+FJotmcfBTZMAcoLIli9X49Nz38M7m
OLvTi5H0wVzrao6RSMcKlOIRTzXfKj/kLdpvFAd5A2mh7biSnhRrcCc7WqW5KTv5d+zOh8keD6EH
bDiEvyHG9x2uc4updL6QSbqc6fPL7uL7xiZQ/6LFiNZg8WZsaWAH63a2EU3dub+qS+7vcq6pwznn
fZVlJaaic5RNfcL9D23zieH6WC7gHAlcDCiQW6nnSdfR/fhzSjaj2Zi902Npf6NAvjGOGSOoYY2K
OpC90E5VFMJea6uOAfwiGReLrEhcyL1dRB1JmS/1yOhhZBZM7jBvE9i4vzgLSlRXp55WaFf6SMAw
QMJCBR7PnfKIZ0+xFR3VVl7LI49uH1a/zw/jawH31v18aSw/uvRiAFFBQ20AdXPIG16feUhpVmMz
5oDKiyhwopVyYTOGuGBBObdqRu9bgNpoKB56RAttogDUREg6aLz54a98NL1Yo3XzU/kcIPW+0h+E
0OEMk68siK4rocPzp9zPrHVuBh8stf8F50NaMgpEkgrkHvr6lHID9IkuBKzdhDwn8DwMN3qrpAjt
2ksD1IkLJG4QxgIcChVw0ewLmpQr4T1ba274q+XN1XOBnLEzecoqfFQsSTIrJznEmwTpgWPKqMwt
xY1X30Kdk3HuuRzYgsTbE07C+36u7Wl28sgeTm2TmE1I/r6/4EtpKdiE5DkpbhFR9OstVdScpCYh
4ZBYoTtCnQUtDgSEkm4EoTEDGg+Nb0ZTxDC7tKwopYI+B5ViHiKD11Y5wMb7KCHghgiJeTcfP+WW
URAmP0H5A5ScIUusQQJZvAHTK/ogV1oBuExbPFTm6NtCDCH7wiP0X4aiN1kXyhT6gqM+dSZOQgby
ejRD0eRVKJSZV1c20mwJ1Frf+HYL1BRjsRYcKZESgxdChwjgT6hEdpTKfl/7KA838TqPTPFPefKR
pAotHY1qHgMs3tu8Gv+oETRq12lsj4w5XfCx0GpEKQANHxXgLKjDkqjok9j7U+Z9FoVlZGYQmylL
7n1hMq9sUD5OzVFxq0bYAAkVVcgMuJTcQi9jnkXOYhmiLgy+6afML2AItXYQOghxF52jCiRKGeea
ZYja7L6oVtwgw9AwrWYeHRLLz2Gy1ZlxphYWhzQwBUABIBi0+qLGU3K1OlaCkXlBFZvAOhfNtqv3
zDzskhnggwXg9qAuYtDhYBkIZR5DO8+rhH0xPEiajX3OlPxY8oUAB4pExYToytJwUa0NlVDXUdmC
hxBjW/3ioMaN9ki8qYMhASE4zszTVQWJzftnbOGIXdmltt/Uzn7A+3ziNSHK4MhfqaAQNBsWtmfh
nr0yQ/bMRQgGScI0DgMBRa+ty8KpLP82FBTBTEbjCbr8URhjA4z1lHhgBIoeCyt0BgZQ3g6f/p+f
p+n7RaP2gp+ifJNuphd5lf3OtoaVPkFt+Vg724KzJsfYtBYLlLoEv7qyK15PWWY0aZ1msNuYYDrY
o0mUh2QzdVhE6IWbAzsOiF4gV5CGoLVZuJxvhSABdtzfN7nNkXbQSWODjqofWKYWl+pvU3TJLRBD
DmcAWF4wpZJ2xQ3W/d28lNQDdAFChrg1oIVNOwW0zW383Ef5VpMsw3ssd8mWc7TvYtWYv6QKBFt+
LbuRfd/qwu1+ZZRyeHqO1gO9BqM1RJ8fW8aYFhwQ6W0LzC0SQSoKidf7wNdCQQhjIG41EKCi0fyu
cErlzL0/hlsraM4gSgRahLgTM3htRRYjtdNzRCi9YEDJG11LpdhmVRhulx/JYoJ/VqA0ib4D1H2u
12KJfn41iHLRj57t/YmxELfODL+PZhnQ5wHg/gaUMMtDkaEtGZCwvRkFGzhL4bGxW6saft+frdsr
7toQ5c76mEPfIAXMxXr83cuW6qF5dtOZKR4M/84QtfhxNo3d3GJEMfjw4QRua2TPLFeztPZAkoKk
okHSFBDl67XXC/QcNzIALxuHg6SfYLHecYvTdWGA7IsL798jnZCMBK1abgQbSXYICPKMJPQZvHvt
prEkFzaoWI3jtXQsJNgotqr5IkMsEkSx7clwyjV6G6SWb3Zm49TWTw5PYFm6hQJn5aB7M8f4kvNR
ufcl1OZIyqKOmwJfUnviZDa7apd8hb+kP80ItmLtlG5vKeiJ9Mg96eA0sioqCxXV64mgtkyX6GEm
oLErcioaNJOhbWxmW4g/ZaVFZN44kBgLN/MQXMSvpVObEbYUuMbHyBVW+df8Kn5n34IjINvD8pOL
x1PDNjNIj6Yb7kCXJVLccUBGQ8PRVhC0e8Ja3WjR+v6ZWbg5SZ8cCETiKgEmikYUkseW34QaAOu/
uk+874pVWYHCKTzOr0xc5tLZubBF0+qLNpajRNTP3N+8IuB4RdjwCqM0u1Dzw5AwHtCkwbxBM6Xr
E1QAVT73QpIhActPZuqFzyJUA/rvAF2PB7tn0V9vbzRiDpQbXKKYRPrhI+qVXAQE+pulazx9JgK/
ub9ISxYQcqBrBUo5aK9M+ZwyT4H1loTMm5JtIZs1v4n+ixvt0gLldNoub1ErEjMvbPZF4vS1lfmb
nKW3teDa8ADGHpMgeA1mDNkfF64tSJVRkTi8QoD97Wpr6vc66sKVl7O6TixsNJC9gPaGDfIaofyb
KE4ZF/scXlXCCuSFuNj2uv1fsBWlKyvUcLRSSYRmhpVM2Cq5iZSQiDaDrO21MGnotQeIJ5afkAkp
DxmMch0aJZIwRbrlR5OTvgi8Szt1jNtzYc6A4QPGDvQFGOOpUxPIc6TLZZ14762xGqpDqb5PrHT5
QkwDDClcAPBdhOJJuducL5VWVBH8TatyzQj9luYJbEucDhWyLTetABShb+bWxxOgbbZ4tUPu1tjV
+u7P/aO4NEsKkhvATCELilzL9RaWxjrzqz6BTMIjeFaTbIr1llVUWRqJIoNlBVAxska0tB6XlLU4
+bAhvGv6d/WodS9V4IGgfn8oC2YMSBcQsgoU0YD6vx5Knhp9M3Y+Esa5jRYREqS87Mz4x1EmWg0S
phKWBmIJKvUw41JxnsUau0pcRWj/HEAVW7DS3/dHcvsogxEiQ4geKyT7RG2rzE9HPg5CsIiANZlJ
8on7ijmHqJM9y6wkAMMYzR7Oar3QASBOPR/iC7M5I90wmH5qId9VAx0fMFbp1vdDlAPcd7xp0AQF
oMXrVZKDTEX/yyr3bK5ZfwvJ5v7ULf48cnaoHCCBDl2O65/vjQFoTjQNJ4xrCGOBffNfkEowAkLG
gGtBnEG/ltQUAN4mEHJvKhxDJib6/Ov+KG79Crrm4UVmgMdPlPkpf98JXDkHnZp7gvnBysbcnvjr
3yZ/fnFpRWo2y2Gp5R7OOyfvkW1ssj2URe6PYGEdRIAxIZeKpn8EDnBtZeaaRO34OPfGdtU/ccL2
4f7vL4wC6BYkfCDeB/dFl/UasZsLlVBiXPGP/P7B+PWlrwcJA7LFIEGhVx51R2Uq9IuqNsEc9YrZ
/I75Dg1MGTt1cQTIuyDOAuntholutJ2UgWKXe2Vgt8Mqkg9z/aL/uj9NywP5ywhhvVPHIQaTdwJf
MCdVvNZwo+GpjRkm7o2DmKBuEF6NwVjJMA4EQUgt5/K+BAeAdSJYA6HchhJzkjYMxIr4AC9lCNt5
du7P1e39gSwLWQsIpJ3bi1xv2TSI0QfTwFyNvCdASQpsIEg9fcr+8307SxNGemehEgWJQVwj13ak
oZi1sqpzb9bXZXxMd93sJgnDyMJ8AWyO8BobC7oNZ6WZi1Neq+pcaQPyolHfmuLGBw0kZjANFk0g
bECHYWTcINxIjWPqOrQPwX3bmJpvy4hNrfsTtWAAAS8eIEgZAR1Fc1D5YCz1LjCQ/ApXRnxUm03u
v943sbAWMIGMFyqCoB3R1aykE+u8GyLctPxKzUAy/2pfeJZE8oI3vzJCxQxpU4T5UMQkxdKfuD//
bgTUKvB5a4Q5h+t7RsdQcT+ve6hASIyqzuJKID+Iuh8iLBRCrpdaDVCjn0SshJ3zB6E/FayWT4tT
RPimKOeA1ExLvoZiwfWpijxnwq8TS+1W9ydp+efJYwPhFGig1Ap0YTcaiRAgyoXr2HdP/+7XKd/U
oTX0nI7YRBWgO4x8xtLMgxlPxPsExEy0tpIQtkOYKQ1iZ6DlokP2nLCo3ktzg+o0SpwQtwf7ntpA
eTLJflkjicEPFnJSLKjtglfF8wvFaZQXoA+pUVPPK4hlIzkovNB4qX1zzjYxWmMMa4mVZ1yYKdJf
j3Q9BLP7pnX2GOO9KUoJ+vPOFu5TLTONgYHtWfAWCnADpAEAgn8kS6+PQRlksZrldQEwynYSt9ln
AzFNxnleGAZ6JgCoieAftJ4bj6T4cV5oce1JiGC1+aXvX2rOub9hWTao4wxmt9hIcVKjy5tkrSqw
J4SE4TFudxUqSmhjdy4rQTqCiqCaWFPbSeoLiFwJk9myFpv18+RRc3G9yZUaBWGHnx+cxuoYkdlC
wg1xmYGMMjRu0JOWLoqV45CNKu5pr+4tHU97tNd56SvIXUOPNsr3wj/t+gy26zn3Dio/UW6n1VmF
Xs/9wNd6LwHUIXWH0h0Uaw72nMq4Ucm0XGWn0SEBYoi47dAmlDzGqWkLGyDuoR7hpamrVOvPKVn5
60ayBtmJWOW+m02GUgx0bXB3IwyBcjR1WPhcLeKxmSXPUBx1sBp/NbB8y80uQFUMcro47lgvbDdq
F0xRFHZSlYueO4PWdv+M3Pgt8tuk3QNRCVOxF66nqpuDzM+HVkTw4ZScHaOv7ilMdy/3rZBJuFwQ
LISqEKFUHQhsogp8baWMeR+SVLm6C1610nHR0cjp9/3HfSP0UGAE2VwB3g93N4B0xK1dHBZOS7pO
LDR9l6BZU2Dvufpx3bKUT25GAs463ktI7CO5T8QQro1kkjzOSqxwaMbVVC89Or2vecHi4pXP0pe9
SfGDwK/gIoErPreIpPPhZQNojo7IkMipt251qMz8e6rtbXZkyffclJRhikjE4wWOIBrPfWqHycCz
ZNEA4YDQNwV5IwRgjG942cxOxlZAZ6Cv5sf3bdd/yH8Lyen+stGH9S/bSAHAiZLO2JRtNffDRpBB
6u4ym/OtpvDmh0IwjXg1DmbFKlyRl+DVToSsBJwQ0V7RzkLv1+un+1EgxhpI8KBvg39T7VOzskIV
9BhWwHHjXrE9JHg8jA8ZQchyUPsxRpK5HuoggvMePX+rWo+qDM0tDpUoltzbuZRADwvPOh2LCHUB
hDfXw1LjqYmKvEHz2FX1KL3zThyaZq25D9V3iuTziQXwvl00EoP8bY+4rIuzlihTE3MN7KGzS+S4
mYK+z/WD8VtmtMe4wQyRScS1ChkgaPthj1KGKnTGLLUMEGDtKBzVV/1HtcF949e1FeCv+zvxBkRN
jCE5TK5C/OeWtj4ofJA3MwE16w/xSd0GqCs+Zo/9s+BVkEQtoJc+rTvWniRxCL14yMBAgghyk6gW
UNkLLSaNDQgRB6xQdQJrZDilIIY2G8lh8SgW5/PSFhUTlXM8CikHW4NlkEbejfmG1z9oBq3FysDR
1xaZzUtT1J5sal5sW8IlbBwFXbfurxV97eLHZVyHSE+i4QRSDNQ4JqUtEW3zqBKmluSIOVPCfMFR
4FInQnOkAzyW5XqHF03aoRsEgLt6YuY/lW6rv/WPEqUJOyycf6xLjOEQkUPCE0C6Hfz2a2tp1tXT
PAgYDtFD8YzO5Ff5Uc+/RLv76RNzYkHrb++xa4OU1y35uJb7hBh8FsGQ5l4ASnakzf1FWrjC0B2C
9I8njwnSC+p6WHGsF5Xaoxquq2bm6Plj4qKDofY6/w4SCwIrDHNkTaiDdGWOchZzEQihwslEX203
a+l6/AwAWhucFi1PEqtPdlHsNqXdVdvEvW/6JvbA+l0OlAqjSiilZaMBQIK6L0MPgs0/gMro3//O
CHWhgFQzR4GG2Ryb1Wf8lXwA2eo/3rexEAogDMSthWsSySikCK+XLASNbMZ/M1BGJbTBnO3vbDua
v8EkCazcUdCJkNUI8wavjs1/ZZLaJXMSTIk8RBkur97lt4PDO+ge05onSFVuRqgRKfb9QZKJut4n
eO+ogF1r0HaBagVlUO6MtOW6AnpZkyW0jtYd5vKgdgwI+a2vxQMEyXW80vHAJek9air1QsjRSKL3
+l+y+CBbG0Ezg03+WPQmdL2htsQ4bjdn+mwP2xBvUtRV6GKEnhVqUulCj/1hFb8hJ2wWdtnZM2fe
n77be5IyRG1EqZNj0TdgqEjt6jWz5E3023BAVnMi6+UPbycu4/1wc7wog1TUHQRRWPU8DO7nX6fQ
Frasq/9mRxAD6FiBahoiihsENK/KQTNUYu/Nv4oIWuKFaDuMSbu5DikT1IXCF3idVIrUe2H0GDd2
VJ9k2WzXnt+bZWr2r8HbiLbDyg/n/kvDlFcslSqY0wCGlaNooPcLKHdhZb0NrsSvle1H/QU6LsPk
zeVJjZVarwKhb5aR6UxCdOTLbCO05PcSHY7t9tHIV77I2JHkJF0daNiTkE9FKRG1DRy665PWhAD+
xUE0eCJ6AG7UHQvVdeuiKAPUdRlKAtdUcjh4/rgpy00xOlV4kL6GZ2BhDvzuJTpCvf/h/iwuDgqZ
GaBV8DiX6cJDGeViluYYlD9aookQp2bFu0tbEtwPwMdIaeCmNhfmqS/2SNp7k/DJkwyGK1i1GZp/
UmAH5U8MiWGRTNPNOv2fQVJFu16nsE/GttaIQatEi+DI0r5bzZxBbp9RlGd4+SV3+J/RwRh1k/Fq
lwx6XAy4yaY/hmmOf74YHn7BAgBkCBI1IKPwbKCOdFrEQxRJxYjHSf/cgL0gOGVlNejbkzFc+20k
ZQBHZiAORWwIuhDdF4gLcfMrUT96LTqyQl3EL1Y8tx5VcwZjYlOwepQz7VFOox7HwZikdvTE+iCg
LZ2lGVZ/4LN92JgcOgOz3kALHv5qfOQwXDwoB19Qh0HpRjCSe7ex4mPxoh0q2wfTWyAte82fDFDt
fyqPRYqgRBEbmpY80mt0Nmeu6iTt8gGzalf70vzasjb87cP82sI5SXAxrimAcmYpY90AP3Ul4HHb
b0/ZTu8ter37VvF232XcyB79NaAzkQOoBGguXE9jW8ttJg+YxsEKT8Oq3+BIo1+1smqQdJNtSPvs
mlXtFN5hHrGPuJ2yyezC/bn/GQvnAtP6f18BAMn1V0wpXydBj69IN+Xz4PgfnVeClXDfyIJ7vDJC
HT4fmcZKARLeez5ZLFDdwm7EbwO9T4rK0BahAhxUUfupNbAvOn7VjDZkWxvDbKGozNKGYhkif36x
PWo11utymLA93IEzN9tuzcLuLV1dV2Mhi3VhghvFfkjCkexx0YqxHQQXnAE7/OpTSCai63fMcPK3
iS+y54F+BmoIzhH/dG1RmkKxnjth9JQnbv3sI4wHk/9U2cYmYuz35cFdmKIieTGL0rAaYQrMQsF9
9m3wtlcHB25xlR48lgr5kle8Ghm15/IqymPE3qPHCaDxWsJsqx73h8vs8iG3WJ3ub08RSm8AaSCJ
gic0/NP1NBZNOUpBIUzee+q2jgVtEUbUtGgAoCIEvqCr4MVwbcCfeCCuA2nypHdwC8fYQt781B1j
VreWG40xML0hevu3IWpDiHwr89MEQ7i8RKv9DqC2tp5eJXT/irYaNOyiTeP+rh1NNSuEObZxGr6f
1H98WZOP0BWgiwHHgxrq9WgNyMuPSo3pFFU8ZWtL3nG2z9j6NzKF55ECwkxKKfhBmbrGOCGNypbX
Jm+EYJvutG5LdDzMYatb08GcLcUBCBj6D7WTg6OQQHRHNbe5ua3BR9HwOf/FEpMSH1KLwHCCbU/t
oUnIZKlsKuSfoej77IPbu/PRZNg43ffFNwRCVL8AQAYMBzA40B7ohhnaIM5akicz5Bk585hvWpd3
CmeGt+Gc350rhdbkCUxW38LtemWWLpEEicoNeZvNXvtLfxlUKy7WnOauW6smyo+jGXHoFsI4NbcZ
EjJWPOdJqR8xi0FdDnM6i+XUpjOkEQunDe0iXJeImx3/KXw0tr711D3lD+HvhOXrbt+oZ94sALOg
gSJpQTnyUpOyQiuLGaWL3lWdfX1MQDLCXxvZ9M0fdEJhqgPeeohrk9T20TsJSilDOXu8JexkW9ui
X5TJSuXeKO+cNw8m8n8HRvcsqLUggQwhrHROfhSt59kMrXl9fPzuzY/AFqx8JVnpqgCHR7IYkcqN
/gexjQoxqRKjrxdPA53zWvHBQYXt0cUb9XVej2a5bteprbnH3JS2ArqhqW6+VSDS/8by8AuO8do6
dZ8MQdf0XAzr6hapf6uCFGXoRvt6rSGTMlr4AMu3alvex3tuI++gVG2yAm+yhNdPMnwCilO4ttAF
Afog124xgzpFETQVjpALatxxdHUncBW7ccoNmF2CjZo2nmgIf0RU7M0cGUeH4TuWNhkwrigmCQDY
4SF//QWJIk1NH/azV7yiR0nyWD/nJ/FL6+38MLyJu9aSrB7uMt8NRybvlPz27ej/tk09czQl1XOZ
72YoplfmtBJXNSR6xo3/p/eaB1zvsl1CGDSwvj5K61WBi+6sn8mMnZfV4eVFhya0YT2m5ldgfaye
0cILnclBPmss58sLoFXjHeqD6CpWu3p6GXbqI8u7L3mEy5mjbptuTjWxyDBzGXhm7S7zUhYjh6z+
9fwAdAAqDlphkQcu7etSdFr15VDRvVa2ThAU8fItS7Nh4e5A8Zd008UOQJxz7qN4EaBGYiOn2hD7
nv5SvfJOCLm0xkrd0eJdcQNRBdMJwQgfGO504eTDLEAJQJsBVIFk9/W2U0K+zxux9j23DJ35LavM
Tf8tP8OVp421Ks1pI79Nrcn7NrTTuBNLd2PB68E+uAHgP6A5KPTgr+1zWSANXdb63s5I0RFafOUO
yWf+A37/xvg09oNdPFendhWvmzVUak78gUWJPQv/UIsLkCO0E0nBE/NOXShCWwpGoWg+Hovos3qM
viCa5xpHcTU4ihs9NmbqJisVrPzZjMznR9UOzNPhTTXfDoKVnYYNBJ9s0e0hrRybsyPidDA8w+0T
D9kV0o4HpEDIHdMPiYgvU78dOcOTV5yrvDer4qV0gFF6A8buUDzlK+EUsoLVhRj/2igVJ0KKxQcF
PfC95rHdzSvsDYf0Q8gtFupiaQcaICRh9TUMDuSt6x3gF+3QgvnOedlk+vvw1G+kHUQX9iVvyht+
46/DA1SKXuRdcPQPnMfCQtCeHykxPC2gH0DM4w1A+d1xCsoaEm3Bvn4+6rEd7dVNgp2OwX4z1nHZ
Esr3pMhNWntcD7QEgyEvQw5DQKLbg+qpm9qxXe8Q/kL9FDcsOMMmCLtH49SsGbZpD3YeJTilSHFi
J8GRXdtOhbFGCwiMEpJ+CE6P/rbbJy/g/sgbcPO8+JAeuk25j3iTmdOiLzZiGvA6g3TjIPQ86moF
pjWHzFUZ7BVTqPfxr/LN/yiP6GVjAV+znSUX0k+cJ71MLrdhIULOukGXh5s2Th/uoeomvYTxyumc
zEGb2WP2hTqolewjTwnRAuRr2vUO/3TgTj1nMkFr9N0E+2AZANAjIXGJZxG15lI+QHm2k4N986ff
zhYDd3lDhSc/LyErTrhp6OJB1/9D8A4QtqE3TLzRV6Wrb2c72zZ7Zb3nHPUHbFh0CNwa9rwvH2I0
bPAROq7XeAPhQZbuDaQi7m+zm0gO30M694EbCWwjYAnUcOss1KqgGKN9iIZxFvS23lpgRQDmCM1I
BhwYeczSkY+jg0juz7TjbbTVLnZ+YzH2+3lTXa07nvPIR6PeCLFaTDu16QRFrMokrcZ9ZhaIRhoL
YjcQvBGByVet+R3/+vP79DHZCT5yNt9q1GRCgD9GB4L5eKCq5m/O6s23GUUwpCjXnWnYA/y7ZfNw
grvALhGVQovIZPrdc+8r+ssRgfLgnKHxPTA/1ye1a7khNcJw2k/W537X22vrvbbnX50TrBGbixa6
rL9F5ifE3M132TGPbm6v1I0C9v/x+Yg+jaa5+Xze/OrN0H7rUYt8eniQTHvr9dbHn8zcDq5squYp
s1pcYKm1JhmVg7DCP9b2n976+tM5ialARWGw/qhHMERdCf/3h+DEtoNVu0+6OVq6mWxS84BQUDni
ObLypNXbYH/k5ouXmk5n3d9VZ/DonSmh37dcXwydrAXTfrf/3PMW1JRfC3Oz//ncrB739v64qR38
7Tnb7dfK+12v3teMK/gsJnPvC6goKYvGOBsEfIH62dq1p1qbz6P723VPjo2Cb2k+Ob25Us2V6ayd
g2e9rj3HNE/m1lx92ToznXHjzLG5L7YITZVRJ1kOtBlfk0C0712DjNP9CT9Dnu8Nl4qo89730ZYI
BtzXHFtr/34sUDDdJebewD57RhHJsjDud9d9bHGkvZVz2q68pzeobexeHrAPflgx/pkpSn0S8ANA
O5G2TkT47vpYaJwWDwo3p/t3zuxtu90EOygYHdLjaOe6qawhz25VtrCq1/oGn9Su9MD0cUjsGumA
yv0T79uXfGQkQW6uNiB6zsB9Hr1fIZRHxQ6VZqAgb8TNXk0Aqn82QKiFyppuqiz1yhusAeCoIAoo
6DgPyjOCZWr4lZpr5WiU7R5P0gleIHASS7d9O9tnG1yqVuCyfPmSSZSR4UVhVdDQqO96xpVyDkWN
K7p99oWMWdkiu6I4CMqmH2U/uL7Jr43YDAU3NBizSm9v5OmBP0B8BF4eyBfn0PTiJSSgY1/L9WJ8
7HGntU7dmZ26rtN12zH2OcsQtXxKmKQjQN9g5clW0x0lUNsmpxZdtWakF25iXNRGkfjFSwe8HqAb
6U6R2RQKdd7386n+ZUBr4WP+EZ74rYHuF+DSbcRNH5j8YBpfkLh77p4h2efeP9E3SjXnDwAslsyn
QlCD14spc3M4yfo4n4Zt8CgjjYXrmDsoeM3Mq/L1EJ0yRF/GplnH+0xhrOd5wS7PLpJ0qCyC7gBi
EwDjNCKn7Iwx4xNOOBW4tKrtsCoGJz6i41dcuSkTlkNC2RtrKOSr4O4AC0GncqRJCKVy9oWTUNuD
6sa29okXROryXv8ysqzRMT1pMQp0JAgP0KBB61rKU6JRdh3OuRE8lBBtCHDnguve2RmAi6UtM4MD
+iUI1iISdEA2oSByZtxcr6JiRD6vJ138ULyGH0Vl6qfqd/UyOt0m3err9sUnSu+MnXMznUiLofwH
YDq62COooyIpfsKCVpI67zurcwaIyCKZvBEgJnTMGKfkZi5hiSC3SfN0wI41ai4zpci0qA/4vWSO
9rjhDpGlu/yahWKhQ3IQVK7MUDHqZGgQbOY4DGg72sk6gQojI/q8qcf9ZcIgqDo0F0Ny43qdjEjL
eE6O+H27wRlHwkA3G/tXcLK2EKH2fu6v0PJ4/mOMjo5CQ4riYsa0JevQNizRY3UuuHGT5wn72wB1
96R+PEoTf16XwYEiqyfaLKGNm4o9NWP0ZVPxxtwMQ8jvtae2MLPKIg1BHkcP0/fmH9EmHiMb7OgU
7sLD8Mt48AFwQiNHV4O67/3ppO90+kuoS6FVArHKhpjfNxD0JmaNbWQzczpkzq6cFDWnlD8eUkVv
MrLXW3tAzlVxdVv+ZYogNrHGs3yq/l496lQVgZ91fYzxTFawiyFQrj2Iaw4Z3PvTduvkqRFRx4pL
Gzmvc6wgeM/2bIdI44ub/KtfsbbjmXh5b+4ojwS89lAqPSz5D8ZZVT9ZC2bwkLyUO+MgbiSrcsU3
n8eTjUV7Yp0E6m0WlE0YRSIsi2hKWO4k8FiY88jaf5TvmKHPU2Uj1mt2DTcb19K3f0qsHHpuBJVW
W+rBOMmNZXR2wBzfDWbhvPnJ8x3pbhKxUGmiKofGmRKmZFuiYfI2tcVNZWsrHUKazGUk8ePNMl7Y
otyKKPpTk+sJDzhT50xOstbWvp2vw7XkFDZLYPr25oTTvzBGPuYipsyhajA3MQa2eVw/MHY+ayCU
x6jlpKmkAL/d4zqJnAz7frBHB2jFwGZCPZauY8QbGtKlyJhDj+F6IIbUZxyXV/weTYVQn4Mk0S45
lXvfYuJXWJYoFyVzPYJGCZbILdmYvg2c4jZHZZd1qpZdx8WYKBclxJnEV2RMg9NvGhPwrH0HiYl6
Vfw3EcaFIcpHlT4vpsFUEh812rJFrktt2/77qaM9VN5Nha5gQL3db8ZNbAO+98dCS+pHxtZjrRHl
kIyxNwRIVmM3uIVZIdFlHJB0s+Q1C8G3eItczBzllbpUTXM/wYg63IopHp6IAa32gWcMaNH5/W2G
5oD5Jdeh7yXGM9rk8hU3eApZLM+z4MUFvIN0FfRrTUX69PoIlXqPXuvGeWOHVgwjk5e9/fOFubJB
Lcwcy0rQ6ect3ZixjYyESXrksm6Lhfm6MkMtS2kkCjp31GRZGjA4eVx+w5rpCchJpzz1pRUaIRXw
6RTNUcPvKwKbt1rULgRULvJ1ZE0i8gAEJ82YP+LG7pmkLocuqaGp02Fg0lF9IH6Vs/J1mpqdzdvb
Pyy/sHTvQQ3bwOsGJV4k66l5FPw2iIteI/cekO0guI04RdrX/5D2XT2y60a3v0iAcnilpI7TccKe
2S/CROWc9evvYvu7djfVGOLY2PYJOECXSBaLFdcKnYTrj81zARhwvJLFlmJ6K4qNornISvddZ/tn
TMY6NWJHtEI9yI/eQbLzL9AebMStd+Ya27uH+Z+lspmkNK0rS/Ev4qlZT5x696/bXC66XWUHiPM4
Z3nH16XlNY0OVtMZbuYuoOInJVFnYnNDosJtQgUACUQFzWeJzYshZ21J8GBotIoGcYTmANFk3kcp
KMM41CMJb4lsJw64/T7kgvRvlD+qsE0UENFv/CGKnEXOCk2sXOa1nAZNyJQecmn7iGWhfS9E5nd6
6Pd41B7kF0ojuuxbUKB5h+adtrnVnGLQPMdDl077t2kvPlwDRok7SQaXygjygnajHYrACZ7Cc3im
Js5wa+AAjzkJURY4Z3ta7uBZibt6fSWetd1CnfhBE8fSLsCITePsqgd10zyEq8VC2i8HO3iXbOln
wrlzp3nvqTRqayjgo+Sk4O+3Bl3S+lwWxxpnfgK71KreBXhwvRW9wzKRUa3hqfSs7nY57SuJzFaL
ejf6StiAJyKwdRjf3jYe+yX1J7JVDZoARHXIlkhE2Q4gmKRRpLcCtKNOvE/vE4mvcsEPTmatFMxH
sZD7kRAGjTBhG6yVdjBPyH6d2s20kNFHEjiJCNyE+nN0umWB8laHaLrkwuPPcsbsJzBmu/fCqM1V
fMLgJE4ANyHfeUd5PdmAOtkJuBDCE+81n80XsjIZ1x6xUq0LYwu1dwHQE6+US5RbO6OjYQzqkTcs
cc9bpaRN/1/bWAtjVIrWK2Yl7f4q2wBOMR1LKmwUU1ccu3knrrgRxJiUZgK7YiJiYQquU76vbQFF
OxCYJwSTQlyv6F7S6kYc44VXbWp5E11Xj1L5gLOLUEvusLz06MFeoAVx/T8ukHHHEeQY4GqjJ4fL
QmNANLDbxjlbjQ7In3kuLFdRGL/PMgZPFTwoJ2AvnHRvLf51ej3Ga4QND1FmVsdl1ZIxSkOjjEJr
wES0eIi6dWQSazE5jSMQ3wVE38qDERBOGvzbwjagPL6TINHE3WNqiVhH6lpbGUtl+nLoVzpOtd00
l6SMh0JZd6DGSnWEnWTXR2oHLEfgZtJmNTtmC1i/UcdUgpXSm2mevE25hyl0FaLv/T8NpoAK7PoB
ObYDqi4ry8acbrdJXnTUuu3GLTtibFonQVuKbxf/ZQLuWtvZzom07E1L66AMuftSA1bKc45L7UQ5
EDlKfs/7oUOFEtCRwNnFNrgVoI+IMIIn7XRM7RoXi9FtOjQVRCtuFpUni9HwSmh7vQ476oR0jvQ4
LOjsU+dQ+5+t/GNDDMyD0GcxwoU2uOkjqtJzXfvPUhmVN6a8DUMf4tuNhZYLZG3x6EX/FCD/X1r1
HymMRke64oVZhg3tbbjNdnYIT9QsAuXg8F+FIVeHxz6psPXSkAGRAtkWmtTsnjyno68njk8m6n8X
aYEbCli6wJwDnjHzfiZKguzOKP3rtkYYI5gwHOK7OLx1h/tgLnho3Xe9NriMgMsDthZkMmeW9gbg
XHtBQgfR+DM48ovSrJ9oIb18EEY3LMiq2OWLYJcjyhOWGs9nvaexeEvRo4MKITKOTMKxHT3LSotA
3lm4GSY0lAIshHhs4KVzkj93H+5rWczmlq0pJo0O2MxxiXB5Z9kDuhfQycsPQug9Yy/CtSTGJZHD
dKjVCKsCXM+ifu+eDPQneOC1bH6q92xfLsBFghWOnOzJXffrWi4T/MDORGXbYYWV453yfQefVNuC
kfjHAFSA8i2SBq0C/4V9A+AYncbVgRXKGnnP86S40loZ7xw6Mw75xkdniLKcBiJuecHrPQNzLYs5
QUnPm7CcGmjLilYiw+963S159cF7L+a1EObwOg3jUXGJBdE7T00n3PqlBgfv943jiWHOSqvq3vPz
y77FSHx3m96Riefq7u9i7qY2rpfDeJHVWMhGmnUyqqrdoT4pW9/NkSbqluqfkIOYyVsS40E2ci8b
U9JTUfD/wW0IerkB2s47Ie6aGMcxxBtnaujcwJtK/X3fpWZ5APGPtCv/m0ze9f4xb2qcCmUu+VhU
5QxOvw/dALn9YAXn7X9UCMYS59lUY6wJiwIw2gNNCFG7j0XxzCA9hZlxurqwzPuZA5YCOB9YULuh
b1q8Ut/HPQ1SGxSpW4RNU760vjhaeCdRjfaXf1sJFuhU6TypqQMIpfVOEYmZ1J42o1NhsOd3Sff8
bvSdghwMmAQAgjOZ8zLSqQ0SdZRRo+v38QqdBA+K89mgBI8ORY+8P+OiueXjo++cTrytvWOfbmQz
R1gL4MIUtUnebV+Lo+zGW+A5oMEUrZfonQJuUOSmi2TJ21tqKZgDvZHKHGhjlEohD1gx5ndsOUac
4eEc64f0OOx1OJnK0+9bfC/Hdi2QzfTUjdnJGub/dgbZSY6/LRaH9dEt9vXxefXF2dM7NuVGFmPy
o8kEp2qExbWuikxWiBRpRDAfzrl89/ygGzmM1beGIWzUCmt6LUnxJtoCavLTev1N+/Lf3uRF7lyg
Rzy0/3J2844LBNYBIINhDAZtfiwebIiOGAmzX/Q+DojQ0Mi4K7bNntavuW0H6h1VuZbFWGitjpVM
Kqgs+5IfxTBAhC6iBmxz3RLVSscS+BEQtcasfgJYAuO3GIsF/Drz0rVpG6dSpMo7ddkh/EXdDRmp
9TlGnCcvkKBzRLx7nE29dxOvZdKNuKr3arGaqTAD8k46eKf03KKPVXQV56kjl6njlwTg2s1ecfsV
R/A9fb0WzJgfDxSiGMWVZPQpe5t4+xG7vivuqL3rCCjgnN4JVsM+6NE6wNUk3qIZ89PJrQhCNEW+
DDvEewzSgFJE2ANnC4yiA6UU1BcKiPFwfXgmgSeasUGqVMhZY1DL97H7UBw6KLVcHpFoHpaPGNnn
Gfl7d+Zqly+3+ep4AfGVq0WGXR5tfQlwtpIc/ibOGqPOMLY6LH1F47NtT77+102+FAKuRAeNYnQS
2MYwzjKi6CaQaX14Wh5pVP2eOxqSgSdeGMrRqUvi90qkWsnGgFoYtRBAwCYRBgJbZG95HulsBBGR
tQwUSdqoSuFTTcbWGpUQlnmmUf1JchJhwvqwOITkG5gElatLdMDzh3NdqFmd2YYrkYzZVRpJiUIf
u4nCG2rl+aZE2qDZVGd9VdjcCsk983e9QMYSDdLYtEGJBQYBMpyL3ZN/uRryq/ipbQSHN9p296G8
lseYW6sD8mPu/Z+uqDZwt93cxm5S/UwA3vrTAnH39x29exHRaGtJYClDEzVjfwQE1GUj6PIue/VB
Y945xR90OJaKq/NwJu9q5ZUkxtrEbd5bSglJikRSjMxoiHBDGPPP9ivkATHdfUKuZDHmRdSrqpIz
U96FGDt+OPcFhpn+p31jHdS69idVD7GaorUHmYwxUb9Mi/LAFzwTwtk4dp5TC/1EMwKDRi9hSuod
SLiKkSi+Pa5k3iFdHtfZBQPsBQaXMd0OxO7bh1Cv+8xKzUjZ1SWqkXpJUt8uQyIuTPxBovDQ/+Gp
4L1EO3gZLFE0MJUG8BvmmmlinxRSHCi7fnTTVQ97rOLZrT9LYCTKiNGsN57Iu1uqWmAsobCFGLS7
XWUdlZXaRrGys0rHTIioOplGwq/xKXoeeGwE96JPIOtjLgJTZMB0ZdGl8rA2AZdVKLv2xz+nq24l
7JX98BI/xQvV4HiHdxf2b1lo/75dWN+1k9ZbGbYS05M5kZ50hfhP/lfu/FNY1Yvxv5LEGH/BB/S+
0UOSadoawMc+h5+iJIm8+P2e3ctRXe0eGvRvVxSrlS7HVI5AxF34F/6njjuWoiIZH8dV9Vx/GOse
gPLPv8vlbSTjEAYAFyq8BGLzingV2vMXBqrgx+hcbYTj/yaKuXJiaGHwMIJ+CI/xOUY+zMtI/gTs
4tz93wRRq3nlF3gCwED9Jr+syXyR/ngCCUMinCTflniptzslb0oZSZt8KcYkgJJuhSloAGqA3ok5
YXdcjnbqElTqnGjhL31XcgS3dkwHxUlSLVO49Jj3XOoLAF0unqUvk4NhdMeoAakRBgYk0JhwBeLO
7beoRufrSW0ke3GpfbbLCfgEkTtkK2U3uZZmtyDBKtyRdxfv+EewZXQuifJNwqIy+23UcdGbgV7s
w/dpkR0/BLs/qhiPdE2sWN7Cr06eDYd3yncyGrdimYe2GfxGBbRysRdWoq1gZih+ltfhcthabpzY
TQSPaULuK8D0OB1JBaA02ltMN/+j1hxrdKfF5PZTGDs7jYU/igV2IFpP4GIANxvefvQ8dLb4au3K
h2j1s8ps4WiCVfp3Xb+TvccsBdDUMPuCStqsu2VSxBSdbmG5B1g7apiA8cO4qX+QOeWle3p+LYdN
bvi6Ap6zCHK6RfLUPE3IB0gkOghu6XQA/xFcKPwuQL++B2yO95H4j4FrrtJFtmw//EdrzRvdunj3
ty840Lqg7hhmNjFezYJpWWCElqqyAaftGkwNgKOOV6Krutp2IIBX0VeTm5wL+7lHn/ZzwoVnuGOv
b8UzDqWq9WnVVhAvb7In4TVEr72AMqmzRJvpAxrDI5K/cXI+d1oRIFOmE+0G7WNSGAuq+VppNvFQ
7q2VvIk+x5J4b7pTuTXQs7yt/uE76QdHvegyZrt8JZK522ibUcO8Hst9sNY+lVcs9wXYDB/ZNlyP
IbE20ZkW39DlwYuc55lRCsZGwfUBEgiABHatWR2YMRyYPTDSMJ++OCaImje8+dm7tgsXhyoQiJhB
GHBrMhNw5QrKCGZkVOCX6BxfCC5aggIwjTwoKAe3W+WL4ov+RLwJuXvGGqWhf0u+XOyrV6pKsxEs
9ZCsYVa3QoyunZOtepjsd8tptwZnP2fnqCkAT8JFAdkIilEio65SqMaR2o/VfnxRwQtsV8dSdVuL
48XMpaBkiS5htBBoqHkZjDdRZKJeR20BxPQFxpWUjPiI7VATDjhyZtEcTNG1HEY5AFei1WoDOeYI
yy+6ZrSM0mU3EZM3onpHEp52zN1SjKM5DlBd+v6E9sJunzkLmrGOiMp5tWceGPAAryUwj3arl1YU
aJAAT3ZRAoIjXJuLE89PmTdiwkKK4I+kCgA+XdY779CFKRZpN+IiZzJRXuNz9NS+APfzWNspcHwS
4h/Do4my3gRuEZl8cStud7YSgQGYdcDljTiITej2TaaLTV1N+xG8AQPQbIpH2vIzoOUuc8ftSMIj
EinRcnr83YZRZbgxYVj5tVxGWcI0bDNRKKf9q3PkJNzmMQ/z24x5VOUIc9IVftsi6vKj2zbIKGr2
KQa+4++LmEGIAHj+ZhXMBR4rQwB1FiSN9ke6jNBBaK7VdbaalvVr7bzXqxEoSPoezy0QRlDndvPV
718wf30wW3MhZ8N4AEXFY0yloGZlr6eRth+6pbHpH/aAMyTP7/vHL+d3SQbdtdsTA2qARiejNQTn
yL3dGmWjUHQj7hV13zzFA3HRF3227IezTxZ/LbL4XIYEaeQ1/tXYC47tug+bP+43eX94f35stwAq
+QrIZvXoLh/eVqvTavX69HN6BDSGs3X8/esWozrb08g7n7l2334zo2W+JxZFMxjqfvuaAygLkQCG
AiYnJ/IyASxiSVD3cgdiopv96BO52dQPUBPD0bj57gvrEbt9oHnEALIkATWRzW2Mlp8BMCLR94v1
WrDXQEz81h2VfBquYX97zvcxBCQEgNMAU0AeV8Y6eX0BRBwZz1+86PLihP32KYzW1rofjJmBT0nJ
uEnJ66tFPg4fmMch1cPrx+JpbTrfqQ1ICrQCHz/71wxoCgWBnUX36OKdQs/Ei9M2d9vtS8sl+riM
FDBfh2tFaT5UBSaJzSK0hRe0Uirq+2GRElTtDPISLV/QIOzSqSGkB+2DT74Nd3k+Ht+OpnMm4yIj
D2ifduwemfTVDx/p5hKkzT4KaLiUFxkwRgazZY0iVm0IGKF9vRk36MFrMUXS4Ps0IPy2AAqoXreA
Ttm8KoArgqo9fecoyuHjwZxDEAPk9vl7DdTBeK0jAgttFbl/w/YCtIKpgL2J19EL+MzIn86uF0Qk
qBieuLZq7gYAzwAwFRKlDaSUrbf3109MrSrD1Ni/0vR1BfV/CZGWTzBRhiAYda4E3Y3oigHckoke
8VcZLeFAl1ilmvu7JVFpSo3dTNBKAugfARIcSmYzq74taiFSjH1rd4sBfzRYxxGAdriXCBrQ+X/O
1oMDmlQc+AGnPZAY+FudSxGOEnL0l9++Sx5Cu5ZJgG7MzenU2haHxkyh9mz2lYCxozTryEWyuZ9g
SopkTC0DLoBBknUMJBdpQasowJfxV5JDiw0d+UzIQ74uULGnfXY9fH7NDgi+h7Nn8/cSCL0KkCOB
fY/oit0zoGqBUCXD11TYl5y8IgflGFC/lCgEB4Ykh4VoS7fxVWfvwXe/P03y+Unhk0psHLCoxU+q
YSMQjk+xkwHmB0MVvJLtPPwD+yH4w0RQOoJGD+/RrY6h7arwdD83cXcBJgxg1MAeVgKogQZyNMmf
DF9AxzmAnbdHMOrwBmpmWECYNAW2jagCkwXzphihvZWvCx34iuvI3BeUsW8drUXAz9QAQ/SBHSfA
pD1Z2LxAxublZEJ998MHn4v+cARdK224eH73SLp+eEYtLrEBD467iAwccKWev34/T/nebaT4nAg1
RNMETsbtl/ZVn+F10rU9Lb6aKKaDZ2hVHJUF0lPkr4oxex31MyRRyROFDO7IU21PhiM2bsYbN77j
L1G4HlB8ggscOSoW8KVXIqtJxdzYJ6+N6HxMPlE8hK5o6Tz7L8nf31c+b7TGnTcpjiZS0sD1Zu0Q
JWhL28Yz9rtXjTgTjKi8BDiXQV7/7j4i5yOHVr/irz6BubTpzVLxZ6kndvfM+RRq8m6vONaMMSSM
52H8aoYapGtFU4VZbe0x7HV+CmwJhvrTsHVkBwWbYmgiXe765O9E8K84hWV1dsYtRVfLUP+wY5MT
Qc1dLHwPGhMxcSdT4kRGfcMq0KSoEqz9OLga2AvSZRDwGz5nQTwAlK+ksG2s6jSq8VRAyuTZHjgF
1aWv2PHzpwHwj/Y4GpxF3XGSIc800FYOsTTSuVV1zYjERBpTbx8T4VGEnQqe0LuLa/mE+LrB2RpA
I4MZNTb7Dn7r72c8D+Qs1D4A6INBOxyyxdwzDyvN46ryYBEw4VVgT8k02p6EiTat5Tjj9LdYdQKh
Lf4HLDwg7DCyQM+Xgco98vZJAFZehwc9PU9owqDBtKLbGlltXCDm92WzL2tdlIR99ECTugPGqAUi
rWoUyWzMUi/NdegKqSv3i8wuVzzjOk+uQTy2ESkLSjyLxMXtOaahJ/tVUVj7zikB913DNoXEcAv3
7bmARyiueI/evCSNdnYUcvDiAWULDUeMo4DCXO23ShIc0h8VaJHCIVmbm9SNd8MZYJHeow9PFfUY
btln9vQjF0OTekho0FCHTdln41g2yQi5uQsY21V/AsvuOqj3ylLnETpZM2eIyjJkkEZBUREfMGv0
Bc0EcUkXHLavfwHa7R4OEgE04tcCfWoLGEd0NZCze0ZgRc7nyFl8ow8gh5cUOE/f7vHpL+B9vxt0
BjzgRd3s7be9e5zsfeB+/ZxerPVpO9orAy7qBg7y2+rx9IXQ4mQ/nmx34/x+02YvGrMQxngleYGk
MF2Iv1ePIJZbAUOTl5+beUEXGRaoogFMC9AP9gaUmd7FQhUcxI3kZO+cVO7M/OLyIAsD5cZUPxJl
jPei56A0lDwT6nYmR9oc8/sGXTjMb+wD/X0EEaIKYlxUuakqXCUXe2SQE8mzgsP0iaeFPJnO08cB
eCkxWsyAFEj93I40mz8Pb+5gu1+mvSHvK2VY/v4Z84o3Gk5VWEM0uCHDCviq28+IJ8MQGqtNDv1I
yhEepAoarD3AtCP0BNV/ZO7cxgwEByDhMkwHVo0+KDB5MC+AJFVC15p+ekAHgek0HpqSFbvB206H
2R6/vn7SQ8+Fomb1EfkQsEUqtMYOAGPtkuq92m1pGlvdN7xmBwRjD6hFIMMmqb7+fTOpwl0fKdKP
CoDOgBYHshS4ElSlroW0ftfFU+QDyYL8004qTA3h3UIfxAVlHfHw7W+PhRobfmH4++JBntzdgKbn
dKk9m7jtEueNntl2CyUbUF6DVQ7JfdRLGdsuVGGTGp0ZI5FlLfINmCPW5Temkyn4MNxm0F9Kwabk
FilZB4yKRZclrjISS1BLJntlJHI+plqcUNeAiG7mHM6fBYDJUaHiBFCzVOtFFDhkdIC3QyYbQAWe
OrWanif7bF3SMXdHkBA4YXz0nB2Cg/zm7/pj407oxwhJjGxHNthlyrEAEut60Y+Ac4dxXOglqsHM
RajFKhwjPUVDJ5qfFVRF09dUJinGK78wg+JzkThZ7wfyUI27sPkCqA6NVrcqlOZJYOplme/D1Plj
uR2NWJHq2j//cUfkJl5aFGF13iLZ1xNC4eQhljCozzXvqCmEQEmBv7LPkkXWgZ7BAm6kk9cr8Cqk
jgQkQN6+soYbNCSI+ej6AI2Ep5Qx3LXVAYyvFEEIC9pl/9REpyq0q55TbZ3FSVQMoloESggtFaCx
3O6mhKkwIH1Ixb56iOOfFkD6oJaOP2vQBgMu4JkTnVwM1K1tQXgEmAAdrrMJriNGXKwlXu4FRrmP
K6IbmDrOSfKphSQLyDrvideSsHYmHlfOzGxi8BNPFOq3MrCxEUnfLlIOE5BmppCajjoSHgCI6rE8
xeF4C+xLjr2UANSq4hGnEPMs/kPYGR5m06Nqb40vWrIKPz1eOeqeBJgWcHTjrChdwu1CdCH1wNXQ
VXtz2YEI/GB0H//U9tM0B0jzwAFuguuTEYDGuKKvFanaT80yL5aK8vb779/RalShQJYOdYMesOhZ
tWFESl4m7T4kE2B6w32Sv3NOgREBdhAka1D2QbsduL7h9dzu0aC0Q2hM1bTr5cUI7Kdg11V/ee8Y
e28uUpBVkCyKOiyDV/tWSqK21VAb07TLZEf54z2pTopMt+yYxI54rMCM+kIWwi+kynTkn3B72Ics
BK1ZGiSjvotCt0cYv9/L45+8cP/R0VApOHsNAMfANsWTyeyboapZ2iLdupMsgDgMxs7YmAEnAcno
779kwBmlQCEQdXHjrlyLsui0dGhUfRegA9IS7UHriD9xXF7Gf/k/IajpoE0FqRCW77qQdCHwU03f
6bDM04r74rEKJkG7RFBu4SWQDFr3uD16RfP1OAEMzE4J3oPkWQhsLQzs3w+DeeTAhIfAFGwReHMu
bQnMIwc4ztgqMcy0D6uFLm1q9HiF/SbKlpmbi5zHjVUvCRVuvDGQhcwVDfJv11NXuahFeB327XsZ
o3GLeNtBJbxQe7YiRgqza6GapugzhxTxJNrdsX3uIpCVWd+lxNk6VsfY5VD1uNIxaZAbNZ0gSMmJ
6gQvyffvR8M2KKHWpdLWU8TS2C+cFPMyW0PgxYUYj8gZjG7xZpZkQP8Z4leVtCqJdcCEAIz+DSXC
P9VS2CR/AYXZLMNFAE6v7+G7OBUbmqv+/asuAK1XLyv9KoAuoeoNo6rqGgvgqglpG4pyj+Lz6y4k
ix2KWeQvMueIu9NLjQmQMCONsZFY8d11DPxy/AMJFh8fFLdOogll93j+8/CUv4JfoHNp6jhAcl1G
R2G+KMBAg4wICTEkewKDhYDZqEeXnJcPD5uf0xaNK18/v6/o0mT024oYjaksczCASTuhWJEjZbDd
dgsZGCURZoKtBbq2t80qOliu96A71t/6oVlqmh0empO96tG/gzL/SiEc08JGfXSXMd8tw6rgeYc/
wSiX15hi7Gm5CDLiHOVxVHMstGKFqOD8eUYVUSR79czZhpm5YURSfb/S5zRUu6m3IFJV3nSbYk5S
GJrUfkK9pCR/QxwdwKVelWW63ts/5l5ZB2hC1N2WDnYtpARg+EQGxvLirW84Ssf6/uiWQvgLYiT0
M6F+CLTv228rJwAOtVOMu4bRqhfvpzoMCLedQF6WJniFf9+J2UZAmALNRnhP6yAi/e9XG6H3foQG
9NDbG7ITWw5ShGmwNXmd7HfXhG4APOvITKKUxxxxBbeiTwyImVCXPU2rBgQGKfCTUCxLbP/x9zWx
vQ50B2HpaWMOQm4DXa23i2qiRI0xLyvsvefqKD2p0sJE/+w36hXjuNjoZ61zJXSqaJy9ZNOQ8G4p
0R4Q4UCgAMJBdjNFs++NupDzg/ZoUMSmwmloxm34UewBt3ydg8JhIfEiVpovu7nSkIr0JyI4A2Oj
Cjt5IQmBpgPitjjIYBl9iRpbMkhV2hloFXm6OXtvqCkEDBtg6OCUzwD3E3iAkZcYxSH+KdbFMQYP
qlMC5+gp4CK0U0PErAouOdwzPJ4A2GNjqDj3u8aPsaoa1DXgcCrtAtXBh5DoX95TNpLcXEeoBvCa
ge9sJipcKKvgDAGBz24mBizFBOm34qChAfwpUdcK0ATjVQR0jXbxu5rO3lT0eSOXgWgQfg/iROZO
+EIO0kTJqMHLGJnPSf9Q8HLGMycEM7awqYC4hyFBVZi1JIM3TEEkNYfyxz/V6t4IFs8d8CZ/X8fM
hFApcKywZ/StZOOnPq8HS0jV5qAuFcc4tw/R8+8C5lp3K4BJGMOXs4ABAgEyqtc6im862HlAGco5
DzaOxvVFMgKhAFp0wasLYkTGbIyi3qu+3B6CNXJp6+5T3FRP/rLZxIA48V675e/LmhtFRh7zCImp
JwASW2oPoBJe+xv5SV0XruJq66bnHNHdpaFxFNwRyGuht4NZWjsZSR/UansoFgrqhU5jkgLouvmi
RX9s4oSYcECzx1u9+n2JF97a21uMdlIdNsnCMwNSL0Zu2pZjGAvYUmUV/q0xhP71EaAa5IKnWcXU
Fsz/tlslMJKYjXmVfVKviu/8Ayk1Ha8xaFlNAi776DvkGbL7G2IgIAA99qXV5faspWmyjFzBhkQY
qQW6ABkCtLp8ysOi7ZDfjtcyx+W4c0tAkvIfgfS/Xz20odJKWahD4LhJ1uh6sHuF8/zMJSALjFwa
CKpNiza93kqQ4kwLDG2aDkmzQZohLXYSqDU95/cjnQXpYJSls2gI0QwDiWedXUjepW1hVOIhA+ym
bWFCpgWXruxkm2aX/eUhzl2i11sNQrFLRB4WoBdI1F+6Da/2zTIb2QBVqXCQT8jPC69aQ9ZeY/tP
2QbIrjth8fvy2CI0ZXhTAREPyw9CGzhfzC7WTRMkdS2Fxx69yd3KchMA5kiOglJ/AtgqAS6+YC96
6Oab/JkeW8nWMrvnvQ3zeAgdWEhK0BkJDUG7yMSq4xgORpbn+bGD2Pi5etQ+4hPIgzCsQalp86Vu
pw/5QtymgF4dHzC74ibL6Sie5fO4bBbampecmb1WtO0XLwnITC/JJvpeX59DXaJ/NZ/QeQJAGhzE
X/6dZO083kEaKgMqDIl3MDoyxqKcUlSNgZ9/HNVFdAif5Tf9Kdx1G+8h+wGv4gatcuiCAzPYOvE3
EbfcRV/Da01DoRBTBADIo1EfSG8Y8chQGIKWRspR3+h2BhzFYwVI23BRcoziTKWpIAoaA5JxzCei
r+d2KxWrB3KekilHBbFG6pYoUUaLT2XjbcHP+fi7PtOPvlkU1WFk75DXBFMASl23sswyEnrBMoPT
weUsg/fL8u0vi4IF+k0UQU9oLbB5ISGrbchmoQ4IWwZEUvS5sIXAJjCtILLS/FQ4fo1WXFkneWWL
McJpcY2W6YLkLQkw8Uhazobdk4znCrk6kMDTUt3tsjpzKpJJSIvTsEBzOw8ZbqZjWBfYkC+TI3A1
WGA6KfHrPB7k4iS9xtsELUsmsOEiLOP3U2cdP3hil6QjMilQMfz/dhHonOoLSUnLk65vp2ozSEvV
WkaGrfDGhue7hetC+1wRsNKIhxEUqG1baFJbnapXxVGP7dPv65jrGH6e4sigMEypmhgrWLa+KY3t
gJ93VMLZo3ufTiexNKQdARLI4kIEnm7mg9/WpzAhE6olXRKQYOIc+EwIHmME8rJKE/+o/TKuq1Wa
dRx0XnECAX38VU1P8Gv+4RYhH4/hFrgWKMPAODN2Oc8ErWtCvTwNsoNR2bJ0fv99+oU3BgS/T195
TB8hEJsxZSleb43J5Fcn4U/6HP+1UApMHY3roM5sP8RgoAqdfrT3GN0bjMZOYi4LmV6dZFDrJIID
1kV1MWLWtkN3eY6muoqANG+pPJp8kvqZltGSBmB8KE8ywLUufvrV01b4NbQwDOqTJjn53/I5fx6f
o4OHPlAD/RXjq4y8XLf+fVtZZw2HhQCTJkMQNOkY+b1drxomsuol9XAaPkPUW5F/ah2JNzZ0Rwgy
ajqsGZ0vRUxzK0TDiH0O2kvtNLTLrN12NRine/P0+0rmKo6i05UQRgGR0E3DuIIQPV3KwyoMzl3M
GbK6sw6kpwC6QK0aDTGZdTShWQd+qZ8q+WE0Hox02wP4TOEcyVzTAeSEk5Bo6z5G++hCr9QgG2Mf
SN85FqIuNO9dQUpQbFd9u4kajpM5M8+4prDQMAdI11jAdr+VZNWSYsR6qp8kEu+QlUK4w4O9mes0
OEAQe8HPAPzNjENZDbNRL0JPP/Wxu0x69/cznx/I7a8zb7/maYKkJ/h1n6bUlrGdTMvk+Z/LQC0I
TiHiR6SHGdMZjoNvSGVpnKrA1Tp7RNeztAtbjmrNtRe/biDWh9dPG0+ZQx91L4/rcYBq6csAvt4j
937cOWy4lXhpdDTvoeWA7uWVWhV126ltk1qnnd8sPHHVVbYpOEni/OPtQrcIDRZQd4LjxNz1ZCg6
b2pM49Tnri9u29S2OjcRlv+bFMY7miSxj9A3Y5wkwMNP5wLgkZ5d5Jz7MX8MMKqGTk60htCOBvZp
rtNKS/u+sU5Va8sJqdYQ5dXuhPzBX26J9p4wtJhTQDq4/QgAbs8nqXLd6jrJOnUhCQ07KN19tEHv
VP/o8+pJs9gZg1uUd/bfsui3XOnCGJuVP1aidZKAz7uZPqSGWOdwDQILV4hdk8fke0e5kRtDuI50
NBKNFnNahdoAzUisvFMFbAFkwFG1Mp5+V4g72o2yGG4OWifQQ8E2DnlR4OddLninfnCt2vVgbWr/
3ecVEO6sBF4BgvKLL4WTut04LzPRZlsY3qmZACoUk0DwuSBT86Wgrw39EzrGn7GiWVM90I1Rd8m8
k5ERDfUWR1tay2H4x/fUQFQPXwpmB/HfJTF1pQJaZug+AgTh1AMEoPrjtUuztjVeMDt/yyAFmUw0
G9KeDbYFuxWaSqr82D/77TlMlkujf45yZ3zMdY6DO6t5gB8WY2LobkRDE8WaZAyongY+HKjGP7+E
mBsCkgPReyc9tdvQIEGMpD1ulF159oOdlhzZdw6MBtAqRXWDD3K5bVdbWcqJGXhd55+RwPNQw6yX
DfAJ2+UwcqzeXPuwRgyhIbWGPcU/3GrfJMiSKeiKf06qQ1G4ZrsM+rff7xH7oqJrU0QekoKVI+wF
UfStCM8aMyEeM//cCBtcokF0h3wZa5yF0Gty7cyj/wjpTvocodaHGJd5i6rQAxlZ6MXn/JSdeZge
7C7hx2npxEC0IJm0J/52CaE8SZ0FrPdz9Vq2B2mn8r5+vkewNDCgmGCGd4Ys9q2ARlJTGfuUn81l
ZLcvCaacON4A2/yJks9lZAFBG+3VQnLmVkTdWojOtbE5a+gyzZcDiuEKpXDciG6xBhCRTPp2qW8f
8w8gz2lrx+D08sxyQ/QDdNpcTtM282Y0r+oir4iV9jza0kJ9N5Hny0G9WLygD3qfcatsrJ2AlUBP
MmWwAmEV/cvtemMpVaVgbMNHBUN2P8ahcz6w5p/Q7t9ygA+BW4okLog8IjIcPV4H4ew5vEhHlRtt
7rhccPJupcvKkHVjAOnd64BiOlBiLTfMSfdTkOKZu7X07G6Un671ShpjqYQwyeRObMJHMBuBqlvA
+BboRm2pdTDQZLq/32e2URqGl0qDj48ino7+H0aTFM9KW7/vwseaFOt4658Q5W3aCD0golPt+pXw
1DhawUkGzCrfkEoBQjA9hacFYR+zxlgJZH/Mgugx/+kLO8D8Z+aYb9/yl4RpNSJbRF/VvKbauc5e
hKKHHmEyrqbGmEcpmzBCAPrpx0n5f6R92W7jOtPtEwnQbOtWo+fEQ8YbIUknmudZT38W8x9826K8
TTQ2AvRNA14iWSwWi6tWGclPdkhQltg541o18midtMaSkR2kI7bfQS7gyEDZx4WQDg8TxMCVxgNP
NcZV6IM0oupRqg8vf+6v4dwbkIFdAVEDK1zQUkUBQMHz8JOfF9vld/LReHpnxQ9CQkp6pc3bTkSF
aG+kJ0Ltvf8Bt2f26gOou3XFy3041DGWE1Wwp6HXIZln8za6XF1qZ7E2GXDEOqgdMhkvtR/TDq9H
bQ84SDbLxrv4/Sg/4EUStbnOTns0w2+WQPXtlQTJBURIHKx09FjJ5bJEbWV45pOtiKx7n6yhZfzk
PfKsjOi/TOX/oOi8biZr/jLvAKVpT+LCinYtCowl5LKWL+HG/2bMJFmY2UwiVkBtJlQw0C196tm6
WI6jVOzDs/yUvcfn6FjsE6e3uov84h+jM8fK9NxypeACIp2ApDJOSPps9AIVLRF4DK9KrREPrNzH
wsjRFK3ft3uWWsa/gKnQBkD2Ct6bMktPiqqkW7aYy3iHeMjbC6eFoQy6Cu6WbAbngfU0f+OYQlSB
6Bx1J3iY46npHN1ebjtRDc+Do/lmggrf4zlmsfbJj9BrJoG/oyJdApVZhboIjl0EOmc3BGc3em78
n+Ry4FR9w9e6N/zhICb1eWQYySyegXsh2oMybu1wNCJ1GwwFbpFzghac8R7/xZ2z3kTt0WOCVPSq
MKM/Epott8ZqfGTA3jgHr2Hp1GPU5yM/FoBtjBgyFA/eu3Ti7fGdf+FYZXi3ziMUPf1mvmEouCZO
94E2JHFQiFIErML6HCEW/o0WSvqXZ0DWz4hYDoyEK9QSIoWH6w6iaOJOqPi2U7u8GrggOYNRIeip
2XKG/i19jE/NOfF1xjzeAiN81V96LzJt1C4Im2SB6zXAynV7Tpym0NvneGMkD+GmYJx4xPHS48JB
hyw/stPI9lNQap6qHeiKyTm1g2PG0iGm64VJrELO0f/9POX3F14wDKlbJOdgMBaZGZZOGF3CWB+2
6XfxmaGJ2fcYYr34l2GVPi0PHbTtPcZ03jpsESahWOa3tmwmcdUXblEul31yhrD9SbYgjzR+Fk4A
Bubi2FpPmlMb/KeGkD9bVduGMcGz93YyBYQGiQss8jNgeE0NVakkiDHzY3LO8dzfocAsiPTYBqfJ
cAeUWzZm9MhtJOttXT8ou/7ipKf2AMX7lfKDa7Uun4LP+9ZFa+/8rsn1B1HeyMebVbXM8EGKLm6q
j9z+JA0Gwj9oVwxqEhrZK2gC2Rnud7E6ZlvwV/Ryy52+KrRF9RztaYmHk2Bdr7x9rL9JVu2gnCof
UUHfXEJmE8LfYJa2z+uPpbZ5nRW1J7b42BhhfKwnx0A14nNtcKb4YgknxWpW7oF/ada1sbo/T/MI
gnT9RXUFko6IITRq3XIpStuizOvz8gnA7foLV7TyOWF2gbsRP6C6CjoUKikcQ66YAuq8Uo4LAUAg
dj+NqKqOdkje6OMGhQpmz/DR8/NuCkYtflCnGcj2aX0ejAHKah/aez1Amez5/tzNw70pCrVqiVZi
mC5Qetu/+M8sOuzcaUESB2aKxwdS+ErdgP72U6e/Rd9T+USEXow8nNWj9AlxpJf7P38jopn+PokN
rlJJquh7Lhfg90XfiN6jrX9ea5UeQTPgKYEaE+vZ/BYeHv+QZsBjlkqy9lO8oixCb+Flwlk4x2ia
GKKhxbjQw+fi0j3In8xwdL7SqA5Dwgf5dNwOcUebwi2yHnemtBHO6tIQn9YykAgZeieid1qM+NDg
T4wJJRM29QgTRDoAFjl/CLuyFs78sfpIzcI5uX/K1Vd4KCLDZYHNT2LykEpeipAfQjqQDP9q9UTP
D2uih3FOnsM/RaX3F+XQvSaP/A45E1ZS/YYnIGgoFkfhowbDptC8IpK5RcAJ5/ytr3Wk8Ft9NDat
kx4hqt/p7dv9qfwNAydTSXIIYHTgukv0Y+nsIwo7pSoq3OqSrxefyXdgtSgySawR/dXqLf9YWhLA
q1Vp13a3anallZy7bW2OD/xhWIXW/a+ZxwrU11ChCJfJEbcMtOoiot9gYVUoN/WgehOCoEH0mr++
Byht/Hgmw8/PCJsLMHKRXkSVMOqE5tpDXNiD+1iIy7PJrez1ZwA9Pky+YahbBhKtO4RX+SkStVli
UakVoQTS4OS7cp2avf6dgug+QnhVNmoU/NgCSnxq6EP7q9YKnKWpQiRcsALT3ySg5Hn2+Mi6KdOy
gLOvoqwuU6SGpEKWiKQHtAgN/yw36TpFNxOi5CxtBYjfxiBKfOtQ1IBseYc/Hp1xOEe0Fw5aP+ix
E6HgKGbk4GfnLzVZVMQ9xhKPXAwmqzNAngBhgkh3kTomhtnNTkQKhzp+hSrTsiz8xcmeiTYQCe+h
cPL18kGEt6qdCxLVn/ug87CGgILygivFb2E1ZQkaz3WJkirL82iTtqzSSlmNq8AQNuFhQGlqCUW8
BwjhmRvMq3Mf+8a8wmOj3xsS0YhH6d4PndSqfhnmHEJyPSuMntc95O9yHWkn1MbzrPc1ceav0WAC
TS3w1oooikgBTF3oMoqyPIy88FJDuq7Zf8qbwfhB26yHBGVYHl74UbvGm7WDnAKK1lhshRkVHkxi
VLAQDQDQfPHySz7vyoMv5ZqveykOL+oTOnpAhTxfVbbRMI55kWySiSulYCjn1QlFWIbIVF4S3XUU
6IcN0E/zDVxMxXWJuFnW/UMDRbgAaoeSTuSKPEh83l9ZcXbtpz6CmuoYrI1FFeAj8ldvxUHPAp20
ccHIDORtUFzZQ5cHlWjohq7nzlKHeceG8oBG98b97/iNMejJgBIBMlToqkM43dM5L5omyDq3Ci/V
R2QhpWJrULpzobEvQgtvYScWvsrOIe7Yo6Hi56mGWC2aBBuBk+0Uo0QfTLRWfFP1Zg3tO4d3cB4Y
P7jVowksbvbo89aTvuBMHvJv8dbss5eoVCPPmtiY1Gf7YdiWkSiHl9aWIF6/RoklES46jihkFCF9
MBg8moLn68JBG4fjqbE7G+TRNW9LkHfRPxIQ1ftePwcm98gU3povLXhdPMhyKDwDi5xOd/Rin6kl
H0WX3tYepLfCSn7yx9AUURm6cOpVaUE1BOKkjNvC7A0Wb/xXsKBKTleyA3feywbA1rvGkY/ZES0v
bc0aNw2SxflmYWJtH8TP+/Yzq+0AKmJJHvE9eZFT6dcbPkBiJPf4+DLuquMrEcmFPw6s0B5xGT05
j7vdi/P9+P3tvnYP0QOX6y0rjCZOf2oKJORDPQKezCB+QKePk0QL8WxbpBf3PbW5D8GKmLt1Hu9g
lGBrIc+DyAPTTF2Shlwo3Lbs08uwkZ+bd6hWvfukA/GKOw1/aqs7uy8wqX2ERii5yWwLThzSbISQ
DiD8WhGlyNS9p+ykOil8Kb3k6PgpW+PWc14EPMqlcAcI3FmhDzGUe3CUGxaGqI0jVBMi1ExWybEX
jMTg19qh3KprlCGsJLN4Ug6VXVtIxzjBOX3SLq4FQbeXBTouHri3+InlLm8EfliAqymgfDavBSGX
a+SbTDzCQrm0cHxbQbcx0cxsF5LZ9836hk3hBCJFczAoUpI83Uu9kmi9rGbh5QGEZusk6hWjJ9es
3Bn75gphtluVPktEcQCC/O4VRvccfaMp5zb+7Exvr0urIbTkdYDyyidQKViNrW84KIwLdA2kuchl
kPIUcppKjYTL5yVJ9A5H36o8MhnJsy2DPgXg7QEF2TxS5EAdcGnjLmov8bJLuut+uC+APRfP4key
8c94WDaVTeTq4w+0jR67C88w4dnt7P/AwbUjXC4RyaHp+rVlV2bLIQT4BRr1L77hn9VdbHGPqRP4
OmuD0mEpQYM0K3r9IWEHZgV1GIWtNhaNzGcwzqVqF09RYvQj8qYdIz85C5BoIGpYRVcnSV6M2UUC
1cXwttlTvBU2+WG5YjkBJhTZIVexmDry+VIEH/vCbd19vo4f0Btm55+QNvzbF5ffQeF5DLoycN8g
jkyRoCkiRa4gZJduI1s+0syf+Yv2FJKGQ49KyFTLmGVdgIcEARLMCKzxJC1Tk1jikpUTh3qRHpAs
7E7VcfkQXfyt9BM8sHbaDcuYYFGzWI9c4/lcXFyibbCpdRe9tZsXlqo/7azoAVHOyleXPQQVAOKv
40dpxT+AH83YUDfHgZQK6jAQt0KUbLpGgdtGYpQXxWX86j6kg/8plbr44n7c97qz7D9GgicIpDkg
/0HyuZRjEqHthiLgrLjEr3hu3p4c2+63Os65g6u/GMcVaY98H/LG3P2SB1DWBR1dFB9MB5agCqvx
+Kq4JCcP+v4PNRjMLM7J7NaOjBuoH6T4CnpGEBikQDhFyFQ/U6sL0S3+hMBG/+l9p5WhoveDjNHx
0P7IndWiQ9OB0jyK+sbXG10xyd2EdC4+E9X4++OeXfV+v2kJOiipCZ/nHhfjMPrLJVfjErSEgF9y
MlGNmtrCFh0GHGSy4pW6RbYAKvnamuHGROL6rwMMGpuKZ5qiRRmLBmwo0r5APCVEa6dyrW7ah8pG
eG5n64/MTsxn3lzascXS+J3d/2h4yuHEbS4Jjec1l9GGJoSDKn9ErbyTr91Yx4XHVsD4WhgdCBb5
Sdz1h3TDypfc8K4IZ5CrJBWmeKSkO84pXaj6QdM2Fy83gnxXeZbKbblV9ZLutR3Lxm94PKKZtsTT
FkrpQPGiBlwN0SLm4qTB+aTo+/Cs7FfoEb/6uW9Sv1Lc9LJew1AxGqrLFykXAmZwwp24Uc7Kl7C1
bfRRVx/LlbtzlHfdgS5tq5/WmhV+WNz6eESjpvdjg8zUOUfXj5+/vWaTtb7+JmrrlUlVp3UVNxcx
2lbtXsqNFVA8CEZqpP9DBy2bnwE9NEI0sC8dQzyZx5gll/l7O6AmBlIZuF2jihERJX0zq7Sq9Ue1
qS6v7w+fyBVxer0u9PQRgvKBXuG+T+78uC1xaC7iQYWH/KHa6VfilUMu7XDYWBte33zEqyfJQocy
eAy0ZvORaxxwBfi/v450p1sf76/pra1KCqAR04Bdy88CqUIq+FIkiV7t4VnT80cZfTPPaPz4pJod
UoqShUYaOrfmTQExHbeutqlTrHxGiHDjXEB7D9y7QMsGnQ3JsKmXVvNQ1EAxbi4owrZLtDtHdv+3
nQK6FKBiCv2pS1iQZ6KHmcnqhDG7V8OEJuDU8SrKXjo2vt9c5L28ac85OmJZ3gaa3SgNtsRXpPt7
p7CHBctD09cwGpe6c3aQPPSWnFtfKqtEEsUnohfIPEY7Bbl2KcG54eqZnaI/g3ZZ6CKDBDsjbVDw
9FmsJa7XZhLguW2+4w6Lg3bqXxaHxb53mk/t0d+zZMz+ZZVJ0zEE7iBYU6tc4vFY9fqwubi9njxH
p/zs2+NKM7Iv6Nqrvg5ODPcmXc6VxXugbLkHFl1zHuVgpUkdHhwykfGhnIUm5c0iXPD1pd9BYmCl
RDoKZ59U1szeXNgrGCoAFcYyBcVIQGOkH+mLe42+8VC/k8/FQ5oxsns37kHTEVFTOg5pPgYSoEZo
Vr2PmMN9DJkypKu3/K7fa51ev933GHQ3PtL6BG8z+EclBXTgk0z36oIfhaRIYDdQ6inf3LX6lmwU
ZdOZaCMMvQR0xUtevFRXWZo9sxQBBUzXOcoVz5GOi/VFxlFe7lRHe9W2xV4YdO4nsYNHJs+IHJsT
t46UKUoeoBJA5EMQ2k1HKg9DWCRKVx+LzvQFJEayFF1mYtcCqbA4L/4g2zYwzrP5UQ49fxBsETVA
J0+bqzy7ghqE3tijSlUXFqu2MfzBRqIWXUtUE53F2ueWYa5kvaajJF2VUCZABIRQhE2NEiH7Uh4q
nz8KZxFKOJ0jdsYImY8foWGYzi0kxMfI4+FBFck8KiyUk3jUwHkYjst9bJSQCHs+ZYoB4ilTl3G2
0QknE7VlCMsJmYPu4h17y6Uba8IAvUQwiXDjXPq6uM0Yce6NxRKxHbDTUXyDAECmtkJYNrxQ17l0
HIxUMmPVSYwsNhZOuYlKq3DN+JWx92aBNWwCyViIFuBNmih0Ti0yV4YMj0kJWjPry32Jl0n8CVvf
Vjsk8Ho0kzIKGWECA3XmzyhUKrx0CyXmJC6LTuo7mqZ9u4/yOto1O/dl/GsDIcND7wPQJWRwXKnh
kYqJGmlYtD2M8TiB9tpip5cQpN+lDphpjFERZz+1+ykYNarWV9JwDAGWLx+Sj+6AWrOqMGMNvXmV
TQ1KbeoMusmM1UmQPIVFQyKkrFCNikAdT3HTJYy5YlG4aeidtp/DKXxV1M3oKL2VrYMvGR1Nc4De
H+jsBkzY+tBDRYEwuPszzc1FO3StwIfpaXH2Kt3u0Q62YtWz3MDALkA9P3gnhANEHaxNGUfBUtbS
E3RjOW+nLnfJm/AhGf5C59FZGMUIpaPsu3VliztmF4h5XAGJeuxByFQDXcIwp1M6NBIfqGDRnwor
32WHeC0f1SPq7qC2tVyPR+3dP3UXxXFtGY+52prVNHP21Eck8q/xKQ9a5l7aYwXkk2ik69yONolT
b9MVNDaR3UCtvOOtVTtceQ/KWjxKj5Gd2eIKLQcd1vvuPBwgPW00iJ9DRwNujy4PLtQ874ugUE6g
E/7kGR7Pk723S3beI0LJB9br9dz/oYweN3k0RIMrAkOcsmV+WKpVI3Lq6RXpw3cZ0qzQj3/I98tR
H0Nm2dY88kBDS/BScFshrg/A03Wu2qIqmyzWTu0KgmIv6bnYi2+u3e2Wq+ghdCrL36XfzMbhs7ME
3gh3eNyQIGhJSgOnqG7Oh4tB6t1To+gB9B7RAMFzDurT/V0680YUCuWNhNjNkw6aoKdEt1/+2oFT
P0580lWud9lkHM8P+PHmMCBF9XDpHkFqzHUQw5z7w5gHaQQKcqYoesUJDC26KVQRh2LPdZJ7glZx
qXNfmp2e3Td+LSl6GBjui/bIZLqT7TXxqKi2R/UVSumI9jM6SEwh3YH35EYRvDO38rZBa6K5vGb1
4OicmxX/We6Xh+wFuTZWpDY7FQELe4CaBAo/iPjSFFbpCmX0Zd8/J7Idc3plQC1MwoM5yPZWYVeM
WOOGFUI2C5JS2NxoJ0WnGEGa1oouDfxzisffBZ51JDxZuehf+v63C0hqIqAiiXab8KTY3NNhlZmr
Fl7lx2cPwkWO+l0igfPiv3DwKDsIMX8rf3rGU9lsaBQiNZG96HposuDFZ+ErxfPxCxpyVbsUooEs
+ZnZKUUBUYYid33h8R6GFpDeOsoJQbUore7P32wfUxiUjxrEFk19IgymfdQspA7u//p8e1E/Tx20
EICH1peEn/cv2QFEcXNxiNRV8wqekoKsUwiiIst5kC+ebC8KkjrdWldyvWoEZGd9dk+xiIJK5Wgt
a7To/XN0JYYDmd0RKDSyhleuSuPbcVGSAUIGcIlc8WPY2CB7j3vtUWa1oruFBfkvHN0oaSZ1lFMs
QWy0QqhErBV6jYLeCFHorwGtXFcc2g8xyy/IxpnOI85mBEdwjDgsUQs0RUuSUS6KrpfPr9EHBhec
fDt+SZ/Vr/YjerlvJvPkP4qNQCMgKhQgy0JbY4ol5WNT8ZEin7edgXa+3gq1miMqKH3obffGW3X5
+EBWFM8OrAq1+V6eAlM3Iqj3pFHtSzKI+pEKNmX44a19xhabRzmT0eGVezo6Xk7Rs2oUAbLPz/n6
011Hjrbh1hA/s1g1ab+OdbZs/5tKUAWnYChH8APBx1S25YrPjPZhcZI8pLnrTbBT0Y+9Paiu+feV
foiWr1YQ3MopbJyN2siHmMjoWbqIYKQGlnBc7Lk96J7WfWuZnZ8UFOUWtbyIhRBGezaL47p95liX
A9bvUy5xIfRNVLuCfBaP6HMUiqb/OCRmMxoe2gVWaCWFOo6N+jUOlhyw/OWNTYftDe1XvMaQ/lmU
PeYS1/Ve6ivncsfpi627qy33AXbiVFuWfMQ8GiapxX+waNZFiMqtQlVc+cw7/S409S80jSutbMcq
G5lRS2AbEyDKJCs/GGUuWMjnxbm82BLkxrf8m/yYbkEIg26oZJRPIG+CoPtYseq3bhxAU2zKLtui
lwY50eQz9Jq8rfv4qI8O9644I9TPPV9nAt5wKJOxUsZZ+JoXQXdMRoHUiCbCkGp1SMvg+ztgngun
ZpQy0SRH37Gi52Twm8N1+ljs8VbsmiUmVDLaJ3/TvLA0k+exyHQeqdMARLsStXgwzKWT6bveYuzp
uY9UcBcH1wISN4ICoXxqnQItTkiovDjnr/zPwkbtycLiKvRGjxH7gEHns0KT2YCQe/2VJiSCNCBH
UgtVS5JfSoPog0HH4/nEWwvW39NjCAbuFLhvapAIouVTEq4PtKCVUca0ljf9rgdfrdpBRdZi0SHm
b0IUEjV9rlQMi0hW/Etpcytuhd7Hm2JfrqB0Y7kr4RiswQ7flMycFPnZyWFDwVKTGPFh0HQjYLuN
/xisZCN9FI5vKKdZL21uzTD62QWGAqOMPvWbkeNAXLhEh4sX6fJ5hBhjuC9WLP7KDWOcrhtl7IXI
ey56f/gXbrV0Fra3cf8olrIRwCn0mdrONw3xykioeLVLlpIfpxhWcHgQXlIwDVjjmcWNvxNHxOMX
IGtCH3t6NqeSFisRL/kXyHtb6sZb9SvJcR9wZWGs0Mz5AYgQQgn1FWEjbe/I8WRqpJbBJbPAewZj
PjaVbbtVzWg9GkRRlsjjd+DMPDOA56ZBehKCq48SeYgJ0ZFxk6F3l5uL4a/5eycFOaz4Z+HIWxZ/
ak6UUKZI1GrJPQSs4hZItdmC5I2SAOtFsqptxnKIxJqnW2sKRMzm6mLhd1ngjmRIUMb3Du/t45e9
NJX9YPsn7w1pQVbUw5pCsrZXePkQjlxeA2+ApyIao43dmEhKCH+/jTEwvHVAnpeUYdKCBkGcyAV6
VIXgYTakYlU4LB8Ey8cLFaufzpxYQxbrCooy/CwABQRZ7fBSWOUutgsjNt9bNCVOVoHVr7pcHx7F
h+VDsVYMHo2Fh1P/9afAM7Zx3zxZ36FSF4AwAbW3qPEdHVT2BeyMerc8It3JG4OV2ni9d4J1Zzev
0Tp+Dg+aQ7rLRvZizTSqWWg7nRCVisT8ZbFE6IAPQQ8YE090lcGd6pevt1Av9yX6VrmWa7HIqPM0
KEBBVYf/QdtjCE5SWyZKxKxVOlhWa6ulLu18Y9yid/vS5B+KXf2xMcJjvi9eBJbs0NyxTnGpHZRA
WAnkN+B6HzIYZaKAbDqronTuWqcY1K7pcz8gNDuyaziwZj5V0z0n9l/L/yOTi1ZfEBaC/Dioy7QG
fe4KedkMqC7hHXnjOvwGDeLwWlDZAZ4oGsd1KqdcCZsRVDnVzsBA71YsHdr5dQHfgJJgEqGBnofv
mTqIblwuM7XLk0vzUx1A0DN23rr4Ep7CvfB4f7/Mw1siofQrFgVxalJOM4XCSyKKTsckvZSQPRhN
AQfWcq2iC2uqaxtkhVdMCgT5eMrbQs5dhhIqMrMQ/aJO/BSKY5DTS9NLpRe4unqWZjxaH4QD+cg6
Qm44dkBBMQa3PNLAmgpjlEVb5LWbpZfIeGRdjeeLBBl3SJODFUvYo3iAnM5c1EV5P4p9BGanCfHB
AY1DTOuMKn3wY+4v0szyCRJS51A4QGCByoQpUuEu27gYx+gS6eZisFsDGdeSaE7ch5nbAnAgL4KH
fqIJB2WtKQ4vl2mXaEKM4iWQ1A6SWaHQAu1xrfDwIa9iiGCwopiZLVCIlPWpbdOOrSfGKDrMd/tA
2iSdATVUoxhtoh3hnpjPYLOzl7RCwlGIx3+UvUGpdjpGIV+6gxAkCZhVC13e7MEuWtfWcDHvz+XM
IVIw1MDihT8kdRNjBxvJ09v5h5WvngdHFADlcSst92MvB4DrLLa1vjtIVqgbf/+SQcFQTpdftGOe
V2QcqJMMYXpL/eAjO8g4tue5AwqHCh+UYHQrLcGy1HZvY0i27enyeql7xmITgt93f3Vu7V00xAK5
kdTX4oWW2lFtyS/LQCJwkHqp1+J3ZUK7B82TWQpyszCdjOsKiDI3vx/DocuD5PJa6KjdAtc0sRmm
Nr9CEQwI/OKBC5cBWPXUpEFxwYV0yIBhP2Da1rtodz4yY8kbW3WCIk5RwmVRgEEAFGgKCrotrEBb
RZ7zCSWyP8f7y3Nr0pDIwgsTXDcYLZQx9MIStQCBl144X3/NerBmQk9fre6D3HCqRLsPXQ1I8Qmk
HKbjyUpNKmSpwdmgu+/SQwrdOb52jIpRHn9zo17jkHm9CvZB9OY4LgXO6+jq2l73LnWsb85Mqedb
k3aNQ5l0Fku9pAXAcY8idILUB1wCLYapEa81ObphadcYlDXLhY9uH2qdXrYu6R4a/+lZxXc3d+Y1
BOXXuGqRtVpTYbritejwBmdx75JxZjyZ3jrqJiMhs3m1KvxYS0ogYCQhag/scqfo6XK9KE9yCnb1
E+u2fus0uB4UZdCCAHXxocKgEj36iALdYHHdycTfWRia/xjLqaCWEAm71GvZDDeMZb/pna++ny5C
zVOZ8Ozx8+rGzXXFUvVDaaz+DCiRL17ub0uWAdBv54tS9drSR0nvYDTGQk82nFGYyU5AhQAz+L0V
DFyPi9qbWs+3bdaWZF0QCNhiqEd2YHMmw9oYW5MOQ8NO7blyhLGhw965JSRAIzA91iKxbIDanFnc
D90QYeKKn9CW19/adq1BK8KKzsNK3Ipbz3y+v1SsYVExThdyipcPADSD03ey26xYQ2JsG1pxK3Nj
3pV4ALzKoL/LX5BkWN8fAguBcgNdXnDNyGNjLvfb0e51UF9Ye59xztCHmS97IyqqsfgdeIuFU1oo
8PJ1xol5Mwb4x5JB8pr6s6GJOXFRtcSSB6PdFfrwp7M3qyXKQv7cnzKGM0Dp6xSq9EY5KSVsGpQl
hNpxZz1Bq7XT5ZfKR0EKi9zCOD/REGIK10iVJ/AccW22qSzxUJ1DwSHe5AZrCm8FONdTSDkDT/QE
18t/nYECSZelUdqjqazKrYx+mYYRG4x5JPP07z4b5J3pwLxqKWelRLZPpL+jVzA0hHZP0QNrE90/
s2dNbWq3CLt6wPyhu4W8rqDVsWIM5L4XBad6OhC+43sxKGF7uC/W5+WjvzUsY8mqiWEaAtnLV0d2
mld1xwkYCP+jozf3aBikjzrLi973COg4NkVpU0lA4xyEUZ2B9M/SwHP0g28EaDvYfqSQQ1n8NDvO
SS3Whe42LnmZQ0oBXbCoSYy8svc4zof3RsXPviIFL8/31+m2I/oHgZq/RAk6ns/i9CKcsxOanW8k
JLBC5z4IaxjU9AmF0pW8CxDYtHbq7JX0+N8AqFCKV/sAyQsAJKMeow5q+RU+3Uf4F0P730TRKWS0
Gh67YQDEvoOwlzEeLCm1Nug/xLiFkrmYO4B/cChH6vot4qo0SpEj4J8hQP/wFFuMvclYc7r6E7a2
lIsaVtVBMAuVPy+9tcn3DJB/Cdn+GQjlOcO8VYZyEcLFoKQ2wWM8p0dOZYaHeMXansTb35szymnG
XZlISY2rYbjbQgHVXkoQJHob96mxYiWnbjvOf0ZFxVNCUbddqATIU25e0XT8zBjK/KXi9zL1z+9T
Oz7VqkAoG6yNUG0WuiCagqILB+5Qmbye2KUOqSDfPJ2i78BY9LqI6IrhEG4bOgSvUU2B5wKelrwV
lVbJ/YakR6FA1a8FfbHCAwnqKgzWWUcsYLZsV0iUWwCZtIlzBVlm8buA8jNSOj70obb9HjW5jGD7
9tXuCovyEIskjZOgxagGcLA8o9t9GFa82vw8S4hSRIbt3wy6/wGjWfXIjXVjygHMX/tno7Dvu6Kb
3vTq1ykPsSy0zIWDSC/PpH7vlHyd7//+TfeAVCipCkD3K7rDWgEmgwKVYZzcvWkmKzQ9THREVvdB
yNrO1v4KhFqPPIc6r9Ajzlk6OEidJxCQ/huCRAW/JQc+nO8hxPZfIdEI06odfsUID28u9D+joPvR
ojz0/0e9J+fIsNibq3z101SEKw4B3p4rTJD4DFmpDdqRrxjrzEKQsERXoVNe51oE7ixcGd4Da+vs
nv7jECi37OJlbslpAIgfWxSDW8wr9G1fdTVJlDdG4VQ3+AuYamMlp8/MeIS65a40GONg2Oqv9NzV
RMVaKQEJKMPx9VP7QIT55z9tBtrl+lC+EBoRAP4F5dwOGniXzn2Em8fW1URRrnYY6iRT8JJzidfe
E9RFmOnmm/eWKwBqPy+znCtick+SnefSlLaon4TPCKDk8Z8GQrvWhdyNYVRgWxQHT48u6Iz99/EX
ONCQfZclVLIu6OeupHBxoailDGELbuaZMdh66rEs6lZwNEGhjvkcjHUN/2R4cJLsT0FfR+seTzUD
K7y/sccnOOT/r0xXyIq058locP9fkwkbWLZ7w7JQfYwWw9DowRWFZv5EspT6EGrLcBO3oZ4Ekb+C
seRzRjV4gtcQ1GSNaGGyFDhAuO/o0fT8kNvVU45+ScKzEf3xdcZuv3H8TdCoKdPyTBjrXM0ur+7e
5gtDRuFMi+in/L5vySwcaktCSbir44rggBeDFj4Hwz2wLl4sDGpX4gzhFLXFzA2G6qBLIk508H1Q
jH65P5Yb5+D1nNGZ5qhedIuI4Jhlq2ctM5lww7tAgAEXYLAfQBDgqbnS6k4QuBFzFTx3kPpYroM1
eiyFyCyxtv+tRNYEipoyl+vUMBMBpYCSvcClxfahdggL8K1B519YCZ+bK/TPyH5PuKsNWoVSE4Vk
ZIqu2ZzRGofI/mEcL7e9zRUIFTFCsKRvmh4gkR6ut4M1HpAneWLEQkwUKmIZlFpb+DxQCkt29tG2
MLwn4edpeGEAsaaMilvQpyYCW+F3ypoPYaWerfT95749izeyV6iHJSqm4L9AGo4KXbJO6MpuIZMr
sruPDvl62CQH17m4ZrAP9mAk7N7652GXmaAjWPexb0QbaJsNzTNUfYPvQ++lNk1RtV8KuAEKZr4d
Ff0pMM3/BkHZQ7vA9U7SOpIXFg1b3X2cWYSpW5HZZBSUMUicqA5izaeXrNRfC2gHS56eKsgHH1kV
RLd27ASKsoemlrOlWmI0lRWu89h4RQ13aRSxQd4eFmuWKs0NXzeBo0xD80Wh9RLAbfnvLtCFt/tr
c2sbTX6f4F95BIhuxPWI0s3L+ICX7kVpQJ8l1VfP2Uo83Ye6ERxMkKhztcDrveQJQBoc0dhXzvJr
9d8AqKNUjpQylNSRPKTwxic0vxgDuOEJJgOgjoUe8u9pGmKrID26lq0y1j9WP4xwgLUdyTdcLUfR
BWLXRDDkAFxZe2isQVqxci73FwKqCFOMMnJLNVsAo/nZZ45s5s/u32q2kBKg/zkVNH2eIkQSeoC7
PFbCfYK6yaXTdCMzDcY5wxoGtefdQm2FZYFhbFskq5+6vy37pcZA7fNYqHqIj+FFIdP3gR6aJ82K
WN27WEOgNncj56nXVwNyHzwe5mKzMFsGbe9GvDxZCWp7uxx6dgkxcR/BRjOgb8Hsu0nWkkqtTBCo
bd1HQSW6LhC4Lb/Zk5cDVKv29hPU0Bic9ft7A91Fp1bFI089VgusSFHoS93w8BpfrJj+/cZZPBkP
tcvzDM2soxpr8or7hWjw1sIodovnDSOsuO/XIWE+HQzaEGRSKmMwl3WtswJxxkzRYR52pqyFMX6c
b00IoaNdy74umAlVxkz9Hi1XvipLErnqfPjDzpDsd8KHVvXgMWRd+e67XahVTmfKlRe+4mYwMEW3
bf5s/MkshtO9iYDeAxCwh+qbPIv31SXqmloJm2QBRlE26spR7/4woiCJfOdso1yhUCtepdIYeJqI
jbJa6GYVrwrcwO0aIiiQo8kgplcbrcOD35ohsIgOqrOqUULTvPxYH/zDhpVLvOl6/vka2kSgBxNI
HI8xR3r2XphvKNRhzOpNI/x/pF1Xb+NKk/1DS4A5vDaDsmRbcnwh7PGYOWf++j3UYu/Qba56v7kY
4M4FBlCxuit1hVMzCpQTyMQs8woXFOqaGCZ3t+ugrrc9/qJ1m5GgRCNqyzwVU5B4wrWpoJK55DYF
FhOUFwhRIOHkGjIel5YTEH3vY7+8yRANhvxdqwkzRYobvxC7DkQU4rekslvLODmhZmWX28yw6FDO
QG70KihqHNdgvpWjY5jlaNrK420irBOj/EHZ60Gl4lYuu3LvoD/PKp9K8zYJluxSjiBouz7KOpDQ
Tk67C9csy8YSq4nF2X1UqpYZRYX7qDOsHamBq3O+zQCLAGUKjHREbRf2/zKeXxQsB2H2Fi+a5j+K
cX1wzjiQw96PEh8PSiBbbQzyEh17gtJevPWc25wwruKKfTUj1PRSXkND0kv6KyMnaHrwydDxn0D+
UyA244VS8oprGrURcNuFXQN+lTcV1FaANYtia4BJkbY0tXu7JOdPVkM4Q5JFSvcV2W+AvIRbSohg
VSF53nZE+bx9fgyVpDGjhrHIh7wAjXDT2frTL2EF9Ovf/86+XKvAs0vq9cbIAfk5OWolw6A1EGtf
y+O/JELpveQWQ4xxSeh98QQDdkw2QMU1WS0qS5XVb9JA6T4EpR7aSeCs3lg1DVJYm/pSvESO/LGT
1yxy1zu+4bTp6mRYuW3XVhC+l3YvqHawP1wGO7+LeswM9VvpyTT73gKfQmR/cZn5l5mNmfRTpiJs
vFgRQ3wA2kO9tbeVzzo5a5b+Ny+2P2To8qXc9l3qT876hV/thmujxuBZ2cdtaV/O08zIUDHB6Gtp
Xri4vR6uAb1gn++uma4YOrWUwZ/LyDUSm8k7Fnulg+bjzNBP2dmKb7m6hVQaiiu+eMA2TVgP1swn
kzPKWARuoGXDpGNWnZIsJO/IowXOGtCC//II5e/Oye/CYpADHCFepcljsHp+T03tjpVRY9g+ui4V
85yrJYJybXsFEPimtVmjlMwTowwGxsz6ROlB4pCsHSf8TLFrjYVIusgGcGqn7hLsRrlClcwkASsi
ix6bWBApADfpNQPog7oO/sbwzWhQGppHgcoJMWiUohUBvkjYyi/DjpVEXXQUf6j88OgF9lY0ojrF
buGrdI9e9KnhVWPwspwOnJGhFFTVu2TUEL9drMH07wwsm8R+y219ZDj1H2u7MEAIgJF/LuaKEDW7
GIAW6l6dgU6Ur7Dx4Q3rZ4EWQEwboCab7bG67MIN5+jbimCrGjQWM0vshuVJJ38Y99lHUDqbAbxF
zYOJWTHbefeNgQ4r+JBnn3CrxGL5kmWBn5GjNHf03bznBgjK7iCW6O4V2qlRRFwxMgtMOlSYHyRZ
l2SVNj3tEhzfS2t52/Hr67YdYmgWDT5dJm0ceDyIYBSreNqJHcHLCAMZt6lMNuDWDVHePugN3wWa
FtpSpv3nHRBD/yrWn13KxOdMEIc08YeinQRRxdpDPmBlL1gcUNYhEGuM+HT4/R7zEMeUWdqfot8b
J0Q7blGvhyFScELXUqXz4dnBxnwP2csxWYQoy+B3IrJiHBiZavuieRqnvTjpQ8nsgWdIFu292151
M9cDRwkBEpfZEP/+qcGgLHfy7wCszq9aVEYxuqJdbssaw8LSOJ2c3qVTKXZ6hRtn7tRedKyYUH3W
DuFF9gASMPW7odGabuLCDFYJ+2rA6DRP9S7aPEbsPbWLz78Zjeku50LdBRHXdaCxU1fpnt8K2B48
SOb7370zdcywAmcGGAH0VLiohVHgBUGGu3rCCkaHf8LyRQXoHizjufjOnBGibJraJk1V8FioBosG
KFNMyLFabZfGV4An84cXKh7xUmEU4jGaWnEERKcDtkr/7k34cssnrCzzoqzNaFF2ra/7AVDIOLc2
Mo9A48ALIsDuEJY3X5aDPyxRxs0Y9THXQpB5Ga1xf6eemv09E2V+0TAYPPCtDUizrFIWrmrHIQ65
dCr3t0723r0jLsVe1iEjsiNiQcxtLV2OUP6Q0yaeZ7JdhUB15vgc69rM0RmegC5C7rDz+0WwGR5u
2Y/OKFEWrzBSow0VUOIBY3/yLRmQxAkYYgnDomzP6FDa2vdpw0l1gXYWYGFy8HPcX8z/Ghq6FAAi
Oo1p00X+ppPbqEtKiBtQYFRzijumdDO7m3vJ280JUUeWum6vYvfGpKbRMQBYdIvVMfuPnhSW+AsS
Ue2LS23+zUXNqVIHyHO1K48DDlAi40uCd2UN1L8WOSEWoSVRnxOiAsZeaLl+SJrsoiEvGL/KZkUe
UjLa5THfnhlyzqJFRYtxyHtpXeDOagcR3GALk1Y5FRYyw1Y4t4ktmaM5X5R1VYYGQqji2toJ5Qor
5V8zC/iJLHPEko7p32eqq1WSkas+yGCJ6hUtDHhEJ0CHQuRbs7YBwO3BDDLBXlhkKWOLPlFBq41q
MlAjtjcBzcaS32Ub/bu1HR/7N+FJZS+lWFLq+ZFSpjeK0cIb1VdNGDPSPA225miO8dK9+6aHQpmm
m7xiJ3fMcZtFPzanTNnjoJV6XSnBbolTxhCXme+AZgLMp3zFBGSYhJCOPv/Q+gF1KyWxKsbyJDiO
OCEe7h1hr5qJYpPhzJKeJWc2p0XZFjyzQ67GqAiENP4UbY/86qxm4+7ub+vCooOZ06GsSdflXa3G
oFPF5COxfed3badHEaie//HC+ekVPCdF2RNjjHKvy0BqdGSU/3tMk2GrMjr/mMHN8uHJsgL4S2wV
psvNsRYEpV8NU+OfhpoMtgoTO8eLm7WMZVns/6Fz9akzFUfEq3Bec6VTvXWOYKerv+hhNLDLToQf
A/Ygli18tyKcLnN1rPWTHGD+bjoz7qC8swH0J3miZVsH/Adq5VjYiv2Z3+l4ncFVngTZrqFHTorb
uVNWj5HzyZC3JUM/p0PxowjV4Lca6AB/8ldFWhJsBsdYCSj+ehaz4XRJEGbU6AvqA1lOXBHUsIqE
fPS7X+PTloXYc61a3Dg6ujNgdLuy8Cez0AGFPSHYMnZqLRUb8vDEPj2MloPX4523kWW7/wrXW2PD
gq9dLBPM2aSUOA54MWl5fMHYbpVs97i7944N1hYeuw3CHt28fYdLHmZOjdJjd2wijRtBTcHkOxIJ
zUv9fpvCkl7NKUyGeKZXvTz0EFIYde8dvW2tb2qb2wR+bomBLZpToGIATRz4WqnAQ2mJE7DKaKXo
RdaIsknIy8G7x2Yx0jl3smf1j7b1vk3NL5aVWnoazz+Big8aTjNGT5lCHsy8R0ikiuSLhYnIokEF
A1qQYFvGFOo0T5vcru13z2KxsdgiOueDshxFldaDrlzFQcPijUtAAtu1WnR7PPI74+72xbEYosyH
H/NClkzmQzo5E5neHFB4uE1j+o0b+kwnn2svc6uhhp9CIkZ8l0kCLHtgkjI8PEPG6VqyOIxi0Aeg
0kHsekigbx6//h0jlFlI5b7SOQ6HZQUINklkjmaEjiVWX9+iPcASFF0Fip2s0E9iI8yFLGuxvPxN
csZNdCevb7PxE2NzUtY/BOhHcM5FqRBMi9it1LcddauaPYAIsJAsIyW8+jEtTSZ+/GRifgjBjCYV
f4VS7IVaAb8bwchlRMXA8BRdqlZr8o5ZnP4tj9RdiUWWl1GCQ0T8LJsctkSIj7ETmeqlNd99LO/l
pyHLdsWQwqsH/MnnNPsBHcaK9smDzkxt22E9c6FiHzwyjVb4Wpk+T7LLNuwJK9Jc9MXYA/i/lKgT
5WQYo0ECJQUbFEntYDlyn1njqhGZIy0sUtRhdpqa9YIvTh7KCa3osN9Om3uZVdDpZ26dHeUIsTAy
0BMJd1ZFa6RrsXZIJvIvwTa70WHJB4sW5RIR0KZ5GIOl0WmB4xn6gDWTzOp0H2BMgpWjWawp67O7
otxj1SlpAjRHjJsABUiyk71R4iFer6ZXAVr2dtka5SrTXzEUfRKBnwc6IddrWM6iXiOtmTBGucZz
fCQh43DaOGhA6w77Hv1Uf1PDRDryHzIUd7ws5QC8k6e8jUEamQi7/E39YGkWixnKv0c1IFIFD8yg
y60g/ss0Irh3ifYEzLvb57bosGb8UF6+4WturAw8Q3g7sX/HZD89qlhR3+JLcX5qk2ueXU5p5I1X
TJdjxftDagFJFr5XslmCvuxN/lwO7eFdTeZUH2TSO8vprcauHosNf+7fOxKapdX8Rd/mjCu6osTF
daZlLvTqZUxJfszR75gykYeuVvSHYMtYnAVoymm3EWVlBQ6QlH4BiZsA1gTnJbDMpyYwo7W09h3x
gl71TfsQ2y5LCBclY0aXsrloCJDVPAbdEjn+t+Lxrri7vy17063f4owytTn6+kKlAoWde8BImglL
y7ghFg+U5VPS0hsKHhQkJ7aEB56kq3vWXNik8d+5ULBjDdO82FkHaGY6ZSzLXh1nhtxcrA3LGU2f
d+unv1/B7cP+GTN+/0zqsJWxGXxvlBpgX1ROcugck1UWZB0E5dI6gPV2noyD+Hi4Y3VPsn6buki1
rxO10fDbiclEoV94hXw/GtqmewbXCAp+XLIeKgvAKvbeg4s6f56fbt/BQmf7d0qUXc9hnbh2OqKI
bIAv25EdlPisWsQxzw/pavdmQQdsy8aAnM3oW7uWS28JE2XpXcz9RWULATg4b91j8KjbifkbMMEH
qz09+BYHKGdzHZxts7HO6yO2tpueY2w+b58A6x4pR4BtNiHflvgI5wEZPIYv+2n+v58uZf6bVh+w
yRQ/3pPfLC1fSBbPf/zHLJjeKErleUpzeYps7pis8o+YAPQ6fLQ4Fj7/bbWnh8L+zYH/WOMpCu5Y
KuJ04HeMq2R9JaXuBVe5blBAlv/1L0+UZ9FCOzaS4U6mCii/rMD7tgCq9PK+geOToBvw1QohhDF2
9XNbn/5dRigV6wR30PRJurF9ypRIhG0azn7Ku1YkXRfOy+NAVmv7619eBKVTg6alLceDpZ6YjJ+W
WJdMqVSfozEwUvHbeDREBYnus9XWPu0H8mBa9w3Zr9/Nz3OzM1fWhH+1lUKrYEV1jE+g8rC3teGa
Gfm/jeCPzfWBL6DdfwQ/u7eGoAIaWs7B3ZREJPZvIKXfpsb68u8a8u9+a6I104leysSwzfHh1gMj
av4ZI30T2ut7bvbLvlcJpRbgl9HNQyJbOSrAPO0Ia9eSyKJD+T6gN2RcFYPOiwMsCkIOJ858O1w8
W0YpZw2c+qedzZPz05oFTcNQ+WuKaMagF1WFkEzmBDkYljlhKQjdN6vpfd5xkz152rWO41uXEOWP
lDxfNljR/kDW9kZZbZ98YgJl83Mwt57FqvJcW4duyTSlo64sxkXdg78Xyzo8fJ5O64K8Xgri7DKS
2Ki9Ow7AXzMTC6dcCyj9gM7wiDUip2d+re570z7bW3l3jg9bchdYD18hWW+2v9e/jzxZmc8SORx8
LORZ6/ZtiRZvR6QqnT7ijLbCnB88quCcXOuwOVgdPvXNUdYVrAl6nBNHInts6chOrMQzQzPpBGo4
ChU2TuDWEtNmidsV6ujGfdAdu2rnp30x2Rjr4pHDZjrplWl/XFDJ8Qkad1Msd7Q+A7iIAUEWhteI
Ypm/GpS6YVEZD6ArAuqtj/lug/5LytWYi0R8DCBrrc3Lw7N3L29eVgdrU5j6XU3s9cokZ/yNhktk
w1Xbxgeaq/U5XOmYrlyzpJWhjHSahvM1XW2nSwcYDSO6XozjDbyRsVZbRCuXTPEq+oOX1InWIjdz
KAUs0+xe9DWmCzirYu47W7Jmc1qUPVZ8lEP5Xm1hNQMss/zlkvN0l7dVZCFvokhzKtNpzkzX4AZJ
1KsKgAHMQ/TwkZjxO5rgmOCZC5Nj3+lQttmI9SozFNDR0G3d2W/SRwk0ZQCFpcB85NDJ5SNbbj9+
lc5tBlmnSAVMTRUiMRlfTxG7Jt80+J6z1v0Fqvd39qgIyQ+NYQxysGfFLpES4v5KIBQxNPA2O4sB
IPo7JezrNK57a77fl+JrUeb2ent5OQjo+YU/KNcc0Ih91LTKdY2mOA8bqLRN/HsazCsYyr5kUOfU
KfkXcikfgmKi3jw8VJvU/rzN3uIbaJpE4KcVhopGOzt+dCNuMKBgBwMT5uo2xKuxtkfbTB//JSXK
p3GaJDVSCFYs9ykcrcraRlZkNetpGx1zr/F0LrSNnLFFOyIgIaZlG4Ct3FJIh9U5AnE3PJpNgUSq
YbCcMJj7WWKYxPGfY6S9TyT3o5cIYC5+HdfKcWWKyBz6W+98m85Cc8F3OlTKR3D9ypUDo714uzxb
y5bUOpyd75CNF3cJ9gzEBxc+3szJFotXiXosNMJS8IUa0fdvoGTSB4h15U8XOaCPLbLrtb4X7HPx
8a8PlTLIbshxGDDCJQ6AAkcLIBDBnUf9+BfDWN8ZokxyKIqF0Q5XhiYgkgSzcp2DJQErJkeTVbol
lpRRDrDSc4h7cDStPTKAftBiwggN0MepARrrCGG+IhKgJ55JmSWglFlOea7ENuJJzx2gD92pFrfy
QFG4uy2gy9b/jx5QZjmU/ZTzPa+Dv26eolUM6Lj3gFmQWphM/X5jlC1pJN0AcjxuTL7vfBNTOBCN
1QHZtxxBpmG6TgC0qFXrmq/b+MBtvFO1ZpWEFzgFcJgqiyJCE6CHUQeadENeZhw+oXVeKqAvlGgp
O7O8jzAJBCUw36hQ56k2xjh6WD93eTKIb0Y96QGF5ZHKElFrie3A8c7DB5PqgvX8RpU6XjmJJTmR
ISytc4268JoTbGLqzpYJ67ugETNSP5ooK1cMvGLSiITwGDpQbNE6s3orJBaR70n3/8IC+sLzgJ6D
rjljl76mTrCt17Jd3BsP432sT7MhKGSaOVx5tv4q78X1HjY1JdvHfIXBBPT2WxgLtvi1weyeWorT
vh0AbdGzZEjT6YZx1rxuFqaBktCHu7/7ne+ec5R2iboeCLcZXKSfbivrkiVXBFT5DRldkRo2sX2P
bVKF96IwhLYOJpqs3f3+PWcGUNfRoR8iPCNCuYukCzsU+kGksJOjcZRPzaO3VTfFSrGD+wjDEpOn
Oqb2etc7HflqUNf7Su85C/83oIOO9bxfCsC/MU15FSNS+qLS8D2lcxBtXiar3m6PNep8rLkd5vlS
jiXhtLxRK5Cy3NWUagO43OPZeGW9KRZN0eyEKa/Co5EiVnyQOXx42zsdItMR1rbNRRWa0aDMndgU
fCEPoJHfufvSlp17vHIZwS6LD8rYRaoQenztwkeFd4H9i1uVeKT8jSf8dv+UcUN/phiWPDgp7MrO
7MZGdw2cbsLe1rYUXM9J0Z1KsSf0CtxhBxg1zPLupJ1na/Yxc+rH/MDiaykt8I0YZeSMEU0uMofT
E07CCw9DcthoRF8JloMu7jd5Oxy8bWypsCfWa7Mx03dlnZmcubclmcC0ucQsNlv/IKE1RsRYh+sc
t+v29bbFWXpNfftIyhiE+ES1rrkWY0XuVnn2dn1NlISsbH4HSLM1NmiC8sdngRHOwHliEF+WYVWT
0JaG7bc6dUK9qg5K5uOEBrN7f/G3mHKurSkKC7bdIdYxGDSa+Ujs4CKf4BIa/GtEup1hsZagLuWs
AUOGhnDED7r4Y8kNL3KSx2EfDOLAsEWOViDFKrWS38Xmrl8HaP58RW7+HBJ5h75hi9UGumwC0Zyn
yZIM4C+eMoGpVLqG3+IVITVm9BvrgpINpJ81tLCozjMqlPXzolwVUg/HzZvlJ2dGr0gIs5C8lk3s
jAhl+2IMsYt6CCJw0U8q2hoDPH66C0/ubwvPwkNcASbyP0dG2b+GL/hSzkEHKGkP4lnCg2d9m8Ky
tZiRoMzfWCZ6Uk/iCW/Rnn6/xuvM+mLQWHgGfGODMn6SgmGIMgWNwYw/hXW+a7fVpxmuWMiti6r2
h5frtc2yXJ7fArLhKmGQ7n7DPahOi/TIbW6WXsNzbq5yPqOi+qHGcQG46R3JcTJAe78Fx2nYKLbq
hOgn1ZnW/BkbU7C3AbSdkTxh0qfiJ2GspDKWoUdPb0JiCrvgckFoyZmNAwN6l21y1NulOwMztOmB
YcxYOnzNnM55T/yQT3XQLgbydjGA0BmYLkEHIEssJw36Eb/NrpIyFjzvaYA6hMl+sQL7cBC30rF4
QaykYMX8/+OhOhnhW+Roq6HX8aiWuNM8J8+vwlNIdoKzZjeFTr/zk46ElbnILKs/M8t564utC99s
EEzSpLxTWApgIrM74DiEwDsv7pgbAv4PY/WHJnWUURE2iaeDJoo3qQ9Thd29gfPVMa5sqQwDvdAk
GbuV4VyuFa6ZbAQyH6RNHnXIZGNK2H0yIlPaZWaNd5zuxGvzdXqWi4SzZCSLlKdy9Wnd1szlV83s
C6hblLEbux4lv7u89CkBKJC3bXeGXVwb9EPC79KDfgSiFPYIpivm83VSu59X+4d9yicMhiRzfQTi
fYNxr01K3L1NWts+32ZyqfUHPWKaqshY44Ul9BSTQeg3kq+UHXyPvAXWbwBbh7FYs0+xWeQQrOVt
QZTRqp+bkFQX7MTZ5QXcOR8C9kl9js747zpn1fcXve7soyjmUX3TRjVuEahjA0EcmfLlEdC91fNt
3pdFWRckNOYKsiTQqO2eoqdBDCjwy7AdUdx7NR+ZtZ9FDdURHvG8ii5JenGnC3jj3nf7iZP0RX3b
yffxSd30D31CUmyee7tnNRstpZUUDNdJuE7kcmWNutAMk3AK58bdJfiKnqYtalOyPzD3zvOvIwpr
HtEOwv1oYh2yv8pD1mt8in1psQU8GIpduoid4fRqmiHjsz7kkw4hxoC+0PIS2UCf2vNYRdavzqyZ
p4UpMQXM/iFHhRtBJuSBHhUdBseB8lwcnR5gvC4ZLJNbKSxgk8WIVxRVXlU0DepCt1R6adkVqQ55
Ka3eCS91YnqaqYJavLbN/evriNdH9spjtorhpBea18HnjDIV9dfu6GZBW3X/A3DrrsL9lErDQrdP
0RFJgUQvI1Rc0sA5QSoq8AbJzbgGrPouOUj7mCgx4Z2aEfws84XcjaRp0zWq1P1VYhZI+SSskFTN
ibYe8Q6/Xcy2vnomv46Lv8HHwklC43lDVQ1F1ajg0Q84SRtCMKYAV2n/YKCtsDePHDNZvayHfwjp
UxQ78196Vw5jPZ3gExBI0ar8EhHZNpz0LABjcytjya11fBd3udmkJNwad/WBlTJcfKjOeKXfilIr
thFf4BN2E+5mu+l+F4f8Od2Nq2TzjmkLrCJd26G9DlfukZWXm27uhyGQVRUzD4Im/gBuG2NXjON8
QIaimJKQvt0wG2gWhqhwlzMa1F3KeoxVvBloHOq7NDKn1NQWbnn1iDQvQc8OZ7EySMsC+4ckXZNz
hSLvhm7sUPlWdgne3uvoYNh3ABb1D5wlbIoP1nbpaxB84yTpspzrRvnghnAh1rR+o7rHdkVgY2Ak
B1LDHppeNOCKhIVWiiobsk6dKT/GLdC0ZTisjRPwZmphTF89dfv6LdwOjFzZYvyP0sP/EqMNqtsk
mDOuQOxJQ+oKxWgBawZEDNDHrDhn+RRnpCiDZjTxoHaJiGyFo5FTKNqAukV3RHxfoxNDCZlNv4vB
xZy36aBn+p+kRRIB3HrKm4UC0qawMsDkIBzeAowwZinGEBV12v4i6ZqoUtFShOfwkBjKFGNg7hZN
VFOY2pu/RGvt2+xugmXOMGqMKAPT9Rjg/87ZZMw9TQ97dIsL6IpC3UgytzUz87yUrZh2hKGgb2AZ
kUb5hrCXRp5DpfESYGvPeKzumCmkpRgbIiHxkiygjUShZULq+CjJocyllXwdWs5UNzmwiW0z/90e
eCbw55JJnJOjJGJM5a7k5G4SwSk2OlxSjO9r9vOU6tbtrzPSdcxnxNIhzmlSr7XBVfoKL98Oe/aQ
wTphcj8DFrK6STBot4+szIL/WSus8dlF5zcnSwWhad4kwTiCbAbcN0yKnTBcJQHqQe7g4GVrss78
ukMXV7HLdqUVHjIbhSvGA24phpmeNWh8UTWsm6NMWaY0bqJX/FTH/YgtzR7N93jFwphefCXOqFy1
ZabnaYgwySukDtpQkI8TR5AVN7HWoib1OdqHO61gpWwWndCcJKWAWS3GGOcGY4Mt/x4vlvNmtXvZ
8u7albyOfvk2w8As+YQ5PUpPei7l0b4GeoccWORBbv4ejxEWwyHHPoVon6zE22IWUQFqh6wBj0xH
Sf+7hfFqNXB9GX7BgheqHrKtayGr/aDuQmbv0JLxnJOirEzTDpyADc1T+XBaXzwUxLVQV0XuK7Wt
6sxtUC5lned0P7RHn9OkBJMvxj5A8+MUg/Jmc/TsX401omicMguXi25vCpJ0SdR1Dcf5/SSVqtEz
I3QRAqKa4pHm6KPLWXQ807fL+371dVtSltqOJzv6DzlKUmp+5FO1ALluGjDvyUGNSYLeEFsyhSd+
b4uvxxKbJEpi7jXTfpzyRlhTHVmokd7+kmvP148znn0JZWyzLEuVbuAgs7pmvem/o3vD6V3yoOU7
8/Grfh/25v+jLrdo4mdUKXNrxE3dJjmoWt6Dk5BqPeGJiLafkvaLSKEpthj18w8aY8Jj0dLNyFIR
AFLIflRVIAuolpSseEdHTiZnQZXK09ffOlNKLSvsv6vaEmRaKxrNdMNvtYZ4R6Q331t7AnRUTh1q
PQ+TIo1EM7W3YJUcxJcj76xejXfMW69QoTPbL97prOMr70jmPQu6ZjE6gQwiJyCqiIpU6uLdOImi
lPem6KRFihJgXXaLd7nHBFxhUqIuO3CB0psPoDQ6Vo8G+5hEd7UZOaz4btFczDiinKkmYyOHGwb9
pSnJW7vJdzKpAoLOw/VfgAvh6GakKEGShqrJlRgsqdhi2Bybw3g0VmjggN8ktxV0MZkCSgj+p9S1
Ttt4I8UUjKhBmPL9QR8BD1E9CCgYHu60gWTOl75GFbXahLvy0K0ZgcGilqqqiG5RXeaRC6CMooe4
tm9Bunaa7WjFNSk2ifV5m0EWEcryyoYLjNASplDcuitjFxPUARIGI9N1/FDIGSOUrI9GianyBjQK
O/+UtoIpsVzVUq0NSvTPUVEyXo+GWMY1KCjEKh7QyQMp7+1+FTm3T2s5ppkRooTczaVKjiUQ0leK
iN71IUVixHwV0QTaWM3zFCGzUqWL2UO8m2AjUGjAW5fyVgngICIgXk7eCvDy7pcSEP81su/i9zTf
JdbfPULnBKnT9A1ZitLW7y8vH15PgF8oW6iQdutq3d/dPs/FuH/GGnWcRorEvh4acETKc4DdVA+u
Wf3noKQwFTMatLHAALtcT5aW/4oefezBAqpzs/MsjqFJi2mCOSHK7yRhKdbjgGMLvl4SO3U2BdB9
kSfYMdRp2aJrgEIW+EkeNIqjAV3BbupmPV7S0dFbnzTzOblgsOH23SybvhkZip9W8uQ61EGmUYju
m0qMLH22Ui/P0WdtJy8VR9T9HrtC2xW3/TJ8Uuz+8/2OuLrZF0zGa/ZoacdS9EoFXxAiTEMeuXKE
lU4ApXWb0+Wbm9GhIl305eW1XuTTgfpm6Lh3uiVvXuP7bv0XTbtzjmibDvCTUHIrUMps7+ibD+46
wvwkK6xcDLT+8ENnVMcsDsOmBBXp7F9UpKwKi3eY0PzLhmlGhjJMvO+G2FoMMu5v6QTw0VXy27Cx
AsXh7mM7PyDbyLinyVH8cCQzgpQjyZK88tQEBNspO5Yd6rW3krZHtJRudizMUdYZUkaQj/hOaDzQ
MtYRsFR7oth7+YVnsMSiQhlAJcCeZm1SZfHANahpeoQ/awcd2FqMo1vy86qsiAqwd1B1u86XzlQp
VcY25v2kR8XL27V3+cnIrRAVDG0l2Nhm5xIV1Zmd7pr+21+FazPaNNKLpiuYFoxB24lP/sn171q7
eeanF6vLTJZN10KLyJwWJZO1q6WxUSEdl325h52lmt0KtURgCvZ2je5T455xrkuxzZweJZIDj/2X
aOLup2KbZ78ENmfyG+U+3cUu3pOoD31lrsmaBl4MQ9SpforiJc8jOv1uGAvdDZownkzzw8HBCl/Z
fMBOzNZER/f5i2PJzlJ0NadG+ZtASiIBiI39JbaGY44+4pWHF9J2HFiuekm/54Qoj1NmXhipatpf
LGm0Slsk6EVZf7m2CkxNxr1NcvBDTmYnSLkWLIYphaACTy/pXgOIuPwuJUj4tTZLQFg8Ub4lUgO/
E6bD2wHmsn3WdsGmfltjdLVhJvOXjMns+K6jtXMd9zxhyAeQ8p68AhjonMWsFy7mEec0qPfCUPlx
EHeg8dSZL7vo+Cah6dUKHoExnRPzjNf10+2buuZ+btyUTGn06OlASW5hPXanyozsj4+CbADCIvn2
RbbCwW72Jr87e9ba7A8mALbvlc0nM0E9KdStj6DU3PWTSHKF6RYPuRN5prfpB2Ku157zuW5ZzXaL
8cj8kCnfUxalVDYjWB7MF8Aon1RLRc0pRJmZVXxliQxlSBQ3rvmiAKWIWMERyVlMuH+yiqwLW5gQ
gWtTcQR9UnjLUgZE7/I4LkoBei2/16dYtJvX9kMl4h7vpQcJDfRr61ydzma3w9PaGVBowLmy8hOL
Vzj7CMq41H0pZJqPj3iyDuXevxMcp3kvSLt5eE7QIsGCulvMac6ZpixMlLVlpYWgl1tPQNYvzOLX
0TTvWXwtOnZdAnoWZksUhT7bZBgqKceCMywqvGh2twFYAmvoYdndzGhQR5dHYTBk8UQjeU80DGwb
tmrthcctJu4PWWiynoWLKTzsSPmHKersjNooez4AQf7tTSPiNvJQL3x4eBhJYXrbZHXaXHyr8Kx8
W5y/1vfZxz1qiOajCZzn1vbQIGWe72H7WII88fnDCsw+i7LlcaQXalzIcBrqqt8Nm9uWbrGeMOOa
rtHEfqZoSY6fF0vireTzFtuY7+8Z3nxR4//wcLU9MyeRtJpQlDqIWElhylYJHCZIJYOTpYPClLMm
aIYiS4CU/B6foFtP12Mssbi87N541cw6ItnmvWF95Wb822IOCC76iDk96mJcXsqqVnLB1MuACWQD
Ae0T5gyszcPmQTPv7OdXpOtMxYzX23o1kCQla+8ETI7P23xfI1laQDRMeGE+WZQUTaa+I4vcQk31
bri8vKCVZgT+PWCZxzUGknrAp5A9sd9DzAy1qzMS36svD8VEoJgxTp/1FTTmYSsWTaWirIAhJUld
BUTD6Pzvh8T0HcOW71aA0zjzz1/lW/TLLLHx7qvDyuyxtVmdqYu9sbPTUKhYoan9tinaHqdhHbC9
jZyiLSCqZYJP4XgT8CjYpgs4Yfz5ig8d6VubdRTCz/BcRXefCGBBTZ5GSCm/3YWq38pu3V04n8R7
cdvuE1vGiopdsK9tAw+CeiVi5o+Vs/upZN/JUg7cVct27BSQVYiLC9A3e53E7F1pP9UMZHRV4ZGa
VlXgCnxXs0QLRZfXUPGc+go54A9tS55IR/GEpq2v1HxsD2fUrJ9vC/lPh/OdKHWkvCS1qqsJyBiv
isfKcU9nhCXr2zSWzk8WZdFA/7Cu/0DtxEKGjlMLbTq/wY5s31JWmFnC5OhtMguBFtrRZ3QoCY2T
OqiKHHQas3YCdPeVzwI2CudYWsRKXlxblL/bhu+0qMsSokELjQy0um26vxgJORWoPmqWH9nS5gWK
sQWmIXZnm81ON2tL3YpYAvXfpF3XcuNKkv0iRsCbV3h6kVRLlF4QLQfCA4TH1+8p7swVVI1m7c7c
jhvR/YJkZmVlpT1p58elG1ys6PeIQUCsUQ83uh35lnroACMmY3wd1mRrMUN2oqD3fix1yE0fS8nQ
oN4sGsmytLdYUqfawlIxVoXrm4xjmNOo6SlQt+XKjXKC5ghy2sRmbrFplsnQn/HeT+lTjq4fNaO+
kCB9cs4dxp8DoCmo5mK7AE7L/z//9pMY5e+W6lBeuu4mPbKtfO07WHJUMRzaOdM2lRoxDpOHHC9N
juYnECm3vIuyIatEOX8HUYzH0L2g4ks/v58EXd0N6a1auw8+7d9f1frp/vVjUaDE1FRYUxr3oIAu
bDuyCk8jEC8Wy2ub8cTJcXxzQklqaBT1ugC86qPs7M+JiafZ0V7ap9RhOsrEXvx5bb4pUX5P4GNG
oU9uHO1DNwK+BTwNTDuzm0rnL+g3JSLbyelXHBeJeglKlR0BrQyOcWdIJwV4JBgxC6xyzRqknKk6
/JAincUbyrSQIx1SfKoOJXprzF26DyzzvkrM+MA/qVAWObpIcasrqNbIWKL1drG4Fx87iNGCoVox
4yFjckRZZGzkvXA+OS0gaNhYajF8kA5r7z+THCJfAvzDSQJHGVOFWwSVjJ0TiARfgwPe5wLTQQsr
5gxWh8VMpAbxTUhRprTLerWM+RspZA4wp3d59q3IWewCjCG7aYWWL8aBzar8hCJlJiolEIIiQ9Ur
WvbWW7ztVyNaVgIHaGz3Kc1aiwkhylqofpVVUoxMa2mfe9XAnqzEZHUxE0vwx/2d0KAtxaK9hpEe
9yi1nhPcpmTFEBeLCcpAyLlwVf0CGc51QhbgGfES1QtW59YMCMdPLaCMAy+OcrNoIKrsfEUT5+vl
tK1MdMPA2wD2x4ozeSzbuQI6r0ADjPAhvZD5EMnRHPtFafAXbNV8iJcredkFjEMk/N0RMB3iNrxy
ycsS2rKVViOCXOyQYUI6zmBl/mCfDnH1vm7qVAKRpzYztq++mcBnwQyltdUefAmDFJxxsXero4FB
TpfDbpPPxGVeesZJ3wzdxEADFNRPYv1myHSD2wLzC9AHhfeSLne/zHwJsMAjyzOfIYkMEMDTUBJW
sbOMUi496Stsc2wwCTgCTNOsMSyWnxhex5yFISUk/CeLvMbRfKl9kIQ+6YBI0VbNW4XTrvEWYJAp
sS/Gl8+asZtJOKO8gmEwgiQgYoaeehDKOJMWQwZdXlfY+Idgaove4NaCQxqE2HTEm6mVudoxrQ0W
WJU0Y9p+kKbeh4WQhXImwZiWX621QOqp32iRRX7B+bKFLcciBmOxKwHvb14s1ewc4UE69ebv+NTv
pDUGXDdYOUY0L3ASV31geE8zvYM/JUM9K4LcXuWUlJ4IAgWP0CHGr5HtDphrzknb2Tt/Jy9ZZdGZ
rgBCVUY7ClwqTM1QL0wmV9cyC2HBRFAk+7LjHWbAAxttgyqw+tTVqTOy1cKSgco2MHuKZ9yeH9Sp
10ZOebW/+shXc67gAlOG9+DF2/2qMNTXzM2fWTgpc/4IHm7SagEvWNIVqgkr9ou28SWwKxvXJW81
LuIGQ14tgPIbOKy4QSBvGGUeJYUn240FHTZMpgz3NWn6NlZRZkDIpa4djNoLWH8U7a9rAJ7uFm5h
294BrZmGbb4AVvIX01Um8rvzA2h24VTml5rUOWrEnjw8B0C1r+MtEni7VVYaItBudszedHKPaKIq
h15Isv+B4+k8UT8q6aUQNWTvhNVgA14AKavdAyqMwft9F2KmEKFIU0rUja5klYtCkieMvR79Cgme
wNEpkZoTCZpF8JihN3I0gYhjL14jLPATAgMo16anPvLsuY4ZZ+PHj6EcmmstxA2mcfEWgmkL+61s
Y0PWt7WmssZjdWBl1eeehynzlHOTpVcp0jKVnG2Ox/f5pUUq1GJImMUUpcExh2p/kpGzxDqtbWqM
jQmgiGi5zZbR8vpBUHkK1QqXqttYmfEiu4Jla6nJnBAT/ixa46iRewboFifwMg24tfBrzpfDYMBg
4/lV276iSqljsGJnGfB1iL9DUCruMz8z6feTJmWRCz/C/EEEmtxBhtrwJzKZbgMy9eGCbv0Ocwjo
K/eZ7fOzMpc5WUNvNQaeaHy8ilOQZi3DAXtasMDM1Fc7VmDLokB5FmNRIZnfXYbH1Iss3Ux2pv5x
X3Zzlk+d8EDpDc81g85dCQ+G+Gb2LutsZpX/n++jaQI2aOKO+RGXC/UADiyyA7fY18aL6b/d5+H2
9lGGDEtsMEQvqEg18zffaUIkKQlYgCYMj9VKcCVbBqVjvNHNTwUNNu2Baa1njuUHPcqCjFKNeZgF
6OknksBEQrFCs5eyDNwOm11VdNhzqOY+MricMdcy6TxE8wmmNbSbxzbhMsDWugvKuQPC2fypcZtt
ClfzvdqIGFFkhTIz75GMZV3Ay0N9U8UU389j0xYhNgr7w/AYoPXwYnWME5uZBFF+fJ+SYMJjKnFM
+eFxvd7eahRIpTwm74+5aSyN901rb+KN8YIxADOzV6frNgOm8wdSEQzLIc7KdMInpf6RHmKZMfav
oL9g63THEGAagaHveiM6HY9ihcdpg6lh4xRmRro/fWnHr7X++LFmIW3OpUQm8tDoa6Iu6rjtU5Rs
uMPloV+mx3bPe+lHgIxFzuB57jEGQBmPWhk8HWKnf56tHGmhkg6Q/dUhi2C3+3H5mDmP/Rphkuva
m84q0ABUw9s56cuvjyeGGs+4koAU0YGRwMnY8Xw7kokaj2oxNvyYj7dM01pzF4AGWwDPNDMWbg7Q
blb+Ys65k3kVfjPW3+A9UijftYvHgSw8GGHiti1cHd1oN9dH4eltnx8co7Q26tV4uR7Th6sxLE+Z
yQLwmhf45AdQyi7JfV2mSTU+rs99aASYl3gY7O1b4TipeQzN0rIbqygBV2evBCAOATVnj8Qlq0Xv
ljimreRUDsSqTQRfSWOgiFU5Pj49bYvNa2W8DbkZGO7CdNGcHTxgB3qLfYdkjUaEd4Bx7sxjoK5a
z+k+VhCD/BrlhsF+3evOW7XtjeVnaLp2hLjpauanE2AxD8xrPmvOvk+ARimUm7hJBZ3QXp819zX6
eJV+jbBsS8DytXZnvax+n1ad97UCsPQLYHR+RQYzgJ97NLBtFKgSGIRShVvvxUT8o6RXUSSPEL/s
KCaXoLP6enp8TgVMZtZ2BwiUU5MaKuPVmEF5QIVSAsQCj0IsRhaoUw+V7pohr8vjui0E84K6klNu
0y32OkT7xS/kgSJjpa8wfLXyvMZ78hi3fcbAAhFFxKwOpq04hQYMELUwTQNsrkCHwFYyw1VpwaB/
HRjKNVdQnJKhoQJKLb5q8ggugcBqoNCQvl7t4IWd/p9xZ37QobIivpxchrQDnYUHy7ndv/WYGTRH
14b2GqeDx7q0c64N8tfILRMTpgNA/uelFYOgHNpS5h/VDLb6sl+6uC0AzLFX5v2T+jNDqEI70KeM
aWid+wMwUUsUoQybGI6aUxnDy8Ycmeg/f4YGP0lQhtjXhqzvrgkeudW4NuzNancaGI/bjCL8pEHZ
2qAMx0Wpgg0CqlKaS2MzWDZDVDPJiZ9EqDslhLDnlxqMrBeG9LJDXvO2V4pltma8gp90KPd/waFy
mleg87QV0ciWHVkjLaxDp2yyP9R50VzJoVeH4XxSjtZ/pVQ3Bic2T8eqkXHM8f0KLlVmYJ/u6T6B
mRrjDxHROedQbJGmbEFBBuJR5ITmxfO8D9ZJMOREJ1+DYkzLVsZBxL/13xhLZjWHzWR3f7JBXfNL
tEjrEa0K8EOBWetCVCto1WAcWMONM4COPykR92xyJHKUI+KTQGncb8+NeT6/Xkxvn5tv+61ToNuv
Rzv2Hs/wgXFQfz4EP+lSl58rgmslk8vPn18fWmyxs+3I+MW4mX+aZ0IETUc6YiRYS+rCZJFSh/41
RwcWMsQwzPDojPHlPicz6BU/iVCXZtRLYVHx2c1S/jruye4s73gMtk1tHTeHeLT0AhB4AYGNYVBm
sCdRwfQFeE3+VQDly6Y5IhG/qQCe4YQu9lNApPxxYzzb+RL9+79Q/FZfvoIRzZiaKTLvw0yW54cM
bin8iRYVC0HVrxwE/aT9esK+BcNZGg+qCdjsZ3tnspT2L4bwn3Ole9ErrdKDSwZyJZaEYTt2tz5Y
/5Gp+iZB3cBeUtD6SqJrCyjmufkMsPRIYhzgTFHlp9ioy6fXgMXrahzg1nIc51N4cB82NukDjcwn
FkwG84yoG9erF1UdCggNse3o7B0eh+RevczbICuCJUlYlcXqv/vTz/7JH/X6tlxy7QoZQhzXjWPq
j/f1/y9W8vuMqHdXbjMxG9IKHJ3j3RZjCY/IKBoXr9hhtQGDFvmpP6Oln6xQpiRGwS8SckjP2vaY
2IocdGKZhn0KUfbSLdYDMNOz+ZMcZVTySKp8ToJmrNepYW1xXMvlQ2u6n7V3hHe5wgSCjq4z1sP2
F3/pH5HSPasDV0lptgCbaWDKryuooobqVeUxypfzD+g3GcpvzrGbQcYcB3IOucEtlb3ldcwU+J9l
wx8ipPGahnQIr/qF6Lt1dioTJXYEt9hSjOVwp8JFSzcr6GAxRZkMebh08VCWw6PyS0Y05yyxmliy
XPScAivUZImQeVSU8RAVvlZzGSqSATPMCrbVeYXxm8OBcVQz9c2fcqTsBn8RC6wMBh2oIWwG8mEo
17vYsOfpgLthDhqx3lOZMhqRWo46BzDAxydswHu9vSWPn8Y7MlGIqUwslWZhL7CeE5myIzrAg0Il
AMXYwPrGbeXgTdkz3hOWrZcpAxL5yH01BbTjbKGw9mgskV1Dzz+GC9aazbrHM9mVn4dG2Y8qroSO
18DSGuReQe/iHLFP2nHtDEVL3Ouvw8cHx9jOPWvuBUFDPg8AttIteJ14AejsrODfQ1PUxsjPAG+5
b4OF2Rs9+T6licBSzHy5xY0WjSe0Vb2+7pfI2GCdSYORQRNjYKwbTW7sH0Z/QpBSxR5jTDwfgiAB
NsR4PwnsTUezWUsiyFW9R4dSwEQWOLltIDgZC8665/timymHQRcmXFCaVyjXVF0kN7FZ2m9MHmz4
FTD4PP0B+PAszZs1ghNilOI16lAp7SJFpSBB2gDJclZiYt4efVO4+TkTLQuaYJGrEdgpkEPaw6x/
EnOE5AFmDlm2bzZFMaFFvVOtOAAJ0MfB6E60Lzxk/YGd+8FyLhj35pazm3BUJ/8+fvEUurJ7//hn
0s0/jv9mbydfDyqubRLiLD9hlS4ps7/GnvNYuksXmdbNaHaWvdulVup4iPJYrM3kG39Sp14pVRvq
WtAhwTU6KcZlwmPo44pZE6ADm9UbcEa8D+/0i1sz+xQZinizkBO29WyRxQEQlx7VvbaUkc1k6Ma8
Pz3RDerSXvlxEdc54cxCEhne5x4xT40McmeZq8H7DxLGPyVJXeNrC5wqgFWRVBbgIB3nf42fZcvm
yjrc15n5jNaEN+oWy3omqZmGWwzDZ6sm776Yq8OhfmGQYVwvupf5KktqERMRhr3BvdSoNPjYhGUK
KivQYhhyGtiu08s6aUikvLY4W/b81b48/2pf0fPIsn+sR4quZ/Uhn/NpSUilxlNp1BtH3uC1V5Gm
xWS2HZ9XzHB4NpfyfVp0UngA5BKAd3BayBYZVoWNedeTvuVao2L1jc57MRNS1HWuSqFJ5Qi3ClEJ
CUo+AUMAp8I2va/1gTV+NJ+cmlCjHnxOi0ZB9sGYhRz+1kltFISXx8pyX1b2ajBOHsKG9cd9pZz3
P5EtwuSgpAH2m7L5QtsrdcEjqhQBBLIvTo9LxA3C0sC2Q9PDDMHXV3fLxDHIzj8C32TJIU/sVXER
F4Um3Miez3sMawL+z4azbWK3Kpxt80vvjAKdQpyHcsmCYcxm6grEuHxTp2KXsGnURLjWAzqu6030
+LpdGr0J+o+7HWus/i835JsWpUORGNeBPILW+glQ46TeH2LLvIv13RvYThsO8X3R/kVpvwlSalQG
ElYZkaCWRIIwm8AVUiwXeamDsmPQYmoP5TKKqV4pikpeW849owF4S5xU33l27d1vG16qbXkM7sgX
/3Qev7mj3qFWa6OoJ14xXlgjhcqghu3+vrpMvL+/vOXflKgXqEy5qigWMG1P9btqiLgdSzfzRnjg
zwDoHLGrFvPeDPb+8sx+E6WeIvVS/SvJWdm1tb6gVK9tDBeN8Y1pfsjLQ2B9PDFxJogK/l2m6CT6
eRnr+iK1OvExr5aFzXJb1dujg6iyerdh8PcX7/zf/KkcbW4uapqmJMZ41fe+tTQk5MLNW6TLarUQ
iajucUWZmDrsMBd1IUGh5Vh74jofU9cJ169IPiIzAv42G9vjTfPkWQBI8ELrkPxipbbms3b/mBqV
HsOBSVfTq3p7i9Fk8xgayJMY4wpxPVO2RHb3GKYsTbtQsb/hShQWY0zoys48BL7ajvFiKCwylH3R
xEDsrh3IaLGhX9Cqeh5M8T3FMr0kxL9Inzzc7spYZhp+xvLddTcvqxXilZNtG8uL41vv78/ohzyj
y0k/5Bvzw0cwu1rZCGubnBVGzyeOJgdAmaiF4leRT7LOFvAwiiVGIhZwGw4MszTv233rNWWWQrRs
9z5JBuTozzcXr5xjHjzWbDuxOPcOmLJIKp/lWkBC23FZWr5BQIruszGfSJkIizI/bSDUQtWDjdhA
Uu9wRq8GAb04ok/YqHFVd7YZPgAT5nRYM+Gl5r3Wf0RIl0ujQvZ1jkRuW1CtTN3m3s1VUDOcY4ZZ
V2/6MvE8Yq2Ko57kioDIQnwseKtuS0AS7Kt5wgQZq7TCMOkqXT7Nhx4RaYRU2Pq1JHMbcLCOD0DT
NwTjawUMz1PEiIFZKn8rG09YbIr+wo23Gp2y8juDP8AOyB3iDeu+ujAJURanvnDFUJNwN3f9Fzz3
gOv0TkzFuO8rqnSDa8T1sSb2UIyndYGBSX3HvYSnxDzcfMP7HM20iU09Q4ya/HwK24UQhPKCaMfT
dsvjyU8Bwudie4qHmu3J9EQs92VIkfFO0T1Ksax1vJ5BiOsLVoVi9U3weGCZp/teE6B9f7IVAJqx
xjoHUnoLsRTyuk/PX+UzQFwRUjBxq26LrO7YqZuHOtG/Sy12GZ9B43vHel2jDX+7f1wew+3nY7I/
omdoEI3PT8MwKzRZAnZA36xP8WnwPJZkGa6wSifPogrRaUau3tVan1/3zuNDm+IckfpRl4nJcIZZ
t+EWCUzYHsRwTErC9sJziovhe4CfIaBSjMNkvAJ0/kwOo0AGGCuJ2BQspttqhTEmFsfQyr8kHv8x
x3QiLWr8fxVCHOwxQYFbN4+G+XuF2jruHssFZdyBW2g8Ed0Y/NuQrLeoQPsPQJe4f7FZjuft4k8o
tDWyPJWCWza4FhJK+2Xk1Ot3WH3S6stqemVYLDob1yeFPGo9NCFcfZZszF+WBlDOhlykYlCS2raF
PlbynKCP1rXJyaAi9vRfCo4yHZc+6fBagheMLb0+Ip+JNfK38sM6fWOlkxiM0RmyrI15ruVBa919
CS/X3Rfj6swM6f4w73RmrGnCJMqI75r+3qL3NjbdpbOVXAf6cAxc1GaNnY1ud6ypR/cRQwWZxKmA
pFigN/ZagbvcPiOX//jqWGtpy5dWZ46F7TcHbW8Oz9bB+zol2yiH7Vj/lyaKzp3VTaSMGtoIYDss
QJrBVUUvRII/DF7ni4zfjuRtBGJy3a6ZyGO5DjnJ8Dd6rFRTOKOli0GFpS5UJILQKsp7EkyWuVl4
ipE/DgODBMMwiZQ/MFxULeRi9HQgNA5XquuxTAUjF6XSWyH5TI/koAKF8zbdcearUSAxBDg9d7Fk
3GSGVaL7wxpRqhulBaXOBG7sJjBi9+g+7K5HlLUZpPj7kcotNp8cfxA3cdfBpj9aVqcYIxqsjd9I
J14Yni5DASQqcZEsyqYOR3CEiC4HEBUiBolR5WWkuADo9dN1EhdcoSUDMpWdiVFUa499JYHxiaDW
wIDODgvtUaOvgMHPglicjxtEwO/rWG8paDfFmchQCHhfDcg7r3tPTmw/KtYnsiU2StokZdFg8Pr+
oc36iBN61G3y+8WlijKcmWyse0//Fb/d//585DUhQN2lGmsuE8xwQdMxA+G8viHyQkkuMYyXHQpW
h/V/poUTgtQ7mYlqrDU+kaCxXLq+g5Yiw7eH432+Zq/VhAr1QGpFmvV5SHzr0QKyA8tkz2YWJp8n
FmqiBpcgSS56Sa6ScgjdxLjl5RlWjqVrtKMMPNZ/eeznNebqSef4J2LijXk1vRPSMyyeZkP9b55o
T7kbRe3SkRT1ZfOGo1GxBWmtYD5Xt/iXilUOmzXhE2LCTwHKnJ4Jwv8Ss7aJw717FoufWXM3IUHV
ExIl1vXwlmqUTP74jFQ7okSWjzwDKwjnZUJF+slIk7RVGoqQWmK9Agz7s8fAumGHS/S3BIV9X6mZ
xChrUAbdMIgaiFnn83WTGuvOlNA26UgvnLYvl17VOAyK5Of/ETVO2KPNQ5kJAL4ARbIsLncNpGgN
VC08ecnSdtZxUXYBgPXwZ0m3KyrZmGJBv5Aro+67QcUCsaG+7DCG93SfO5YSUkZigc6KLK/JLZau
xiLGYAaz7sOSH2UoxFAvWp0oYbYMt/1aN3s0134R5y7C/wyVn0+UfJ8W7ao3Y6+Uug5qT1sk1yFC
oD5ZR+AI4A/KP2R4FRCXjYFVkQxRztdJJ6SpFzkW4kU06FAUrKZEwhmbtpCs7Ez9VOwDY3h475x2
Na7EbRDDhfa8+wc53ywwoU6bk7jM25Q0c65f08/KkaGhB81+Yo5ZM5SUdtWlcQiEfISARcMHCOUO
C3WFzco7hayM6HyWZMIRZVdCoda7SCK6uSW9c8B+jHEXVihuAayWIb1Zj21CizIrUiqmMneBD3C1
zo2NWhMe5toALCpmyFCHYVBj3Lo/vPc8wFohYvot9AW+BXDclkdUI1C/xwI4pn1mvNS0Jy8rsr+o
B1BrzG1pBDbvAh6ace/m60kTAVKGRAVDTUnS180q2QCo9Etcy6kRYFvvDgjUX0wfisUUZVX6xue4
UAW92+xoYumvi4f7p8TyC2kvfoxFwhRIOPvURqapNd7R/6oZO+RbD574eJ8cQydof17TgJUs+oQh
QDXzu8xQjixPmnVI9MRGE3aDUBOhoQXNOH6SPn0bYYJ9uDIeTXJd7ryZNNJwruiVqhYgtMVepGW4
vy8q1tcpw1BEoiBqJGu8VoBAVC3vf51lSW/YtRPPNhH0IqsEfL4xu5XVk11z7+OqXJprlos+b3UU
RFKSTraZUTY7lNGmVEaI4bTPxsIabaCvsvaVEJ/hz5P4JkG5gP5CEXItAwmHXwsPiSEwzQuLCeo0
qhHDsKkPrwX9wNtt8xpZYmELzwO2ZmKPAVqSkC9inND8G/TNFGWtNS3uruIAksJrguVUmwf7ZWV6
94nMxx4SxxEAKkBd0UMY/Khd+LZoiN+XYiPoFv4YmlZqA8NBGJLDM8TwH2YNwIQe5T7wnZjWZA7w
cXzH5mNTXMFu3mdp/kWdkKD0Tby2YdnqLTkqDLWjl2uPQYIlso3It+FhjVklgXlvDIjcoi7qgEfT
KYJyNUj5SFCWGjM1wsoYPQJuQLyy14ulhWv/fXXCAEPoZFsxWh9YXWSzqjkhTyn/oPhZ21xAfh8c
4KIAYv6+QOeTMBMClO4vLorW8j5Qq0TjstlezL0TWc2vpXHkPtCO17snTCYlv1gpmPks5oQspf8Q
thoMo9I/9tZopL9CF82uVQ2vlsHfrEpO6Cg/I7tM7xdcqmHzxNOTilPTrGFfPt8XIZMXKughfX61
WoKXteWvFgF6UFB7ll8+GGTISfxhByesEFWZGHVsN7peJLK1ozyGgFc+3hoJUTc6DSyGiE7fo0SE
OqGEmlGXqCkYiloA19SVaTjxZ+AG8pIVWt3qNX8nJdANUoKsXUplhPqt0ZmpfMYCEOqk0L0GyJ7n
FwNYywSX7+Jwuw/roEYYXF7LDBWZ9yn+EaxAd05lYV1VA0/WoVhJYRjossuM7Hg6MQGyGZoicJQx
KeJ2jHUfyzrWRbtG+SqF7fDU5eG/0pQ/MRfE+jJmERHqljOLlyrcJcDGGFSk6HxbLVhh4+wDPZEf
dcf0TvWVTgJGXPoVxkb4sApYL9m82Z+QoK5YgM1fahXhiDBzCoyXeI2XzADqsrr6Ldonizmww2KJ
umuxnAWcmhAJWt1vLKgi2eHO6u2r4ZmMey2waFG3rQ2A8qyFoPVkEWDS3AZYsZXvtq/NaGonI19u
NoXdOMpevmKwHfuXGW8qg/5NaSe3PbwqqdxUUMrMqt92NqzwfXVkMUj3BTVpWXR6TGzw+eyvlqEN
8+UIS9StSIRv5d7aWymOZ1rMSJ9o3h3rQjcI9cDvC3OdLMfZFh/L3nhsPgPDKTxfMoEW6MmP9zmd
97u/1ZRuD8I2UHS59Dd6udHZFwC5xhvFyZAlYlC6/64JdAmjCGUs/WmgNMQtGUzsL9oU3ntikK7P
3e8c29MshnM334QxYY56svNcyQspxDXP7Sfpq14VibFizvnc93eEW/J0ooyJHlaNNMLfwXT04l0y
+1XaYqnYfenNRl8TTihr0rfaWETkdjvHr/tfZmoAdZm1cpFnbY3ff7nA2TBc2A00AiHBxJqgYKg2
XVdoxGvfx0RQ8e/oNP7+72wCXUYQMyUUuQES2vquozopw+YxTplutNHUuAwlIiU0gcUoML8Aoer+
QTCOmO6xkYcFHxQ5GPCXGAWoGJstGVEBkIR/ekh827SD2hE1PW+7FWnNrTdZ6FSJCZg19B0eTqZp
v+yObiGzbv5s5PitvHS7DQCsBV2uyc1fnbUDPPaisz5YA4vzoeOEClG/yT2UihazQCkYBJAi77yS
KXQXuIlI4wMp2WS2kxF53THUtydkQg74DmEXxkSeiXWtDVMwIEdkLVEgY7p7LAES5ZzQ4hcBhnIW
sGPN1cBer/RUeNHT6J8urNiDZTHpJb3xQqmvDbEzV6fa+gi6ry4bLWA2jfh9UnS5QOBzPxAbiG4A
RPdzuS1bw8SaOZb1Z1xZur8n6ytBawTEBN1qq5jaQ2y2qCNhuGewILm1+MBsdmT55fQEHBeLXJJK
IKl6yFzaBlrbPRObJFntQ/NgTxMRUkG2LnMRFuLinDrZyrGAaXf6kD9Q2CH1KpZvzjBMdPuO3Inc
WNbQvhiFlfCpxT6H1moBQj8AiOtqaPXK5pz7tvDmDNy5XSL1csdhnAd+AppiA4SHY2K818DTAT4M
49Vg8UYZjbwRBWkRAY5br43QNyqWUZ9vNZTRzQB0UU2X6JGPMmzbTNAJCDTGBjNncYy3LyY2BqxO
oWMxQfLm0+cTcpSVb9Rca7D1jiS0yXjZIV4/akvpPcSSC93yVpHhnbwD42n8y2F980gdVlNwvJ4S
bOZxv3aWzsIcj1jw98W08ESp/1SKbzrUYVVD2ortgshyDQTF/dK30D9MYIOuwPkH2BmTIAlu7xGk
vK4aeIPFxQfBK9ryyDAUpvUIyiFxWfGu4FnBbLXFUP354OabS8rYcxhQaUQNKvm0Bkln23XY0vLg
nwSLM5LAPJRr1s6Zv1j9b5KUC1hyZX3pOBwgUEAqQ3vYEDwyIDExOJt/Mv8hQ4dtF8CejVcSATwl
m+1gjg7yFvl2CMmCKuZsIENZbjxP3ky9WoiyEGEBqHhynNfsUfodx4bv/M4bm8EX69LRMVsQc3Um
ERh9DJEEa9lxMIfsLY0Vat6nX7tmKcIzYLWZEF2/o5p03LYoeF/ScmhJqlo+FpddQgZXLMtFx2uq
j6VlaktMCbb0CMZZclFhfOo0V3GQ1rUYrwxLNygbkutx0KEIBEO8xtxX+Hxf9W5v/T1xUaaj9cUg
i+WbibLOwgr717Ce5o3gIvUYPwjNGrPGm3SJHpMEGElW4jK3JDPlSRmTopaKMO7BYbFJd2+ZBRtS
bTbPGzwHHqu9czbWVrECFtMdWJFDO/slFvQIRRGhT7ECyFRmp1hpTSAU70t1tolZVrDdFBiD2KpA
40ljVLy8KAMZZ7ZgN9q33ATuE2yyvvtUrAe0rgZOsw4cZfcRAClSsxklqbk7MCVPHWomlxpqICCP
jTg5unYunwz+5mzIlAB1ZLwfDmN5QXVovXXenE9lWXuk2RNlrwwK8vG0cO4TnM22TglStp9X00zp
UtSKAPCyluzCCx881s5D8g36KkxpUMa+72tJ50LQOJ8dqwewT1QyItnZlMKEBA0yHdfXLhLJwWBX
/Sl6Lt9Ruw8q84O54mrurZwSIoHTxMi3Dd9qIZmnRwu7v/KtBzSPJMaG+ImeYj/dPx2GutG7brW+
6cWwB7HKxjytzbLos8EDdl3KAlLDqH3SGQw+aHjg9XKkBK5iZJavDQ2IVVfwclgU2MrKSo/NKcKU
HvF+psIT0OLbhaAnhkb0nBiXQwZAyfsymy3WTYmQKzYhEvDXrm8FELk65zU8qMZ+zV5CW3ipdCNc
1jIy4h14+/J8DmsjS+bk/i39Rqv79AeQh2fyA7qgDhV5McJIxMh5bN9K10BoxrvGaHsez2hfYZ4h
9YxV3UJG1h/sgpi9tQCKrTyShNoALhnWb9btViUBdUdeUUVBI2H2hDNR4Bdj2ZHzA2Nn/l9GMNoZ
wzPLZtxC8j+kOKFFXbQBzeepX4HW0xpLHV+LB9WL9n1gVNYVOFfWybfRIHYyFQcAa3homEnWecFO
fgClrHGMEaeOxw+wzq8+AOTg9XvwUFWWHzJ3yadCpfRVCdJcTAvQWQOco3gOTvfvw+ydm7BBaWMe
L3q/v+LzCWIXbtlYtndlguPO5VemPFBK2FzyHGgHPGSFTqDXpRG6rSlZm+cM445mY/DLjuG8zaYj
phSJVCeqOAZ5Xvo5KJIUwdlxFnblGKcTcz6GxRn1IPeh1AnYnUAweDCQq4OKuZKO949o9vWaMkM9
wpI69HyCXDLxajBTh/WCkiE8MwzjrDs4pUI9w13BjwGKy6BSoHN1hDpgVe/atX+tvMBhmQpyO/64
vvDR0FCjaRghoYgpeYYZHFkEsZpsH7B5VAU9GESG5Ihi3SFDJ/Z0X48kjpdAhvS6nHtL3UkGOo9R
uPqPxPfNEZ3cq/pE9rVRJRw528zq1+PVfDCNC9zcj/7/0LM9b20nBCkDFFyEWJADgYz+YLzo/CZa
kpWgK/GLxdpsS7M6oUSZoDThsAA2hhRxlZABuDxUGDsf0V6wfuBQ1oV9DU/cGnQ/FJt1kRmKQuf6
cq2oNOz1Bja55T+M7ua08r7kpWayjo+8F/c0hTJRgO7W47EFnXW30m9LgscDbx5ktLPd18l5B2Qi
Tco0haEQV6UOaT7FyJ2j+crpMeumm67r7nDXvg4eC/qZqSqUlSqUOu/LGKpiXS351vTVO6IlLLMn
wVqxJDlrEif8UdZKvAiBdqlxEayWDJqLu/y8kGHlmc2/rMtN2RBpVMos0mDjOSQC2uVil6yr991X
h3xiyVwvwjo2iXJu2gVfRGkPGZav4jNmgiTRqG3jl40FlAn+hiYUTXIPSH7D1JTMrO3sM/0tVLov
uOgjKeSvoP5U2VghGOycbeOKqVGGxnh44Z4PT6yu1PlXZ0KSsi8+MBszjicm+pzDaB5fYDW/gJ//
xDxIxh2n+4STFHOEZSVDtDbBxSxqY2FLz97H/Ys360ihyRbL6ETsa+WoewePVdNGQUO7qDvuPPY8
3zwX39+nLllcc4LSKvh+aVtAxCXw/40zWBgevM/HvOc5YYS6YCHG91tfByF0JptWfAxWwXbkTKUx
rtsDyuQ7+bFn9Fr/xYJ8M0fdNbW9JhEvgqYMOGGDs7HfDhXbd81YXUrj44M5Cj4XR6uKCP3ieMhN
o4Qpxd3Q+kQlsKF68Zbt018ymuFr5C3rXwW2kHbP7Dk5wsMfT4CiaxrasJGoukFLTXxGAb3kte6H
I5mAB6LxwpC9C28Ky/6KlR+DETveITEFzmQcp8QgS92zy3Vs9VCIRriQUH4+Mp9/mV6z9kSmxZTJ
Q32PQ+ohF2tsFxEikLKU19wQnczCOgXniM72509UIx/s5xeyPto3fq1WK7QJnknMAd8CpaKPD6Bg
mbsXBDkHWADGozivXxPZEyFNZB8gOx5rOX7ZVvRkmJoddn4B44C1qplJh3rmGw4AVRw5Y7C2zbeC
aARLszC/xId8rdiMk519oCZMURank1qlFBIwBZfwjD0uiPJ3PASYmKxe4Fk4OSyh+kd3qfvij5dW
UwZCCvghmnsWgbIfxP/D2pssN44k0aJfBDPMwzYwkhRFiaQkShtYKlXCSBAAMX/9PcF7u4SMQjOe
Vb+uRS/STE4PeJzw8bgbPgSUEyUIbNCCNkTvMZ2N+WzqsGFVDnry2w0CZW7iaBFqZ7+GRSgjjrRc
zHDKzse0UVrPsm/vcvyiRoQ7ZnLzAe+ZNQNOjWA0kqxAHC1pTk7srfareGcWNtJVSeoEAMXQNuWg
BJUAzPiwpjt0nl95ruriG/2jNZtkFHsllrIEtoVP0Lsf2DvqhQ+Kj5FoFAPpZqKvfxffzERSr3Z2
baZrao75CM3DjHjVWkyJAOfAdxPsHwi095Zbeud8WTblGIUxZiQECNyoPrwC6YwCxVrcJNipA5KB
L16aZzmOnynIIJaa1qk8dVQeepvTw7gLAtAgctCHA/wGAz5ZmQwXzYAQVBvPIF9ETZObGOZAr8EA
D3Locto2Ed10ufEsTxNtFw8ZGDN5RAY8iDMY1GkFvJ3CFdq8wlHEloiBRGAWp5PKnGO75X/v3DuD
AZ1zb3ToSQ1pmb230wcDwyRAHaRSpUcRpMfX1fczaiyhrbtcl5HzaBoMwmhhexWFGseZYf2Akzwr
ezosh5kBuxDI/wbjBgMvqapHuNhUVk02p61c2OJXiXo0ljISzfl3wdqPybNZ1LIoGqPI6CP9cfWz
l2gL6roDOHd6Ijzw0jDLbtbfz4bJ4EdSxOeyvwCytsAs77NAKFpswA6ZHILNv/SQZ5oxng4GKcdM
ACUK7fiLdxNiXZwgb9qHZ/8mAxnDYMnmJaIw7GTPg4GCBboJHQTyPD59riQGN9peNuW2hv1jLuaW
/wNpzQOy+Bsuzi/GFrOTY9DDyKJMSdV4QqUHjSbgE6L0xfBbeA0mPLw1GfCQizIXUgW2vjldtx0p
gpKAREbmDqEutijMHBbWwQ/VS1GcO5zd6McXAmcscQXXsOzwoWhIOTplTXRyfYC39LWJk0ers+/f
6lvn2x3wMhkEEQzrEqYjzARZGMz16bayEUBF4CQuuK9WYWWHoIn1enRRyokb2WaAFzWCL0HjHT69
DdeWGJBpJfmc6RVu/bj2vMq2RmwbBiutsELpAnvi7iu/nOv9sSd2J2s2YcuzIsKekDncYgXOCty4
2/2bSbCNyVp9caRRo2GP2lSxQEBXTBlL4BnrrVpZ6yYjhzuoOJetgukuP0h2hf2Vbr8Q5nCkLd2V
uTTGhCdk1y6dBWmYBSGFk9hvI7wTboS6lDCci2Eevym/dGjhON+cBoFkYNILxk9e8WfRLOZSGCst
4iIpeu3m/6AbPgHxFmi9UWbiVq4Xu5XnkhgDHKtUyroQ+tSo2zUTllhhGNmmXYGIH74Rs1hYoMj7
VksR0kzo7UfN/NdcK8Ix1ui3OjmdSFe6x5TcDgHSF88IeaKYp04zpwK8GBBFs64nx0L6oifXk3qG
tNev/PS/WSHbnm9IyF7U9MOFfnxQJqKfUXClZYCUR7qw2Eo0P0TmwavBHx2ZV2g2+hUGnzYexkFN
7AxAY2BENMup0HJuixsq3lgZ6McNb9lYLinIoj84/yHMe5jFchc39OY5W6dpCKRj8TL+942cATKj
X68cB3SxO8VUTQvRnYa93SxxbHwWtEQosb1dwdgrrPU/9Dicb0l/9z/x60cMczUiq2kFsyuAX5hI
wpQ0OM5eaJ2F541x5LC3QZUmqTHpFUQcEj1HWPSSgKGO4ODuK7T4+M7O7fYhZ9fOiFGpjxQohHfX
o/Q4QzCAQRvZPPrmIC2w4SVfF6cP5yIpas9Elho2AJk5RKILGPwjH1vFO6+1bbsSUSJL8K4693Vc
bCGdC2RuhdJ1gtn3VMd8V4GANngefY4I3vei/z7TqR/VKW/bEjqdpoesItZzCm+JNlk6X7z9K9Ly
I/q3EbIzK7mqZ6LYwdZfT4AsR0epHpw0AcblOVpRa75j7bdx45lWmilGupxUNH50RHsX25eK1IF6
NNbfB+Odbrr8/7Drkqcd85oKmqyDfAdCp90rmPBpijl1yk32kB1BhsHrE1ykD54bB/OsRs0lKXKJ
WuPJ6w5p6MDNw7IjFGvfvr6/uZTnyy7Jz7djAES8RigNqxBHSSRODnzNwLD7IxdAFn0SU5HBJW3B
3xIZgxyv50GvVROpZFBO9c+aq63tVPZynxt/L2o0k8S4dK2cqZEJpXCA2luKaSNMGgkrDJdzoGqp
CqWhXVRSDfSfmVi+9+cdk+Nz0YSNimus+sfy09r373WFfp5N9Hnf7pcKfH9IYhyEodYFoTA1SNqc
dt7nsXnbW+5fvwkifdB/53ZPNK5nvHDXMDMjiZJp6bS4wnywUIwv1SWypqOOXM2rQC521dsmGFDd
ynk5lNvS/3+Dj1888Fry91ADk0A3YyiqiA6/Pw82GcezlKkXkfaIh+sjXdhL3kfn8Rf2J3AJ2W58
YAyo/CGNgf+oLLBffGjFW4r2gmVOuOG/LO9KPiOSenuQj+S3bW3vv+pH08N8XGmDNCPYINS6/5mX
Qh9dhuIyqAMkQ7+ZwQzekk4r26KPRVTPNlvZrVRUqOFVi5AYfFsrusKGI5GCCaP7HxKZj9yIYzIM
WHpwzJ9QsTUMkGQiHYxmpPHtGX71Kz/RsuDr/iGRuZ1jJ6TRFKYiLUVuFSc8UroqpFu461qXPIk/
JFFcn51mkZ8nMLNmsKIO+dndNDny11tgt4F1/MI7KFNWOBttnLxXSl14MHRZki2wnICXByb8p+D6
IisI83IYlEYGr4MRTw/gQHGxvNsgeCFTm1ZHkZVBW33lm+8myvWf+Zvl2+lg95sAa0LAY2zHr+Xe
Pu8OTsdLGy71ov/xC5mP0MXnvsYyIfzCdo3CBEj+t7C3qfYbFwRvOBqb2ObDWSUa3VJofoJGr+M1
pC/B5x8/gvk+VaZm51jEMYGDWCOYdEVNwjNJynW36Hn/w8hn34N5wNM0si61VUBbRN3dQX4/H92X
7+qTF94vVbr+0Ih5uvtpgmsXQ6N27TiB1YAtGtXa8Hm70YhCYkwBll62tdDuD4/Wx1LaLTY8wCCE
VyMLbG7VeCno+eP3MG+7nOEl1jv6mR3nU32fPnWnIBIoChvSYT6Q5ow2ocVJ4CzFfHOpbDeKcA3l
ay5RqZvt+Jg8yxW43GLnSV350cOANAF2GsXuSEC5j7666+YrcsZN+8mDtkWg+fnqbFtKakTxYJn4
GSOKiMiCYId96A3YT4k17F8cGKUO+x0LY2nS+uiSW3peiXifcd3D1On2ARIT3KmwZUybKcVEDnIb
q7XQ3gR5SIvnCpEipMUHW8CcBSYtbCgXFdwtTbfDuqcgA2kZGHTES1dCwQsZ3Wx9sacgIp87Ly6J
hp6YxzwnFwdOaukf1oNvP4Jox24TcBhRhKVBPUr2pp29/Zvi1R/WxkBZeb1MVqzjzgFPT6heYSAK
W8n479aCV/mHHAZELqWldmKIE0A6SLSFxFO/1AQNlNPF41ku5/1QGRjBfFxeSAY9bIcuPXQjDJc/
0ICqDWKfB1rLMKwoumiZkqwZIqOYMUgh1IJJvXpOmBIkEET0u9JP9m8uyUwQo1avDL0VX2uqFn37
snXrvccAyvtiljpC4Tn96MOAHpJpjRaGENPajeONj8omBFndA/m9AugWJGi2t6A+33LzCIsm8iOZ
HdlMVTPquhaSB+xaesMW9egrJdNg57ib3N1Oi4/aTBjjI7c6OBUkiyKB7F7tBJAe4gZiI8uBW+he
CN3mJ3qzoJkjlZddjHUR0Esh242E5mvNfa99XmzPOz0G2jQj1DS1hBRhB8fjHVO1aAVBZwLneVrK
9vyhDQtlVg1GS2rvumE78l+hA35gtcS0a7sSnOCLdoEku+fn+1a51Bj3h1QGpky5qPI+oWfY2fnO
fGg9+dQ8OuXLt+B8xT53J+5Sdv4PgYx3dTbPUl0aEIjhdsm5btuWHL7bT4AId5extAhYM1tkIOR6
LUTzrFFZ2HTzURFvFZEc5F0HbupsiVDuD7UYEBGnFI3zZ4gqncajqxOTysaAqkV0O3OF/TnZTHb9
/D29BIfC/zZoVw0HnqmEfzyFM2UZfMHWlNiyqP3QEO1i679fec1ZS/HvXMnbv88unAk2h3PVQERr
39aKIhAVJoxIfwfgA7S/eJQpy14FUjImgk5RkkzmSpwzTbj2mK846uu6JP328le2Pb/8joN1kzmH
dodwcENrfZyTXL4UM7nMpRiMNpXKBnLjh82pPiJXo6wR49sH9NdxLuBCNkOXZ6KY6yBGQ51cBYjK
SH6UHlEJP3xxrvgiIs9EMLcgC6O6NE2IKJ3trnszXIx3HYLc56XSlqO3mSDmDpiVmGutOiJorwPk
7M4k+0bBBLNmtL1OdmuTSPvabZ3s6LolZpk94blHBExeeO2+S1dBkXTRUGAz2LXCJMASIxZDTZ9o
nqbMbKUiDtc7oYfG3jZFlhGoSPg/laUGv2ZZdBUbk942bx92boh+19q3v5979GdgbJXzDXnimKNV
tEs6jheIy4jz8TGRnQ823Zw8vgTcZprF6GyuGgMkwijgEb9S1RAebk+7owf6Xj8MVDBlIK/M9b8W
v9bPUbJxWY6cqKnl//codXs4wxlCEHqM/MFdJ+CYinlphlvYc+fjsSFYroRTmkUG7ndClM9sWguS
m2AB9NrcrF0fI2l/kYeQPK4JZavR9fWzgyzXl74HvdavCCwXDufrLoHA7MTZME02a6GS6ImLZ7e+
bnx/H4OP9Pe7PaJL8NtuZO9fDZ7qc5mMWyOMSqrlV5zB5nSKkT8lb49rOQi5C8WXnLS5HAZLDUWP
IrSD4S4eI0JXLblWaq98n6BfWYBbb6d/AVUrLgPL0tuvyOiekCSaudQZ/ToUzrCZIET4IIC7lZxA
J4aZuctAhspGHYH3CZe8xLk4CsKzp/Hc4b24XiEObk33MKR2GtjPIYahVvdtZfmy/KjFHGdoXC7d
lZqKsT+gmw5zh/f//uLbN1eEeZDkME9ApSRAEWeQ7fgg+fpprX5ivXUQ7bgjQote71wc8zhFjayn
Jr382H2ZO06pBqMX2e7ovVerdfMRcIeQlzj0YPg/J8hA6TntTfTzQ0FUVQsHC0aw5YSSAfpPlJ3c
pqXcnphuS3SXd7bLd+FHNIOso5xFspnH0vF19PFAYj1c1hOdZ/ocE2F7quuLeVUuJY60OfQOKA5Q
DefERIux7OwMDarozNqra1+OExZJwKWgJISgULbpSN7efAAFAbZ//TpgI+sX99stFajn345tpVa6
ZBywMRsH6LSugC+HFJPPc6SXKp1/SGGgo5hkre4KWMir85GnBOtYoyeRvIgEhf7Ioft3eA4n/Yv/
fJD+Ngy2pjWYQ6nUFs6zrYlEwtV0po0FSHejQPjN+XiLiRUFzPwoAqhoA2EJX9Kp1qtBO0vHdrQd
8UWixZXHy5NtejxitqXWSH0uigGTrmnkTrdyiT4yjhitEozeue1uPUouty9qEYFnajFIYsp5A4b+
ArZxcjK3DhTbASMVx11f9MNmQhjw0Puhl68thDhmRcTfenA4v3EAmL4U/7CFmQgGJDq1nPKsxufp
YQtB5B6vpLLNlfEh2etG5xKI3DzVO/LYu1wUoMNXkNg7bq4uJpXLDteZDry2EXkNfXTCk+Jzv0fJ
0Uk9DexA+jE5YdJotXarlX4h7QoOL7dzYxEpfw6Bvej6uShbbUylY2mSrA+myUbWZSTf+pnznvJM
1GAuu1VpsFEBJlrITmxh+DCIn4P1y7oqCZfOjH66e0fNOAla3hrnZMRR0xTBdrtKwR/VEf/h4X29
5hLfLXV6zS8fOz6RCNMZWU1I2w4JwRq71FZP4RuPlWsxSFc0Q0GYDmoCXWavRBs1SpteYK929Kg4
lR+ulH0RDHuV7tOsEd+hqoIsu/KVEf3l/mVZfohmwpnLkqSdHqpFJcF9AGPsdqfbO7iZ+wZpntod
bFrDDRx1/6/w+kcsy5FQ5lLVYNGNdNTKoAge7SGy1Q2K73RvwL8qE84O+FbXmj22Qyg1Soi956gk
vG4770KwWcfqHKTCN1zuqkUL1VXkW0A5htYO5jw1BdwB4VhTwPZkV7cR++2xU/u6Wh++wT15/+st
v0Q/0thjTOSwbM/jVUKehZZuovXwSQcZs9JBtZkjaxG5Z7IYl8U6W+WkKdBsu00jR+9dVUarZeW9
NB+HDBsffN5Tsdg1ganp/5wlyyOb1mGhTTW0U0jnFbL9sAZjqDu4soU6hvM1He5ryPl0t3aSmZmk
dRleJqWXjl7vF4HqHUTO4lzu52LgKzlnk5D3kFALzvjUgLIzw3KM1YY3W7aMybOTY4KcIk5VpS1w
cg4yVomLUiKG5dBTzeebpuD0D0SeSWIclOaKCXftOkjIq5wcGiIeJXKsXi72ynzwf9l2tgsOuXuA
28frxljGzZlo1l9ptT6T+wZKbj62H95xrAiWpBE7D2Ii3taVBzzY4t0BBqqn7FyGagNtca6aZIsV
SV6KDZ0RP4wNOaTr9vPyed8qF3Pw81vAIEosGbFSWpAp+giN0cTUu8nWqm3Bt6/lOrf5+aRFR/Dn
YNl8Uqv0hRFrMNNXcK/ENrqqJ79aXT9NXjx3u1J3rIfNI6X1f85Tu4C7AMl+j6Lza/eO3pVt4Vl7
bf/X/oiFce3LEAgx2kguK71HIYcXWFIzvfdD6JHM7r58adR6kKgtYfa/3uVeAUa20+2jUtZIVPw5
X5Vzb1j6CSOq60ue4oY26O/2PpqVRa7IYG96eBreWv9EwYojcTFEmn1VBnzyuk0sZWjpTZV22F07
3hqV1CNWkfPCW4V3nAz+yNfYEs0Jsiq39ijP/ql4GG0TdLcXglEryQcH1/vgum++CkYYTGBg1yWq
IJbjbHgHzTNmBqA0WdX1OML1KR6ojX1ebX1X48JyQzWq0z0TYuBIQqP0ObSgM7jBVR+sdyDNSt9K
vJGFa/+v9soAURNKEnZ5Q1ia29uN91lpdln65qOD3sXUTv4NabE+AyGVAaELpd7TRZjrBt4hAqqE
WDZeyCBEmue+nd7c3TvnyC6/K6+jql0S+qK8Opd1vLummA1arXYFlnALGml8G07iJrfjLQgT8+0X
t3fytrTg3i9gPJ3oHKa63o54pr3tBos0trur/ZmQbL2iPNtuHqxLInvvLwfubBLHBdEYGIrOg1l0
EWBo66Br8/rGe8CWyDjm3/H27zOcCzsJWxmlDt+x87boaFK80ru89JZrueivQdR26D8L2+78NRoF
/d+d/bR/Ovst+hZfYjC9gMfBn3xx99i5WGac28Hr0PvD030LWExpYsOiTqMhtHuLzJVNro0hVKNI
kUoIMOaarwbnmjla4gk56VfW67rGJuXNMy+xs1ienQtmrvDQxVYjRTfB4rNGioRgLOC0FUeM6K/b
d7HaYgCbB5aLXuFcKnOXqyi3pAqUNEek5E677XmfRbZ0Rs+Vyrlai27hXBJzi89Jo4NPh0qy0A2t
2kVjdzjLteJKW+P9/ldc7BacCWObZkCL3KqXDMI2GFSJKi/7iHf68Rw77cq+GHhzKjfAuqOz8+g+
Kva6cANcbN0gvHeP1irZ2zz/HcxtFmME3peaKl3HjrDPR2KXa8p1c1/fxUh6Loe5u1JUVMPZmqAv
ho12u8reY5GQb9guWeNto1O8qc2roi7hxVwmk3tpm0sXVxN0G1r700uRhUdb7/rc2Pd145norSdl
BhuVmv0/E900B8V/B2Pcs2nzXmrqgNz7UIzTcE6nSMfHwgFau+02w8Qu+jpjizY/fvHLd/Rz3JPG
gEzaXSo9DiEtxPb51F6vO/9XuX7mWN+Smzf/QAyiWEnXFE0kSUc5Wwl7lGan2A4F3lzw0hiJPhfD
QIjWWnJXmNT2XtGls0OXzmpPnt6wQhzDtIcNn0+Y960YJJkGKb2mOf1Wm8ZxNNADvKALd1d5sYYu
TW5WZcl3nenH9iMMfZ5jThjiwLVjecUGjfRY4YE+AY6dL/lwuo7ZGF1TZUljfQ9p0mJJAQHd8TIF
Bk3jpvb02cfOyxrV7BS+BzeDs+QpzyUy6NRIFyG+SAq8xk0dkkhA7R7BJDJhz8/Cw33tFm1xphwL
UGU8tW1PjQSnqBa2hkN8vS9iEY9mIhg8qvVOAFm8LB2FllRb7Q28LK2deGhcvi9n+SWbCaL2OQOk
YhLzNOmgS287+dPFrmtCpy03XO4unkUwoNREsdGFCb7PpgsJvOz1Ixa3ZrvnA+WY4ZZgFu18phYD
SoIiNOkgqHirjN/luwQ+/7PkZKKD5AmXXY9neQw0xXHXqMbNHDbex24iFcwBpVsMwXOjB55aDDxV
4sXCGDwOsXTAZTM5F994EdaACV5ljt6Wf4D67PwYWBLB73sxG41mDLfdUdqvZeeFvrz3rW8x8zS7
tDrTHnUpk9pMCohBQln1T9uPj90KzfpY4/jgohT4Ym9i/77Ixa6CuUgGJ7pMKDoxg2WAJ3BbI5SV
3bj20sdNmRIEQ//jQeoMVvRm3SqWCHGvJ4GoK5T10SpxXyUOHLH9JbFRDY2UQkSckv4vEe0Kdifz
LGL5ZUSp1qCTt4ZmMYgUjedezkDYiogq9PE2rrzVX0+J7eNhBEWPjR2P/PzZosc5k8mAE5biqU0c
6bjFGBL66B7GRwEM7Tzf7+Z0/dPYf1RjoGloBjmurlQM3ajeuxMpvVZBBx3aZnhdLRQM7sligOlc
9515RvRwBJe6tA/Jmhv0LZvDjzYMHCVyrUlxZVDoQ2xy2lbudojByaps1dN5V/rfAd+LWQb3H5kM
LmFtTA36cWiFdOOplkkTE8PNf0UlOSBfzXkbl/H2RxiDTZPc6HGTQ0EqbJus7t+mxTSx/rfR6exC
7qHt0zRToIvhfaKreL9fFQHNhqMF7oKVWTZH3KL7PBPH4FFpqn04aRAnwJs49W55yDf1Kxg/HI6g
JUg3UBylFLoq+hgZuxD7uMhHtEFg2NMJ35/ODqhaMN3GkbL0Qs2lMJYwoKE+O7eQglKChaS+SlzF
xYoxjjaLraFzOYwRpHnVK2MFObc1IKCkOK7QGoqp0F+/sCSa1xe52Kc5E8c+VJk8gUX9DHFgaHG8
CP7E0dsZpEXzyHZ8RrOCQXa0q5/sr+/jU6mRJ3d8qLGHEoOjQbF9rt7AinP/qBeTLPPfxFjOGVt2
q/hKP+jgbI+YwybYsIluHSAyKCu/rAfOvVOXsGsukHnLtMHIFNTYZXgfsp+NRP2Ad3D+RoWhd7c7
kmz3Fzv3jqv9Hmzog52+Isen2SDYPlvo6XQl1y3Io43aGY/LbQkR5j+MeZtKbRDk+oIf9lqjDcTi
s9It4dtcAPMQjUV7aYeSHrW3vdq5SBT///LfSe+812gx/TGXxbxGnTUUV5HeU3SLYrgNGZDCWR1B
iyq+/07fdKxDLzGU/VqFvN4v3inSf5+FAmrTD1pHbVzBPm3rMXfv2+tiNnKuGANA8jmPr+PtK21O
HzH26e4N9wHWmmKLNj8tsfzJLEu2sE0MQ+aMNp3YNmOBmY3jBvxwHx+FA0YS1/LPDqZOOaC39OIa
xo8oRjHQxsaDVkCU6L9uP9Vj5nHQbrGBZi6BQdVJazAynENCeehctL5TMgDO11kG7h8lGEC1KLm6
EUGEQ28zNlOu0DbDbwlddPlnqrA9ocNUqkpqddTKPG/cHuPdX+Q37TvCUOX3GASpz/s8/wUo/1aN
7SubwN8yiFOLt+K09cCXB4Tyn+C40skyXh5iseoy148ByVA2O32QoB9IDY6X54hE6zxGrzlBhc7H
Djv7UFbkG6TVwhNt7v3i2OJihnEun8FCOoaSTjLkjz76CABV6N2Eb857Eak5sH7sXAyDiIbWGOHU
wFwwmHEl0bahVQyOTf4XKPz5cAwU5iaYAtIKuiA5gfXAJGtBCJiSs+eUfmOvvzHn9fydgNmdcxeW
fLK5cgx2lPCg6/YCuTAXIK/53gXi5/WTJ4Z3hgxujMN/AHHjmM8ni2zbX02gNugVS/HVwBrr054W
jm5LMdVcNwZKztIQ53IC3UBYv8UGtQuJf/EU450fgyW6HmZlSZ+wC8mfVNQlbpNVPOtYdkf+tg6W
aler66w1FZgg7FzzVp/ZGk300wOcMMvG9Y73j2u73agbeYORAc4pcjRkqXf1QhOA+ICUjSdtorVl
V17ibUCTx5Gz/Cb/6MigCQq4citNOMkN6otDQ3qBtjY4yDCB/vDz3KBGzV9ytziYMLMRloR3sgZR
tFpoRxmv0BF0I5nDQilMJ/x+8h/e3di9zSZcueED50qwc5ZiqY0oGNNzHSbHW6HhD4wJB+GJtruD
bZhbI+d9RwZhsn4ajYuC80XDBJZyKgEWTl9tNL2/U579yEO/FZbt3v+ovPeIpenNZaNEzgFKYngV
FH54a49/+aA7eXAxM8470kVppiSamqJKiDN1lXHrrPQshBlVcTt5SNygB4BUzpvmr6EhmmEJR7ul
I53L+8eRNqaa07AELGZrpPSu5IiGbWdUiGY/it7axiSdhfYUXmZlyQvDeK4hawr1+DQmHJLzMu5G
LK+F0Xrth4G28ZJ37Zescy6CuY1aWiWScpVgnY6z++y9AwecF52juQD28Z6sSNZyCEAmirr+aJZA
VItxIBcjGNhFw5G3hKBzcYxpCJeuaoQER2bWpIvQAf4XR8Bi5+lcAmMMrRYPmIaABNRyUU/7JGfq
AYEA7r7RceUwLzaopLqw7SAH8fYJrIexffSNZ7g+GLDniKI/mfV85ioxr3acjDmSTzeVHABj7kk+
GM9wlXh5rsWAaS6JearbuoqxrHOi4IQePukKem21ocgfkzVYWR0+U/mSczCXyDzcptFdaqQ68Lkq
oh7h0PFfNM41ZTMpl6aMM62HiJa2zcF3hDeOPPIbOheev1/vfyuOfbM7gYqyUlIjGXCAoxsnnilx
t+xyEIHNvV/q0Sp6qg14HVJw+6wDm0eJv5jqmn0UFsDz4lxXMHCaEDiddFu1jwSY8OAmx0fsnOWa
3WKmfy6PubNqm2VmR1HBOUkn8ftC6tUOjZxnX+3tCdM3wfoikZcqJs+HL67NL78ef6M4G7Zr10md
+pEKd3oswKG0d7wLvORTzfVjL/BQjbks4lphsuC6v2JVe0HOT48BFmWiCZhjgjxk0plL3I3hKOcx
tZDTdgC/nXc0nb1PBv/li+NXLGYJ5ooxt/daFtjJqcDcQZGtBNff2vvX/fu06BjOJLDB+9SBdx6b
c6HMFg+gEiQEQ6uHPR3MQFUfjW3+occqyQ2v8MnBXDaCL7RhmqQUh5j4z9xeQR7OsiNektJlldji
r7862u9NvEI6F8W67qhqdp6DMwz5Fm7R6b+4ZX8bOjvtFeehqQnRDdyRoMJeCLBpfkbuO9g9frn2
dcV7IjlYyA52KuBvHoyUuhb1U/J04JHy8lCKnfHKJKPO0cdC7fyChz5zz8GVbEkSESUiagfS7TbD
a8y7zdxzZF7+MssGBeQB1CSxw3cKYoeuJf6FVarBMxpb/sfrzG7NEbvhrE8lbgAcja0nOccK21Q1
7EFeAaq+eFDFeSzZRTmh1mtVKt/um+ZtP+Kv6Dl7yo6XFbDq/4eLwABIqcvRuRqoOAfe2mn7Kvon
y0slO7qQcI96UYLVffchhXf52CjeqMMJPJs3NEYKxNvtffXou+v1bX6NywnGeV7YuL0yE2UsDGjY
o+fktN2GqMJe3MBK3WfeEgGOa2AywUJ1bppJVW7fLny6PCBO55U9FgvXMzhm4/TOvKAiT+MRUG4j
agUt9TtKPwdk03lvy2Jacy6KCRWyc1WOaoFrhpYnUFghSEYeNcImySfzgZCHdyybwMoTLDyh21V4
pDM8cDEZlwTNtnEkS1AURAVe7tSB79suGogQStDGA040caOfvePiswF6p6Wdlo0Q19rIGCNHjf23
A8EE4pNP3h6KX/C7DuPbIX8uKb05dyBrkVxgftiMh5KfDX0wDMjPSIEGFdUJE/INb5yjJ89hYLfo
gA0lEQSFYidKz2c3Ris6L0/MtVEGU0ZdMLCqhtoofP0pUPwXNFY43Eec55qwS3Ek5BwTqYKc2juh
twIB4DFHoTZ09quGqA5B7dF27SATbF5WgGcuFpN56MAaOWUKRJ9om4r3ucImKbwKQ0DXc/rDc+j5
OhmweOLBfsRcALluhIevvCfc1MtSDWdmNxYDOWAvy+q8u9kNEkvdClM6qyPN9oBX4f1Rw6gONVcO
gHNiRrYxSFCk0pIvEBqvGsdJ1vX3Gszf94VwXHaLQZ/B1NVUoRfC+XgL7v/pxYLJ/NAYbJEaI8lC
mnPxtsNqF6FFC91MocsRw4Mwi/FTOkEOr5YGMa9bDbmd3YAg7vfTA8iH0IDrcM6Ll0iyGARpwqmu
DfpRNgjivI9tv9+t9hjqFPzHxh58MAJxzIB7/5g4ZzQzPatuqSsMr9aryUGJFy0ZpAxctOJ2rmK/
YP6esldxvh+9XXfA2mIAZlLFMRNrahud071NMHLsEOdpd1+IwTYFhfp/tNvkD3gBvSNuN0gT9k+/
30bPtoV37oO76KlgZBs4byJvyzYOmtehBT2KAFBpUEm8kt0e7EA+Aq2S0B2/YAJ75XWHL9voTCaT
fmzHvgjDNJSPxUqc/Mfx4R20Be7Fue6oO3Y4gHeG1+i8HB/PZKp/pqeTvB8Uq4VMJ15ty86eiPol
rS/ghaUb2yinIsdeFvFqJpC572Hf4tAni7qAkUpkVIBD7DKz70tZDFhnQpjbnkYKuJ1kCFFt8Snc
/6soZPbnmettXPQiNXX8ecp65GST2x2HzzF9oFyKL3b9QhcT3FdokYrInIlk7rfSn4WkUSASo6c5
aafTb9sutsYKFCV2XXrPXGukOvzjXs8EMvc6s9o6lpNIwbrrr+D79V81pM8UYnMZxjTWqpjA8DZw
F65Yy3ix/XfZQS43cHjmsOw+/yjDJjDqLBKxRQ+3OSO9jW0h6OrZIfGpo4f2CX7Jr18Qu6bLonid
8Lw7zSY3YiG+KoIEyZsT2sRo283qiTyY5D3CDCKPsGo5Gp/pySAIRtWugybio4GvFPSQWCiLTWZP
+tFvMC2GbZDRJ/doF6F5JpIBkLpWQEQn6lBwg5n3XXfInasfO3JKJESsoO/IaCXPQV8J71HgXHI2
5VGbFyVHwU0Gic7rdhs/bbPAg8uJxhnHfzD8Bxv757EIMuClBTg3w2DAJcoy/ZKdcRU/jzQB12zv
X3XuR2TQRU2aOi/o07NFZ6HngTXAfyK0BoVdcDxPZdn9mn0+BlcM85xERQ+L2Xxcny378oR1j7yR
/f9yCeAlgmXMUsXbUMCstW1KUilVpEyBRh+IHycY5eoJb+k6xeKYZyy447niy2GP+iOR+UbSFeQW
I5W4yVcf3QpTQnC8ui0tE/HSAMvO3kwW873qpMVYfgNZmKJwPpCT8vZAlt8gtsxdzFY/f33dN5BF
oi6MAfx9nMw3C1WpiCo9BTQ7n+0eIy/n1onADVYN2GOxIvKKPJDB/YU95sEB9fPvmOTPNPQIpqeM
4I3ixLFU3D9fip+fw7wUVl+qUnaF/k4WjD05r84Hh5fN+S92+reQ26WZmVBTFSE6bqHzJQvKN632
SIDpzVc0Jdw/XI4yN1OeycFOYqOZLlBG+8T2NLpkQOPg1uLM1+zz3expJqJU6+gcnWMF+e6dntJB
17XTk6BD2ui+LsuJjB9DuZWaZpLOeRFPZYFDQ/Ef/6G9HTGW1DsOzztZ9pZ/vo76pxfZYe12GpcQ
tBEO8SFswYIcRIfnRCQ8rv//8pT/iGL8x3LI5SxJqfFvb33fow21kBIT3Y/zS76JjsgK9RgXyB/R
Q5LysJkqcsfWZQZX+tY8h+I1oVfv5H14K3C60EiSoPN9TZnpKGUoz16W37kfjRl86YzoOhlUZmu/
6usrGrrWcFeEp80Xd5Lkv7w9P7IYaLmMbZVmJWxzQ/t2PQFNoisfzHQuAkiw5XNU4102Bjn6qq/G
1II0Jw6J9Ny8Bt88B4wHHCy1mCaZrRxheP64oQ0xaK7FsrZyk4PNROVhB1cWk4nSLuI0DBK92VtP
t+sUO1UjTzjyYijee8oSio1NqJf67Sth+7bubz8+yRFj0u/vvQOqKt5X4qrFeJXWWJxjPaNGL8HF
MxEboomIdifch6tFvpIZMN4SfTO4aq04L8TbQ3LalquPT4EgxodDh2EmH4MVKM2BvKO0R7TT8nLO
iz6dZmKNoKiJoC9kVNQU4LHyf0j7zt7WkWXbX0SAOXxlkqjoIMmyvxD29jYzKebw699q34e3pRav
+uC8mTODOdiAip2qq6tWrSUXEh4ItTMB28G4VshOvvMbV79POUhVGqSsHlME5gZeIKDkaEz+e2S1
5cxnlK/MUM5Rhg/2FTKME4JhbYtEOR7Xj1dptoNTv7JBucBOj/w6MTAUiFu4pHYKBF231iOw+cfb
cHGxmS11sw7wyiLlAIck8CEWnpPFEReNjTqVkSCh+9vLybrJyEI8WijKAUZto8WJkUnIY1c2Walh
U6WQk1yCpYU1k2SmHtmi3J8+BVkvy5jJFnZsN7RVlE7xTGPdmYzN97trrs4VUZ2YZEjEHuKLXR9e
gR1l6X+yNt5vJHJlQrnkWn/JYOKEUnp57Mx0tErdZXpzxvL8uqorO2JS9nocwM64WJ/VxUe24gYz
B3ikZE3afPD0b9f9hnFXpgy9ygpfweqAJxIClw6iit4kaF9m3m82JXZliQz6ylLqc2XW6rBUOmd7
/8uf/duE7SDCtdYnVhV2/vq4skd5ian2J6G7YBKlX0XdLXpNXjTrqYGSxDvaCKCCxkr6zcaHVxYp
n5GU09BAMkY6RCeVQ28agFPPxiF7S8z/7m68MkU5iyKFykAtYTITEvFq0PEChBO9NKjCoDOPaD4z
/OFsEHNlkPIYZeFHI6fCIL9QP9bbvYuC17Sr/0AR9T/ACNzPpA4+D1E2IGkiijL9Dup8w1fQlo1w
JkuWk6uZ8nNY2p24ajJbf2MM7d5x3Bqj4pm+6uROSEqcatB2DzYSO9BrMJ5RM8FfjBtyJhN9a4yM
/OoUGFxXZlC+gjHCrjdtqtAMbQ/IprolJSGWuXvne2uOuvHLWq66qYe5uto09miJq5IoCNvadhNZ
QE8PRMnFZkzofZhxa5Q6eWEeZekAkixg+/Bk6Q3IotWjC84oaOdNHDMevXcst+aoYyfEnCH0bYXN
AvIv1cw/eSD6lo/HxNoj1HnLqy4K+ryF8+ptFyyb8hMPXTvLemxlJqFzOxTqlI0V6P5lDUNBBzBv
JblTBOiIGPdya7UCIgHW9iDLf3s339qj7mZNjxuVq2HPlvbb6pBw5rRFoorpPhjbkH6ejBPIeyrx
d4myv9WRteHundPNMGjK6Avu/kktsTroF0b7HY+ThZDmD+jgZCcLXzSGPcb+ph8mHDpppguZte0p
+gzd/ilneVvGuvwysV55iS5IauHSYkBo+17HB7m3Vc5NTxe8+FlMaDOR7u3kUfcyp0RaNumwddra
HMB0vteh/e1X/IsxbzPx060pyjFoIVgVdB8TxxkmVMbapxB2WGmamcThrRXKH4RZITeFDiun7bk9
fYyOYU6XVWtXKnnRvTqWar5DtmPHva+3a26/XdtWuSfcIkv7vwgJbr+F8htqVPTAhpONH6lmu/ib
eFJqgkmPVSaYSbfdGqI8R8KnejuNuDGJorXdx55mGZqVq6bNhKIwfOGv/PLV5myFOKiboEPy0Fzb
l87UN+OfhNWlwrooZeL1r6xMtSBLfU+2JZo/bX1hQNJwfzAXi1gFBvjEcLz3j6+b6aOpjfPKh0I5
j3U6D4GjmNUGnIsBgFeO8tyFW3ZBghyqB46XlsCqRbRAhAXmEBDnsFxtUObULFt4MtCAxjh1M5n7
27FRMQBfijWfkpnEpeJ/AIQFCmMwIL0sIFDibQDaYd6WrHtMpnyK1vpNUPYYng13vN+a2bb3LGZM
yvDDMuVOgrrU/WaCFei4r7LRRDaqyUyTOyoLeEpUAFhumRFpyJRnqcfRSDsJu2Tan/TnEjWklpmj
mXmR3S4X5TKqsGj8vq9JpH22J6SiBnAhbZPQebzlWZNHOYwpF4OmN4iXBM3hOmf8OsvV0xTE2SWs
+K7DKLJToZr6KrpYte5BqrlwjXdj+XgsLGs0E2AOXWxDqX7nrLP5k+GK361oisuareDFOLl0ByDU
uzRDkmCKiEKjDuby29ot33GTsbJ1M53pNzuB5hduxypSQNcvHVQU889qBaYlw9yj/FSbXrDiX6vc
GRYlji/YlhiRIctp0NTDZa7W0njBfSKh/rCFOAaAVhGeKtlWA8FFC6i9aB6tFtRV+ZbhjBn3i0I5
DzFP2iQjV1naOPJkHTgr1W1lYj5TWCtJuQ/BR0jaVrBDSAym0Ma7KHWRTESIxRiRQBzDA3evUI5D
qKcxkyB6BSjNaWuga/RF2U0fyIIFqIkxM2GsYIBmYRK7Ac9M8gADWmF7+dLNV2KFWX5mjYpyIbom
ZxmvwExvnc7a3rVFp28dVIkmx1k2CutxRH7u0SRSj5VKLMZEJW/ZkyIgvl9PF5NfgLRhgLpWtbTA
Z7Bcakx9UJY/pnsJg1TOulEkkxl25sW3QCGS2D9ojbAfO7F5hwzOO0kEbxZPo/+SYoirPhkRHLeE
/Id7lmuLcar/l7H8s0GlOjpDaMew6YnzWg9vDnIPJrv1bf78/jNCpThKPauGyYeRM4Fn1paXWUAD
7QAFWuVQ4WX5fnJM77fFP3NUeKMlvcTXI6KA9RYSg1urtoncL2vqWFYop6SquaROoAM7nC686UMr
7PHiz1SfiK//NwrKGXWNqCdChd9PoHok2cIOrW4A9TDM/FZuH00W5YjKohv8YfjdAPWn4U5oL8Jf
QH8234aV78rI7DfWCEkWIo/3Ex8Zo5wPoP6NkoptRi3z5aqFeXcPld0FxJGZaV/WQlFOKcpBFC0r
ZIRnXNBACO8PYG17CsCu9445fV1Bt+KHda5m3+vQAuMVEcdXpX0El8h902gTnkShGW+SXfrO/5X3
rZc7CZqaXuMlC1gozQwTkAddFEC4L4uAeeJUXD2PdAVwdbGsRISi6DFKPaSAP4LK2qcoWAW7vSes
XzgLwkibNxW6ZBczDSCC0G7qzc45dotX1gTMXAUKL/O8wGsKdBYVatbTTOG1oAkQLjTWebLj0DRA
cnmBmB10r6H21i+H2FZ3PutOmJl4RcCsG7KoQKSExn40Q5cGZWFgtfflR/fmb7jV6keKTeWJ4Z3n
7tQbS5QDQDt5MF1CWKpcSHzHB8NJQPYLbsPW1K3KfXxQ5kI/wPQVQ8CMoudIo+66Ii1lXAbYxQk6
nbZl7nSiOQV4BEuAKrx0lgy4ez3tuO2gmt3iiDoDs29n5j4CbIAHiSNkHWRJoT5hDIahkn0O4dFK
3H0NyyYyoyWCMY1fZB5ooqE2Oe17ljcnNxDloDBoXeQlcMPwwm8n39W+5vsk4zRfMA7IRjrdWvRK
LzTFt2fWAZpRb9cNAaJvmFyeh+OlXFHGxWo+lBIM2SOEQctPnlRbq1Nq7lX01kwmZ2afHf5L2gqh
9RZHyJpLK55wMOiaKTyxHNcM9vn2g6gjFAtG3qScaBxqJ9htUzda1dZHsORMbZemZreLnQLd8Cyc
FvnVu/m+mgZqlf0+9JWAxzSkkWm8JBvs6FfWms44h6upVnkq6tBbo66FQDEO69hrndGwut41drJZ
H8DbmNtEsX4VFyzX8HhkKg12yINEkcuLShZYXPWfkt3XZuxmlqJC6lyyHPVc2MxEEsso5SXCPuXi
KcNQ7crjoMi4I5xCj33DfXhl8EBp6LIqyzgpNHnBgP7IpigT/3DmncMhtJBQPLPwzr90D7fb4tYI
dTpUQKSMSwUjp/P+r+uudYt076EVWejMbFksti46kwHb3XvoAQuW4f4Jmp7o7fvc7XbSKntCkPwM
KWFztYpcqDVASJ71pvrNsj/6RLIUV54iiCBA4Sv4RBuI1K8v0tbboWv03KOr+LDYrQAymFYrwZoc
dGivAlA8PV6HmZANc6TouqHDUStgq779gCkKFLGqfB9J+sntOlNZTsv+/TKa6bLYc++smu/MI/LG
Hk00EpRSU/Sd4eMGyr2oNkGzxDvlqrQMK9wF7xdzOFWWyDi8MxGjwRtg1NQkBbL1GOvtKKPyog95
kcukyYtIcskW+GhAAwtykPcNVvuIAjBrbWcAergEcKsD/AuoEiLjW6NBnfpxHfXyAWGNYAMfhWpz
afv73WdvFk7raLgVXz8fr+dMh+WtUSo2VvPQF8BPKsNhYFNDDww6jH9923O35zXIpL6/i6Xdd8sS
ykurFWSXntXMNC7m8+nxd8yt883gqbOnc0LHNSW+QyYEpsUqtaPn4Nl/8szxnDvqm/zFHR6bvPda
tyOnjpIIXq8xLlv5AA2ljwuk6b0qcFkhItko1Hm9GRZ1XIJYrNNCgRHb2H+of1+mFPwkSD0/Px7L
fdhyMxYaOhDWuTZUYicf9EW4f3mSVtz3YwOszUmDp8foovm8AQvTnv9o8HySbABkAY+V7c2w6s8p
aCh6hrOZAQRjWJBp10TdEHmNZtZIxqzgpnTE7KHzEZBcIpS9PZgc6X1Zv0C4aGEp1iu/Bn1CDgFE
yWMMenZar+xTJ5KTQV+fKQM5HBnh6yPt+aUFQuhs6yXW0xtpGdwdX8NV6CDXxFjTGf6G29FTRzML
2jyKE4y+O0ef6gonc1gO5gt8rvP0tim8HfqOQ1bxbs713cw5dRDxoMEfkzkn/VS2u1eWB0/lAIUG
pzDhal/9jF9kxsH8yMz9zp6Wq/mmjqQ01mregg2BFDEDJNBP6atnTs+Okz19yhtCg2MZ/00V8Xae
qTMqS1qnTRpWuXbc3D7A+YFQ1nTeNdZ+ninvwZLGCzICGeS66I4x1YjiPNAFrCiOz5ew9haQ40Bf
LVg8l5E9mqya/Qzh1K1B8pK8CheKKNAaYYJB0I6ALtDDHnoBSZJqg88duex8kVt4yjFzpLOu9Wqc
VEBYoMgHrCrMoiq7vbiC7KU7cfOtHdbP6QfB8LPSiHNx0c3MUidVm7JCgwCtjKoYWOSTZbnolsNb
YRkvf1FzBwWk6Xwej9U2wSwb3rOy1zzdSR15x3D488fnaujUoRWbEBoRGT4kQZ1463beAMkk+Mlo
s9lIEGVcFTbq8fx/UL2Yv0KvTFMnt4zVTFASmC6dE1AggAkXi2pEPMqDr4flJ2ZSA7dbizo1IoSA
isuFx0Anq8vhmvjX91UNvM4zSe8zwn/W2GguGyUEo5PvT9jIWwTkutkhVQzMOEGMoyed4XlnUJQ3
Y6O5bPQKohtSBT+kb8sVeARMcwG8OtolCGtq7kS2xrhpZmp5txapgLMIkyRKGlhUkAn9cBeJt3x8
l7F8D81oU09Npqc9LFxsV1kGprAjgrZ4ICAYYWVy5q+uf1tRpxxAJCmVpORYrs7WV7UpWvbh98p+
gtwgt0iXmcvZnM3iKZ2PF67MUl4gNLJYFBKYJQzMhPkLIYrr6bZp/jE3vY3HEVQO3e8lC+7NOvU0
rU0qaXo6FjB8OhNlAdcVcOiLIwdu8j8bB++w1Stn51ZqxRZrr94nA293DnXq4yate7mHadBNP6mW
QGhN4d83wPs4oDt7RfrkWWepxBMvdhfWXk00dVFnox4jUQejPAHtY20PoDD2FqBj2YmABzC2LmuI
lKuJwyQ15BauZr1WewtkSEtSUmES3cy9ba8vEZroplEqPQl1UT6E7+Gr+K2iGMC9Qz+BSaj7i+N5
MH80r81gQOOWTyTsl3Cj7JMduve27anaCPaXB9qzxnx5wZW12Ylo9typJiLsjaMt3n2zikhvefL1
/zfDNL1NHPTC1JLzKjoCyKdMsOyAM1myQkd+eWxqpsZ+s19pUpsGmmQqGJqJJwc7AP/peoNpmpGF
7XoEdSO26w/riNwXYG5NUt6oA3Ah5XMFz4iLm+6VZsd7KMwtwTBl2P0aZPCoSBvv3KbOzMeD/YX8
PFpnyiHFcaBUaYPBJlAw10zeajj7xT1IdrsofRNANQDwSLIbcC+co7W9fl2+Wu/vb4gWJusdii6s
o0QMPvogKjwJ5bIKLzxuARXqVV8cHhOesOgg2LD8ac3vx6NnBWV0tlnnL3U41pj3BFSnrYMUlQu2
FS9aCJkp/nknDTHaBvkFSOx+Im0IR/n4A1iDpbyUGiZtPsYyLtWvPwlT31FgTCXllWqpkHqoesiH
GMfWBAMQaNOcxwNgxO/QZ7+N34epiaCvAc+nBGsXKg0TWP9DC/hoDjURzuzbBd5FzQu0r0tjyZv5
kXF0yAzdbReD11QeVTdQj5M5uHo/8H4bRLFh4LDmG+VL/gNeEoaF+cjuygT1ROE6XwulCZuEt1SL
dxZPb28CyPaIzqPNDFpnH/RXxqjtX4Vx7QuZLqM95kyoQkiP78sRitlMul3WzFHXMj80gVqPGNY6
yu1pLduTbtvMOIs1HmqH59ANTENBIwHPGbDvASpqX4ODFuLI/umXBggfTrr1eE/OB5KGhme6KkHu
7LfGdL0nYgPOVA4VwOftdI+jDFf6068Rhi+/mfU4Evfeb8D/Z4zG0FdKxxV9EiuIi+2tnepIN+mm
hf5epqXZS+LfsGg4famDlTAIIuUXrQQgbHFmcl3Nv5mubJDRXk3dWBkyCPb933fxRwftmoWxIOzz
nJ0uToxlYs0cda6KqRH00YctY7m1JVToXdEbnOx917La6aTZaPBqWNT9ioptXvIiR9689paUIz72
29a5eHZtuYcXaJYZEP3eQN2i3ezQ6bv6+QGLEhPyO/+GuvoM6rIdDD8M/AobE/LLpNPO99zWE9cs
PMcMHxvCiSs7lBNJIrltYz/AAVh3dglXjMQkOpnzNZIMKEiAOjO3np9tFhnJTM/CrV3KpQh9l/rS
iPGdztuz5rbb6Xl3JNvHYsb3c96LVOFVXeVlUaTbtbu2KyW/T5VDvUIJrDDVEQ987hR58hmhAsKl
b5aIIrkt6YMuQVBMFVFykXiDWjwlD/xC44lF8yKY0Pf7FP7yjHBs9jq9NkKtXNeGKad3hfIrL/1R
fyY78FGvs5/tOQLIAKkEe9z8BwR+c0fx2iy1cLJcqP5lIma3jR1GpHURJK+Of2jM2l6AzsKB5BK2
DCP+mn2FX9ulbge5aCeuHzPi0jQT9DyE7gGsWBvnCGYe5t06F239s3YXqzS10vmiSEZ5BpZLeks2
q+4IWiOWodnszLUhKijpskQJW2KIaOiAmtBFZhO0gRDzMAH3UdgkCeQH//e9CWzKrduOZb2RWzKP
0D9JCUrN+vlmt7fOnu/rcVEeuzIuXVrjnQIzlX3WFxoKjxoQEZd1+BLEpm2zZvK3aeXRwCjHPcVB
q0giLCJret4qSBqeuSVfmpNhq38se3kiJHjjCv8sntEpdDyunMl6y1OAyiz0zbO+Z/Z+vJ4ByglI
Ujl0o4TvQf7fzZxiMbxAlE/qTdblOLeiMhrkFJKLR6mXWtEKRDPtkPUwxOXm1jiL4KlzA2RqX1ln
cC5Cu7ZELarccboRt7A0vSLm5FIL0sFuBwcAaBO8HMlfmthMjMt/zn9fW6UW1hDHTBvKQTnEhjkm
drbgG2RMJujiPROaDRFJv29W5pv8Jr2ZZJWo4AHJK4h0N1HXov+lGhUFXL0CeBwKYIdMwQxdxbAv
y7KyfROSpZAisdpl5oOIbFw8HvSsd7/+AGqq42rguCHFB+S1XZ5QseLfDWuzaZH3wy1paos3iwfQ
J3yeYtZ8z62yRuBiGLmgCbTkAG/ksDuFGpJwoMzYb0/FS/Acpubx2L+FKLMwdtUMnYqBqP6fPWp9
swygzFaDvXV8QWQXCpZqd2BkLqzLG3BqyP2N7mbVm8ZGAS9Y4YSLEfjtpfRfwNMhAyqJsgxZKEPU
6Cd+0PMJocbRDinAx7xshtpz7yqrhuSVx2X/9fwsTyYRpWKs9cwGv7FLXW1ZpYU+IOoaHnJgfUTn
6xlCxcLha8KGe5E9+fAnB6/eavpYNdsl5/1A3PzxF8wg125HTj3/IZAM8hwRXxAslTf0En2hMeX5
dJZX53W9+g7ccclY9LmXMoF8agrAIXiS/2a/r18PFzTHZkCtHPrkKTqINpLZ4zpzyUv5uV6HC+X9
8RB/G26pE31jkBrimOZRkHYcdhmwgkIG6af9YEdLvnO4Y+Z9rl793evKMcPTb24dNUxUMBvQQSYA
hz7+lLk7Xxax5Q0VDRYiaoe3V/A4qUKvZyV34Hi7wkXoxt+c4CjrCXeTa5n63hK2/OHIo0T8zMQg
zUQ2N8ap0zalnIHXMIxLohWL1t+XPcmzX5yBcwDuB33vkjFacv3cTDyGqUqSLgDbKwDpTKV99Fbn
Ob4a/EOgW+622F1eZSd2Nc1MkfzeOVbnoGJsZXvGLN+npSm71CxXFz1WQhF2a8Fr3qo1JFbBuVlb
0hJvKvuw5ZEdTl1zUbuLQ267i2ARIyiIQ+81dQwV4KB8kVrS0+PZuH/X/X4V1OcwEWiZpxMOetf4
eShLwLxpf6S18axYqyOr9es+V3lr5C7RUID2SOdhBG/XbAmPopnn9cXuQkd9ShZAxupPmu8oo8mj
cdqFe0P2+AeNduLEukvudhv5EqAcRVVQJAH/53arG+XYpWKuYriSj0rS/mtPNNDj2s59wGFX4cBY
9fuEDmWQOuZ8qVRh1in+YaiWTQNgXffdbrXt5FS7XXaYHAhw4tEuLhl27y+xW7s0TXDeXXIfM+4f
1snP+pzsChNCCbmZfPjuWxIRYATKVyQ+Mp6eoQjxyvLgs6fs30Rr1G7X0yKF5qDuHwrF5Guz4c3G
4Z6zJ1wZ8CKPN/E98poMVpU1WQBvraDRFcI2aI2Gl0PusJYX/nP8lG98ZzRjB8VyS16B4RCYIvD5
BosJGOH3rCOFHwCvX38ef8f9JUJ9B/UWFYB+LwqB89FwtUhKs9AccWMldmRH7k/sNBBQXrM0Ru7b
Niib1I7WQw4CI3rAHey0ABnWsHHTPwc3SiBQtzX7D1kyP1V3Ka5X49vzcpk62ufnaH8eEUKwwgay
lWnHqikyoGSSQII1ypMbQRnU/lhz6EB3TwFe/9Oh24fnbCdbyUpf9NteMFepUyNYlZfGqvmIob2y
KgXTZkHQBWKK+hQDLD8I1Mi3AGR6e8wvet+AyRynjohq7uDXnAGcuUjdhsijskKHmXEbSKwIAgQ8
JYyeMtZEcVuVWsyRNGr20n50CfIP6l75+RTt1OmOS2SsNGZb0v17zgBT+j+zNGqjS7SiqbKEQwLC
TjBGOTY3pau6iBxYLOpzB8wQFTC/S/iXiEvzdj6ToTeKuICtjhTXnrulKy37Y/JxIOfKRDUV7P7O
q/xW7JFuRV3zC9urX7cWC3N1/6gmg776EGqPJZeRH6YEH3JaQ5bu8u26Hx/b9Xq9vICkot7n2Hqq
tR//HurSbI9OdhDIO6F8x52Ss3MX5GzdbTN4HrzjUcRBj8nttEBBRA7btsfZ00x/mwPGHFlBbPeu
CBar74Kw4LJI/WZnwJAMWUfNyFAM+lEQ1q2v8L4aHrnYCvelGZ9FS1+FVmq7IHWzUtyhDgq+ufm0
l+10mdjO5WWVuJ/a51LzFLtxjWUfMGPI+/K+geYaiTRr8XimCvQO8fMq5jspyY/tAto/+pP/juKF
bPdQ3mq99MgHjJv8fuqJPRmnDoh5VaERN0OWC1pg5PkRHewB1Dp++q//AGt3V7fAqCRD10AYhtwp
oLK3C1xEROOhDIvjxTs3osnHa/XALfh1NeL9x7g8pLvNpCNXIgOiruKVf9fxF8dZnwnRUB4DosGD
frcAYSmKW73Zbf3aMp7a5UW2Hxu97wozbo1S17Q29DwKDDC6HQ7i8cv9il/TyU7XwmKyVg2q565j
aQv0XrwqnhV3S4Z5khO+PUBA4qPLTlPQnywKtFpI1NSSWulydRRXsbflzvt2kZVm2lhIqtiTk4am
Gpm8Of29gBMcZRYnX1QLKKIyoqVfigX6O1RU3LCBAU0XfqOpq9df2XEhWor06ijt+x/tT7Erd40X
ugJgucEh27hQ2oRXsSY32QWmtlUW8Q4UzbhEj6n5ZqEDEpxnPEgOATXhrRPIwo9LZSG60T5m5GHu
X8YGZFWuvpS6bMrLIElVgC8V9pVbI8ohFNUTgNO6Hbq+57vCTt6nICtvWWs1sz+vLdM1vD5R/RJZ
iupoLEUrCqwBVwASBGeI7Ilm5CKStCWvWOeW8u5b9apwirXkkffq4z0z4wAxA6Cahf+TNBXo9dsz
qU55FUp6XB/51Zbbx4fJ5T/3AI6rVrZsSM0Zvq8hCDHrrQWQO/NwYM3Uyq3G+byYpfuTekuwTSjA
OgUuE507N0s6SdrgiaFhX1NfV+R9ASrZujmCz9U7xK9KYNbv2uJVx3Nvr9niy+PZuEflYT8Y2LaS
ipPMS795u6udmwjhoKRa2xxH7MwndMTKtphb5XaMTeN4+fjRd88K3H7kCtZR8bK17sROa9ZLxRMZ
HN/3KXbyKYaoI0nJGwJ0rW4XRhEy8PTVVX0crfzQqibElAprWrT2eE4Ooxc6hl0wYs77KgxlkyzH
1fCrNi5AOvtr0wAC6LJpUbaQbNwIDlJ2pMdnIxHSZScHJ/3jqf99tVJOA02lsiCogqGIgkxF+60/
6BEwkfWxX42W7LR/S5NXzIvdLkunsdOnYC19DWZqChbvdlaEf0tW73UO7w0oSw275JWVTJn9JMQi
yJFCYVvUaZlPrlJlTlLq9ljZqTfYgi3/DdFnMKHgUSEB7+heZGWevk+8HtQrL2j0A4TZkvYIJRx5
CdUPk/EkmokckWbBncYDyIJuZ9qzGr2vG2VRtEchN8tFeRS+eIguOIZVuw28pmZdzBylLJkHqsJW
NmtkMzVXttYdsq2DWa5T1i69j9bxQZKBFC/uWBUt5rc7ZhCGSu+6qj2us8mcgAH0uj0kKF/G/Yjy
1hTgosnMbmNfVsK2Yj1UyRG43jIG+tmRaRPQgIaIEf9xazzqBF1r5aA/Br3dnEeHjx1pUfytcwCf
t8ijj5sAOBbd6u2lwMyj08EM7lkZaR4EjaS/X6MfDNNQyNMlLbtDEXvnCbuh+fL36D3rN8Xr46Nx
B9klphAGKlhx5FJ5GofYqq3QTVHVobdHXVQbfaGv9FV/0lfBUrBzm3M0J0IfdukJlrEovMuu9cKl
CNUbgxXg3M04Ku0kl4/OEFGCo6TuSwXdlEmEPz4Me+O1qMx6NXi1VVrywd/onFkFZrfKNpv33hvX
4SoSGE7izj8DVYBbU9PxREBjikqDtdtizJPB13iAiFC2MUEISxAce+gbdgBOb95ae8IReA2RiWFK
ot+lHH+N6wqaewVBBtaAhF9X3rGNs6hvtFw4bGEVmCx5cRZR+RRMF6JR6NtYLBIgi72DYCbOZAJD
cpQc/O+TZHpH84dZg7zzT//zQdgbKAsC30QLInaaH6el6vMQvQMUt7AOH9sP8Lkl1mS1br8o7XRX
LdbL19fdDpyhydvjbXmXFiDmSWstr/OyACdAhfPj0BSaXmE+9MoMz9M6Wgw7eSmg7voKzmHG1qNT
jTCmgboCzwfciAhtqUgAAW+SckoNONwZTyEAUv8+Hg3tyOjfp3b2pAZlLkUNANXfOugpkF/xurWu
LBhxH7nFblzW7TDo3K3RSmXcjRjGh7AO7dFuGYvCmCY6rMy0MShLDr8v2L5tbIX3x7N0R1BETdNv
bvrqDDTKCJWtDr9PoDYa/ul38qrzzDCyCoYt+jVDm6KCEUPqL9rFgCl/+xU5yjZmXB+sqaKurkvk
K9JIfl/8CV3dMEVW5wHLAPnzq7mKxqRtFbKlCAe4Bi5pHaqvdrtBrpRokuHvE2N1GJv4F/12ZXHy
w7znNQypdmp0YYOMDmLo+Dsw/+Bl5YzusGNrm5CT92hLU4FbPGlSlWUYJjpZVIv7XOov34xxkaWm
TMDH4L5FjCGpMk0VkXBqnQykuXXLb/NXwSpWHchpYzR5r3tGDDxzQG9MUbsijqJBk3OgzvP3ZK05
IEQU1yzMGssGtTGMTtMhNwMbfAn6LTPctawJuwtOQDyB0qtGch8SHjLU2QlTjW+4VCBbD+9JC6+l
BdB+o8myMxMP3NihZgttIaLMqQCWB3gvyZ9e4EmL5Kky/R0rM09+6W4LXI2ImjMuufhVHmFEgOb7
jEfw7Hpc/TZ1sUfTpEBDHb+d1SYyJf2GSUXBmifqjMiFUl1q0u94yAb7BS0rsiuhITt/Yb3nZzzA
zYJQ16Sa50I1hTC0Dl7cr8SSIOzFCMJmzvuNCfIJV04mUJBVizkA/dXVNlj7duf0Hs+4Jmd8/7WN
31DsykYMzJwKCVr5EL20i/Rk2CzajFkDiJtQqkXgpNEFPS0ORJ8Hc9dBMgU7QBrsscdi/TzZD1ff
jwbGSyFn+Pn6J34qFtMIEqjHFuaiL52/GgEVfem+IDY+HADJlhMO2peXwfy7MhaEW++xKdZgKGei
jUXeDWC7OdjK6PatVRwe//5cUAGUiGLIMnIdQBMQb3Y1W2mShR30eLFpCSVcZP6tbZHZdz1zG98Y
oZakyceyS3sYCe2LY2z+P4dArQavlUo5tvj1Ag8T0XJRIlXQscqKgu8KAwiKbkZBrUUQR11S54DK
A+14ej7lnuIKS2jpsdRgZv3I1ZJQjr2fpB5OC+MhsUsGyq3DZWEz5mzW7V7ZoFw61oMvohhjOZ00
2OAtxCvgf2rAhLd5/g/UOGcd15U9ss+vtpmhRg24FTGmaOlttRfAQtEwuT7v7M3x5/HQWJYod19M
l6qPEvQiic+pK3ubCRgYVm6UNXvkG65GI4dJEesNRhN7tRltVqxWROappPz8WE0taG6wPNt1sMu9
wwF9nnJhPj+eqvmNZgCwAqwUmBkpK1Oi51WjKIQ5JPfN4m8b2seChVKaMwK4gAI2KFTU0CRwO1dd
0WqxXqAdYbT0xegIeBkFAFpWjDhizlFem6EPzaUd4QTQXKIvoqXvGotg/3iy5vbVtQHqxPh1oHHN
BAPIkf6UR/H8J16NrGM5F6tcG6GOiV/0zTjwMMKnZvxUm9Jz4al7YRXY9ZJFqseaMeqgxCXq7uoA
W+JC2PjLwmOF8/MGQGGiIU+JrCnl9VGDB9Z3QKvUBJGJyJS9eEJM9HhV7tLmxCmD5hPVU7xQUNWn
RtGoXZxUvkS06M6SXb3la8UarAs01E7PElxM+9889EAtCtidhEQUMp/URpj4YGwKiDMdwNe+NYNV
MSyGVbezlnxGKAi/Obe1hj1rte7aiX4HemWW2hpj4cc+F+sg2T3bCm/GrxAQvACRZP88A5Pz85OC
NiC16qWOoogCHAorur3PhJKZvvoAaqbBrBd2WoEPwExPLq7A06mxE1Cem09PLy/C7vUndELnh4Vn
vesE/x04yXOjpExqZdTJzju/z/hLTK5DWI4zKzuqAJFegFVe7SxHwHL7h3inoAW/NZmjnnvN/WbZ
/691arWVToziRoT1E7QAzmtXSCzfAwnm4n2FoulrSXoo8wWr/DEba1ybpVYbLUhCo9Yw6wOion/n
K7CXkGa4x6dnzjdfW6GWdIguMh9UsMKr9p6gOKFkG3ig9Hxs5g7gQy8hdV9qddNyaQc7NXSOIUC0
7V/arZLaqIs8fzN86G+xin6tXg+KutWSJmk4JYUxGcoASJKlprT0n4yXLwBsPnonfvNthOsEmTBg
xN06U58KgYCSL1Z0QT9sA2Hd/C9gm4H9+rM6fh6RP2ZcvAq59O6+EdSxEI1DPl2h6QohYqEqid7/
T4h3/qUo1pCm0hcEwzksyVKAmFl+GgXUPiF2lTnmnz//h7Mr240c2bFfJED78hracnXazpSXehHs
clVIoX1fvn6ODMxtp1KTmr7o7nIBDZiKCAbJIA8PI6D3QdNTbnK7RjGuspitQ/13my9AuztCwTr7
N3f//v1atXnLxgdFEAmMt7ICT37txCWRxtmQIAlU2eJTfujRV3jJ3MAJXsutU7kVoVv/d+pK5i48
ARNnZRZQ19sVLZqu2s2m/fiImRaxPsmiMcZHSKf4IAHaEJ+TY+QZxwLSqBPsi0duTeaSQ5YEiUd0
hJ5bgMauF553eqbzbYH22LfKTLfjtpPJUFq7vLNXdOIGDzFdkp+iZlde7DhJTbRMvqCaNm6V13Qb
mELhGr/+amALRcjkI3epOxRU0fc3dimy+Sl4dritDnirNOagrzuENu4F+kLYbs3ULAgBlkASgctG
AQl6dL2RaS8PrK1b/rI3FLty/d8+3OdphclhwdAo8hRl4sTQAwAswbWUINQLaUyVHhSzIhFGK2lt
YpRE2bLjQGTdebm/cwu+6Vre3DepqRYKitxfZDeuz8potZthcHAJJ8o0YP43wyf+24Ro8xjQXxK7
1lpu7garYOD3ayjB6DIQdMiozDTUr1W1aQINoKfA5E3fnf4pt5Iz/QzMvnR60Q12K0Z2wT8B2CUh
4EItfMrkzNIGfi9qIIlquksdO0dVReO2EZj6mz1652qzImxS/Ot7j54hqAywGBMl9RwCqwqpkGSN
3F0MzJ7yXUcbVtzgdEp3BHy/xn485wou7+RqgIC9Qto133drtfD10vT01ZEz4ufnU/Vpzgbd7y78
sNHDwWmrfWb2eUmad9q4ZXNq9jr4OgCvGDCGLf1YJfO+vXnXHzCzK3UusDJWgv4CHIXTXpoIWZ7I
btzKrB9PiiM5vzDZ0Jom3A7WQxtvarN3p8YsNVujH71pIYCuIoySZfWbJgQJtOvrSf0haQYtgq4C
NVKbcYX4dSAcIB7lG2Ouyhip5Ofira5qIo2mPz4YzXNtNv77yr1dPPEfHzJ7mhRRlo1JmPUX5dSi
noz9F54rgK7QziC4CZLDMU7kWWNmS8FB0x3G6FkonXo0q6ix6sIZEV+fAoGagG3e/7RFdcGN1uSp
i0lQZ9e5YgzwKBRCLlKbod28+BrqfZB83BcyWfQbhVcQzePmTsjTmUroUj0oAsM5pL3AkSwNTd3n
Q0tFb1rm1weDrTWPLO43ICo6oGQA8fPT//9xw9I+arukYT1GhKZsJ1Vj9DEELF0x/4t790PKbO96
Q/JjTSiwd1EjH/xOpvtcCgInU2rjfH8H5dsIDqqsKZLBIyoAbm0mS2/4tAxrbKHaWq2DMeg70RVd
3vU9zsEI9Ddoi9P/ttiW3wHbOJwylx5eo+3gGL8ah25zu3EEt3PSv8GHoplVs8WfrX0OnYn87f63
LmSTrr91dtyS3EuymsMCMDEgGTgaBJX0/pHmT5EoEr3Y+PS5Pq5ReN00ZH3f9h9bNIsr/IJJoQpm
oguXH0P+V+afW2mrpycFjP3JYy7Aytxf6OL5/xA4izGySBdAzBb3F60NB7zL+9LOmrbcqnqorLiM
7ytyc4U0QNfBRaHins4WV4ppndCw7C+Z3e1qR3TTR8Hifqvn6XTTv9lBdVK32txf4OK9/SF0tsCW
61W0+6awn1zn75kvhWZeZvKhrAKFBJlESRShafy+0CVfD1X/Z6mzB1WSpZWeBliq2GV2v1FqzH/o
T+Wmy5wyxTPOFn3SdjaXrFmN5fP8j+B5oUhoekXxJVhpXqlPIqa0DJmtc92KMfw/rsc/YubOANiW
uKnz/qIbj0P2GBm62fK70Cei9kXf2zQgmnDm1gIDcfq1NxqE4TQqOhaB/DdmtzLxxUhoKMSG/IYm
hqnVMqlDVyxCC8Z4q/SjWftOwyNISKkF/LAlC49V+m5UH4W25T4o91fs93LGmaq8Fq0vRZXAv/7z
cTP1FkquTSMJVynxbcrcqnmq2UWXraHbJrbWmHrkZJYS7VmjkxpzbIx/DQWAyfohf6bpXGikXc3h
6POUogcpyQ6RZtd5aWr5GkPbtM+35wCYL1BtKHx+W/ofvomT0raVS3gNX34Th43avKtcTAL3/i36
P477HzEzF+irNAVDWwUjzDmy/Ip+GzxIznVyqhRMKmCWgpAH6PNet2LomgKF0GVAvxF/JNqGz049
h0FF4V6IWlMMhZU7vrYHM28WcnKhi23dX1q8IuQoMFPfUbjsqenXEmrLhhPTXP53u2dq34O/pxX4
Bl4hyhwWHiLjoSjYe248GmyT0nw/8u/S+JzwO1Zv/KaxGFftOP1QGNx/sWgZtN0KQIW8qs1HSIZ6
UPdKNsC8aEX/IYftJEfurT5XhUObJJikd18HJqWda9pPgVNM8UPTqtqQWVDgdUofKvVR4msSYXZ5
6ITZLhHjFWFLvgIgWfQw4dUt3PTy6RgSKfaZjxv8QbPPKtjynU6aQnO7z/urWhKE5+f0uAc4WpNn
B+pzSqeLeTdc+qKwkEYgNdd4KMJtxiw86fKatb5NyGIekY6JGyjAy4CizizDEMW17LfScBkzzY0a
r+sTJxlbU292krE3cmEnhX+NtLLvr3LJF/0UO3OCVKgl8AlpwyUUn7RqFxZvUeTcF7GkHj9EzAe1
jkqPaj+nDpe2euvaU1kC9h44YSwTPbqU0Zp3XTo3QEgFoAem+okyu/Nc6Bfg5uaGSx0ARhzh2ac9
ic1G75pNUK5Vtm6FqUAtI1YWECyL2hy7iDafngUBj0QJMiGl04of0q9MJFq04jduDdm1nPkV08F0
GFLI4dCWq/0atbc8M4fn+wd1+5q5FjIz5XUbK/HARMT+sliYouzzOy4b+BV1WABcQwwmnfEaMLcT
w8a1uTAiYeBbJuGR2qPIoX8i+umBLO/tkbNoRbix3WZvYvjFDS+JsteGrwEZhDzgLIWiO0hmm6D+
HYR/ZH9q8kv1fCPKWzGzKDxN13RmsbYtt/p7/b2zvc+6MFS0boTFyR6H8aneVFarkky0VPqvM5bX
kmYHkFClq7oCkkptG+jbSCnsiL6iBGnyjHdSdQVhspDmgzw4CKTrNWjwvDsWi+KCqDewsig+Sm2w
qXK7bM+9hL6OrjmnvJvqTlfxpAP1qoF+fZk3KUWixXdrftu0ppB+sPQjkDqSoF0pWClN39om9Owi
DYgeHkxcMr4D+B9+pWt1Xe0rcbg0g+DbelmAxSdHU20bsT/3NX+hCDhZC4yFm7qE0CI+M4NSJuiV
BirAi1zCRfem0Ds0s7XhbCjPo2rnxalVAxJx55IqJibmKNlTzj2h4VQN/zJlzwL2O9G/NPFJTt/V
5k2VTK6hTlavKMiCGfj5mfMGESpgxPbgy+KllSPREdTRrrUi3BmKHj0GQx1a97flG9N57dnh/wDE
R8clD6c0nwRQwislkSaD1A49ERwI2UD98vn5KZufj4fX19f39/eHh4+dN03IQ60mNr/uy184FshH
HkeY7gWM+rQfPzQgD1S1M4RRuQSHBKAh1e0dxanM5Ejd0K33EijXpefEHTfqVrCzk2rzLooK8Y55
zeb+pyy8+nVMYJtK/jBZPACw158SGlRXYyNWwSGQg+aqLmyf2qnNvVeb1dz3bSygS2hZwxtcRBsQ
gAbXsoSAaWHZaOqF3wXvmNi6QUn8AWOgNuVKZmEBZgBJaEdDL6Amo2tz5iwHXmISxr6pwJihe7YB
m9QbCqZ/ZEzewqwv0DGsAsoX6pgQKWEDcaERv827LrRG6/IcWEzwhx7Lx8sJk41AbWsOphGST2c7
teiTi0NgVp6rx81mY252tu0ShsVj5M6KX114EF5/zeziB2OXcnyWqxeNhHbWWpUHlobwwjamWYB3
PkY2abfaInxr2K6EzsGJ0GjB6HtsAR6cL+av4bOIbelVOowPKSq3LzUQ1md6vq/AC5m9a6GzdAAf
MjzBgwL7DirhX8eTczqBxOgUmNw0Ve5z2nQg5XSJZNvywcK+n0Gy9CGimrV5Uh4b8q8HvhnC9EFo
vsErxcBYw5nulWms0qGvVDRjNM9HpzzEoXN4FR3DdkcgjIU/QAZEf4edlq88IaYznVu1n4JnViUA
FkngRAgeBUs0s6NxLlu3iPD+d2rp7f62L2SZsErQyIIWA6yA/PwZ0RtNkYV8jRuWoF2jNbxuJL76
2NOj/6qFJnsO9tHwcl/obVSKqhk4uybIFf6dt3RqPeO6sKf6JZ9mX9pe7q7BdpbuzZWIKWj6YZnT
0OjTzvc1jMCQdwbuDnNCmzNb8vpKTXkD+pgVX7QqcXZTRz5qpJiCjq0H6WlnYkrqQ7mPPOFZtDIH
CrpJj2sNxN/mb6YpsgFcAGqBSKKgJni9SlUoBkAEKqwSQNJ2H5iGXZifgRVYE49HThInA/PAM9pm
d4VbHTtMe5r2IHEp4Z1nDPHbMAu0RopbghmBgXySAckzfX2Dv+Uu2p4xze11sKjZ7ZVtfOS2NVre
fTPYFjaI1bhVHoVFzfixoJnqq0mZhJxWatMsCPrkZac1YPcN2xFu9cTQB/QlCNLR+z2LljVUNWsw
E2qX2pJNae8/cs+5A45GtJSOm+hXYI0buqtc4bVySqLvM+AbAlK7tRvhEP1nEfvAgxrBf+jW/eok
e3acExgcbZbIh01UldfHyfQ2TPU41IHQH9DL9Kvcas54EG1CMQrX9F/v38KF1Bi24oe42R2BuCQe
U6ZfGrs9VKhaO5qNPBAx7I8M/f7MDSYOrNWxZwsw/mu5s5tC/SqQSwnLVNHVW2+zhxCwoJaU9mux
bd32wbfvL3TBnk4IGjwh8JZAAmMWGo1lqFcs7vWL7zJL2tR7HKzDb4qVEGxNzMyBSXohIGsKMQgD
N/2WPhng38tN7f3+ahaqucAu/VjO7H0a63gnFF2nX95StAAHTvTkb41nelQPE1VCSjS4SCQ131cb
IadfPFdPyUDdBVQRhoFc4rV6qgjls1gZ9Et9KHYqZh7GVmnLluYO5+i38nh/mZPyzYWBaRzZCxmQ
T23e6M4zvwClemBcpMIOZQILhSIaTcm4SpuzEM1OnOb/kTTbT1pLQTZSZlwMzIk0lYCamEkvWVFz
Vu1OMMWVkG4yYbcLU0G9JE307fpM+yvwjdVjkhqX9MDO6lm0xv9q5/4jYF7tr7NBGPxJgHrkNoLD
PdMD78gryr703lBkPDSAYFIMGJGZHVUpNbRWLQzA/fiPYid+lX/Zc2qLz6s9pUvngygBWBRNxyNv
zt7bJL7caHWHodmY9fvMfms1QZY8Jl1Axg9tZfMWjdNPabMcRx2pbaj4jYH0HBF4IhYkw6RbMDns
tQc+MstfEiNiQtZe+AuObwqF/rPImSdnDaf7ogCxxqk+sbP8Jfxp1gj2lwzUTxkz52pkuSaEUWsg
oA1a0n0oD/qp/Js59RpDxpKKYwj1NwAdlAVz2IEQ+ujQTFJwZEYVRuJ03lZ8HCwMg60Ogg2oYuzd
txULiSLgE1H3BmsYqKDwFr+2TDHfppxeQyC/Ay07AJLjRtk38J8BqsKAR4N4PgEGQAIpa242++5z
rXdo6aF69QWzvU3rmvYDGDPBV5ER+kQ0O3Ckz8pVt68PopVggFXsMbf417YEOIipeAZMCfha5j2D
g14mwqiBpVDjR8cXt0Up7Ma/XN059zf49kCNadAv9lYHhRlqNtf7W6pFVTU5iBl5I98hDv1djFTb
JClwfrnY8yuh9PTbriwkmD8MAVkMvBAEaNEsDBqkSA35PBIvMQcjHHVlamW+Utqi1Ejm/YXJN3cC
aXgVhkzCQx9R9LwYhQHCDRtGSblw44NQ7Ph8r7NtbhANI4t97tX3v8JwY7AjD5gJPY/9owI2a9FD
lGZqktt/8fSj2Wj+OY/N0RNQwcbPP+VHlm0M/dyVJl88hXQ/9CFpfMenVlNZNWafAElfVnackOY1
iknd2mqBwDxBDczro71EVxA6N84Uq4QLRVwJ/n7pxufITVkn6fSiTAPdt4tqwGQUDWlEljecHYes
2ARiTu2iGfwVzVmSDLYOAAjRLjJR+11rjqz0kuKDVeiClhfBFfsIJEKSmG+rHpsMWpXE1aoofVKM
Ya3Qv3S0ygQARNhngKZ5DkrtuLKgDFkxwG+AkxAI5/uEj3ZK6kmghz4mgdNkOwp0NzuOdMf0U2pE
ZgGi6s7khU3AmWNAlE9j2I+jU5WEqo9CE5hq/kukm0i3pTbEVAIue4n/hsUxqX0TaecmfqeJ2Sqk
iUx9L76lO0V+4vVx4uj1O6fUDxL+dl+Hb+P4bw0G5xym08sKSM2u91iVQwUhBdJxjBcf8X4qAdWM
McSuyOkmr+rBKkFZbEWlBMoUpXqqY5W3oqE4UzVpLFHwdVMxfKtL0r/JtEKZZplZS4kGHgApkUhh
KDJpMcJ8e/+7bwEgE9bOADIN8eyE8p7Fk1IgdupI9dgDzW+8NUQheRA5dRvEcYGJ4Y3Z9qDMl/ze
MXLcNYTEuaMkrFrZvttIBjheBZSzeAxOmeS5cWszqcpZOfqXnCUZqYXsieHKymVHMEGXFDjJSK0f
A+1lldvnNvkC0Tpe7hg3LYPlaB4Lyr4qFXzJUy/JXL8DkXcnOC3vdrUVel29AxxT8f/I4krd4hau
PYnFmgWwrQHfO+ewVqNM4tFSSz3WGLrNcygXdT4PxuOsDdwqBNlM0VbVZgSJ/04MuNZRA400bMwt
XQp82+iKei2cvHlbyOjbBkYdjNqijGz6TIfltk5DlVXUKyMZmTZWmZjAqZiKZihOKWWD0wBSaEV1
obsG5UeTsSp1QJzLtvqA8SD3NfM2SYCvMaCT8D0g+cIgkusbRRkf5g3gP55w1gMziY7DX77CfD+T
z1yGdxZoSTs7DW3JPwmyXVEH0JxMLgifnOLst3gQJVPONwmzY/QTojr2NbSuwnaZYmvCXpEsw3jR
PCqbGre2j1N4eu078eWY3Y1ZD8hvIM9x/eWJorQ0Szpo1IuvkoDivSsdkqdGeyhkg1T1W9b9GfZs
dBN1jRr9m2jnRjZen6hQ4U+w7F7LHqRObOmYU0/UH2A8fIs+DxygcSTIdw06KdpNJD/WisP7Foji
PuIn/rl7ke2htxS2F0wwj4hEelQuiW514FjgJtL6NVj2baA2He2Pj5w7pKZQtKDIqNfDrpy4yu0l
W9J29KigblifBFveJ6/jm0Q32hMHq19aYN9TVo7puzA02yo0DeAWTiDWCb9xvVVSipmujaJTr+oi
O3saipe0sHvq+pmp+n9q7tDmbtG8p5iFIsmHYPhd8pYquBpwQb1ChNRFjgEkFOxQ4DnC53bcWjLn
jsNOYQ9xbDP/MQPhRmlz0aYxiBDbypP0hQqpfzaea7YtqwiYN5Nxf2T1CV3VpBGOzW6s3zWD9NSk
4TY8R0ND+HSHRuWV26Uu6OjV4md2X+aSVk5CmXrqsVKdgStI1T+H9Gi0oPkO2WtRkHSTRK9d1sBp
kzx8Tx9ZtokUawwOtHZU5VXsreFLpVvKPctAhmc7DbxSsNhGdVJ9dJ6Vz7A2JO09Ktpo5ipkM+we
NdWRZKL98uWt1npxtC3SE1CGAczdcFBBGjge03wfA1cakpbbYrpDjsJx9pKWVq7ZRb8Hc6z2lL/R
YiXgXfDgKDSpAOgjRENuRZlHvOjUozynUq+OHLUwgY0v6Bb8m60FsFZMxNDVa3M4ZrUrRHYHzhYz
tWK6U3VTHY5ytfI5S27p6nOmoO5H8jxOjYx2lU+94ZjIJNKcKrI6FNEDnmTBSw2uStmW+cjSxXJF
9G04fr0RM/PVxGI/JjJHPQx+ShJ0Xpa5aVQaUVSnSkmZglgxTldk3j75ERsj+oexR5PLxEJ9vdyG
jpJcljTwav6Bg+dhY38MqE6qHHiKlPRSbkfVQEALtxMQNLc6rmMwbA19jZL6FqSHL5G+8dvilF+b
D3RNWC4WciMFXqYrHRFRxXhQGrF3i1YTzG6o0kOlxfolE7pHWvP1PjVob2XJ0BM1EMS3TG0Mc+Dj
yBILIfvKOX8N6r34heicBHO2yIMsRpupRucHWphUQeg1vrQpQ2YZWmkCyl5pbl45QdPaFbdNWWsF
2TPjXuLyYJROpAGu/HnfR9/WW1DsntqTp24KwLfUmSFXc1kaVLQmeqobAdIkvGrOcISximRT9Lei
skHG8D06oQfNuy/5FiA0STYgHB4WEEZlFqu0wGKIlRHEnlo8pIZT0r2mbrIIE0g8Sf3NtCM4lXy0
W/APtWpX+jQahH/LxUufZ1aQCibiGQBN3zpQmg+xb+p5uIOolHC1KSlfge7SNlh5AN6kl2afLF+r
uCDHMoe4K/JENZG8HmbIYV1VAcUTi3ZSstSU+yxYCfCnE5g5OdT5EImgcRVJ3Hl2gkuB8Q35MvZK
QCIOVbZybydVu/frZ24kFLsSOHX8emF40IaX7kuTdvlDq5trif2FeBlZCPTrAIw0cbHNu+60MvEz
CWPuvSEed5Qd5WEnlNrRbw6FV4yy3WXv+bBpTcQWFif7l/v6tvBAwdsZ4AfM35xy+/osrkowu7Xx
Az/wSmHqr2QYSj6QuHPa+AjSfJKULr/Wu3KrL9ciZ5crHnTOF1oj8MYgNyOxIbEkoAHrHbRhfzgk
me6vcFrA9UkCcg6qS1nj0a6HiRvX2okG4x7VaS30pKCLraAZK8JnvMl1WmTel/R9VDei8NL75qxA
qnC2l1lR0V7QGPOydD+oT7QdzV5Gr5n4Bxkd5aNt7TjFSB1w53YHVT8ZtTMee7idpiKpuI/WKrgL
4ehE0oHEL8w92Hzng1W1OmdM5GLm1dyx680sF82Ee1aefIcbSZ5uk5OOkuRAqkfJM9THEk3qOdJ8
PdHSla25rSshiwjyOqRmgfRF3mR2n3K+T8osr5lXyl95fmnLp4p7lBLFHAKbhkT1623DPKW3JNSK
5Z1vIDqLNmIjEjGz7x/TkvpNBgP4S9R+4GyuFSLKir4T+A4wKQydNFujAWu/xGrgcrNxw7QithAk
rL1floSC6BesyhNMHlS/10KVqApAQB5GXhzo+kZuK37bNe9C3e6BQhrxxGPGSiS8kAEBaGwCQgDI
zWOps2s2FH6IgTfY1VH+LQ/bQQN3ZYL3hlyR5NwjGK9CW2hsfQ0WvHThFAWjIlAMnbJjszBL7Jqc
4RHOPE1tx6MQH6MoQa9LXY4rtmvyK/PrpglTSIMQCz9nC5Sajh80PYiQ4AgIL4UwXitOZsk4iz9F
TMf6I1j1YZu5RGGRF1QCEXRMfgUfcvcFZnLuhU/fB4lgOmsVHRha7Ffgjksa81P0LBhSqWQgHCoi
T88V7UFLe85ksQBIUq7huQvSFjNmSeL++7uBOVVT7xIogeEOrtc7BoEw8kYVefXA0DB78aXCCiRq
sj7HfUzWVPTWyyLljxYdFH6BE7qhoPCzNgrGDGtEu6rgZOg5IDXGfexGYXzmwpIjTaNFFkWsuhGa
HMgwhlZdDLUJrZor0Tmuj6kdAWPvNJX6pbFB2jchF4I6XRTXNGEyUDfKhnITEt3ooEKL/PXO1CBC
yJNRwHEk+0ZB2hWtekSXHqoMXc07tKbylRutcZIt6h+2CFwV0xgSpNOupfKZMkjyoESekVQWHaqN
UZy50UzSC3LdUuk0eKH3+r7iLfT88nQtCpqu6nzR6KGbaqMGj0kC4rX4mvfFfBRzDMjJ2vDIZTpa
qPU4fmRy4EV+yJ/SMRtdRfcTc8i793+ti8hfoO4GhCYISr5j9B93T5FolPd5HXtNGKHbdi8pVlfY
MsZn5L/uS/qmG5qt80rUzJJwfWr4kVTFnnhEz+X2TYud2rdfm7fQlIFYiR00Ye7yyNRAhJ+cWESG
DT2pq9XoScz8M6axCPCU35MbZrev9RNpjMI48ZCerqxMFMgwRiTW/r0DBJz5HzHTqf/Y2ELP4oR1
UeIlI0OX8k4erUDcj5gGtZbrXHhHAcP8j6h5cCsWNOAbHaKks+iOYLh+1d8xc0S3OA0DT5ACC50e
LDfn8bxyopNm3mwloh40cmsgJvhOivxYYyBxrC3DPPEAN7ORcP8YvOrInD/shIHhzNIBLums6lHd
U+Q+9vAfa8HXgnMCWPqfD5hdHWVQQ2AI08Qr+RSDmFUjtmk0pM79dS5kU7DBP8TM4goqZ0Du51mC
gS6q/9h0VkFy0dZTkusOJ26qi1ju1HSzInXBN11JnRlDVa9KRTawOO30Vf4GfbzbRJb81pvIBG9L
U9qZ9vD5dF/ogq+ATMzhFIDKx3zUmUyeihQcBnXicRFelH1BP+E0UtdvpoF2bci5TSf2ppxma4DS
20YAOChoMbCQPHCQeJxf3xdUcCgKRU3sxU0RnFjd5wJcMZUbk+acADCWUoz6ecq9vVA+GmrSx1mp
HPIsqzMTrOXJS0BZ+xVxRtV+9dCC5hSGOfeJK6jQjdQ2HMg5DL0M0EhSgCC7FOS8tHimauORKiMY
RcKyylWUJTrjNychanb6KAN1ZJCAd0eI++BT6kMaWk3PyujYVnGfmlmqwjfISp121v2DWLzUAE1N
fNjTtL055E3MWkUp8iL2kFOoudbSKyJQECX4T5phdgcFpWvdxBTPOOhMdPqix/X+B9xMbcE7Tvr5
AbPHBJBDKYtBgOINbNMoPMCkTaiSJNpVlEiSGRVE+62LTu9g8kCOIokTVETZcw1IfOq/JfcWvGCX
4/oZzKiJEhIjORfqEXWX/+IzAXpWUH5EyA8mqGu96dACO+RsjL2R/xN+8Bt24AKZhGLphI3Vdo5a
klYneC6ZBW3MUnnj/IcEmOzWNMrY7BGmR1vft1GwjESzjLZtvy0xIAeTajTMerusfO3SnZZRSAfa
F7hNvNGuv7ZBqpwbeyH2smFTqPumwHg1THDvUCMAdFf603ShXSPL3zKBtNHbgGmt/i4Ue3wcUVHK
LLa69GIMptqhr+11YM8DgA6JVRYc6dbK70u2AK8pPOnxsp8ecdffygVl2A3MiD3U91uLNmpuFcng
EwNbbqOwqpI4TrJNWXJrtEILj5sJMwjEytSaA+Kba8lxmflFpMrYJZWnm6qXQJMmDeODkhT5ipte
igZQgtRQOQZ/PZzotahcK6hSjiFMuyTIIH1qBpsZ2QsKPjs+KtYKJ4ueBOGtCGwfkkGgqbkWxyHS
DBswunh8goYnwXBYQ+rK9OuLOoAh0Q5fo9EagjUHdgPAw13+KXbmJ309CH1WNIlXqEQtHjXl2PB7
3cEF5aJ93rvDGpX4LZ5rkjh5EUDIVMDBZ0fYK0UlBMGYeEOLbAQwRsSvPkXA1ivSiK8oi+iPAeIi
ZnOD1Vam5vDwqYD3G2wrjn+FYefLK6+uhTAbX4S6uaoBRINa9fXW84XAhQ3HIUoKjHbXDQAtCLVy
FrlKOYKENdgLWUFNnktCswF2d+WhuZQowGxY8N2oSFwhRTErUUSaH0SKiOGYXFUQlb1pA+p88obT
dpLkpn3txvSp1Cs7rNcM+bSweZQGoaCPmmYxYeb59cJlIQGeqIXkTiF98VTxqWWMgAswO2oTs+Qz
s1Jf2/qArn5CE0dRMWhyehXmNhruRwElvcCJjVORPvThix5bvG9q/5pKAnMyoC5T3gbvMKQarr+R
G2qFCYmQerUfm5y0pVULdoyjsYa0WagUQRDe3saUqFQBF7kWVBSNqueRlHrxoTxzWwyMNSfyTtCw
Pv8uiViZ9w3+UnbwSt5M67oxbWvMKkw9cHcGjvx3at94/jM+PEYHlbzmRDK9iv0/vPfCjb+SO3M0
mKhQ6SMTU6/9jRdBJO/T4CPVXCXLQZ4RunKpE185gq2L788Vt/fxObkVR3aPJqJmn+V2tjZ1beH+
XX3RZIl/PBa4UVZ9PEBTD+XyqV8As9/5BFrfEyH4U/WrtCGL8gBa4xVM35rmb13LG4Y41Koc8oYe
jZSbiRt0C+bNc48zB8be5ImZYw45I3ZbmOamI9ZXsvcr8nJfA24ZQCfV/vEds+uXtGg+DgxowB6E
JODZl1AaJhVGU6ILsnl3K+uQAtyKQSfeuft8elpLxC4lha/kz9x4lbZSIRTTvhMAW/3ALA94v2QM
3MuZj+WDh9cJrSf6eX/dSzWPn3LnHETh0IBvIsS6G3NQCNrt8dw2Y98ORhdDQu8Lm85yZuKuZM3d
qtyFsR5gjbq2b4WIsPrRH156+mcVIrOULLoSNXOliR7J2SBhWdIJwwMN5GTQI9zuqw6PXFLKD+xX
B7Di0V/LbS9brn/0aF5iUShFUBHgRg/CJsNk68zkj/wLP+6iP8DojJHFgYAls4uzqK5kbhZipKsl
z2wY1Kfr4hG7y0tPqgBQHXP63hRXg+NFmzUltUFXCQjFnFej7FROVinQnQq3n9CPipMIaHv4H9K+
q7d1JOjyFxFgDq/dDMqyJNPphXC4Zs6Zv34PvdgdieKKwLeYGRiYi+tip+rqqlPn8BAjYCDbp4xV
ntAsPvlXVqopq5pacECmMka5UCuWEHbjlrnfUv99zMRdJTUXeR2HdQ6yfeMZHd41DA0ZEw3xERA8
21hnljJk87v4P5MTjzU+f0Ezg3kWpB0XmFUfEvENCGNukVRkJrTHiv5naeKTeH4oAi3BXjITHQ2O
YD890sFZPT6Uc5U6EFaiNjKyywNUNpnClo0yLszExH4xUxIcPb3c+x2pYkI3o9sZmV3b1YW2QEMt
XLszcBw43SvTk6nUGMV1I2V0urpZ/0P9Df2jiTkQtVknq2Sg9Dfap19tBvbjsKT644HPX/pX1ifT
K9dtGyYVBl58l0YGlVUJl+ozFV5YfaPVRmGeWnJCyl1fInyddxKo1gMRijwOGu9vLz1fYDzoPeI5
E4HmGVlrIdVlMK0HUBHwz6r6UoJhsYrQIrWGlyoicKkGCwdnBluh4skIJgPgYVFqnwLjFDFq+4Qt
YrtrSKBagN1U5d41gOLC8aX9vzg0+0BnQ2sQ15oV7otjkYPxVzRldZ3suH9DbCClVm0Df5UstaTN
eTLwECDDBEeK8sJkW7SB2/BtyMa2xlXoF02Rv8j7BKaDDJwf1RJUceYdK4LhF+dMBCcbOwW49Mgx
5bImIQfc9ashjhIClNIJ7erW4w33p9UwdVaYdRxp2AKgdnLShB6ZqkauEltGt+JXk5GUeYpdoqEQ
+cK9Ozlh/5VZR8uWZNkmXBeeCYj54NPqu+ssNtOVQMfNPMR6JG5clIH4TfjK70Aoyz+BWM+Bs/91
YwN3jNeeHn/67H16/emTJXFaIaxqr8bVLetgpKJ5S+UU2Ig9W6DPhwnWSU7SVXtcko2+Z/5AXKaO
m0GBfjN8xeRW88NecVwFPtCRqbLTOIJqj+43+lNKRSqB7dOqCFJa+Y9vlbYTkL4xeKC56XdUknLn
i+taWljGuUfzzSdNgnbEsJ7XdPikytR7A7jaf+ZafrIStNZ+Z7/iCr2osQlhVqum/PnxOgjjcO+2
0NV0TLYQVBMAquUG3Hdr+RR+vom/R/+sbOV1vPNpsQWVYWX80lKnmxhcq9L6wFH3SAWK/2/yur/g
ReaeyyL8lzaqCKMj4i87efVaYEELVfV5nNqi14f5OlBqcPtVjhC/NSDBe6n8sQNG8Pu8oA7vJ5d6
iNmXvlLjt1TQInfhPpnzG6CRkECOLgHI87dwV1/TA04g4T2V2nXlQWu+TBMaivF3WbHSpSnYjjxe
jHHPT9YCZX1UBEXkK9DYOgnZtU4JaqlUUlsRFHGt+hzeB8hf6AqjSVTI1ZhERbSUH7mn0QdwB3T9
o3Y4EFLwQrd3B99zIZfVVWrzkS5LpIBIgqwX6Uo4F+jXtLj+LOr5vpC3ArdSMhIWiM3UhYmee61A
2w4AeIATQXY2bRoWeq/npaxObWYlc3u+IC2YYnY5Wvd70C3TWmfXpWgkqsHX5pCR7FtZeErM7Tw4
UV4B+h2FLYDwb6dB9Fxe8aQ8tb++QnAxxB/pc0Vz0/96vMYzOEwVdjTIIyDzodxdDlnCCwPrYaQA
wBEMtByecy8nFXZTjlS0mJNYRi+LREMXyZjCpcNgSC+hVtNc8pemfeamAkkX0ucgYVIk7m7QstKg
1pJg7UG/nG7szYXRN4CtEwQpPy8LPY9zPh+UIYDLgOVIVnA73k5x0XjgDpH6FE9SBCYIAbZFTOSE
SofcgRSNkiDWJktB2czrAt1V6NBBJIpOy+nrAhkwhqtZNrVbNoP0XN4rhK85cZVJDpjU06QnSiO4
BqBDz63mOtbQLGLy/mhRJgcbhwuLjdBDhfz15LJruDxwcPLxDY7DvqKcxPwkHXBMesI7KCRxRepp
BAEUGPvb1s+IloI07OCEkuZZudOEoQ4oRwLUVhe5A3jo6jrYaYIPcDfbh/xrkgniq9JBbZyyXtmW
RITIAu4MJeV2bhuxGtH41ntxMl56KZKyKc1YYURbaJJMNR5v77m7DFCKUemJ5wCynbJNRpAbKRwt
y+zUo4FscBmmd9BTdC1kCWXyL/4dn8NseFAdPLVQoK85Kn+1b7kpA08LqHQAMi7wfD7+qrn4GA1T
+B6UNBAGihPPOmLTCygEubYmZpZiQPQcJGcHWbE6j1Ybd93qreKAwd4YhIUE8F++6XbtIfeA9kkE
5+CoR7nhdtPntSuqYZf4tv720RvJej/o1RrMSOA9w0SQ46hIP+qhe7oKUohvQugFClUnunFIq+92
I2FWA0qYd+SqoDN4guzO5ZLQSwbBgQSyXZvNhl6W3hP39x4OzCgghWIMvn1674HbOc4FzXGeufw9
aV10H61D78nrFgKf+/vu1oxwOzWek0oqSmPOc81KhhsdSmBiwWNK42ErxEt6dzMJuVtrE+/jpjku
nhDW3FbvabZWwJdT/ma7/X4PbR66/veNolq36SjZDb/hk7QAlZ05Gbf2J1Eeh4Rwy472ddmqfLI3
v8YcNLKT4tPTK4tMoIyACq0vtCb1gp+/d/O3pidBnsqHqhKOphXHFLNfLjyGkrxg4z6QvLUx2eeu
m7kx3IrzDHh9XqMPdImicObmhAU0BqM6PZYLpMkCMm3nQOozZZ5jyFP9Qx6z2RzQOPSzh2ydpC8V
I+9zJaM1RMZjMRydCpM5Y3PZbYSiZp7B/EC6ag1+UNIzByX/quTXVloIfGdXaOxZxDU19tZOog+H
L8SB6RtYk0C8UFqx8iL06ZIbvE9uaezYKj/2quDnlB6uH1qg0RKGAQd/aMSWulPJBqpdABQsWJpz
IJgXUVJG1gE8tG5Ptpy3qlJ2DvPcobLUgeiuFEhZ7nN00D/27HMu5NrQZN6EEsKvfgZDoD/H200g
jcgSoQPnHvsdRYvJ2CVzE49VlrVYOoXGjMI34bmFtheDE4z39TdHwdlIN/J24aE8d6wQkgIag3gJ
MMXJTBZCLkSDiAFGGrgGGDS2493+eA5n9h4CQG6sV0ANAeW428XKorKqeT927UguXgu/2OVoWyCe
HxuP7cycKDRGAbWM4eDJ8Vckv3pNqUrQBs2ATuGkTDe8yx0dKXzTEv9LAP9qHjcmmH0XjtVMVmps
xvrP5mTBOrHzPEFF0+jeBP1koLsEP6A9/W9NrDXBZQs1OOcQ4U17WYh2/5pkJhf/jemJu+IKVFSr
Fqbf3lj6IhsvLe1BlycR3TTXmoFP+Hoe/T/yDYVLkq2oy6TWaWUhS1iutpmu/y5kZmd2780XjRvh
agEURtACqcpd2/e1lTw4RiOxu7zj9LioaFkudavPmoOTGV9VwFxOQQ8Bl4EZJ3ZdO0QSnzf8WqKy
ugqrLSB1C25g7nIF5QgH3ArQSyh6T4bGQ2i66kS05dabXKWliwkVSKKSbh0cq6dElxxaOqSKcMG6
KMRBcs8BM6n42eYFSd9R/nu81WcAH8ANXn3P5PYAHp/Lc4Z3bb02uLd9INLAFPbdL0gQXOosxJhj
9DrdadfGxoW4WtfOLaSwKTX0JA9Wfm52LLf9lJBIkvZ9thDFzODTMDAe3UwSmrFHic9bW0xXsXEe
Rt5Y1twPhOOM/udn+xIhN/XTroQlkOtc1HZjb5JTDxxPalgf9tpg3VRbTrHDrdeY6FKH/pbvrJAf
8AdA2SM98gRdELeNf+TYt1hb89W2NVgA2JiNkhiKxOhdsgsdZSHu+XtA3s3+1YxM3ha9Fw0OaMc9
G7SEOdFMFD3ANEMQXv64G3rgPvhAr0hl/Hs+Hs3zjrGiA72c9Lf9dnURv/wj5FDpyjF+FH0UpVzl
r4+34vzR+O/7piz5iaBkAwS4PZsHnTR6AF5L9H5ChRuYR2UTSOt0A2UpZCLWvB6denmfP6Mdo/us
zkxCe3RNe0+PP2gm4XSzhaTJfYPciO+3JZZUUveV884xkL7UVoKT6W2l2VJqpiVpBeSe2EIvgDvM
dEFXtH+Fulcbl0TOYvPuzB0LRAgS9nijo5dyylbO9nKXJ2zsQThU3YAVwhpe+Sefsm8t+J8cByrB
7MKJnbsKry1OrqU+4bW48lLPVooV2sb70oz0pP9Aah4kdv+T6UYhQhgJzxWkM29PbI0MbyP1mO5c
NIWY8rEuXoqDB7CjZrSHiCS64h3R5KAE1mCAfzAaqPa88A1jGHZ3RqDaCuT9CPX5S8pfeai6l4tY
S2sseWUNMtgNWGETuJ+tS3Me+d0kWKPAbvGOQiK2pNJSSXImufcH44b6GOIbXEUTryU1cpNECez3
lkTy3xRILJICiEdpaC7c+7MeEpONXA+a0Uats9v5bgbPxXbqPTtmYtMtX8LBiB0PqJcT728DWcRt
T30BXFTveUZcRmcVkKW8LEz4XEx3/RGTuHjINNbr4sGza+UCBg9NXXHBTu2Imur9KfROfV/qXOrr
Iqpyax5PfBn9qY+/YaYYC2LikaVGxnUxKiPdTkSYDVw0VPgGlELNONK5irwLNDkkB9u2YzMEu643
srsvqibODn7MJKMxD7DyaftyV0oqWBlkeDwK7SV0JDDUWVmNYXxK9Cf9WtLZnb2jEOT8X3uTFfdB
8J93EuzVG73bFc/JU2hUO2WV7mXd+yxWwmHYMNYBPAgZjUB9Xn+54CVfWvK5M4ZeIkgX4L2Klq/J
OS/coubjqPRtprlErO6flMLgUsK7G0U7xOHO/WE2whJcfDbKvbY6uf18Twq6ooFVT6Dm28fe+x6F
MtEHMt6Db3iZJ+ueKmDFlX3jCShU0kPjgB7sg4o2/4LYl/51uyTGNeddgbWWJBFB5yige7vxtCys
tBjAS9vPLK96Luptwr8rwtbr0iWY10xOeyS8QyYf+pOgw5q2AYcQYBoigUV6rzV8iNv3e5+A8oMe
oNUiUe5/cnfCsYD9eIR1gsdhMrQizgshZHw7rV1DEr9dhQi8kQHPrmlmLT8B1emXBpP+Vvm/fBcH
ugdZC1mkaDWPtKXH92hs4tUxuxJyvejHxkt/Ms8og+W576IZVassOVpx7KkFUa+0cIGNvvnOioBM
DAxwEnjwbofcQUhAiHohsJtqwwi0AsGr0XtP6vDz2F+Nv2diB3AVdEwCMg3V3GkxnRcB/60kJrLD
OtM78P4h4SPWa39fCCufR/ODGOiPLc7MH8isIYMBamtABdmp3+Ag/RF2QNrz9FhtenNJX2Zuc94Y
mHjgogx6J6lhID0M20Tn/4EkpyCI94ima8/LZJrzAxoZyqCrgWT7ZKnyBCFAJcKeiFaG8hWttcmw
gY7L42mbKacgMQ0+B/h20BGh0+t2R3BxXPBlHsT2S2kAIFbpCglAbdzscsLt8KYeyLkBqvwpgeJA
khjVCzTfN5fV468YjUy3y/VHTF6cHgBOblPjI0D7YohDB+W5r8cWZmZzJBbCxkBsOvbk3A6z5WuF
a0s08HIdLu5h7fugzs1P7sIunBnISGSHWAU0GVBLGD/jKjYrEifK+hQDKZr4RWEr1eSKYqnfYi4C
u7EyGUyjcaInViNCSTs2zUbYOT6EW+O3iNv36ZswWIACk3IpFrsv/qGd6WpskzuxLsTCGzIPfRc0
VCA3/lsOpwDcL+4zV+I9tF5sap9xIohwIZSMtAfyENPQo0h9DTqQ6MkE6L6G3EYQnvvuvYC0LV+T
zDstvcfv9ggcIgyhg2UkZAQz/u3iNQof5amcJrbfB9AWisD54VrosfFpFPILG+XOEU9sTZZQBGdt
BxHkxOZKRQ8aDaxSZlw2lu90es1+P978d7sSxhBEj2lJDU0b2sSVpInSl4oPfFADZ+U2X01R/jy2
cF8UHE2MwAc04yPXPy1VZlwUNBzXAKcIYIWHmlDz9sY5NJBM94nfbpmlzXgXlgLhgOMFiAUYlgFP
n6yVkOWBH0ZihvI3HNa60RngwYEGl4liDbTVEQw/HuH9039icbJiqMPLXcgImY1mn+2XS3yroT79
F5gNGXqDnmrys6Lht74IPp9ZvTHph0sN/CgjQ+bttkx9xw8D189tvG70D23rMGD+Ji6vf1aWFug/
S/WGu2OHgQJMoSKxDDAcHhu39lw/lVWna3NbtFIUu0HhLHkU7d3Zv24ho3wXW04sTV7uQawhzajA
Uu3/RLJ+qVly6ZdYPpaGM07vlUuWAoZPmtFITMSeJuJK1oitOvrp8f5YMjO9wmQm5AuHAxWSAdVU
N0AiWjNCsKe/S8++bz42dh+MjDOHfjsUGVQ4rL9b/WpQiBOlEMcjx/aXP9QPM/7QykO9/mysCxS+
GuN/YG4knWchFiKCpnYyOBkijVUG3KUN3KtCtv5nnpqlqL+Cruvi6jKI4Bfi1Pu8FgYIS/AnPAJJ
OJbbVWMdMSt9ty1sVNd6Av65LDJZUHkeFWSt0CgrPkPhLdUVB1zTl4o5R/+GpYjyPu88+YbJzmn8
eMATsCpscC3U7h5qsFlMKo/SDECBTtIfT/KcR7se8WSOM0VpnFzrCrsw3VW0jZbWcM6NXP/+icdk
S08VUrks7Nxf41wTfW+qOWHL9y7UV8KT8lwsbdIx5L6J6ibzN/GYUhmGfOrWhZ1oe0m2mjeGx+4J
4lPubLQSsFmylApc3DaTGCVQMimsBGwbId1zjD7EgJ++onUyNoPvjCdic0zjmsQQzkwADCQcE1Lh
HVAZafHI3EVLGDzAxOjBQNIGkfXkzq3aEAhEJi5tzj3HnR6B6UABLb1Dq3YVtKfBWKqx3yPmcQuy
I4UEQNk4+3+5tCufgBi+BwGJU9pd8QY6dd6OXiWkJOMRph4cVKLsk23bkmGjmgISRY9370w8g+ZY
+CMwZonoDp2cFZZthCDStNLO6rcArCC63FzijKjigp2ZK0NmQQ0KTTpENHe8PwD7xSqXxpUdBOdB
WIE/uNhjI4GVs1uozvzRTk227x8DPwCGqM6o03sXOZG8ZpA7t1kDvGfmF3BGiulufPt5H0A7h3xu
eGRfKJhnSWK5x4RS43wp/m3fcqKHpF0Y+Fz8gc9BLooFnhIef3J+h7zXJKeVK5A7UC82GTPOjWTn
b5XuFyu7ikhtDdo2rNbSsOIhCYh8O6OLB/U3eivCBWdyn47EXrv+mMnRdgc/aNpCrXCpgi9i+9Ua
DWCuZDBB1kVQ8SBQ4QRptqEQ9HTp26XUzYwvg+oi9gACTfS6spMQhSszuWGyvrYLmYGOgCaAaSgT
F0c5XjLTHQCkI17FI9IQAd7tJVS0seDUzGhmKAi3Yngwea59S2tIGRsBuJpXUBBRFOIOhthaOcDU
oG9Ay0jzqbavHoiXxG0NSmzv/fFZu6eYBk0D+rv4UfVz/Dm5KvCYD2ol5jtQIRL57DBGbzWFIXyH
urKK0MfmWqBv6DPa5ruB19vU4IRjBIpEdqUkehtuAQavrZ7Ts/LHAR+TAU7sIDWc4Sfkh4WL/I+y
/HYOb791ModxFKYh57KdXaJ5F+e00j9QNRiRAwP6N33jOdlmB4leIopI4ufxRN3zb0wmarJNkWX0
1TQfOjxZPyK67w3kLMEdrX+NydPnvUY+Xn3y/ilZHLXp4fVzwf49Ehv20S6OrB4K6Xh+TZJSjCZ2
iZpLHcK0NiIhtNViwA/DAr2zrunqEpQ8HfyzYHac0umUX1udnI5Y0CpVlLTOrrpDLyE+i8DRpK1i
NHU+nl/h/hzejm8SpfHSIIp+ifGZMTGP+kdPwXBmDGgVqwC/MOgOWeovHhns2NJoQcB3jp7hLYW3
Jkt56vtelMlcj996df2B5KeTc87pwPme7IRXEczrw+ocwZQHf5TTChvO/UE3vH5C2UA3FvlR72/8
28mYnEqohQrQLsIHuPkPB1ZiCOaJu7AWwWD8HgbZCPyM3KVbf/Z8oecfjhDYc3Cjjl91NWzGd1Oe
5RgMm3Dfpnd5+lgz39U6MGWSfX4KCtCwztE5CCSywLTLAJ/2eA/co4LGeQezE9KRo3jBdI9Lrq/x
g+r2Nsz3EdlDGvY53Ljk/E/8sc7r6GKhV1Ci/Jd4+Fn90oIuFeXvO7fGLwA0CYwUI4nNlCeDAXGo
6MRxb79s3457f/slmPnhiFKVT87Z1rKsg3HpyWbzWa4P9iaCEBJAv6clpdRxee9O3dVXTJafiyo+
dfgI88DTpngF4QtJa3/hxM0dOCwnWB5GPWDgwm9XG9CDTAHFUm/7g+GUihFxmvF4Pe8DrLGW/p+F
yZEuSieVvSIHC1kMfhwIjAkCDm5ouZyiS1AxkPsl6TnpPna8NTk5uVwfdBp4IntQg73s9ygWpGTb
n97e9h8ePT7n+2dc8ToYo88dWQ9k7axd8ixs1zG1CDEMO+WI7W1w2xHtaXUJyMZIDmiOtX8T+qM/
npw5zyoI6PFASybaQ6cZQpEZC7QxDlsLcutWOgXDRyYafqwuLPOsHTAZ4u0AuCyUzm+XOXCGIYjH
M5UhFz6mPlUEV6wMAEX1+3hEc7t2LKyjhQZAL7CG3VrKHCFrei3s0S+ttUSS0DAo8y1pkAH9/zI0
pZcvW8xdNB5SLX53+G3Fgjrm7bGJ2Vn7byxT6l7keMqsFoPeVkIoQrq7GA8DLnx1s6Va3cKkTQHG
TS25Gm7T3q7FDg+sBOcwSQe0HHnrxyOaO+5Xq3NHxgsVQ6ZXYMhp8abSUOdPl7js58YCdTqEuHCd
Y0fR7QaoVV5M2ajo7QaMpVwE8Kh7gBDJ43H8gaGnzvHayiQQapWu5fMEVpAqgkg8Hidv+yNrHM2n
bNWQc7c9nxv63hjvnyJPPlmioz/j8SfMxoLXnzBxncBONI5YYANm+ht4o0ArDDoZ0zyecVVZIJMR
TgnZfRqpflkBRxHRBdcxt5RIv2to4+FV4BsmR7rn0Tn4t//rDiDxNCFquEAxMb+S/1kYPftVJAD5
JtkNOgywDIFZ8HTZfcm4JYTe/2Ml/7MydRhSzCtlBCt+sIrJyz4d0QnH9Rlkmb59bp++RQLCOAJZ
Fv2AaG+cS/RgLPjHhaH+8aZcDVVpA41lVXxENfpH7Z9kR675eL/MmUARD2+//82rPDkXXNPlteL2
OBfo3i4TyXRydZ1rS3jxmZc0ioXA9IDmG2kNNArdrloUBqJQ880AvEsFbpkUKFs0n+vrcE+MHQ/N
6WKjfGZ0tdRcNpPdvDE8ra6NdDqyVMGwQArPkj/9cFt+sE95A34bK4c0+FP69XhK50ILBIns2K2J
S+0vkrxaNZYrgkpIy8GOAWLqE0MEKCCoz3gnf4TBQvZmnLapw4Ed9PKjBZXFI/l2WpM+T/Ky5Qdb
Bf9fHV1qLtMzgbBvTHDShGwT50s9O7OPvWuTk5UMqiRN41IY8Njb9iBzBVwI+ucfgv5sujaJa1BM
EmEJM/S31e8GitqQjAwFehqmuYCWT0JIWKuDPYSmFpl5xxJwbuqx8OqDz5Dd1TWEnZZQWjP1Bw4h
w39Wx6v4aindGsLyWu4MdgNmIpkkjQEQsSLSpv7lqBY/+U8cKADiN4dfPd5Ds+t6ZXjiRouoyVk+
g2Fee/I3HE+i8J1N3z3BKjYgnHxsbC4wvR7lZBOligPaw2Q05p5axiXSvyy1ou60hC25J27FC2ZE
9rHwAlC2mFY7QjTWurEgDfZ+X9KtiSzSqnnObcaw0MVIfZPVbY5+96bxeYrhIupVZv0GRr09LVxS
swMG28aoxIeDOu2t5XJH8FtNG2xk6gXVrFaCRxO6WFmZXcQrM9N5LdNa1HqYScALdOxz0sIRJESj
qvZS8UtHZPaJDJ5IdhS9Ry5GGa/mq81a1pwPZJnH2hxZrxnj7BrPx68PSJh+HL/W6/Ma5Cqmyyzi
ku9vfAVgNpTMkKNDGVWdvKTyuk7qGrSzNjvwNiNlVBKWvNy9RB82INLtKL6jHjjqEd0OLYVeU17U
QWsjosFNLFPti9viJibJcf0vWX2/Qioc+LlRQ/Gysh3irT43oGk7Kbr7+viszORfbj9lMstAGGRK
5Iat/SIQ4QjyD8KZeMABQhRbQEqv2bX1+o4euUN5vJzyJZzqPY5pMhPjfX61yCqjxEkfwrxqv/W/
6P2nR46ADh10meQs775fxaNM3g8HsGgT7+MX1frH459f7f9WYuIRh1As5bDCSmT9a1wdc2WhVj6z
i2/nd+L5KvCHKa6IAWZ6oTfmmynSYey+qlzyZEAnbL3b0NXqRzW0BZc74+xvLU+Oq1qzrVKkUYvA
sgT1FIsXqa65egyh2AhELgrI/iPL446F9BQl2zhb7DYed/HtHXf7AZObdahUdmhDzK1A3sLDB4ox
nv4srNZrIuqWwZqbbHOBR1yKMmdisxu7d2GmN3QhN9rdNgjNwPMVmc//zsGr4ZAN9YwV87RCs+zj
fTST3L81OnkqxYwSxHwKoy2VaqJ3+sf+q7k8h6fndLNeW5LxGiF5nRDWfEdwSGpuLMGDeXEpMp25
lG4/ZPJg6qU2Sf0/35Ib43FujY+P6lkjUPzFy0mmz4F+tpItiXe7d2h6HuDDCdAHeDtZPwtbcOl0
/23Rq9PNa3Wepgk2P7N6eQPfRY7YSqbm2tGrraef/ynGzlDQ5Q8FNHtz0vTTwule/IDx+F99QN01
fRx7WBV+X+lgIkN0h/sDk+CTdUesbPUEoYBXw9hgBqL9ybMWXtD3N/PtYkzcW9+rUtwwsO+hvdBp
t2pmc6A2cRIa5AvvyHvOuVtX+tc7fjXWQNXqThtdaW7EKOntReO4Nvj1k8FtDpTHRaIvbfrF6Z04
NzDXZzV0U1obqATJ5PS1d3FJM8YFeFeeAXfa7WIdjnuDjv7XH6h4yuelvv6ZNPLtFE/cnBI6jO/z
42kHqcF2BCoArcBuih0WOtzC125HXY2n19daV0EhYQg9GZVtoZB+zAgg6lj61Wph2f8YtB64vr+i
/9VahEmcu0UzftS+NY7INeJuR/rzbH0TOD7/CT7fxW5fIgP9ezY8sPu3R67sDprHxOFoF/yJ+5jo
1W5vKui1dfTzuTvvCHPCVgDKDu/ShaO2sNP/nPKVZQfMOk7IwrIApnbkq8w+S7d+BWmfcDDThjce
+9sZ2MTNsk/hbkVRpl6cwV6hv+Wfe2GHeJBYrYkS3ROGeHFNfWFRZ95styanURsoSJkwgslMd/aO
JZn+xlmJR2fbL/nN+yzGraWJ24ri/3ODjb1a+32zA5Hx8ZjoMXWJs7OekHJLZHIQjAu20XZJFWhp
KSdOq9K6MtXGEyXHVlVaDjru44JGw5oJl26rmTLU7Ugn8VeoOllWaLDVW3rgkzdcUTkxUX7CQNfn
J4V+q5f3FH5Mt39PoDfYLmxbYXQPdycGjNgCBIhkCZRjtzeE2kdlECSIksT99q1GajOn5jncn9Vn
v6WWh4zOae2Z1VY4o2oBCUxQBtPkNF5WK3UYMXuLQM4ZyAjm5OqTJqufu75aVAE+qT+JUASje7hy
slYG4Ecd85sckKK7ULwFFqZidtmvzE6WHa2BcR4LWArQU+kyzdT32M+ok1sQdXt8eP9QVI8mfbLq
KQT8okbDvSGR/tRA4AVlEgT/PP1K0AWKpcd/3Pa5wC5Y41QfDryO4i9UdFAn4s3iZfcqAMbLgiyo
If+Kipz59WttvgcHaWOAJEg/oU2A3zM7uV+apHHuH3355MbjI4/vRDFuISHLH+qQtRlOWKrPz7/J
sBVHQDv0aKYVkdxJcl9Tx7AJGSlljFiQjXJw+hVjOACRhq4OAz0sqwTFs637tcoX28fu9wIk/VhN
ViAliD6raX1pyPmygbwjSiVspAdVta4dpqCsEx+gxkQSVon0x1uCG+Pj24m9sTgtNOVJw7WBl/S2
zvAk/BcENICa+YnRsRkXTN1711tTk1C9B09VCGnQHqE6a0nH7Val2z24sBCzeHq+cKrGrXw3LtRl
4WHG/NcUYcc1aVU0HcYF+nE/J+h31RdO0wx6EuOB8xphohpoDCc5b79Et18/oBALeo2x6f7jw12B
lmAgr/1RrcmBnoYlXagZHwXk/KjaBm5XCO5O608aanZdULkD5rA2WgDGvo7nYSXrpQmcb7om1A6M
lvwGdCnem7mFgaYX0RgBmiC0LUz7mJ0QLwqmlno7qDd9a2SKDGqiQ1kB0gXeV6X6BmEDSbKlpOL9
PXFrdhJmNjzv8X4Os8icGvjtDILMXQD1ofXj3XnPpSDdGpq8moO8UBoP3er2C5JsiX5EPiTcPoMn
Dz1/2rakX6V19I2Scsg2RuCVPq53Br/d+LoNumHLTk151VibTWMdcvNSUfy7Sc0LS1jSo/d2Ccgy
t71BcYR02dhlDPKR2+tTrqA/lEneAB3jS7LNc1vzzbD1Frb4zEMDk3JlZnTLV9ElJ5a5VrTYbvym
PuUQObK+I2IZxmEsVP1eIoOuKnN1WX2GemQ9XpA5V4h8IFyxCFEw7Pdb03yexVksJIPtOi6ttKMj
AI8WbBkhRjukumBs5uEA1QYeuuCQAwNJojR5vWtOgCpkirpAsmO2GUjysAUYPB7OCv1Cje5VxSo6
hNkje1JYS1io+wTvrfHJYvJOWRR1hASvG63kl0xGsKMgy8v/lnBbRY4ApFoknpjz+9cDnqwsZJq1
xo0xYG7XoYU3WykK9RnwHxcC6VENfc2V0+MFnfMgaECCFs1IaoanyCTQ4dokaoSIa2zlFS4flMap
mYu6qO0b24nXuNMf25uZ1Rtzk2CnLmImdzu2scVNoKMnDpybXEyZ8sn1LKdaYNWY2a03xsY/vzoo
YjRIVVRibCJVGLNP9Lx4y4+Vu1Cnm51DRAYjkhclWzQm39rRmkoO1LRq7Y6FXqcshXu1hTSD5/SS
UecFs26DmCMiGKzj2tMsSeyZpWt83BmTmxUHBYoJ4FcbEbWTaxwIVRlKTFpj+x3E7CwpG5ksmU38
yp/Tr/xLaEn89Xgl5ZnI4cbkZNSxL3NZ48CkyFpZ8V5/MdyX6NPM37IJ4XLdD4nPrb3uncUyd7qU
7fPklIHHNrE6bR85L3F/rACnlMB5+y/UKvC9btSOdv0+dc4i/jZUHKFvxmLxpFP/AeoCuTO9QY8h
VJRTX7WixKoz0l6GjYCqZPUTgDV3k7A0r1696FuWvpP2LNdUaNdSCd16B9I2Rqes/U0eNOA4qSiI
XeV+93ha7lkJJVAN8HBWaGpCb5808RtNV6NGUqBkImbb4VJylDFr8Rj2Y0tV6m3qDkTOhqCCm/0p
QQv2KyQ5H3/BzOV88wETJ4LEQx8JiY+0R6uLPYl/e+/3f5H2XbuRK9uSX0SA3rwmXVlJJYmlar0Q
krpF710yv/4GezCnqyhOEXPubmCj0QK0mH6ZWBEoUWe926krO3+hvwCDldGJj+YQOF1/98jVCZP4
shVbPEaeWDkKKQ+9VR4ky4kfe6d2cjfd7vXQDB22zzzfYRC0PUqm72QIYV+0d2rWkHZ2H7iVd2PJ
B7z5qtklk5aU64URXwV6y4vikyNgsxN8lrMvHIj6mmjfha5Zeit36cJ1A04d6PmBrhyKzvM8V6aW
KuiEU+rlTMUW5c28g3OElHKFtr34cn+VFw68BJl5QGZ19L5DxuD2zkEBVk+LoaKe1nLRuUd0SmSV
+iu7eaF8oEsCtKnBWQvwN8Adt2YUowhFXwdMX0uLSSvTSX3LoKEFqqayJ7XmMZRXUaWHitiQWRF0
wcfBTAfNlMcXtd41Dbjram5ThrYgOfdnYOmkoa/OABgJZw0dLrMLKNYDYUyYRr0YXVDUqbODrJTk
VIV/RHBhoFgJRmHE0o3lc2ZVuQG/ctAWQlPIIV59wPyoZ3GECxnQ8ewMhi/nfbAvVvCZkNP3BpWV
DXhdoSQn/up5ko17/MtaDm7hpIMFYAJMA4sFJqfZ+yZWPZTaa4RTNbDryBb5g3VMNs4jI/yj+jgc
oqdmG+8296d9AYSGUV9ZnW2JdmDgcxIBXNq3TgrEBEkeKiI5j87rc+b+aclhcA5fmglY67Dd0aNn
rnzAUnR88wGzoABzAfdUnqJjvAOCA0qf3qIfYgCI1svKu7o0wyh8QzUdsDeI9c2e1bHgOTUYeXig
6D9TUKig55y9smwzGltNXztsCy8qxNmh2ILoAf1R8/BYhauQN1RgXpiZ0qX7SACjQPLtiajW19vb
Q2+jPRbUiX9e6gQjXZvWNevTz6/uci3kKn3QYL2tjuDgxL0pofGHGJCwGiWQzdsdiF2SjRaa4mtY
PYT2/X21UKIFMxNg25Cs0SaBxtm7lSaJmpTtCGiV5lTHUCB68A0gwD5EJJv6h0B5ZP0maMnIr1he
WOQbw/OB14MGviaKeCreiMIuUImoHzS5J4VohsVK9LYQI6KTBlojAKUq0IGcvU1GVXacXiOsaKVD
/ykb3zV9NdZExxfg6IiMprSArkERF+J3t2tZIUIUWgOvg0TOoznYyiX+rX7Tg+CA7d5UnIq8M6e3
eJMddHf4EJzjqwtoAzPLD7zS1aG3D7/Q5rCz3cPB/hi3gi1Dtmn7xszDr93u+7Ryky2tgKyBjB/C
z2AOmmuaaXnPD3Ehjl5ankBXaVSWkaDTpoXgDJzm+/tsoSwEKZErY7N9VqOpldciGNsfH9WP1ALd
uke053bz5bo2uqJBIMmBc118G1Yv7IXo58b0bKf1htQBgimMnuhWcIsi8unsf5+Pkwpgejbc3Qe3
VVZusKXb8sbmbMMNTZn7rQKbGanOGrnE26PwUJ7jletjKViXgcCGADwokwBUmtlJ5bbhWI9pLZAA
y63CVBFzgFKa3yKAbeB/+U5r65fMqh65rfb0W3kF7cXrmpzPQikMq3v1GbM3sfdjfwwHfAYI4wXw
+D60mFxxxy62/Mh5/Sd6LSma98D5un0R0E+orGyvaffMAjFA0PFHRYsF6AZmSyz7TYFZwMkbiz9N
/NDoz/e3718w7U8DCC5EdGf/RKCymKGYShvqAc7x3m8lix3ks74Ddl8FnCC1UC5wazvZVrWlud4L
SiOG9T2JBIBcjXvq0cDYQj1oROpk7RQvD/3fl83eZYTAFZ/RlnqRxjf7JFD0B0VPX+6Pf5q/O8P/
i+2+eqXawWgloaxhxBd/iWLQnasc3iW6lvLjfUuLw0G7G6DukyT0PLcajGhc6CpMdBiHL5WOXntp
7cFfMzHdi1eDkZRG6WO/o965G80MAhBY0sfS+YsJOmRbtB+qkvlr94Ia9f2xLZ5W5Wpw87USKceE
v5Yv4u7oSOgzK9znyIXjblWW/UvE/th8G9sUVZW1zNriEv6zPU+Xq7mk91XXU69Xlc0A7Urjk1eZ
fX+ES+/s1QC1mefGtxwFPxE2Y1D8aX1Lo29C5MRhZv0XZtBygiQ8dsoPJTnagMCnlyj1yjIw9fYz
kJy+fGkQet+3sxTswF/4Z2i2VTKWgEdFHKmnC42d5ejWVvyaYAcVJEfjdgjgcBIhmRaL31KsmSWY
9/oe5SlfkZ1Ko9tAlM8GzVZ28GT1x2m8+qrZNpIUgOENHkvJUMR8FRs9ccK0BlCyBf4kDKvkNPby
Z83p0gqUcCHWxnSg6oEeQvRtKtPJujo5GaRBfIVDV3RTtqdBjOyqOo3srOTiHhreKz7bAiwe1R20
GoiIgNEeOk9E05xD1F8hL+s3AMtEllqT3ABinDQQ0WO/5Ratfbv0rQWTC+g66LeamUwC8+FKPnPx
LZ+IMab6Gd7Y+clRlN6AcA1QwNV3Flx8QbZSyS76Yyx9aLITU4joQFWHGZeVzTe5i/NlnkjMpqKa
LqN+dzvbYSj2vN8HPMAevFkgTXzkHkqSPflv4UoOZSmXChpL5M2gYosi4ZwiIh9pH+RixjxLeBNA
avLpdih256R561buwAVnDC8ohHhQJFTgJ88cFilRWe3nqGXE27YzqdUAAUdHkj6vRTYgjv45f0BP
o+NVAQuDjET77fx1SSO3SQmn34BiydGgzFftpkUy2AG9saCTtGrF0KyYL1MnFTXus6KyfxkL2nMu
r+dUJcEUGJIkxJEwCylUQCPbq1zxh0phm7x2OYQN0SOhywHhA4DfzUKGxvyzpgYNQEd1hTxElBZl
etBbLVJttZSNwi4yZG9/J2ni8w7U5DgdCVa9iExdVvjRquWezx9pmCmT5Bg6lu2ppTR38g5IViJK
LUgXDIhCSCRIxjGy6BDE6nZgg3GSsj6VHgutoOleHgsxONZhVHOWGnK+RDJBLHmXFaij7EGsIMaP
Wd4q9UUrtL546uOoNra0BVrSrZtUKvG0qxEwomxIZcegqSRAlnwc652Yqf5UQxB99SgKfIXmlMGX
BCdPm+AVd2BIX7IxSptjqCihZtYTIzSplQqEs0UdxYjyDBmk54YqR+1Tkg1l7DAgxjo3Kwy9tmRW
jmjNGDOo30U+l4CJR0z5zlZ8UQo3Qq3TCLROFZ94hZz2+ZeiZECyk5AhS/aZiaUILbPEL7jwAfUB
uTyp2WDIG42CmP+kVV2InrKxljgitmJV2GmjpSOmvqYRM/UhK7L3HIxVqh0hYdB8tboY1F9y02UB
2KtYw+WbrpCNYRdwnBKfwWgTxnaILtj0tUhiMalI3aCTDooGWaw+9L2mRB7kFwK0saEGhCZ6I6El
6j11byApHwSdNslyq7nwHBRDx6wUf69aUikd/l8aOVTDDWj42kMZ9MG+qZEY+U4DIUqHXdOnSvjA
dZ2q/MKvKQGPyLShf2+ltm0hX5cbrylLx5FQiBmKdtVlaWH5FQiZbREzjS8yYo0+tDUXhnY3xqLq
BkUaxYdONELohImynygHJGi4aO/XPp8fuRQJMRcXiI5fig7zvcTkjiNZ3xfUHqMiD2y+8JsqM5u6
UBJTr9APDPqrJh/r1wDqhlIM5RRjyF/KstTYIdcqCI6kIk05U+bQHrWR8kSUbFXDJAmkRLJisPAt
bbBtoa+ag607zwW742op21cFn2PywqFVoJYKr0ZA61ub6JSgWdLgSN8MWbXNskGonsBAkGqA947V
OG78iGv4F0WngMwwQ63192DQtPiTFXWpuMHIqQ0KH2rU272fGqMpilEfOoIaJBKWSqLyA1PBkoSz
0VU7IRxVkFaUYse7aVOnORhbKsH44vIMggh80AWKxaD39sdAiid0oGIZhI9hXYbcg1DnQmKnWVC1
NqdHtHCESOTLmvQ8lzIrQDOK/j3kOWeDroW9UVD7BFA9Guif+4/MQlcm1HgnmhG08Yq4T2bZ1LSK
soK26FRCoqcjvm/rOyD90pf00G/Yhavc5qxvVUvYZ7qpHhtoaLiUWhqKS4GrN7sWHealfQ4dhHTx
ae2xWHB0AFgBWQ9E4zRdUKafX/kbQUEB84l63vMrtTaHvkJ2WUjAT4EpJCL1oYPJQP0XUa5acWSX
qhkQiATfqwKuSNCKi7emDVYl+SAMPOIQIp6Y/kwb9BePn9quTlxDcCLZpN/UHUoTqfj2IXoNoxW/
Y+n5moTykLQCw/QPDiFZrOokQVDnpUo6WKzPRiJWaMst/X6tW1xYCIkgEYOKBjwARURL0O1oeQVX
IyCX/N/wFmkqwBDfm0tJdqV7f78toC0nIdd/lqZRXy1p04EFVOIzHomRHjQ2oLog0986m1rBRnUh
wGiilkhQzop6sgPQTHHBhdG9jtb3/S9ZXOHrL5l5IlGq5Wqr4EuQw58+4ogmL/cJXU+NddjF6F5b
SbctJUluhj5LkpQtDnsu/R+DE1uy1fcEebBpfL0dmKYJ/cOVvMhPGQSs6PUgZycobgJRCjosLOBl
n5/Gg7sLLBNkmatJtumemDmrN4ZmMUk0aF1HcS2j48Wx2L505K2ZWf3RWnNVl7Yq6nyGiHMJnot5
x6MSZ6XeA7vqFSSIzPewtus39pygTu2TqUOrs37HK5fk0jWkCgBqyCixoMwxW7g09guxbijvOQpn
Cs8cM3cncU3VbM3IbKVUOPtKlcJIuoUA4sHAqTBR0jeslW2/EMOBcOffYGYLlWpcQ0UBdyqESIq3
9Bckjs+xcQofgQwEHcUeghx4WdPYbnU71Ii8dgqWNoqq4bVBOt5A3XZ2AQyFgQd8HAQPzTCtTxJI
a4JyLHX0y4NnJmvtCEu7RUdyFGSgCACUOUm5WlW6Pvjy6HGFsC2avZDxzv0JXcpsow3/n4nZgCpN
zRTGSaPHXvwELGEf7w76B7f1HvS+zxByIcYRQm45eUBx8gQn8PeK/eklmp+8a/uze6xIOB2ibhii
7ik1+m6s99fILlzditxk2E0NX7hcNhzuFt9Wfq+1uq1N8Oxs8AIdslQHVrBM6YOuFpuOQ7R+f4jT
CO6NcHY0mhLHcqg1JPADB3yykJPa6mXlNH71+l8YQolIBUUhmpjnArVKHSoyk2IgwcKpvG203wVz
ZHl734q0tGII7JGpBoJj6t++fQOjNKJZofvAV0oE74BwGc1LfbEuwFmCsSgzBXQuDb8i07ZLAoHZ
cf/iNU/m2pU97cv5rF5/xWzlqkTL4jrmQHpTnkLlyKn7YY26Z2nhrk3MFi6NBOD5wSEOsFJBEm0E
KmgkdQduQWktWTRlFn+MBlU3oJBBeA0wyO2ctpEkFtD3nfIKyiXbCHtg8uPPbAsq0RRgzc+VJVzI
zUBl5D/mfuSEqkEPoeUKkg+EUsBuA5xBLfR5bgsT2dwDOExs75f/+PYFhw2KNy+njqzKOa19wyzZ
OmRRkMksRAV1PFYaiIvKE69bAWoSA3o7leYj6mwuWVUrX3pAEP7yyBJBEAHwlNuZllmfIG9XMC9q
cc/Exr6PPZxILfKAaiSGcqT5e6+/VsknEPykCqNvSkvL8P9EGZQhjO/7K7GYuvrLlSuB8xkQ2dlh
qjOWA5o+gWMDh2sJZK4FFwAUnQiKpVfufWsLGxo4XLxbQJlh9HNapdwQfA5KDbyXq3rmSJx+VvTI
yfkutmJ+zJz71hbuViTJIHwLfxle8VyiTaqnlH0P2pMxViorb6PABtL+130jS74/kpoAHAFCD3LH
v+1JVx651HZ6zIcgPEk5UFKhgNeVD0KH6WsB51FeFYbW7ZagVNPaaQASPqO2Cl231FVGm6VsO0qY
cOzwUEN8d95FAKBskCQCEr7Zg3oOJpRJt9PqfeHEbAsGAvQJc4NpHJKajGsg4KXSzESlg9sDFXwV
Jb7bXa2laarGVcd7ffBBxZcifYtaGS8AkdlHFkEvbXgKm2QXJvJLG/XbmPPdamJmvnSAtmWtqUeb
Cv0x7UcVFpYSfCsMeKC1/tqFhwMOKDBhkoDUKRo6bj+SMTUVExmYCfl4vACa+b6Hx0G/qINIOIUX
XIAf9AHgJ6iXo7fzvLJRFu6ba+vzfOoYQL4P2Rzm0WbXPQ8aybQ3nnOodIoatNjWa6qTC0RDkHbB
kijITSM/8SMrXeh93wsqCgCUjFps0sCw/ci3x+SBR45HDo9ABe7410y0RWDhV4a78D6CgQNYEcQa
E5nT7GKJVT7qwpab+JUa+0IdqxjdlLNB2wycQo9GQPu+waWGlhuDsweZjTmjuhLwHq2A6gS6th3M
osdVllj0s0sY0VOzBrKx7L+CwC3LB0545CRLReSsuoPs1pGNxJ5MDTNYq8Us3PkqOnuQggZT96T6
fbvxIG3CtVwG6j2kw9910Ah8NMlKUWvRBDAE8KWBRIJs2K2JuvVjo+5xADPCGYRtDI+eU29liheC
LOQN/xmZrSkUU7tWRboOXX+1JYLhNNplLp5s1bQc5pSHfKscnEE1oZGBDdW6uAKql3DH7/Nj5Kxl
t5b3N7TA0WEHrQKwhd0OGRX1Xgy0kvcCTf6Ku8gWm209JDaXfkMYVx2cmPvTRQ70h0i+ilBZiMNU
3HciWKBRWvsBmdCKnMYSq3hvoByh3SUifMebvEqSFHBpRpB0ImEuOEXICFee0/jp/loslfdUGXSk
6N5CERXP3O3ou5Rleh5iLfz4pVMvJZL1bnfWAzMMIdIgv0goC8kND1lOtwkh5GC13aMELqX7nzFd
mTO/EUhOBKPQSeHRQTRduVevHxydUo1SlfdElUj8U3WuDSvaNqElQ/Z0XEFuT3v4pzFkMiV5IvOb
85hpesPkARl8T9AB08c5kmQkyFci7GkP3zMyeyTGqhJp3MOI0bhUPYNxXsC73l/uz9uS34WJ+89Y
5g9m0leNKHMc9s+omZrxq+3PWbwPw5OuHFNq9/DBhO19m4vTN/l4EtRDUfqfjaygmoDkeCh4ENsz
Hvpg5df/FSP5MXP/fv98SG1SoY+AL0RPCgJ1JA0vRyee10rRCXg1zUkUsHwkeZyzD2GosxcOUgoy
QW0mr6wYGQJUHwzk74kcQNrbGcYytWPFB9HnYCCzY+ddYhwoeOzwgsUCfGO/7RArMyi1KoTXK2hl
lz7YJu1s4JLfNEu79xC1+IHQmuFFQLKSBUQf0Dlk5qw1RNDCjUlMomYQcldQ+qE1S8SvINPnkGMx
8zJTHvkezomdSal8LoRcl60RrLFg1VaitnDLkYVOrDJw9fpKxV3qoabUub9my/vkalJnl1zTF5mB
mivyPW2DzJa2AakTEp7MHEOoH9w3tpSLQf76Pzvkb+R9dZr5QRorro8Frz4IltNATSLdMifa6H8c
0Wwf2TOUlx/Ggw5etHDfvcZojVj5giUn6foLpmv36gs6XkZzbzXtUf5J5yCxi1rUoyIdqtQu2RPK
b7Tc6LlupbXDVxdZNaxezS3ZP42hk7QgVdCfjHStnXvp2bv+qCnQuPqosFBQ7VRxJaSNjZuHZ2bq
v4mrEKOlJ/zazOwJH5sW1dsSZkBWHksHLbR7w5WQxMyalaO66K4DtypPPTfgg5sHYgabpIQFLLRC
FKhpoWCwRz8GxAky3KgxsLT8Qd6ERNyku/g0fELxtZqKGav59YW0Azbcv++YzWxShnmBnnTBy3qr
fWohWbnXDzkjNorKb/e31lIuf4I3onYyMVP+EFzkw5R2Y5ELHg8dVxcNkkKPcphlnILLzv9qHkto
WbxsVowuhRzXRmdr6rMqG0e1ELxwC7esIbk6TXENNIqlP/ZeXTrpmnrG4gMmQZ5Dm5DUP8DaYhD6
kA4uBSRUxV2RW11ji+HKs794Iq5szJyPICibrBRgA1qm/EnNbT73CsS1ZFxrTVt8tKDng+cKARs6
lW7PHtYsVxq0gXp66vrpp6Lu+WLFrZjevR/vli5NCrDwnn+AgNuCDRJFvOgVhV1BtwDNT8GhVAn/
pNBttEbhuWZtNnVjGHSpVMBa7bsUwPZHf8qwJejzLleSeov3ydW4pkW8urZ41iaB2MOSnlotfODw
qYrtvv9Ey+H9Xb60G4Dj0+APT0ihOehUrMcgbOE3edF3EoAMsY0A6ftV8GABV/+b9/Da1mxQBZKu
Q97VosceeXgTRkQ44UtC75ZRmMVjvSvXEnZLG/Da4LSeV7OodpGijQYMJmiuiPONpFzSP/fnb2lL
XJmYZ0N1Bo4JyYeJDtStNju89/v8rAtWuJIAWYyYrg3NnIlyAJuaEsCQUoELKNDNkJ19sM7XHwxr
BgJyKr90L1XYERqp2/uDXPRkro3PQgWdFkGfFrnohQbkuCwsHrTEBRRYTgCnrEmKrg515kj4oEBq
ehFDbWonbc0i3QblE9fsykNUPDOemmnrRN2mWdWIXd4vE7UFWDUgFDH9/Gq/yI1cZWLaiF4G8cYp
vWPpIP2UN3X5SF9TR8mBEwtsvbQAQ1Idtoq5Xcp6ahL4RCCe/lcB6Na+2BScjzOKTFxr1u1LDsYI
i5qKLRU7IXZ59dDIWypbxpMRrUROS4UZ8M38Mz07Kpw41m2LiNVTvpxkozhsi+NZHyCMBAJHB/r1
uVmZCRiJttpJ3oAMKN2Je5EnIv5wLufKB2YCONm693fe0oP477MARL2dkViBogbqHhA+gPoeMvvo
LrhvYOn8ooUEQGqATSfEya2BgKtK6g+14A1IrbplaA0lQSd78Iqs64qDvNRwhl4zdAtOaRj0Sc3u
v7EAO0AgU/iilvDpW6BV3aE4eZrUjP7/B4XHA4Vf0Gao2pz5kY51mgSDIHgANQ1Jv/GNwqJiYw99
YtV1RYA/BG/IitHFbDp6YRQJRVde+CH0Ufoa34+ljugbJPcMMMTRbp6Usw/crp287Iv9mm+/BE8G
ATS6kuExAbw7ryb2ktSzEUDBiT28PhwHN9VI5ZiBJT/fn9BFBxSVZrAFI5jlkfy/3SYVrROgy30B
MsfvA/eH07ZD8FtttrldunVsiqHF83Zdm9GveNhXwsojvbRJr61Pp+TqXuLkZjT8YrKu7rvClT+q
4C3Rt3XwqCAtvNpmvHANoTUOeSG0eSP9O2e5p1GDH42RCFq4hJkiRNEMUrGLlNvo4AAEHYkiuz7m
ySb7air7RU5tEN0CCb5RttCPpMF3HkwM2L/ur8HCV02qxeiMQTUE0N/ZA9gw8DwVUy+bgSieVRGY
29cq+ksn9MbG7J3rxqxXxRw2uEZ2Bi5zZE4+qI03dBtaH+PgSDkrrHWzLAanqB6F+n/9BbO3D3If
YscSQCqKERWv3q0ZIvVGtim8M4Hbt36w7yvA7v2WNAN1ZCPbVs0K/G5xpsGxAFoBTUYsMttuIOJp
aEf50Rul/p36msnF8cpiLjAzQ4P6ysbMlda1otQqhpke3dGND+E23Db2OxTu8MdtCX1Gdmn7l356
99KRtRTwUsEB5lHHBC7m78m6PVFABkOrnAK7AcGkzwAde5wJusVNYrrAjHgTUxN4BDahe1qT/lp4
0K4Nzwt9YwsIkGoAstJBcV590LqPIb+k6kpFYc3K7KzoBSuGvsYuarMoM42qe2oyfcNi5Nz4jnPu
H8z/x2QCty4YABtBse12Msvw/05mZ7bW8fiYO40b2Yw8E8wm6Mu7LciwTr/X6CuXtikCPwDe0H4/
STrfmo0pr4yg6gJkRd0lwbMIYeX7A/t70c2iS8RE/7Ewd+4FicY1slqoypJhNPUj9HjRBPn4is0J
PeWzcTSO1GzJV2ZS7FsQyFuiTbfgb0dd5c8b4Xatq5iCifS6yUlkWEvgLzEj3HzfbJm5tFWCPML3
AceJ/CKyfqkTO4VbHP0nf9L6sh/ABJc4tZs5qY38LZrrOCc34XTcn6mll/jmS2ZbINMHA4gahi6a
YCObYOV4R0fukT2M8X+z2a7XZHZBqlotoNkcheAMQ26mSceQ9W1o9QR4L9B7g1AbXuKwBxvMiofz
1xm8tx+mHXn1Die4TTJD/Wv7/ZXBNgiWSLjNCNwOgkWn5Omrc0q7J+3mz+ENtF0ErZS5mR4Dq9mv
AtAWnytUcARhqtyDfXD2PbLcSJIfsqnVukYfxqY46dZQP8jSSyYIFtAZnU4SkFhuV1Z7IdMLkbV/
dmfeEDRwOr1NYVd0oaB4af74BkGP78b6X9qZrrmr+e6jQRqCBHYS0jr8zlIYqA0H8nvFzNJtqYG0
AIyGGgr5c0qyHgIeYqUOPMwoX49Qz3OhlsfHFjujDwyqz/7DSrS1eFyuLc4GxtAyJQkDLFblU66g
70U2hxTpRHTj94fwaCgP/hogbSmG1+HRodNBRMM66o63k8nxslrJFCjbY28h9fceQZ9wa6ikQ8OK
vTKjSxvk2tYs0omQF9bFZETY1pHjZdDRna+xo2WvSoYvMP8j2sCIRB2nQIC3cjsqPRx9oxoEwPd5
3ezcSjsYOIXCLtu65HnSy3Uax/zOjzo4PdzTXno9yw9nwyoaXIVrqzodt/n1ACUa8KiAlA2ooHmw
2jCWCzJGfYwvwUkzhZ3ZupN+7zcO/8qmlRYyhBj4P2Ozu3/QUn8I6mk598z5fHfeO3dw9Z2Drfv8
bJg9SfdPr3/sN/ujMt9ql3qpuUltwwpe1uPNJXy/jm/hJ3lrXVHmIImB6klqcKgFtL2c78cks2oj
1bHmDH2HaNrYKWIXWgajxSPPBRPHy6jtk1wtzpGa81sFpTk35pn20BfR1G9WDi56rLTHBv+RqAuM
lRts0WXRdTD3oMlWgd8yu8E4FoUl4/wpr2D5rsYTGarCvBVvLLyNxvZUfH5zFoQqth3RzTW4y9LS
6QZwD6jgAO4xx/GDP0APhwIZ+IbZTPiUhNeRc0JSKuPKg7VmaNqwV/enHmdS6CPZ7/Wa9y53pRn1
pxITWq5xSi+689dDms1nrEoFhoQ0ipYTSAXCH+lQ+7XrX6FOFHTxQSWTJE/6vjQ5jvzenFfum6WT
N5HvTjUTEKHOlzNDW2GQZjBf1oGZakdF+iPHYO+OIjTYff9lT0arXV+h4kiacicEdiKz1/sfsbin
kB+Y+m4Bukef+O1st3npp3rSCl4euJP2gfHx1jhuC6kZcKUGvx52u5P2C7eOsCbWJCw8YCBQB28U
QKm4DueesJ5xksZqoAe7XUKg2N0MNhsx3yDU2Zykp46suHtLyw1hKA1pl2nS0Z97O1Sa6KkcTfO9
l9AsTclb/T2JJkHSgaAUkpuGVe1zU9qeN5v7kzz59LMr1kCSDoHGxHqHfq1bwxXF/SPVIlCog2Pk
71Xw1Q6HFOo6aN2QYgtEKCsxwDSSewZnR0gRc3RMItHmxV9CcdSE2lL1NbTfwjFFoC3wYMxERzMu
pNtBZSJIv4oKNrL+OPY2MyMGyOsKgcES6OjGymx7ymrRlGEEK6wxg91jdEo2vA0iuy/RCKAJpG7w
Jm6y4cyX9sp2WcoMTpkEpOgAnBbxTNwOMFJDOTJ63LZ6DiUO/cUQDkVmZ+gCzUlFO6vmKkL/gEt6
5My08dY0FBeGjssBZE9T6xS81jl5Q1TKQtazVgR4VDxpXxMUI7FdQXvgL35ENkAhNLZvs6f7e3VB
E+bW7GxdmRxyOWhaRS+vT+oYWGIOVN3RcPRhU/dEB01+qTmGhU/Iwg/lmUeeQ7HkQ382EjDHrngn
P+8IfIyIvnSMH4X0ubJaHwxNglhWhPu3jUi4XynELsQit79/dlCQQpeGtINqG/CSRNW2chSaSC2a
Ctvn9YusQiuuORqxVY3bgh3bfm2P/Tyot/Znk40kBO2zaXziSIo3+tQor35i+dlz4n+wj0R91AZT
+12AZgYA1vsLveBa39qeHa1SG3upUjD2NEULuNM3JeGKJ/pWNZsaQGlbbtZKCZMDfXstwaIMiB4q
FwAxzvvyOrEdEwXMXp6UtCngmnyfaUTrUvTmaoMqvyS+yL90TdRbVc+YYg55qEDOvgapC5ErHtjC
PlOk0aGVHu1ZlpQl+J4H+pmwYfwo+Iz9LrSgyuz7E/Xzorv96llYwMCOIBoqEEK1HIInU91IAG4n
4V6hjRnr6Yq1hR2BfpgJuDuBPX+QiAhCW+oF+vC8SHmTq60ev2adc39AP58jKAlCHhFg6Yk6ZN5j
16X6IOVjP2FgoG/VpOZYNVsuTCytPEupNaSZWRRrKZCfzg7SXUCvTizl6PiZy7RqRmd0nSwDJJLU
MYh40g/ah9yK67jgU8CKiJoKqFHA5/c3/rjyHfNBzgI/CkVPbYDvT3dNTSL52IXQh0h9p++rmDQ1
s/TOibJLnbpddsrAnafEX2v0TQvFF3yKJCngaERGGv0gt89H0CSdmvSZ6PnH8hXseZZig1S53DeW
rRNm5zKRVny5hRI0TE6QbzTE4dGYpwS4UB87XkGpbjwVBFzOUGOULeGBmg+JpfwX/huy0Oj1n0j2
BRD/zM4FgiZNi4YUIAJoCtiAMZa/+Q/RzEwQdAiQFibdRcU/Pg9vsXt/Ay9EbqhGYmaBOAK/GzrQ
b+c2GlXO5+B8eGFBUMcCF+HG37Z7DTR20Klr7d2fagvcvYfQcXvf9MIVdm15rpaFjt8sDcRS8oQ+
MbnS5UHfNwC6aTNwyq1R4qyNU5y5IJzIhoLjME7+u7SqB8naBrvMRKOx/1jbMjoPfSQQWzcJSbVW
T1s8Sldz/DdwuDpKrc7kzE9gu3yiLenc3Ar2Eto5TT60TQ68LHvMr5m9/Rcpn5vFnXvLLTz4LtFg
WCut5EM200eFHhSTf4WDka7p1S+9gsgrQTcHqUH0IWqzrZS3SK7pBgVChe5pb/YG+R0oTmlYAEcP
4Qdr1iAxSxf8lcE56ajIBAMC9T2eXSD4Qc0igrvFUg9gT1B2w+HDf9uliEHWovc1q7OdhEQ3bSsK
qyA343Oz6UBz/l+NDIwkKsI5KJzPr3huELs2iSXgbcRzy8lbSWBWC/ZIRfQqiejcNuP1dyH/bnzQ
NzlivOH8zdCsPAHTes18DAU9joB44hUV/oe871qO3VqW/BWF3qELbybuORF3waM9m23IFwSbBt57
fP0kuKUjEuzovqPXCT1IFPdGLb9qVWVlgpL7+9EQ+1GW00HKHTq1t+NLY3sGxvOe7zRlBm5YmU9i
Ds4m1JrCyiSZxz/3WmMyz8U5s5HGvxfAv/JuxX2Ph+vEoACC5fkTfahxzcTgA0SXtMQCjRqbqj3U
xl67V/n1wBKFIeKCXY0b1JL7BgeK84f03mvvyrn3rQ2Tk/TlNOirUYgyAW2IUH+jqEGw5RwXSqGX
u9S/V95d37s7u1eCmA6lZuouGLrFN9MzyYlwzkcGudvqXjLqyraYaMH5z6GdwrHfu0WVgxv2k62V
oL/dXSXXv443nChOQMVPUPSXQWtY0csULuPAPJ4+sqqRWOCOrDTa0LMnLBPt9tV07TGDzvxtbmrO
F3NlJMkA4k5zREqj+uhMAKtxHdKbZrlvrDb8R5uAn/DcwM/QAMx+tyfITJFHacNBAiUkndNyOiuv
wkuwAzsQ4bdt+UCPyyq9K8Z1dS1CRgp1lahqBu/od7sN9G6YLurYgwZWzhFPlVBd+6Q/dHsEjnb3
8DpXQGZTjAq3ALTSwW3Oz96ItRw1g1/nAJYkek5rkaK6TaDFdIwixkj3YllDhTHGYJnnAenyjPjc
jpHggPmd3g4HJl74oxODJbvKrBogkHwZsRDW2HeMypeq+MxBQWzQ6PYtRh7lnhTRFdYctB5ZBmVK
cyPKPRssPwdquhMa9nAEMxtpLTtSW4vG4YgXHshv0wd2oVUS4sXgarq9Hq9QB303PdvIYVcIUeLh
zhl2LNTsS63W3F2rKUQICHeiS11/QuxN5QPy9GSu2xXE6e5xJlxziaeHAIsMGQrn8DT4vlZ6D1Vd
CovrnSPQivQy1WXA7IuC0F33D97y30zNRlp0A+CER5g6atqZdwqPRBRhVjQcNMvi76BdrohQYnAR
VVQmKTW8p2bWEH2TvDLC1Sqcqxf6KC16rX3k1pH+KKnmkgE7EVj2duVhv+cOhxJClKfUWkIW3dnv
oHN6e6avRGm+tWU20VI/cClq6wHHRqUp2L4Mgcd08/ciFtf2PXhMweIA7Bzkw2aZqlYopGiQR+5Q
Cw+hQpLU9PQermGqB9Hhdo+ued5gvPzb1uxiGKiedUHfh6NbQ3GMsocE+yU4UPpgLNMXaNs7Vq5+
qHesXou9fbM6O1FbZDuqsGO5w5QCAE3t0nVEp32EssFWXy5LCFm+jKPqW4Javd3u8LWrClRJiAqI
YEsApPb7PgncOh2bSMRLQ1bb1iPdPuyebpu4tkrA+ICAJgvoi/D5YP56PY0BKPMqdC4eAMpVQMvb
LMPE8e+EDK/UlE3PFvC0IC49RZlmq5GtPVlKKHSlQznZcPROqB3eVuD6aC0CCfNXLFA8iV8hA0rp
F64i/mAyd0ZTvDacX9sw80IrgffB+yhzh0wAtyVhoyoWzJQblZNS+MWhjrIBHIuC9C66ithoWeOi
XJynfGnVeyNqAZWirRO97gYwKBZxMXBEiOBiEDGP6Aub8ADmZC2SSqQoqEpQOQ+0kKgjcVMU3jJh
jDiVJ6SvscgnsSG6iaSXVHMZUXKyHvwmh9x2OTZPwOM39sj0TaElCiUcJLYSH0GNG2/ZrGwRsqjZ
vFDBNVtkKpeKnKdXQDR5+G9/eAozqUSslMlzi+ITOGa1pABw7ofyKhK42MpjabT8XPTeWAE5X7Xh
BdD3p3XKkDFpa0dOWcqOc7BCkpjJpVbN2bhJUS8f052elqjDJOASAHQ69csXOu5Kmohd17gqKnWj
S4Khqsgk1tb+E6/m76mDmsn3ndAFLSo7Ib1xCB8LGSBnYa+AlpPNCGX7C1dXPMPz7wTkrrq8X23O
TxtZrIYUKdeDvxRVf78JNW/HmAyIIWI9NoU7G/FKzg87BBlkVFBjt/+oGEBJaqqEqYvVqftLrTVW
0MMpAEzKyFnYgFzvJctBSaqJsapSmanduS2u91ZEbBM5lYm/Y7Y5BD5wB7FP+APfai21G7NddORR
KFQS2saakjhwYVWrpl8P97Bx05fnzzbub8vzG8TL2CQfhYA/KGc2VyPClSabLbPWrNrtHXfg6gkA
3wJU0DhThTnEAzWhILrtUx4P7rMyrJoWoIE72YvrJ90XG/z3pZrkAxsINGyUxmoBdhHQUfnaw7tr
eMsWykKOtf+wJPso333/Xu0cIJM8A0w13k7T778c5RQ3UgPjjfxhEcDM7Wticlx+zNGXb888tgah
Y4mbvj0cdOfgAwB4+/tXXcIJ7/lX42eekyT0IbhwYEAOLdf0ASw8Zy1SejzSeVJORm6XNSJRsmVX
33HaPr3NW32bXU0FuGGTvIDpTF+tnjcG0FqkK4D3AZHlclnY67XDEm0vhQQa7be7fdUb/9rt2a7r
vTAPPZ/mp7KD1fDxjPcI4XUUCNkP8cLMP05PyePaOQBBsrMQQ/hHm/7vUZ+jUikmp7kuRNfbM7Pc
TA8AV4NC6bDZ10A/muGdVXT1kMGDDX4/nqcA2c+GugdzNsMEOFIjoB1X0I0QtFofHh0Q7by596hC
r3mmX43Nxlbpu9AbBwFhBF6PHEmNHyzm6fb8XUHfwRsFRgO8UiBcBZHm9z2XtpFXu03MI1Rh5Ava
UK3dm3VPKvlqrAlPesQroOclsPTcA8W+kAUJJ2RQqu6HcSlI6uJeuCiLjf3U6v4DOL/XKsiYD+0h
0va3+3jNQwTQb2LQgpQtWvC9i7HUJBzU2vhDKF6K4WXIHhPqZWD121auAGIxkl/MzPpIcVwaixWH
0+s8nZq+2m5DIKYKcnmEnDf2A0/IktrJpFuqtSpG4EUNIAVDQSIGtHANMg63G3R19QAbAnQqA0TF
/D7Mfbag2UHiD/QztYk7U2zsjNVQQSHeye1fNyRCOU3BsxHT+318JRZk15nsC4dak0WDu9CulaZ6
G1n5PZY3jrtyioPWAdTbk/AeROG+m6I8j8qTBKYyvYLSEbUfjZFTY/t5BT2nfI+i3XdvCk7FhNnF
HzpkOR7B0ppsUZUcaGCNPNwe4mvZDOSbQYQkcQgNg5zte3vchFIYz8fS0laduiqXGUFaXy1P8SJZ
Co4vQnT83o69okCNVfzF5ux6lgXXp+oYNuFoIPoB/i3yjDtmb2CZEfOVLPW6UHVrYvfdacc7Hb42
ASg6AnwFaCfAZ2fHRVXzE9MBzltqn8eKwcVn2X/gwBPUpzqIz8I+B+O7CfeLwuq+F4S/esd+tT67
Y/mgHTNeHqaur7Ryq5wkGqW/RA7VDxArWnf6Oi2m+bUKr0CccMKIj88jdKPs9gwViPwhQTlMbUPE
slRTX9KisEVduKz1oVb7r7eNXr3Lvxqd+UBNMKRVDvcWPvvx7K4A5SKrTUXs92673Z6y5ZJT16pl
qcd7x8UVBwmcAcAHwH8H0Zo428VREbqhWCXCgf0ASUmHMK8Gspr+nj7s1P7ZoH4zM9sxGe/FUQ35
A0RbxtwcQxljSgWhOrjIQNwey2vRFkC74cmCRxBUx/MnuwdJQ2FsC+GAWCSZyHgfzK2plsSfBBwX
d7bGtO2+dQyXG6xhX0BBBZfM7JaJRrroYsHrDqkce5rfoGNN5zd3bpmfgdfJDDTyoCoxXafzerQO
kXih9OT20G+iNaNxVrJCWPwdfF1moAqrU63zWqUp7e5O95Qfu2FmeLb3hEAIUzDadAdPXLvlgtrX
NpfYgW8A1drWLxL7lgyqr4pLFN1kRuQbF+Ul5nUIRsfKE1uBPVJLHiBMvSoOQ2NHwQn8FDGrxkvf
LF1StajOqLQKbrPuPWabLFbbpXJgwpOcqL4GFcoy3vS5KRRqFYAPzMr3YrEtmZqUKFCjSGilLxAu
3FWK4bF45/JWjjJfJwAINFwmjNaxWqJGyFFCO8gjgqx3HOAobA391H6q3l8VQkJQGIRke02dwGaC
uACv+yv+ElZ3S9unrfRjqXyZw+lC/fLOUdwAyWhZag8CCvqP0FHlajBtLxmw+aEx0k6g9MrX74nX
/bimPycQOSkGiXDwe87vjcgfWmmaQMbwNxJiVS5EW++cmfdszE6vNkNyH8IW3WHBm6h+yxfsvT19
fRn+3YvZBQQO2UEuPGwz6CBo6QbqYu0xwhIhxcJ9uXN+/DirZiM2W/LdUKRCy0y2CIoFhcziYl3Y
rV2SE0YtjG7BqHvl/1nVazIKCAzewHDeQKb/fXEkg1hUNR3BaF01RuPGMRmYqNezzi4TII76GjK4
Pn2PseonLvTTLvxX1LgCmsrPBjbJwgRSoJi6MHymR9SrsaiGWacBM+GJK5pwoJzsTfEtYJf5O70p
ZQ2KFYRvtrcH/UcsZdaM2ZgDNzmkdBp2U7Y/NSikwUt02dUD5HOKTSLdE7L+zJb+2IxI4vzV79lm
DIVs5Psa480XRu0TQYEYRRDaJa/Vr5lApBHaFBk431RxC+34xI4kK3tl3ltIrOGJrdNvDFCE2en2
KNydjdnTr/KDJpOg8IOll8VW1DwIjOpfvPxRURMIC9nNuQuWEYYE4lyiFlGLYHi43YSfL3vMhAR2
Brh60IRBcvX7QoQOGBSPcqE7VOIiEBEj3qZbhVNrSJHnT4Kbkt4SUhLbhQDZDpSMhER5YIJTzxkD
RLVQ/IniFwGx3I5wocl1K5G3hbs4m2tH6XQPTgyWcMLn0f8B2TGeTUU0siSiE/aYQHGX8rZYm15v
xoETCc+VshW4/e3R+RkIgFFQIExMGZwETbjZBHF4VVaUCIlDHwd38FCNvTr2YDYvgm3IPfciDUof
p2QNBuLsFCS0ROW5bO4gX+dPARQ5QvpCRq0exE5pPG9nazeiXKkSGhRZnXnzjBUih0R+wsPSzMzE
DBoVSLXBigyUgazcByCrNHGVAkoifP5ze0Cm4+HLNvrRlNl4UICUAc0/0gcasHYu6khErwHmdpM7
fZ6/AeaGmNn5yIGCoY0oGCrBcBgwb727lYucgNtOF0rBqBM1WXAN1NHr56FJjdu9nJ1OP4zPnDwv
GFs+q2j6UGeP2Yub7EfaCVorYDSmNkTqTnBtdpv+sDZzyRmakmtqwPRGSOaIj0HXQZGp0ZJyk0Bk
7HbP7o7rbLtD5oruMwFlmKlN615lFLSVQpkPhDuhWuP0twS9v0uv8Tlb82UDvAWIFRgRXCmfD/4v
rhATlIM0sphNpENb2YTyjxGCTxtCJEBfMpd7DDdXezlRGuGogKYTYJ7fD7UmpMGKCij+IeR1IVaF
2gpthbOKYQsn0o8/KsUsceMy7uud4b02l4gx0wgbgo0G+N3vhseokCCOjPIzrvHdo9gMndmzyKhB
MI0lXOIPz0PQJkeIdYY2Q0uDlVADyvDi7CkZy4+ISTqzkvhsFwMLtxkzFrglWnjJhzCzbrf02kZG
IhyVTBwr8soc69wntJ/FLhoaVEaD29BnzEzj5FS9bWYeLvtc3JOnAQSJOGGlZu5o27pVh3QGCEFL
DXkiNdyCpXOb7EQ9fOvMGgoKlC7oS8kIbMHstMSmjQKpMpCb7iJNsaGHAX89MKh7Dua0hecr8mu7
5iskY1iX49AuiX0Xk9hqjboK9B5hHc97ljo8Y7hUFX5Z/a/X/v9479n21/erf/83fn6FQGIZgEhu
9uO//6ep6vIlDl7S30hTvr80v2Ufv+3rlzqo6uC1+u/pY//5y//+/iO+9act7aV++faDDkGAetg1
7+Xw8F41cf3ZCrRq+pP/21/+9v75lcchf//X769Zk9bT1zzI+f3+56/st3/9Dooc8EjLqKdWGGgC
chD2/LIoJnt//uH1S4LvrLPyI4uj3+wqfknf7n7o/aWq//U7Hr9/QN0B6T0op0wxa2y07v0/v0Hp
AaKwEzEOP/0mzcra/9fvFCvjLyEjKYNoRQSMc1qNVdb8+p3yB8RXELqFfISCY0j+/a8R+jZvf8/j
b2mTbLMgrSt0eb56EC3ClyZSKw5yetJ0DHw5z2LZk/nOLfxT4wwliDGq83gvBTF7AaGq8ruJ2U1b
M1xdMiNMaPLBe2nP8aaVYKnTwDf6ZTr+7NzXzszeP3NLc/RGLElZpMiwlOmltb0HQP159k8dUaZc
JkK5iJjMjkQvbdKI9zv/1KkltN3W48k16Md8Hdy5tD8j3d+29MwQJv/rpPBML4c52/unFHQc4FUe
QQ9SMkS5ICrfAgQqODUqKNxtg+h4Y0N9dc3poCUWNdmIIHqYGYliMJJ+e3A/XdNbrZodNHHYeyK0
Of1TCTaaWo0sI3tX9MaooRpTvvTH9rnniXivOnkeQPo1qV9GfVrBX1aoX7osX0gwSzuMVj729rgM
oahxqg7tgnEQidlWrRoKJHUc6fEfdBmVHVOaAAqDgMd/t00VVCjyYe2fmFfoN8slyZ4ztXmSfcI/
lii83ERGADcOzuPltuXpw/Ox/mp4ti0VECiWNDMttUGXQB5VkvH4eu/m/OlcYJ19tTLbmRXX+tA7
a/0TJKoBQMmfaCjdQIgWNKIl3ogEnIABpbb3AMFzKOnnlCJghAQbCwli8DV+H9Y2yOAzMYp/Autm
mVa14XnDqHeykpNcYKGl2HG0imf/LhFClGX1Ngc+cJKUImpbQKWuNoFUgL+8KVGE0WermOHXSh1F
WtRL+5Aqn1G5iRiLHOqJm7hwy3oTKJuPbJB8C7rB4CJsqQAEkawWpdVpHMZKZ8bc025P4fzF9aOX
s+MiZXxp6GnWP7Emtam34B97CFRm7ZH2OFyYJ0CX7rjfc+TzD4uzcyMNvQEVFaN/4va8rEJoBZzu
eqKDfX1D+ap8ltk7B+5Pp+hzBf09k7MzwR3isi0Lxj8VevJSWGCIB5GHDl3qJa1KqJFR9HY7klhL
dHDS4rWJEilPV4Cti6wA5BoA2IGnK7YrKzbxc7ShNBbgotsTMe2VH3sJdVlI+OHkZj/n6csBMsot
7ac12lgux4WyTrTw+baBT6rCuQUZct1gSYbsKmD039fzUKMGiy+D4JSQQRVN1AevoofsoXyrgaMg
BRzD1w7k3gf5aVz42rCpT5BKo/TguV4MzaqWDdEetuweFBYEweGTp7l6H0Kplkg2ZTD7fltYtETc
91BVwEEgvCHWEzH6jtaKbfMWbV0C3PliQJQvYYm3fenupmY/OUBu9XC2lmPoA9O1T/kAETa6b7eI
ZIJd1CjA7wqSUVrvHmhwKTv+XrYBxhuMUXUJItgGfxFJqfrPNHHxb2iS6Mh7affS9fPEyefC/zoB
s4U/DMOY8ozrnyY6usGhfbU6RlZjtladaRK0fmuzdxiHXvoOt1WWd+kzP4vQb43PbB+kbd7RrYsV
EJF8yTv+U6yNVqaWi24bqY+SFU4E61oEMhcHyQ51WhSFU6i1A8Fxo1z0u/SyfXntd7EeoE4nVM8N
QJvckwyeLM3vSbjKTuxDtehokq+6xT3iwjkS7tf4oXoXfuiEGJ2XwvpsFADp6wenGuD01C5ZDQ/b
V8FgtImgS9JxJue6uB/1ZhO81Wp98O7K2k4r6McIwq0FCQY8ZTTl+x5ifY8aZDEMTsGRPbLv1AP/
JoKS1kkTPRo1AKlRAt3dFUv68XjC+QWV5v9YnTkXY+UBpZkmwSk08o1gUWRbLUH743SLe+nKOXDl
1xh/MTXzJcpcyhWXgikEqWuSrHAiuHgrprq7xsF5r9BtHib+YW7mQRSckkUQywlOvOk6vYZq+rUL
hr9+2UO7l1r3F4C4n2gbClhaSTq72qPuWQtOt0/G6xvzS6dnHoY0JPEoJeg0NiUojnJrNOMLxMQh
6es5CNXo+QoFOeHKXdM4O83b1uconl9jIEx1wEA8TAw339dUGqc9k7gYA6ida7EWbmItWMSar1Eo
zs0/uqdCazRkR8CG7Gkl6A9lFUKntxuBTMS1lS0i7skCzwPFoFkAcGgUL0eeKTid7UsC3rnzfnU5
GsEamCINKw5qH4DfXOzVRSKLCvBTBpk/nQWg0MyR+d3aPGqJN6xKq4mTkLNoPlckNBLzEWeIbzzo
kWotfc2Y8F3QcdwinTrR6V2OnrFPyMa1cQurxgK8LiWSyhxZeTBRkefdSjIWmfmMQiEUmGF7EUMC
VSdv0mTXa/GyN1abVuv0CsW1akxUc9C278b26eFVHzaI27I6BEqQ6gdJBIEiFVm0muhsAPx6fvQB
tPxAUoKsjs8auPWOIC0mr6U2qJsV4N2g3LMy8hgT2CeMwZGz4dqUnnwOAGMA+avhqxW+OpL3zfOE
F9llUN3drwfytnoe0QVtQWn6wwYUfUswThHB1oydc0QdHlmhP2+odjcO1ptnyGhcrObEAsO7q76d
Xf347IJBI1O3Aq6vWN0jWQI5rQ3Gclod/eKC+fDARZigz4joEFsguxV007SVXZNHsyfPg/m8UN96
jcP/QsXjgOFFfaeGu1xByytzA/ypAp9LQaGbao7oYbSqyYOIWR22Ir4yVaNj3xn4fk1Qvoyc7vQf
r4ge6aZM1N7hUJmjO+spR25vjZ48WSgx3nOq2ap2RbbIJ2PdLk/r/SJW12QL9u5AXVqOAiLUQtOd
paM/LFGcoWjngiyshuxL3UZoCkZUeFpEdbG8Pl6ALlbhkU7MP+YTT3isuK2nA5JOcLyvGrIGm6ol
wJfIMBWNut6zxNJ98jYaAgaUc159zewMyuGcqSCDrA+DFgHSAyBZYooYOP0B/4IWuzfNXUiOYG7R
kM5G6jMny3foi0LYxF3oDqNOLXvPVEOjp0puVdyslzCEdqq5utoEmv6ha475Pjk6+vpt1ahOoyvk
gAONJt1WT3XzfVRDq9BXjbMbVHDktUarMUatWRGxVhzazzpH7O4By2q1eWw1Y1AHvdQOx9VGIGdL
wo5oNdmkTd2aJM6Pq8UOLY80eGQ6OJEQu1s0+uYYaSTTPjiyP79hJU/bSCIfiaZbh6Oqb52JeHZt
PmH4EvJxtM4dwegOWrh+QdGKTNYguHwCbYfu6PVu0Cb6g1anEK30SbhwCe52/APWVThxhoXBzh0f
AFh8dfpeA14mAQRnaNBBP6B1KO931f3ufAErVQ/mAQwvwc4zKlLaj0caMyaaE3AffJrxgSYoRViX
Tqo6lXX7gOOv3txfzrdZjoGlZDEA935wknC8nKnFedQuqwqr5oiZwoYFp+qKVyecbaZeHs0aOclX
hA0K+yST5eS7tnphcOr+n3mFiszhicuibnheIJmHLiNQVBkgcvCZIwhU18xtL0JSIjRqBKC6jWjJ
GUl1qE5hwd0el3lK9Nft88X87AZWfMUX+bSafEJ295yte1vCOQhyXW7tWuJGNHIn2tzj27j22EEg
HXQQ3FS2Ne8z7Uco3OC64FSVQa77grtV2BCPDaZ4SZGPI+mYZ6rXl9K9KN+1VQDBSTB74T0viPLs
DZQkctYxFAyDvsymP+QP/qk7s2e8SPKVtKUe/+Ri/v8sAj3B6f7rr/Dtj4AzUuVBG7x8jTRPf+FX
YJkSpD+AXYXi7FTWCm6e6XH+K7JMicofIHQWwUoCkhkkfKcIy1+hZfwKkgmobkNGA0hqgDe+hJbZ
PxCJRsEfPGJkaKe/91fj/gy//koCXI8t43n93b9G1Bv1bTTHoTATWWcBSjXfPTAZRNZsh3y0jmBN
7+muOGaJqIZs2bSr1AvY7pGaqEYdKe5Qy4VMjjhqZcbww0UYav4CvSNXeq6ZOkTRlUJRtQohgWGC
BPMe16gQgosEUmdU+lBnih8YdJ5HCFrVoSJ4pB97pNcz6JMymyKWazy7+ryDQmTJCRDaooHMzNWE
k/zuMWVyAQ55V6SW25ZCxgENLIw9qh0hr1PpdVsM0THOiiKy+SIr8a4tpe6jS/L6OYSsi2TINTSk
g0ES9bSLQs1VgnVPc/1j2SSp6vqZpAdhtqEavtKjpOnwRwPk1JrsFWwRgla1JZ6p3nChUSu3GHvK
8WjPVX2ppYmP/BlUJJE/zYM8JXnC8EAhUgtk+/NFFAmVCvXh2mDE3LWHVlkIlRBvuCj1RM2XOFQR
8btqGAMtKnOA2YbO09u4btegqQedOPCyWib5OzfpRKBSy7XQ9L5d+0O5b9pc1OXWk22wCLIqMwi1
wQn1e5owvcYU0sYThdIuWsoBUdMHQw07ToDggJB5lFH2wSFuWpCatt5oSMj57ZiYvShhyKvgFuWh
G5cXhzwJSj1ik1QP6eiCKrzntM84gnWZmSI9vnKiT21orsl1NoB0El+OeMbIeC6wWdDuI6U5D9gE
D3mOrpYy1ZA49dxDxA7Rc4AVYAW5mOtUJYLlu5Q7qNMnEFOTpa7pHxES9Om3biyiI9vSAWIzHbgW
9gX4uG1RSVzOqdq25t7cNoaITJmBfUatuETo2HUYQKjVyAOhrs2QEullzqJWQFdir/AdoCilPdWj
ui+uwYfXxqHG8EXAdBrXMmAlWsnAI4tbaagVOdPligFB4UdOezXkuzwANBR26/Me1XkIjNU0E4C4
ScghszdKbWEC8YdkAO+NzYNH59mwkDMalIYeVTL7DnHTF2mUZJWqx95qQr/YoZJf2bVdVVoBag1U
phfBK9nWLjCPQS2esWw5COWAZTrDAw55QjqpLT8qi1XphvkH53E1Sb00K1QRV53TQbVx3XiRVFV6
BrJMqjpWKGADL1sYuWrUpizyjV2wZnpu60kZpxUiEIu1TLUBURKQCGqRG2IVyx0KLxcJzgvZYZl4
yCWzKqh+tKpBQrmd11OLjolpS1Zq6FK6AgcSUGrQFZ/Fayhwi2pZ5YVXQkCoDGngL3sXuIosGpSL
Ao0PKxbavFE734X2N+95rtW40F4Fs9fBLzPhmeqgfiMnLQiT8o7qjKHJ/S2fiYMpURSjKxSjGJmc
0gZflPAQ8HJTZVcWCWpNIVCWBecxFygIYKaFzXQCpZVhMZIIOQqipEG0C8Ci7lR8IvMR8XgulDdV
wAaL0s1TO/dKbFih7IlMl50he3x5zpKBWmR1x2ldVssreezCF88LUAbQY9kjKI7B4DwExIXpj4w+
GK07PjblqJPNqmJ81NaXUrCQS0AR6KyUTZmlKjuGPpIKlYSRVEEO3fFRkddZynNapoS0BXXQidKn
oxZISaLARaBrtfL8ilRVCfjNGEJFti/2NPYJ+TQZ1UOx5wdXJrTy2Srl6CHqi9dWqwSihumA3aAu
z58zCKJK2sr6EfJL7PQFSuzey74EHAM8iVFGBYu+4ymnBOWs7flp/ygPGBKcve6mrrlKZSQwsfll
jshIW9dGxYvoX9F1RkdniilMetIIpHB2UAYg9u8HdlNIbafLMVZPkAO/lffik+wO4cun/QyUdadO
EmMzqvAn6MJT1p9jmHlZ/0j3SW3LILTrV14sIMWErffmVYK8Sjmfe+vDmt5VsRS+VFIMnknoebxE
DVee09QdLz1447RE8hqWyO2Ao6+vxKeIoXq79ijlUar6dl+OKXUMciDv4giaTCGUd0gRp/KyY6aC
GlbuPoKO8lZRJUsLhRkVlSlTJZdPqFtVIFSTg5eFjqYxBjcntvqYxa3D9WIe+mqEOhrQMcP3ZX34
tHlTO+DSA64sl4TIptIseqwCgXN6pCHMuhM3bkbv6yJ6GMTU6lGFDd3ADi5iZ0I2y06lxmCbwWo4
7pLLcqbSocdrslelDi1N6ny5vOm4AgtdZrayN57aAMpvXFSUai7ykTEmTGWOkNvW+LbBYhrGwQjK
uiQKKOAMvhFy3c1kDtmcUQYJUuDpXqDQJJF9flFBXNZEkB5PljbgVDGVGCJ5gmeVIpZ41YkJAzll
YLYLhlX7BvF1txuOoGgOMP7ZY8S6z03pvgoFpJKYlNozZVescZcoQLQPqcUwbKKHTYfVLeEobkYf
aYlRji0kjcQDQES9xvpjdZ7oTXSplahFGbSUWWW+jxJsZI/EyrcZBZgbaeDlj56ujHGQLJppSTLE
Ha6sYHyoUJW2oMrerFwOMusip+WAwW7YiJJWudD7mtyhwq+SAnkxxCmtRhEeQomIwGruH9zUQ0qz
c/GALCqnqMNTUY9mLrI9EeNWNGuZQ8iYiV6BKh0IWPYgS5Cx5UdNo/YdCkO0poCpm5QBg8w6M1hj
QxV6I0iJTit9qoH8UKX4TjY8PrP5oWW1IRTjpRfnQoGgaq9laSfraQwKAGhfUU5Ljz2hS6DeMyo0
qX4Q9YbJ7VqZzurMV2tvSF/CIehxKdbcrgOZgul1LYrE3ULZJkJdPDCV2CGFF9MaygvkfVZKrOml
A2dFidsjMRUHkH9PqkCrAOpEcE7iU6sFe+DO9Tgb3qAcaoHSsXYU80CR+SC/XY9VEm+UmEkMnNWt
j3wSRe9K2S1P5QB6fFK2QWPLgaRocEgRofIyXCPiwNaOpLhveBYNa5dluhWd1rGaRTyjyXme7AIa
df1jUXj2/2XuO7bkxrVsf6V/gHfRg5iSDIbLiLRKmQmXUqkCCdCABob4+t6hrtV9K/W6avXsTe4d
qCRGMGDO2WebAJf0ru7nusOVl8KlJVbRfiYC6zXWzbX2h6mafT6/9FKA5Wu8cSxVOrlvAx28PVHJ
XNpkXgrnmDlq3aenLeK6au0EumufISBgWIJzlHJyMDiv3q0aJZYk9+45jAawTJm4C+jsoKwfgqNO
49tM3xpbyMajfekQZlI0KY22Eg6iMEtuWhK6nK9yK1nrGZuHaUPvWkcYLCyJQq04ysvYjnPJheiq
cQu9fLD+/DyYVhRbhIoxzTZWSEG2bzqE9SvvQhCH2UyQyOJHpiSJhkWjNc1P0I5hBT4ovp+mpkth
7pNgUWyYE6/g3MJngcmydmZ7kCakj7JebiW0rZZUeFczmvoH/mHxQM3aQe2F81/7q/uk7bZPoaPJ
09bjR2foKTIbXODEtv1kYZ++Z5L4ey8lcOVhomxFFB9aXi95UtegowXc4EJMSVs2t0gl2eJOynj9
BwXgvEvBBslxJ38BVXq5BHM7PsZioDBTHV+ndhY72fj2NMyieaEoGUuMqttjOsLGPVpRgK6bArFr
wz+UkeEP3OhPLoQdbI2rLIcn01VT9VT7cEI1Id+wiWD6dphn3CY1bfrHeMtAdfYsTrXJks8dXV84
SvsTS5Z3WID+8LsUtVfiReUgJKz9TIDLjIUuXXFcDjChDflbajgmZYx/J53D7edAow7UdD9jj+UC
UW75lijctDJG4F2Mi5NlaZinwu8Kv/aBLK3k0g9DeIdepN8P1vHC+l3zCmJbgFE/HP7PDHbcxSjZ
ilI5LCiqb0z8EY5lB5yjM3q7nHmDrFo//J7xDt+P+8P39bYiUMSfNgmvDa8Z6aGOW/loB3j0qqCb
zn0jBvxMYV3OHdUn5Vvgk/72vA1Zeoinyc9biJWRL23gFdnFVzg+fM+65RMf4rDyiXC7bVWI3hGp
Vy1TnSLOAy4CFYIFnjyCmhKUpduP+jOCKiVvp1Q9sNHYHWLQf5rFQ6E7zbDdkYPIQXAYnsOGqEft
DeCBh20KpywPngew3+VYbKqGmkV6skSBlVYG1VK+STdB7TPHe0qaubAd/aFVKApQWocihnE6nFPD
+qhx1R26yHsRY3SE6c90qmPjH9aoTe+1mC5eHLi91/TsBHULzPDGgeIUaQC9Mwrkx5uhJFKL2yNt
HWQSP0A+G/hf7MhgC4GUshpSvdb5T3UTeZ/NCimDru3jNqjvYCp0MFAHP2ON5dPiRfyFxWG41/Ec
fUVftVQ2898nTCJONDI4C8l071vv3vnjFYKJvclQaQ2QpRZS8uEo0n47BmM051i4b8K2dz7e6+ca
vLUc5Tp+xwBhWl1LTyIFB2Oul6BAcNFWJt3S7XTYiX2yhiHY452M70y8Dk8mztYKzJkJGrkbmyQU
fqWpQ0BX5+pdPDB61jVDeeZ9g6uJuhCqgab3nv5ZQ133GrVBX2Y9kuhjzyQHnF8Ml6WsX8FfG65d
65u9S5P6ArQJV1id+aWxCNqNWtQ8NV5m6hv2YEg0lG5bkvt2bJB8mY4wSAdDzlySFTahA5IlkDMQ
QofTq/XKcTgXjRfZ3G39dG3Drd/P0kJ8FaCLLxrfvQ8xdVCLNvrRbp23t7c+FMUKXM/jNUHjPam3
uIktyrdwK7sg3TDJ6WGqYL31rQHh5UZnaYsNVL992ibqbsTGNkIGXxNn+iLJeHBqkynG+t9Q66zx
l810rJi4FfmGM/vz4JF5b6aavHRIZX5keo3vOJUAF6zxUJhTV2i2sXM7iEc9OS9naxpVQ9h9ztoG
KGcsk1LqDJr8ddJHo7Mlz5oJtpMsbacq3cBKx7drd9MyXuObp3SuIpM8Ox5/ndMYctlUIJ1WyZg+
DMPgdi0Nl7cx7eNi4KBDoUKrEcADb+pSKTgJ1yZVuTMI+05Wzz8PKa/hNoweCtUGfYyjTj8vWcjQ
s3MelnKMtqdmZAGM5RiSkIakQf3H1R1a1HUHM2ty1E2wlGo24mWk/fgE42ZcAzHO2csUde7Qd+t8
RrqzuKo60++bRXJS1E/hgYiOPcMtGwC4y4adHWPvyxql9jBSdfPUHuR974kJzKdYQn3nNTJngtsq
mHC4rHHSvC4Nf2z88RKj+YdxxLcukcunDHBWIULSVdKgdh1oPe2dTT61U5fsRLL1X6awm+4Ek1ke
BUBFJ0m6O1j2iWMQuO9zqOWOd/W2V3Pi7uJk+OlTHZyZadxdbUKTB7Gyh0jYFdWEArCfYctRzpZD
PCAAI4HXUC5r9mO0Edzvef2mJ3iZdnN/mdF+LW4Z72dih0dEQaZ/1GnW5RFj6m5FxffozXW7J61y
MF7VTH4bhqS7w6trS9Jl8Z5sIS19v1keCYrxB4VmCyB57Z8lQIcCTNsOUa6TSksvxWa5vaM6h/Vz
GOADuYFgQ9Cg9Js0KV0zbW2+8Yk/mWaxB90OZG+A5hU0AT2cDsQr6Dx5X6is48JPXFOO002jYDpb
sIaBSZE000miHKoWCYwx56EB8TBJQizCyCZ5ICYNfuQW6v0YcZBL1nq6Cq7qq6UCgWrN1pcD3Ge+
jRs+1KIZh6zTn9IDHJ36J4eyejc0gfcpXdGeNLNdSxUSsR9uKIHPlF95HLftJvwjnfz1gM/VHKkF
mASsobvEupv3LF7bPzrXgjJMZFAZWLqDZNYve40E+q+LxOHjMzp3OQ6++EcaThECKF32PUtGseNy
UAeXrNkhhUFktQG2+dL5atvxNmYg36k1eKfKH17XTELRF7QKkiWZ+feT4/6PgUJnlmgId9eVxD8V
4KSSCWQVgF5nc7XxoaLg7RdhjUVJGytfAUHVb2rgIyKq1rWA6+94xyTk98wM5kdL1eeIxeJqWDsd
1LqgsEmoHb9t1sZPofVNHltuv2atXHGExNmbbl1zlp6vDwIXN5L0zJY+LYnHn/VS4xAeJ1mY/tZo
D5t3Gi2ccJepgambxCU0Nuiac9YPPmwyxwCGWQJ+9pKr9g16nG6+XTsszXXY84d1dhhj6YjLHJbm
EPAuM7lGqSe2s3G0lfsmjZCN06c7L1xFGUuyIB2jaXHp8ECflUenY1wjtxn7YKL3g+XkCWibuARS
sO9dOMGzsgM5I5+NmwvdZPpzHzC/BMGN/piBub3ELK3PMCnzym7zYNtLmTmNbSsLBR8w1Hqe91PJ
sc9Dv31YJqYfwp7Y01j3wM/E2O7rYMLZKNwF+gK218Ab7zgR9aOHnw1F6UYfQgvdr4DQodhUJy+y
9usTztb+2ogg2vXJZO+xPdacbGx9pyiE5MjeopC+eYn/HANcvfOG4fMa1M9t5FAPaV+XsEG3JcEy
yRronXulCmRAfksV33Ud1E7Is2RngIvdywoTOVRBYekL8ik1SHOHTwcp/I1V8OIH9Sb2ozLAbthF
W1gmKGRzTzasaLoQ40rLqxv5EGpnjSNeGhSYmzzpka3Ps5dh2SziohsW4rjrXKX5YIoGgW6nKQoh
oljhTjeoL+NEwWhI1G4ZdDWiG4WqxdeXIACCWNf9ARscsX2BByP5dQ1LB5D7TPyBHGzQSbx4g3It
yljJaEOKkK/8CIP89bDZBTGl89aVPhWnca7XC9okzMQCG79pwnnZMNz8rQofo3Eyh4l6Vayjtgjb
CALn2cU/U1/Oz6lYvJ0TMaDZCI2U2zpeRHOQHkxjs9xbuSjSBqIu9FYgAhAlLmagwF77Ffm6UzKg
i+T8i/KRr0Wa2H/gfPUu7eTBGZo7Fe9wpdB7EFmaHW31S9920GgtpM4hq+nzaV2h4IWhXDWldfOo
V6AHviFeuUTLxcFjD5sF8K1SM2LhlnS8DMCSKjIb9FERmux5xLvP/KSY0wAT+1/fDMvhxQ7bEx1Q
KrdaxDnqTlR90zTnt84qpA0ms/DZL9rEnmoVYspMBnk1fDyGI/8sF3bR0nuXmnul14Z652+kvfps
efQ38Gg0WbeC+TU5OGQhlD7LUP0l2VuWLjO6leELIJ6p0PBmQxOVNcctYlkh61vd3ofVCN1w7lS/
86D1fNQywgIwPSDpCNwQtBMFd95UdJ72cgFz4Sy3JrtvsLmLOJTtTnPRH7Oe3K3rUi3h+MVsfpJv
HUEbDD87EWNCyttxh/ahzlOMh6opdkuViHTCdMP5JYYTl5iPLzbhuN9mYLJDlN4NVMCwccbEYGjg
aztFxO5cb9sdz2SVdjHQvUZi0F3bMA9nEb0Qb/kKAhB6D4ypC+YRixvTP9ejUAXfMlP2Tbac4wyC
0I22ALdGv+ql/4VnEcwCI6EPqaIvY4qSa1ojewFJbxEFetE9jWR0kol6IqnEdMR2+toBGQfZIfXk
jo62Reb9VtFQf9MNfU5qQCJ85Huc9KoUa1jj7JXZUVkBS3nq+L6lPxz03cDvBgDQPn1BHfmZtfYe
jcaYM4SEPbdqeN8wz7mKgPiV8slwib3gndQEQJMs/RZ0l3mVezq54WCgHDtFmd3jxgSLW2FJkKA1
++3WBtBuqLpYvsPf8diMSIeY6rgchf/k6ng8cdbzO6jHC0YDXoZ0+J5mDfCtHn1P0GqMtup4OYoI
DrpbjesDhO/hznF+QpfETob4ch96wQ84Kr4w0X7XbRucmPSCgzC8O/S0wyQJBeuZrSzZRyjV7vxU
zCAgI91nGanebamj91sUvke97p6FH9rj6E1bkcBI+DHKJogBhmYsWaOaAs37/MhcuO2HQX1tLa6R
O8NM2TYvONLNseuNzKNObfuwx2BHpyP7Jq0MSjUOWOL+wgvUXcfVQNaw1R4vl0TvQUo8dsZ97VVw
tzAF1yBrb3FLp06o+1FhAbZJLaqg41+3MX7E+z7aCBLB4bY8Ba65bfJ3QF33i2if7VLD/AWjv0kN
9UPb4D/Sqj/P07KV3iKfMGmDJ85cqbA5yiQr+zAEL2qqd0hewiec5HqOaxBDVfOgaPDqMWx1aY9C
RA3+FBTkzoJf6AVvS488QOwGjaWxN4pfpJ8dIXZ6hpgSBhlxf7ILeH/wi4buIHdUhA+Wj0GO+Rp4
wUAoSxhRwiR6oegnp/S1mYcvCV9R/g7y62S9h0Q0RRwsz/HUgMvjgqPBJLJBt7jDnFd+8R2/NrXN
vX4tcUWVtpOf/EZBrCNpBevOaxRIkP23LTwqxBheWT0exrWtizlr413b39QCG2ZdodeWhtk3h+iN
kzdn4qQ9g4Dktf6S3CqLxEMFlXYQuarR5FKxZddt9mvfwLTTuvoSom1J9C1VfqpxNmAfdRSSBTnS
e4YBQpVN5MSyhp6nJWjR4UUD+QxALMnRFiIUt17NPZLsz5NDHZei1dz16dpWgBrkl3je1gdLYn7y
eNteqOckkAQCC5EeKo4uSvfAWdpjA7F3tYadxs4lSr7GEzdvYOlM+WKBu2CRD933Nk3QraOujmuc
+TLavJ2/zBJ55T1CPcR7mmqQD6ENxEDGV6WljmnUX5jp9v6CeR6gpwbxJ7sIvwyEk3w30Ai3N0qT
uA5Kssy7BE7QOQOa0Wry3Ga+OGhiNTKV1I9YCCAPGFIBs8iVapEsheuiH0aA6mooJyQS4tBIklNo
+qegTzVGGkhaVNtrXA8neCAjjcP3H1Ikru9CIpHBUU+vXaMejA4/YRQq4ACA+b8HAU85BWw+Dm7e
yinJfsxsCtCY++CH83R8UaMmpyzmT6tLj1lNo0pNUV1ENthyFbvHUDq5Q0rheJq1gxvoBsr7EHzV
a4Yc0knyIgE4v8S+eEzwixIi0rxvExSujOw3DEbzDABt1FAk0XRItbJZfYUf+BMZAFosRGPC39xC
ZN1BN3BxqVldjQomAFnwTWnbFbdk5p2W8LWY+frKRvWD+ms51RSjlDTZ6Zi1WMfRQ6OMrMZuwSio
83+kou0PXgoCeUwwnyOiISgdwp3OHEivXXeeV10yZdLjSPhXb8QwQnTwY1/X6+yZaB+D8V+5ZXrK
6gAtd/K0pmS+Z5bYcq5tejePMaizK+Bt3eNWxvEZnbKBIMCKjSVm0M1p1W1cuWAaD1SgbMf4HGB6
jSaUpGNfwBLoNaB8uQ5SJJdmbc/LsKgdGdghqO09j7EM/dtFU6PBmLmAL8+yw+SyzbWAXalLMcEV
Ib83PoRLULiHOScbIrLbVlQKA/tdE6NQEFkItuG4tccuA2gNEylSemgL8rrTd0kXP2un051NzOMU
gTHiE/91WbifJ0zG+J+xObY6/B5ZwBhjf1kZyOhbOHQXn8Ug+Ee0K4IYjQrZInQ3vUcGoLho7G7S
Fg7cM3rVkbQdxJlMBtFPF8p6KusJ0/scSrpRH6NREXG21qVbLqeliy6YyQZzESRazMcl84LgbpJz
40lAFRMmUTPzPF4lCzWwkZ/i+TuXTQecfl0c/IkCYx8XQEkSaU8GOBn+0CSXFf3nuOuydGsecL/X
8/3sjdsfTths3mHULoHX9zBrOPR9MkPQVg8aEm+LUclY9GwaIUtJZi+4A/sDBWG6kebrJA2LrmsS
E/kUYiiGahrrXrR3NmlH9aTnmqJwZeHESwWO0nAaWENVRTHuBnifUJUWEhaH/n5M/RmzZuFGWIIw
YK/b1dgaX66uR0BaMLhe1pJnHN1CTmGE3Np8Xo2NvwyTgZUB3QIXoayxcbDuUPek2X0L8gTWsYH1
dR542VaagCNUJugz+gA2RXZFPNebnZKHbIYbSKx1WiBUpN2vYjFPUMKDC8LldFjqGinOBvG133pu
5IMnPI08iWF14JL6uEsLfwiyI4geT06T5KVn4gubSZXyBgB4UBdhr3TFRPSQmf49qlXpgYHT53yb
40cMzscT8zKJlF2rlXuNW5Vlf+h5Dm/P1+mZDssnI9cUB0xTeaz+0cQq2Pcd2SOqfS81auC5u9sS
GDnUHKZSPR8RupA2DkOYFqgjCSsMLyCs0vjDga/uGPRjV84TBe2HwJFncslBznY812uI5g1l79n0
MBrukQF07pOmKcntJQ3IOgH0Pe9nLxqPi6Xb3kTybfCyaxPSHj3SdDISNR66I4sDzk0W2zJpdh7D
OZqG8ibRww4xyBf6VC8E57EN00uHkPgS6OUGKgMH+VvP8efNKvAUjfssV/E+ougoVzvv+eLqA5ET
1OwrHRCumfDPg6Tv4ZbxoxrVFf7bYj9q89LY1p41kK/HaUIcXWLIXPHW/wav7aZomwW3TOQBj54h
9as4GrQhbzQfv5MMDS11root5uS2WY712tjdAO4amqoJg4hpO2FoFx0IxSVIt1DuELyx7TvWpagS
yBfVcHTKw2IfWVDDeCbpYb4TwloaDSyD5I/QS0bmp3jI5Avca0TOlUsfwemjBzMxUmK4Mv2oTSdy
01LI4yZkMLFoCQ4wGZPneV7QS3BMaps5ZDC2wJAC96wHTf40IBgvAO6aZecWZJr3CYMDgPtuFw3G
uPss3PxiEDTJ68QLc1OLryJF/7m0uNrGkD/DGdAWfWazHcawz872/YWKGmNdOqEaJGoF57jn9nWM
ox7FDDhSJwy81QamBd59Dlh0g+NQRt130MPCt452yfi4UjSHIVD9oBq6wIItsI18qVa/8U8J7+Wb
0xR4YK7xRe/irnfg2XfxZwFffEwYR/kJzLbkDNKjKrwIA07l5pO7HVn5utTiEmdywDhsQHIsQncm
H5iLpHIpza24CRbPHVBz8FcuZAPOU2NO4VLbEw4wFNZZ3YlillgHu6GeTVPMKkDVtQxGQl0M0wee
R6uy2TuavgHCDJXQXWbr4W5G6NYYT+Zk2Rg/eUm6nDLVh6VtvPSB9haKtzTh13VrhqdGDj/CmYUX
bOKhEH3nPY6ifwxJJo/z7MXPGIvsAR3/TGaYMnozv0t1gqPQxfGjVIHSZRvUXulSxmtwgBq3nrOU
fYu68RMmj6rcWuiwJt878hotcti2T1ZgkBdvwKZwDx+yKfJ+DhM4BiMlxbKNex4OY2EnZ444Iaok
AY8owybZ9R7fFBa5QDxeUge4mVNxYcR/1hSzPb8L9ph8SQRzmbOM1/AYRh7kID4NC92aymUC796Y
pX0gfqxRzg+YR64NgQCwh2kPCAKfQrmSK0t7Aj/DeYF7HJ8hDM3C9Rg0YkM2TDh/cly8RhnCnIya
3tEArU+g4IHlMJrnBseuA+/K2p9I/3gBQNRWCvMWTOqfGIw/inqmBPW3eUEJyvPexzkxKWEqoeRn
R3sKeLYzp3rx8dMEK2biJh1u3YWZjQ8qzmbpyu9YkiQQOhvyKRJpfOlM0lUgMrR7S8MdBw9oo73b
3aB8PBv4VsYdcHCVjrse/Nr1jjTTEFdh4L0pP0t3wImyY2hb/5qpLcauwwqrkYTzYuYM1LSI+fnC
E+Rngh1g8nTd1iJwIri6cf2GXFBzUSIQ+44v265TLD5jGLlcIzvFufaH9wHrsZSqFedpBm0V8R/s
Z9q0YApNO7PaCoj+3RZip9Hp2egRdDYMLQ79pO+IR8qA6ubQRyB0RKsLUIwPbTFGfoulHi6ofyio
GelYTRg0LGD+YPR+oio4KIzkwm2FjneBMHEGI2LhwTNl65X08q6HkTKQsVFXsmcg2MZzgoi6mKgd
c1RCrT97oO9wWF2BqVTOw4RpKjNBmTaIzprarD4scywPCsAbvi+IXy3dXvtghRMjaQDn4y2JpUW0
AufQQVj+5C3eq7eKDfMtSMZpYuscGREOV33yMPZanLshwUwLE/O27pezJ8xQgQx6wKjOlk2Aknwc
AVRGwkfegsi+do3PgaB4P6Jge3ZShcUK+H0nZn1nDPcqTyfIddwc2kPkMP28gc9H48jPgK83nXWq
151AqZCbwLnjgJd1qeEVgQ7kF/n7/0R5v7Q/5nEZ/1j/6qfyi6X9P2Yr9/rnvMKT5T8u3+XyHxVQ
GbiyjMPHv3N78n//pf8/LFkSMMj/d0I85MRj//ZXRvztb/zJiE/TfyFl4EY5h+Ey7FxuOtY/GfFZ
8C9yyzhCwx4mSfbrj/5kxAfJv4BlA3ZHgOevcCiQ5TFr/+W1Ev8LKS0R/Fsy2LEG0Kam/xdC/E3D
+j8aV5wi8Gu5xa7DtAW1Alyb/sqGD6JIEjAmYAPU0f0WVXPEytX/JzXvTbP64SkIA0P+IAngj079
D6rHNkODn6mlr+CeWw2ZuDOW7IPGXjsdPP3b2/+T8f/vhiu/PQqmcjBeIqCAg20XfhTtguUTAdBO
2opkED43HlCbHfP5AVTUfxDx/1VEiTf34Um3T/JvIv7U+G3sZjxJR4Asnjv76e+/yQe1zu0BSJDC
LwDbnSi72er89QGZ4u3az+h/4hFTuM/botOwWofRjJ8z4YEVAN7jmFSJ5+rpjx4lb/qcLgmVR2Ta
LPZVdmZKkeLsxm05y95bNUiwihBcy2usX3s6RNEuRmOkHv7+g/+2pmAPhBTjAMAYzPXSjwY+8EDz
JObNvGo1ktkeUg6Nj7z7+2f8/vKxYGFABuMraIqi9IOKt7NR2+sFz1D65rB2Ssblv442nC//b6lI
8FeToF+vHzsW2qEAvuTxb2Eoiqw8BHLWVnWyvssAkizMRcRan0ytUfbAXGALAJLUJbQef//lbh/+
L9slxRLG6v31ZNQZHyQq/pwSpn08Ob2wp+1SP6yn9sHuzT9JoX/fK7fnwAkKB1AWRh+3ZYL7lI8h
bSF4hf25vIPcpbhFM40F3bk9e4GRG0S6f//dfjmp/PbliA8NNNzPwQu9rZ5/2zYDJfUy0I5XMVw2
xmtyWA915U78mh68Y3D8+6f9yuH9+DQKLkUUw0IAgcgfTh7PE2gXSdRWBtrD+OTdj9cZ8mWb/4RH
UKWhdnSF3dV5VMDTevdP/kzRXyVo/7WGbtbZmBiBnIat/NcvS2pB6hB8+6o5pqcJX9aewXA8ZuV6
0AdvJy7kKXkCzKPGAtVq4WUF/8l/eu/o0a/plRzpkSHbwD+TY/IPb+aDd9JvH+3jyW8k841b8GYg
ggKrmGF9L4c12GMwIrsckT+oVeBQCmCov8WeYCTw9z/NLxfe334anNMY46YY1f5aKP+2EMgwWh7V
pq2AUB2iipZeBf1FYQ7ZTly9L96X9rze1xJgbB4/1PcoZ8/eEdSqO/hGPsyn+AAs9B/2/O+nyk2e
hmMrQZwrXBg+/FyYlktgxqqp1mUcmgsE9PMTDwi3/2CL8/tzcAcGKAuQPYqTxf+wB0YPJtlhKnBC
jsp25daFCtgwlqnd/f1L/v0oxkGUQLiCmxeC048Wq2YJp96YCQ+6MT16BZsb7JVCOUf+4ef87Swh
/s18EjEo8L5HEsoHLwmEvWHiJQHXs8nbQ10Dg44TuK6IJPunGz787WC+PYqCMI3/IwjO+bCnm6Bf
6nVR8DbMoRy4rvfe2/qcnOd7cUJvfC8ekKNw7z5hOjV889/+VHn+7/fCbz8eWkfoCiHkIpTA1PfD
N5Uoo7zQdN5urdA9H+sTRg4wUOmPYSVh5SOL97//DT8+DzFOYCsiFAShXCmOko8lWto6t932yQBx
2gx1PEQ+f/+Ej78dngAbopuFXAhfPxD+/npKYWIYYpC2IUoFxgPZQ3f4J1uv375CjH8U1QiIpT5s
DT++MgbSHPzSPGSy2g7MscRhvrMa+Q+LHaLev4o7UTEh2havCCUBoBH8TB8EzkToduloi9Ffzbpr
xAYSNvcgMq1b1pZTL0HDhSiU9AXIW/gkiWAOI7nE670bXcK8dI7B2qXrZ9+vIGZx0C5Ah6QhEYzY
Vkhi0j/WTUb3KE4CcOe71d8zvQRvEfSUDaYDDCSKNIJvfkNYn5Vb1sgKhqYOPPY40bBnm8J5y7sx
BoN0VaAY5G0Dp10kHerkJZ2bQOV8zoID68E4w7DNo2tJQT22O9idotUUq1pADgCI6M6kR75IOTQI
OCrDDqzuV44hUVr0IqL2OUqZC27Wo41aCw7pEHyNOyAhRdL3VuGDCP24NF4A1grYcA8dyMR2H7iY
3jvVmpdMgJ+Sy4z6fd7YGB/R6rn7Pik2AyvIutkUoq6Xp1Sx5DLV/opxI+ljUmhJAvhuqG4J9niZ
DexF0q6+Vwr0EbSqwSDLDqIGQKmeBtKT+FK/R0xGBBx2Q66pVBrBNybG5BlIQAqaBaKpCsed31cJ
GmXIfpwerwM+lCzgvB1+rieMl/Eeb+pA6ImmNofIRxqIHOYeGZIOBqpFsCYI7nQEQbCl5kbcjc4B
b5eZgfnDtjrYkOOcuREhQg+8uH4aJGBFeaMOOcYAZitfQgUkU4QkptTIb1MEIn54CDbizznzO/IH
IOZFFgQsOHDWgVP6hebLuOaMcmcKaGS9rRDAHRj2sVc/CLfW664hYD5iFEQ0ZXw/Gzl956D6wjcl
6Nd2R/6TvTNbrlNJ2/St1A3wB8nMYS/WqMGSLcmWfEJ4ewCSGZJkuPp+cEVHW0turdjnHXVUtXcp
F5D55Te8gxHiyDlbNg1WsczTbdjXwdpXDBUDSqawyXaABuFj/yhDXJA6Pb2kOQQv5g9mAckCTNaD
H8ga7p891NMupbdAg840GBY11QgaRmbgViETlt1T0uhsba0N9nKjmaD0G9DoTXb0vSkO6F4z+tsh
WwaVCtYxVrICBM9cwtPZQBv1nE3hVAPgurBKWk7TYn/xRVV9Fjhd/rCC0v3m16bfbGuFl1Sk3Jps
2veNGlBGRuPGDGn/d54txU7yb38rvVJ2kQGf/PuQhZg2Jwwmf7G3GBYuVeyIzVKHYDnLXK1dcas3
gTdPbuqfVOUExT6xbcMFHl2ENGjYTvN29nvB+xrN9iV064ntHTahAd466IOn1qIPDKZpbZTjnW1W
xxWAp2gAmoG5MWeIYtvUgszcAJFdERPaHKK5Aot1C6K/uZMuv3RjjqqYDokxdelpSiiSNhW56fde
MrHemW1hPJi2AkmMNr2JrlztuwzTFxkXm3BJaZi2wH50pEJZID5n0y+O4nrOLQBXzJl2UgbmS27V
lsV7mfwnC0fMl8aV6AQmhmPuDKPMNfMxuzhURjF8CPwVYNTz6m9cZAuHqHaVehoAuH2CHK4F79EL
h01bmrBCWkQlr3ujKSAzOr7508J8dIxGv/c/SCDW5tY2QjptidFO00M6DQYUZ2YJbnpqUyvIQA5l
Eo1lQDg7K0e/dct+6+Jta4V63gotynXy7jLXqKekZHCcxX2zmZnZyi0zDEYrcQkUQ1nTg1sJ46PV
67Hc6kwZDIhrw/0J78MJT7Cc0m4l4oLQSpI+U1vNhVPtCnAF05ahWe9AiCkB/2PmJz5YPURHaCQh
UplT1Y/AaewWbGSKfQ7tX8BCCO8XHTvdiGFt7ZO6a5ddUNM0PMyJYGqnJAC0qIfcVW26NCbpcFLw
oCc/jeNDnzS52CorK4B2p2H2tVuyMN+FjrGUHxLQpw8FJyrfpGMLTyoYuwGJfw1wbjPVgLmiQDeC
qLT0E0Z7Sd1/S4bBQSMcZq99jbV5bUFOYWAQQTYLfo4MA1bEXt8hsipbT0bwVAfNRLLtkj3A/+VL
2DehiIwZK9vIz5vmpugaS0RDGRSsHBSMvQyh4/EWZlyW79pJNCkM6kDoyGE4aGyHAAoW6OIw63l0
y3kGBWnhYjsO2a9WGqm346RDuwUFnCA8UGnAjTAkCO0jBD8gVUkAFmXWZv+zmVs8rVr4ocbGnaFg
F6lkaDzGDicSA1KICpK85scAVMaLyGI1qnwO5jw0YRMa4RakkQ661JBw7TmVu3IdgI1sGCDh21v3
kDsiOmQw5foyrF88XyobDpiYNJClFbNiDC4EbV1Y/jUBRbMxmlJhgWEEuWjzhFsi1C/JYE/1DrYF
k/oUXM+wpWsND7avu+y5VuiVQRxI6h/xsCQV11rZiKt08oIlYpJs+kfhe5aMSAcdvCn18LiEegUJ
kvr/kGE1XIcBKqAbQ7KjQMHZhsVNUI53TNGAkjUIUfxYmhwXp5GyBMGneA5RCcq6ON1M5ZA9MpBu
oWF20Ae3gd2P+JWNifOtdCv/5wyHcGLpdGCk0iSTzTi6I4HwUzhsdbv+z+Pg1v+E/gJdHJNH0pJe
zKZgoDTORC+vmdlaJW6Mu6Lm6MLARcYBwR5PGy9MRxd0yHqR2/uUuehXo/aHltlOCVeJHSefldMR
eU0PPlTkTJ38qqea+NO2C5nVKtT+U3tNw8sYwREdVeHUU9QC4AMSZrrmL09bfbvxRwfeUU/7K4kc
c1EvXWmXTKaNvgSC7VjD58JaYHWW0E0dBjiie5BctGLnmVI/xNMQmrvYceBzeQtxzqfP8g0X2/Vw
+H3mcBiKbP4hzQmoX2+YuB7DFi6AjMKnnQLQH1mNRjsV+rcOrPMS2Ryp09BJ2F4EVvcLgyhMIAql
0ttWlXMY+V24fJr9pELlaxTej0qlwNSRYegiN1ddFSkMkj/VxcTYVcaj/wiiaQZpagfZPhM5khVO
n1XWcYk7lCggTNLlu2nDdPiqW17Ix2ow/V8LtWC6622PeV4xqnLABlcLAYhztKE0EytszGxs5yZE
C4TbuzNdsNepyxjOpKB8CgHnLwfbSNznfFAUQmbdp+m+7jzQtAN4IQxFkiWYN07vT/cFuPl1Kui0
35O5X9S2Maam2LrI0f4C1Abqf+oAZ+28MXZxApZS3wzClSGI6pLO21i4hDjU/dQ1rMLgms2us63w
JAAuvcDV2I/IgYR4BdjyVxw0nQdkqop3dQZNFMQlyRBClSQxs5jLz1gcDOI+m6WRJ0fEHLr2l2oz
Y36if2nPMiIxQjvJlMZ36N2qRjPNVhjJLKT948GwvGU4tvUE7b1dkAsBegcw5FZXZtB8AFke5wCV
ByDYfaqs8ZB7o7Y3MPrG5zSjDbsD30LLWNUdOIC2C2yQHjlnL2IcbpIpjJCfojzL/exjYHRkjStv
eiWaiRkmSBkzyLbsJP1O+y74CYaGOymZ6lQcjLbMnc/Kr2L0XXzHfHH4uQlYjWoxb+0W2OAVLdvM
6aM5TAoDHk9v8e1X8sh0k8X5FLogGSrvZqGZQEpeyFKHO9gwhuNtpXBzAQoVWYhwl3vZ/I+2JmBv
ixqWr6pLnJWnZjeHnBIH2EmWt8YtEyw3gG0+xl1E6HZRf60F9zzQ/EBBs0R9c8gOpiyE+qJcDbTR
ypwY3zAYiOI5Dwagu16xFMkBLFqZ3Gmt7RG/8YVoTY4PzbsbXI/J7pTp8coLa2K5QE1zvHJ6poQH
H6oQwceJw4KoGoePKoD984y6x/xsIJkbHuKx8perqTLM7+EssxZAiTmORy8GXhZh2t5pcDsgnt2D
XBIzO7W069P9UC4CY0s1zeIjnQ7tf7AQqoFcD35yikzVOQboAJ0UW8BuwvkkSxMkMdSQ0kfYtHT6
n1aSV6CaOvKcqyqGqHIlxSKyLUjawblz8qm0Dq1E7uoBJpM0v+il60GO9Iabg7vM0b85Ie87eC+Z
yWfZLiP6QJuYPFTd9uZA9FWD3XffwnZU1s52YABscq9qvX1hVU5y3yFnDvSffTzuClRogk04gGUF
Wl+B1JKLZZBJlrlI8PzzYLSYdo/Rm/BE1/MipzymzGsq4KNynvWOOBJkLwMWWCXUmnoePrVJCbdK
ZeDTaWS3UkReadQwnAF8PlRmt3yCRxzcTwMKCIcSLNR3t/SX4crVdl58rKU9fmkT5qIHogG+RCrs
0Nud+1KJ28Gstblr/Qm/J8NVyfhijbOTHHNt1TjHl0ObIEESC/FJ5Vn1taytDNQB8MZfIoNCeuUs
1EcfAM4BdfX5nGgwocUDCbbrEnGnQdUsJ112AOs5zn0O0zY0CoFEohm0ZIlGWOA/x/dBNi81uRoh
szg/8KEw0LVtYlRswG2MzXhdL0ZmQGZ1oGampuaaTeapUx88u1OMYI2ezabqNEl2YsSTFSO9TCTX
TIsBjhaAWoLIGYBvB7RHURXZtCacUr3JlnKIr2wL4DTgFJOrsWhi/Y8TeyQhmR18jo05s7ewg/WT
7Xbt8OAiDYWoo7bTn01Mxbxfwrb/jngdll1pNS9XRZAZ+cFOhuWhbnTTRo5Mk5/KdECjOUZZ2D/K
vtbx526U5fPcpmm2XZasuQ2zxUrQPcrp2+bACobIoX3wI5jVJE8l7kK/rH5pDZw4G7d+tmoUjbZu
kPjVdV12xgsjdhmepraumg0Ok6WmFskG77oaJnC2rhjyJ6dCLijKoQV29xj6pk+FWyT1lcj9Ij9V
pZIGyAcdfGmrpf2im1hpZFMkUh3KNfE4RYgdjLEGAQQr1HQmMAd6JPH04A2AtiRClXdKe9yxVteM
IgLqShUxT9Z0U5SEj00qC2R4Cm4Xnq3PtU+SX4undIWJoSuR5QDkE+76FDUqdYt7gVcBOVdVdm+G
XWVdAWBV/Y02KEZAp3ttmNw0hlP/g3IY0g+WasBgltD0ejDMDYN2ZflLta9RM/hYUi8AYPNrpqVO
tkg3ou1ZykiDSDR2bTsGLS0fPXOv1K1j3eZVOovrLKFY/U5+lodH2B5BEnW60eoG+m11PxSwuyL0
BDwqucUbkOoZ5q763neJd+95VhkfpJqCluTDEr/ou8CCa4NedQdEJYDF4Ahgm9tlCOH62FyzikiA
k/KmUQhgRWVrT+lt3Q4QPFM7bo2jIuVMUSwjX9kk86jlNvBjMwP4Ecr72aq75aYYUrNzN9pAJ+nF
h/j4OMP7lkedGBRXM0cV6soMu/bKx/x6RFmqSbBWsmYPNiR1AWyEJoEzOVnoam19mYw1MG03/Nqr
YEUtGuQVmwng+ecxlcuLB2fredQFkheBLwVIV3PmgBmJNMYj5uhg1sDgLcX9DHWSE2D3wxYEBIYA
BepV4DtymYQRLx1OVWx4QLQK+hXmKaGKsjeTaoPvdQgFbZO0ZXJrZdBYNn1ciRnYkqXkcUZc7T7u
DP9rvKTxJ7jBcXztgPWZtjHt88OSGjAmHHA8OO3YeRBsqGX66tBRu1/hmjIhm52r9D7TLcI3rq6W
qzQJG2OberByIC5PlMsN79rZlEVPO28CQvYIwwkImQMuCmiT1/dfk6p3HxztLw9xmS/8cGw3+sgK
ezFR+I36W+M0E1REULFb8O+m3ugy60+iLZwiWkB9jDsR1+iY+Yb5Ysd8u11vueCvGz1BENG+wR/K
Zq08Bv28oJugK/pxMwFm7DZWMIt7269aEGCy5Vbs57Z5GNs6+NglaXk3VXRvwbqa+XM42+bE/p6q
dtv1aQ9OJ439+8aW0EcmG62OrvUhANSpMf9YLb2LTTUm3m0+mGT7vrvQ0vMrz/uQFbFyD9orU4QV
5AAUt8eryY1Cr+vuR1dzl08tSJgeBbpfWVJSSwWpnRi7GogkkuC+s3LycjOgwRrQwz7FnRm4OzdV
FfV9SoOAhCWhM4MhcDNF1FEh2Ku5RXaMP05k6SvHzyKaTc6NO/TIlKBWASbW7OYGfVQPORMQtmFK
HdEmMgAjVxUkPh5GEUGejl9FaYs0aqs6OTpL7SHyDl72oY49H6S85+OfKh0+LnlP+8tPDIKerJYK
G1crpulgKZX8lNrpv8M5Bl1eDmn2y7PrmS61GMsn1YTTS5ua5V3YFlOzR3xA3U0WFpPr/dT/rDrb
eNHD2OIzUUtIAAUKeB9r3O6e3GZVaABcCsCss4YFcdbQGAgP3uiaGxBo6XztxXP9rOi4msD7ClzY
8rgFdlXE5GpWHAff29GB6Jhl2XLtAc7L8eNrwqvChk4LfXDNmFS1zM6OC5vsY7GH8JlOHZ3bIOyL
r14POJ7atRJoEHhdAA0uB0cWFUlXf+/nvEKnuKlRLAI+1mJV5tLq2oD3awXfctbNBiBy9U8x1uEJ
eXYtIy8gXGPYMBXxDgnF6uOcmeVqbVmTKndU2tlWJyM5tDnA84IERVy9CmtdPlg+/YtBelz4rZn6
j+hIjY/DYIHp6xLp7gZyS7FFIYwq0VZliJ4aqlY/0jRgut/6+ALxhb+lmUUvkExPPqDhbe0Ku3Wu
vC5J9i2E2wHComGPaPyEMTT+2Bu/+KR0MPVgUd2VQRC+KDoQv5p47I+WZdhg0RIF5dkyIZ2vteXO
SveJ54FEt8NmvAOh6TwuqS7u6LPFN8qdKxcuX6G/Wg49o73PLXm1wH/44ZpZAd0tc+z62pENQWap
5fLYBcq8TqpA3Bqj2ajIMIrlh5EGHCJatP1zskzDSz2MAc0xYJffwnxC3sfqfKYhmePKG8r5AiAN
HeYErXsUkCIZLv03VPwcDq1vT79gUZr8NTlMTxMsCDARJslEZC5m+I+jNAePc4e98ESIXLZL09df
HSMrlkiMsa0hdKWpIACO/oM9UMRyqzXDbWmkCzj4gmRiY2qE0kioA9SNBkwtTsXUV+TTuit/BGbr
f0Z0MmQQrOfyMTP76slS9DOQOJzKfovKmI++IMIvOprivky3laPQlpN5FoO+7Hp34zRkwrjWVeFX
AKZoBRhBTD/DhiXyCR3O5p+E/KnZ0O9Y2xSGrH4udjc9+XPYPbvjVHEynfQnfUpCXMyArd7q0Olu
pLlU30smdxWet8hLQbUX9kkKLVvA1FX2JNN+MCOztvxPTiKpg7MlRg4G7SpOY2IGhdgjewVVqvPG
VTUoAOO+a1rhkvxm5AjR0DjOjzmx1BL5TVj+WGh3cFZHHzZA3siE2zxIKxl1XWpzlOK8/+473mTx
+3R96xeuMDcWbXxQvfmSoIxhiQyUZZyBzDDQ1+t20gkrMpycu9zw0M7ZLZ6l78dWkBXlSoBbV10Z
fvRRv3hazAYwKIco/gcxNAWYl0QYNDY9Kqo0yzFhLlbui2OtSRnX2eCtcM3R3Yxg3Ho0xVY1hs/1
ZAQqCijSEKerHYTW2mE9s7ZDL28nxBBjyQPPt9xOw5iZm5o+As8cZ265LXiJapMhBzVHCC1Y8A3L
GFrmhO7JzH5Brgs2nRkPR7XEVh8FDuXILdEfiaL3p6m/DRD/BDb4zIR9pp2AXEIP+byzAXHCdMsV
JQ7wjR/spvwgpXta2jtHSIQYnzwhDwBX90x0d+i9wg1HCc3tkTO7piH3QVgQzZwPNm0/0wugtQ97
V59Q/tx0znQqg9vFyC+M7s+ns76LSS0wI2aWHlCM4GyebkCmgAoK0382lmRvo6Z1jeyBuiTKfQZq
8gE4Yshs86vXqlaso9s/4B6S2MhQPy92Vms0t9IXMXjpoj68//LfPIsHwhC0j4n2MBO73z5Pf6wS
FmOv1VyXu0r2YjM2zCnbgDnEv1/FAqHJTcpT4V37+lmYLWgKRqhXU8wEixQIXERkKRNi+vsLneM3
wEcxXzLxw7NckGj++rh/PI4awzCJrY7H0bW/EVZbRYtTjhE72bmw1N/eXMhOsIWghRQCK321lC4K
2l4Gby613PbJYOD5AfXa5V+vYpt8IUegAuEDyDpD2LSB0iIckFxbIPM+gxrxYT8Zxv7913YOaPDp
a6wOf3TfXRSez/E1svcdCxaF3LmqWB7NsdO3tKT8U0CZsQtyd/yXeJ7f662gPeCIpmO757ADRbOO
bFvuGoj422qWFDAg3y4Elr8+FcBK/p9gX0AAv/5CA+N9oD4OnFZlgh2zDODjLsWLY/T2sQH4emGX
r3HqzzjGxhOChwJpzMZwfruI/LH5oL4Vrp/bkK/X221ynA/m6FHGUT4yyzDuqrS4ZE1yvt9ZMlz3
BXa2rOeYZ48oM/xcB8a427rO4mNtlIwzVO9ubbOqLjzd26XYhwBsTZKVwHO8szNs9MvsedOAgQFk
/shpG1AeCYPySReXPtz50QpMC7EhYqtl2RZGQmdLcYV5s+Jxt0ac0oFNOzSuu1ZQKr+/7f+2jgMg
nO3IAfCtMxxPMdt1EsYZusajbR9dmLNRDe/uQiB/uy1sByAPLqU2uCRgqq+3YTP3wCAAFG2ZM9mf
uNx9UnjDKvd5muZfB6RkGaMMk3lh9799ODuAuxICmRdg1s8902QRCCRW6VRWXt3s6dSJU+s26f7f
vkKwcsDGfVA5QEa9s1eYSRIO/OpxrEHB+MrNHBCQY/dv48Vv5NoaAu2QmE7Iff0K3SlPrSKUzlZz
ydDVgfRRSIRa33+W83jBKsAMIRBDQIAsYNmvV8kUBfSgGnvroVPOfCwWe2gsqKjYibstzay9f3+9
v3yhkLcGlwB3I8s/R/a6Y+uO9LwR5SnEsO+MUH/yV57U+6u83X4O9yiwvxC4F3nW+iv+iEpLDeqb
PrdNA9+z7jLXtw+D2/aPMdpd90vOwDENAkqE91d9Gy1WiCqhwgcrTYA/e5fhsISJLlKbWCiWTZjQ
o0clFGEE3cz/Xer/c2r+sDkOeL//b07NvvtZfU//87AyXn521X+wNv7P/6rUt+47Ls7/ueG/9n8a
UKx/7L90G9//n9W72HRdP4A5YQUcrP+ybWw8JmxCVuCvSGzSULbN/7GfEOJ/fvMVyLNcgIMIw/3B
tgn/hxyehg4BPPDdf0O1eb1xCVgmiS9/iawRFVPYEa83rsxmOhULUy+bAfZjbvv5HYQ375s2nXgP
Jg5DVZWbuz9e3F/oMOdWOMLhAoe6zMXD8hiOnd2oCL7GxYQUV4RKy7YdPgj3pvD/6UK0aT45sop0
97G3PrUKQY+abjDjOCEf2+qBwm+rx5cBGf7aN09l909ntXst0DbSR9RGC59qJNUnb/hY9UgurNR0
BnOZvLHCx1ag3Uzb0YCFH6Ke6vQTwhnVQVPtN2aLyNzBQi1C+d2FY3puzfvmcdeP8Ed0sLu2JiXk
cf2H4HY1NBvw6lqAluN8eNfs7I/FZ4TvRAR3/wKgfs3x/m+2xOc9e9FnOeA4LQZDJ1ZmlDNs7Gm8
i7vnRMgd5f6vYXJPTv/r/W/7mwD03pJnN3HtetCjbZZsTv1u3+5wl0KId1Ps3QPJ0wnRj/3D+0u+
2cOvH/I3pv+P1zvX9UhCxYrIUOyKuyVy9pfuxr8uATaeKG+6XGBnGxay8SKUZaAN7CP+hGqye5+0
uHrWn0v58v7T/E6I3rzAP9Y62y0Mkf0WqTCY/B8QmGp+BIf2qYOjUR/G5+pD8jO5su5ADDnX1cf0
AAzUfpzwNf3y/q/4Xfme/YrQpHPDFN7Cpcg5+xVO0QM4kdDAUXOzkQD/TH8X5LGedw2q1gCVxAaW
/fuLvs4Nfu/WV2ue7dZSdJ6prJw1UT5CpfyAjESPah46KHW+7N9f7C8blXsafV9qWCIf7IDXpxJU
BQjrAol4vzacKAGr9zEJg3ifz6m3rWqS1QEx/T1OUOWtszLnbQhL3+a2G459a7ew1/rhzsMI/c7I
gvznDCf6QgV3tusIjzR6KJ4IlqTpzu+48sfGxpULNYouw53YRQyys0xvG4ZZfG0bM1CimIl0nHSX
ODivEyYYV9RWANXxIbL4D8D716/FFMh+YQRAMy9FvLAMkm5POyC7kK+vUeCP7WU7lNmWG1J4cAVB
ND07UIB9NErf/Xz0GPDkkVV7oLmlV7mPTJCauwkT6uuuBBjGrBjlcpq3XvzpwgZY06NXv4F2omWt
eSHIN072WaQSTahtS4biaIG53rmiCDd1N1K/ZrTxPKesdwuyr6kHfiprw+5aplmzR36BXp4B404P
Xv7h/Z909sEZ5HpUtaH3uyCDSHD27gEPqyoBwLlHenfZGNnSXiOygiRnF/y0M388qhS37vfX/E1p
+uM1rItyD9MmoMrF1eqcjlPbNQqLTN33ap7Kh6ZEzjUbwvzJt2R+TG0beoKVwhp3EJH2VrkCIOkZ
aJE5CkAzOZtB5NWF93BGcwz4TfSW2IvOWnH7wj6LPtpCs2Jsl3afCt+lsTTn17GvwSLnXbw34+AH
wqdMUdCLFnh5b1XYeh//7WuBbgWRmcKL6GBCH3p9Dlz4q8IAcINUTcg4zRkrmtO4TICkT/06/YRW
s4W4gxuU6bFplvghTrv2m2+WtbcPq3EhSk5t/M+FX7XugFcfi3NJr4X+HgTBtaf7+lc5yQjst7X0
3sjscUJNA+CfrIrsWLl9+cl3FTARRCZQzYMbMn1XKGwFuEbYsEKXrpP3QVkCdB4tOoQ7v12Wp4zC
K9te+JVngXy9Jj16tvRt+ZC0I8+ySjjkyh8phY7EgPhmQm/5WYyggKYy8SIoFnh92gJlbR+NB+CT
xqmdRwBSAd5j2WyBnojRC1iUe8+Jyw9TooZ/acP3+xdCq4PpRxJtIef0+j3mM5Ji4J68YxXPTHS8
dXqustTaC8DJGBc12LB0RQP+LLbRVu/0IQjoeEpgyStADFS9P48XbqSzyPv7N7H16XI6tLZC62zH
Na2tFARI76jkgvZz0aP+NAnnwsc530FroUovleAe+r4v/LMy31TugNZq4h9RqfsJtEptR7vzdyXt
rwvXuTgLsDwQjQQHP7uQxkWArsDrlyz6tkUcKY+Pcye/I9spD6oUKWjEVUi1qJxHKun2G8iztX+X
A2KQHYDVVgbRSDMCKGtbXzjV1rrz/jw/60+iB0U/gIZAIM6Z+KiKxIGP3eMR4yv5Yyps52M4uCdz
xTdKO0cDJs3q6yJV6CAanfUk5hG9Cr7HfhozeHSxMVz3nvYQXteB2nV4DlzlOK4cFCNmcGwdIyG9
dKf3D9Tbb7YOKSjSfHQzzDdNE+ZiHDZsxI4DMIybLAurDUwI88hUfL6wPdZNdvaCGA7RGATPiGCB
s27SP3IOyGehN2VuuDpmDI9BJxO5b2vLfZ4BTDG58/3yYCGmdKznBYGhrpLuJTLjbyr5+W8IaBQR
ftem2nk3ZfaGPO9rKz7Cjmi/4IqSf3Qmt//YpJONYgp6iiDb3BkOGShQ40fFUUJJ2Wmc3RKYBhJK
i1RPftWh5IlKARrlNnPISI9G3x5ki8B3lNpFmO816N2bQXcS7Drz5KNfuiiiQoBpUD2u3fJCnfLm
VmPzccvyRHSvkSI4L3tVWrU6wYWJzYfMYDnMfhSPsTrKoR12bonUa9n4ctf7i7dDybvYJmAEDv96
K1FwI48H7Vy4DCRef1+vlyDvew5AOPl47kCtOeDe512XVm5H7y+1Hu+zz0h2F8BKXQPtG4ENaWoP
AyzTOKZFDKXF1ujWL0iAynkKtpMDBCXvoZmrGsOx91f+yyYOedVrAwUdQOd8rFcE1TjjymEce7Pr
ttbQlNu6KS0oAovYiRyrQAM59V3ZquaubrDDeX/5vxxXmrQQjok0JvOCszOUdU2RBwDiTyiPuzfx
MJv3FZsP5Av4xPeXOs8Y2VKvljr7nJNKSzPIk+TEoQ2O4Ejc02B6xX4mrQOMhp5eLYr8Qoz46/PR
h4Y7K1wauWfJe2lr7o8hTzBwC/RO9cYXnzDwwfTH5sJKf328AJYaiWBIHWS93q06tSwV1ILHoyzZ
ug7uzwhZvviLBtVaxs4DdNiv77/Rt7kLwU/wWimC6FCdi3jkeGUAQebhejSvEHfDfaUIO3Tbcwoh
MtELT/iXoLCux0n06FGHFF6vH3EJGixDZJacxrG/ynrrM0jl4RtyMdZusjVZpNVlj3lcVfvZZcaA
JPmlwfHbl8zwwmVMSExwEfg5e8kwAmRYIv16stEPPhkBxKnC0tOHzl/TyKyJt1gTlZcysDXPeB0d
OBzraHf9tETEsxxxnPqm8BpWTSZv/Ap1q9zHnoYTxzgUT8mlw2NmgxZbeRKmAT2xrQWWgYEVw0qY
Q6O98B1+D+HPfg/phgcQYJ2WCvssWSFewzTK0RpsA6/egtgqjwgJYrWXtj3qNMjW91Xnbq3CcJGO
l/NVDgB17yXGcIh9s91oMGofwQKakUoFBNKmH64QE56fS192qP2a/a6cbO86wzX0vnAC6HpVnp+K
ap6wPZLqpOakvBdTbN+q2S6u8BeCdTrq9mqakb/IAuVfyCrefndio+Wy7agpQs7x6503OlieQd0I
j9OA3Jj1YeksoNDPFc4++hL+5C9rrZkLyS1FAapO9uu1UK/2u7KrklOW+bCWAOX5+EZci8YbYbwW
j/1SpLv3D/JfThbDOQ+dCSbuJE7n7ZOsAIeEGiY7TMY/EJZNjh6KlZs1aGHzNPTHwY/DTRGiWRgo
27+B1hpfeMVvgwk/gVuAqg2xATKq149dZy2aorAjTnlQw3Lxwm8GCJ+tNy8WzKX8knzJ28DMCIqX
64LP4KnPTzKGQ5XdJEl6Cqp5uBJG1t4uk6VvinlWd++/3bdX7Do6WEUaSKRD3zwrI2Y1Y5mSVlCK
A+8qqWO8EAAzbB2nLw49b5NkPo4fPIbzIIdGeaFUOm9PUlqsPSrCFogKCrhzcINH9mjgLYaeX10H
UTVnwQlN/3QHoBpZYPDyx34ujX96XQios/FyV9XGl8zTfnjhrn+7sR06SMKlbnNtOqXrP/8jXw4K
6ZYTNNtTZXW0B1pMn0tjeRnwu7wF5cYQVc76wprrwXwdqtY1GXYzFEax6PyKijs59rDx8OGzi2wX
C5nekr+OF/bu282EQAZabqEJXjIgWL9+siEMBgPcdXYaK9Pd4f1iHe0O/He6mOpCo/Mvm2l9gzRb
6DiaRIjXS4WdPTqjX8gTkvYacwL3sUCh87qOY/OIJLkbOboubmRjehsMeufb97fy20PKg5IoWtSF
ND/PEQqNqIccCqA8IU1bgJ5qV8ghOrI4o54W7fcXTs7vNP/885Ga0iIh/NKAPAsKjlJIw061PEnT
TrejhzcG+waT5EpXySYesv7KTDq556bKIxGo9JgqpYEddhXqsPhwSJg+/5gDYgEqr/3jrFyY7S1u
EejiNhgwxP4GT6ngoPCmPRhxNd3GCypOMY3Yb65WH22vV0/vv8O/BFteIjEW/MraoTqfFyQ5wPah
6uWJ+adEBsIrd4EFgjrFs/Ug/e66TXvzapwgMwcT/3DKZvPCFf67QXL+Yj1EaQgHeLQAU3u9jciZ
ynkMMLhTQ2BEE23ubWNNNs7dvfjM4F7e4U2xCgRjbwYSxVA3Fsbiz0Lo+WDqID1adfsyjIiY9qmH
VYyHN6uH6ukxMOzwxnCSZovsRHZVCQpQvE6Gj7GGFD4YBogMR48/5fQy9RnkHSxb4B2GyYWw97dg
47mgGdaQQ/59lqmhFZNBrYEvNQpH7tWq/7a0MyrSRWJv0e+F3IpY9Lf3P+3f4gD4LkIbiHaX+dfr
twpCFF1PuiWQGQccTOsJOR4IhAh7uPWFauYvJ5F+POoTwK1IEs7FBbOkH9AK7dhEBm4XWWwm1wM6
JnsLV49DLsdLUmh/CaQW9zK71uPZOJKvHy2sO9jclMQn0Qtvaztdhg5Q213Yl2/rYIB9AReVIMas
+KTXqxiL3ygjwTActz99pF+CM3DWj/BFqcCVWYX/m7oz2W5bybLoFyEX+mZKgKR6y7IsW55guUXf
BppAfH1tKF9WiRRLXO/VqHKQE63nIIBAIOLec86+I7oJInMq4jOb7JPXR0XfY8q4dPnX+/3q4zQk
OUk1JgngwvBHCFFa84Rzob9/f4Kcemp0p9jLMy9Z0I72dksyIm4BZnaZy8DYNqCMbrF5aheapxUf
3TVS45+Mh3CAI8t6yj/65DqGW/XzyP1ERL91fNHsTBJ/Qlpl9sYfzjUlTz09dhq0QNcAMet4tcZp
DVmeBJ1Lklqq63Qei2hwanUhCxX2xnLrdvJroiXN9h9cJH0x3vJVmuyvj/bVowvoAPVx7eSXaWum
qLW9bpcYqNeTeNFuPWy8H//BeC6LIMORMXLckBuIZg6qKQW+3BrlxlRlfYMbiGiMgOLm1MzBmVf9
xCd/DXcksWz98rJJPrw+nICNn3UcgKh8aqstJr+Qgr3j4AbepabbzRZoQUPVNUgvZsI1zuw4Tixq
bMp1jnlrEZgwzcPhiS3HfAqs87Ll2vjmOvJO5v03udrw37+xp0di6thk2bIzP3o7UnrZQYFD5hKf
BTnlGayzHqMuMUNVceZ1P/URRiVILijBrKiMj78PCzH1hqASfZnqA5RaC0TvsnQQTYjTuszcseWw
Xfu3c6NgkDu2+OpM4uyxa13Ojr7CqPvclxhg1vGXH/lq5raEutWxseSXHNvjEAshH1dLi7dWFahd
6sEOJ5TLuGDuEzADHQq0qpUyDeL2IoBuu3//9lurUOro97g6BR3S8fi0rIL/w0dta4jLTVLLYPR2
Bk53L23+kLlifPCIR1N7hE6LvbpP7V9lX8Inde14vpHd7DyLoZVUnl3jk1vL/hbOAiBGY5Tml1zz
EGLOk/W02HOB97QdynsoRKRv60W6GpamZLr0i+dpqB+oZ4wfxlaN/o6WZ/U7zmo4zGYrnWeZWMJn
GckjTo94A1v1YI5GeQc9FF4pG4uHyrahalgpBrYartuyIQEOU11nszuFbkPtaJMlM3ADa7XwYU9G
7IRJxZfRrFmCAj0NW1xAhO/u0Wq3bH6cosKBnQNAiRyk6D8bS/lPVZXxxSWEbf6Bc7i89WFgfyEy
CPcgoTC0od3ZisEPeTTr03H1tiXEA9zovdHeytWtGlm5rL4SFiK/4oyX7p72I79tkQkpkoudgpPC
VP+9WxrxVCnNIWPdqSby5MWgfRr42QRQFYQwRSqrjGf84MmnUTYgLLXBxVXf6UP2SaMApu3pvPkE
uIzA4kojd25mv/09Z/lTQnA7OUVlbXzthqyWF+ZCF/aOkvv8o8O8tC302IV2yYbGiJLcsy7W++19
AEuHGWdOk/Hap7hTh9XIHizMpO2JLdL5BVflVPzwSNoatjjhkme7Ad+D6NJdngNjIPudFjjZZeOU
eXegWdLvQGLj4BLnrnGp9b1VE8MxjXdqaIjUD6oZ/E3fkaezr53G/5k1leTxlQ2SH43YidtAuv2n
uCClfQN5ZDG2UouVvwEq5/GpwxRngBEM1KfKzmiijqSAFdti8CYVlulUf65g6TR7ywmGCzttmoe5
L9xLlRLpXuaufus7Tvvg+T1V73jsaEF4xGR8bPHE090RAbioUo3Gox6zmlzgwclvlN7r9xC8Kpx0
sSzqjUuCrdwshE2n+zbTk4vRJXoujAFS+cAY3dtmceXPuiO8JBxsL542ydwNXdSYOmkIhVPpv1IV
F2iYlNJ96vNJ+9Wc2+lHIoo1wUX3MBqJXm+fIdc1vwO7HD5Zjhq/Kz3DKxwLCX2PyEN+STLnH/Ih
WYjDWhznhzPMgBNi7LltaKLwmZmGKWJA6fSfxg4D0caHRm+GNTkg34WAe0teWtp8L3KId1uNcM2v
JgEF+4y6I2YtP2urMMnWf6eE7B4q5EL2pT43xg+HimlBHoj07+k8AQKqC2LDwoKzDeGIqf2U2Z5/
VXdLPodENYxxqCX1alw17fpbMFNg3fgNhOtNmy1JtsWZZl2lfD7I6TM6fPp9B7YPCrhNpWypsGuT
d8SbZGc0rcJRT0nXgq2wwD4grQcy5KJKmmK5W95XVi3uGzCj9caSmIdZBvqfjZDVFyDo9mXVBCY2
rhSVJwS1SVwGs7SeVFFPv2bqwCi7smRKQvIOYhGKwiBGTcXQlHhDyvEZ42FAfir6j29JbgHIM2dF
toAR6PFPWE7D07yULrksVERt4v1KMw753WkVpchPbarJ9tJdBmM+PIkaZCtp4HEFZKOXyDyrwXnA
o2hx8m6D9cBb9/Ke9K32MRPtzAMdmbpQqyrzd9or55cec/jZgKlZ7nFCphrKgnyoI9FPDlM9a7N7
FvBkIpvUUhNzbUm+z9TcVMjUm2iMQAe9gX8pf0xxnf4AKD6bWDtRnZDWBmY6sgoVPCxiDiw4cLSU
rjkdWY9A5CQ4Rdi/5Iu5Qje2vHkSktUyFmFue+VH8BrDT6fNrweVfdGVY4+7tkDXw4EGbsNl4fWt
TpzR3EUVOtQ5itG9EVMwybaPmAtNet+mNnhLo/Pqi8ZUU3IltNTzIlpY2sdRWXh6slz1DyIb04fA
n4IfMzfzManETeUEXzg6Qmt1Rz424cDijji2HuHV6wpgMhP4uR3hpOFQZ27pZaIRU5WYCwS7usLL
6BejmW3HIsse89JKngujS5/453sPTVTAc1LFEmPxnQKyTrQ1zYO6TvOnsWNz3BiDVn2uUEh+HmEC
CS6qlPClFqm1UaBpa3mDOC8+QsIhasFSlvMAa7nZYyQ3b8qusJnbUnOImhwHrd/6c9Djt3TimMmU
FmXGnCAOYhM0AFWGtCi2JFK0w8bx2F+pSkzeRnbpkIZ0/EbAZ8QZEWLgy+CS7GTjeZoSsQc5Ofkb
12grI2wSbb5mMsNn9GAOTKAb57aN3GaQhKxazXA3jAGS4QV7x3PVdeJDywbxBQ4sIfylVJ1DUysq
fUNyNbJQs5uMr1rq+Ld+q7Ddvmxl/pYG/0P7u/409L9/DyAr/h9wKlwOi/+7pn77c/z+q+lf6+bX
/+AvTIXn/Gu19KzOMqQ6xPezs/sLUxGY/6KXwIGTmqsJT2H9038wFf+iLwmegP4dG2Er4GDxH0qF
8y82/NSLfZ2z/t/Tzb8c+/5nl8t50PM4JbGb5PCCIdA5qoposhnTwlQr6rihS1g8kl8X9tWf2rEv
SiZcU+9HWOf1U+nd+N60NaBODrK57OgXsWHa09bb6nI5U7M9PIqvv4ozBhvdALc7dsLjY03ZEIoK
mDnYkhDahhMf63AWxJwJAn23mUuGwKvHdf/v630NtvAPT8cMiDmOjkOw3gkqp+ZRyS1Wdj7hUXG3
mSoFAQwoOKu7wUWtueEw2RKISVUFrlmteSJ09RG6DVFW2idhEJ5LVqcAMiOTrrwb1ULhjDA0nRrT
6Ai+N7rQPrL4DF+6Qsb9ti5y0h4sV4fm00nb/NpKeuybZEoVTL/B+aaxMif7OFiWdvUwzfmnWgQ0
/CvTUbQnaMbEu/VKyIssR4y45JM66Z5dDOL7Nugz/4oiKk+zzOtiImTIHB5iQZclbEDx7pBiTQ4b
A5+SqrvkfGK0sbQJyErHXVoh29o0rUWeflPW8z7rnM5Bo1PnXxKnsoAN2ykVpjqvc1Jgpnl87mxX
SzY5mPddG+ekMDeGWYoobcE+Rllho7qsHZT7JPsiVQqDJOlIZDYqpZPW2dQk9qX0vlDKLeqnTyBb
ugli0QVXRdI6LYpJep2bHGVVEdXJvHwQJNi1W5ecSuIFwMMj5tbKBvim71XDNumDOQbVTJ815NDh
gIDUS+fzqDpUnrLx3SepUSAI53I2hotEb/M7QzMndWY2HdYEXiaTTyvYwkeKIxu71uFJTSN1sJTV
AgCE/cWlq5fBHR0Vkg4ajaTiEM9IezlobFJAd44kPupEHPxldPpfk9TfTmiDcuCKCOGlxvF5VBIU
ZtKSc+BSx0KGv7B1w2YaKsq8+ZWiYctM0eYKUJUk23ojPUJFdu+/UkeqOVxCJuJoqh4BIj0WsWPx
pBKL1gNr1anmz9bjWHTinmCGOVrGqketNNaXQZnUu9jIAnZmmX+jzWRVeXGFDbtMkyidhnOO78M6
Ij9pNeODolsF2xyWnXXZeXWk9zSXXarOsQliY3kb2Jxn6cz1n9+/8pOjUDdAiExbC+vp4SiJTMyc
1oaBQFDW10tWl9syVtb2/VGOiiTrxawqax4y4g6sHN5RQYaE1CFuoEFGbVP498HkOw+kQ9i/DZsg
ZuXbd8HCvkgudtTaiQiHrkjPrNJHc+zNLzi6UAA5AJglOXyzNP54NunjjWBXn4MFb9yOhFSKfJu8
W+oznaej9+vNuEffLE50Ddp2zthTOs5XqnW1q7yzv3UpCeqboe3aHRkdyy92O1kaVkAL/1ah+N93
noSCVbKEwIIX/fABwyUmFtrW9IhJnexiu4rDNHXGe0+K8spbLPfHmUe9fn1efaRfLhhnXUDGmMGU
Om7OZni1Y1O5emQGfbHV/NSLhN6an9PS1Tmj0EhxyiL4OLXadKcMR/5eQPB9IjVODmeWtrdzm8IU
2lPTWatzrnX0BjU6i/OCDQEMKcnmvGPmg90txZki7lo0Pbpe3lCTkji3lwrgOgFevaczUimLUD4j
IuApfxyCBcxaIb1HJwVusDTMcLbRZXymf/r22ujG07k1kWlR0j02EIzkwRflGjpNvhPf2XQstmrK
pjMF43VyHl4bRhHuEPokWg1wcw6vrUFKt/A49YiyTLqTlezAmbIiVkZePr8/b452UUwb2iWIRtcP
ESiYY4m0Is3LwrZIel06zbd1MDdPmqzHDcE09rZpk/wMN+rUpXkoBV/6lnTajx6bJqVTk1qtRxga
uj2SVpIoqEdEo6zSM0MduZ4woroseiYAFpxPbKyPCTup53L6LBIEpp2YoDUaFMI3DpGLP6wl7qaw
cc1ijW3tpimac3u+MHWwM5xLu3a5qbxWH7ZD0sn7mYS9cVu0g27fysxbTGo8Gt/k95/E0Z3h17Kz
Xu0wkKfQqx8np4wJ5aO+yc0tmWwysghRIeUnlzvd4ij5/lBH0vD1zjCWj/5gVemySB1NMEONaqyL
xdyO7qh/m4GjrsHgjvjc12PQU1+q6fWqIi2tfSallQBn9O0rQDwzThicZv1GEKtN4Humgu+Ahgt/
Z6MrGEJkX/YjvQ2delUjTDtSngPEiBo5cQHvX8SJ+8W2idyIVXS/ngUOX5KiCCTZjZm1NRbLv6Gm
5F8ps1+uvakYH94f6mitWW8Xqxl7exqodKL19e+v1pqafj7WLD7PNnq3vTIgwOOZEWws855ib63H
j0j5xzMr3Euz9NUy8DIsHYT1w40rmo3Y4bDN6OtMxcoiCTMTD3nXxaREg4vFuBE3Ctm0MeEc8Igl
GgppzGSYmcaaYU66Pjn7xHQRtdQb3saKlXuVublq9iNyir3TVxXMThFk9RWFoNK5lknp1Xvf8aFz
kxDjl5vCyP05ev82Hi2eL9fjUlfkkaF9we93eD21P8xi1jmlgMIdboOxDSKyatMzo6wryPFdcwmp
WL19HJuPezJEvM1VK31aL0NdwtEd3V+Nm7vJNhv89IpQxg6yzKxu6tEOHqkKF2c+ESfGR2CImoh2
H4q41Rz/erKQZ2yKJndYPRMgwb113Zr2Vep1d52b/a5GeyRMzHsiD/rn+3f3aCVf7y6RNJilCFj0
6BcfvQ9drZk0W5AvVa01bQvVi0sdBGHoTl22HQB5/O37TH8fyQA1BrK2guBodpJW7gaJ1pjbgsSx
m6Cxyk92ldbI/3QCsm24Ols4TdreDpY59DIbH8n7F3wkjFtXMY7+vBvUItlqgYI6vNOAW+zM9Dqu
OJ3jTzQZ/T5cZpJeOOIOoEkaw5uoQrjGXG6aArQJeW/Y/TYuxJDPHbnwc/j+L3o7wand4LZZqwDc
nGN8GRo4CAO9ZW/5K7G0Xf2HkuQ5IcfLZf3PBEe5TEAUlZgVT4iKicShw8v2HG0QEL/1rY7uUGFN
dp2frUgNGflkcNiYLdR4n9X0nDbl4PlmJAosNftZr9M/LsHyz2izyYz2RqnajUYVleO87onrNFCZ
2FkAaUxKOI1RhXaqyi+iKFR1kRQ+SIc+D+Z6r8Sw/H7/zr2kxxxdFGLZl3iIdd9jH80mUraats5s
YqTLaicSk30sfTg6kJX7U0kl9Y0ySu0bGQ5kFmALHFcXklypPDDbhGrN0M5q56Pta8Xn93/a4XeG
201sBXoIdIG+x088Fm8HGs96KXqY7F7WRdPg4wk1qeB89BPDefqbY2F8poFL+3ytuSGlOXy04zh3
AomtF3l8mKPeT6poBI4USo+41787FGcFFGScwckg5x89HCpI6SqptYlFOcm6KeTsbSncTHvHK70z
Z6GjYz63cD2XUMBEfYBylAjRw7Eorfu6ahlLB/yg+FWsR4BTxsrwfgYW9S7fooTUTGrc6WNgXqVu
TtZpR7PZGvN2h0PBPnM8fPNQ190733Q+rOuh6aXW9+qLbgKKsAzhcfWavewEeCrqeTNgyP6sgvXc
UEc7Xs/udbMuGSpLm367UNQIPVGyTqLYPrP+HO5T1vtMfRKjyprPgwT9WNeP+qkKYvSIgIX06X4i
RPepIfX2QSGr/ziJxIiKsrbOfO/evrrrqHxwmbmIovj6HD7dfqmXNJhyj43z7JH7TfZ4IO38kqhS
8yIpYx9uG3RYK12arZuJ9IYlvblHddj/moweLcAUONODKjvz7z9kTjW4c9cqMeKMo7dJ1XS8arrF
0UxbZNd2g4okCKAd7KNzMS8nHjKV+FUQihgTD8/Rmjw3SWPPletFlWr0CyuhMUwkWXGnN175+f0X
9/Aj8/KQGWot96+fGWpHh7dbGW3X8GYzlACs5pR4y3QECGeWh8O6zV+jUDta97sm4xyN4mpO39pW
7BEyhlh5hw3SebZEUl/LKnfUZjIDAiGaWl37E73T96/w6MP+78HNl5tpo8fGB3p4iQIGILqO0YuU
a41XFNLHXVJ09ge3iqHXVWmwT2jtP1HVKHeV19EPwzj0PcFE2525DYebub9+CcJ/OrYexbTj1gfS
jJgM6NqjTI1SRNDJ/ylQwd1V5IJfWLW+7LzGbD97sz4+4oKpz0i3TrzQazLAKknHUsy7fXgjikzp
+VBoZGE4mryuNN16kvYY7+g+Yyim2eoUY/r1/bt/8pJXxybyVNjLx19it3YXzZf4G2RDTnARmJTs
OPtegsDSfvB5Xa6VbVRPs1jkPq9c+fj+8KfeJCpHRBFw2lqn3+ElE1CNLkJ2XhT7BpkIvjXey6qI
bwfTHH+9P9SLR+Rg07Gmrr4a62hp1ttm7v1SebgHybHmBO5cNbmwAMiN3fXiQjrzCs+iGK+mj443
x3d6Iovn2mrc25HolO37P+f0la/v9uoFpi1weOWLjboUPqIX6Us3RwO4L17s5g+bIfl/HOloWink
GXWhMVJdBmhZqLNtawOdHokP57xmp99l1PL/uaqjfUZJJDHRpgINFP6nD8qtkq1cKvNDSq5P63b5
1odtFJadF5ehyKzptp/nXVm6546FJ+/uemCgNElZ/9h7OFKntPkceJE1LX2knBiC2DxYO2lkfvT3
H6SFV4iN3FoBPg5oTGOxGGQKMRSQzH3ZD87O7NDxYH07lwV5eOj79/rEncXShkoeM/vRDA7K1tdc
yeZ0xlCxAcWA4Ebvx2scptVOZd5wRna5rrzHbwzfHhZEUlbdN1aoZBk5H4wNT7MjcRcVGAmXpinP
fABOLUEveShraJHDhvjwTYBjWpmdwShKGeKqm5V2Z6WU6jS9Ry1UF0kYANC5rWyrvrPwkp5Z9E+t
uq+HP5qykrwMr5/WRd+hbF+K1N+BZ632sI50EKKDE1InyvfvT5qTdxZnFW1+bORvvLjAaXWw1Kx7
cw2SEZRneUlEf3FmlFNvwQqbYtvLxp+C7+GdJfq9am2PS8tL3d/7iMX2OuHjngeX7P3rObm48k5R
H6BYTr3xaKgC+KtbcM6JiqBkhmgdZRA3G+TFGoRXx9mylebU7BSC1GJsv3aOp77TS9dJ3aKce2ZG
nXxPMN+uF81VH7/9rd17Qy+4u/nEGZNE0e7WJrntVuRWF43zMF6+f/Unn+ar8Y5OPHq61JJePxeP
li3shsQG8WqdM+SdGoXKIHlZeIqJ+Vj//uoUE1cAdCydtVWUWvVgEGARaXOq/4NreT3KOqdejTKg
xV35ULzzrkr3aFG9nWhVduabdOqdZ6NOgALFM47BR9eCZs80ahiHUVZ2/RWAP7LACkzFz9NC92zT
WFlH8Y4zM24ktM17VIXjmZ9w4uWg12J7WGhZH8mqPLxQAmGteKpqAhtmBLJjOqpdDE4mhOBgP70/
P04sMeTeIOdZc/Zo1h19610d2Z3UYNpKM6mfp7JH5UvJSIim/dbzCduVTazv3h/zxGxhTIe0dDJU
OByuv+nVcxRyAUCxMGaSdSpCZW1c6Q5khn8wCqnO2DjYLr/5InmTq9TSl340CiKjfbP5Y3VWeWZx
OXn7UAzwP/QTfGMPL6UU1ri4Bk8qsyov5ruALNhixXtW3mh+oLxcfJxzwzoz6skbSOUNwy3VPQ56
h6OyE7dcVMd+1FGbuKXcal8X6dlG7vp1OfrEkqxLqhS1GZOT9dHSIcBtjhXyXEKkYRcUo9d/GSRo
CD+tFJCsYXjMlaX2QIvAM+uzuS9ac7kUZgkRSuu6cyWpk7caiwPiMzztFDcPL3oCTNM4HodoaruA
PmbU5jtrNrt9Ce+Bpbuabxcb0uWZe31iOVjzhf972PUuvZqsaZZ6GpsmL3KWWWzNdop/K631EH8H
aEmTLl+QMfbBZvadJRwkauf3p/GpfStfi1UCsvZHeVMPf0AmiOIqmwQCBIZdaslyqEHaWLTTN0q4
8IuSQTceG5iB38G6YJIcKkWMXqucRKey5dGDOfOLTt4SChpUdgw8fMffsAFHvyUNDv5sW5GLjCv5
xRxKDW7e6ENy0oyvcrT3uRjKEFyI2nbOCF9ndJdHNdv2b9HHz55Xos7OM/sS5Fq+0zM//5C52YwZ
0I+nM5WhU+8LjTm6EaxYqzDh8BYuTqn5FdHYERoX4O2Jl17qK9zl/ftyaoIStUC2GRMGV+7Rg+pI
GqLPmftRD8kPifmsyU3gxfOOFAS5D+oFFF/SaMo5M+7br8Ua8rDWhanWsmU7+mDVdYJTLeDw4Btt
EqZIerY92txdjhA7ev8S3xZjGGpNMUKOxMHi+MnPeauNATK3CAhldS9mPBibfJ6kRKTkW9W2sPT8
Zhx0r/rmFZM8pxN7iUM/XJKYcibB7PSVLNQl68x89TLOLXQS0jHjqBjj0QbA2hW/C21k64TG0L7L
SzNAS08Yz40DgExt3WH+pOkVDVJhCeTXdp0S8wRmvPIju1f5vDG1ygNg5rZLH8YwFJK93k3290xJ
MABSxfGw48No3vlLUuQb08v6eZt4ev/Ajtz8uNYjv4tkQs5tqLJpdlUtMEQ2VSc/1EMuzhkU307k
lWdCuAZagjU85uhrHdBbNuucU1bhZPNWNF7+0FPc/NvlSkZZ1Ri8K3yrjrcf7ehkThIUlNz6kV5O
rYKdo6bfIDjlGWXEqfmEN51ljZ4hE3id2q+ep4+4EJY8I6FUbS+93DI/62jtd1bbU9vTyFv7AyFn
O2uOda4VcPJWkkGI5Y20VzYih0ObQ2FXJJAxNH6qZjPDgd/yOc32lr54X0F9d3vPbdtNAj4apjpf
wJ4O9TWLGgkx4MLAEscfHRheH99/xU4cV9ZTLYeDVa+1xrEd/jAgF3zayom60yIci26TMD+5iEAf
af/Yd5KcNHKsC6P8uSTEcWz6wUcyqXxewlBKLelg2I3L3y7/8ZvIVOEETJ2KjvLhbwKjnQZusBA1
4vjNXZkPqy1tUr8Mu4FsR6Ql5rgqOaebObWw4aB+EUIGEHyO7kRvkho3YS+MIKrOhAU7UKh675ch
Aa+euenrBRwsLCTyeKbLVGAvjBb06AL72BBBQIEzWk1rVz4q5U1ryeSB5Wa8yXxoEBstnc1v5SCq
3Zg7476pfZsScJc/mKpqf/rQv3610sS0pQFM3ZTCPpfw+eazu/5GJsYaGkuD47gsFyeJlrbI5qLO
KeX9CGX0Z9zH8XdRuGrYCNx8+r51U/ln5Kd9XUwl9u/fpTevzNEPONqB9XMNBNeutWgcS0TmafBZ
Tem54uObJWEdZLXtYzUwye5/s7f1nHzgOxPlvnZDB++qKK06lJp10zvT9WA7D47oz+wPTj59tK8c
tSgn0Vw9nN5zBwDYXVHAJGik9WZOqoRlz+05xHb7rE60r+/fyCM5LNWy9SLx57O55vAF5eZwQEdD
t4hzMo48okWiZATDkYsAqCbAoP6PnKruR90EDpI+eMJLh3rQrc6d2d+8XetvYMOwqjTIvD4+ukjm
WZo4jRZlaGM3KQsejU/duRvbsf30/vWenDivhjraf9HaTJDJMHHqWtpXuZc+gGwvL94f5NRDJIGE
QAnnRdZ3NMji2ZNMtFyLTNBB8ZYIcVxYfufr+7gS+heJvv3P+yO+2fBxiOUuBTxNRJKYGA6foiaW
Be1VF1BEisW14ZfLrSfwopUygcCnxrwkyBwi3f9t1KOlqogH+CNLH0RTEDQ7wC7uH7Nb0ZMC+xwG
9fZGW8CBvz/o2yfI1wUp4GoLIuTlWBPYFUq5MjXjyM4z79rWAdAbRlJevj/K23efUVCksMUJ2Fx6
R5e2MrZ9ZU5xVAbGsgnSCbV9atOozdZoZ6S1VbKvimWBRJETv/z+4G/FAYRYrNHTa4YkAU/e+ute
bUYKmI6ybIj1WTBr3onSF1441UP36FrixuywrtVl114uIvVI7C6rX8WKWHRp4V/1RpBeOyTUnzlq
nbohbPWwVuEBWCWShz+pzZysr3s42TlUU/R9TXEhCah+intjiEPbbJzbrnbnKqpNlZ8ZGz0E//rx
RxFviMMqgYD1jRB0NqoFY8aUAIse/Otk1bKFgAHUuM29Vtc59LP7IUjU+ZAnhhSb3hmIedWzudR5
8Uw3Z/OEFRvzcec6+3qEsIk9Ri+/oHJJv9B3vW9iK8CNS8/H3qYi7R043VZdhwHsYrrJDaD0bZw1
9td0HIN0L63GQ4/RiP4e1jqQ0Voz5o+2M+kfRqvH25yDgR3DgqpFs+JZCeHshE+eI90yVNJjZSFF
wuls6BtA4tYvPBbyT43m/iZQhQi2uETzL3JwsNjWNHcpr0tlf7LapXnqUb5wPe3SPTmFp9/Gkyfr
TVcGdbCBxsb/17Gih7XUXlmGNTL3n2qQZrpx3EGDF5G3LpTHvrHlladP07AZ4n5JQ6OZW0kNHMhi
UJUdCCjlV5yB3XZMbjTHxHYOhLf7QWJJQoRdp/RLFCrjF4k0Ot+CdAIk77Z+k37UZliWlZ8XPkSZ
pS+mbTcDSA8pIfnTFDq+dqF3SYD0oh57Q0Wtwl1qfjZoEXEw8ri+qot8VALdHDpVG3/OEovORubr
zaNBtoFv7EdvKCv6gTM29tpKOwLa42out0ZaBFaox15BVL07GtiKy5QGidbp3vdBwgLrJ3peYa5D
Lwbba0uFdcZ32HXD0R42lUPOMxvdrBCh4WXy90SKyMeWPvTvdC68YaO7lV6GpZYkIvLxLagn4VfJ
vHPrLi4uhGuDtMbVPrQbKekHRa2hubAbRp9tW7eI6ZMhaio4RLl4fdQKh1OrWXSeid20H9TWw5mm
rtg7A4+mtg1Iun2BSgcvgOkMdEuxGVbu9LISqKWzwqixqfT3VFrISROFFwtsySu6On/BWNdkiN75
L3Dr8gV0nTYOwOyW1k3zwsBuVxw2XQDI2MsKye5eeNnGis6eEDGKzfBC1I4XC7kV1tzi6/LC3J56
s/zA9tL/OKxIbrQI0LlV17RUOc3auF9e+N3ClP28zkq43l3cCHc3v/C+DTQE00boDe5anhxM8MCR
+rO5gsKp9MAMd0wqOqFK3P4y63V92pDQbPcR+yP5gz7z9N0C2bpWNWychdoLmRzrg/rkxIn+iX6n
+c15YZjnLzzzZVT9Y/1COad2OpFkYMWuS/QA8QWbsV1Az1MuyX4PVrxc5S/AdFFm6X1srxh1y6iq
q+IFri746hMo5qSyj/RUm1ELrix2EoCQfnc0B5MbX9jyQVu57WoluDvCI8LNzVNsi2VcQDmLfbPY
pCv03dZy+O9l7Xk/5zFILObfDCFee6HFIwmEKusvWJTCijamohyeQpcfdQvS/FJb9u/uhT8P4hkW
fZKuXHr3hVFfriHiG88kQeMy7Yv6uTPb+hlks/WElXwhpaTrId57wgm++XkyN5vFjFtKF21SyrCq
ZjIbhqyoh5ACY8I3bnDYk/VWup9za350ZWFeCCfVMG9CsN+06mrEnf1DLmjIMJaX+dcU/jPpb23R
swA7Tv+jmpL2MUEgb4SD7w5fjaF0jQuSNoigYGEAMA2IO/2sA5v+bOZjIXa2n0sRLeSuy2eqZpaM
Jmk7eL7J6f8os3iSe6jrMb86s/TxZ9Z3pRlWCzrqTZVnwrvOkkUbLmMgSdauhGYDrFRIetyBWLHG
5gInNWw1dEnbJSmLbIctqilDfZD6FTBDHSwAVXONcnOhf2vtQo0Xi92AT5hKDay3b3DKgVkykcHu
CXspAQCDDt+4mYl3gszEwt347eB9m6RInmwnQe+lRBrHYTuNGMsWSVY5MZluqV82qZ0kYWuipLoo
Km/e+7lLDD4mkGK8MErXejK1aYz3beP21aXwprHd6Kicgg3iK0JM9TlJvN2ox1V2bbpS26ek7f0x
+9VGaEu9GG9Kp5qBx+fsqMNR2HP8uRg0Ud8TPLE0e4ikBC54yGb5K87SfNNO9Oui0i/mryM293qz
OFkRhIbVCeOibjHFfbawvla/BnLZ5qgl+6beVK5or40xIHbDzdzPeheorzY7UGvLCmorsCFx9sW1
eny8RFiW+l0xYFjaFnZd5z9ija/OxgAs+wchQkA/VB9LarXWCwVGtWMQel6qfZ80EVTUYShNRCXI
ABkpM82+IfOTd6rK5+KBqU2eGvG8xkVuZNpPUt7G8dIiKeW7ToukCPEXA8Ee3Dhh7QiGQFlX2Vjy
EWhqbVijmYIZhhS6HmeL9hIRAQ6Dodg6i7t8AZ5gPGlWHLckgxQpPDH2Id/9LEhuwJP1axBIxadd
twf7MXFj7Wsn7IkjuyU5D2hisqaQXLYc4HdfpF+smhxc6EZAwivUQ2bUNZPxR+um4fdsqeUZl/TM
i9fZ+bUXA0Ff8/28aRMoG4h4quntteqpJO9qwmuTfell5aXjCHfZyLq27ymklN9Mkmvueqf+L/bO
Y0luJNu2v9J25yiDFmbv9gAIgUjJpEzWBJYkk5AOwAE41Ne/FexqiihGxusev0mXNauYSCiHn3P2
XtucNwtZWcM7qyvy26EmM3wTNKu86/mvkiNfpHW3upmVnzLLyDJS02rhRJDc2M65fjE+m8bExxq8
m3tEcbZ/qqZTWjjrRjlsRyCUbeQ3s3M91EE/wPld5bC32xLwpFEBR92sCpkyJE9gcfz+q9PtsNvY
D3ZWz2+S2l+6vdfmfns3rvbkb9yJNijbOAVmAqsRGxGMH43kS4qYPaQKqrPNglEsiVwCRZ7Koa5b
tjZC66OR63KrkfIYhF6DUxyDedWMkSzmK2KLJwYW4hkY/ZxHrbS12wq4UrlB/xM68Pl4SHmE+NrQ
Qxr32dCU15XfSn+nB1PxseF9HKJRaRWJul2rQO4Mtvbo9wYvoTNk/VO3LLMTjVTwztbVWhAwkNiH
sNN0PJUgpr2nevYBYlUDznV+31AI09wXTaf3nwS4Fp1A8MrMI9sHb75HzX30oVIgOJGQfZLz8ffW
K6uYGn1TrNArOk1ld0jG6nKjD579usrLkDbj2kQACTlrURZsj21p8imZzJaMo2VsqO5h4jYD0ldt
Ioh8bmu5Jad1vvYLX0/2hYZeYAvkyFAhK/9cAmvyva0UjRwAYufyiw0q6quvS3ZEdeqK2wCDjROm
3Yj4vlrgDGGG8jURUTZ1VtSZa0f6C5F/egjLo2lCQxIiHmHQLFugRyycYcDMHle749T9FvSQVRyL
LPNS1/rbWODXQgL7CwMY/vfYRDwVpYoOEWe1ZNoGJ0qGMYg6poX30rTXC12kMHEX64qHeY01WY2x
7w3TKwfCzWau8uRN7jbaQSOfIQ5U6r0Wa+DQmCaRq4Y5EzrjaO0bVQ3g+mAMgc2FIVopNOvr5IdF
2a9N2Mp3F0rFY3/m9IRQo9JwJWSFNspJr4HU75UMCT3ZHOX6e8NV9sE2ViNqW9u5dUHtRJWRFMDc
zcyOZgxbd71yswsSqL83cI4QaPCByDG5uKeNYm8Opm6cq2Bjm9UQTXqhXrPWsB2vwf28fMK/qUN/
OdRJHappg5RNQaejrzXIuKXRv9HSyqC9Ibp9BZQKIpB8a7M9/vDygX/Tdzgil3l5fCs45i/9WgC7
wu4mxt3EELidua3KUm41ABvbl4/y2yuJipkKG3kgiN9fj7LqdQlTugg2+MLEB2F5PjlJ+Nb2dN0u
enN+f7BjkhTxPBAPTpocAV90mKf0b+xiJjG+YUjKzvM15MVLGZh/r995QGhm/PtIJxevEV2G6Jy7
xkBsjjMvaWJ/mVc0hx6C3bSdiJsrs7cvX8vjr3/yatDWRDSAc5SX/dt446cuiqOmJGsrFWyWtTM2
i+mVm1y/y9obI0kuGa+Oj93fjoXxiDEOodqc6a/3DbR9M/QeIRWJNO1nqJnOtLGcwX7DkFzfVGNe
v81qq3o01Wrs58Yx3798rr95OmmdOseBAXBgZjW/Hn9yE7bdJn1jy5y897LCzOhZ+fivcdx/hCC6
zT93Td98HU7xQzA2Pjd8lfM0G/55Pz53g+qe/wGnqP8Hn/IvT0Pe1Kd/53jk73+p/+e3f50+N5un
4emX/0N8PCyPB/XcLa+fe9bQf/6ffyE9jv/l/+u//Cvr9+3SPv/v/3xuVD0cfxpErfpnAtGx1Xce
WfRXDPBe5U/10+lf+wtc5Bh/HP1KOsBkTLI8e9ysv8BFjv0HGhb6l7QWEXJA4fsOLnL+YNhAyhOc
3iNQRz8iUf8iF5l/oLj4htam70aWOpr3f5//q389hFy6s4iTf/E6fjys5MchWaEzHRgchOLrby3U
waDnUE/4e9JkLA9Kg3UTLTYMdGqjkup4MdmPRLhg5yqacjl9tLrMVvsJ3jiGOj7yZLhTmG3wYTV6
1Da6mCH9pOneIc7R3jGvL3d5MQxiOzjrFDeDKe0tkYF+EOalq00RPSX3KVto14RDl6X3Xa81+Q4D
D2VmCi5ZRYnZUl5ZBnLXjVpW7YAuvf8a+L14P7bQKsMiaQcnXr3EnqOxY2uyZUCW6Ht76bV23xUw
VKI+yZIZkKThXk39SOAvF7/7yKOWDRFmXvdBNrP14KblKGKxNMWXUlvk6xLGHWTHdJyOdCH5mJqD
p8J+JpX1zoPdGU+6BWq7yOTyLMxGNzc13arPqjGzxwGEyGvHqgiKEQ1N2Rs7MTQrytca5mrTO/Y7
GnVjGdn0eNkHT5r4YpiJK97r6eD672koGXKTaDhDt74xWm/HWrCfTD1o5SEsOYVvXBBqEA2AyFWo
Fs2lqsOhnb/SRZqWMM9QH4WLsBR3MRtni5pPafK27DMhuNZ4YPeq7nJAlFkqr2zTl1+QdelEbC5W
IXcddE1IVaDfqHqSzjwqT9fmTqhjp80oelJNcJHBx1BER4mr3GA8HbqrkhNiHxwy8Jec8r5ux57b
abqi3UhRF1m0ZvXwJQtmE4ZNSdV+QPrZPS665j/V5mR/cbO6FyFl9/LeLrT0Q6VT+4alXwu5NVvb
VeEMiQVmnAiUR6k89X0b0fk1b21P2s/QSGtxDyvHNnZZTtCSHo5iLt4NiC3szTDXDp82YdFsMdXR
dQvipLw18NTVYU4Lydr1Vavc157XdlTWmqsf8DMfG5Qz7dONSxNUEKMo0+wtOAKKIfJvl2kOZct7
Fo0OWt2u1gFkprBPP5kNwiH22YBFN2h6u0c0GAaz6Q79Uydc/6EhZE7bWeNaiQcDaQz94KCZtINd
2dPXbkiC/KrqIb0/sYANPi9BYnnXTI6A4YmFdvsGBD+ELCDNbrKrhdAoEfuxLSOxzqTMQ3Wl22gc
U+zC0auTIZK9rFpk2mla7Ne0yR+ZmmTPkr4TSk7XawnzxXPUUGxbk+BeWU08O2n9gFfeRtrGrIGn
qeR53+SeTWRg2zDA3LbAhK0N9RLJXtoY2F816FMtT8lwdOcUvtljNc/qJ88AcxVOttW9KSfL1sLM
6kBF2Frlr6A4A1veqgzm3tak2QvcNNUzEY6Nqa4mAKgtJZKb7gyz1fN41mqxnwsHVGJW6ePD2sjk
sc3STou6avDvhN4nNObAsr4ldRLuZGBa5dsUCUkZjubsfUiFHryG1mu+0uEs3RYwCKMqhW664dfJ
1AYVbCM3HS0wN5L0gxQvrXT/ZIXMPwRDPz8lzuL7B58CoIpYqaUIrTkHk5WQ0XRPz2DMtu5k8m6m
dTG9WqoWyaWA/wlfcSmBp+odBnLaak4AIk1MPtnKZqnmY7ntxenqltT1i9bPV1Wi5nHjTyrhqSds
sNp2+UjV/+3r9f+/6H997A9f/vd/jtqsF77oT1UJie/LPw798R/9Lx91/ua/P+reHxSOaGDIREST
De/u+0fdNf5gf3lUKDEfQ3Nn/Pioa+wFdIhiSKiPKTke9sTvX3VmJn9AuzJQ6x7n/dx28z/5rJ+g
XTSsaRheSCc/7vJ/2uZ2tK6QaJdVXM7O/ZzBL22HMo8Y2OHkGTrrT70vtXeeVc2Pecki0UC3JWnQ
cKMlmZcI/XOwx4qcb0c9Md6X3XjR78T5/7Q5/vGbHTetP/1mmUYGYO/bZUyPRVyb9tJiqu6ouqEn
3Jp1CR68Q1ogUbGFhHBUb8CVvhu1zNiZUD6QICTOGNlrlW7g0Zm7xMRsbhHmsfcan9AUhrevf7rz
f22VfuYZnqghfvym1q+/qd5QEw8sErFKUPRYnerCSmuR2Htl9lmv7Ozahbi9HVcopKGTIKgZZN9c
kKCdPfpJDW/5fRKM9OkZi5nOjvV4gvCcOltf8nXpskHEaOCrKJsI2GuNabx2ZZJf0B39Wlf/OPMT
JU1TW/mKXaWMV8Sb5M27Y/6Q0qs+aE7vRM4U6K9zK1+CcPC8S4LmX+vPH8c8KVbGgD2TZphF3JZK
7CaA2yGA3eoWff+XCzf0zGmdjqsJBtOEvk5lPBppdk1LINtSrDdvBcLeuFiTbFvY5QhXcdEjrxV1
LNZx2JFXeVdW0zdr6SawSc4Jyv4TpHN71+SEwRmakVy46d/sRT82498vwqm0Ed9BU/fuVMRmWcxR
3RNm4fpNv6toP8QWjYCrCTrZVRoEIvJQvb3F8lIAbJLBtlF6yssLUhhXgbe3yjm70ifDhD6u5msL
VNNB7wOmz9Ijwp2pzIV87jP37dQtIfopHyrfqeM1mUVUBA59sbkY93XrXZDpfMOC/O6qnLQk6AKk
lU17M8Z3WYGIsYAF1wyMnaqdrxEjsYHr8mbPDKDB0b90B9VJcTUKYwz1WRkPPsD2bdZlzn1T8m3W
srH8QKi6HadtpmKvWGjfYqqJkhVVpYUaezvPDYSHjIxvo1fGtqyWSDL124okMXfjsNbX9O/lYW7Z
CLYOp9wxd7y2U1tCrG/ajUqp/YBu3ZophP8p7az/SAP74wE5WdeLxVkLvGQNGdVQP5s2hybgQjLV
28XbXXhNfu0i/jjGyQotO4hEAWFUceUV/Q6bkb4ZWaujoVZ3qDs/TEn3EcBTTUi0J0NfWMuFG32i
Mf1x5JMVt9USBQbCbuKSYIo5dJ3CdqOJ5gaVUDY+i9H3amqXynOBjCylHanWCPaEclIhSnd29Hgd
DMZ4Fy7Ecan93XN3sgQjKGmbtSEEuAYudTOt5Vgh28hFvCyOd0wdu6r9tMI+YAFzVc201YyyxAcp
53i0xSVc4InT4sdVOVmNx9rhddfJj0QeQai7CeC2xJsbdWnyTlqkLuXHgmjRBzbRk/S3K2Kcve+v
6sLX4Pia/e4ynKzMtNNsKOpaFfvT6EUkb+KMaip5XaNFZaMKMerl631mJTlVzyeLz5sFUyseiY3Y
94vr8rHHxaIb8u3LR/i18/j9Sp5KqDpyHVc4BWVcDqrYJMjJNkUJGVk6hjogckA6jaTlw8sHO/cF
d07af6pGzS/kmsZz3Vu7pXTLh6r0ND48rDql4fYbkqGyg2a3X5VCxuDORX3hTfqmQf7NPfsbnZWK
nZSXQdvneVZf9S3tBr3x148L8Ibb1iAkzLEo4iPA5N0+ac105jLj6Qupz51PjLs7GQ5c+HRjESB3
Vy9JYm068rXj3JnEjnCzNLZEbrQRA5z2U6n74hGUVbsPyCEYIs0UbNVkLVFEgPefqVaY3d1LknyG
/cuXFwX0759L7+T6Usqrml54HWP6XL4g2oX/h2ZluWLUpQW73uG6EyftVl6ouqq6rlKdfJNBJTOa
LjtgKOHTMdmWbtu5THDKW0BKPHz5gPWmGv3ydq46t6R0XfTPKE+SJykSQ6HwsIqP5dKrj5k+EvnB
PHDnYDLqIj4xxJvg2sS4MQ1eLYHEZ0G5d5Pce6X7qiuiJkhAz0FQGgmImc3bXo3LnZVUptqudKUP
1dL7bO9yQ1u3lUg8P6T5jwTLZQe8d5HRGVj5QD2AVaTbNOFQvk8dH72/NWXFdR4o2kCzK2onrHtT
+7DYXUl/TBPzdgi8Rtwsck4/OmzbrnNVzP7dGNTG1nFn24oIrUwJ2qAMD0JVTIUbBdDY3G3W1unO
mpt02JtZ474FNdQQdlA361ctKTQiHvJgayaa78Tgaa0H6dNNgCym2Tdd4QZvlx635dawk7zloEuN
oHgUph1WjeoeqXgnMDgZpxeCql67rfCtzrlZYP5Y2sAf0jiJFdm3lQ6dOqzn3KBlBRF3jAxTFU/k
Jc5vrVyU9yXdjoOsGbU5qUlnbOgc7jxep9ZHndFmC/0Me8oJAe1pidfgX4Gz5/C7ybkwHl1Ub0Rm
tKVfRpPhlvcupiXtiglm/9y4TvUVc1Fw3UmvVQyT+nrLHqzZGr4zojTKu0FGxBAkIyYdJUho7Gb/
rfBX7rJRTtXrWtQEvDgoHhq0IMJ91Na8KWnQ2OVRCRUwbyQESTxOIq/pEq25bWyZkzO+zsxUEwSz
Z9ZjsRAVZ/ll9w5kePFklK77WaAWIu8lbRZIbYPufgYRtGo7isJ5wMNtzumDm1u1jIxWazK6PT77
ebM0m9fYS8T71GzqFES0WepxKZVsI8sY9F1SlWSayLE3D6UG5GOXT91KK7V30XOgH7rpnSUgC0Ub
gQ0QqoEk1vVxP4VzpqsHe+C9J61BR6rnk179RtmamW7ygTg1ch/qajO1jkvQRYYwpguCa6dr1Iau
S7I1aB0Ood/BI/YLitMwSYv1Y7A4UkZg19w6MpN5eCNb4KihYy8a1jzVMl307Wxvz5OSsNiC4SE1
eK4jlfg87NWQfnWyYySE7UzHvikBQduuKVMHtNsqYy0wxG7uZVvcT4PhviEPWD12utYOW80lnD7i
0Uk3zmyxGXJ1q3jos4ycj164waeGd02GXtV5bxLV1l/JVXE/++loDJtsGZ1nUltQ+hlSdXQEpRrf
FVpP0goTguDTMPakUji9VT83qV28y5u+QsJJy1WBNWAwHjIMXIxQGqp+ktAH7pRhmR+WWSkSfzr1
1u3ytg97BFwHAtGTdps4WmJECdIOv/e36YzbImwhWX6dU6fFFeQ7oZ857VVaLfPbwRD0GOdCyCeS
2umrkhrfSeIuRbErp8yqwHD41sexV3O2ZZJ1NQk9O0h0oTSaC0O2sY8c+YhUKuZ4sCvPjBJlrJ/K
oGuHeCENe92aaaHdJP0KeYJFQbxOZDWzag7tR2bxi7jS20S/JapmPUiVDQA4AWC9t/uCG6+Cxb8x
YO8P27KT6L40pEoqTfI7Q/L6ciNl7MhpdsPJAVYYkZpS0N701s0i8oqFArBhPC72QK7SHATPTqPn
yVZUk/5ZpPQuQ+p1pzzUwaw+SSqCeue3LJ5hi/ZGRC6Nv9slaAaUC+4xiaUc2gKihpfxsTzqMCet
tT/qwSCexmpita16UrzIcZJ5G7plyfPcj2OSsIazZka5DDrEhFnm3ED84j18+RN4ZsPknhQDcrIU
XeaO/emw9DunttJDhVghbFYr2bx8iOOe/zf7iFPryaxEL5B4NDE9yI5Zz2LFabEs8cs//USB8X1D
5p5s+PPVbILVM+t4Ft+UASWjmoC+snLShXFI07+pnGrarSYSR9oOiBUS8hRUx9YwaPJsVxro4X1H
GWFhN6iz+Qru7LXI37ejZ+w1cxCINPqcgE0yabiFfGWncr2Stt/f6V1hX6oUjlvx312mk0phpt2d
5MNaxYWaihtmMn3oFFq+KUx73OUreV192hzftqA/SLahe0Ll5hujHc0Le+czXbW/kWDYxonSl3ns
LIV+D7wjuZ2ntnjUpLYSTCT6DXrpNNZUTXDkmi4XakXzuNf63Ymf1AaLt1QoJO08TopCfkEHCsMn
R59uZN7U3ihLuGhgUpXIcJRiejc4dv80UK7Qj1TLqO/dtrQQRwc90RTeOpMBbEw5cycbkRAi7FG+
p/Jn/EJg4wgIpa/St1olUgr7rGqCLZgB96M2zON1NaHroki3EhYQu74Ur33muh5Hsz93K2u7LRoW
V0QlajbZ9WTHRlFbDVs1Tz1pHoRCU6eaIOxD6Mb1l6wvmkuu5jOv92me+doR6eFa1A9B7YqPbjov
W8YTyPHbov2PHGbf379TR0sHpbuTfl+wczMjxIhiL2qDjayWf5mtxbvwepw5EVJ2frmIqbfmGD/b
Ms5Hy75JGZoyTDlqgsANX1gKzxXJp4gXYu5drbLmKiYULtt1E8KmKrfoe4O4BxPK5yeaiT18VdcB
gciqCQ6TvxZAfczk+eXF7MSo8+NinixmHsyJYKRDxVs2NIc2WZa9GdTZK7SQ+YNMB+ajNHTf1QbY
eHr2zm0hhfOwylJGC16tuE0qcaE4OvNangrA6i7NeTCHMtbYNod+RWi40B002yQKRoZoiq0XLH8J
Qc5qCM7d3pP+BN0wD9hT2sTKt8Aou6kfoW/Uthb07dcvX9tzhzhZZgZiX72Z0ESajIW5k8QFsdkp
R9AfeGVePsS5L93Jm94uAcp8mtx0FWcztPK+gQc8GBdEcWd6KKe0Pj+Z6AV4bh1L6XQRWo+3TSeC
675CajnBA73wGpxZrtyTkrgeJ78G+lPHWJPXrT7o0x1hbrf4gtYbQYZPNCHjilzlsMUZE/PCpTtx
ZH1/8k+5tTXJCyRV101MFoN8T6QiJ+RqBZWJVtnrY44KMQsNkucpegnJwxVeJQ1ehBKDSpRIrbwZ
qo7AzSTJy6/oJpr3DYoNH+7B2GkIYcdSsqE7FtTawlq81hUrvuXIZr9AMX/Vinl8JIEvKcOJkfvB
NJlVbBLPzhKY7mw393rZU5t5mgyoIJAVPxhl2zI4tzsgZfPQjw/k8JXv60UwdbJr2awXbsiZF/GU
ixkME9MsFOlx0tAEqcqVPJV+WG8s7HuEu5TFIzHA6YWH7Mx8wzk+2j+N1uB3W23jt3lMCNmzZQ0P
Rywc5UtxV2mjse/9qfrTTrGovfzGnFtzTwHbuluQHuMzoqpVdkOauHrQG4H056h08MycXMY+C3ZV
UD4lq6c9IgLRQ8XX+tXLxz+zKDjmr6dbkjvUkshQxjaRXlEBb2ubM0/cmaLKLwxkzh3iZGnrGLn4
81hnMaM4dUhyUyc8IG+uK1esF3bY556Qk6Vt9fEGtEpL48EiXpRQVJxx0ilv2s5oD7PEJiAJuvr8
X10y+2SRq49RZ0vgpzG1Yx/5k+4eAsJbomnWve3Lhziz0p1msmQeYBMUC2UsaDi9MtZWC/3aQtKF
LWmfDDiMXj7Otx/4m63naVp4MEhn1jq2R0bi1tdFu1hR7zbJxkCHsqs1S7tVfl9e9bq6N3jxX3mu
EFvPaNr3qjaNp2YSFbtI47mmxAjrBkumP+hvCY+tY3IcNaKnq0z2YZaWH9Y8d3frUKXHIpn4PA10
zqLScqd1wz5rjiKqVjjbETU2fY+xvMeF8LmgBUuFi3WywFAfjw1WLt3LZKgaNkCzm4mHmtu7TcqO
zzEGg+tS9WSK9CZcajf50xtyufOoQS88aOdeV/t4x35aHoYKTZ6vm1QBfku5j8y9CDFnuZFL6tsG
CZq/zzpTjzttSnajrLSPaS9VZIlKv1DvnXnW7eNr9tNv0IwIllfLSONeeCkmlLV+s5p4Lk2lG/gj
sAuGWFDH55efkJMggO+fpaPk8ufDeRLs37CUaQzeX7/1XHg3Flmjcdt33WHC/bof3N6kauxNEoRG
EeYYEyNhInZMchcD89y8CzItiHpRdhiEOn1nTzOiRWGvf7qMWo4jwmNMd2VuKMPRJ+GlufAanbtU
J5vJYMQf7OUqjb15JnLarPWQhWjBzeR8wIWXP6wVDY6XL9TZJ+NkJV2O8CDRyjQ2BbW4bS39Xq+G
5ZM3LuN1Tm7T1eiWBB9UWfZmKkWDGqzoNzLPL53t8Y787l0+WWeLMshzTR8426NMjNRHLRI5fLAL
53dcS3/340/WWNl3wQgmKY1TA4jnahp53KxTt8XNjNdrnr3rVptNpGZrcegciScQ/NCFEuv4bP/m
2KdZFzrBC1BR2MboDki0Rs31hjyKHHyp2V04vzNL7inOnqZTQZIxzgdvWcxHKzHnWyRvn3sfsntE
7+RSv+kb5OR353J8WH96f/2F5DBot1lceog/ZDAvD9a0iuupG4aN2STm3oezvpsqVJKk2eUPtak0
MkZztnxuWzDGoLePaFZbtmPqWVeLY5LN7LmX0sfOXeuTFQ6xsTUsPp/rqquLh8SkHWysZsXIxDHe
v/wsnTvE8c9/ugT54jcKr2YeEzUc7L/FM2QgTO5tZV8iw57Zxp0C03r4BFAUcg7RF/2VNxnocLQy
2JmOCHDP5SYpU4baMjNqL3xLz53UyWKDCFaurT/kMbcPM9dsllc8sn1kI3G9sJM6Ccn9vhif6suR
B6ejXQV0qDwte0sLVuzHoDNfVV3XRkuqWZsFn+MbjksYeJ9nsTnjxXJSf0V/XKvNbBu4Lb3ZjlZI
NBubjLKIJsKw6br5Uvl07kU6WYZUIHHY5FpO+YRdM5icMloKb9k1LlMeD/fi/uWH6NxxTtajxJWa
6aWs352xOAzTBaz4JkClTDstygS24ZePc+a+nobIBeDemlY6Od1btR5IEy9CLQm0bTdV4sLac2bl
PoVgNUwDB6xlTTyOU7Jdh8C+HWS9bP+7EzhZcDD9o9IWQR13eIdD+EjONjH5QvgLU/v/7hAna0Yp
m8HC51vHRZ0yU4LqcAe19x4Z73Th83ruLhz//KclIw1Ij+mWipPIAv++LXFgBk23vhpHcekunHmg
zJOdjpaRL0dsNvFDMhneJ4neIsQujYOr922IFHQ4vHyxzuxKvu20fjoVfvVuVqVVxOgs32DsvkuL
nix3gNybsU0AYdiX0GfnLtrJloRAi2mdEEfHRKHChK7JQS08adBFyIILj+45AcEp5HtIzXrw27GI
iwIdHzzM5Eqfc40w5ZoYqKlHI38c2Zi0F7Z5aeDYJQniqhPYXsmpubgvP3fzTlYDP3NoC9SU0Vkj
2zmcAn8ANOIYxp8J6IwWKEHRHUYzwewO8fBJEFv/p6P6tsF0bFufh0WbroLSAWtfUnMgjasoIwhd
ooHy8l3/tpH4zXf/qGX++QlutNyhvEezaykZlvjP3yy2YnZP6qLZld0WiIodIT1E1Os2ftRbC1SA
QVe7IFVTaFeOs0G6tcBe5TZOMNuZ9nryg0oNfz84UGhGkcxbtJcrIIwp3RZpAdKizK67qb+Ro+jD
psemocgq1ZkW3oxL6n5wM3/ci9QqdyrtrrmDcj8OGr7FPDXvZr3fGN2lNeLMF/k0BrICW2K2Bg8K
83/zUBgzdUpQoLvVO4rF1fyqrcdY8w7X5MtXnNBULu3vLvnJyodSMyv9OSviaQ10BM+q8a9zSQAv
ZJASk+Ssq6OzqnKDqIWScGvkzaho3NPf21pOnm8oH5GkYChlm5nzpQVhMLd8UacCzEGHZJwUSFYi
09F2Ywe5Btsz1zbCNzv9KSqwL7gttGQ/lH5/MHPqghDv0vwlGxPgLRlf7VeO1MZ7ZE3Wm8oyIP5B
UfqSyTozCNQdK1KS+9y9nRhD5yEuCZVF8DOTexFoTrMZtWB6DcfFHTdp6zZqp6WfmZLWDY6IxLyr
B0AajNhLZhDwC6+AP7XFJlgHiSMfXO3GW3QU6jnjw3kLmCfNwsX3qlitM1NBzdPWaoNjtfS2SY81
KfQB7D67NHI2M7FwEBtnq//YjXr+5A8+QkpNdsHRo+zA7YCWmjzphprfY2F7PbjZdOUszFd7I7hv
0xFr1QoqN7S7DGzGuBDZHs2Ekd00mLv1EACHPYYJOJF2y/nlX1RVGTdJkSZOBH84URtEMt3OlU32
ZHpdz1wzKZDqOVj8s61V28ajM0jzqgLXu80yv5d7XdS0KsDN4n8vp6kzIr9NZGxpnE4+ETIR+Xy6
sldkJlpAwBJV4K636vm50dthfI1yUr4uvGJkVO4HUB0QuQSfZdJXVrQ6QUV2u201m9pwEwwq7SKg
HlhpN90NgVZ9qUGdPlYLVWiouZCEIEDZxXsy7jCyT4AhPkx55njRTHRUslGY2t8NuHaKaFzT9lOh
Fl6VtaxAD3TpMh6MubBUqDNNj9AkSHOHREfxSK8mJBusaXUV8kBOj4thNClGstF/15pJ/lVD+pTv
cYOJcuOJPomhTBegjbqasby9IMMI7ckqjmQkJ4HRkg6KQJFyAUtjdTUaJpXLYkdF4mAvroU978sj
rNqyRsvcEnBt25GTefntRFCrQaU26Q9Tmq0e0bd4rXIzyN6lFuynW9+osUfo7axbh3FddSMs4cTU
2wYLWnCQvVZ/ygfbJYlODcGfkxfsEp++d4QtannlB8uCf60KvP2I29sCFmJPUeESuot3rOpvJljh
5Y6ulvy4jHn61OtrvtPGqjh2sbIiMt1eD65GxmlNJMmq27YTY9CrKTfA01t0Oh7wwbV+zPaOyZcP
bqjaqg6cTcjqbX8KCIh6pyU9xkzeCu+qMA2orGVd66SOwQ8jqMpRj4mS4zUjR+gMpt85RcQ0KXiT
5r0GJKVlHspoO+iK13Sam31daM7n0V3aDc+CJkKViJVeXynzd6pOvC+Ncko+2gXRzNEc9P0xXbRu
UElLJgW7IWjXlFU7aW/Tac7LnaVV/UPqkBcV+fQ9nGgtA2JxO79TUCewOqRhk60OWgo1lW81LHRY
rXpTvEMSDRN1LjP/E7hIKs0S6taKVeGoz8Fh6dyv/lHE35SjW20Kb0j2iOW6bKsFibPuJM3Eu0rM
QD5mVpAcy+RqsNS0o4a7pOqRk8Gd0baLpbXGprJwDWyb1YdNoSftWywzyL1H3bsprYmI3ywQw5dx
JLYJapi37pY80BnzGBNDENvuq3AFieCHZsHTEAwjfXJrmG5Hu4fOzs/zI3NO0rhL+sK8Umpt7S2n
jmywzbrqSxCMk9qIyVC7nqbjR9z6OktXOSxcITmO/sGy0UeFAo4YLszBH6/nlVjiEHGOc6+T3piG
QTdMBwF9BoJKkDsPvPUSCWEWyALQU6AWIur8KWpWWGz7lC7+J8cZb30h36c6cXQbg1jV69nU0mfB
3+dJQMwTkjOQ39vCsz4nWaoBZiraFkOsazqH/8vemSzHjWRt9l163UgD4BgXvQEQEZzJIClOGxgp
ipjnGU/fB6yq/klQYphq3ZZllZJlppxwONyv33u/8wW015tbEbJPbTDPpAILCsncl2MDYamQl6zn
mJqaY1QcqACiuh4XeOg6z36D+zLw7Dig9p4pSuWQnZEf/AnW8VGb+ZdVJMzLTPTKbVRQbYRtFBYO
YCuDpRgjqgVqBc6d3qtcO0uptrHQy8G/GuVU1xytLZVHs7C7YgMckXXb+NVl46st7tXTDxoWl7YJ
O85vpWSWYvoqw+Y1HY1icjFuF9CiuiR7Su2UH67A90zBUlirT8gwZvC2WbLeVBbS4IyRJYP9bJPu
mo604TrEt+sJH7xm2lmtkNSNkeh1i7VThGt03GM15XCky5SnikA+ypkCnP/S/AVJYX87F3l2UYKK
QVcqB3Pp5PlQRd4o+VIP7HH0j+CnTQIf12IIXNkcQ5AqUReJXYkg7WfIt/tIYFCrgJlws6bNrvEX
XWpQz0u/bgKRz/btloYL0z/WupxkHxXd7oy6tu7QyCVQCquSQ8PaWdTXJbAvXW2u/7fdszCIGqxd
n8fZPf06/GiwwMr77wOiP0Vgqxg59tklwUTYO1g0jYMH109tSJtLm73rOAug4jQWJw2O1vaBfMUf
7h/yKuRl6xzzcBmQ86jcJzQCv3HPNY7NNPr5/SP9qT98DUgZZNChsG3sndmTFcuFwOw9C5OtESnN
S2uYFKDbPvXKrKmPItoNPXwWxpcDg/8hvlxbdct0iRoSWbxdrwy3ga7I7tSHiFkQ47pqIPee2uvR
BqRh5KjsysdwF+XToRpQ+GpJ7gmcdLaJ3D9//+P84fXKq0v4OKtlVvaDsZOHgmMn6I1tPefNhY0X
KOZ5eAP7coS5IUHKgRH/cOmSV5dyjs02wdYeoYQUJ3cqOiFPZCMxBxvWMV37h1Dyf1pHq5s5AE08
isFv7OB+5JswVdNzYsveK9Uo2X8/eX8aYpW9m1Mfol5pWjsMZci+2MZlOk60uOJmfuCm/KcRVpfx
Js4UIVE82hmW9KONhbiKUwXnen065KH0p9exyrzBA0ipmWkUAKJK3QwQHU6LsVC2qEKLndJZh0xC
/pDAkFf7iI/pdFOGwPCCJHzgEnsMoZVe4yx8raJiOk6M1jyg1HqvQ369weG78fnSbNRpLdOUHx75
HYrNqkiDK9Ou+0sqTVijtI1xJIyO7tQmzs/RoAm3qAMs38Nw9ASHx52d2m/w+YhZojY56/1RuYuz
QaDxEYOncjPaWAHdCxoUWhDdYDXoiTY2ahoZVwLQ7TYyqbUa5KXpWMvN40GKa7edtGwjUYXcVgou
szgfpJcBZNOdMMvk3Ies7DbdNJz1UjluQlPOjrMUwt+QwtbgCJ03+RBjo0Grumd2tEpwE4VsNTfT
gYX2h0oUhsOfJ60K0pgWulTaVUbeHCvEmRvIZCE42K7xNB/HN6hwCG2TRDppola+DhWFgMwKD7F7
Vm69/8lTq/bq4p2oQaXWfubv+qGxBUTHOb2kSigAz6Gm2JmKUakeyntboduwaZ57tc88YzS6nQVr
lBvElCjeEOv6hR2Tnz6Qgvn9dq2uzY5EGDSthmfZUZ1Wyi6POJPo5VS9/2oHeVeRf0jrdYki2aPP
16ejEnCLFOiZLqZ2yyX4UJvDu1/2189BKKsNt0PgG4pwTo7gSdgeL3XalgEJdrBJAUYB9OcW8Tyg
ra3mTZH7wSN+PDWwO5C2qjpPJ6nKxc636mA3D2Ahssb2z32MQLckK9BkBvZVoaXpPmmLn7VuR9vv
Z+ZPJa+1D0dY+EHepdR7Zn/G6YO2PTcDJbn9lwx7bs2rWhg/R6sSZ+mk6Ud2RGlGjWQIfcTGV0KB
QEmLLJ+er9k3WqjrjtrYygEDjD9sm++tiB9enBUAgJ6BQx/5VmnubQP2Ig4skavaM/q22tSOvp+G
P2yb7xnUD+MkgZwlgaGau9CerrBcKnYJxigO9Dff4SXCD0HV8P1Qf3qk1UmQWT2E5kL1d3I99mcT
fWEud8Vhq1oyukPEHv+auv8Pu/gAu4Ab92HyFzzWv//hxXMG9uqmq6OcX32kXLz/J//BXIh/bEvG
B96wMH6Aw8Cu9B92lfWPbCrcZAVvH2cpg1MuL+o2/D//ywBysbAvLGJYOFX6B3aV8s+/7JEWOgbu
DvpfoavIRHzKkYKuwqUCSTLofwE5A2zd50MjUNXaiIHnI8yKFMsp1RlqpKUC0HQwyLXCraWkJckN
2Se9SOP2fWbk46ke+IOKXDuO/SMtVoI7Eq45SceoyWcn0dJEhc2JNAid1PJL1ajyTay30Tbuwwyt
wUAEDPxeiVwAzfFTLM20r2Tks8TOMhsq3pqZyaPnD3p2OpmW+qyNHX3pOjYBnSNmM+ycRK0xcuQC
pqpL+mYpDMXId5w86spLBDBy4U4lN8VNXIw1hPpFA1NETRA7sUou1OOSADt9xiPKdFOr1l6svkf3
NRQzuIzOMJLyOGhMNoVentIKAXc+J3vutTPkhkCfso1lNdA/RRHbA0RBgyswmz/cacsK73JpGOat
XLfZ6CrhaO+1YPTfoOYGP3x9aH7UouBxaCYT93UXhNfqqI6oldou23RCzdDUv4Nv8CHKL+OcChjp
OphcdFllIS0/tGtax2Vgjs+k0uN7mraMpyjKy87t43A0XMk2gE8XCja6XmnjgOolC5dHWQg99jyo
VwRU/vWw8HuKoEuXhqYkvc3eAT9yE3W3ZLXA/gjsui6qdxiQaC37IVoIQSnsMUC3QZ/tylKmGyRf
aEIB92GqZQtjqO7TKHPo3pYA3COMGzek+gy8UEkkz270jipq7ABsEcrJ+sZ6hxmRDs+f/XfEkRov
fSxBuqCPAnQrb/E7EKl6hyNV76Ck+B2aRMYQgJIJnQzRyztYaVoYS9CdlopqD1GB3lkgTHE/UPxC
gAScyRJl9AvwbfSQvsObpinKSnc2AqkFz7YAnox32JOf5oXhNO8QqFloAKHkdzgU3xGgKL8GQOTl
7wCpuYW5eBoiw7MA4ypx+JwrnRSdgMkb3zJLG6XjUjKRi8W0lGT7IC1LqgZGau+nd4CVijOH12lS
/TCmdMmdKFoqx8cG9j83bd8VPqHbKI/qD1BuevUCpsGITzEAAnxfDr11n2s6IG8zItFA3YvQ86iq
Jf8GIWXQup0EIhF0cmoWTpSCrLqWDFqpYyRYuVW5pB2AyYW6Glz0PuV7B6vCAKlfk6LVypVYxGeD
OgznSqGanTfIMnS5JmjJ7KDYp6MAuvncXvnI/QxIDipN+rHcUAKg92EErGRA4U7cqInjfIvTOB0A
+RQr3Ukf6PCwZIn8sJNkuTaSwNXBddNC3p81BZwY15cQVLp5WMTxRlfLkmSmAXmMH9CQ90oRVjex
LSfhpko0vYWsMja3RhNIJsy01n7NB0MTXmwn0jMCs+TSjnC4x7mNd8FkxuJZI6P/NJRoEbGPCIYL
kws7OSo/HG/L2Y4yV66Q8pFPNGfJKYO4l7xwLOjGLNWqfISgPVe0QjfGI53JpJYrXZ+euZ36D7Iq
gl/0nBZv5Lo6nAJjfdZIPZeYXRQt91lic5QWTmOb4RkIjro+tYSfvOqyyJk9grhLMC7ka8fAyIyL
SiM7DSxhhi1EXcZ60XPKRa4ITGuCcJKm8XGAef2+sg0aRO1YoYOYAlaV0wEWIgAu2lq1XIlC6G05
ctfd4GZ9mrQLdrrvzWReElC6vmvmKCVPGgXmotIxm2N7ttNuQwE1u9DVoqxf6DghuQjRFxd3O4Di
64TYOWebSkvMkyHpapN6S9FLGzY3N2ILpLA91/UT1y3+XUurK8mdMKONNpM+nCO+Be0WN2ToRtRq
9KdbpD3dbvTLJ0pmPSTsfJSh4BHFOGk1RS9+b8P9lWPdHp1ioLd0M1pZn7l2rooSZ6VqqnZWXZMT
BidX3atNUfzqjXx+zSdJvqQ5GDxaE9cGydlU1Vj5YyPFSCLxD0BYEjWNgwMaph8JNou5k0aN8qYP
OmW3LhsowPq8rj34ZP0pSv1pA3rgJDVzy8WilUx/GGfTdphGAwMGmv5utTaaIqfDu+JG5Q/sj+QR
PQlIgKJ7iTpDRUqcSfZLNLSkAH0tVKFERuQfHGTgfJvY1/uSM0WVdYxfjqI5PS3Bd31r6vSTom4O
PPIV5rmfhQFq4DrrblRJqKbjx1rQ7RBxZQ+Gz/Mdox23YSVMbbhDpBlR8pEGZP6t2cc6Oco+vJWQ
kd33qA0g/OeEAWAVqQzvtbiTHSmbyusgR/qCXEQJSZn2hs4ZV2QlnnTEzf82rfr/weSHYBKV9nfB
5N2v/Nfc/UqfP0aT7//Nf6JJ+x9LNgzo1ApFLqqW/xNNmmKBpuG6bkNSBJu78NT+HU0q+j+GqfLn
AFAF3wsG+f8x0+R/aCvBPt3GQhW7RJhp5t8w01ZiVMx08ZRUiSdVFQsyYsvlZvLhsiPnKb7CxeR7
d5ezkzmvT5FzFTmXgXMROhdXv3Y/Tt4eXk9uPkwSscgUFPlHypi2CmK/jLoKYmfQQnpGD5X3VDl3
+8K5BWbhPPCbl19ngTMuv/+12zzeP1+c3l2cPf94u/lx+rofnEM/x+dY+suPsUrAyJk6SnPCwyPC
UeSXOtx//5zvmYr/uf9/nd1VWkwdtVbVl+csnIe7PTQ15+nu4e705RdFFOeB/z3hH+ncvlxeH18+
3R4HzvG1c3V8fX18dnF9feZebM5218e76+uT5Vebk5PN6dPNxZl7cnPiPt5cuDc3p5d79+Tt9Obi
ZO+dnr4d+PnfVSXf/Pxrj1NYI4UpQZH2zp/OH/YnR+dPl0+nDw+73e3p+UPgbM6uzza7k7PN9fXl
9eX2cvkRT/Y3+9ObzcXJgdv4ewrxu5+FW97HlVrAkCgb8T6XL8uyYS5fXm5/XQXOLb4VTOP1r9uI
uYyciF8SPznXu1+3v5je23FZzff8m/elc/UYOm/Pjxdvr4/P+9A5ed6zuh6v3lhd+5u3u7fXwgn4
627/dlfxQTzsz84en19P325CZ/96YH5XGrIv68NY5Zq1pIVAo/NM3vbcOzr3lr9vHWdzvN3uXMd1
Ni6/cY68owO5rwW6+KHT5uvA4vNkcs9aeP50MfCELMP969vpyyVeDM4LvGjn+oK5yp2zx5O756vn
iwNvcvmqvnuR7HsfX2Q7aEFiTTy0ZBxVxn0kPwXJFeQedCWdU8h333+D7/1a6+HwhzBMrGWVxaP9
83DosLqUln/fg4F3Hg1nXSOOMmtweu2tMvFREcnTPD5Hktjk/bXW32sa2gbtRJqfp+THMN4G3W0g
ogMAud/uuwboabDsEK3hsX7+qegSyWVzCJed4faFfLNzHTkvL1fPZ1fPj1cXrzeyc/d66HNeFd/+
9dY/DrqaijlE/0wY4dOzJOFrcQ8/iAjqdJxuLLya4e6ScD5V2gNFgc+FFEY1hAk01FYE9pq2uSYR
TpLagVWpZq+o8AwzlWimrSgbAm9q+/nn9297PRYcf/xKDRNbag0vz3UGs+6HFoo/Bu30s/TnzTCJ
514b1GscX7Kr/2IoMOecz7JKMma1txdAIWW7x2I8rdr5Rp+DNnaxW6IhBy70j+/HWj6Jj2t4eSwd
bDoe1palEix8Xi0mKHegWXh9a22hX8LW9zf07KYHFuXvRjH4TgzMHQgs5NWm0NNcjvONbEJ/7JCv
Daa5y835UJvfl1W4PAxuHSZJDvIIslg9TAmWFUmFanpqMxrbENbs/QDiVLi5bvonUQYaGXeWNvaq
xNI9WPL2zzjXCf//fk4NEnaWpZHJY5Gu5rQLuQwV+CiTzDK8ENGMMzRz6/7lKFig4kNPeIdhswnZ
/vMoeITR0O93wkPuFu0SLDW5D5Xh7m9H0fDoxaJXWPD3rHXKGh1fP4SGOcLYxuym5pblhKH9d2wG
vE1g+OL4zmUFgL4t1p2hRmM0sd4bo5cPin0SVortdq0IPSWgf/H7B1pVTr6Otfq6bAqCmWIx1lTH
NOsk1zQiQ/Fuj7rOP47NZpNK2X0BnKYC00dryBHrbCNVxlYZMQwzhiMzHTf6OD8LQ/NMWd3Goh/p
gVN+jPFfbgSYgtqUtTleDKJ1dc0fCBV76AAedB7CVpjsKLrHfazRM0N3it/0m+9nZvk6Pm0Fy0sQ
sqHbhK8Y3a4mRgaFHg9YnHkij4tta4kHYYUSpk11fiBI+LIdLCMBZsYkCwcR7iqfl27SWlkqCpJV
PmST80TXZFwwhXngA/lc+vjXi+bT4PrBs9j2Wsdd+ElUj5U2Yn3cmxsjjoZtOvTqhTHNPR2OoX78
/fx9WVnW8q2/27pz49FVbfXdR60kc1LVk6ec0dZ72d3l5/WD/YqdO+ZS9zRX301X80X4PL9FV/aJ
v6m9Q9qIFfGWe9vqR1hm/sOlaxjRm6YDP0JxJ27ka/NSuyjejF1wIvYDub4rC7u0H/JVPDnVcXMk
LsWtdmCrX8/6+idY7cF9KLQQVwSK6VVMkhq5RqChuRpOiuoQWnW9jPg8hDCgPFAdWRw3VgtWglUv
t007eCAXJUex5vqmDnL54fvX+q5v/fhdMAzez2wJYkGRK2t4U1AKXynNefK0MDu2KgjSU688WCO1
urDsnbxWXCk5CcsfQhl2Y0sG2v6BzaoblqAhSHQ7pnWq29UDaPBOj2D6nKb1cJRpjZdJ52phwAIF
LmJLeKw92/D1JtqWhkdFeVzUU355rEBAmeVXlRcoS/fAxh36KzbmQM9p9Fq05RPn9Vavk0Mcit9M
r4FDsmYQXeGqsqYoFzFwRzifA24bs/0yJoH2VGTpgU3nN4Ms2PfFDRqTHW1N54lx1WpVdRo8bcpk
Wuj7vUl71gGSw+8HITrA+B2PqfVlaKQE3khaM3h6m+M4TYHKwdEg/i8ehfkCU48HGrmZVeCN0kn3
TTUesH5rxJluarC30Cwd2GWWvXG1Gi2FdAoFOlVQdlmlVQSwASWs+sEbk2Rp5k3tG1vE9FpWc7cr
MIR0k4WI+f03sL5Y8QlYCrZuzJ/MN7BGD/kBXLEsZSnAnC9OzLp+rki3RiAPJQk/usqG7wm/3cNY
QTlwXv/u3SkmMT4dDETg75vuhx1NFxm+FEnOrOoi8VoqGviWGuqBm+PvRmEv0bDfJmzj2vR53xR0
w8hzLYHCyXD7jPW0O1E44w/0FyjrzXGZx8WtAN9znsVa+wnAJe8xgMoGDxc74eQp1QyQUcFVP0zW
SQK61wmTMdsCiFT5VwS8s6FoHhFqHmk9HYXaNJhOnGa35QCkQ1MONGm+B3PrtWUYBrcB7gP0Eq/W
VqB2Y9JxWnqKaAJAhFjOvuijUl7CBV/2osS/NpB/HM3chrnGK0Gzb8YMEo9swL50cfLIf36/8NYx
CRNGOVyXNcJ6iuNr2XetxUZpKST8zYEOrGzR0xAohNsUQNyBz3c5LT4/PDuDScHe5g0Rt68+X720
glKBR+71kYVpC/JvfHonKPdGCdO8zKOzWchIWtVrvHHGA7HKl+dUaBk3daoh/G1Z6J/XX1v7tdXJ
MYa7WQ5jC3tqzoXa7FMUdKiElAPP+mUdss5VKlAyZU+6zNdHmrz43qaTXHrUSy6x3H0oBZY7vjk9
gd0+hIL6snkobB2LJ5bG/2PvsYr2JCnLx9rCIc5HMLDBG6Y/z7u5OzYABl03ZtRzwAzpDnGPtf1+
9XzZK99HXiISppdPbzVyKtldXzd24hmTiQBQKs/qrgTUWoZPtV0e5Qu19fsRv+wjjEgIbSp0vC2X
v+Wff9itItGM5NUNNqqqBuGDqAVb0eKQEHn1+habM2FwKPNRCP5aKy4zSI2wOOZyqevr4iyzorS5
pko4ikUPBICkCMfkENxutUQZlJovK2YZ06KPZRVt5Tr1MKutaVksy+ZnlLbJjgZfZEedHornv5rG
ZSwduT/pCM6axfjl8zT2XAt8kdAe2baRsvfj0r+NZqrzfz/K4uwicGDSNBIgn0fx58VZtxkyT9SC
5isljJ9rIcIDZ+eXeWM92LLNeW8i79TWe340VgH8W+ZNL7vM2mY4Tt6r8lSmW/wVmgPR9/oCQNJD
JhfAQcYqk3mk1QKcZrVLqx5H2gifPOvYLDUyIXkg7MhFhZRqe3mKdLtz8mqajcsS0NfjXNJh4lR6
N8Ub+pEL2h8i7KCfMlpvXzBfz+NfVk67CD0t+bAJ86hFgaPBiIq90beM5hTpZkNTGfiR/V++IMJu
QSKTqJsclSKvsopS03V1HfoWxuEh7UczKQ68GAfv+1FWuwSNH4xC4ghEE6tBrENQYHVVIWFd79Ic
kl+rVhc9VZLVPyqRpoUOunNatFXNuP1+1OVFfDhu3l+URV2M9UeVTFmHVNVgR8hdeVFijm2aRWWU
oXHhH4hrvuwUgm2XG7ZK0Mam9CUmneyqp9UHGaddqQakNvzavIHrkuW2ciU9KSQW9L+LtnmypZPN
5mImM6Nfnqxl7miEyTOPdGO1GWKEOHo0Fgc+3vemzM8TSBgMu1nFEpRcwlpNnSjYd/V2kHnVOFv0
DYTBxWDFiSv31XyiDFZ5UyGIdIMwCrbNQl9urWZ0ED+NO7NqgqMZZev9377TJTLniqEZKseNtYoi
M6vVoixerNFSQrYo1odtLGHS/F+MQoyqcGvi7F7TA8aRRqWsYpS41qMberbDqyGmLenvR2FrXFIn
moz16WoLlhqLjqFaQzgTqTPEeanbqZGS/xdrhWhHVek8NDCqX21XSVjoUlraKTF9H2+tcVA9wCb/
dmL7I1Lz67fGMuRJSGsxECqczxv9LPVTRcyasl8p6Vsh5AGQcEUL0/dT9mUjYeFD/tJ4M2SbuMx+
HoaYAIXjMkzaFNIeQQyyMmgnnoIn5o6cY3JsRsmhm8vX44VBNUJjsqbQDN6V7x8ijjkCGRoRD3iW
hSpaSUb5CANMyZ3jOvvrLYsNhPiYWI6nZJV/fr5E1xtdhaHvkSnmGqZgDHkWz2lSet/P49dHYi0Y
fNKE8nS9rrPBQzNpclOQZM6DxHgoB64cqE+bSDU2tt6q4tf3w319bSqlCZrrBKlP7B1Xj5UqtdEQ
ijBc0ZsnNbuEvp2GycaxK0cSh/wZ9zBe7e5vh2W5cFAvdR4S+WuxVjzlsZCmVHINOa+GjaHQw7gD
BlBcYv470ZbDnhV7QZbVB7LKq4sO+/OyTlmNwhYcfe+l+Q8rZqyVvh3lUGKnHPzTsDCz48Rc3CvH
aXIDbMV3UppIF5UiYg/R/HDgub8eSeSTZGxCbRIydDavDnU6VuoxTSUk8PICtKLHPly6g5W4X7xV
ST9j79ArB5bU8g4/HxYMquq2wcnEvftdl/Dhma0epKZm+D7GEpa0kTpIqEOMvvn7V/p14TIK86sq
gtQMS+rzB2LHbYyAUvXdscY6/ox2cbKBbUgbjJfELKwDB8GX4YgoVYwPqc8s+9p7Q/eHhwq6UdM7
a5ZcbZjlXZfFdyk2ikdq1UYHdrYvI7FOOAXer6asmvVIVCRtUXc0ECb+mJ/kBrLrpleS/VDXwYE7
2+q2uERjKh8D74hbm0k7+uc5NKAEaLMGjSGE63BHs/zY740ulaLJiRMhB+fcaE1t14JKzui57mec
5P7yLXLpWPIzpHr5k0x1dVqkjVZTq0p1VwwcR1IJA8Kx5ay9KypL+9uLzjLW0lm53ONYMsvH8uEV
TlIXZ4WV6W4Yd+VJl0jFuapFh+6Lv3l9Jmtes5ganmsdR8cTVscSmT03K+Sk2kiaZGebgDyr7FZK
YB5K2X0dbvkKaPpCkkCRUl5lUkatpmbNCeLGndGfxonauH4+Kpdmhmzub98VQy3JGqr/JNTM1RcX
JCIP06nlyaRqgY7olfY4VZJebqtOlQ4E0182Ef3zYKulqURl4mto/9xg6IdtqeYYM+cA2P7+kUiF
c6ZTmOezW2b3w5Jgo5rUSe1xZUOPkLpxW5vAR0zrTNSW3v4X82eyaZkc6tzs14I4un2pTnfMXyh8
fau1qbyRI006U7HDO/BcX/Z9newBB97CZCfztE7Czz5mJjT0a65ids0+nIXlAZOQTzoE7x6Q/uzA
Z/ybt0W2QibvpGooqNbS5M7ua4EZjIYpa2ve9pmMA4CZFd73b+u3oxgabQc2ubsvKdNGscsCO20N
OoAWX+Zxiuy5i+O/vggzd+TfKcWTpeZ6/3lNjGELosdMWeZmMWLGhf2EMsyH8HC/eUOasMjysPmi
qFtfFvmjZzwfAKpIbWC+8gbLTWcENPJUDRVMNW/6A5P3m42Cyhq0XPIvhOf6aqMofcylSe/TnyHB
Z3DluYFeMZCB/EWim1Ll96/KZJI+xQC6otEoIWvMJHvFOscf9ampVwGjYUJku0YctrED6t0GmgIV
qTbsy36QgwMJGa6+y1N8GpdebS7fnCk44dGwsfxcHz7oto9ndU5Ay1hF1d6Wil8NR62I2jPaeQQC
ihICu5OrjfQo8gJdu5EN5N6n0tpk0hyb28TOa9Mxiza6DmKYYA5O7CPNZtBK3a7WIYx0IshuEmhG
wjHQOMGMMmqRbgnjIAT1lRbe+HwKWIi0bXFqlVJau4EVgB4qDQNVTAe19Yda6c1j1sYzRktBWfYu
7gvqFtMJn06aVtN+avzH50mpzRYSIhN+TWqZduhpQYlvb9KZbb8N/WK6zUC2HNfh0mFR6BgeybFs
/rKxhzrOM+G3u6Ty4zM9Apa74/d24IaNHl/SypLlblBhHQc4OQk2bSUbL2hRq97pOlLFTosl6FkD
1xLb0qiSzO1Um2qFUiIOHpE2lp2nBw3P1MixOJ3wsktPBr+zyIT1vYWhPZD1+wTuFjSX2O9uuRAm
jx3QnNTJOB4TJ5AU5borynjykonj3iEjFT1AMmzmxc6vmLbKPDavgSIBfEbckNzaViqm4xz63X0t
zfmejiYtcbJI0m57UUT3+Ky00WlXwqAASAKewqkaejfSYOmYV5USvonq47qC7WglXenNHD/guDXl
bhsWFqILo7EoBcSLYkBaBNQ04kvD+dwA49mZbeDjkZTC93OGMUgiR5vL4QhDu3rEnkoTA9ysMHqc
FCN8FFIlGUjkRyAy0iKr8Dr6H3419H6dEQszaVNTF+eyjtGg48tzcCYFA1J4EZsW1nBaqjp4Oph4
l3L/xNS9iaDfY1bVvuCnDEYoixLtvq+n+nmYGv0cUKLxVFHZNk+LvgwHdBVmdZWoHULBzDZ6xZFh
810HvgRbRdV8cDlqMyGVn6GlKA6sTWS35tRn1qZvSnGsR3MoeS0RNLV0GfatGyQM5orEEsdNV2Yv
iTqmV/bQF69dmNr3YYorn4vUeDoNyjp7UkqtuaeSJv2IUOT8DHIa0Bx/LqzYNUj6VRsTI8HjMNII
xIyo16YNyBaNcrvoBP7BYS9ftojlDLfRhXJrtXiSIcWx26umj0rTJcCzDFAARcOVMTTSU8ECesOi
m9bQMZAa9CuDXyyOViK46dnhb/vJnh4kC/gcTqgdyCGsxIbSSTWrHVzsAoEoTxgJbrk9BvG2oDqK
oq4P5wdAdYh4p1lqdrYKsZB+0sTMiVTf7ds0bb7L0r46DbhNgh0RpfY6mX0Ru6YymsmRYffVphaj
7rs1sRtCDtufMN4JavtawhiuO5FJJ92TTZr1bd7Dfoe3YDxJeTy2x/Qu5Kcy9oORNxm4IkSWlWrb
xm+D42Su4tijFGi17pjKHUR3unv640ElotjOzZyeNyY+bqhIx2sEoLOB/WwPPKdmChoHk9da9pCn
p7dShWRS6jXtUh0alY9yynqwW2i5DLdNI+tpVsbqIov5Hp0JByMsE7ux0LdZrWBVLGBQu2UjTfYm
EioblTBHE8cqJHQY7BUwdTzELjnNjsQhzJ3e6y8Q1oYa4c483nEIGeauaybcAkZFysetIqn6jHA+
G/PtaCXxlTqFluwNna7fdkrfzF4pprBx8ILvLpo5AwnWa5CG3BIwreaCV2gSR+OjV9yhnKmZDlml
yJ5VtfWpKYfBa9RiO4nzXdg+dk3TXM2iDPZFnktPKhfxt9mI8aesxrQjA6dk4EEnnNQ3MmjKyY00
P/8VRZg1IXWa0/ASdzuJloB5mm7iRW1L23Mc/CyHKHsrWVqTNxKU90fKFKI4HUPD5rnb/k5tu+Yk
0CU1RYg1xrda1RjPBPBVtBWIni6o/itvuFLnlxK+1OPGmqbiecCGD0PQpBEvdlagNey4dZaA9ZL0
KVwoNzS3AGgLRq7dgKMR0Z20AJR+CuATiVPO0vhCr9Iob23m+1yPcfRk6jJWrUE39RZVmCJv/BFv
PkeBatzDHrSHZKdmUb8PY1/aU5WVnid5Hi6W4sATwJueMyITyl3eW1lHITXqqGQYcyi2YzSSHw31
kSqINlfUGtMk1E5EnnU/Caba22HsWGyGlfc3MhTwn2EoOBHGYaj5QFOleg4MrILRVQEIcHUlUzma
8zRiW27C3O3lTldc7sf+XTXLdi6fznnEObzDrCHbC7lFHldMOBR65ZiWMfaRdnJVaw10M5H7x+PY
Nj+xqPdTt4P6hGCWXNXslLXa3nKwGS92KPSO7VsZ74Ie19QyNcp6KziJctcM9OxNGmvjCX+UtN8G
SVn3jugAXFMpl/onJcG/yR0l2djwXc10oNdFepaYaF5R7g3gWKdiqJkdc2gs7hxJ8iOZLfYbu5Ui
9K0020Kkrdj5XDXUurs0HM0BWCY/qaPPfhICHxxHXikeEtXJEE6V7shjmeMgSDCrbhHUFqFjwTvE
oCxRGNWOehV/OaDYg8v+rt/51qxPR4bULfo1mvk2gRQWsuvTYTfTyl8gC/QH/BkdUaEIFFbFU9RW
WBS7CqcZ+Nr9aBdsupp13zS+xTIIQrv2kInzANpCckRD1yOl1ohHZEpfdvdjTGbztaEuXHtSAN6T
aWnsEeH4YP1EKareVxU8e62f4icyU/Wl1ATzz3Eoyp9SqAS1S5GjLxw63n1lx7kfn1c5ttsunmKJ
5NRTGF7gjEgIpKpdNG39BCO2rRoZsYxYoExuEyq0+IHXEog5VRkSiNIQaF66NlVfyvb/sndmzXUj
aXr+Kx2+Rxn7EjGeCB+cndsRSUmUbhAUFyABJNbE+uv9QFXjEY9k0ZorX7g7+qK6JIJYMvNb3u95
jcX4ED+Llgc/+mw6uf0ZciGhUKuYOty5WT/wHbaM3m/zHIv6FTotI/LXgoAv5W6HXoknM8hsbxWM
dQZjqi/L8ktA/iXWGudLudZR3N4JKKDQ9Zw44S8lBhwRS/Dsd6ro45fB1xvUrbOvzVutkzgTGyMT
TSQI+bxrVcaKAeVlGpdeVApYkgwnsuzqZT/syi7BZ86yK42v2W+e0t6BY0uPMccs2cIiEguQdGKU
RkgtPfZUYO018MsAxiJjydKjMNHmzpFCYstN56meXnRtLKRAbjfAXwyF1lXBLexEQ9vYgyq8h7GW
8b2XLd4TlE+bLF4zrurGB3oc2vzJhwbp3ih6bvOhKuo5P3pFjg40A+o2J6EIfDO/0ODuapuuK5mT
HBn2zz7AWumPcapNah1buqYfe2Jt8+hIJ1PPdkKQ2a+MRsvyUNLCBBNZyo553E6l027ofIECkCZZ
EEELEnq8TvqqF0c7Y0rlSzzPVTTuabTUjLczrDkFR+Q3sr0EZ07gx3Zid3c58U13MfbJZH+wFOek
vhKIbZoNP9tKt1PJXPzHWeaIzQan94P9wBZh31qEPBHOcF6Q3pVV3MiP/gDsKCX51rP4swcKSmf8
U/j6Q1qMbbrYNXW54PB0SBn4k45/aO26ZyAXZ2adlADF0CqrJKPEFueoEUL9ArdGkCbhF3EYYFjo
cVzu8OOCKWnUvLjLbpaJe/QExALsp1SkA6eHp/TRMLJ5PtkJFUDQCvlYIcgb0OQLbxVjDtq/+FGE
u1sqqqHY1pYmdYThKtE+eWYr8psacTEeNE3cwSF1KyfSjyTDVrDtu7gVX1VF/5uJ/4G0xQg9u1v8
Yae4+VQOtpw2cYf44B7egtaxcwy9jWdLZI930H0ru2bcutfYDeKyfGg7g6XV404CUjOaGyI911kS
slaxpVnVGHNhXp84VFWnEU4FXlSD6SS6aK8rvejZXBnwyOttX8p+vlARNYTXQA+mfAM10jIf3aJo
/KvSlQBmKz93rJ1qmCsmamzr/hOzFN5y/GOxM32eDNUzGO55XdTcyLmgZL+qNeAcYZEn0F1UIEr1
rGO8TKimaPVTkXCS6zJFuRcWpZUfShxI5oOZathFhL3RymmdaDg9b0WSZOll0CaiZbAl9fqToY9Q
P5Rrd1/AX5XTDSZ0jr+ymkbvnhnkcIoNls395zE12aJ9b7DrtY3fcLuK8zm4pUmENbo1CbcMkwlB
8KbW06HYdXViLMxf5ZFRBPbiBDOPzchcuCFGP9mkTVRXhHT13HuvUekZ0TXTy4R3/TRbH6OxFwNg
XuKbbacyEd9KE07mWpnzqF2gDmDEQpeWjuWAZqdM1tdpb94rXmKxHQgkYVBE0Jm/GUFuu3uvjgcL
FrlSXrmb67HMP+CVZjSryWmVvMLiORJXcx2hHpp0M+s3Shvm6o5a/lh/6TTLyS6cvkrVx8Eui9Rd
ZQn524p59MbYBWj0xSHuMvY5YQ2WtlVDU73iJdg+GN48l6sI52Hv4EKpkHj/mk667+Mhvg2CpJVQ
IWnehbVuDflFrNUZzrdVzBQbHgHxkZaspcJAdqRRVNI049TC0p1WhjmSs1a+GNlyiiFy151LdMT/
wy0eclWyWhmvFZz0QQrXk5ZCKpqwHKf+2zhlRXDKUP1F38RsFMkxJbP0L5hh97PPY0ZR40Kk+lRc
JmBineueX3y+1mwTIoQsW4fsM8ibrtgQ09p5CJ7JkvtKH/n+26Gy3VMiGWdfjFtHyyO2w8T4EyP1
WvV1TuvxRYyDg3NAEXGdWy9WUxQitzPkRkIxOHp+M7NxEQP508cuscr6dYp1Cz8ioYLWOLl6Lj8Z
PZ/LZuz06GRXBbm6gJu76aqUuQ0eWPoK3KENAMCkvrVNirFqVl6iOoifU+ZfgNnw1UXQ6KTvuRXY
x2hM0wAsm9Nduk7jsBTawi82tZOAyEaqYb5CTkDWRYGBk6HNqvrJ6WOfRKz1xlPqoaRj9eQTVpFu
FjlU7MoYm93RQWUH79V5IMUt593cjflH0OIJruCTb8vQr+s2wmBb2ZcTTmzWpuxLs921y7zTigQk
73b4GeGTBPjGTDZNn3mvc5Pu+gk2w65zq/6y7Aw/X1VB0n3lbJYD7NwhajcTlRQwK1maXXiFaMS6
E0E24PRW1Ruj7vVvVisKc1+myzpv9BqjZR/rdrGlQzmtBSNb9/QpqCIQNkS3Ksmp1yXOABUd4kL/
5A6G+zx6cZGHWj/Ot5WSwOv5resrr7E8PtjZdD6rJu0c0mXEf/UojTlUwhSPdUSZdluLfgQj6edF
dd1oeuXGK6GPeryKcjE9e6CA2MwtEblpqEEfeHSwcLo08b2fsR7qAn3j6Gl/R4WkxvM9NZq73Ldm
ey3NWYzhYFTdp1mzckS3A+Le9YCA7kvjB14cuoONrfgksrbGKrzSX8HLTDYOuvQswmnQ1bxPNYOy
q9ak1QsvLvdW06RBGWLULP6K14tGYcBuhn7F0H36YEB5r0LPVByecVAVX8vWyKwtDOQJJqfba1+G
Yk410A9lZhh75XSmARE5JgpJSRK7sG0Lw1j1Y2/wiMcWqHZZlNU3z0pLuY60KNkE3ShfWlO05LBl
9wARufOg01sav7ClEZgnpAwfF++NbOW3FEPXbWHz5QajK+510UTJSinbd0Jz6l+TggIPgKRsruCG
xPZzY4FBD3O+nRsrGlEwukTGVC99cIEQnYvuAkKb8aw5abfYLHjdvYEZwYcxmyzii5py3z7vdLwE
nU5WxtHMh6RYB0NcPhcqAz/TlI14KBQ1JPIdgv61lupzwVkMgXyT4DH1JfIzo87IFIg34ItHmY+X
WJeb3sVsNVA+4DrDXAYlTu2MjUWRAMug/DKaIM9CO4ICFNJVgLmqWXChIctId143g8Zma4xEtSvW
sW+yzw4OxcxmGuDK+VK4QC+m6HnsavbzHtCcZFdPNVIhx7dOBENEs7kfjcBSer19qcXIle1S4nQu
fM5tRHENqgWljDg7ZPag+StXQkLdNNUCX5ed6YSOnzoPI0ZdOGvKrmaxZ92grYHoUCCu675JrnE8
F9kmYksbroSf5+w+oFuHMGsqk7grq6pLYsU6weKm96El6+382bZqOrHe1HR9KNj0SDJVV3frmKEu
f6kueS/YRw8JXGqy133g0Eu9sJuG0TYRl+3jNLcjtca+gsOlbAVor1BWC5SH5trAgMowzmFCpYWK
jGPnd5WeT/Ja0xI/A7UZiK98jDmwcY5cY+2SFO2sBJvwQ1+7StvA2QelAnQFeD9cpNhce/Bk4t0Q
lNirRpEfNXhc2oJ0R/cKnHzgbrar1MIEgSPO69mKioCSRTc2mL4bXmlcB4009RVuwI2NqbyZj+uO
Vlqx0bRGqLUXKHdhN9tJs9eiwg4OXak5L51QYKJlQqFqDXArvh2UOd4FUh4pQ9XVmh+PprEWUcuY
aNBgY293zmSudUCdzaYyg35acEdNtDZru8cxPZtdfdM7k3iVfe2LcBxnKznkDNjFYKuE7Me7Jspa
WFxI4SgbtZZ3HflkMCGyQP3Fl1FOnk+4eFHBOGt31qwwD/DIvoy1ssz+VnWe9ZHlAde6oUt8mTWl
AZNcyzsMaS3qGJrMehpcmr4pnbSK19h+s3yoen1MzRIcmgD0/CViXklsgnKiJJRYyJLCNkjzfCcM
SO3hmBYePZE5pRKOPzBG3E0iIG37eURpl2qJdtek2MhxuJf6k4Gln4/90dgkh3lQ+bgTdD+gsPdF
dTNiczBf0fTVOzKGbgJ3YPbBBcYM9XwhBwLykORXL/aVcmQcTlgnEu34rf/RrwKN4494SqxnFHsq
vqWxkchTQ7ZxLTyi/7Vna1SKoql8gqJlx6FUdf4a1PV879Clmldd0VpAaGuRXwrYquiuRnsZtXeS
Byp6DDYDJyr2XuQ7ggONh0xNaWpvRtjw1oo9nwBJH5PsolF5HWyk7xL2OqN3ZOecH2qHWbYVbgyM
ShPjDf2Okqq2V6PVAVcag4bCFVy55G993B+RcG6ql+JONS8v6uqx+rflrz6V1dSIOFH//m9v/umm
f2kQB738iz/Y/mvbFc+PSpTF+d958yPaf//+r+OXcgEavvmHDZuwmj50L810SzMg//ty//zJ/9t/
+Q/y5n6qQCQ+MU6ulp8G8qz4kWyzDJf99+9388+Pf0NW3L0A7RWP53/hbxKO7f61yEQg4Fge3WUG
bP4Dq2jrCzsRCSMDDgsO7AcOjm39hbjcQaHqmvQC/cVwqy3JBP/Hf7ONv3RWKMIac1FYIuT7EwwO
v8qb9p/Hj2eWBv0YmpZF1nY+VivrNPB6q2s2GB3U2S6fUr3fDl7lfhJOa6tt0kU6cE7Sdnfr2s34
0exz/5HfeDxEfpmaC/QJLm+WQIYjfkDgfWSbTPOLNrOCByfipOM0lwFEO0I6Z4dojoK2M/f9zWh6
BDVxbEKXknHrf1XMfXSrFh8FZzsHdXRV+AG7fMPymqkAlmBrZeZV1ipjx7/kILOiFeM3qGg9Az/W
oY9S3Of14HIJbq9jsy4fbSetX8uKAS1iGv0ReJUF8EH42ZcyAFG2wottKJYKt34tRDZ+UYxVfwwK
OYhdEiW0EeEUctC6pCac9IPttVgbyRkXili2j25WG89JIUmutVlAxCcn9Vb6FFvDKlKzBJxv9DVb
MXkTh4VqsgcnceeLQkAWO4Anrtnl8hvTboDcdUPQHCliSjqPbaFdN7kzlKsAstwz1ENUp2gSp2Pj
VoG+0qFsYXhCPysPeaqGETomw3ahzZBYjwASb72VigqLvpvGlP4mzS0r2lC1qIqtW1jVVVmJmDFj
rTO/0hEw4PK6efMBmXaMpXurlw+pmtsYE0t8nbBaUP5Nk1muFuaxn8xhLVtacaMtdZMzzW4+W6UT
fMOvG+/nmtyHoTu8Kx57epb0chPpR+ssGdQRRK7v7iOduJUCRSo5LnHnor9U27W/8mQ3n9yWNjVh
8DRUez+1KTLiZV3YW4hg5r4fSzRPrj7kuM8bs/8R/R8QPI3RnTiku0nt3lcG6OiCLELbdWPgAdKz
KSke67ZaGlmOTjZYY04iw6qkuRX2UVeZe/bqejvaAXE0iFS/3xCiKhhtoqErEqSNeecPyrstRpUc
Ci58O0ZjsnjGFNYUuhbfGAz9CfvAtu0p3jYz4Te4b9550En3OCdF2hEKefZjHk+6CIFwexe1T7Fk
M7l+KYH0YdWzWsBNIL5lxfBiMmv+lTeToSGgA6O3MquIwDsinvdXmdfOBP71RL+YsM5x9lh0A1ac
CqtgSk9mCQA7CqJfCzUGXyrN1OrQVj4ATb+1MXOLggluOGHbtNWnJvjWcLRTsOm6YJVMVXM1W4Xh
hMJIdQw4+jxDJ08ZfoX+kSZp4CYeUb42Tq/ZaIgvXjfXYuX1ingzTRtnOtC8geIW6OwQq5ls7dWI
aUaHKfYt2Zo6rhGvyRy5m9zSSvoKIoLJIks6UxbYQ1piAV0eamN286ktRP6a94P2VbYKBQGViuhF
VdhJrViBw7XTm7Rj8wpdT9i1pTQIRNOa0JgIqcPh10g++1lgDuFg1S71tjHR41CppOuYTzbimdJA
msfrFsMjh6xi8YmamDIBDrt8PKA50tY7FjZuTRSGElxWrawfyWDtgXXqULs9+eM0CNCKiZRrOscU
HFmjHRk8EnXq0Unr6QcXW/Z0p0STUjzIYYRsy7k0aZVqdHvXbjq71p7emcD5Zlpge1ZsN/mmmZsC
6Y5dLeTPatCabYLiot9GtNyCrd5n9kPpNLVN8jOKT74qg+cy0rsle7E1MJii7XcoGmNzy9mi7oNx
ckWY5n3m7mnImksNrGuNbaSl3rAtJoQV7Dy6lT7x64zdQZAejFud4vfXMbDxeOPGu9vEw4hrIyut
H/awRGdrR1HNULd2k/CFaNrkuCeQh3a0cdQs4rAg8s22GO0N1eLqlD9rqYsPmVcH21S6cl3RUgxS
a2QXrjsqt4viFy+UjAE4NwBRHulO2MyC94qaivfnBEy9OGmEMYHcMbhhX+KWcgUawl7VMjo4vHuf
VrBfTqfAtIBAAhMQxrAyZHedxdbaZR1jQ3Fj1/pTW4kPuoMfkJUax6zpdoRLgjoc3mcUPfcgwNeW
X1y4dKvgvMPjCOabtqp9spLqom2cB1SLz1Nb3I0Z469Dte0N89GIT72qr7A1o7w27a02ObQqPVR0
g6lHsx4Kos/8BveZDXMSD03vox5w6nrvNcM9dSFDUFoe8Q3Iu7AobpmGYW+jbZVH/lWRWCYeMs5G
r9lhuifSQoqlYHMHqraUfuJdinGbHCL/yNj1Z2eyki2quZ51ma/NSG5BvqyGzLLX+HWtW2s6irnK
jnZraUfakvdxBgTKYfYf2Vi5R1luktT35dQcsph4OSl8gAlym/uMRhokUG5wpPnP5oP7lT1+m3tc
ipAvTAf+/ueoiT8jA2pX5Dh3eSaOvZdc+Jl1mQGfRGQxB2y2066vKfbjhCNBxdsfknx8gnlTbGSf
tJgSOAaNXKdpPxUUWwrJSm0UElFzm5B040yAJ7x+zAvjYjA0I5SFsaoc+6ZLBr4athw9Kw5x1LrV
yvfrhwaps0yzl9INqPniJJeae33yP1XUxejskFdO0s8+zWhRdbe6IW3Ed86yVrMvr9iM0C+NUmyS
MaUSMA9ZmBTGJ5RPELyMJZLJ1ZMoYS7VklYlqzHsZn3tafm2Luv73qT4kuohk17JQSvMD8i5yJ1V
ySYgAC/YNdNfW2Kfu9orL+o6fwTz+3mMlP9EWmXc41QDoAGPOFg4wUomBqwMf6QirncQZAGAOuBX
+oSfWbGANmVXD1QYNNO+kF3z5Nt4G5Veb1wNhkH1b3ywq7zgq3ZfuNw69bPrREAeXqveCdbSiYjR
pHGVGvbGSiKYpcQbaMG051lz1kU1bGbgC0fkPNVda1NOdM057EftqGUnO2UAr7BuU72iNxZ0IP9M
l2aa3ttfOpTnlxhVrbN6CP28ho5dTB9Me9gymMTIholplM87TAv7JItq1zTXTdzHBzC512Ctw0pT
hyYv8MgsxLdZJFczVWXavKE1xtcU3g5qck/eAqRi9wvHis6MtO5Mp5jCZMBQw403ie11m6RiuI3w
J15RYMVorFaYw2NtvaIlvldARU0tu5qa+CLL3BN1ytvCi1athzcxW2qsByeTg8ZBoUCNrA27KNsH
NR9bUO9i2hZ+trLQGWTmVmvaj0QZDwKcaZA8FZV/aecfxHStdfTui/Kum6yjG/H6nf6RKFCj1Yd7
VS72VNyGUxd/yml7eUazjRq17YJnvO4vJzfddCqKrvLGudBVipKOhpJP/a4zXwYDBRQGgxsGiBhL
STBM4pCpQOfStC8aGEFxu0mLnvbucinKql+joKQsHevGLrJmbAF1qgOZS79qyG4c6vh54G7zFrOu
0pyfsnqiD5fR2gJ61q2mhmhEn9Vz0SZbAE/9mnSaGLmw94ErrwenvWC8ugA6wXbSigc5JM2aW4Nc
OCAzy5z6kdi63wflI1ZjVU1RdgoEbGuZfPUUL+gQz7r3jBXWDYXiOiEvUMrfJJpuomtpfb3YliTO
075xZfYV1HLg47WX++m2WVwjRav0ZJ2U7jDgzdBpW5mlnAVt1Ylrux9aGfYoY4tVjaLjCRs8+Ujv
buo3MPCxdkTv5SKrqBDOMJnh5MRaBdXpdd/lxt6hjuBS3HU5EhWK6ZVdRe1F5UujXGljax3JYLoX
nm3WH0w38sTapU4NvLny3Q8pgzOvuWMEM4K2prpttAbrU92vByigY1x80iFb95faSHx140ZC4SrT
J8mmzXv7rjKxVEWHFjD+lqBgMVcpDozPLC1ILePiSLOVvTdL6pcdoOFx8fdbV7jh5SFV0+gDcwMt
3rNKTQzXV72ikdEEznqEAT/sOXqwYJjGGBPYwU75BXHtSfMjJW80SYlvLpFlkJvuscyEBsCs1K6J
TKb6IpvcDMeOyXs2lMsxQ9dRydWopfO379n1H1UdrgS7Xlu+qvPqwduKw+9qE/8P1hkMhjn+z3WG
/ylfGvH0WPzr7lGWb8oNy9/7B7xruP5fFAYwytCB2wbuUrr4x8YBzsFfi7HDMtLrOR4zVv8bvEsi
9hfoFDhFTEb4Fhn6f1YcaA3/RRFimT5jrM5eZmf/pORwJuP2vGWSRMcaZpnBYKrtTG/cKGZ+baf3
7szZMNcxClDkqpPaZDkubxG96cMPz+j0t5L5R+autQxZ/CBwhoDJwD5UE+AO7gI9OBvCgDkd1HIu
+3svmKwIvS1KvVVjJD4rtO3W/mCblw71/K1e29a+DOx410KBKNYGpbVjGvVqNXbCIfqjzn+whDW9
YGDwRfpODIjeMOzbxp7yr8jAsl0cGRo6NA/AuNVKcZjSPn0cbTLi0CgLfZ241Ksd2y6OTplsjejT
InWgYlDP2HwiEfny+3s/U7B/v3UU7I5NtxrO2HcDph+03QYRX4REUd1n0BPoApjJmgPnYW4M5x2t
/Jl6fcGMLlPqDAE4THzZVKXeqMgDpeeNpVx5X3hCYQEdGwePdvo68hQSR1TY5UU3kIj8/v6W7/zs
3Xr0hxiCYkKJvNxbqls/3KAFy524aJT3TW0ZKJg6b50rxFU2useV45jZGgVKFroquSy88Wly2/H+
97/COVbt+527zCzqQGBcizX39lfQ9XhqbFPKexoC5nVcQzscfewZGkdelx63jHn1sKk0P94m+vxB
T9ruEAx8iHqGVjJrHXOjMm3YUX/JvmQ2wobJ9sShL3GZNPtXu5EVitqm4bSf/nA6l/E0BnmYONQt
xiqoNp5NOMRzZ1k5k/53qf7ZNeOw1I5m9t6ncb7gl4s4vCUmc7nYTwu+RyyiiTjT7txE7lzxoiRx
nQp2Y/rp+6v4/+fCf7N+ey7clXlJceRfhzZ/LJ7bH+vQy1/8+2BAOfUXTm+MONHWdigr/8exYDjO
X0yOASmwmA3lRfH+/sGxaw7nhafDm1pen2F5rOp/ytCaYf5FIMhJYfDRu4CQrD85FJaj54eFDIuA
8T++RQeeJIQjkEpvV5GJ1WmTe1KcUHzgem0EYJyiPDhAkdeOpV5XG4nSNdR7v9k4JTELvejyVIxF
+kBr6OX3a9p4u5v9/dv4i78t3ywLfHmKP24rnoxHZcO4PSFY9B4iu6TAK50xv7fKPHoZphxYGyqu
K8cetWWf8eIPeu0ic2kqC98fjM1xYqUBfJ9OeUFCZgsszacxTUrkUMXw9Ptf9/vg7n+ecH//unAQ
GP8Dt/AzkddC4OZm5iROua4C/EWRX943fUkJTeSedvKnpPJX9VQFh4Ku3y2+kWWMN4f7jdKHeY0Q
xvzYV/54z+TR7Kx4b81LjifaThvd6MOEUPPVjHrx5NjJ/HFCTnLHQMOtnvTa3wuYkIy2yenno5pW
yE8fwWIKwNcZgJk6Z9EYCQJCmqLi5EITPPjYz6LGcIzt7x/X20Px+9Pic0WljLiN1oe3/BY/nBkM
5fmiVqM4SZSR69420AuPdX0BKvk9mitL5/yGAsIpG+oeQU9wTizrMxEQ7XNDmugoYpLmqci8ajWU
R0TcH//8vog2llOY8A1rj7f35Xcg6LCHEqce0MdFXKL0dOyyPI0WidjvL/WLFxUAhSEaxD8BvsnZ
+iDaEnJG2XNKi0Rsh2WcZ57q98g3v7wKM7pEnZBU4IG9vaFJOroYXT095bFMt/yJZjP6qB//9F6I
Whb2EYPxMDiwlXjzOZgG0y/jbKQnNqWlBF53uLmn75kunkUqy1dHj81jbJEfQ1vvHJarRhvfqyTj
U6Arvy5MmexxM2lXpFsrL5Y8wNo0aUf5zBmNJT7dzD+/M3JKCH/2NQJyMBaMyQL5Igt4e6epU6Se
2zMmMiTmK+KzZkcTX+2SJIZvOQt6IT3KK4Ww8Z0V9/OLRIHCU2aO3KSZaZ2tOEQiEag4Pz01RRev
mYGi7FPW1Tsv8ufFRs8UkgqhDMNB5Blvb89Xvsl/RHrS6wDFQO88mlPxWcuLdR2P7yyAXz1Kjkqg
Twb8YyLft9eCfp5MrV2lJ4UOA6GbcjZw7bVV7VfJ2hqD+nK2mSjIpfveRO8vziYHmCw7isc2Ca38
7Hvtk85HP9nm9B2+Zm1/hZhzM9A48FP9gKXJfZoXeDsDeaD5EHj6Rs53yQQ6zCAXn5jTyrx11j3/
6Roi/GdGljDC4xs/X6luXyemgx/dKYCE8ClgEOcWHV6z+/1Vvqcrb8851+NUAEkAifVnmExkKdNH
up8uJ1rG2A5N5WFw1X4I0AW1SeLtPcoNX9wGr3fbNYM9mp52W9nlezzEn18/xgoLK5DPbRnXPUs7
BoNSXdSn6SlBfL2vKov0VenjJpd6gok17UqGAsUtiIgk/P0z+Pkj58pQGbj7BX50vskzQKTJauTD
GzHpZGxH2GtkzP0mkIFzw1iP/s4zX+7k7JEjxOP0ovPIDnZ+PdMAQOfE3Clps7ifUQszwjpqFT5M
g+VoK9sExx1mUy0PWi7Qrkbx/M4t/+q1E4WC90CnYOBusDyTHw5sLMmsyVYyPXmVEVxYCqWsS8yy
qrrWZM+iwk8fVd2lI65gJar90O8FZx8ar3cAqd8tM94+jYXkzFFuOcv+6ZzlS12FR1U/SXUSuBLT
DimpquFoa5bdBsEzYw+pJunaoByLL9B6bdyp9+sVepyyCksKiwgppNafbEz7ok0ZyaxdFR0TrKsy
Zpx9D9sHay5GsQSVURX5l40qzC9lkSTUSeLAXzHopx683h5vZdr5XTg6TXFZMwx4641GcytzN1Kr
gZE1JhgZLX2tGN50/3ibJTKG4rf8lyV/DgYSgYptDOzbU6n1ZkiBX1+3BuiaxKGfwwCFdff7L/7n
cI0AgLIVepfF28I8e+aW1/uMGY7tyWrqag/MET3C5DEMWOrOH59TXIrtCxAJcELe8tsPzeiqelK6
0Z4EBzKtDJJ0L9Xd/8pVaLuydwQWce7ZaVhPMGzHROOGGBbepGP1ma54/1+5iAdrkXxvqbWdnfUM
YyUuU97q1KG93uZY966mYBbr37+b5Vc9Ww9LTc1yFiwDu9LZVSatrhgOUOpkx2a+QRL6LUsQwP75
RYhbDCJ1uEU/Mbh9bOEUjdrulJtdu2Eg/aWfaK///iLLqXl+J0R/ZKGEz2QgZxGt4owPlDd1pxTd
wCF2JqSZgZ4fUjeON/NsyZAB6/eOkV89viW5xouDdwQm6e335no1iLHJ4qK6KsPM6Tt0ffl7fh+/
WECAqR0qvihnkOuffdW0RBvcCJvmlIl+opOcamuNB4ClovOec8IZ9XCJcpGtLYVkUp5F8HZ2MFqy
9XuLoZlTWk70suhibJh1N7ZV52Hkbarg0rSTMYSNX6MLNeEvxrV1l9dlunF7D3HZoKx3GH6/uH2X
cInsmCIXpYWzUG3KhasY1FKEakwH44ipwcXPwYYADHnnIzJ+cS1yicXyjsPKtIyzk0pVdpzrjaNO
WZnGn7SpyRp8SO1iUUcPuwSzSKKDGUyp3TN7QN17mGSIWtxB7d0Pcbp2+1a128kvPoM0NNnpglIW
m99/6r/46jjJLUr6y2v6CZwvGU+p0BJ3J+lh7A1uvjo4o+jeeey/+hTeXObsU/C8ypRUEbqTAW1j
66C7u7ETJCyuMyTMCZjqEA+ecarQ0Nx4+qJjigdtl7aZFuLTPIbenHjv3PlZrfb75xnAijR9lsPy
rZ7tV4WakmgynOFUldCWU0nT3mqqxTI26ocn1xAO80dz0TLEAWPV3QZ20ZwoBFV62CJvYhiZiah2
PfkJnGZEUK4ZJpR/MdAJOuWFyA5LhAVu124TBtaHFS6oBiqBXqtOizG1eCcyOmtt/H0/hIKoSkno
loPr7QbiF/MIHzboTqK22k2WNCmzaPiu4iu7yOmAp0g3fUk9alARyrRjpI5MqauFdJHmLtqzIo+3
c+e166bCUsaaTKpHeW7el9Lsn4dC+gv6CPxXy50Kx3llKMk++XYfb0uRmpcFvLXDkA7Bzoe3sB6S
tkXVyLQLXANwV0EzvHOs/bzA2C9tcg3w4Bxq5zlepXsdWbQ+nHSt1UJckJvPrtuUCEKtP4MaLc8W
hinPFFI2mRYRwdtnW49db7uzN5xoblq7pM1famTb+z9di1zEo0T0/X/euYmFZtWqSdDonSi1DetS
S7yQEt97VhnLtvP2cKPg5REIwHCH5mafhVCTyrDIMNzx1Kfti1D+cdF76SBsVgiV3uO//uoVLd02
cjT4zhSI3z43NLJOJstoZC68yVfMSk403RdVila/587xfT89vzGOGwqfy9Ws4OxagZjSaHKy6dTE
ThXi9ysONQzTrVkzhNYXWn0Mpqx9NIRrqpDX5174g4/SzGnLFg3NIAPFDEJjBdQ/YmnulJcNr6nF
DM47K/XnPZec3fGAoBLCgJU8OxgGNID8+2A8WehaQ71Dr+MipHrnKr/IlLgMKbJlg/riu11+jR8y
pVqamicNngcHnH4f/C/OzmPHbSVKw09EgLFIbkWlTrbk7LshHJljMT/9fOxZTIsSRHhWNuB7USpW
OuEPMulo+Scmjsi9qJFdrG21PsLcQ0HElFL7AQc0CPbwleRHv6UVu72/u2/sO6pymNFRcOLxXZYJ
scqGDxWV06kHv/djUrAO4EzHp9yu5TYdkE29P96NIhvSYG8GXGx03LOVKqsYsIHU837EHPpAby7y
0lQEjyPaASRHpf8tV0f1Y5Omxr4bhn9TM3y9NwiyqHSZc/+dctTlGoSBjVtYNkynytarwwQTCTSz
0mxzMJ0r871x1IiygHsh8M3uWR61doKJFWX9dPIF2KjerRzPaNH+M3spV4a60aDh03LCMPSlCkA1
4HJaiNvQBuqtibKTYxw6ys9oa5kzQKp2jrg2Y7ed4V4TRmO7m1wfkIxRAzbF6P0TJvTxyk6/Lkvw
a9AnxxCDfhGl28tfo5S1k48JcHFAzvpGap31GWmDmBZ3Lh/RL5A4ZDTjjhn9qutOWYltbn13SPwg
IgTahFdhnkalvYlp5p7QBPrWBMLeDlnxRRpxvXKAXmPzxQVH5Pp/Iy2+OqJgNJV7WNSZGNMXX41d
ba/pEkE4F/zO+8kUSGOkfjqDdQzYxl1Q69QiykwcpsYZUCClDPcpaNDX2YyqpXcbdAebLeV7t9gD
QgQYGHVqi2kcwj/PnFBU2DXViZ/zqkCFrirDoFqZ0/Wl/YoVQIUW0UPuhWWrz7LDAXC5YpxqJ6n2
KDYph5lXfgpNJGOAY5Sju3VBpUcbY9CLsytL9euYFIBYQd76yR7W23SwIxcOfgIVl4esVz4mSqd9
uX+bzJfl228/G1jYNDfBxEDFMZYKjVHkiHGKC3kC02ERkxoTlEB4Ff86ik0pABlznfEsNvTlTu6B
rc3CGS3ljfhDV/UOmNARn4OVYZZXMdUzUkyaQ9hx8Dws7WOyGpJmVdc9wMXMfg5IaDflkLiflSi3
HxQxth9XpqUvvp6hgcogfiLesOl3OIt5lamGQ6JM1ROyf/avJkkTf1Np0Es2LRJ8gZeCAIfHOFsZ
wF2x9Ab4rAHIJiL4/y2NBAhuLQNM67sujL4CDZcauli5C2ddk1qKKszMLMoInjLPbkLxXssiuKhl
JaB78n+jWWgoSCiKvJU/61oLXmRb2k9hr2CoWYSW2gL47eACiNynvhZptQTXiAyBicwUulebUk9m
ab3a6k5Zi2zdNuxNHJCA7yLT1FihVWwREihfIsWpE/DVQ/nr/id8pV693YBEC+hPOrjmcQXMSeXl
1mhbDfRyLtuTC4uB0iZK90cX2Zt3ZoXMj6F8tpJp/A5xQTw4OcoJKkLEBfQKPYYnBXTvUS2m8neO
YEK0SaZWycA+R/iz1UmhfB07W5NI8djqY1iPsnzWbGN6iHwtVDdTYzY/w9ApEfKzGxcousPKZL0b
ntRa1J/CFB68F6SOAOFcw/mJ26Y0XtoYQiK8p6x5zNrGgMUgRpVK5IjT4aZBPKfatUZnfmnbAJRL
IGPlkCVW4CAHkOYVFoh6/xJOlYEqB3pUX8ophoNf1FRJPKrw8LFl3rblpnda60wfECkOC7Oxx9Fq
zIr73p92UD7zaRO5I1obZmPX05PSo3kKjsZsPutJHqRe18rW8YK6isGii8x/UYKpOxeFM9mbNFD/
Y4e1iF6ELVobeerjKjoCZEIQyA57BKaNpGgPlo7eE1stKB5yvSs+RUlSgTbukUDwMrdMhl0W5BaS
CCaEijwbw2Mb0QrY1LlffwE1GyGWUYSIqGeT8c0XGpRtLufaOdzfQMsLbN4/eFJR/SNdgl84P2Nv
okE5ZpEOuak9qShU7jT8EnZ4Qxn7fx6FihntWXi0wAqXHgllmlk6knDE4OaMezYSZZcmWEvcH+Uq
tGMyDAODkqoSsc5rfPJmMn7RZK2vtOMplRLTU9FMu4TyoxcbU38Y7eGHVWiIqowGXOOWTFu6iVxJ
1uZsenEeLY7h3MCc5WCXSqkhBCw0Df2W/qmmbXNwHHUnww0V4hxenJUdK9R3ABn+WZn6/MhfjYtm
ARGWAWJyGXoVTWcbilPRN5D4rSK6oMivGZ+BUr/iun9zFIX+ukQhCayaSbwrhZbtUTByTwJunoc8
zxctB5C9aQkOd6M21s3G6QPE7Ruo6SstkpvfiL4U9xY5IDCLxZ4DWD7Frdmdhq5TkTAoo0Om9a6X
UM3x4H1BYy/dhgTM/je7JGJSNohD0X5+tQHjLQ1XEP0ZnDYV3alFPcPr1ZjUjhKud38xloEno1BL
xEILB2XItMvuR64VjV2pSn/qHSU6qt0EI8yJJrgoGUHV9wY9Ktxexir82yDdVXl+5YOXv/8bbuwH
DhrNR4BJqAUviyAx8PM6HRXS+d6ZjhqygbAO9Ohs5d2Dm9b+pww8+qf7Y16V8+aJE+5S6Kdjgfz8
opyHhZ7wu0AbT5HqHtFW3RDFvSN9/KTTzR8r1eMB/NGl5jZxmlPJ1Z5qMJXwaFj5HTcuNX4HPXec
BV77zZcbrKnqhos3IOcZmuHBCeG3IFllPmIHZW8KY8RjTA9RMim1cmZAohRhjTYdI6XxcOSRuyzX
NQ/IjrFb+WFzQLM4pWS6bLz5giIJXXwguBiRViT8MKdrB/SQw7+OQsmliqPiKHWuxspqELrpguRH
GgtnPxXoTTQ5Aez9H3Jjd3AKQHrMC8V1Pv/7m4vSLXz8ouakO+hbtJaGvH2PPpu6Va2h8gKjwMFC
GcuH+4O+Ah4Ws5/DSgJm6v/zEbkcVVhpXBrlSEoEMujgi87fizKRh35S/AegYjm6Y8HHSkvbnYnW
/6aOUz4G3QJsaxvnTJaFtGmea7Txk+oZLua4ATTaPAEyUvZ1O9kPsBabX3BD+gcISToaJw6Mtk4z
HzvV/IIAV7jjViZzYOU3PMrKk974KDhOPTJCeZ5R64S/xXGixdIkOxqKKXyj0Xgxoy5fcapcBtuc
FXpiczOJL4Ke/KIsBSHKj7tUm04SZ9ed04E3dxH63YYZGo6xPporD9MyH53Hm219NKEBsX1FcL5d
8qqhRZ+0PltPb/tTIlCNREG02cVhXRzuL/SN40c0SskZVDkb/fWaeLO7lAD9mnZKVOS4NHHsp9A8
dK6yliPeGoWiNs1lcOkCzsHlbsKYRIsLq1NP0iKi1fPOPnYq5+j+XK5qGvN3EzwcMySWZutrOe3N
ZPLJIGyXoXbyUx5ZEDNz0GcQVJ87kSffg2HovkI3DZtHdJzCD0UwaJlXpZZd7ZXEVCsvLSDurGRq
t+ZOPZjeDD0a2jOLk4Qrc2RooaueXNcBTIL+jxdx166McgUjAkJL55E4huocyO9lmapA6ceI7Fw/
QeWKEfKCJ7sN1CyCZ4pU6xejiMOvVHDHdusHQXWK0YggRUsinCr7CRlDWohmdERDKf8pkDd4Zwwp
2gg2SluuB+N+1Szz+rPwe/GtAtjIvUbv6nJLxB0EXICrlDjUkWcVHbCtNnbNytN6fXKpx4POg8bw
6sSz2Hgk+g4yoYV+sgWXRwu/gGTLaJ4nmYbHuJ/6bGUdbg5IYXh+ycGTLM8TT10wjXDzTsJ3wi2q
mXIDmEnb9aSW3oD/xXZlz18HMMzwzYCL7UWJAGOs1tBPKBcgrRDFW4TIHiPTfo7LKNprfeEcO6Xx
d7Hb+3sUj80DBZtki+xo9YF6SL6FsT4+FrL6MSSYVFe0Kx5yMSn7wVpZjOtrjZ+KuC24PWoW+LVc
LnmOdgcoF36qVJDC43lFQBDgpIc6TrIy1M1leDOUcTkU+i3ONNAlOLlm1mzpF1BhSk0NZfQx3CsZ
tN37y3BrN3O6BWwtQmXK45fjBeaIZpGe6ScjMqE4RiqzQuh4ZZTrUOD1ZLMCGAapQix2s1+OxdAn
OpvLqgSiyJV9ykUSeyYxyR5lRXsHmsz9en9q1xmAq1qv2jWcI9qsi0Gh+3cuJGrj1EyG8NBg+quW
lvOJHrd4lmpJYu520w8/wiLh/sC31hAXCwxIZggi0MbLb2oIfGksLTZOg1VGR27tcUv/eXpnZilt
7lFv/x/jOVxInN25GL2sD7alhTZeMBgnBUWmTW8p0Yvt1qWXhea4LagIr6RWN44D24WcAz4NPsxL
IBQ172gc2mw6keQQxMWjfnBa4w+6WsnKSDd2J01JkMomzDmi50XtzkfrsI+sejohcqYe8tB+AQe7
Bqa7MR3AwA4rxSB0qxbLlRuD6cy+EacWS9gjMVm4nXQ6ND5iSyvzubEz6MWAuSZtoDX5Cut78867
LgRXpUSqQwEj/L4ZCuMFXjcyBu2oHSgFpivn7uZ4wEPJgAlg7KupzUYj1HTVUxxP5t4mYftape1/
imEn7yb0sFfaETdqIy5BDFvQhuQHX2dx5EYkHEsrEupJlCra1+gInY0wQ6Ta91GwV61wHzgVwgjI
NuwtXNMfZZ8oKxnAjeXkN9iIns9xC4Siy9OXa007ZjzhJ4Rpy32E8CM9x9g4GFRZVz7vje1J5IbS
OkkBRqNi8YShNtsINKcIBSLdf4KqHFPPq9WVe+yqT0GENDfxyAVdsACEY5czwnYXGZM54hhtp/yF
HjMPsoFCn4US7KNU0xDufdA/6mjHI1vTREh1NsreKIV+KESRPaRG9Ad7Nu3Yj6gu5Qmwl/sX3mtJ
4zLpmusdMwtrBihchclOHTujVDP1NLptfAzsPny2+rg7RjL6PkDkOgAHix7TFGGqIM+f7bG0DuVA
HTgvY+urMoIcb2bNgbADJ171VrJT8rreNnlCaWkl0Lm1P1g1qMd4D9I/XKTHTl6h2q1b6slunPqg
YDb9obPNOT3312hEN16guVNJrQ6ED6iAxVD6ZPoitQLtlOLP7Vn0Hl5gxefvGhFLYMGuNnO3VF4I
vfl9f0VuTZIXQcz90RkzbVxumT7SZRh3kwbJo/HphU7/Sau3jmmsdbv7I121+ufdyTM79wd0YOjq
4rw5yIsh0y710+SU7wo6AQctyJqfPA35x9RIxYYakdxY9GH+04ZC/2zJFC0aO1q5e26EGNxzpLoq
rpJcrosZD2EU4R7e6adAR3iG6+5d3juIO1Mp2U4xzSw/0D7en/rr9bnY9vTWeTIc8Cw8hfNvenOd
l7Crk8G3jBNyoPXMuQjTZ3zEaRjSvkTiitvtEblUOG8O4gs6ckC1heBSn+bIbIgxOeWV9Zf+Yh1u
dZoqO3dU3a/CVcRPhUBT2Yd2gJKoE5WgoVrEx/7GcT/0XubIMvHw8UCeqFbQu905toLnj1O5+jet
zcZ3ozX0B2zbFfFiWjJ8tCuKFBu2eeUlTpY9+UkvaMmiKt3QpLBKuY0KH5usUum7J+hJHe2qSY7w
0dQwzbYIMk3lxtKUavSGUBPo3dI6e9HsUQPIQKJUAIKGV+wJq5WDl47+LPnIVjlYtsAMR8nzXxDG
BKrIhFuo2QiQalApERSnZlh4VeMUXw2lV/UtsuUOdl1h2X0tEbLbwKKPf/tWXZQPTRtYc7WvdktU
+spZFhlNuoPt+8EatPzWpgYxpPGjqJxAKl1cuRONKFePpXECnvPenkrtGS+n6TMmmu1fc1T7xwYS
49am5/c9V31lABBfynfaVKTH+3vsxhNDIgTMjOdbg+WzOF397FGs+71BiTUPHugjwkS0neDwz6PM
R1iH9kouruuLhyy3pe7Him+c0ipy9r6OfgZWfj/+cZCZHK+BCFIRbhDUbi9PyyB0jDSbRpyipq92
lSnc7YSz7cqbfHXzMYqN9vhMpdNhpixCxlYLzUH1Nfs0oL6ywb4FKjxJzrGyzbWr7+p6p5nFyZ+Z
yYTdRJCXE+r7xDSaKFFOhR0b6C6XHxJ1bDZpkiuPGJQ0W9UNh62D8vHKHG8MPKMCSTC4eqGoLiJW
K54mrUAu/yRoSZ/tuuyR4sraXTRlvx01tHCAnZpt1Ldru/F/ywAXVx749xnoAncQ+1nu28s5V6BP
0QePkrMjbZJUqjrhXuKq9NJKJZq2NMEUGsRa3b3QC4yPOGGXuzKawB1nEE7NQKVwIbA8em82rvsr
K2L7S4Ts7fsOEQLTc31ZFJ8orETo/SZj7u+1oBcSFRkkr/HDyhCt88NK7mpDTzxbyqF4rISuVxu7
BHaz5Xq13yeajZKj24qi8pRUYsdW42d3rKcyKBHanYaTa7lBtO2SNDoLxe3OKbqZSJtjfHXSqsxF
6SlPf8SFhn2vI10ZQJ8D9Z8oIvkah6PWIfjX939EPbUTAkFS/6PZ/rCxxh7Jt6Z38Yo2TfnCLRpr
B6lV49fG6gPDcwE7BHspLWv21pMDCtqW8TurA/VvAQWYrDSWermZEaUuUgwRvOfQCvWH0YrQQoBx
Kv8kWfqgcDNx/Qc+jB6jYTMclSTpEcJ3zY+NNaHDHUSpOFY9lkLhRoz2tGtdnALtDJACQkzWGG7r
xmh/dyG0HS/qu2AXdLrR7REtyuWOmnl01JRUD7ZT0VJMcSr69nZOJd0v9HyPe9Z/rZEmXxH8ybCk
7gpXeZ1V/Eh1zzxRKIy/mk4lQ/QwQyv2cGST3xpTYiDnEm+dnHaK96ZbBg8VLl3fcUQwAICWrfEu
tOC9YLaVIvg9gIsPVg7OVZAw716qEHSNWGNkWC53b49Xjk1ogNaeDNE3clUFWTVZbFuzbHboclrb
Euu1lYDzurpLBwSFizlKwpgUFYrLUVWlMnPROglW9zTirL4qv8AeHL1KUcqjPqLH6GAvcsA/xJoN
1vSjQUd3wgTqyZYi+tcUFE40KQuFGNq4sMHn+/NNzBILltdN/OzM7wh3uAoa23jozY3EFAZyl++u
PC3XOSGxtEWfkiYEY8KAuBywTVPU/jF2OGtx0m4MW5kOcQLnPCky+X7qnPFJTZAHl2WmHSIcXD5o
6G9//9enh3qFSWrPOvCkX0mjOCiwO3msn+3Ax9kTN6InoWfjykJfvdXIT5D+EC3MJG66E5czDcKu
roQMTTqTukXoY4ktmKq1CuH1A8covGvUTqG44EZ8OQo3l24DTTNPllkHL7aJE2SaB8rWR0jg/le7
fmYE9UaiAkBTr6t3OZIVYlWl1ol5miSEkJC2x5iP8QEfBIi+HT4ild4aXMjC/Ud++KzjQXxB6Wfm
iZNaXA6cjyFg0kiap1p3a08otvwRDJW5dxGXfEyQUNvmo1/scIhR1nbrHIRcvm9UumdkOxVfSNr2
4nhIfcRosMqsk5+NX8akEZ/sVsRgSK3wUUvCQ1NU4wOXS7gVZuG+G7T4wRXpoVHCn/c//uutcPlL
eGSp29Bdh3NKheHyIzgaTjw12sTncEQ7OI/CANO6TP+Gg6FyUHMl2JaNox1LrQ5wqfXLh8SobKBq
hvKRN8fZ+UlsHIWTOMdIa+3d2EIQ1vyyPdso2T42xjjuIDqd1EAifxfFhny0pSOPAmjEI35B2jbO
0bXH3qBduYFubSvqM+Sm3MD2VVNSlEIgxmhZJ+l37XtroiSwKbsaAcxU+c62gk8LOSYjiEmmz/c/
6hyRXX5TarIQomaDd4ve+Lz6by4/nv24zCLDOkGomDynjbLnyB6Chwzx7fdF7aDhmUKejnkcAhKt
+4PfuAkZHcYP7USAA4AgL0c3whybsYEAuEOc852aRyVuRijro1Pq/Gdjw7AJTYmdKj+rOgM8SndD
YdXv7/+Kq5IgZ+vtj1hscNe3227KQ0Gfp1M95HTZVj01AqtBOwPVgGh3f7wb+xgdLmQxZxkV4skl
HGaAEdFjBidOtZopQOfiNPlmCAQOLd66D1YJ9tZrVCdFDLlsjG+ERBqeH02Cl0Okj7MVQujjfxvY
OEnuW5QS840AePuNmAjYH3YaotlUQHFLxGplgooqTjFQTIUL5wMfu2/4aegK5LekPaaa1kscP3rl
11ATtt2f6TUyRScRoPENbZOhAZxerm9VDEST6IqfxoEOPza6yoMra/ddnPntnpolaun0tEJD+GA6
u/c4MqOLwI8t8RHZSzz81nqr12vNDyI/mavNKvIAiw0n9aLv+qISJzB/9TnP3T/cXv3RRgf9qccH
a3P/A1y/fwzH5qYPQYBBFnY5/wi4YxVZgzhpaNU+WwWmSmHUhQ/3R9Gu7w/uQyDiCIjQm4aGfzmM
NWPNuZntk1kp1k+A/dQnxvCsRbr7Xi/QxgyURvlmjIr81OHo8oKF3FMTu8pvmG8kBnoWWLtAxztn
q+qZf3Lx1t6qqZFEXq514woCYz5OlzfO/GPhi9Ne495Zxn52qkZl64zi1NtIfKd4DOwkuEvYjnJN
g+7Gd+FumRPrV2jU8qAlouxFVBr2KenxzApcVzsoU43WrDKkRxzH0q1V9O627hx15YzfGNkiqJ4j
S3jeV2V/7Asa5MDD4KyN03Ck7jTsgyATu9RV2i0uushR1bBw/bBfw2fcuFOphxPK0ibnUgfvc7kZ
pMBZ1R5EeO5leNbVzEKuuaoeyWDLbVTp2CNMPRLqxLVno4u/G6hVrEz++pDNvwDragIVio/Ij128
KYXZ4JFRWOEZoA2ZIWIEHg2yFs9P0I8tGOiV5/PmeOQSIG24Z2juXI6XqJkdjKkTnuO2wgrHkdkx
qDLT62oHiSUWfGV+c5xxuYNn8BDsHsFTjRDsYrwQMHQ61tQZMNNAPCJTEHVBRHxw882YYt2Qhlgj
rBzxG2Na1HGhL83AGyiWl3NsgWvTateis+4Pw8cR22O5qULcO1+CUcHV1M/T8hOkUPDKid5guRB0
BVaJIRhHSE5BEDsbU+/6fmOY0XBuJmH8ycI+ULdilNn72KjzdOUn31gVWk3AguntAeNZXkrCRTq5
wPn6nLEJmprS06znS+KNL5co9f/uf6D5my/WhI4JCGBU6giPXzE1b+KY2gonq3GC+Gyl7rgBbBVv
dUuqnktVeSUivj0UoF8k6OaMebEUKUV1HOic6AxszcFasYifCzXMsJaXcmVnX78fJE58PZdWGrfl
sujaJZUS1Jisno2pCg6QOZCjN81/lUKbs/+3oyyqdgoeVRNeCsTVBk6lrYpJr+9ikatW2h5azbS9
v1Q3Nwa9gTnqw9RmuZXVoe9sp1Pjsz1a5seqLZEnH0csUkPFfWz7cK1Ed+vowLC1DQf9Nfpxi+so
rFXHTHG/Putg/vZwShv8fUV46HVCKWs2Jh6jSvw/Jjm3lwHFM0kKC5fn1R6zABtePz7PpJkjDoo4
yYKn24Vh9Ksw4rVI+jqMB2HNMlLGQQOHjXA5XIgJe2g2fXKOsfbe2Eb+1AzKx6wy/+qdcXaH+NnM
rHdDlf+rAgh7hy4Pmb0+S8sCPVwMTJHE0lLuQr/lco8C29iVqHSvfM0bEQ4P2axySdrNs/pqlfTm
eDe5L/1QpUyFpgl8DghVzdccHo2KYwIJ2WZKFesBlzHMlhtB8bOF1okBZIfOUIT4MBJ1van+wfzw
FE4onHu2P0lrh/HHtG86d2o3KD8ka2WuGxsdjgenFjr8LOA5b8w3P3rAv3PyFSrDdp/NLf4GSyGR
RIdkioU3wthcuXFvXExEVTMBnwanASD8cjzoguno+DFVtbr7HlEOf4hl9wdazJrs041rCbA5tPQZ
RsSQ88TfTKwafDcrOzs746wDZbqITa/R7WFl0W+cW2fuE88CLBR1rMUzK7JRM4vWzM5I/tBlUxWx
7aGueThEJLscHadtrZvO7v7ldA2+nJEvpB5kLrNQ3fIjZkM9dkob5Odeqx0PTOUcsgzBBnNS9eAA
MDjUYdGfs8EEa1+g2BanrvWj1Kd8SwptbUxfjz3XxS0lMiBD1a1TvTOn1SLijbXGnIxiFAUZXqEl
FLVvnSwIxJif47RNnhx1osau4hFbDk6zsg43VpulpkhIs4pi5RLTgRa9ndpQ8886Wk9enSvJRk1l
tr//4a/4tNwkEC1BIPAqvAYOl5tKtXsN7aWkOENoMgGMG9ajj1Dzt6nqXk81rRR6rs9THHQHCjvF
vkz06gVVUmoGllXty6mB4qOUf+qyiPaAp/Jd7afDvpuS6EF06Xc9tqB66+X0K4Bm56Xo+v/7cw2m
geca/RL6ekvQstLPypCdUxCIqhq3sBToYIRrHJNXNNki1pnFcsj4Zh4PaLDLLxVAAQTk55bnvDET
tmPcRQd8iJB8U9rMSLetUUY/wwSu8LbSG+PLNAaljWOA6f+gNaGdu0EfPvt6UH7MJyF++vko5d61
6/hcWLr/C0odNt+CaLOGC9Bo2KA6frZyzm5tqrkKPpefX+USL+eAAYNRRUVSng0TlykNSTUcI2Xm
fr+/q25UIGA8oWAM4gOWJHH75TiBK8phwOH8bPg+8gr9l6KnnZL0dMNw2Ojkzmy1XYzdF6xV3EKG
/kH26ksx2cf7P+TGA02FmsYoXRbKqOr8Pd5cmQZaAyxoHp9FUUL8KsrhIbaMzjNiVx7cqf875va+
9Zv6M3ZL6QoS5MZXIFAlFXbAJgqkiBfhgZZUKjZ1VX6ujc6GQ6oNXwz8qjZwisQhNjQ92ZSGGnuW
WoQvPWqku1J0zgHSauyJsLZ2uWkUKzqdN950rq+ZNwhfCkiQu3ge4csFYWhQ2LNxiPlRywQnTgMU
1/cRq+Nso1R6gX/J6ARo15nRU1zVxtE0YNNt2kBT/V3Ef/UztTEsK4cohl7SVMPffpgJrHHuqzT6
VFVd62i8Bm6Xhw9RduoJNLhpOiDdcrmQsZ8NKexScihp1h+MKhSf02AuwQU0KNCNQnCy2JJ/uL5n
w6N+YEXKA6rUkeL1Uen0XoXxYrKv8tb8iSOY9tIwub2OEwvnbFC62X29jSED+kqheJK7EBqjaHWg
+6OenDrFhJ1jl4r8jl00/wZP0OnRbO1wKcWg7b0zRqOzLY2qL3cavOhk27jx+IJpeoA7UCgGuD2B
A3VAujn+VH6piL1RAc/d9Y7EE6ytjbTc4gxnU6sCrfSgBG2oPipTKA8UFvQMT2AnPwutNsEL11P9
24EzXPLrEC8jC/Sa2H6HqtF0KntAGpM1iV9YFItq45tK/alt9DbxdDXsf6i1bSYe6E8Dux+Z5L98
vyu+N+kk+h0RdX5sHNRYvET6lg6DNzDwUFRwON5Mw6Coj1GfCBwpGbv2NO53RHt9G9xJleXWucG9
ZvaeDMbfCfyjyhtdSQc1RkZJYE2MEuWmldL5O5olTdmVo351t81Hbca3UfEUFH8WG9tQTCuCIzOd
RZUAIeI+QDSyKkoVm1xsmWEgTzYBYDu5+UFx0179HAN03Xd6jgogSBENp3Vlwh1IFrXxRx8G/5PV
YZFDzwUvrxrfQU4Haogtzt2p/l/ZTX7jwaLrn+DdY2GWsgQfopakbtcGpv49cpow22BUAFPcNGqx
jUdteNKHBl8bGdYVQ6e6sRkB7v2Icn36UqgpB2e2rTa2fqqmJw2FLZpNzZikOxi8qe8VRZSXu2Qo
s58meqv6ttAdjJp6TjwxkDti6tOmDqkdztDG9yHK5UOToIOxQZAzGw9W3OEzVpsmfZghbTCDB46F
DbUcwXEVRudae6ctMThSYEw0ENdHaDY2huO7vBizbazHbuoZFVoMVWCFv/0yKCIAk0GYelmqifAR
bh8OUn5shH+xQAq+ovAZf9QwonaeqlqgIFjOTAXTUEZ1Q3fD3fXZBD6tTxOk4hUjm54SSNP5jgcS
a6ww9rks2yD44VcBJPxe7+DJ9XYIO1wBXu4pCpaoYZIlxbugSfQebxJL7Q7OCO5sP9VF8fH+Hruq
L9IQnAEn3B4zukddFPnCyI/TqG3kuY+d1LPKErNhvT5LNag3nYVSqZX2P+VguCvF2/l2u7j94CtA
LqNvTdtiFoy+vP3GmBgsnsb6XCY4uBUtkspFoCPD6JvVoelW2WY35jlT1ykh8YiT0SzmKeMc23XT
Z7zUf2pT2m8ttuSAfbMnLJkP7K1iJ3Xjn7NaolDmSKRJq5Hu52JYvMhwm9Q7eQ5nRvQsFL9LBcL8
9xfxKoanLWDPUFTwSpRBlnGcnDKOp5p1Z62yz0Mb/khV033uTSxN/3kgQh9B7RDINPtm/iFvgg+/
QRYn0Nv2XCCMvSVpgaNJS2CfVPVaGH+9QaiJgsFii1Dip/53OVSvgVogfhzOOcLDHnfCtINa6Txh
5mvPpm/T4f7Ursvd1HvfDrhIemOjALTUDsN5Mgdt58IZ9NwRKr6R6Ihf8BoeNACrXyyLZ7kM43pD
4bxYCWZvLKSFBggJGXgKF92jy0mbdhDL2nGHs2vkfwvXSl7yccJQnOO7kuJfwzCZLlntHDOzZygv
XA4l6jiprFoZzoOuFQclE91TrYzZrjb78QmQhIMfdB9/yAu/Pgb8aA9wWrtVMCFf+SW35vwqsk3B
iTRk+UMGzKhR/W16snMTv+Ee40usfIpt4mIttLLGt8aaIYUqh3Ke/uL7IgUDeieth7O0jEOSBv/1
jhN9r6pq4/j+AWPQbWIEh3GoHkBBPAGs/tSwDTelbSgvdj2qsInFSjx/4yexAIAdaSRSBFnmFVFr
RM7UzksuhvSAgGT/Pu5BOdY6haV/vydmMSvyYmyiKPItpu9WaTea1EDOtdWATkti52Pc2whIGghI
3f/U171pCkeCHiLGGBDTwLks9hc4KCUMTO3cg+Il/1PtXN2bxF75pnMxjARDGZcK3noZIW82Kxt+
VhVNeY7kgE5uzCfTN5NtFaeKh7PfjK2P3wXxdDxrqUJvaPzM2IECFD8niKLv04jH16uH/u8wFckv
Xp12fMp6ZXqA/8vTbA9g014mv8//uVjGRPl1c3b4Kjs6L/CbO9Ecis4IRjGeLaMwoIuU2JhT1vpA
c6FaSb9u7RX6sv8LtaKKuTizStd2yohL+Bln53Gbz8p/YZbB+B/Dce2ozPXWyweaaUGomhuP1M5m
r7i300ILDidIwVhWE9le0eDOYyoC3fMcWXNDCV9gyCjbBGb9kfV47nW3WLkY5hEWv8CeRaXQHCDR
BLC0+AWuYg0E3+NZpsD+0f7CdzwI0DtVJv6KYvz3VC3yDXFmtvag3nh85teaTjisP8hki8eHLtdk
hW06nS3ymo2Z0QOsRV+RHZkMPGj/fi5ptMJ4hqAO9ncpKVxhC9bZ9qieXdg9dqRXn43MaB6GHir6
/WN549qHujVznYi+SD+NRUDSZlJOZZpa5wk0xWffpacfuw5Hp6qgdm06hHwfCgUcwiYXKXIu7uQO
OPiVCZieStpf7v+c6wRnRsVTAmZ9qQsu6Y5mFXQIiNrdOcEXHHJx7Xpur/8zVgPtcqCDs+fUXLpZ
buVcd6Oq0itqqGaIS3WHK2usm/GD1jjVLukabaUgcWNWDsURa47HkPVbogWoxyPBEdTmWUXUB5tU
imAYlTb7+9/ueo/OVTuwXi7P+NyyvjwebSlrCuZSnPPayh8TyDDHNjDCA3nEcBw7Vf1XdBP3wVzH
BhQ/r9RSY9uXVTqN5ijOdFYwYSau3bUqXqddkLrHphrXwJjXxx/yD/AmmjWoX/Ln5fyyPEATQgvt
s+YOMEZhpcOHaZSHoKLgpk219KbcsQ+TEv6+/2Ff1+fy4uE5fgUqIjlrcglejizCBhmRmi+LU1b/
1zQJqgMlxZOsVT7zieWHkk75NpIOqHs1/R/2zqs3bmxN139lsO/ZwxyA2XNBsqJUClWyLPmGkG2Z
OWf++vNQ3T1bYnlUZ98eHKDRgCHLi1xc4QtvgJRTRLpLm1ddIZIw3kiBlji4nX+viRAR+guyexM9
47XXGKodGlq2vfC85+uN24ckihPrjWa7OCjrGKuvoVWM+zIRspUOXcgx2jp69nJk28Qe9UjL60NM
e8fxOq+zguzYx/S6KQS3NnDNDmDhO3EPSufzBzt/LlAUoBrmygUdniWcwuuYDs0f/KMnA4Ynlpad
CMHKS9fE+U0FBZ0TCREWxsDz5ePnAp/VaxHN7KNAZfLeKkuBTHxoAVFIRdO/5IOn3hsl5QNnoq9i
riMfWSEnDCVMfJWq6mObRCa/TbjuYGIFofkdS6pW3puYJm2zyLc2QRSBJTM9yNn2UIR+T+WrLid3
1Kzmfiw13MX0jETbFrWoUvGK09JHZManK13PqhRdvsCCDQEQ3Z57j9PKCKJ4G1lWlz4bODYgddGW
ZWwnhp6sKNrkX60WLn9XBfGR6zn9afih2mxRpMq+lJVqRausCOWjNxnGmowmfRHLPKiQ7PCG1NV5
mVfwBtgEcwpNz7ISY99VNyNaE0pfVfuhaCtv1UultAP2Ef0MCxzLudmS2HfMVK1KJOz04qpuq+hX
SUyKwrnsT1/LXNZvo7JNsducYuUmlREe3BgGHjhogg+db7fI7tHW8Yog2SR91jlJkOisq5JCK7ip
oVnJSaFdC74XgNQq1L4FsajH0oX1cFYgp6pAgM9qADRFAU35uBwQ1mxLI2nCY9QgR2/pvewqqdE8
1aqApIvSNfvKEJRVXtLumtCTuxCjnR9bDP9Wt6PDRWNzETqEEw41qocxUBYrT+kQQF4JYt0x+lCn
CGu0dzROJrvv0Df9fLfN//CHUwuhVYIkUOXkMCgxL95bD/GsaQERHGnrVIcBH3i3CnRpH1EWW2te
5B8I+oULW/xssjUic25vdh4IBTLWj5MtJGxLtpN8TKvAf9BNZjfEdWzlV4m41vLYWxeYkdlZXOQ/
YeqWF+6kt3Bl8dJgI5D4BRyJXsKy8tFUstTzBOpxCnTAaENrasIqkrX+djBH6UaKAoq9Xi4Wiq2r
fgsku9OelVpFPNjMyw4VfRyorzpyon7dZZl6U1k9Sk5ZOom9WxAeoTSJkQJVRcvL1n3k1wBqkeqx
Udtr/RWITDXCVF61djH5DMHohOS+K0lZgTwZJfHMiSow9+COS/QKfaPh2vr8s5+FAUw95x//wyoM
zZxFTqA3UdVXBDdHizItYC0rpTpST+ui6rMVRiCh+/l4Z+t7LqC9ldHoroLZmJ/nXbrjI76NUWSk
HGu9ig94HFGK1Twz+VKK+UNcifJzmffaM2aI9QXqwtl1Mo+M4uDcpuZaXvaeKkWoa1kYlWNfDaqd
KELiALy5dGmdR8gMA+wQlV4mk8L7YkJTC4d0uSiVYzj6+T60EjwztTTapjGFp6iZfKT/5OhG4uN+
08b4yWzUcIdU9SWNt7Nkb34OkkQyaCIg+rMfJzop1DYK/VY5wqgYH8Q+y7dWQY8vaAT/8fNv+ruZ
fT/UItQioEtVlePymJrUJodCSB3Coktox/OzgvScAJxiHgK6QEs+vlBoSCJiS61+DEZ8nGMxTHcg
xxUsOsds2xaFtPdlBastsZ0OYyxJF87H8wIfoCZK3cAPwMwzn4s4IVR77nrdU4+FOpiryEw3YRAl
ttqUVwBZn7tMvKmnbocn821nhJdGn+fw40kFeod4nVRa0+mqL+a46w1BbLJAO07TMB3aWFLuUdUN
Dl3cTC4yFP1VnBTZTayI6bcqSb5keTgL2VbRpWhxvgcWD0JwO/PF+AzU/Bf3RG21xmRUqXAUK7IH
WzJ6GtnoszS3FT+701NcYu0yGwrFMVG5+9X77bbhkIVR2tejMzVFKLnlZEXfP1+EZxtPneuRkLy4
TGSwZ8vvU8c+CGzgYfdyO/qbQdSuTX9UtoaaKznWOem4R8q3vtNioDNllOK+LsTZS+0r4aXtsNx6
EKSg1ZH6U5MjtFyCxCSjCgOdYvN9Vshl4OIUX8QrOSByt+IyzhzIJrQqNKRQpmurEALI/GmJhpuv
Ws2Tye967oA++wiCrZUUd1LMZO5/9Wq4qibEmWxRrXWOTZDBKItmU3btGUlv2FUeC9sqUbUfJUj8
axoLfQUnNKyfTa7R1oZHUvQ2ouXdd7Wd1K+WWITXZS7SWlDIliwnz2D+OWk1V8wiPx4eTWVsgPRG
6RUGghr6WlEm24RshexW5C8CKibFNFDbTbKI6grdXlsa0vCSPdWZzsqcRREowNYE5nouBCT6TSb1
RRmffDWu5N0wAbmxm8BH5DHszFq2Oe/j1y6Wkwdsg2rqdVPcnOSmVbYE3cn3UIpUAMmUiCkWRpYf
OAjyUruQcN/5dWEdzufA+w3Cs2I0ApAArjtwpWU+kUxaXqcRzwpBF03L2Ewap+tKaZMqYrtR5SDf
BVKebuSoik/jrF0J9qJzpT6OHaqel0RVpOWGxcuFpgvIk5mWwf23iLFQ2g3HqhTkk4CZCKLpW0rS
K0n/FpjUMWp9Pcu55PpLKkU32sTM5d1WHeJ/M6rmIeAhYLmKUA6Eize9jnfXPkorWqt5snhK8lZ3
oGLyBaZR33SE2/u0Fku7KIL+W49GNCKeF2KOM6ASUS1Vzzd+GbcyJ+jHq6NpG80z9NQ4TfJdmBxq
6TanKWsqrYtUpTsbq6mo80bRUW8snNyeRghfilo4vnZIjV1ZmSs1k2xL/hpl0UZMq9WFJbNMQd+e
D8Ak5/v8fEtLtMHsByGWEuMEPHaTrsxdtzLtYRXY958PtLxC53EQqqB9weqkireYB7UvBvyDmIfY
lh1UUZzOhoRiX4rxzo7i5TiLIC9UvKLrdd5HdCS7dgIXQUh3FdlAQ/5cV//5wQ+8/u//4s8/8gLB
FR8jv49//O9D+IMoO//V/Nf8a//z1xZ/67Z4zU5N9fraHF6K5d/88Iv8+3+N7740Lx/+sMqasBnv
29dqPL7WXGpvg+BcPv/N/9sf/sfr27/yMBav//zHj7zNmvlf88M8+8dfP9r9/Oc/NPbpf77/5//6
2c1Lyq+Ba4j/Y1cnL9nPevlbry91889/CLCQ/3hz0JCB7FPXmI2j+tc/f6Rrf8zUEWSwOReocPCB
srxqAn7N/AOk8EwomDGdQKrnJhc6UG8/k6U/CGhnWC+HiUKXUf7H30949+cR+Oe3+b2V+8fVSGeW
pvbMlaCGS/UJEv7HXWlQnm/1yiMVEOTBDmO/ctQgNzaNZnuV44uGh/cAqdI0nd5N1V8P8h9Zm96B
/Wjqf/7jY7z6NjAA7tkrcm4QS8usMx2BgtUUWI9K5uVubgQWraLpEhtuPlf/dQ8wCp2HmagMFYQg
nPLSx9dDaTtq8TgQ71HlOAhG+YpHSIDe+LCP+5/41md7ItoLJ8m8sT4bcxEj57Q6iiESxfsafesU
n6GNVKfjuhD9O7O4dGx9rBj8+YKYSL1R/oi3li26XEi9rkHO7T7IetG14lZdlcBWXFTjp1NK4XD9
+WdbHCtvA8IthM2Fuj7+kUvSJPUhpaIKKt9XfnyUPbW+rjxarXG884X+oVJHYRfK7b5Ut157ozVT
cOESW3g3vj3AXJKkn8XxSdN1ca7lqFdXVpPL9wylXLeqfBNaebEphd7Y9oBQ7EKvLUfschlSftac
YrBULRTqIou+Yu2+E3YNKi0X8tqzbw7RCMdT2K2AcIg8Fomez6UvFUlo3E1q69thDW6oSbAuMwpj
2ppDeWmNnc/CzGziFkU9AuAN+sMfF3bV6bVulpN+l8HadkYzPFWScCWlBdjnCGUqoZGnhyQbBlhf
AqIa6CL1fegIBZLicqZVrpjmJ781DOfz9XF2nvBcxIYK7t/AOZH9+vhcojzEuLVNxl0ulqsu0XZq
433DBLlcoROIiKMuXoNFi7ZY51QXANe/nROaNdTsaHPQr15s9irxjRr2tnFn+PV1akS/aLEqX/Co
XPO0w1fDam+Dxs42k1apK1J2f2dJ3SY3SE0USEfX1uDJF6Ke360Leo8c/Rx1v/G/kjlf/VLmMxVV
fIcYPWRuv32NBfU5m3sP/97kA5lnNUBtws8BTQRjPizeBXh96Hlqzyl4NK32xSrlXVUIa3BYD8Mg
fwum5ssQdqgGTt6FE+9t078/8ugxg33gGkPGBbeFZV+pD4MCCN0kUeo+hYARYtN31VSx/b2v3XTC
ddmsuhY3idRNPGK8MHSV7vnzd18giJnd+Rngl8KL5Fpl6X18eZp1ijr1snTsKPMfDMUJlO+qvG71
GxoXrIVfhr4ewq0uOH6GgZAT7LzJji5ZvZ0twuVjLI4n2tzQPgUew/+lq+vqh9RuJQSFOkcw9viP
eK0doUf+QoXRkPaqcGG9LRgr57OwWAJN7qeeODJ8n+CVtPXlbReiI2Znxm0vbP0vqmQHFbDRL0nm
hk9ZcocxSvB64VN8DKXPH2JxCLRRmoEqEaVjq6eOVj53QMpbNAa74Ucm3hcskMoanXpULxw+C8DK
XwNDteDSp1VDovNxDXQisesYJvJRTXFZdVTRmTwA4o4+bLrp6Pkj+TpmICzQ/oDCFKjNb1N+k6l7
Ssd98mD4MZjYbaecgtZNC9S2d2ns+PpBlrefT9FbXHW2Y9gvYCJkrjF1uUw0oaVSoEjHuFoP1mbq
7FsdMbQBGKWLf62R47/ielCbTh1m9D+6X/UOIL6wGYjLknWRbcr2BqlY2aKSSVxPof5xFmoKnNaw
ae1a7VaeLty8iwzuz9mdU5e54MRRtQymigDmB80X+Rhnmz7eji+VfA3DWcieDXWVoIzt28Y2VHn4
VYlPtORO/v3UfxmEVZe5wyG4cNq92VIu5/D98yy+9iDlQZYLLc8zOlFKc9Ixbszu4MerKVzrYInJ
reND7e+U2g2GdVp+QfIF+STbbG/9bykHUXKfileauBXBpmiUM7+GPQWclVzuDWPVVepVqW5wxtEz
N3mKzfvE2+qVLR7TSyzYeUN89iaLs8sSm6YVGmYWJVJ8vCxjnaQbz3xpx0dFuft86Z1FcPAzwXJx
TZJfUBlZGkGpqKZZVqZKR0xV6Y+v022+8bbWwfpm7C81d95EWz682WKwxZvBbVGNAETCsaUXo/Af
7O9ViLpmaqyMfK+ltgXwIdio8VUHAcZzoNshSnAM+20+7pXotmtvGmklwoe4RpArzW3tHgPEeDX0
dm06fYKwoC2dwlPcOWVu10/qOpfsWD9EiLLhHm0r/UOtbKfuEESrSHXT8VrxXX45/KFjDCcc5exC
8/D8Bnh7ZQtkLfUnwpFFGEK0iXNKNkrHcQOeSiydVFtLP5SnnuahjI/ipk6dznDD4LqE8XDJW/VN
/elsxrmEeQruRALkj2eg0Cd0l5EzPlo+bB4beyVrcucTWMtsj0tnNUY3mbbJ+1UEWmcLSH74qerg
MtxGsrP80JfrwFv31A/l6FEo0Ai0Pc9GES3DA4a9lmCygECbrZ7kbRhTzFpVr2XhyumTlR99wZHy
dQC/w3yYpCux2OIUmbsYq3++iM/PonmSiajIgGfFniXcqi5qy5h8JjkJNvXkxIMrv4icno+6j228
00qH0l/Lwz5DEvGmRXNAR8/VGeo1MA+x3jSX7v234tn5tP/rgRYXr9d0UloPg3Q08QFBWVF+jNTr
PnaDWwF8TXIom9suvO30fRtdSfo+m9xWsOWTVmFkbkt016FjcH76bu1hWUbq4g58FJhEt7iLBLnT
fq8fjR+FOx6De+0FjRzjxOrypt0aQ+oxsaFHVUfESZ/AXCqPUmz7uq3+4moxNbt/TG+IAaxb6y6a
4MSAn3JkwcFikCSp2As/P/846jIpfTthaCvOTnCqTp3i4xIE3A58V+ilo3CybrUf0U9LcbTvqXzV
qDtRWuvCuuW4vq722msFxIGq9S3vnr4QiFtPQF3yF0Fy05vmCH/8MX0od9qv6oYlJ6Je8YQrYMOl
84Pu/LV3hY2gcF9f17tLKv6Lcje33bzCZpkz4lp6ieKc6bwLpsEY581g8RJMbtXZneIAgU1vhMKt
qk2h2bNemG4brw2OUTSNNxddkt9aFMslNSd5NNsQUEGp6OMT9LUFpBv162Pwk8p+/SUQHPjirWup
G6+3qcok/Tqx1hyaqEiKTwgoX9UP2ZEP2u7SwsVJLqGE2h2aL31gm5Nr/JtycH/OEX0WgwISCRdZ
1McntFKjKnSTOaLFMUIEtocH7n/tfhVh7HfXfLEuhbfzyjmbkncDLg63KklbQZ9XVoZ1kmfrr1nh
FqI9Vm412tMBClxGVJddOG0WEpXn77lYCxntKjOd14L3ZfrRyHZ/076aD9J99NK9WI/Jhfh5mUPP
K+/drOqL7y7QIvtzNP/R0+AfOeaL/FML8MhyEM75fK/+fpH9a0aXED1/anQQXqRu4+SIw05pQSLf
5gjKYI5nD/lTYKT2oCY28VSerEPw34JTmOuQG9h7aI0tHjzWtC28GxHZVq16VLODynLryLy0W688
5RfbGL8NYN7Pz+J4CSLkv5WQo7Y0XCVwR/qs27xye4yIR+51iG3ZRTu7OU75ZOEtgQsZ/ijIxTKm
x3eQbNQBBWud1SdiTAEs9RfBcLNj5Nu8OuKIxebzr/T7V4blgcQ1dd+zbqbg4wvZTimAsV/iiz/u
vWdLWmXfiytJtYXmNkwvxNbnGf28Bv81oLJYg7LfZbWVl/JRt1ay6Q6xo1nrdHygBTNqpY0GsR02
m0y+MmbTWlFfy/mFvf67S+T9Eyyb7ZVVA6rglbuHKrNJi1DnJU4f44fP5/Ys9p7DB7b4TNOnorlU
0wz8qkf2xRNP/UDOWNn0wsZy3aWo0AW0ZS6S0C+Nt3yvuM3oTTNePK4Sc9umq6bbJKU76s4kOsjJ
N6krl/eJ4cYkz1+6+xpFv1UYX/jClx5jsYl6cK1e3/EYprSHKISLVlrvJf85zBDQ//dPmcUkL2Ji
FKom0wsYTUAzOnTKwc3rddDZooadtG2pq06/TQ8Qoj1z5Q878RmcpeIfdIVuhIsjNf/54noMXSEH
xe+UEiVNyvhOcUkl7q1I+GGjL55U/XilaTGQ1wIu9ilp4c46fnEdKKup20RUCm+CeufnVwX0otKp
Z9PpDVaIWBzKqFv/KNUbtSDGhpRs5KmrFBQTqkNv7qfyJq4ogLmjAHc54Ry9DqYWkf5NK6IExMWl
OwNIKL1snRYzJGGbS7kjkqiWxintfn6+3he9aFb6W7wMVQEjGkqF1qL0gDhQ1GLIIp667PZbYfWO
iieyvqsMV1OelXhnkdpjXgSiQL90j86nxtnkggb/e+hlvGCGlhiIDB2oK8PaRD2T4LT43AdOzVaQ
Hdm7NOS8nT4bchExZFnY//U9E5S5dmh6dvvOWov6TyNgwx0Ua2XUF47rt0tzOagMKwKWpQn6axm5
BYKIyw/E6hNVuKbcqeKmHO1AoTizhrVqtXPSOj4iBR9brhzuo3htBBvMIoJ+Lat213Br7tJkA8ub
KlAE5x91QGMlA1MEyXvsn62DaO489YfwbXz2WYuopzOLuF+TH6uy3R0rZa16dMkd62CGNmXGWiJg
nQNVPK0DE8QLSBT1qwlP19+bFebDJBDrzxfa2514PgvI2NIrAqy05CUnVoTvViOIp1muvrWBTfrX
3S/dyaa14d1aqiNmLqsAbb7ge4vZReiyfaqvw35wKBCYD8Ixzu3EZAIOBHhqsBLNrVKvWyR7n/2H
+JCyL+1BW4Wmm3SbYLxq6/Vgoidn+y3uy18sYdWqv1phn4gOZuV9u0blIjRteUOpaGIyvwY65fhX
L9uZ5GhUhS9hZs4iObbabHT29wwsDtnGQh6/jVjvtXzfFKQRm1DY6ruXMjVt6ZKzk3wWoyxGWxyy
gWCOQqYz3xRZdtUPg09tpqu+JH4EEugXjhnYwmuC8KtsN9lGJmjek2OSV/2ovkX4sXB4fY8vwHt/
+1DzfjcQ/QaMs5iCma8eonElnSrFBWba+Q55yecL7TxYmV98FlHnn2egZcUFy6IE2bpBOhl4t8u2
YNmkxs3P5Lsv25HnNL07VXZeIH249b9+PrY8P//ZIn839uK+UKDVB2rK2GFtq4/GV/HVLOYlqH3t
vvYRQCfYI7ZBOv5MtaeWHP+rR01lGzPXvi1eYC397lJ/PxHzx3iXs/qWmPchlLNTkzpT6uT3qeaI
tYsE9qVW03lKtJjzxS2SWdMoIBUonWqQn2ZMMY/d6CJDYUrXqD746A8pa0E8jJfs/C6OvLhE4nQM
xNHjJasSQw27HGzIHEhM1GQogNAKtzRtxJ2Mi1ng/Ck/+9SLqySNI1UZNQbWv7WP1TNrTH+ZTPRl
bOFReA3wcSvdBK7ApWLXb2/s9591kX5qQNlMI2auNeWoSK7auX65EW8IIJXb8UV9bYdNofClpwvL
Sf79eprb7eCUZijdx/VkJUajdL0o0Q8BBO8qiiOM68rbwJlxx29QBew2eKjyp8yYbDX6Efqn8ctU
7CvluZQkO5Xu+pgODL1YWoGeYqeyo8ujrYSVo8g1HZbV55vx0uMuzprAK6SuYeQTdiOV6hTcM/XO
kx5pP7aXeLznKdm8AebiFihX8NBLo4EmEZK+UAvplDWrUpdscF2OpNIrAGpwHRSC7YXrIthfLH2+
sU/OluG7gReroRRys2i1nLckbE9s7kDaRmXsJvIKxW9RhcTjpp07faUREsvrRnD01o1jN6upBNui
smolt25XQeYG8W5E+4VmeLNRo7WiX+vGfaee/HAddbuu32vtYRo2eN1+/p1+ey3+6w3eGjvvjikz
CyWhTkuW1awViEsX64Nq6Bg9N+gjB8Q7sfv5iOclybevBWYElh3mh0uABibfKmJfRGSBsYMSiJbZ
dS215B8o9SU7uXVrBGfaTSk6lbpFBXc9kANKijO7T1brJHvU0kOSHCi6YVykhbfgv03Z6QRXke2q
2JX9wSBrMvKvlfgctoe6W03JU6Luqmwnm9sEL5p4ui7SBOXHcpVF1MtlairSMfBgy58uvOzZPqA0
Dl8WNBAeyQqw24/bdgw18MvIIp2s4pAT2qlIPLUNZWZzkz5W1s5o7qPilt2K15mf7oxoPSW0Ze+1
2i5024udrECfyrVeG8tRfkkjqh1uLLstsRpBGMHDjSCsYOAGGXnbVbMpEqdcJ+NqQKfd2PVP8pWI
kxBtNkAwLvpQn7/eWxf3wwZYvN7iAhA0JLS7mtdTh5XVkiE6denkL6Yj7C3s59d+6WS4zFf3VJFR
N4mnlW9cqRoFqbVarSmpFbyb6piaK8krz4eu/Au5qkpetUyTApzaQbCxFjZFseHdU8g4WzU7VaKt
Jk5fbxvDtkxHDFztJjUcKXKYmsp0Nd9Jp7Uev+A01cgHSux16LayS8cW/mCLpFJphwOCzHbzbQBq
+430tZLXSYFJkueo5rrSvhaXJHrOQ6N5rhAAQOAe0QHKyB+XQoVHNUgbn9BIXY3yWgxie2ruMr+w
GyBB6iZXnbq988v9NMfew15vXi98reWluXiARVBadXLf6CXxnxltzfJL0dwgd2XIV713YYuf35KL
kZaRWKGhsWgSbCMH15BajuOTpN/LYIcLu833lreNqysjdPPcrS9a1J8daYvBF5GXmCoIoc5rEg9A
2tF64loshmEvCps+u667Heau2rDyvH1YbUB5+9VGrxz4rQPX4qXS2YImQ4q/eJrFATBVQKW9KJBO
Kdq/xtakO9Gu1FP+E9weCl9FfSHVuzj3iy0Jogf1N5nXB+CYjT/LbpeauHgpX8X0mI1uWd+36ROz
TujiDfXu8yV2nvgAupFn9jAcZRCzZ8CvWk6GbFLjU6oVHcG3mdlqk6IBZk3PnpEn7pRMKsll+80v
reAqntMv1GN6qNNkQxlc381YeTd9lWZI142/TDkfbUkSXqtG/0bMN26UdPyBw0w39caBG+thqqvq
QrB1Fl3yEgrJIixIpFXPTJjeVGiVUIpPVTaDKvRyQAxNusQwPQ9bSEaxoJ3tRsDdArz9eCA0Bt64
kW8Ep9LUn4c8nVZK2ADwzRtaTLEnrYAqX1ucasDT6Jy2NNWV7tK7nh9Lb08BfBQ2F77S5qK8PCDG
7/veGJz0gVZmXPuuWeqRk7W1vlOhQpjAptA17ldk6Gm+FQTM3+STUUpf2j6cLqzeeTe8u0/gkgGy
hrU0s4UwNlpGcuUwlE2ATeYJcXXZLcPkFAy1YeMa/KuvKuFC8LPQtuVa5hjGNXPumYnQpZYQydjM
NBR6c969U651OZTWktIg3tHIXzzoMJAGw20jK9WqyNKXMiaTUsRcuKrF6SnHXhAzIEOwVb0oV36S
/qAB6retti3RA8RmU1WckINF0vp4F+jaJfHQZd99fvi5C2Gydgh7MTz4uHzGMUc5AuTDESVC355K
yoeVlCEH6MU7r0kOmmBIu8wfMJ0R0sA1/VRY+xU9JIhD2BDq+eOYQ5PHAmwnFxh1KuYVdiWCGxkD
iqNtu+o05dL3lc8/8BvMClY1/VyMxRYRcz96rScbvngadOkGw227L6H89mZYX02R94Aqt3Avp5NP
130wtklQZKuslsVNZPY3WlQ0V8NAsRB46fUYpuOuVSRsvbRDCK7bHkUxuPN4T6dtJ6IAXetuArHt
b0IBDdU8jS7pbS9POz4BojYK2kmQVGbVosVZ26AIaoWaWJ+6yCo3EcoPa1+oQ4KLzFhpVQgQK3pC
P69dyzWxkecDpDFSlAF0HNtpjrbDXhB6qlF0ljMENW+ikBKcP+m4gSPjVzXlfSMb6DdhsYUgOva8
uVB5row78YWtsMRsApUGLIouCPsPThRo5o+rSewHC7JzYR2josqvhLD/IhNqprpxo7GQEPcuagdB
ty22jTT3Bq2/SQMALTDJ430ixSuU3XFVTCJkF1B0A+6E0YPCdf92v/zFL7n78yhYEFoWf/x/lN8i
mWyV/53ggtXsj5ewyn5Hcnn71b9ZLrL6B3xyHLxRLqS4P2Nv/2a5KOIf9NQIQjlkAUPNjOG/WS6y
As0Fdh79bljoCBISG/4Py0X7Y1bPA1CMGAiw+n+L5LLY/4ByDOi6aGPDBAUevIQp6IgBF12bTTca
1KtV2pL3VT4c8CGMXV8An/Nukv5aLu+pLcsKFeOxM4Gg4q+L7hY6ix+XdUU9MJSsQL4RsjCxxUBN
VnKYk6Z0+g0Q5W+ilOTr3GuijeDdpemT4JeKXSGTtfn8QZZ42NmXZpYUoGsMJtaAMvzxQfIp1Zse
z9ibQgnscgIS6mUh9FA0La7K+gWlYhTzwqC3czUwtlWl/fLr/pTRKXVV3FdvcD6+b3OUaVNgdEbO
ITOkAAexxdw2kZiv/Twt3bLiruoaUXEbvwt3yJXAR7Xpu1yC5MBK4nnf3dSEtUQLM6sAmh6onLe4
913hoNBwudGGUj6kgQN/tK3slnLSD02nrl+vVXnfils12auQUZp11WyTGkVCu7qzil1Edq5uUWfV
X/N9Ss2h2tTFS22uJnlVBdipOrxvGVMFP+SHMb+OwrU5q+fatQB42vZVF1usnV66igFH+IjOFodp
iRF4tgacEduxsNZRLb+h5ltk2+Cr9C0ZndHYhHRVxwP+uX25Q9x8vLWyRx1FayX/kUl7HcEnY2cM
K+oQ3jZvHaNwNHKHzrXEjZRuWnOjVGsu0rZ1JsM1etLJNabxY4jenhNYSOC4xbG9q/y1btok8V+M
Z+XZCuwRLNmd1dsiTZdondZfY9O2Ijf3XCmyheturW+++ysL9IJhS1/ze+Grhb42vBlA8unaE1Zj
/QO1l1nLNzhMitP8CCu79JwOCOUVyORvpbjVLNSTgQPYcUr8jAG6LR+ig7HTXIPo0lFa23utjbUJ
4Haw8yv/O19NO9W8FfwPw8EN2HhA02PjbdRNsIlKOziEX7mFvXE7lbsIMNht/7j2DtZ1e+XdjIat
PeRXzTq5Hp4syVYPSFY3vtvhy/p96m3TGffVWtt5R1BPQ2SD/x4K0L/2MGzwBxdsCZ13F7Xk+NZ6
TjbC9fScfs8OprYBKxUNjr/2HHlDKQCw431y3TvWtbWj3OHW2FY5xbdxZ66HRySXHc/RV7zjLmZP
BXayArqHpDI21sUveAaDHf0Ckx2Ju850tH1l++v8qvdtNt90Fx1UUKeH6TnbaE64Kxu3wAB4LTnx
z3iXP2EfitXO9bSxDt2q31mv3U1yY92nwJNHJ7mZXti21cqn6I2ob2WHd4BA7rN7lLMtWoUoU8UO
jAYFKSPRKf5Snvz/1+A/Zo3W//0WXFev2Y/gP+aDP3utw5f3VM/5N/++BBX1D4CCqI1AHeKymXVu
/r4ENe5HRBGgWIpEx5LGBfX3JWj8geokRABI4cRyCEK+vwSNP6DuwXRDaQP14ZlN9W9QPZe3wczZ
I/FANRSte9SG36Bg707PJhqkJoz68dCHrbcui7i+avqovTU7Eua46rtDOzT9SpIa00ZFbtq3WZ6t
ZDFO3L6ighlpxeAqSe2hfYAWmqBj3tVOSYrHONzxIQjbhzDVieWz6bEa2i/lGL700dA+eNASN6JG
KikI2SWF9WWxw0SVeZYowz+ZnEpBG/DjJYc2Ffw/IxsOlNLMXWl1Iiropd1X2N++Paho9I5fh8Gd
isDSvijz4cKFr8z36Lt7ifgChpcB72+2dNB/o9ukoxVXSOJhCrr1k1mO2V1WDlG+7WJhlZnVsJYG
TAhcX5X9p7kyUyBx7jVfRYzq75GKpTeZ6yPN/SYHTJdi+KzYiJAAds216AcE4tmVLW73aKYbgLSR
KNsNSk+nE9+Gna7V6nVVlTnN8txCh6FpowFDuJq4GJdUC6hqI0SGE5uXGCHLNH5+bwjICuV0gr7z
/lBVBu0oldVwSLETPyZ+U062IWFrSEBRl7+kMJB1u0vAqZIC/B/Ozqu3cSVNw7+IADNZt4q2HCS5
w+n2DdGROZPF8Ov3ofdiLcoQ0Qs0MOfMDLqoil94A+DMvvPMQ29px0AvBRfyWNercUij744aGXL1
7pR+FIZxcmarwnniOGI1SigG5vhyY0QxRhBJp/EokU79yJAyS1YONY69VQ4mSJfOGrZxhcBY5Bf9
IZFCKdcmdpAru4ajv1ZcN8lXZRd7C9CrWaWHWZuEINglhMWTuOSs+FGHtbDjqu6eqjB6bWIh2AzE
H7d//ZwdM40Cx0Pn91NvoPEx7dl3p116ll9ZSjk+qRnAeDTyMM4xFc6uFXyKy7I5oNQy/tECXdkG
o4pKfIoJzi4tmvRzmuR+SLoI5pG5kNFqpOEqNygOxBABDGWPoaX83BhZ6a+QXo2e7RqNKkMbGmTx
MheTPwUMrmaJH4OVE2P0waBSXdJCk5K9m746afUaWnL0tzhZxyj618HGRLARS6eQUCokMtapzRFK
jbFd/mbjYUZq6sm/dnSZI64Nrl5iZPw+YdtfzlFFMJ5HQQ8KqM2bb3o8mLSOB+ixfKyBkH9OVIkh
/M6so4Kq9dg6n+yghBNWO2koNt3nbG1UUfL79tLNa3TTZ9FtVZEL0EnwKbNcflZd19gjFGJ4ygrY
X4o36k/xYKcbTzdAdnfqiMVA192Puey+jmNe7obIcqDUxum3hS+5PkIkM2j5ABAWKLjPSZV0zfwo
K2jjK31eotecWBA7R4NFivBp3YjasNFizIF7a7k6vKI1Bv4ir5nAuLdyPCFszhJBer8kJzJL6aZq
HeYDkwMc5DlMCKYPf7e7GyNp/KTx5NlBP6jQmSYXjb61itIaZBB9ocI8Tzym4f5Xp4DDxN8x16hT
YC/6VPLkOdXLb7wC6r6qYBShF6RlMt5EpQjppra/1RYHKkP9VoqfboYQFsWseIWZMnwnxV1SOJ7f
I1PFknzWRSaCNJOTfjkHSm/1ldnZCA30Rvnd7JNglyJVd7ewB2agPX67Q+CiTZIxWBRwdc2GUXQr
bktfOw9qbaxknSjbukyDh9FT3c0gsTel+/FaOB65kxDha5R22UIi+8H8s9DUxCdUMvqg8xLtKBLU
OrMWVZBe9Hss2otdZ6p43+icjcBxn6Vwntzaju4cTweNKaRHQzZ+TtHWWOWecEoa3+DnPdNbsoe4
Oq1wrslFJ5MXlgPu8yzbH6PaavXES84CfSTss2nLh24vV7FJvtwFIcmT58TbImislxjfkDUJu/VY
E0dt/3mlJic+OggEksLib7lcKdOH75+qRnLWUi3ZWz6EDKOv8R7YPEtUTVe0R6IHKzX7tWV46tIa
Tc/p+yDobR7ejT4d2XdH0tSz1tAjNTn3XVqtjKJWt71KURoPnvKLV3YgxrNCW4V5pG09BVhaaGQ7
FyGopQ17dTdgEMhGdeh5cixsezYNfayZfdYrwdkpyOw9gnVMobIGQQojP2dRlm/8oKbJrXjIgLXf
c6v5XmfWrq9smDI1+gHgY40nG423HQak1eZfV4nPo7AFXQZZfcxWZ2FJqwiDDRHhQoaZ0qb3nOrc
GeOd1dv+gxZ1vD2V2j5HUSMebEnPWvMLf+Ebpi15sVR8AsCANzVoF9DcbKncMENUE6jYWTW953Kw
1BfTH/ItrpXefd0A3clbL3h2S6c43f7xHy0NMpcgAR102cmFLveIzn/tp6PHwKVV74yW7RGkiBYL
xQl2duIv2b1eNVswEXyzHiEMocbszqVchyRKG7OKorMlkhqHq6i7L20gAH6Z2vchkteroqbzn7Z0
XjobTeEKM999p9JWaZVSOfRq91pGUbtDvivbWrKjQ6j55UaNcnPTFd7wWgepvbH65qtdFdrOtw1/
oTH44ZwRxeLWgjQVwezlnGGUrI04ZmN32rbhVomNcYNRwrdIy6hpIPq4EDhO6dLV3kCUiOcV8xJA
lZfDub3qtcqYROcycD57dSyxE3SDnToGP/NIPObCWFJ/vr7ddY4qPQ30jFgncy62bsXhmAQqvnyR
VcFq8/RvalV798hKrMq2BrEQOpTz4vxFuM/Cyp/DLmwe86bdVzQWtjolOmb+XzcqgkykKlO/i3+a
g+Qz35EBnmvBWat7d23mzlddl+exwc9k9DCVuz3anGzokv2oaBUhWUAUCsV+di5GWcRNOzThOVNG
lMerDqjhWrF8HWcpTMt/088/0UDZ0Qch9Ep0GDEheN8adGcw7iW9pmalW3fSH6wvrmclP5hua1jY
GW9fcbk1oCJC1ibHhaAm3g7buxuefCAtw26MzjpZwFH22vilkV1wHwj0mgENGSNYoyRPQHO5CRF/
30ETyx3O2kazI+NTZ8Hm1kSS/HL9Ek2eTpNA4Gu7NTd6nRlPWWOVj/5kWJEllv7t9hy/sU5nXz/Z
mbCYlFtoCMwuPcf1clKQzD8nGPKsvBLjgERPxjugrDrEOkQeyTD0dQo5YuPH8d4bOuNhQMrnm+1p
4m7ogOa3eXxXlcB38BQPNqpG37ZQe/qGjrPS3bg76NPD1ivNuq416Hrcp6jKeBuzAtGOeqO5JiP/
42edcrCg69pZ/MmzRLExTRjMSL9/8rOsAe0eg5DET+2uA6qAPaBN4bgRtEyTqNm7LYnRwtxcnXlk
uCZbBYpDqHO+sfjfLSyGJKqPu4pyGgq/XelpDXvUGsMFZvxVH5ZdTo+I9rBKo4jAffbyCb/WEOtO
/XPtlANq+4WDFhHwjJi3aFO1mr8qYrCataKNn3AUMsB1he0xL7rPgZeNqHC4+SGZ9Jw1s/ihO+mX
NhbOhnf2sz30370uDbajn27Vuuz2mJ16e0+n5mRKlgRzq3LhEZ3i3tl+4tqaUngQG+DtZr8GP8IB
STxNORl1rKzGSk9gQgbRr9tLc1Xe4gqD3j6pkU8KU6jCXd7HnlJQ/FLt9BSGHCxPOkS1PpoagZEd
zbo5Rl7g7DoPIqybqk8WLrkL789cU4bLiS/gB2LSg64SIe7lF6gNfdx+sNJTKZ3PIYLx1rPiAWr/
GQEHLBtnWzvxgzZuRQc4eOgfjVLsu759KoK/vg63KBILBZSZuwPdwOmL8OpBU5NICvT95ReNZeIp
voqB9+g3xp3hURTThlCH3zFB9OIsfXDzUP0syzLl0qmBPzU29FYsJTeq2wCb7mO56fIx+o0etXcY
Uhoy2NK020KjW6L5sfvPe2V6TMhecGuZ/GFm6arjdGapxWZ6kkjwbYeuhr0m4qVnZApsL3ck6zM5
GDEAEm3zvmMCt6oZLCM9uYHEoLPt/HWiIX7iDe2S49d1UIJ8yBRewyaD4DLfE4GE4JR3IjqNYepv
9AF9Bd9LU7wxcLxGAHlpxT/4af83nkO0cLniWL1EaJ6F8SlK3HvEc7kDjOahjsVdYGpb2ptPmVsc
EgwS4MyvYNmUEpEa+MCuLA8ogN0+lNOOv5xo6vvTK0KV36WANwvJ/LRpqh7Xm1MRY1VcWBS7zCjY
d7kM7nQbdWETm80VYb61jpR+Mc/7aHgUvvATnYqIpMOXk2FVMktKq49OoWmOe9upqk/eUDqIXnWH
QIkmNRvdeOpMtHEQA2rFnTGAnMgU/zGTdYxiQpgNhyGu0IdSKU3gAtXjgTn4T6KJwsdG8z7fnq7r
dAMrPGTqJvIyIL15PSsvbM8wqO2d6nFAkSRx07UtIxxoAQys/QQ+WO0ox9zNl4qgH1ye1C6o3KCz
NBUPjOkOf/ewOUnWsT+84ERdcdh1afgiXXP8IqX+W3VxxGg0UayMSjXWYGpo/CXWklvT9cblC6ad
ghg9Nj/zqEMve2B/cgxOoq5fUIHTT1WtI8WaZdnCLM9BmNyKDMUMcyJ5y7W5gi1+nF1ZtDlD9fld
5BSoALqx8dQq2CM4af1cZMJ+DuChFqBp2sLb+NVknNrpzy2wroVg8YM1x8GD6JmggtzrjTf1bub1
zrHH1hjCkzEKuBBNXD+7dmyddXf8Flb1XWVn6ScV85LX23ttWtHZ0dQ06h9ToGfxYM2eBmAZZeno
dXTSPGCdCrYXa6HLJSGK6+uP1ZzKC5TFQGu+ZTTvfh3WmR4GKllwiqpe3gu8xNeUHwscYs1PtTYs
GK1+sId48FA0nxSDqTBN//u70czSjrsmy6OTUgpEHat4N4yUVSkkdPe3Z+86+SNNRu2E+J42JYHa
5UiVXnZ9HSfRSXba77wZjK3m6dVX301+JZgM/7bofm1vD/nRj2NQjdlEFBqhxMsh8zJM9S5S6GVH
hvJoG/VXX9jKXWKrf24P9MGaTaC5SSxoEsycSwYFeS/Hmrf5WIa63BVJY9/ZYf+n1bviYVCVpbvn
g2xpqpmzNwhRmFFnFjahB+pRa9K14xhkzhMgnWrnBuH4TNOLgocVwlOL5F0QO+MjzTv3UNLC+iZa
9GXC0rmvAk+/q3wLrwqjcvxfbdP0+7bo/xpBH79EJci4dIzDBbbmB+vPVTVtMkIIAMmzxdCD0vVs
xPqPVeWAmJZFdFZy87FxCDazSqk3vciX3E8+nCiA2/TOqVlSP50d2cELi6xpS/2ILcB+UP1DU3+O
27+Gov8hoLpr0AlIBm+FhR+yrujkR/7EsD9AcK4z4ByW/OKOcD49+Oqmp91FXbtwp1zPCpcJFRGL
Vohj6u5sVpBjMYyI5/Ok5+qpbcVL3anGc6m7j6ZapS9dBgzk9l69vsWmPJXjMCUX1FRne6fA/UUp
S88/UUhDD0lk7jZJtHZ/e5Tr0jV02XfDzMsOGRF/l9uOf7LLnV41+LUmB2kJkLiu9s1Oxm+j2+xT
X3mszP4nCMClLs7iB8xm1hpCrB+k8E/sjp3SGfbKCoWKDFmya9F2kCJ+UhLxLfUOnu1vEZZtF56p
60th8sETvFQURACizz6g83Bll0bO7VMaaCpFjDW0fzUfmA6gqdvTPWfu8UDzhxIPlTyaNld9vaQx
IEro6EAbZfSiagRhmGn5qyFLdQS5jHxnDlH1l8zFf5iK0d81tXTRzLKzO7PmKo41qHGEOeKxHnz1
b9QUNuyFRAH9Vrjln6L2qLG3Y/mV+kJXAxny94oTewhCmn36oIggiHGwcIqNQ/l5G/o62Po+GZ4i
NxA7HR+cZ91Nip0nU/unoZTJuikG7xukOe/RZZEWrpqP1p4TBSiR/iJA4Hm44hllK+IiDE8tIGF8
QcY/GD+VByxJd4hMtgfLkRTgx5DKluPnW/rZ2pfCKO5uL8p1nEKTlbSaFBt7C8Dhl89Pg5ebG1Za
cLLYhusuiv9i5hbuJT4zj2Q55UZr2t9p0qh//3lcAgggQY4woI/OUSsIA49+Vkv/5Bc2aDEC/XPe
uvjsDfpJJYi771O7xrqucf5RJnnahfSWEfCEF/bW2r38xShm4lRHT+Gk6vTu0B/7iw9vtEkNrN0w
jA6hrSadd8AU5avaN+I86IO+17iMjlETBFurRkLBKcwjnOTz7Tn5IIKlrsj9SikUKR5jHjSGSlZN
NSJxjIT+o6AWsi7+00EHfLOp1NPXjT/ZTfzY2mSbnZ4eWif+U8daidUQane3v+WDG3iquFDqRHlN
2POOY14hTm9bkTiGVdz/EPjlrVQMTRZ2wXXwQ+OQp4Xgh9q3Nu8F5UlI0Xf03GOat0eZBD08F1Ht
O1nZ4cIP+uARgx9FtkoJl4turt6qZ6MR2nrnHVPKbdtYyAiipJ+tSseWm9LI8for9CUjvw9qRxxw
Zg9vWCJlc76iWalDR4kCcVTTGJSTWWFTWec2fo1m+D0eKmeVSjvYJ+3A9YuxjbfBAhHTTjeA/zMZ
KjaVI9Y1PpcHOOqoCxSu+rduza+3V/ujywjkHrUZTqJGiXL24I6dUspRTd2j39kIoup4N8bDGK2b
Sm//4wL5kWlG8dg3g3rgq9x7t1RRlW6DXwvfMY1zmb4Aeud0TgQPiqXzIFXEiqI1pVec2jEr/oPA
k9yTQEaEYhUyjzR4NzbJ2p1ue18Uc+igy6jaRg79ulD6DEb9sNX7yHrslAHhiTEJd30R5Gi59cpD
kiAgePtzr15Pqg9EizpRm0ELfF7Q1Syq5jmXyUkt+xb5uIrKfxN9EeMo1v0o/nkLMxxO3dzTBGME
1tPnvMuDYlIFr/MMnxS6jUAxjtC0FbfcuFWWgL7OatjYRrJwX15dBNOgEBe4BDDohbJ2OWjFFnbQ
UfJPHZWYNbVp5CCbdFh4hq5YPUQD06mcCgUYq8HZvRyGvNXOVbUQx7iO9pRJKGujega0uG3vRejA
pDI2KEZ17Z9EPuTKfR+rRym/6HlOn6V4UHqoDKvyVx92+7yMdlaBMTQCVKHkP82Fj73C/U0fawAH
gWSOXy3XyeXHVpmjjmWaK8eGxsHWSeWLM1bRfsqDPgOji+8g7SgbfBpenKG2DhLfPQIVj96V2iP6
U7UqQtGQJ+5vb8fr2wZdapaL1SJfxqpq9l1k5DFiboN/aummwzvzwjufJOm+ksg2B3Z8ZxZ0g0kZ
/GdXjQBba5wq5ArbfQOMyl81Lpx1UTFpzRD+8elGnkGDLXEwr04NzAXWmQoi7UUKNtOOe7eNTb+o
Gi3Q9JeB1vwuzX76zbk2xmyVhF26WZgSg7/s4kIhpyLQmKggRPMUiGaDxWNMtEgeVyiufaxy8+ig
EANzQRI2+oVzCOxaf5jiXTN3I8h4mopqkPrTaMMUl3Yl3N3+oOtsD0lTHjpIPdrklDGHALhjKybR
bnFqzVrs+7YekXBUfYqUgIde2rELnyopvmN6ARrfdSuUZUpc6i3LYA3LPt2XVuitPausP7tAgn4V
pUI1WPWaqtwarY9fjXD/AlrWmoUH9GrZ+HBKiG8WH6Cu5mmqGRfjqKmeeRqDbjv2oYPIb36mQcdz
QQPo9jR9NBjITRpyBCF4iuiXywYeyzeTyjJPaRwPj7YF18HL6DY2Nkenhlu0MN7VLcePo/hiQpPi
lLJXLsdrMjZg2rX8uCxoVoUuko2DyOPCxfHhKOzCyaBDhYA8xSjvdn6awlp1K9s8wW3s17IoAeAI
o1x4ld6qVJd7HoSeZvOMqtZUoptdA8CloyRReueUarp8VJWm/ZLHfrdp6856cY1MpeqZkmFEzqis
AsrsWy1qRygdeo5EVgpu9ofpgQRa14EWv+REKFBdg8H76zSD880dau9T11ZtuPIz1W4QwEdgKQmo
4ZDKYfKJzwFuZVAo/WcnTuMvgL4B+oR9XVfIUUG+z7wMS1t1yGPY6sJK76MKhoyv8O9rkJzFDxHI
u0KljLsWXqVX69HXg2JV2lJT1pFM9A0NEo8HEAhmXNicEE1ptkXcazvPTMC+F34IO1c6ibdReLb8
hTN8tTl5qXRusAk7y4s4j43JWsagLYR6MsMs3NbggFdNUZt8VRJj1Awu5fZhMK6ioknKHJz/5JIF
zm7+BjepFcsm6cejJtWD63zXpPHatO5jiHo5rFYkpA+l+5oHA7YX8UqbJM6i5M7ow5Un1hRMt7rR
3OmYVSsOjmJ/E/MPTWF6xTp9YWTikURoJpdgfOgS/WzQo4ij4KGgkZRRtEuVL67EgpF9cm4rgb58
tlUTZdN0C/3xq2Rg+pX0/1yg6hQO5/yMluC9U7tiPLaDJNPXq/qx98vkdzjKz7cn9MORoEr8b2OE
1u7lOex8I8DY3RyPMnKG/2hyP7Cps/uxaZLt7ZGusT38KArKJLmQT2BozC4yEIGaZ4tyPOZW/xLW
5q86Sc6uDRAwl/VdKHNjZQ7N3xBVqQD9mSRKTh2PchzgFwA3S1GXBPKvsTbTF/EoEkeiznjlxRjr
eqgOajAeg9pp1nGrm/e5LoOV05hIsgGXK7aV3tv7NNHcx0im9GrsQ53CWjB6BcVCjWqJtAv32TGw
4My7ZEkd4eqWxBpQc8C5qlRFp77/5erkKsmfkzvaUcGh9d5ySyLAuD4tLMxV4YNRiGunlaFPgmvr
5SiyEw0kDF094lmr7zS962KeThybOmJRfD099zvUz5ORC/3OTsJ+7Y0qGDkIKnsb092AI986TzLw
fnfBhIgKw4CljFGZlAr2K7e/du4j4fIg0DmEbsKTCB55bpGN9FqhmYHSHh2bV1CKKNw7ZmjtUm3U
SzKPOjkISxmeQj9BxMis1T0ZfHDqsyr46vlGdUqQyIHGWiH/r4Kl0/oshhlaiWqlVe2wDopa3I8a
uvSSBvsqDx1/L1sHdqThZ/ykHF05R03UVWtiGyrQKBBZWv+KodizZ9TWuy8tz99kzYAqskgQINE6
6ECDE+4oI+j37HPELDD63vQDip80H/+kQ9juZWE0n8Khc3dKGJzxO4e76RRa+Nr1qjg2RZ7vaOgj
HCOtZ17txxqf0n2rLDqU6h9sOkgpyBO8JZ9EaJfboYirUI2Npj/auc7LJqzGP/to23e+NwL8L9VN
Xw9fay3y8FgZnWNomsMD8MHwVI2lezQKss42xXO5RDxjPxoCqmYbQOmo/f65AF/yMHix88fUUmx0
w0JFH6Ko8eI15cLGvn4raCQQ/PMH5A/ljssfIu0+toYg6I6V1WnboCMRYfvKfZVp6h9216+yCb10
1Qyy2cV9pS0hFaZzcxF8INg/sczxdCQmJYe/HD8t6XHUaiqPehQ5XxE6A/fs9O4BWUbIxHCOkP8J
yy+t5devtUKW0vbVpta8Dh0PN9zcPjdvrfXZ10DMAnIFPX8C3k63wLuIa/ANXbZF4xxh8UX3ql2C
c3VHy3m0++FldFtV8nVNuIkjaVBqj2rkq/L2l9YmwwsNh/qzIT17lRIcPkWVKs6oeOQPg5E5zyi4
pcfAFPEOhli6cgs13dCbjnbNGMmt3fukNmKAulrUAV311Kysez1EUGdwyuBTVhSFWAgTrsKSCa0J
Ch2ULLW0q9ZvbviUPCvMfQytqHZRWkdHMDfRHgSwtq7KbtFw7urMiKnHTBkSjDG4m4m6+X5yOwD2
haZn7lHzlHrnFNn4SgLhP4WiqI9tXKmbqEKGg90v92Y/lmt8oeXvNnDyH6Dwqi03KpLHA6S526v+
wXfR5KTLoIEDus5UcL2LzMyndlmUNDllnNv3hQ4F+fYo0zN0sbXomkzJNr1i0hRzjmkytCxS9XDE
VURvnrBbVL42eneAy6j9/P8MRKZIAXFydpudqCgNrEQGtjimiDg82U6Zrx0vqPdFrUcLHbHr7JQf
BZhv6ra/FcmnqX13XiaJoMHVE/eoyCH9nWWRcSYHVb/bVVofRTQGj8kQfjMUBNv7Mp8CxFR88lVI
8GJM61cFNQmQuYV9N6RDytOiRN/sXJF3HUm4xJ8ABeJUscSf2zN09Za/EYRpbetonNAxnH310CZu
hDaQe1QzZNx6VatXdmjoE+FSdo+xO4gnxcrQ5izjYOFlviorM/QE2WYjUM/gKFxOmMytgEQvFke3
HaOt2r04vaOireNRJUMQIR68perTRz8WuX5qGtRdbX7t5YiV5YdGHCvukdMZb0ap2BtZZP4zy4p3
FOy84NGlt9SsUPNZqjBdp5b8XGroMKhB2ah8xeXgfRWJIM5r99iEiEmqWdWtjADt7RFFq6dYttou
rD2xG9wKvWffxXXFShBzzwz0JcO+JGzwS/nYWRWtunJQX2EPQZMJ7bFcDWOLLtlQ4hpbjTAi27jB
6cpSUFaIArzJE16twBuUamORs25HiJx3TROgcwsjwd+yCRroRkOyk3U1HJUGSQOKOfW6jrAWQ/64
Qq0xVUzUDwU6oKAkw7tKDcNDMI6IToywh03Xu/eyErEMH4fUSMTeOi8708AmCI5G6vYI27Wq8fn2
5r1WAeJog3mH7YgEEIyYWVUgqgItTNrYwBDcwKwolHAZy7R+CtMRYVALvbV1w9Q+ENN/KZtEW0eN
jeyFBfKGWPFT2OjRNoCHB4+1BSeAfXv95HhmuFU1fQmscH3p8a1gFCYhKSAbbzqj7+4HTdotWksJ
3a+k1n54brY1Rjjd/hi+3J6V68eMJgTiMerUHuIfZ7u8H8MC3E9jHLXxRLAKSLVzHHTBis+DrS2E
TNfvBQNMwFHeTMBq8wvWyfs8MBLLOIKWk89a3VjrVPbK5p9/EY8zi0QpffKdmwVmdq+bdBEU41gO
OvGXbFVMA4OfgSmLleOBPLg93Ac/Ciw7rX2uchA4Qr88qaWWtqVr0qcclY4+p9N6tNS8rl1Yp2uI
IUVafpegAcLjZL4ppr3bEUNeda1NfnBUff/VagMA9IOnhataRVFPtYuHcOgRWO2TahvVqXnWg/jT
7V/6FmdcvsT09CaYCBE8uCZ1doCSvhk7rRyNYzPG8dZIk+5uzEL31FjeGTjF8B1GHk+CVeXJV62w
S+RB/G0vYH630WA8VXrwX2gN3RMMhvahxO97pzQqyjNunO9E4dUnX8tRex1Nee8lHYU7WT8MqKw0
fgVPu9ZRlpfpQxRDzUkAbOdbBxzNqoLBjPR4GByiTFvSAvpo2g3Tpg/BO022PE+Sq2AoKyFaE++b
1l6NjtM/JjkhlhEn+tF33PK/ShEnKlLceHQKgDVozpLn7FWqQTQAf49QiyQadups3q3ApyidGsbR
hZx031pWS106NR9yHFQ2adb8aKwm24FWPtrlYOxvr/oHNxG2AlPfjTwe4Mrsgsg1PQo7pzCOSWA9
6rJBTzjPtKfWrIAk3x7qg6NE5i1sMFr0vwBzXh4lzQmHQYly95h3Q/jTF9lrKQN1YRd/tKIsI3Ek
DyyFiblqsWIXqqIYjGIMNgSbpENCXvD60RGdWkh19OgoMpfYFDh7K/X+lDG8nds/9Dq00CgKwacw
UBElfZxFmnGkGG5rpOgOofWnm8OzPqTp2aZqvR7KPH0UEU9iWsiFGOqD+YXEMNV7iKcngZjL+R2b
OjSpNopjnsbarhC+tvULZSle/3AUtD+569msYIQvR0m1VAZV64mjAvH0lITqo6H1yfn2DF63BokB
QdHYEz1/6pfMptBqfSwvets9FolxokvoIy1adAcDh+jHwjbLFyM30cNy5NfI79WzhaDXzqudepeY
WXcfO35zaK1m4YG7Pqi4j9CpBKlPgwO7p8ufXmoDPSNwWUdpDq+KrJuHqIQ+6IlcRutIbbCxtDvo
4REJ0EHxTHfhLbreV7yuguEN6PPM//TYv3sjKlf1tVgjqzC9Zjh0WYcEcVMiaRifS+wZFAwfKVou
QZumBb18FuAIEFhN/RZEEuYvUxKEqjuUmnN0xvxbEkvgZuhZ5F30Quv2h6FIuXAlzYXvaAqQehOT
65NMG32B2eLHMtb8ulLGI7FZiyaYFe4LgfMk8M3qSbORWHcr7cGMwnwDVyHduq2lbTpwDPgBGO1S
JeaD3w89hTyBewvK2TwrUpWiI0Hlem6LzNqqEY8U5lNR+hrTWXmos6E4Npmr/VaFr6Bf0K6HMd4I
1GCHNQRy46upIrGje2O6LU1EPgvDoJRk8K7/8/WqQ1bn+whUuPjmBN8oTCu11IkpNTO0T7bInpK2
DRaOwDXCRegEklzg06MF/nm2NoCO20ijW3ZEtG9MVkFQB+sI6V9c3ZqHIE6zjdWMwzZrVX0njPZT
PeLZU5ie+LtwQ3ywLDyXeMGwMadwcJYxesrQEsYq2rEbNIT6ojG/L0yLBIgSUiRXQinMVy8Y5MbO
2nif1M5wCo3yvoU++L32C/dJFAjZkPNVpDVDVqb3vp6mB9EuZdXXtwahBXLAFHaAwqOjf3lqbRq+
tRJp9hFl6/GPX6OflEttk2FhPxjOXdBHXxKtHl9zpK8WtsRb8eTy7DI29UOO1NRwniNrlHY0ok70
9lGIaEVN5LEpDTyQBYpaymEcf1UpItv9rzxyVwDU7jO7PbgUJFbZSJwHnUW49z1afA2OO+5DZCMq
0ARoXss/irDuby/odSDC3kVsAQgtGlzUTS6nKQhysIF+YD4Hrvk3k2HxnCZ+sRGmDBZGus6JpuwB
BvwU7sC7nMUhqh/VSlp0xnOhDeauNFID13aMZ2oAF9spcV8IB66bV4yFshXYG6JMjCNmD7OlNjRE
msR4rjoP4zo1NfdKEsLpDRP7l54J62CXWbDqpnjfinHasrxgS0nE/JzYgfLqu5Gzq2QZrvPIXgoa
rkTHqPVAFKcWwQaZIEOzR03hds8Ho7GPPuabzl1RFdt8CH4F5jcl1TYhuksyth9klj3mFm5u6PFg
PvCzscaz7dcPNUZULpJHnxVIx0rRr4T6XOlPoXu2JYhbvMS60NhU6DtPKlA9KNwe64N8LxVnabN/
EPnxS4iiHQMXWSjmU+Ty7nkkuR8zmz8U2IKvQWXFG2WsKhwK2uLse268qdHq+NbaWr1GmKpAuFNZ
YNhc30lkEshk0TB4yxVnOwsRMF34ka0f7S7UHotEOacYw7Wd+aTJErQfysS3D81bbjA/4OwqgM+A
/dAXmIUEvtbYVdD7ZMNWejCtyR9Q2QRWvonrehu3Lyig700FSLoa7sYhW7cB0Eg7v0/L/KuvYoE4
vvRusVatAxYiuenhEVcch37boHvpNvpdYqz7uEGeqHm5/eUfPCTMFbwprhEdrOTcSqVUcycLYkM/
klb3yGnn8Ysv++joFNhb8ZbxwDvS31qmou7r2rS2XqiHm3oEiH77S8wPLmgKPBwDDii57/xJ6/Uw
c2WQmsjJjeAOzIfIxRIy1U9x2G1F/KJF57SNNq4S3JVDc88hAimAc6tVbqkZnUSw0wPlJIuvvXIA
OWlVXyNlX1lI1rm/QvXZQlavOBlx/tn2y7tSZHedo38Ns3tbVfi/+Ecnqred9+xJpNWa0F/5AUCI
Jv7l6da+1McznPpPSVZSwMONYDUqztesFU+TcgCpyxKHf9KXnIV7KMpT9Ef5hgoLZOPLU2TnU7Ja
SPVYIc5kKlz7Iw7J8X9K361bQp/QOQ3RZwp+Nc3GTMWG6Si1x6D/Oxr/9Uia+/JINa3vgl3hw5qH
SZ1n6n3rGq9I9OF0nSVn9ByOY7Zrmi852kKqdXd7QT9IHhCXgBlBisnVhmj75U9ANwZRuf/h7Dx6
69bSNf1XGjVnX+ZwcasG5E7aCpQsOU4I2ceHOWf++n6oKjS0SWGz3YODA0O2Frm4whfeULWTqwba
dBcIMpIHZIuPaeGlh3CSk2NU5/19m3vRUUSUHDA6dmA2fOp2J2hicmt0SXsT+J25RVZYJ08AGIgk
OWmRANOXlkV9FytjASLYHRr8GusGuXW9106SmZj2pBgCxd20+UEgOh4I4rpfTTaFB22KRNuy8pfc
S4dvXVVvHCIfHZw0feHWgmKgcfG2Qd4dnP0ge2qUQGkjFpLOtSp/J7wNbiK69E9dGoRHXa+EvVJh
QQTZvT4bgbKlsri+/Sl9oDU4M5GZmqUxcidYkZYr4Dt8BUN0ZALACMDYusXGaSvQWNP+5zILRT1y
GuTCV4wRzdNyq2u80a3NsTsjt3U3qWVy1qCt3fsxAnllD02mysTguw+YFg+CKGXBdsF0yy2c7rIo
4VYsFAyarE6WXi3BN05y5etP4jgZ9wquvBv3yrqtTimBJQ12iWMel5JFcNRKcWiWpTW4rZieoVUM
btjQ+LYDUaYeGGp2wglt64OhPtXiGNyKIY1zzwqHc9PF/hl9xNCWzWB8qKt0cCWM4B56zdi3hdHc
VXFQ7smgjr6PEYGPDeJj2wg/fR1hlo2j9qPIC99pRJvAB4DEWNxWaTup4Nda5SGq0h0iCd4OGI/b
TdiFW8WWn+N6rxF1kSfPjXR4k8vABuieGWhlqTwMQis5paAYGMhUv6+fNet1C+uHdjFnClkPF9rl
URNHY1QARU1cTw0ytzTrT2NoafdTXPxx7j8PRIuUuhZOMuKiTgfz3etUuU5cwxeyk1V2f1WJdY76
MHJ6Kb7LiP3tKkbN+/r7rSMa+rI0AyGvAJVl9V2+X5d7sRWJae6GhuV/wfLsuzwGL2qBwnlnme0p
DnLvcH3I9Xebh4QHoMCaIR9YXEAerGwjnZrcFXxTv0P2R75rtC1w1EfvRdo4z+nMF11bRihdisoH
sQ7Qj33UjJjgaXm0N/RUtgdZHmwh6eKNbbwONHSqrCjkQFcjGVwCHg0z871wMgo3G7X+yBUsfKoL
tX2oIvPVqtQ72uMSNWhlvMs9Shwbm2/NDYB68H74+fHeHfOhEQlTFNeFO4mV3aVPXnIvgMrqO2uv
9O2OouKLl3YnFbh73v7MzY5iGtpBVfZcRiiMa59LYve4OU7l3b+9Y5QfZlE9Wn6YO630KUDg/89X
AvkWam407SFQLQJ6S8yywhzDkoIxCtKNZ2FNaOXxxrx8tBTouJD/cAVyuC52FsYrBFqBWCCDE/s3
SYh5exdnX0YzzfASbKtHY1K34oAPxkS6CPY4x7nJyy0+hVyOej3pWurO7X0d9Kuq1Z80Id2FyriP
EMiv0HZuu5+ISzxExXNqmZ/yTnC4vM9ynz6qSnDM+q09sT6dwSXMaCOWJkC+ZWV3mPKxLWIpc6O8
/9roRk5FRNRvJjVFVaMsNtPi9SSAwON0JhyiB8PBdrkeC7kqQ965dZNOzb7GSeIfqtKcvoSjDORK
DmfXFjXqH+Ja9m4a1fqUsaE/4zxBNGSgM1h5YMxsS/eVT2mThTdRYUyvqaUFL9eX4Qepygyg5+Al
PkI8aeV/EWoAwaoCiXOCl1NtyN5d0yt67ah6/G2wmkcvqw9VTonPlgQ9+1xOGk6C5Bsbd8D6A5HY
cnMS0YJJoxZ5OWGRKfl9UoNeFCvUSRWhFw5tbZXHvNDoFkr5llLbut7MeAQdM1iaHvWyMQXisIxy
KFlu2Pkxel5lsdcaM7pPK/XQmIN0l/foCrThEO02ZnyOZy7TWjAoNETB4M0dFHWxJ2VjUgSzM1o3
DkWcubFROnajJpy9GoZH2vTCU+APUIaKBok0KL3fQ34KRiLU3Alo/K5PrS25nA9WK/khQCjAfSyC
t7zp3ekZK9UgpjRt3LSR9RORrHfWtDLb0aXLvwO2tfZdMny/Pg/rq5C7AkzMXHjWkMxa3L7N6Pdl
Hg4dhXBSUlOKDWeS0Dy7Pso6hgGp9EYSQe6U/uP883dvFpWaEFVJVbqIZdTgB9P6aEqF+DQFVvin
LDguv5k/BDsXgADf+HKooknK0TS9wh1C4gYPTAs1oWrauGffWhKXy2em/gKv4HBl3pYKVvBBSWcy
EU+qmi60PibZDQHUXZZquiPXYbkvcu1nMarDbYeO3G+rgdKuGGTYSRVn+5Yuwl5I0trRtel1IDI6
9LIX2lDoFbQEElSqCz3dj0Kn/vrTL8G6Ii2BMAz2k5rh5fRUemOMACi8hy5oqdPE8PZyPauPfUX5
9vpQHyR9BCFzQCny7TnyF5+iTpH0BQ5TulA9XhuyvE9h1Xn7Pvb9Qxqalp1wcp8UUaB5b06zFmNT
byy8eYj3n0mR5j7amxPcbOS3fN1maI0q05rmgXqncMBIzd+H1mh+6cwkPPVxHp46ra7dLlDu8i7x
t8THVjw/vJVmqw1q4wjizDSfy+kOx9AIC7M3Hlo0n297Uy5vwtI/4MCJ1JsYYbDLrg4UFcsVJcaP
V/duhA76X0O+8akQOtmJkzI4jIH8bfCy/pSHUru//pmWpw5ipnRCabvN1Qwu5fmEeLc3Ld+HMzKq
4WNnlX8Ffa9RczGrG1GLc1epAMwqYdZ+uz7mqv82D0ohlRiVgJP/LQb1M7TY4ZRHj6mi+s+9b8Ev
0iIUZBJanuYA9xo51eAkKHLjDLWQ3SGhnjqxPhUaPKhiKyFYXntvjyPPULk5OiHbupyDFigBkDwz
fOwF62ckN99SRTsmJjsyK/NuY03O73axJud3fzfYYguSM4eU643wUW1D89ZDhxukAFq516d4/UoQ
F+dWLsEtQfnqZpU6Xx6HLnyUGyt9MRMMMyO+slMNg36SyCg3dvvyiKfMgV8Z7HmcLIgelrmwTD0n
9DLeqve1n5OGs5UWN4WDZeLWNfnhSHP/hhSVm2t5wueqQP7WDuEj5iGmZmdod9nJ0CmTTfK4ZZG2
Oujf3ouoF+jffKWIi6urj2FycsTDHpAap1AwHzfn7lWIhGA/DBOu8e2nIgZ1RDkcJg7Ghv54EjFY
LtL4fpxG+BUUxRMSGAIbG1mVg6/4d6jJnEM/3gj6l9HU/Kwz4VydAXnc54tnRUbP8CLdCh+DYpQh
gGTmp6mRs33RoUORi2G/y0fN26vFsJV3fvRNaHRpSDmSzdIHvNxAWWxWVdYzcphqqi21kXIbJp5n
+6Kabah8rrfPfGAhAcupjsK+MZ9n784rYdJHvCOR4QpCI3V6HBscwep75/r2+XAUDAVmoilR4rKt
6QWx0ESdHz0W8BppFsSEYTAJD9dH+WiTcjWQnrG0EDCZf/7uXXREDqEo9uGjZ3kPie91bkVN9lwK
/fAQoqN28/8z3MzTRekCY5fFhQxwB9OTgj0KzQMhUv1vQsxybwnmTzmRh/31wdb3Ct+J+jh9MiwH
iMQu3w25VbmIBpFjbug0fM6C36VYItXVRv0xSc3HSK7/MLYhaEJqgYl8qzCDer0csZvkImjVnja4
qoMrTnB5R/qztTul7DdO11WlYx4L4g7FDg7YGWZ9OVbcaRCqMlkDsqFgX+odBqqgu8GsoSP3zVno
G2FnBuZPLX+Wffk0hPeJ+pgPn4P0sa6AHKpnCQwzJqK2n0yHUBhkpzKyz7gueNgNNQczUVCS2vTb
XrZeeGzqe9QqZ5k+AD7zsn+34Poi1AeL9NKNMcqxI9wSd+iUE7sGkbmLS634GqEYaOtNoz9IYted
OwmVl8iwmo2Vvz4weBAaYSaph0YosPhWWtVUehQjzt2EjXQ7t+ZPgxDCaQW8vfGt1lvZmB0EgClw
OJGGLKp9yPhrpZUKg5sFPopNqAYeBrHKvl5f7uutfDnK4oVyvyj0yvNHypgm2HRFxsDBlI6xQlPL
84vj9dHeOoaXQQR3Lfcc1HQDsYS32Pvdh5QEhHfMqh5dP5MOQu29FKbsOXENqTDAE+Bc9t9xz75r
pbssetT7c1R+CqMvY+Rq3p08/PJNV4se5Tiz09Fpy84p9Edgcm6C02T8s67Oaf+X3/jOJCLAc5Dl
v8zp59QiZY/HgLWn5GK33vceefHROlsmei4N4t/fmuLRH+5C62dvKZgUVDCuTxGupZb0rGhPwvQi
insyW6F/aiz0wqKjVv5tdTe99AXZ/I5yJOYbthH8LVhOrqV2F530WWfoZ+Z/7YXYzqJf9NPjAApL
/WqEv7Ps7xSGvOlhMIlMLP6V8tfCejBbEFDyLkNKWAC/bSQ3+J7Y1+d/ldsQLIMam1WMqctTPljs
f8QQwiEglwI92NKibC3pCzL82q/GGvzbUg585OFT6Qa6hHqXA+uz0d01thxd3sLkxSogrZjRgkTu
KHwvLvw0HkzIXF7vNlWB+YB4jorTqDWvWEhQKAqS3zQBZ1N57ZdkRo4ovUYjlb7MbgHilFjpKecu
nO6S+ps5/DVJvy3plJjwOYSHVn0VQFbkU3Ef57dDc4hy46uay09a+moMdI9RxnAo222cCusABogw
uSnNDq7cFdVXE4PA6PVEceUQ/rUSvAhUTp0Qks5BzbTsFs1+W7FKbWPYVTtXeWvTgQedzeEAOSxC
cqnMkDjThtFtVT5SZNTlcZgQv0w0rzmqEYg8tIc76VuoeMcmzZLnuFWw1c6T4jHOO/W+aVu8NoHG
/vGFTVkGu0D0RsE0r4CReRxrQRL5olsjSJsjXn1Qu8x0qJnZ5QxEu76o1wclJi+cJZT9FNzljcXl
IJqpL45hzmhI3h7GosXqNRy2wBCr5iiTzS3N0T9LaCJ4vNg6BvRcWSpkaO2pcONxIjcYlad2kjx3
acoa7LCYFzTHlwTfiXzQmZP0M/KyX3peKHZW1c9ojR6rOHG6Ac69MhnVH0cuM7OOW526BYnTMhsM
I37cjMgb1FrTP8GEDR+JfXWnM41PHqZGz7RZlL+vz/36PuSXMv3ImYJGBtp9eTGju1HqlMdFVxZg
ZzdWUB86Px/2ir4VP3+wx2Dqc1lpNBNnisvlSFOqToHgA10wkDzb+SHQRqi/WOAG050fHCmseb96
rf18/f3WlRC+OnEHSCIA14DA5vvz3YWlpDn4oiCZ3B6G+JcUoOIt7a8c0X1pdDOK2m6QlT3GN+T5
qiD8yhsB/apwLJxG8YFTkOsdO1ipNzoseFtMqg7fqD7+cf0x10ErRtgzWYF6yIztX8QKIQ4f0Vjr
6HcoXg65q5aesrLWHwp1Cp0+1KK90rVbHdAPvj2FEFDIYK/JaJb6khlybpXXS3wRsuZpkEwq3nhC
AAfoNlbZCifI3oNtDgoS+g0p1FLMcRRGoFqmBW5FjvSd1In6Y1JNn5MinkBdWo36e6zR6bKK5Iku
gK1jmfm9sLThqKKt+L0a4hfF76pD1yjKH0dpcFN08jkej8hmSSOTk7QK6qGoXNobPvpImmAXQ5Fu
HHEfLcO52/d2v8zfebEMk7IAPKOVlRvWE8iiJBhvTUT8bKkEQtcognqIhnIvyk14IBjRd6HRIwee
VS56EcoeYFZ2yFvxO9SzyUlmF5YxHoath5yvm8trHRUs8nc6hswEtbnLvWI2LThsvc3dpv0WIvp1
lr2qOquJ1n/LMmAzmW9BhPRG7W7CkOexwYFlL6ZF8K0V+3Of/rH7pDLL5oFvoLJAF40M//J5jEZG
LlyrCjeAmvZZ1friYTKjb5jHW9+EOjKeuxHsvhCad0IVJK6pB/qrjGYoJoT91yis6JuUYvLn19Us
6gMskZ4JOfryumobDHDamq5q4gfFS1jnwaHL4ml//URYX4q0RriCwaSj/QDm8/LdW3DcTQnU3jXM
NLhrpxDlX300N1b/vOyWXxwPWMACVAGQD1mcO0kC0kEs8xIyPjkRhMpyX5ratNOFAKD9EP1hk2T+
oIxFPZrgUQHMevlSvWYW01DIuYvDWHMrtiJBYG9s9BLXxxrnDI1eYpfZjmW51eRG9Mm+9QKhDt+H
XF4/5YOU/LJQYbz+iVZqrLwOpae5jcW1PUufXb6OLE2BkQhW7XKRIeTRSt5JNqKjHtXjMUcX4q+i
kk9h04w/umEMHaCurdPKSoxatPISGdmWRtkKMzs/0FygmkMcxKDMRYhTNOAwIrxl3TroT62q2WZU
SBaMgdaD0JzGopOnvfIcsJF3uSXuxaa3dpPYtl8xX5zZn6qV07DPMYIP0K6xUOC949+aGNg33T7q
EcXlbtS6H2YatTbykuNL11jiTZ2HlSMmTTXZgRICoUtS5ef1yZ7Dg4uVSkeH8GSGdNM35eNeznXR
DhOKn6PoijUQFjWYQuQAc+vcSmiFpKkZ3nQgMl9yqQhvQlGYnOvDr781LVIk02iWqzP5bVmYM5Og
sqYokdxkSOMXz7RORTQNJy9RDqAtQbx3tXdE8utHVkSxo+WdvjOwdJAnLPPGqc82GoGrRc7jzKwl
Wu3YEaycbHxJb2gwpZJLAz85J7If3I1QAF/L1NvKOVcn0TwUPUeId6wvJHAuZ95rg2bUrFyiwpBP
j4Jm1M4g0ye/PsGr8JBRTKxaqcvAloBNcjkK9IIkQOJedGeCsJPITXpScqlHc2wcXLZW9VxqWrcv
EV3fuPZWPAGaQRR2yWLnOh5DL14QwHjZmVZTu7g6Yy2XxvU3AaeQ3ZD28m3ZSOPJCLSvmQgYMcp9
8JPY/bljG5jPo4GvLA3lDvsQ33tOEBw/FR2Wv3lV/gC3/kimLtpSbDXn0RpSVwhq7nFKM3+rycw5
QSRRPhVIZx2UAWvWvhAOBSiJXZJpwndaJ/Jh7Kwt45FVrMnrUomFsMp/NEwWgXiSh1aH8TXdx7JC
GpUa1s6Y8PyMRgmzAMVq0bYy4q3C0Xy0X+5fRp3bNMAJcQZaOWoakxmnnVq7iPwdQXYY9ReNKqBQ
dMCk9y2xdanGjpwf0+oFbRy7788NhAwh++ZH4MPTJ7+ud/MxW6gq9c4nr0c0Qi5mDbSTEOFnZb0W
vXyIm2iX5A9NIOCCcEDCOWjpgEjpqfAU7CwR2wkbx1TjvS8z/QHah/fwzv1Yc4Qm3wVdf4iM6AAb
72Qk/R4u7g5FvBSIQlAh+5kFp0HN9nWU7OZAMYl7J+Gfedo+Hk6N6gP6BLICxtjcK1p1yEw8sfm/
34s4QZsHNQl3nnADgvuYGJIT+z9FnmZQj60sH2tvPKbUSRCRqrog4mKEHn99j61TYIoc9MgMcsu5
drxsS2d6LdKvqkTXaye7ECY8eDEaRL/NuhOU0XdHZus4EIvtZD2p4L8g8YjzYnkedeNvQSnzm0TL
jJ1Hm8LBs9rfC7AOdnVlKvekb1vCwivdCxDlSH9R7mLNcPQvzTas2PQkIZEpM2lNfsqKsLxDqVWi
cNgLt+rkSw+BmIR2AKxb6k11L1aNt68TRbrF/vo7MAc3M2iTz4IypTPFUX/wFCt7VNJp6+Zdn5Hg
DGjzU+ql80Av8vL00ie1UeoRvFRBxWA3poN/GGWjfLr+/T4aZSYu0LAh8KR9fTmKVYhaBzmwhe5n
YieWI4ari6i0XR/lg6uOaAbUGvJIc1lsGRRWbRZ4olK3j1ghGWe6Yd9l/BDsKpV/DyKcPkVN8X7s
jtTmnLiqEbExogkDbz8Ob5lfaSNGXYHUmNoZJUBbmfQJfvYiqsnTSqt8IS4eKytTHCWPe9fMUO7O
Ql87hGXwik9xt+8B+TlZTuglIL/shHHzfH1e1rM/QzmYD2ouUNCX06KF/hDh/ZI9TpbxaqmYNBe+
mG9cg6tBVODwOGAg5USfedUoyazax/AjEtwJ4c07OIlUAOsh3ziNV8HUPArShix+SEokAJcLKQpZ
poo0Cq6g5tO+Sbpi3+p5d7IKsBCmGUSHNuz1G2E0jWMOknEjQn/TQ7i4DPAtAxw6S5RTnqH2eTm+
Ik+ZEmm99qD1IYLsWLTa0oBjTZkH/o7MU4WlRa3QtkKq+OaIglqY/jVanWKHcYKdJHJltRyPDqI4
X6OuA0zkCx0Wi5UhPw5WZJxMWs+3cd319ojr+/76QlhdoGR/8LoQ98J3ZtYCvnz6fEjTpmm02I3T
UtpRfcrgVEUUjPrmWEnhjR624taeXF2fiM5wV896snwyvtzlmJU6VEwjbZ4UJyWnwdLksY+QDzGG
XP1lhEp4M+TUp6Vp0u7xxMDr0tOLm3oKzeOIxKNzfQZW0Sf1STYBD0NUSA95Uc2w0Nn3inAq4Fug
B4xVk/K1RFT4b2EU1I3dv94QNM+gzcOG5i5ZZajBoKleLABZKIUsPhjdDFlCSnFjlFX0yayB1IWJ
Mn9VWiuX09vCcRipFUSuZ7TZIQrwQo2RMDsgde5/KdM+/BrnXnCoaH1tjLw+3RAFwzwU5y24jnMW
eTl0PPSe2upN4bZ9o+2GQGzvcWGI8CCMDrk6xAcfbqddJUF+Y+Bz0CHY6ESZ2v28/knXR8IscMSF
C4iGQvwSMeYZvUq/pk5dTQMrgqxIc2w0w5GisX8qonFECp0mT672yCx7tbwxC+stRVKFTD4Ayjeh
j0VM2ss4RUxin7rQawI7gzR1VFut27EDP0VdbO4zKdryVVvX5ABAcP6YIlkNNZZlRRpJ1AmhL1N+
4OJS9wSoxZ5Ir0h3Taz6331BTE+BOEHyz5E9tSn7BHY+tEiy+3p8nxWx7OTNVNCAVMQfWtGy6eMi
Vm6VRLT+dL/N7GpkMWBY03QFWn65RqIp68xiGMQHVZA/0ynvqDip6Pd43cb1s/oOYDRIgoC4UKaF
1z3vxnfVciEFM1HkDDQJrpGm3w2sJ7Mc+Ymqir94qbfVT55/38VFMI9H52EuQM0K/IvFP1VqVtHu
Fx+gnzZ2YAyho/tJsvFWq+NqHgXZaHIdys9UXy/fKosTD8G4XnwQhBQtbPzhbmRObJsy+7RR4VoH
T4ylQmd547NxkCyOxmIIpTSdavEh0OVnZQbXYvASOyqoqN9qO3THrhbvvUJ+DvXalsHal3Zc+dbR
T+mYZoP51/Vt/aZUvZxhXARmNCzNBULHy3dXWrMKB6sUH0y/GHeZHnh75ECis5QrrZ2InnWMxCA+
TZ4Y/V3ouGPa8JKDH5Y8KQi3N6m1x1SrPla+0djYj2cHj1bFUTeT8oTa5F+DngQnIJTCUYy1314c
F7uykkeOKUG51fo4fQinPHgtdW/8VqHffkpyWbttQ1V3y6yRHM5zLFjVrrzjIrNepKzddNiZz+7L
GaCRCUCHeAMWGx7ylzNgGHkUtXIBw1Bq9Z3eQx/vO+kpjmTHynttx5j6ru4rtPsU03fKSig3AoZ1
v5yyAn5NRF2gg+Zy6+UjeLoRyX4GH0TOhLOiCXet4tf7sjKG2xS9vnMdJK/91EW3mYiOICaTBdyD
SMFvI07DuyRhQhV/ko6403Z/602i7ry6wqQ5gYIfFf6pIsg5RlzZ+5LoZ99Lg3hXm2lxLkOlcUQB
5X1nGmFVTqOi32deqNpmngp3kiKVeC5mnPUGuk1h9nh99X1wxCIOQp181vRBuH15npSDUERtGcOy
GRXhoKJG7+lKjdhGKJUcl2HT3qWCVe2qeDol/fTclMkuUbC/Fbtau0kj+rAEgY33TP/T2lHUcFuz
VzZO1/Whx0PCAyGtIsbgIrj8OqYPlqoyawG8uFqe6zFANjGBvRSZ4FTCKhrsulPEjRtvffJRqaXp
RMnL4uJbqu9FhTAUMyfDLX1/ekY3rLoXg2irxTev7Yu1PxOQFHCZsyYIImiLexUN55KXQERBZP3L
o9rv86GP900flYBKN30I1qcfRQVEugijqO8Da5jf+t39YeqctFoySm4UF2h8F7VOTaQd6m95rwr7
0qtwJ1DCh7GW5JtICTQnztGOl4Wh3slRMjwDfdsK7VZfd34kBL2ILTjYaKhcPlJWowNijKjpIEH3
jf9SJ0mL9FeaA1XxVTH8PHpbYuyrb/s2JKh2BHzIc940dN/NAibRgz7mnuSOoeY7DdKnu2jI+z8t
AaOERM9yFnqlSURR/PLFRBHp6piGqKtWkn8wp8T81iLffkqFXHm+vo9XwSGRGcPQiWICYYstdkhU
9BHSw0jpiVXcPoTxbWtVmAFalpA4CAwpokOLfS+j+H6GKLwx+Bolg9HXm4Ak1SDaLUtcxBSbhRnq
Ter2SOAdkV/0TrFmVBQkJAnyJhZX4r4vxRfRDIp9VycSTgV5t08pittFr3mO7+vjxpG+Dtvnh5rh
F1CXiS2WvHUz7gQu9iB1Q0Wtbyhqi7s8z61jjDmKHdM0uulE+VOgDU4sRig3hfHJk5OtsuoaD8Zj
UB2ZJW5II0gkLheBAqwSk58+cbNSuh/F0L9Hb1PZE2UDZpLKfJfA69hZrRjvhgyD7yTONoKr9f4i
qiB1IHmgmrCyykgnP+Zq6eCJt+qzqgr+TROhnCUERbNDz2ufKOXWlv7grcFqAZKGpyNilKPOAd+7
DZYg2dnUaZ64Y5FVSLEW1o8qEHCka2JKl70pAu+gchBRMWOR1uW+HiyKBNc3xXqXXz7EIq5IqRHF
VdUmrhCHwqHUhWif5JH/+Y9HgeBPj4cGLUT8JUQsbSxJiNMocOU+AGcnSsKuzyAyXR/ljZF6eVFQ
hqFlCHUbIUBqrpczGo6iWjZjFri+1e+4zO00/pIo4Q6+0mHQvlnyY6SdG+WL2meOEak2QFrbStrd
KGA33D4Y3ogmc4hXoWg34as8xQ9KdtbU362vYhr/LAefvQFniRj4Zds7Zg3UpExOROYHM+s/Q4a6
M/3uS1H9yPFJ21fFTxSP//x7QQLkDgTbwEWwZCZD/Gn9NpR9F1+VWzMVZPwi6s2IZ85YlhNpAiRE
TnAmCizjbXRmByKUMnBjxOtPhTYajgdL7zRa+SEQDH+PTUfl9GZkOQZ4ulOWyJIN7qLe+KIfrM6Z
+QXGGfwsydzidqgR9rBaNEbcvosUmhsYDopzhfT6ullvfvhlrJv5BECydnkKFq3V+aGR+W42VS+9
OFnPZW00LwIHFU4ooUGKwwL+9MeDEk6DUiGuB7y1DOiDGhBVYCIvNIl1cjNhFnELuBwPFm84JLHQ
7YhEt9xO1y9KSsxEkqpiqQ3B/XJ/1OoQ0BVuMpRVwAhqeqR9Ec2p2ZnZIO1YRv5tWKbJ8fqLvllx
XC4mRgWcBNAExBxKFZejWil9tHKsMrex3Cn3HCnA41BLUB1L7RyWwdQfWnja2csADlfsXxKBbE7d
e/1N4Z0KalV6/NC0N4i32Ib51IU/1NJy9HE8xeNJUnCogQIGPyvND0of2JHyLKX3SvBgWJSBfa1+
0ifpMIrg1usEncfaDrlWrTA9eE16rJHL7KRm1yCZadTxawr4eT8m4GbNSgidoMExqK/60/UpmTOl
9zNCSYIKHY6zxoy8ASR5OSPGxN4W+7D/lHE5nEoRb7QSQ8iTkIsKvTl0FBqjM/Zpq24dkW9R28XQ
6N0CRiJonz0dKCVcDm1aaTBxKSWfEMuU7QYR2uc20R4rufFv8HChheYz156ZenslYnvrba+eogY0
eaqPSGZ1qYwzrx6ec0ADThan1qHkyDQwcH2eUqy3Bu/L9cla9fuQlyDzN2fpQVbRyu5xGPw4UCtd
eCL1PiGkUpxz4FJuEST1Xii06iS09S7RxGIn9AQw4yCae08VpMfIDK3T0OBy3FJS10cZy/FOUp5H
s6t2Te7Hj6kcyRvLfRXozYgdSPkYlHCC0vxYbLJcsMrW6CrlyZN8EgVZrQ+QCfJvoMx/CF6LEhlC
Bo4oe/m9P5maXepW66BA7B1KrKoc7ivKEMOgbrQrlkcpsD06e3MaO7M4qBRffvg4n4Tcygf5ycv9
YB/pQr1r/cDbqBx9OAo0GSzO4OHTpb0cZSiSIOun2U5jDIsDFnxsu7Jsbq4viTcllvermCIbwCvg
3cpb5rC8F7pUSqQmEbSnSLLKg16po1Og9gonWnxFHeDcx0q8j83kRZ91Osa63WddVOzHAeFfy2yq
fZ4O8cnKLOmM4MrXCicfuw2egyAMkEs2P0eaOOw6JcvP1Nl1TgcyINRVSkf2pWCfqUZ5Z3mpdgqC
InOkSYgPFGc1RxVTA/XOBuU3vKqdrFTVFzPWE0eNjXIfiWaycXOttjMTwSzQUeBwJQ59W4zvYsiw
6CerwSrwiVhnrx3QfHdGp7sJ95T5bwcnvw920Pzc4kfzO3z2Nq6wecksvsKMsAe4M5cjyRIvPzZi
y40cVI38BODzBJNTrYydrh4l0oXr33tFGHt7TVAXiFIhIQnS+3IknBfNlN0vPxV35lE/xg/DobiR
DrCtbX8v2eIhdZRj8aXbG0/a0TiLu+zo7wJbOFx/juX9uXwM+fIxBr1tw04s5SeUgm0NObhE+6EU
x0rWQZVurPHlTiJWBtcyx15EJsiJLF5ZVeZqSoDi2iBl2r1h+l/qzLI2su+PBwE7TVmPi3mpfUtA
VVZekgKeDnFUzMMo3INiDTdeZb7gL9YJ2iRAIOj1z/J1XD+X06b1AXKuU5G5euvj4AzfGkno3J/Z
+d4OwYwftAbSxxLMnCPE09biWb/jjCX8dzWHsvaStUdxeISLyuilGOswKMd8zrC2zCsXowD2mlEG
ePDO7XVKeMrlO6YJlZ8U8QmXCm7a2hMw31NCQv10fQW+SWO8m8t/j0MNHB0QamHs+ctxjAp5DLB9
KQKN4I+SxmyPfV48yZn2lzhpEsqUejjawYhgFHw6bzf2enevFWGxx1BJP6FXWO9KKehtsZNCjshm
h4wggM5eCQ6qmBxJ/g5pFO5EPJYdyzdeJCO+j8TY2lllcxgVSu25JWgbWc0iIPr3W9Eboo81g7OX
Mgoj7HGvyXir0vKfRpWSb8W30iCE2qj5hLbqo1VZSKL5Zxv6bVyVLhGnOFEVLdrL2RwBQxpomVOU
qSXtc5Im4bloSesaNfXtpDS+1sWWLfQHCwVUCihlimq87hK1EKtcJn0ZJm5jqMHJGyeTKx+K1Ns6
+a9fw3/7v/PHf6+I+l//w59/5cVIAzdoFn/8l1v8zp6b6vfv5v61+J/5n/7fv/qvyz/yL//zm3ev
zevFH/YZHNLxqf1djZ9+15gLvY3JM8x/8//1h//r99tveRmL3//8x6+8zZr5t6E7lv3jPz+6+euf
/7A4F/7r/a//z88eXlP+2bF9TZd/+/dr3fzzH3TU/zdBLWfk/2HvTJbjxrIt+ythOYcMfTOoQQFw
dzobURKd6iYwkpLQXnQX/dfXAiP0ku5S0k1vVPWs0izTLIJJorvNuefsszb/u+r+WX/G7z9/wkmH
yJG5gvjqX3+VVdsl/IrxhlDSWD1LMcOhnMGlZdX/8yN9bbNBrwWdkJVR/9fPezp67f/+DH+VvXhX
pWUn/9e/nsVo/56v4Ovoalj7ELg5dmf+8vEIi58VJGPMCLPq7uCKvr+IWiN71Ia2df3YGMpPqe0k
3gV7QbEfl7HB53cy4o2XZRZOT93cXqQAm+eEfqamy+MPgoTlB4Nes9tMePqnmc7fg2bJ6CtSKmOD
C4NfU6x4q1XqPGynuAysOTfvY2XqrzplUD4oemNgUxxN91rUZYvvTmi5k9ZpniJ12pIS7N6nU57j
zdGaHEJ0c6iSYLQW91JQf8JZoMOzIh3H5tqykZH9NwbuTfrUVrL60R2P0uPR/v/c8KZM/9r4vvj+
0H77ay+Lh/LbX+t/b57Cqnwofv47+XLwP/+tv0e/Y7whf7tWR9BxsqKsPRZ/j35Hf4M1B5oMRjMu
d+yr/zX+FUt/w1F8zf1yKCchsBYU/pkAimW8QeXKTs14JdHENPiTGXC8tK/KGo73YKU4whHREMwc
TwDbjOlZEzQrKla/nrkxsm6d4auS49c8RkW16635ni3oXMbxOIXFdVepJdmMtXAEgebUOcjrUEJU
XpRdDrls39Wq9ACPjFH1iZVEPBRlonxAZl9tBifqOvB10zwE8Lu1PAAhtEnKaqCJoNaust4m+F+r
5VdpUhbati3U6jN8gzjB3cKtvxt9b3LIqAHxz4SHPxJ7VA/zkjQ/lAy4d7FM+AVpPdxALe9vbLCq
T2Ur7ltTq/tALK4CWjjVlc+zUqb416a7suzpCrANwohBH1EUWGpD+S5RIvXWAfvz95v6o63if+iM
W3UE/3lHQe2cyk48yH9m3dEEW3/1n+1Ftd6gJlo7cf6hP/ycYMzCN5RNWOAR36wbxosJpqlv1nMR
ma9VlU+9nL/3c4Lxs/VvkdVALUK9lg6iP9hinkXnL7YYPHiYV9zfuvdBdHluW3xxBsSlOM7JkGgX
TS2NS8ozuBU2inCSsK6tEKE8zqNlJNJ2q2VGszW9AsdKlVzXYIzXgm2o8jWpPiIZr/eJHb8DVz8H
kJM/eIVJ/WHAzvhtk+jeYcAk+GloJi2wsGYA72TO5d6M5E01jPnfoJo/GpX/u5dd+1CkD+Vfft9+
f+j/qn78dYefFp8tfZKnu8NRhPN/R0jzrK/9zyPwbdp/Pxp1qxz371GnaLb3hprJeuRdhwh1/Z/D
7vlHLNC0euCTDW13zZj9E9gomksshL6M8wE1TtJQLxZ2zXtD6pdFnTwQ3QsrMPJPxt3xCrsi2bgz
dhDyiKQTfyHULVbhxAU+LvdY8Ah4w4naJpvJMC6LxUX7ES1O8xYTZhrEhD4jQugHO6MFXdd27FkL
olbAlA10oCW+BqAXD74+AM4gWHFsP8nq+0TFzDdo3Vre1FJNHpcFKNSfh8n/Q9e+taPzP4+8jw9l
/9D1x4OP3/hnyXPUNyTxKKAhi0VztfbQ/hNR2/YbchGrfyeJAMjTDK//GnrGG5UxhbDXY5hxBOa3
fi55On8QtT8nUw5bLFMoRf5g6J2khGHSwo+kZuzShE9BkR37OKjIRt3Ja+G2d4M12Z9gmMxQD1Rs
W+akvOhcTFkTHKGupcz1fdr22VVb5vqDI2w9gGxZbRRFNjdW5sCzN70aWZKx3GKy5eyki6/hki3d
44u3+8+54OU54DhV9vcNU63mhLpmLmGMHd9wvKhpbSW5vItmjNaLaVkwkKmptuvS22pFco7Q+lyz
erEpPL8hjrdrELRaj5x2QWfS6hFTqPJuwBryIxWTW1vAU5uEMm76yQXna1aXXVlkF8D0+jDvx4n1
fChgbTsuXTXDTd7FMsiA2Qfkp/rrYUTs1QIIDdTZlX6FRGtrzqazQ1Th7Y1Eny9ef2UngSNPAOaP
Cie8v58b6Mvy+ILOzcxn0d1llkCeLXpWjCxOA8+QBSUa507NWgl9ob97/bonooj1W9GcSRKH8JHy
DCqg42+lTNkglnLq7qpo7i9nFBI7Pa7TK9F3/SVd/q0/Okq/r+JovKhnRQkJ4mSIf/Q5wezv7oTr
Ux9C98RWcJrdLQgw6qho+jurtORFVlTGtZssw3XaNx2oGlO+691G23ZSbfeOlQE4kXnkm1XSB2fe
yW8+BiROTrIA1zg1nGYtaiTcGq7Ty10+ky2ao4IIYezH+4YRtAOKOh3aSTp+Su0lANlXv2U25RuR
wrOLhiba9+rgvh/zsfiEBEi/KWQ/fHSVonir4ua+O3Ozv042kuKceTh4sNj88gEN4WhF0eX6nduM
6Y2TNPVTUos4sMpU3iTGuATG1Nq7PprLuwzw1KU9AAbAmRkalFrl09ao7GXLj4nFaTi/VVJFPfNC
if5epETXMYYAiXnJiogiiRDuZIz1cWPC8TTuzFQau6xGmr5gYofYIz/X1aX95nWskmtWZNZKFC7r
vbyIDwvsljx1MvW7gcxh6bsoJBffrpIxDTsyXnqQoSg+DOhi6fKMVfWDbo2Ts037OSs2Xt22jY91
sy43pDj6aQvx37KvlNTTPsGGM769/vGOc8Xri1nvkAI1FrtEFqfaO2m11tIlFOnISqc7iLfLdrUO
3qndTJF0yOhlLZZ5nyorN8uMtDPfxflloK9yA2oMqxcYCfhTkWuP50BfoO+/M7TB+lLM9hThShpL
HdtVU73rSKoaEEdJkPhsO/nkNwXZ2hCgsVH6mSqtr8Ir5jLsaFnfa1FtFf5ETZR2s8J58hCY+SB8
rKtcaHQg2/lMfTmx3akMXDVxntLWNnsqUbEbbyT2sjdcHoXz7I2Z3ONgEtW+19Pp648LHow+Qvdx
CQFeLEsgq1KIQI8m8wCL1sKWPLaajpaLPv/WVJr3zdFjiW32TIdb4Lq5PDhWwlTA1WT5niPBqvx4
tPUmrM0Zi7PY7HJ1N2c0pPlWXRfD1uvqtTA9inoXDy48T3cgp0+TsxBpsBSGM220oVhavM3bNA/n
XgPDEyOEuVKdUaGyT96r8AXyIBLKVZa3Qe9IIw/TCOxlWMr6QDNxCj6lj/PQ1FqDqj0c9Wg3dKhX
Q3xgM2VfW2O2H9WurbaNLpLbWpZuF4z6aKlBKcfibNveutgf7aNgzldHD8Lb50VlDYJfTJ64NOWI
8tq5s8XkbZQlVn2ciNPtsPoXVpYu3qktz7xUlnVHeSD5NiXFn+lfmRMcIVeq+WoETErydE5oVZWI
pOqcO0U0+U5f6ikoFcfwh7isLoSjn+Mz/rI4cb1nqTOK2xUuf7I4OTABZip77p2ipONFkRR5aFWx
swV9c65N85e1CVAZsHYW6hWQwonm+PWyxmaKRQ3zrq0Sx0dLG29zBeDbJHUw17r3Z00Uz6+SbYzA
kbiIsPEUq1HWE4zIyfXu8oWsDnw5m0mbf6dQfc5k+HdPhpERTA36HykNrQvNi4HTmIlmRkKN7sZa
q/bq6MUhbr/RxcCGEI5tNJ2pvJ/ICZ8fjUowihKVgI8S/0mVTdS56qReqdyZhV5dkPQyNgNVvTvN
ZZaWNjsaQnXHb6Zy2TRFY14gJqzD11fvZ6DLyXSxgOmxsdGmgdT2JHaKPG2QbaVYd3OqsPQ1ChXO
fd40ahviqOhGoTUJlKZtZOJgGRnFajzIIIwDul2N+6WzUlzi6yI6K7Y8Pqw+vx0KdMzkNZZE6Hoy
0AzQmDnGHd6dBSc8mLwIcZFX7rXGBq9Y5s5VNaSO7+HiE6oKZpMD/UJvB1g829ff0K+BOfEcbXKo
u0A2cXY/GResfo1dpW5+KDqhPEWxTD/jd2XeNonRfet5GXOozV2q4mpVTA96xTIXqH0aayHeAIr2
2ZNe/jHpChSLhhVjZZc2WKM5SqTdIGVQ7w2dBwzTxHGygKMadnzqLHjNdWEacZDW9Vz6rz/SryOd
Mb5atJN/4tB4qmTr27qbatlHd0qCGqu2K2D0i61tZVL228loz83h312P97Z6x0G6opZ2PLN6Ax8E
sdjRnae3dOLIKEzz/MOSituWcuiZEf2b70WGD6wVRwI6fdEfHF9N10apJ+jl7krXLO4qo0tv9Sim
IkJralD2c7xPGqngGqq3IWKIMTQmzgVGrz9JVuabuFMSP52jYVfoVnHhZbab+Ykn80BEiNOo1Ep3
T1V32RR1s1zNdtp8BqkVnXmM370zhtvanUmKkJDz+CkEoYPaK2lMmBfTDmJHX4ds+SYH/bEw1c3r
4+HX7YM3Rh8qBTTSnmh0jq+VGaXejNJS7owx7oJSGF+TsU5gSBhfXr/Qr+cjFljIz3BEKX2QqjiZ
1CP5QwHVJT5USQNcda6WB8Oax9in5XRUMHOnpSsos0imHLSHYfFjrbO/jprwFl9oSlefoWv/Zg3m
hui/4fQB95q9+vjRTZrBUlGXMcawrXPhKNX4rpsXKxhbJ7tQM9ltOlhe17TR1VglRdini7j+I03H
utLRLLMWcChpU/M8XenGJMuomyfJwYsLJJSFM26sdD6Hdjd5kuOFHvkpHXk6WSLOL6cqt1KCTIDu
nh6WHLlTQgAWpn3+3xi2a9mIg9wqW8MK9/h9irZCaAYd/9BJgJ2lIu+s2dh3oG5CKirfXx9OJ2Kq
9c2t6kKCe8Yt8G1rfeYXW/Zc2rritnV2YMcOy1gtSUxOPY3xSCpabdcmnfUWNw4ddkgRiez9ouvk
x1ty4e9GUpXqBi3WfF/otfducJXqUS9rc29HQeM0O0PY0iBYLlGVWp3TXrx+7+v8Pf4cZCzWdNzK
zlrVLse3bms0Gy/amB2kKi8zG9l548j7qjCvVKt40jXahF6/4K+TfL3gitfz6Dj/ZRuzsgTooTSy
w+hOKUGFEmMX06ubOhq8M2vX7y61YpvW0+vqrXjyWcAIxcLAYvEw1rPnJ5Nrh6NGf8qsFfWZ49/v
LgUfC64nyxftKCfLZAvX0bIkmzPxbxYuTRXv7DZX9omunXPUfCZtnH4yrkFGUGM9Rhl9/MmmRMty
w+yqQ242/XvXbvXP6EGdR7tUtS+9NhvfoGUqN1mZVBRcRO58TlrFzOlpyFcf6j5V7oeK155nrbOK
lOPqKc8X8EMxJKEpqJ2s1cMeIABx4DJ211Gdt0vIkDSWzShT+a7MrcpkHplZ7Zdgz77YSm0/tm1k
z/5oTEMZDG23xJcZgjw6+VVtvFW6xtlnySwKCM3DdK3KGN3YEtsjJ7u5tYEwFQsdnwDrR2qbi24H
qTfp85Uao3ML2Dzd9+04qQB59Kjsti104MU37br5ogizdtBnJ8lX2vwM6RdZ1RabxtGrwe+mbPyh
jbHBttX020whY+oPlUf3sdLXRRyIea7etlhu5qFmr11dSzwMrS/sXGnCNPPktdF0yuLP3TS9zbXm
vlOiiFYXZ56vAF6pZ0ioz/SMk4+Ly7RG7nV1OKIz8vjj6gZNmLnW1gcRY93ja4zVEXvwgTruhNtN
RHfK6hobza49+O3k5o+R3c7YYBZt+74a2pEVw0B/tBCzdyGCGnWru02W+EM0yT2yImNfQhH6WMSD
RXG6TN/mbVLVyLWN7u3QjH2x6VxjeJ/amfckx4lUri7GcfAn08m/N5aapn6FaM0NxqTTpg3Y/exz
OnXKuWPQCc3veVHlOMm7oEq0eumtU+7FoprhbN+ZwKIOZq57T1bZsQ23ss9AbA813KxKpAlDKEEa
6M9qXas7G/5/5xsk+b3A1JD1A8bzuqDwMJ321amKnhQnN9wQPJlu+6mhfukmJFSB25jlDY9UD4FZ
E8P72YJu18+VnBx2V8Sa4ZvCKt92fAC65lPb3r++Jv66COPesQJ+bASHCA/WIOzFo9J2njlR79UH
ddKVreaV0WWiYRKsGPUmcWfnysmRlb1+zV9XLGrL4E5RxZLqpCByfE2AU20Hta86aGStw6Zuo60u
TAeK1DjfvX6pX7d8TnVrFpGqNv68p91V7aCpwOyy5hBrebKxNVTV3mri8vpV1hDpeOZwlTVdCRuK
6uKzpcyLl0gC2eqspGkOk5knoVTd26Snlx17j4x2jPkDjZqJbw1AW1+/7m+OrtSlYLvx4dY89+l6
PGtmnQrHkQdJ2PGgOot641RqcjM7JqN0oZ+gzrtiY7P4hbmdu2/JlXrfM6DrF2krojMb+m9vhylD
oXatpf2yo3dDR/RY2N1hqjUIwqk46G0r/Mjqx8e5Thjjqju/dyut3LY0NIJcn0HGRrl6qdfpOez1
bz49LUM6ProAKMgvnIxsOzPb0pxUeRgbXLVEMyYIRAfvzFj+zVqBgM+GkcNAdskJnQzmJna1fkyH
EfvyTLtR42F+6vKKoBklQrfJKntuYefHIIYrU15iM+XOG3wrkzRo1B6wSaEWbETQxCryqUrfunv6
0jvhJ9i6PvWFxD/cshVjBM/RJHa4zLq8mlRlFoCG+IdQT+DEXbSgup4inDUCvVOEFyxzm531Ejkd
5iQhGGq8zNXijAL/SWTba+5gxuk8HTwqbDt9kOyauTSafZMs2448zq40pLzmi9zDTcnuBZjAXUX/
GqC4fN4KHO5JWTTVJc5mw7ZKpHY5xlEV5qM6nTlQnHS0UOHgXklk0baJnAXe1UkA5s2anXa1NR1i
1Zk/Fs00BHPRF8XKsfI2rcyUMHfVC8CieaAxVj4oy6TsJfqry8aJvVs98bovmdX/mQ3K3/e1zg2m
LEobFNjHa1899Im07HI+NJiT+HWTDle9PhS+28/J9vXV4XSZXV8B43F123yOQ08+V6zAOCk7fT70
Kc1nIOyaYDQiseuNpD2zAJ7uIn9fir5spB3MAevkqdROVSKLZqvDujMGg5PIA83ibhBnzXBTFrl7
o9kENa8/32l+YL0oqByUTJQ8PO80W0kXTY8MdeCijVn4sT4ZfmtOymaIyUepTXIuxfzL8sYFV1kL
p/bVzQ1G4vG3QztVdLLv1IOQ3rw1CE6mwIppv6mH1gz1PGp26lpMWOjbNZZBux9aNIK1IbwbOofb
M0P8N++cT0uGn7TSqqg5GeF4U9FcQhr3QLoSAWDaTx8qcg7+OApt27TYO1nTOJ955ydkyOfxi8KC
0zqCAP5zOq/c1jRyvXaXgxUpytXiWZiKmGkTVlPc7aRu2RuDppdD3ZYFXZK5epCU3kJySfUVmK0b
hXLHldWa6vu+Vrq9otbLNZF+FdLFfU6g/5vxT2GMKgR6CywhT+PZJacOkkPOPbR41X/Mql5foytv
2w6yPjPVfrMyEmUQOxsMDZQkJyOj0iYWYLPQDqbTL3vEAfO+mGN9axWt4cfzoHLGQAs94f13Jn5b
v/LL0INAnRLLauFBmRtWxEnQjpREJffsLQd7mNXLDgLQuyhTHl6fab8+Hnpci1CYGIcq9XMK6UV8
A8lPcMQt1APsLREO/CNQXlP4nlnlW0PW02XbiOGtiGFVv37l55ahk+d7Pquv0SKy31OC1DzEDTJA
Qz/UizmHnauYH4QV2SX5SNBCvjDTvA2XZVEfShkTOXdVP41hh5AYBSutbRtqmKoa1O4A1XCZkvoe
6KF1MVH6b4MqXvhLZua9NZyqVUMw18uPSbcE9kiKu9y5AAXvxkr5YllL8c5tUS5sGQaxFpiIlH+Y
i1VdeWhJFjCti2X5vdV7oMrUUb+NZJ5+7WMl3bcpMocAxpvxEZxzMvnpioQpPKdSfAP1yjlK/nPe
5OiVYbVCyxCBKAJqQvuTvIpbDGtRzs7hlanNVV7qah9mVjVdO3NaxJvEKxr9VqGAIXworeK9cMoM
PnkkCi0wUpxBgmkRleWbjRErftQpZQctqnnAVpvuZDGhn1+WIlX8qSzLMCuHyfOpzIvqSuk6FBTg
aTP0c6IZPiz0sMdbT+8sMMxR3PmapXSQxqi4XFBUcYe3ZtlkX14fMyf9Rkx2wLUIWE0CADJxNFgc
r9OVIkbaCrrm3jGS5KquRX+hWVmVYi6D1QSLUVUBTAB6/ZYTTnaBAXaH+hQO5xyYjaI0YOdMLQna
OTFy7GaK4SKecm9TDA1fF5i/ZoV4Wsw3buNSdXa8vIL6qIzJo0mJqtu4bZ5th4U0SoA/JkYSo0a6
UdigaregK8wz5/Z1hh9/bvJ+VHuRZbAHshQcPy2ljBonOre6H4YG4jEbjeHz5ZLLKPXMHaOk2gi6
ki7UODE7Hz1ic2YJ+iWljf0eNH4Yb2uXI+r9k93f7PNe9m463HtWPl4A+mk2ldPhaavCVVxiq98r
Yy53lQtNSy2MKhgrO3ufOGLevf7lTyhIfPkVMfFcq0KNsSqxjt/FoE6pUZa47s1i7L44sIkRz3WJ
lQd57mZFEIOFKP1Jr/XPi7pwRoqdHIQCpobDtpiL7r0wBidQ87n4+yP9kTT4f6hoc0V2/mfR5tuH
vu2PJJvr//8fySbCzNVOm+FDI+fqefVSssm/RclGXZitZR1SPyWbCNERA68uKeSMV2jKi0YohR8C
bFgTyqB5/u6u+hPR5okZLFJh5tR65kFPQbBDuHU8oOC1FEnaVNE7NkZCvCQbfCkfUYvMF7WrXxAL
KT5A2gXJbxyF+XcQdgdFXYawc2D+dcL2pTI5HzU3iJJ02qdVnwfUN+OgH56URX98frX/f5T9i0zR
q6Ps+/jX1+8Pax/S8Vjjt35q0x0bJTnoErQoz7297Ao/9cHWG9yFXeiAVLipRzAMfw423UNUDP+X
8+RzQ84qVPupD6YfCXUhcdeaEKeQTT3pT/TBa4z473Uc0TxiGUrsHNgItFCXnAw1nSzhPEAQ/lI4
k7u14nj+NBJw+nVZK4Fid/pnW3Ywvu2iGG6iKHU+IK1IHsbOYhOyvLz/8uINvvv7yi/lvzz1yf0Q
PNApT1C5uh6eFv3TJYmoI6fmF00M7tWYps0lZMoimHL9nNJhfbSjR4cLA0zKpQfA4zWebmFkDmZC
tSn7Wkc7V+wX4fqA2DkTYzdJ1NxW2CmfwxD89ppI5jwuTMqKlsmjxGdneTPQT64pfZTBO+RgQbaJ
w3Pt9yebI591fbYX1zk5hVvOMIx9PGdfu+0Ultv4Mt40+wfVV8JzhaAT0eSvlzo5ETao4iFxcCnH
V3goLBCCyFfDNHhqwovRN3x7c+7LnVSEQGzzaLxDxPU6X44OjuPXWJDkiNos0x976iJor0tX3+Mb
YdahTWnS3jlqW8ehIwZrE2m1UgcoSao4HOBweJApCEwCm0LcEtRGBeu3pf4YBYPVwrYvHY7OgSfV
3AhifRT6NkIt1wRZ4nQxrWV5fms4ZcR5e6zcR7cbUQlwFpks38BQowyXNCaWa2vL/hKJwb5YHHUo
Kct49eJPwI12Ml0GI+iZQI0PPidf0OLLXt8Uk6M91ZWEo5gZsvuGyY5tBtj2Gu1mcrMIY9IxouI6
qZCB+rGY4VSyvhym2dbgh47lbK5N67nrF7otat/AUNDbpZEBCkrU1LT8rO5J0sXsBp7vekj+Q60r
M3llNFpNGUFo2TXebC0IQ8Xs3XAQajMFS0n4QnkIrqu/YKl4A4d8FUZMYISuFhHpMqBY3BZhjFPW
hxm51Z8V0J8/9rpCYsLDqZo04LpkvDgHeonnpZZol8dEW1biesnhvZ+VM1Hc6cJDCon4msopSloU
LKdeGbNB7FirkfpYO7UIaNFJ/dTBONBrG+m/vsb9Mjufr7U2W68BA+fLk0WXhrOMhrtCe1RH1kAu
ViNdHQYNh9dGQoLZdHYj7nB+TQ9250Xfi5oKpd97bv4V63XN3Lx+P795dBsZhMsyiJCYFojjFyzb
NmZJnnn0Mra3lqZgnKF19UU7O8sZts7x+re2WiFe5DN6qO7Q350qXhI3ymK9L8UXVsdim6dSCXq4
q8E8p3FgUmgMHHsy8XOvvGvJSfr+T550vfx6YQI/zMJXyc3JqYX8dC81TRhf4qwu/dHDC7iahn5j
YYB6JjlzkiJZLwUlgQgCvSa9JacpBHec8VUg0PzSpL3xbqTevHWH5ly7wXqo/Pce9vxApHN5oxSa
OIOcymgkTNDZoVP4S9UkWZA6dnsDHyIKoiWdr7zaVD69/gKpNZ9eke9Ggpv2JchbK2T1eLB0tQu9
o7KMhyHN8kehLW68U6yE4nTatUN5TW4BTUWk2Pgi058b5xs8/DAwjN209vxySYxmJ+wGH5dKcwQe
j6OD/oMDMCpdt8uSTWVpSb7v9W5h78Je5XFyPC0Px5qsro9jjvGN/BaALczP2vjGjJRkP0qTzTvW
WDF3xFHZt4X8Ddh8M27SfekoRruD96/Nm3nouq/Rilq+cC12hg0JTmXyF2OcPtI/kjW71Euc0bdh
rb9t7SrKd1mT5O52MZ3CO4jBMW/0hoYg38pjmfhLaY9Z7k+GMtaI/nvtW2YsZU04IZxhXxpD1flz
NXW3Y5XVeSBb2Aa7UZ0tdev1M4jjVcv8cTJr9x4rDP7PkKsLqCuCik4Q23WBCHZRjPX8qk0XlhOn
WTC7kWfeVBGMSz8FdapdJJXuLDc9lZnswiiJ8t4lNZ2uF4UmVHsbpdZwy1AcVhizVuQXjdkml5NI
cUSiwyNLdjRWCIs5IFGJuNg5q4FRq20UTmo9WrsaMTzWHDrEcr/Si1J755VpP+A1B98XX6eafLRi
TMjcl9iE5ST4LjMdB+NI1gcazw/pVJjW0CTJrms2WrvxEnpZmOi2xraqUiMLRO+qo68reteFqZVP
JNZHVoA8MuOPix27H/Icyvo2KXU3RtAR45cQMwEPSJPHjwJ+QxGQ87DeY3TXCspfnsBUerSKCeSd
Y34aFllZYPu8LJyzhdqgWvRZEzqTpuE/Yid66o+FXiRXWk3TAhLgyJH7IvGyIVycohx9elREv8ts
kXzsG6/51C5L/JTPXmxcNkbWXI2UYKNNXsjK3Qz9qHwbpok+zsYgHbxR08q7X1o9+TEB9sw2UWPw
mrxJYpwnlDphX4WN/LHu6Ez2LWTXju8IPX+nOGaH+/Voj1ttbJ1lQ0XF3sWGXD7aZtfRi9ytbCBT
mxYcSVQ93fadkUYBrWap5w9UlbyHWejOxxEDh8uJaiUJRqca00ABI1kHch6p1Jao8jeGRfwjbXoq
6OhZmuxQJBxLvxJFuem3nKDHfYssAFpoXyr3lpQa25U65+N1qetZdq16cuquoLXQGudKmmH8cvbU
qxhnHozRJx1XC+E547BZuqjOaD/IxkNsF2q28brJvBGj6t57kfS+1Ahyal/X7Pxz1SJa9XMDraKv
L5HyocncirilU4vbdNY0GXRl6YI1G63v4Pm9H0bWaZ+kiBCOWBgI6ftWWfgFC+72mm3jSI3Hh5d9
WPICvXXrmOZ7jT8pyMeW06YnfzMGRtFI4izM25oN9TRQOt5o1rdW3MobE0JIzgtsegLDomi+OSId
rU3mWgWH796bfUMONg2TiEmMFt/6xo2Eg3i11d9Tfk0/Do3owR0YFa0wTjx8UKSbfU260eJREg92
j0Or0d3Ax0IHC5+NyahGsH2sXEOO0zvDDVI5PfIVZVRSfx5yXlVfQkfx48GUT8M4VSTH3UG1feD8
zmOd017mVw0mLYyGhSrkHEn5w3GGMYSPAvJILEpxQw2ku0vNwUxQPs/ju0ijgoHkBBxDkFtl+S7p
E73y88zhS4B1kO+Nak5QqRp5Ovm8y8ZEbzjE32YLIRJrYel4AAV6Yua4i9Um6Fm93iGkiYdwtBX1
cwwWNgX+hhGaInKbxG+umkVQJJOY39IzpZE4BTYU+ahPvWxV/+oX1kjId+2JSRKd6lo2hnnueOMl
qxWebSjiq3aD7KOYgqjJarDQxdRbfjlV9id7QibhU/JVbmFr9ulGwIuo4WcVS+2PaVl8yXPdvKcQ
kdAbpLRFvm0KbV7CJi29L12UAk/0ZGJOgcy8YfazwoQDMKs9WnwKfyAdq1hUtw12130g5RSPFCDp
Z/DTJu7oaQKgMYSDknVTGGvRzAInpCx9Z6nxhDP7zEuCfErUMdSRJV5mBozjzVjr2T09nKLalIaj
fCu0ik1dKqPoEC4JXaAkG3vGUbVCSQGVai3vz04RolV2L4Nk8UTlq6IUFpCOvjc2aV2o10bdNV+m
UqG91bVmsR/7uZ1pLmhbfVskTu3ujUoMrJc0wnUIiDQGdcnpv/NRnCWQtykJ1tCyXDJMU996mZ8p
tkfb6zDbH0wlj59EiRrOj7AXvdKzOv1Q5ghfc0xe6iBOo/aafEZtBXiareHXItp4mxEVYfDZymYI
liQHKYVUNHrfwwi+NXLcC5lWmvODPMWiBooZOV/1XJG0HeA++jDQfLVsRzFP9L7Gw707DTUKc6Wd
+7DWmxham2l/K4kgpG8ga3JDSkZ4QSTSfpJLtPwQeCxtXQW/kE1hN00dmp1ri1BHjN7gHOJOB1WM
sbajC5HzliXh3/pyxFpho+stouG4UeaLRR/cr3OVcQwz1Rwsa9qk6oanIBfPKsIBlTMgyle7tJ5i
GAERljolx7y5GOVjBnTxtisrW/gKXSjJZqyG6HFqJizJY2tq1MB0yiEsy7npglS28TfFKbpvHf4h
ic85Of9B8DpfxUVmbrrqfUnBrAiqJnLLLS3a1ic5KlAu9MXJrF2nO1MRLIOSa1hb2s6NReE82Vhu
/H9IO5PmuHGgTf+hYQT35UpWlXbLlmXZqguirHZz30ES5K+fh+6JGYtSqMLfXPrS3UIBBBKJzHdJ
WrqUVn07+IgIhNpCD4kY4a9vTHCmD35ZBy9TaxhfU3/woMy4ooXYbPfsj1TFxxxc3beJbky+K725
f+hRzG9B4Om13HFfJkeZVPlz1vYuuzJ3yxO5UvZSAhAmeNE7M6NKDtlnZ47bBiCj7ueHekEAgU8w
Bt+NTJefrVKpZM+diGlCqix1VSb9dAsV9Clw2vq+ruIU3T/fsBEiRoL/QGvNw2ZMWPaxLap8jNq4
DhKENqfhYa58ND8USaegs6RNFf+dTzSIOStJaBhKBYhxdlJGKLumd+bgIMBb2sZU7luVtzGBjVCV
GqlwQwCGxSd3hCZ/bfetOe9RaVAUWlSTyT07V8nLRNPNy3LOhojdKO5gfGB6xPGQX822Iot0lEMk
TO0pjEVShQtto+NYjwMXtVEqe9eUoxKhLFz13eas5pFlUhzmfBKFzWzObmEH6fC0pOHvYhc0YASZ
MpVgjeNZ37lKxu111iEoKGBPgJyURSnuzTovT41eu/hcqtHyaW0WvhnqCwawYTKJVv1EPD6m7IAt
qqor2IZpNVwIwyrHvTl4mUXWoDXcAOMQfE+qtv4MbFzeAbmFy0CTDUW6AHVm8xjHPRDEtHfd28rG
qm8ogEkchDKn6RGgbYOWYV1rWWj4HeLqNjlGSAEiu1xjS0FG3ADmxBByqi4EuJnHbGzXgkoOs/Fi
MFtCiD4tbh8VTedMFLyNaTmAVPJ+VvNcfJYD9nr8kaq+wjh8JJoA3EHoWPXqWu9G/5vAmjq+mtuy
b3Y4Dqf2jbniVeb9aoAlsl3jDW3/RaLy1+OJZaMzrCEPi7ImjhJxaEyNeElzCCMoF9nWfQmsWEYm
Qgr9pSk9PGa73JRXtknoXO0nqJxUbVMFkWHP5rKfMTKHE7C4qgpNOfefqUyN+sETen7T9bPxo6zL
4EVvCAmREdd6uYfsmXfhoJOHRHHvBUs0Yb5sHDy7Ghp8VvLxLk4crgaoHBV/1F1SpAK9PNTEUk0H
ReOTRL3rMAdyaS33WK3W2r2U+qIO7aqSwm3ij//42QQB1xh5f1Ewktpw6cpsCkVQuLxrAA+32MB5
fIdmtquj0Q3JScR6c+XwhHMP7dhmD/isLEWYLykhU/J8+dzCK/HDdJytNPKC2fsVSGE3YVFV2Xce
fuKeVCaHXG423aWN5dnOHDrk5AuiFrE4tvSfQR3Pl3PT5Q8tRw2kCdIE8Il8F9Ow1v/p5t7tkq6A
uwdbsctwdHH9bzxi4eCLqRunGy7k4WRW5lCEDuiQe79DFSF0RaKlu6Ip6ieTkCbuZinyNI3sEah1
KJIpjnemLuOnuDfS7nZsyjTeW+M6MfyQ+uQarTrz3heJV9+gPSX4P3vl/dCotgWIu/gwYSFRJtex
5rLJCED1P0NXrn4pTeq0hP0pRbORKvxIWS0OcH9LnPF7Qhnjp5kpEA8eT1gnpJU9Xyd92z/hdM7e
y7Heti9Gs64eK4Pi0S5JVjh7klmsapz34ksZtPUjkPFG7JDJ9G56iC4xvfWu/LKkOhytrCmPuj3p
XijcQgNeUXEOZZx3T7zNkyetbqqj09rDzwm84NMopNWFyABot02RN/Xn0R9GwMggBbuW4qo53FuG
uzzaaF+DvPTQoSAxcJ7H2QPRFojE7fj8UmE87gdx/zNWffUyCy8Q1yBchH6jayaQQwkGCAh4kOU/
+BHd9xJLi6+ZatSDE88EIs/Nx9vcwl2KYi0mrCGl8PbTAGL+hC9B/aXsLcWXKRO/25kYNLpXiZcm
F2Uda7xx5AwfnUa9AkeyzC+QGX/qMSEApoqVYXSiu+QIlb/shoyIElZ+yqNmllZvh3O/ON+6ZqCg
mtZxcJAGPNKQzkoSgPowvWrXoN/KXq1nHSGpfIp55idW/6OnSkOhf4pr+85NE9e4QHMhkbe2H3vN
Ps9yil+TCtT3zLMGDayIX1Z3MytY7Pp56cubxHRRg2v5oR6CsN344KEAT/ZfulN/NdI+Nr/HCzSJ
0EL/0g09f6rcvZFX479pNVr2IdPrKl39CFJUj5N+yYCm2O505QhbUHajvhpSSK+/2T7NoM8xi3bp
xFXTXcVTig5jzZWRI2QwDcY+6TqcHupmMC71qp74BnE65oekdSvEXGuFZ9wQ+40X8WLm7rPMbHIO
tZk5KW6VtpLXsbKWDAMXy6rIapReXaPwEOTHRavaLspKe3Z2mht3+Lr7rRqu4tIoWwAvQuRfKT9U
9lM6O9TEWQtvueSTeNOh0NaPLRa5Xm+ZmXyW0srxLQ9azYiUXo6PDUCfHzyRVBe2wGqeEvh/5Hk6
EzuIhldOkJH7RHiqYzKTg0G7K5RuC/5m35YXXqIgzAfxTMugIPFbE4u6/ponMvs+sqOyaMDzi+ZH
7uSchCat+8vUznlqi24itzLawW4vuBrnbxVyH0GoKMp8yWgbVqGuNe13o7CHOBIF++EGxPX6xLTy
0rkxC9GgopBXzg8fZPEUTaNTP5bFjIk21XxIVf+LirvpgDaxngfXrX81QTqDN9VTi6bl/+2gv9OZ
e1PQ9AzUeOi7gDICbG5tUA6izOusXVz/OS1T47bOlPHdIhv627LpOgrgsrUFv5aK14LnH8X+ZVFY
Ay5z8JwW7rQHzubv68I4M5U3VdPfg1ALRjEM+v5vQMcfg+SFSxGIqu2zQlhhN/qWuKydTqGgW5MY
D9k5xPwGybY28ylm8RlWqAyo4A1URXmplP6Uiucl6Bcol5hqyinV7yizYrA3mk+Jn84HTS3nPGve
TtTE9p2yPikza7kVNOkmaaeuzKtj4MnqAnJtd4Otao/p/QLBPB/kl4/3yOtOAuVoLtRVQRMhbg+y
abApDveo5nkT78JjETTNjg+prXofq2s7FOD/n6GsrYGpVzvTHFsWFRQMsG7MmpvVTWQX2YnWnBEM
eLPz6dOzTUh8dABegH9f70ltlKT3XlwdZQ2Sv6QbeD871fD4txPyEIZHHtPBv4VO1Lq2f2xKqk1S
qKWojjqKLQDxoaDZMvk5UO89s3TvzefPkTZnTKkWvUW9qo6aH8srizrmzgqafz+ezputt4IbAMzQ
7AFLA2D69XTaCRlwCArVsZji/NDVfnUfx2b7PLe99WnyF+3q4/G22Hv2HigsNB1/c1JXKeHXA/Z5
V0DCa/vjvGInY62pyghGovO17LDalC52tpWKH0Uh1WfYeOqgdVZLpbLu3C+LK93QEVP7Q9lSP9Pz
ensoOH6osAXgObhVfncD//iwxhx3Y8OpOzoE6IveoL81QPq+Wprh5eM1eOfDIqTK8futyYXOwOsl
6OiOcDOr9iinroy82sx3dA/Emfble/PxEP1hq66Yka1gWiGNppnsUh6zIjApNZX/LIVWRgkt6DMj
bbHv6zelubPeOCuVhgP4ekKKx6E3xX1/xNZM4PJSm5cU8at7njXGpdYiH4DGUXLXa/n4BB8QmIqc
mrvF6M1fzhjHZ+KA+aZ7yc1HLZkvSUQnvG1gB6qxl8Gv5umY2FVmRMIbeR4FSeZeFOQhdmjy0DL3
wmwhOrW0O3Zu3zcBJEw//jyNtf3DFbLFRtgWWRBOY6DghVFcEDRHgvmqMiEPRblbGS6loSG+bFqr
vNOwW/qnsErt3nemZtktVlV80zDc8MOgozAbzdZifxm5AzAmE8ZfkszWLwDUHzIiW5hzbG6m3ARy
CMTk0TVrIA+51CijgczxIMkFdonvJD9IAuSJXtly+Hgzv7PN+PpwCVaFOfB2mwDi1S2g8MQYjhbF
hSPZbXs3ukZ5sFvnnCn3O0MFa6+WfjS4K2SMXm8zCD1onixCHguntODvkiUDT/6etd3fueetFyRC
pGweA44+I74h4mhODFm8Wo40dPaL5vp7kl+1z43pl5ul2WU+pGfO0Ju5QRFAP9ci2wGv+4Y+pYpM
I/YazM3Tvah2CuMrubUemvSqLv/yi61sBMQs1tmBpPiN2vkj0I2+qVVFG49Hf6CqJNIcu6rZNiLf
hMb78VBvIwNjrWmiR5pIaN362ngzBUPR+MPRFskC2xqwpNFjpwJnYInqZUz2TQuzFPTzs+Jt+0Mr
eMdoaeLs9FS5T2d+zQqnetWG59fguwY/BdYTpkTrZfjHzGcsRnUtbcZjxssyHMELX6oxQAnMpIVE
mcJ/ENkswsDo3AdvbPQ9b33nqStLnaILlsxmrz9//JPe++wrVga/hjX709er4o9fpHn9RLvAGo/D
oKe3dpnr+2Rw2msq2+d22O8YsJk9niV8epRQ2eLBBlVRuc00TuagjprnznFIc38cABAG4NiX3pvv
wc3y7PIHUz35aJYVoYXfx0Xn1IAA0PaZPmlep5awN2c6Ct5YgMLSvb76F//gtYpJIeGagh6v246F
+ulSKXkyJk17KrJEf/x42d7coKg2glFBpEe3AFRst7CpkNErUksdp6WqEHUbMV/zRXXmIvktNL1d
Mb6NDqSJd/abMFDU1ADmspqPlZF0e6313E9Ls3rLW035kMDgi9pSemFStsYnL0u7z8tgs2KzkntU
cOKDhzv9DUA3+5KXnzpzjN9kbqtypbe+Fkz6OQipvd46htnlMl2y+agMZwhJXsp90sbPreCMJeNU
/202ynCQJoiMq/A+b6XXwwX0NFYowXykcUHjU6hs38TqHFfqnUkBkaHKxWX22+fi9SidJYWems1y
1Fx9rbumMAPm1II2s2h3Zm/8D2a1MiAJiEReLpBNRDAHDZBJUM/HydW1a82sadf7Zr7/6+0KiB1+
0sr/Qi94czuXTZyWWtzNKPosfJxi1H6WdX1OmWArIrwqtoNFB68KJoOxtiaXyjEnH6dx4ygyr7se
WgiuMH3E6v5CP6mkdHchu6FcNcIg5fS2ONaUTkN0XIrb1Klayl2kDDPVsjvLR7tT81Py8MC4GXL6
ntWUVWe28NtjTH66OqutinLcEJu80S2dphK4Uh6bPE4PTVuaYTXYyZlj/DbGMgqLYyMkBO/X2WQo
neZbgyuEccyqQFxko17u5k60u0BO1pkJvd2+AOcITfZ6zXAk15/yRzjPdEsGmdk4R9+hzA/R3oTv
2rl3gd2qaxrz1u7jjbUeutcBihPpQe3jwBAKtnq6s4GUwNTowZF5Gxde7kAWRvLFjbF9bfHcHdL5
AvG55sfHw26pNCwm+ugk+pR+uEyQiHo9T4S/qGd3UjsCyTIviQpS+9S0aHve1OzuTxqco7t6zhtk
YIDK9rSxE+eHMMs2ixZXC469TVs8MkRAAfbjn/Z2S62/bC2kQPfh1bP52MnkBnVgOuIoQa585Wgn
30ovzc+M8s66o6xAncGF08T1sznQAo6Q0GSmHfMJThtai+3OjY2WzmDStZ9SN00vLFi9Z0LwO6Oy
tfiSXN9AFbfYV6O1RFy19HB4XGhXMfY8v/I8M5+zQiYXxlA5+zwo8jNM4rdbejU6RhCLZwVErpWg
8+eW7ud2CaCQlqeO7PcqyBS95qKjRN/XCbam8/D01x8wWMlZEHwA/PMhX4/XmpqOJI6qTuwxUkTu
tbsUWN+ZmPB2myC0B7aVTQILEELg61HoObZmJ93m5DrLP7A0+53el+cus23g4ent8v7kcFLAXNnG
rwehdWU2AKqcUyO8OwKTe+MlixUmTu1c/N2iWQasFR4QJPUk2eilvR6psijzNuSpp1L67Q1iIHak
4ljcfzzKb9eyP8PNOgy7j5ceYY4K4ia8eYYGOm1gLywpqrl79Cjy9NMSLKa60Axl3c9unN3RnAiw
Pujc8pOmd/NVgLHqeBM4o9OFGr0AEPnSPCBNbWkhz5zKAnuTBBcqMLLmokr1Xq5mTLR0tdoYvwSL
Hzx1umaQbJZdYfKaRrb7zMHa7vHf82Jvc2Iwa38L9B7zeuCBzfJNxh4Wer2HIthey8W+B6RwTuFm
u/c2o22l84FmBqIKGG2QRrGzJDzI2hP5mTm92Xzrt1qvIvIOyJ/uZvORb0gD3Zzy1Ga5FhWFBeU5
gANaTOOvj7fF25HIPlec+Mp1ona+CYZJP8TLMrfJKS74dpPm8qhreJsvkA52fz0UvlDQsDChobmx
ve/KqgUZWygMVnRl3hT1RC+rhT9MhD9nLf3m6UoyCJcBBgu3OeFvGyKmrEj6sbLzU4VwDUwRW+5q
sP2AjJHX2jk2HGcymkYPMY0Rv/BWVTurw4AmwdlsDDP6SmeSi7f75vUP2hxyLUagsPfwualp6F05
RqldxgXSnWfutveGsdd4RU0Y3UdvvYX+yGE6wy/HrrHyU9rF+g5Pa/2zb031z4+/5LZGx+piWLde
0msCwft3M8pqP1dNEl2iUUcoo9CHW0oj6gZofPBdlhbvTHRw9svcAKgVSXamA7K9StfhfQoBBEsd
ZvC2wOPZQ5mAEqxPdOG82wyyV0hYGS4sZ0536IwnxxznoL9f2VeDbrImYSYtOEC/Psl8KC/cGE20
wR/HM9vkTXLG3Ch7Qj5kXsQ0d7O0jqtA2Iu6OSV5k/yoQToAlGszoBTGsG8KMFmJYdPdZ58OF7Gr
uREigUEdgitZIiw3XUprTrD/+Hu/DbGopWGpa/7HlNyKYGSouceDKbqTDQD8ttA858kHHwiSsTDu
Bhk7Z8LfO+OhskBVEqdNNLC2Qpt5MXgpUsL9iZoalrOwBT63rafC2K/0u8ZG6ePj+W3JwGjRwlG2
aQhxO4I+8Dbx1mra2rPApZ6E1xnOIStLxwzxfQIbJUc/eUG0zX8KFl37R+boDaXgty+Tvi+g402i
/NQpduuu5e68ckiTkYFzp0DfYbjc6eFQ507JHyu8Q9dUUx3ayvf+dSXokDPL9s7hpz9DYZAIAONy
W8m3laNhRN33p6AYDOAwfn9TG0KcWay3o/BGBXFnkrHQ2nU2laghnehCJIs8OWWv9uhg6GAX2uqv
58IoCGQjq2xRKNrKu6XF5EobYN/JXfoiMvw83wF6tv72UK9OwLBgfZpx9moh9TqQ9YT8NLXy5VTy
5Dvo6SL2IGjTM8fnTbi0OMnceQTN9bW3Va1YWR2djqrJiQ6L1u+TxIbPYhWZsUc4o7vLLKVfgdeb
ij3EAR3GYVCcyZjfHCh+AXBQmFJrjsQGfz1PvHZ471j6eJKJZt/M4zSDhx5BXJUKeMcKdf/4QL2O
0Ny7tHCwf3RNHslsye1ONKph6HO3XegTNt9BfNZN6A6LAtftWJdIrmT7JF2tWz4e9bdazf9Lcf8b
lphBORZ24duqGsAYOTSOsRzlbNUPpVdLNHqmEZhu7sJ3jRbPS689L8ZAxbaSUb9yIWSTxWVV8Xed
ld8/xUFPCqL2qryJiNzrFTdTUGaVTS0M58cS8Ha1REZKQaxRwfBXvc/fQzFXnvMwW3U6G5uhJKjd
oupcqCSQaS5qSC/gghJxCdb03AN9Eyh/j8Urgd3MqxJp6a0osSW0suhUoR+DJo29yFnm/HOdCWC1
pOZjup/MuHscMdRoduR7gQPmeIytaMZc+1a3FmHvkPQaLoESQmCx4ka3kJap2vvKCYT2OYhzBF6d
VHvUDPryYcXuevTttv/28UZ5fSD/mwVxBUa+RfXwjfbDnLodSso62xPdSHT2fWnc20YvoxZdrYdF
TfotJJr2Z2lV492cedWZt9jrpPv/jG8BikEsjre5vvli6dxrOGouy3E03H7Xa+DcUhImqCA4iXw8
1XeH4nIzKGDy2bb5/agqKdHJ1Y92CnN78DVErETRXQU9VJGPh/LZ0pvTxyW6NjPXmra7VdSwCnO2
KpxDjrg4YqQC5upXL3IzQjWzQ0uM4oZsteA60ZPsr8oc/60ngniIPwOEAB2zhr8/st66ybyxhmFy
VEXbvWTcHHv+a3uthiZXS9Fn55rm760q1Q1rfVrAMX7TwqirxCkQ4TzqcC13cJb8635K/F3iGN2Z
0/06dK9zWym8XOo+orW0f7Z7ZcSyZExb62iXhNQISbbsYAVt+wMCOjwqXGCT7x9/xw11+r8h3dUT
FE11YEZb+W74plKM6aIf/awbvcPo2027h3yVPExBPx0r1QCxTvM0/zLaVnNLzK1uPSfOopa/eOYm
ebup8FVAyAFxdxJiDuzrTwuocyTfW+u/oCxSQE4IUKWIixaRSf0CQmZWPKadAuFZNebLxwvxOtP5
vQ5r2Yy7k6Xn7tzcmotWoyUtLeuIAdKIj6QodnoAOPnjUd7uJRt5fvoybCV0HLYyowhxLAksx+Bo
aq0f6SowcW4YT/Es8zNb6e1IYGPYs0Rv0nm6ia/X0lT9JIl12Ylur7EzMrs8OJ02oHCVynPvmLdr
R8qrY80IlgNB9m35LKE93w6BzE9NHFTPuaK1BnDT3McxuONujOs7AxLcHjqv/aRNrk3Yl6hqlRUQ
UzgukTeAQk619lwm9M4a2ICmMEOA0U0Pbv33f4SKRWsbtFi94jT5WbYL+nSI6rmPL8yU7ujHH/a9
JaCTYHF+wSUSb14PBcJZJQ5q8ejXqfJCX6p6Xye2cfXxKG9TLbRAfyvfI46GLNomPkjRI3SAX9UJ
8T7rtqPOQ39XnyDnOCksBOU9g3eQu48HfWdqHg80HmloaSNPsp7aP1YRjqCTeMs66ORYkaes7Gps
DPvMKO98K3LyVc6A888/N1PzEl1Tas5a3gCFiNIEuUld08xDlYvsTIL8u+H6+vJCrgovJtr4JMnE
vtczcsFaDd0yULnWvRjGVSDdFz/WkhtL5Oqend7SdHcdCYfLcBBTKIDkpCEy2p4bTX7iXvIMdnNY
HwUO2pTpLNruzQIBlewXqk7lFUY4WUv/aKqkyw965hrXTqojFI7AODZDBkQWnGqUx66kIKz/W8G2
8EOlCuebouTQhC2xB9rY+h4KpWfB5wCG/ANxv+G5bBx+I7CIIerQ43oECjv+Mww59Vorz6pmF5i0
H67Ab2o/F71s7LBsGvug62gwRpQTRkjLmOS+dLXONFPAQGUI4nxaQjxkzJveg7tO90Bk/3hjixWW
Vlnq8zRV1M9q0dVq5/cGHE2JyCIabFnnaDdYj8R6VNa5nsAa0pHQyiA3a5GZS/Mlpj73IONE/Vs7
sKzpwQiI9sor2pOz+AgZdFL3f1YWqr4R0Pf6zq18ZYSlzEtq457Mqt1YZFBgq8Uq4fipxXEjE54E
JDzQIXJf+qvaBwxA/2lEwPNcJXNTXgS9xK0IBnf1eSHr4Ey93i1NDpi4imX1j4+26RD/iyb8AYru
4j9WNXImFfXu6qrOfubpgwGt6OPDt0Fhvh19cy8ZVYOulTdU/0xOeDdDKX6pv9p38of7xRFRY0Tp
cNF4O3nx8bDbpHk7582Zr3CXj22NUQuLXsjivEBdvNa0LsS9MgQq7852NPTjmfD2zouD+OJxh9Ab
p4S6zZULZY6cwKo74RlUY+gEuOUmt+ZfKV41n5tgJZSnmrpMjQH4i4n3UQvh6bGzneGA9Eiyaw2Z
H+bBqa9srtqrpU/8fV9R3ol1qa55a0OMbQrzCsEL+8x9+06UpHqvY7SHThRatZvvlMD4VCZmLadq
6hrevh04eLc29h9/l3eiJPUrEOgoi4En2YqFIDM6ubPqi1M7QDHGnDHYzcsIJSOenf/BUCQrlvfb
SAKkwuttH9vWhDaAxeUZLN5l6cbuzihkcIXw03xmk79zraGYtopf0vNfr5rXQwkLmuboFOVJS0x4
xXSSuKjjrroZtaVNwk6K4EE2an74+8X8/bAFmkTxaXuxIU+CCpQnqtPg4FeCeTLuzJOwoiX1kzN5
39vEnvo5mT3bg+Y/wJnXMzSsKguUG1Sn2sKJ0lvGNEqSJL+c7AH52KnLDh9P7Z3qCP7rq/AbeBlg
0lv1WA0r0ckuitVNwIbo1NJ8yDNsV3tzpD6pe+K7VmCl0JF/XeNNkO5tGv9ncqJtEOEFivITcNNV
ZR5N400Kag2zEpQM+awZTDFJA/HOcqT4VGpGeo/esziU/MQQfk2+b2dLncko3uwqKiSsAC9hRAHp
/69n6Y+8xfayGNmW0qBxYfQ/2MS/DNuuEfzOsqsGBN1lMPX1me/8dsqkFUio0eHlKUPh9PWY1VIF
GSmHeYr7BQl6CN1t2OjYNuCX2X/OiwkVg34o77y26/f+0v8d24dXDHMmTWPhGX0FxL0ef3KLBHKF
ZZ5s0cnd7NjqNluccwn/b9z7nwkUzwmQmfQQ2cywK7YnZ6IfwYVZOieK3r0RxhWmuDBK++CmbuJi
WDVLtGJng0r8YfcQC5FliVGv0amE1FFS5/JTovnuswyw0IlqzFWMXWnNtQmNa3RwpZkm/QGtF/9m
qK3hbqyE2EuYNzjJFNB+a5rTK4VL/OvNef0iKvwyGrcvs53BbrOivp2zZIc+knEJFb5xMcodYQjF
1rg8a+ZkJvD6BXx7heHBi4VMEBDlwlzayEWD7ZsvOigjAgPQSwTD/CtjHnv9wnBHFIQqcp841NGN
HzGVrQ0ndOCdtUC0YPzvpZ04t1Yaj1MIMLW5r+vStMOuqvRP2uDw61WmrOvYscsXlac2wm9s3Kis
EtjFC3K7MoR7NB57iH8XwHpQURSq1OZzoWGNNa8/HtQpwuwqhspVu/VYVTG07lYp+7R0QszoSI0l
urq17ZLzGu4VSR94UWOq08+oXwfjFXRd6L2Y3FteJLukTHdooqdfLE3znhqTcnc4Kc9+mLHP+GSw
JsN1VQTamYMFqnv7s23YPNRYHSxNddpamwsWuQZjyhvoxhZcdmjWQzY+d1XeBaGHKDAC1lSiYB6v
shKm1QZ4/ApDf0yWrD7ZmSpoG44I/e1cLxb2BcZL/S0u8/Indk7a12DQnO5aVSb6HIY14PCVBp26
kZqSS1TVeupdjMOIgEwh/OwFFr67hEMLOSasGj/4OcrJ/OkW0JjDDqETES7CU+KgiikHczSN8O3R
EUIFrzYr+HEB+k/OAbXzLI2Mom9eEFPSul1e44XtTqOaL4Cd28Z+CvDDijytcRDs1kUefEUcrZqp
rvnongmcOL8i6aacKO2m+p7XbXyXAbwfQqOvl+dAqPnG9NNSREnTx3dDLlGJCWYNuoze5csXD9c8
bRfnjXY5TC669gjgZHexPiixS3AEqMPUR9RlZ+RD8MOtB7QqZF/k+1TO/s8irpe7EiaoeUClTOux
xJpo9ne2fq8cOT9TCkbWYdQdIh5W094vOx/gAhKAxZcqL/0RuF2dBzeyqONj3aOPFWZ4SWN4Fwie
M3kyIS5jdVno2rJ7cOqyCSIdf1cgksXgvOTT0goWv3aaPYReDWkojFseMZet9Tu9U4G3W4ZJ1NcA
W0Rx6FGV/4Vx3qQ9zRpA7l2iG3G7y1qp5ruixUgwwgNhPKmmbuZP6F9r2RfEAUR2dBvhaOD12mGC
pGykWv9g6aLwkZLI4jq7HJZRjciJV7Nb3E2JDgYFLKzmXno05bWo7uL6WwYNsg8b3KDsXRbneg9G
gfpPiAvWcAE8ApkTXl4CCajZbX55rpTfMbjmfzGcZJ5WJa3+UVhuf3DxUbMOixD9balpiQ4lOjNX
IeykvebZbORhHw8Cccl5JMEoWzPIPs3YcuNL0vTGdFHLHAsRb8iGy8nqG9yr864Z90Lzk9XpVZvz
m9LXi18UdNzb2c7wXkuE6aAtNBnuHfXK7sW2eruNaL24N4jaZfAuleARpBqkXtBjQtgMLFCq0FTS
sb1PcMM0rpp5tOgfU6JfruiMVvr1YGeztqcUZt56vUrsXam1qOXaA1jbK6So2odYjVp1hfRyk9/i
hRuk991keTAtKBpdGUNfX8MVrlrE4LWleEkS4X3yhY8pW2Ph+A0LyIq70GhK744ZWstBmysClRjd
9hMKpdq/g2zAv2MVbCGPpUqB0EWRibvJRvvlWtVGHF8C2Q4ujYTkKGK3F32kS6s2d7k1DeZBTQqr
I7txizTqDdGXB6MekaGg04usQ1b7pYefTjJYl0AAkX4TegzVeZk4PLApejQuan54WPuqefGQzAAH
atJdPZh84h8BJG5MzuNiRGbPTOOHUZdlG7YUoZ9p3Qtnb2gqn/d5IsSVRM3FC9HxKV5Go4UKYSbJ
ou/wxCNeTblZ7c2A37Frgji9cVJ+H+pyRp6GidcmL1afOtbF+kZvQcc37pc4Rz/uGjXS+oaGDUIN
QMcgZa1+yQ7XpDYjsmov3hohzeKbJ6hrhD36YI8L9+u/7ZB3MuQ9HQN0R4goQC9uTo+i91GUg7Md
NGGTLCq98Acj/q6WDuiGOfq9S2CShhlZoqDGgiWgfTfoqIWGXbek9q6lHNSsOmyJQ9EDr6CDO8z0
GSWis1hA9jnPBoH0WUwxwFweAVIFIP5FK59mu27+9fvKOhLEEQqrrdj+nmdz+7NpJXmZq6UZK2t5
SX0xd4134uMuTdRIT3Hb1Un+qDWpUe5ILAbsp0yJ8l5pryjrhFmSv0vD2Ftph/asnSaqCZ0kxROR
akwxhlwqRrqrxok6toGwRYRPUa1jZF9rc+gNQYEQbUkbf7dMvnVRx7zGorbTxTezdvuKBpWWfYNw
73ybXdnWFIL61NxLhKKeKW3G/s5UQX4/qZKVcILWuO0sTd6ilGd+zarKRbwBzfMQSZfh1sdCKI6M
Wkt/EjPsMuoDlB1CC4MBoptY7E+4LaA5IeYZiS1ySCpY0m/QkGSqAWUitJyoHonau3Rnej87W+gZ
t52lJxoaZq70w2lI7UNeNLzPq5r4Gs5NqT/baRE80XcvE7hu7eCQemXepcRunXuhMcx/k6x3i6jT
8/SlxgWwRNUhK25sWSwD6lS1jtaMqidz97/ZO7PduJU0W79Ko+9Z4DwcoG+Yk6ZMSZa3LOuGkC2Z
8xgkg+TTn4+uAlpJJZTQuT7dF42q3dthMoMx/P9a3wIbNvxsRB9JTtBlnWzLYkwBm6ZQv0CKdBDV
ijQ27jnUgXGryMV4ssdRkZeZlF2xMss61P2x8TLTr0BF5LMLvuIWJkO+LFFMcOBUI+qe60LJf9ex
MoUXANnUXTLGMDThA4xXRp/HNmxBEEq+nmfto2WG7XMFL+bOk1pUX3RmZ4brBCXVd7Nwq29o0Kq7
ghTGFEZCxVkw48K9LQK9VH1ICumt7Sq/7dpoC1o9OYupHJSO7Ows7vm1k8HVNoPmKXDOSs0bLin3
E0tUQDe+5kyiUqOM+/gVPGIO94zadLgLOr1IAElWpvEPC7eZwEybdNgf9Gq4drZGcefQGDDgO4yT
uRNjSldJZp1kvbBj460gZk6/zUIj2Mct+Sd+zPrd+QID3z8s6Gwwg0hMII5tqn0b3dyLEYom1j/U
PFTnOnbdIt1pkGIyn9Zh4D4UrLVyBQxGjj8lJ/7ON4bR6XadgM60pWIuOppaNF7JkDPZ7OUI10TC
Cm13HDX4mkoYMuOVl0xq8GxS5psu00iryl+FasM9VKd66radG9ovjasko28PU/TNMGsdXpQUhF53
3P1+0N6G8DxgJ1CubLiujxGxLZQ0yWL11Wjs7bXpDuWzF2sZYDkgcXIDTkTHrlS6/BsRV6AVTbkk
vx+0MZKHLGgq6w+/X6f+TAOkYjBNY1W9qllnwk3rNXp2E7FqQMluYX3ldSPzC8VK8ubKyIYo3Eri
/OzHClDuDbR4+3usmZ2xRWGh/YHBMTZrmwyedN0yFcU6l5i5tqIzunQ9ZKVZ0anr6gk7oNFde5lo
lE0gwdUlIFHbmX1TdWuVYlS8xjDZllgLSpN6mqfUP3sNATC6UrUf9rqWTc7daBJnuCsnvRnWTuzK
cOXyBatreoJDwsqlEyNjtKl865LRUVao9MrnXAuU6nLMGw4QU9ypt6GqtTfS8SK4hWae/zZae2TH
GOs03ZpjloY3QFBi4mSpG6+1gIscvAQgWFunp4K9CroSpxZlY/UOabTkoO464rFvI1lfcouBoMRj
569VpToHjhKKslXgFIy+aFpHrvpCi/WVxWp0Z1mwP3cQBHtnI8LWNvwxbcQbF2X1O8Ck9oV1Wim3
pYqFxTNlHqLisvXLVFPMcdWTt/NDCZRJ8N65S2wbHu0m4a7KsjFG5Eu7feMInz9R3A9qUnPlyGul
2sEXag52U6vDdtC4sK2NXB+FT0iUGlxXqVbd5ChhiCORYdYCOyC6eaMlWb7PcjwPvlrb+q8hqtnD
ewcu1Croa20TCgXfQAkYfWuGk2r6bdfHxU9OYMnGHUS5wrgH6rmysMwAqYK1tvLCmp1NH0d23qSZ
wpXoc+j7kZ6KdVjnZYMmxTPqVQ/QjluFnYYpEfD5FEPFpMK9w1Iom50qdHXnZCCWbqqSlSeNG029
SSdNv8u9rrZWZhMSoNrNvWQuO6pirzMiVZ8HSx2eVG1MC0i6A2rpshFesy6F4pBgRuU8WFn9bJjV
abzcdDb/wS9jend8Wab8nQrd/OO5k/dttKSWXGaKDZdQIVCcy1wePKl1N93miWIClm1V66WHB2pC
2FXccsuaOyB/TXKtPRBCajUHvRqm31ZQl81VM0oI60E/c7HBFHMdZ9f5I43G7jf96FXqqs1nmKLu
juZDVgwJ6XNMU7mRYhwBzFvjZPs6BGbvxgVsNq37rpZyLYlnO2QdhmSAAJLdT0PoNazignyiC9sp
oieFA/svJwindgVhVcXOD0+MT99QaMcmeh69wSTOje/tQKMGZ5eQezTKY38RePSPdlRChz81iD2O
p8Vg/Zojaat1CezbWld26AGfn9FmiZ8hLP6ewZ6LVmVFG5Cli2QJ3i0XTh42bl7KJHUjrit6XNDo
SYdXD+472LSE6IRNp3TmLfdFZ+R+TGmCzcd0voMDcHGP6HoI1YniaLuixQtxqcTZAqhYCZIDMFZH
uYT9kAO8hAuqXTVaPobrzOiptxtK1P0TyxmXadq5g/M7SPOtkdDdn7tf9LNwXOJ0C624WVkmoKIL
ResLY6NLmuKYxXN4mYAM4ztRNfM7aCztcRhiulTsit3LEMnxQKde3sZJPgaXJpCGmlNXpRxgwIQk
QBll/xOvFZG/0TCUe8KAcqh3qN+RAA2G8buPYhFcedOExnV0hH1R5079NgVgbTc6RlnF7yYzytce
iVjfoV4215FBXcovbeBsfkZa8gOY5A4PctuOVDIVTxUXmZUI6xbyiQNmVZY5V3GUGxe9PnD8pW9u
XmP1A0EbGAQcrPJmBKBpdmqyHyfNfBkax8GPkWrsn/DAInOlR9wifWewhPQ7u29/TlMJlKF0nJyr
ZBS71wMEleBaN0zKHh3HKtUfIlt8nwM6/png4t94RiWjjSgJc1hbiePcBpFpH5K4ml5zobTmij+r
/hNlqf0qaw7Pvsf7eoYgKUAPx47+gnE31RkyGhI/KDPjiSpe+JD2oLa4nMd67/cc/wXEP6+6q4H6
4p8jKTXlwksCA0sPIPVNq5oDgYt8TiY0aeCf1DO6gHWkYlfmUCCKGxsBOfRIghjEzrCb9qkZkvjP
52XxD6WvRStvLt++KwmnNtisoJU006C7OQ4NvEcwNxl9vRZGbGCeKYAvq/7HXTSqVsfDAVhV1TSg
i2YP+jrL8tWo/iFAGhBjdKZZ8/mD0aE+HkkqFDv0vi9eB6W/pazNSMbKdnuO2wC22q3uff/8TS7b
XctHW9T2qwIGvCDI5rVKaYHzNov47vMRlq2u5QiLUrpVVKEC+rR4pdbjzzY25bcczozxoaY4zwfE
OChl0a0gDly8triyaDxpxWtxKXbm2tkpl18L2/hP//bdEIsXNUzCat1BL16RkW+a/DXSzunTFjaC
j0Ms3hROQg3SEU/BjYylv9B9Iuwf63Wzma68+/BuWkW7z3+bZZvj72/z7qHm2fHuO7IwzQpw/8Vr
5HYERO/qjkLYziyLXRZeFMoPjFtnPqWT8+3diItmjt6MonFSRrRxEgUE5IlzTciTH+u7EeZ//u6Z
qGeySVFOe1UVdWsq5qUNFToIrlJxRn7yoTe3fHuLSnaA+Td2urF4xUxxiSB0NToN22y27po9AO+V
qoltUrw12lmk08llAoEW7JlZQGwt5jvF46miQVm8Og/oOK7yx/iqJODBT3fmA6WCdJ3sweA/jDej
fy5B6eSUeTf04jugUTDase4Wr7330g3/cDEJZbN2jVc1PChZtDON58/n6Mn1492Ai68CXXNhjI1T
vOZ8cV77iLd/BTX6zLw8/WO+G2bxKUw0GJ0cwBhLiLb9dncHhnsNdOjMMCen/7tRFtMfi0ZkdBRx
XnOHMAmOWXG8/fx1nZsai+mvj6aCgp7XVcHPbTeULLQZU7EaCNY6Z686uey+e5rFB6CYKQlLGmOV
7srZWs/OM/jk/Mwr0z6MQsgzDUrmueaRM2Yvfpl6KkNTnwbtVbcHeYfmC2htD2N+spNpPUaztLZu
wz0NMoPEpSJbcVhMfyUkBay7wUSynoh88HPPNtdNqfQrgm1NhKGVe+Yvqs8z8agh54GDssy/Weys
jHNw3fuVx9C7Sk1FHfxCMEonnvvOkK4ccq4i8madOF63teH+yed7rF91CeQLLAhEpvSGcO61wTMA
2lpTce2NwfQrxRhAr18asvU577TVFcoDh6QW16Oi2ynEledzW9zv9cnFAmxACA50XG6fT6fTm9Ks
dphhY7ND4/ihnJoOaz5v325yAd3dKn37RfwM//HuKVleRuWBYJpzO+GHX3xxvNOPx8yTvI01g1NQ
7iacnZ+n4HbkxVX0fsNzkWlnhVmL9QUZOsyknMNd/hIf4qv03r2075DuOVz1b8hACyFov+Vn9o6T
i9o7LdpiTgdaLyxkC5zzxofJ+1FVK5Bnn/9yJxfqd0MsZuNYiiSnt8lOi7DOV7R7hXmotHdp0/80
qWEX3YsX/f475v9PvPxvYsDevf71S/vyX29FS5fn8JK//c9/371U3ct/Hci93EF7f3s5ir2c/9X/
RKxa3r9MrCsapJK/Gaus3v9JvTTVf82cHw89Bq1xgD//m3rJP0GSPOuFWQ/w12GX+N/YS03719z8
hzY4I11UKG1fib2c593/LmGugxgZDRWKff5ANqMlzAP6M/JdkHk3Au8SxGujVf4UmqlfvHs5d//+
A9+HWR7Pzb/DEB6OwFqbAyatpXQhD6ZSoWHu3ihtlf1jqCzkZtOWB7yWxY8QH9EP0Or6Jfg59Ucd
2faXNH7z8JyZPCwnECJ0aCKLTx5MfSOswgr3hUpwnpa6+Tof5LfPn/Hjq/RsmGcoTbGDgLOa38G7
c2ikOvTEtTDa6x5FM/ptJJFQ9lt9PsrxQvLvR3HmoOc58pn/O/8t3o1CYkkYeGMc7VU6mb5CxZNY
sYk+l5ur68+HOvVAiMzUWdnngOtb3ILTrmZaA7Tfk6zQ/faoqW8BRCCD+/owmMTZ7RGJgJJc/Dgt
7MSRSIVoP/R5u8FWoJKlk7ZndCgLv8zfFzezM2ENQuRD1bZYHuNelFSq1GgPsabaC9Kd6Cmq2bYM
9DcpBvBmAgih0XXuVuLbXvfDVHLvs72vz0V8XjPYB2jfrPE7/gF7IvkCBTH6PhLg3CI3t0hbcLIz
h+h5lz7+rpnlSDOxWXJCcZfmfyqEHEYMPdrXqfoqIbT4nl3dW6RYESsw2F+fKRAGmCcsVcjLlkQZ
yqlaE3t2tI/ppO06Ujt9bMf1maPJiamP00DFQMbU50tevDksvz1XuybZG9MQQDPJ6jUnlTepIgL4
4pQ0QRbgnkRtNadBLn0xedpoGX2qfN/iYkDWxuShvCu0MyvGhx/JZCJw58acZvGVLTNwg9bNU9ep
WDEmxFl2mKevdkgAKcFG7j3X2nPevw8fNOO5qJxnhClzbzneqBlCNiKK94QipusoIWZPMdx889WX
h8QZ/ykYNpiUOHiOJ3hNV7J2aVXvB93SLkl06ylwp8aZUT5+zzMzhPmGdIpN0rIXq1M5yxsbJ8hR
EJqF3wymSnW+Hl7jovS2URvqtwis7w23Fn+qvilvKbMVKDjKc7K8jy/VQrbp6LMDbl69FstXbGVj
qeHv25uROYKWVF4DJT4niT0xCOswV19u/9h5lqawTOhlV5PPt/dQ8GyCokHL59j1Vz9jTvvvR1k8
CjEugciMMdq3ekpymW4Cc5DECXw+Pz58xmwp88fFuQPSDFrX4/nhjbi5Va3M97mim8T0SICHkdJt
qPa5Z8qEp4fCZ4EecxZMzv/83Waplq50S0fN92Ou2Q8GbvLA12vZPqazjeHMPjYvP0dLrskuxgqI
eX++uC5ly1MjCOVwqnIPROluQAl4WQ+mTsjIuNLUfpXVkNjcQp6DkXycGgxr8R4xRbGKLGnfQMuH
vg3plLhaiCQ9jwMfeUD65R+NUYAvA6ViQWS6H79JNyqSCkFLuQdh4larXifT5bpGD0URrG3j8PLz
OXLiXQKN5BPGn4gke2kAJFNpElzqqz1+K80lKJKgCmLdOvo17uQeQmdyX0els/dDBYHkzA/5cVnm
MMKZWzUw6yGYXsyakETE0hicel+2aN/XhHA6IeE8TfIzijLjmVhQkNefP++HicrJx+QSwLY2IxTd
xevVU2KY6jAX+5CWkQ//k+Kvl6AoCTTrjK39w3xhKA4gmsm2NtM0Fk8H0zlx7Kps95au6n9MGWuH
ShVo6r78RJxvWLLmtAVoz4tdAEEIrbEi6/dTp/XXYHfzbd6J8DIElvP0+VAffi9OHtxOONLxjc9p
C8dzs/TSxkSx1e0bF9lFxo90JYk0W02u0l6YWuueOcGd+LHgHnL74sCqwb6Z3/C7VSUsW7oPnuj2
is4DwTVv18WcSEIwj3Px+aN9+A7mR8OU6nA44JK4hBcz9ZpBTbtuz2lIeyF7CA1g2Oc3A1kvh2Jq
CAUsPbI2HRqy+8+HPjFPeJesKpgTZjfGouQ8TTpCTaF1e5kWwJlNQ3sujGg6fD7KceWHU/n8gO9G
Wfx2dk02ZAf6fW+gOetM8kd1nOQXJFkE35MkkyDOEvnVc+TfMTlnz/wmA+TC8e9nFEaFaowxpZs6
ayhjT3Uyw4eDMdx+/nQnZwqQnxkbDz7UWlwJgcSHvdE63d6rcprwBphdAVgdtL127hhycijW59mu
w3F/2UgEWTT0I0Kt/QRf/1JDZvZEhvt0FQuzOPObLYyVf380NmOQT+jgcNz/rbC9+wCEbvcypIFM
DGtNWmtlu8lhUuz0CoVnuEeHrhcXw6xp8FN0A+j2wlx/wzlT3NYgLu8J9crOkXlPzFaX7x8aEeZq
TreLb7JSyYdkIwQEIhHMTIE0r8w+Ds5sS6dGwQuGb5P78JxmfjxzpnhS2qlllKnPiJ+tu2Gbcgzd
fD5rTqxn3OspklDeYSNa8kBRo7bdqFtyr0u22pgtcKc2CZoqLaufOiGSL69nSCuQVMDkoZrEfeT4
qeToRQgK1Alfi6WvEn6olSOUeoV2qFp/9dGYNCanCMigEDmWZvFROEU5Zaa6T9SGZYv8V11D+U09
Y63U0glWWTLQSPt80I+L6Eyh4yCBd5yC9l/m5rvpGjp5UOta6O3NbvBGrBaWiHcAbQCsTIYbVBvR
t0V/l4FpL/fZzGU48xf4uMhxyyPuiB2D1h0Ys+MXTGqwSpZvrOwJGnSvpFNpt2OuiB0RW5j6EoGz
Y52IIDbPjPtxuoKl5AoLBIV13FkCpTAGBmzN5Ry06bgbLDcYGMogOrNHfRxl3h2oaMzJLiAj53/+
7vWqejAOdukG+yAlgnY0sWk5cXmuGEW5kD/n6HyNHRKjKSRrPgqwRoutwqoUM+OH1m/rnhd2PziD
Ym6EKy33HnoFUsu5WIoTrZ606Yb4c928yhuc3hhUcCDn26Su8n5FhpqQGxJvVbtFnZS5JQb4gO7M
AaUmhRHDlKpyCTmnMdZWk5BJTjIukkqr64NHxS4UyjWjYWYXaRVU+rrplZIfUsP06gd1VQtaULE2
rE1VYjXxvDKxnptkysdVFeTTj6zQ4/QO1gPfmB5Xwr4uiKekZRUOxAg+aHGHQEzF+GBtoc13yQsx
lrLdGr1uQjXvSMe+TRNL/LFEo/VzUKkS3RCAUpmXeuERYtVlYVWvCYPPSSquCRa/MJDJ0R42O/EU
5pPjrDGKuOGN64IdB1xg5Dh1hBHlfpQhO7lBSlvdqOqQPbat0xibhEpV/N0erZg9hRPzy2AgIz8Q
T1zFtxFS33ETF5P7LCgv/VAI1812k5e20VbYsgx3UyqD7keW1qlyg4kucS4HF2sp9NcRXPh9IjWr
xk4Dreh2ImRSbokPcl4QRRHgGuWFm16WBaLxdTB07nRROxWSkjojc3AdJz2Owp7o3fayN5M494tG
Ju420JXhQelnJWOl1slTgxMlIrLVIUFaYPtwV0ZnEHiH+jN+qSKVhk+tWkW0aqnoXipEPuJGFAKv
T4XEP/HzNBC/Aqnb31o5UCDkONnHN2prljOD1fTekNy708rFNhCv4pYbwy6IgjFfT7ZSmXul6C25
TScHnbnvCc6Jm4iChXOboycEZUUah/OL/RDFt5I6XZggyrdqd1M5E/aVUvHKX0j6yHpATEc8LBrB
bmsKgqTu0yYmTh7vh6o/D5TloreJHHD9Qoktt9xlgUpaNw6nivCE0I667TRgkdk6VpKpl4FOBXsr
LOxBK9dLCfz2KdqlE3dwBMhXUAuFfZm2xNoaAITdzsQ0glduXdDQRGOcoiRbi0nW40qk5M9e25lD
+mRP8FD3PI5aLbaelEa8jVNiGDdAGip5JRAyC+GPhjUU164liXmuFWvWQ/aIyq8bUWTp3iKCXXuV
gZiKikD5JKr2HXANhPDC7TGJ0GzVL1v4ffHOSoJKebH7nG5kBYyvX5e6Wma7XsQesscws+/pJkQo
KHHsaOrsMES1YXsRaAwnq8pmN3VBW13GKf+yPyZunG2mpiV8sGrxg12xU5r22sa5TxIrt6ZgIwmb
vbPDQpIrKWly3IqmaVPYk5XuPoVZlua9T/uhKR4nrbeD10lri/BpJOFPwl/IiHJYF6qaR91lNaU2
uZuKOxjipcpqq/2W8rWPN0rFLWeXOjn177Yy2jbwk4gkyWY9RbJ8jftiFmEjVsXjBgqxKIQdXU2W
MV4YqfxDsjuKZOptKBFRP7ddddUUuvaGEP5n2zi3oRdhnKmsh1GiCVQwL61EY6kbxxL5H9ENxbYl
EXbtUY/3ScvE7x1qI6SRptuJVhwQQP8ohMlUisN4VSX6bRsrpoM4MyWjnSOKH1Nbv+q6apfbEVnx
AdVmFZi1D1W9OgT4QLfeZJp+Uo/lNinNztcJ//A1VNT3CbT3dTWRi0to+G0MC3jVSUe5cEEMHYKY
sp0yWn/wwEqsu/aeFOcOo6iloNIvzctM926NIig2vRzCi0kzfo0EdKxTR7nBuY5juyiqrUVFa9fi
X1pjWT6g4SRrOFOC/sk22gsH88XWbWPjeyfLG69Pps0w1sElZrLkggMtHmKk1ChLk3VHEPxu7NNr
1Qqc+b9GkyumZod5mpjjAucLQt9oY9pFtTe1/Bkui7YKk/G+dtRwpfSW2A5xUF9T5AifApmk62IY
n4SmU27TVelPXMxxL2TFrsEuA5nwDaIE6v8guDBbOxgJWa3qQRN0J8gNuNA6A3k3MPCR2yANPFk+
VARdK+S2tl15J/PEmy5I9zSze9NuLG+l1LGmXLFOAjm0s7CPLxoEzdbKbiKX/PAxkMXvYSqm4W5s
CmfG+TTY3VaJGhfybWzGsv+TxqPef/PSMmwPSWJOVOGpkhi7qkH//Jbraj627GPWNH0fiylAzKsC
V+6vahJgmt9ZOajNnVrmRbxW+aKTjQB74F3lY2ewSupq9k0RBt7dTE7GuNOSLs8vtETjyoboz7K2
eEzC8k+ObbHTVhF7beLim6NK1q1MORg3QeiYvzUkGN5LwCIdbmyBEH1jF7g4/ZJsdEmEThq3xkUC
P2Ncp3xR+NSqyNKz1UCaGdJxd7Cf+gx95g27lxP4bpRE6VrRw/RQisFrNhSpXKSHovce8yh32XCh
7b56Hogz322Vabj2coEIfSDRHvnxIF1rQ1kiNy8irfdUv7UmvLFeRHiC3+pqxG2pUM0/RUvgoS9z
q9b8jhNptpFZEj+zpRuIzTwLiGuldNFVhHMHK1ZtoDPRRzfLt7BJ1bsBMbG3wmds8qRdqZjfYTRG
v+tcphMyKnaVm1rzCrZBRPvp2pVtpx5aqwDi4xZxIda8Fw5vozuYFdeAsHptpQiQLufdVPngSuiP
DQpS5LtiyKfmAghErBWrQanTdhuAmR93TTB50U0zRDgnfGTPBiyDFm33Jiqd3F7n+iyQcwcqvyu1
MQyUCb3dkJDU1tgH/TwbPKzWSaKhYe/qhA2MFBPrvkZWTN48IQzfKo+SDzsz2vDbiLzXAV6lJcxv
XeGGzV1TZwnrZQyyap0Ycox9lnVRHjwcpqzWDfahtWnVdg2ORmrBTjrY1K6cJuqV+xx9d+bntVo9
cyqwCZKh34owUwrPT8KhizcZh/xnTvlqflXzSXKh142kfe0itb5BQ92T0B1HQAl2bBZWsmq7NO0H
AE9x166CKbCK3VDrrb0q+wg7e9pzBF31fanqPhswdn125qKahdWc0xXQftEWAazErEEcFMQiUbe2
ek2LTI6+p9Ai2TasXH/GXk/iS/7f44fQFO2jaKqhQeA9zGeJCPJeunLxMRNxPJRImtPYYtZYZpMr
3wqjrr2NQ8iy9VCHQY/hXmiIVVZsLZW4HoqserXmg+YlMmWnALseJTRchrCy5FrnM5W7utSMca+p
Q1huq6kwpl1AF7fb6XmPs4mEQNyBaHzSfN1IrNCXXqtEj7GTN6ZvlKXzAAcidv0aQHGJvzTwXuNY
0xN8Qrrkx2sDWs5NNYUvlE3q4mLkTF9ss2T2jhphmzRnKpcfbmsU3EBoIw/jtjGjWI7vMyIaYleL
++hQwCc/JGVVsrZoxS0bGcmLhNOPvtnJc5DjD/Wbv6MSY8Hhj+bjsoXKoT5tyrGLDg7b2GVjFfEm
iZHh1yXwps/vwx/qC/NQpBdRYKCy+AEPS/Fc06p2ivDLC3w1ipruRyC5sU8WLlQvvYzPiJ8+3BAZ
kKIJkZ862BFUJsdv1AmJGbBKPToMueE8ha6l/Uw9szxTNjk5Ch1b+DkI+jR3/l3f30OJyK4G/MAH
zHK1wLdX2cGtN05qdKaqd2qgufyL+nyOgVoCLXrb7DEjtfGhtoz6UifxcmOMSfPVKiUvjWu1i6IE
dgaxVsePU7UiUtB0xQe0K+GFhxwBl2RS7J0Mgt3XJ8QcckQrlUIFPYjjoTK8VnzGMj5YavOtzTyW
iSKFSWB2P2nzPn0+2KmJPle0EfD/BdEYx4MlZeQ0KD7iQyEy81YNZf17EkODOFY/V6g/+UNRzwL9
Ov9cy1ZHkRVZabQZxUnNCNlkmz4Qj4rnRP33z5/p5EAUX+n+sWxQqj9+psyM48LgZH4IgqLlqkH8
36OB/7r9f5jis2YAJRPlZPdD4Cy7glkoSXIA2df9cEZ7IDFjqrIvpoYhOUMuRTVnhmKjnFpqQKca
qzMYjviAb79bh5EGssxxo4evvjW6rDN7FDLM/CstymKijUZ20zo9uM0w3GR1r97kdpqdEf58nG/k
klEtAoY1MwDNRR8j62nLqF7v7Lsyg12KYGbFIajGOJTpX/55jodaVKhUkfU4AUdn78hO29dq4d7S
nDonlj0x2Th6IACbS6mUbRcfkBtWeW0W0ttXiQKrAqAilmKvPVPq/vjakBnQ/2QOMNv0ZVu5x29v
alkTHiqc+6sRIhJXfrNWBix0XvL41ZkA+4qNz0ObgqxxWSB1ekcnr8ObDQWh2twWaAXJ++1s88zK
fWJrPxpnsUVM9pR7kZJHhxZ2hd8XykYTb4pTdj48jGkLDOocj/HUa0QeQteccLx5cTheGdIBds98
AD9gU806wJoyv8JvpscX0hr/o8b9Pfyf8K28+6iyPDEzTCR5zHK6riSNz3+ZdzvgqMtESUM1OsS5
Q1wmTEWHU/JwLtD84zNRLkZaBkOMIAtyiY6Hofipeg2n1YMIs+TnFPf11upK7voZDu4zW9O5seai
8LtHStzMBT8wpYc+1qd7tKWw6YUqN1RbwjMb7se3N5eV4fRCskUuoi2G6qj2BSFW1UObG8EjhQGN
sPbY+WqzBXPD3KWjTcXv9KEZkduVYTZxnhz6NBbORrOl131rULX1K48wEOPMZ3zyofipkPha6FKW
i4UaaKFjdQanCCmpCAzEDrRad47/PZ9FjkrzLoIvtlh2pln59RcB9u5X0ud6v9Wx0QYghLgMIiGp
WZSs/qJR3fKmc2Vyg3dSOYCRGqh+ALv6Yhb7vGWBHkPcBgGclrW3+PUskVAHGuvk4AhK5lzZpiBe
dWVS/tBCCJLrzxes+U/78MAkfs1dDw5o6mKlN0MTc67SJAf4D2LLLYgmpw1WwTTT5MpOuvY6LIR+
0Xh0fD8f+cQP6mICpqXDCXf+n+MPAnBI7GV5lBySMcvWwGPiTSf18cwsPTUKphU0bWiZ7A/6G8sd
UhWuXXKI0T7+sNUEQzX/ZXwub3He4pfvkaQTkLGzCYeD2vHTBJQ6AmvgPSqGnB7s1qweEjhvKzvg
1lVR//W+vp4Ad2SVRFqP4NhcnDlyZ5RTSJTKoRIIb0dX6beZIO+gdTztzPFm/rt/eDYWYXveRclC
XBzgiwJfYmIG8SENRbflmwjRkO6rXlcfQen062TqzzX8TqyW9Dj5X05VRBEsD7ySanwWA0Y6WL1m
bnNukleOMijgfhxxZrU89QXQzZxJkqy6pMcc/3JN3KLbGFjH4JZnD3YEA75ulfxKtoW67jUrsfwm
qLwrkTr95vNP4ORTzg4xHpRyyJICPlAWN0kiSQ6DZotnw2sTnAOCzDiaC0F7rjt+cooS/orTi/WF
Fe74QaMor0eXMQ5uB/QxqIxqHU3gAYteK66JJzF/fv50J6fNu/EW0yYnZDJVqXsdcgmrOXGyt7BT
Uj8fkuSKxlV+o6VZfkbRceqNEhSFihC25JygfPyMRpFF0sP6fwCvOV4HSeRKv4+64mcQYTg6s3Yu
nJdckViq34+2mDqUnehuJXpy0BpRmeuBwFWf5l9wl3TJsCuSIqKnSCF4bN0OXqhjFD+wj5w7WSyM
bv/5a+B8+ZtdRtbCos7jBdHkydhhJ5aSimcB4O61TuH0z+B2KrZ9GRJgUdg0DWlhlfK+sfTgrour
8CKvYOkPDfnZkV1Y1Zkl/tQMIFENqS+nEN1ccstdV0g7SFQQgFoXbdIykWJbaCkFYnQMXbqThfOL
zb46U6U5OQnAzyJq42JObuDxJECaEARdRyO8s+j1lIXxOCWBuqkzWzmzdpzaXbiPccqaZfYoLI9H
ql2lCdyWtcMYZj9jUCRre+zVM4f9UysUxS3atn+PJku9QFtCmhXdmBxKhDMHFbrGA5BdcaNDEPo2
Oa1HaoDZXmggls9ILE++SYKl+O1cSl7e4k2aTapWotCSQ+ql1sYTAARCvTeu5hClM3Nl/qOWmwyC
EghiGFBNbymmZgPrYo7h6WEamrfcY6q2op7eRG3oP6n9jbsocsefpVvmb/Q8xRmN4MlvyOD4g4UM
Qbelz1P53cEvU8OafxKkh4Y7wU5RyGe4gtxKSpI+VM1DWsXtDycnhcevpfY65NbPsejNbeV2xgOR
s3R/I0tOPz9fQU/98LhRLDQi6LTIEDr+S6Xj2FA65oiklgbF00bTpm1QkYWny7GnVJcVz3QVxDcF
xsuZF3JyaBRb7L1EyMH8Oh5aGmnvlSpyOKcMpLOKEljWPhwfBAtNrspirRgWjV9NTZ1yDUfK6858
WvMAH+aDR1yegbMPKfpi6ilGEHEZEMlBn1LttkZa8Q8+o2SvDUq4Fmpk7byoN76GYPj3UoqWHw8L
JcT5mz5+bK8mC0O1quSQkaYW+lZpgoyll6fc9lTKL41CO0clOPWJmdSSuUtx7CdZ7XjEcIyGlI5W
cmgMQj9WMu9Kb50N4Kp8J84g0Xw+pU69VpPALIxHXOU5eRwP10/B/+XsvHbkNrp2fUUEmMMpO82M
NBxlSz4hHCTmHItXv5+aD/i3mmw0MYYPZMOAqqtYYYU3qIWbezxZcesyztT83WURuB0vTuIzolLe
r5hM69v9UW+FHjAXSNskpNPWVy8UrJkBcT8eggFt4d5fohxhIp2e60USJYezMWjd1/tD3lpXMlOU
2kiK0IFfrevcp5VIYYIGw2yUL04czeJYt9EYA0U3s4//YTA8Y8BtwxMibbte1SRyl16UPcm91ebf
rAF04Lmak/xvFENooN8fbItaJexgMNxKbRiYGHZdjzZ7Zdd4LqvZVeQxSppN9OIRN6cjuxxsDdHj
3NQ+JmqHwlCqx/gzOLR/os6pfAU7mP9wcQPK44UANUWxYbWjZJkK/9Qio/c6ZD/Cou+DrIopThLv
uIGRzc0L3jCh7aOdWL+3XJoAO79gy6CSC8JdBSGXl4o7/HpBMF5pGwvdkqDNOvPgaZ06v19GSyCv
nCwv6GMryQHYyYde6833SuJoiC5qUuZyQm7w/se5dW+CkKYPREpGoVaehN/ekTFK4wbh3yxIzdg9
U7iqpIRC1LwbalechyH2/jHnIn+uq8re2xfyu6+vTMkOBiuhY72+jgO7dhBRjl52UBagU31uLfN7
j1Tjd6W30vZgiw5dq3GIXX+Z6h4p8bKZUdRtYFTvRCy3bhmyKaoYMEHYqKs9kU5FnmXLkAXaIID3
JS39pQPq+bSgF0HF/4yIbfhLUXJ12Yn9bo3s0KDTSXO4UdeNhZ55lQr3mcT4aI4f1aUanwZUxj6h
lafi5AH66DCgD75XMr9138Asli1PaeSxtt8yZ68S5qTwclhV/l6bm+lgqmXzadQTZyfvuDVHuJxs
MQIzpqpf7zGk39FzRdoygOpsnMMZ8VaKWvYjuF/lXVfE39JyVHfW9fb0/v+Yq0i3s1xggXWZBSqV
sXeTiD6BJSjfYR1dPN4/QbfeCqqW9KwdeniQcK9nVwHxa1TQBkFYNZgwT3omlkuDxSu64TrG0P40
KO1OtHNzTOkzSgEHQPf6Agk9A3qSqLNgKmnH+2a/YIrCCYc5lRneqRqdvWf/1j1BQCmDK5cds67R
Iho9NJmhZ8GcgFsLMclKDnoZNg+6ntnvJidBfbDjlTwqXrvXfLu5f4ioKKvIaNuQ//+3OyoeQW+N
OvtHidqnSg0DO50hddjDRyUJu6Mo9uocNxNldCP+b8TVBV16+JG5c5oFpQ5+1iT0OnZ1E54AlLdP
Ttej5+uUPwrUpC96Py6XBDXlnSvpVqqGliotQKgVAB5XsTQ1W8CwNdtKL0rrknhq7bt2OO6UG29+
VsznCXP+x6S9Xtocf86lwSgziEsnO1vU9rEJsd1jpIzx+xHI+nnshRQ1EWBv75+bmyf0t6FXX9VG
CA09SY1mBt1hxfcwYvnauGAefdWRIOL7o91cTqk+IA8NAILVF42SbmzNLs8DoWA14WNNT2RVNxN2
5fcHujUtgHISKQ9KAWOr6xVFP5h+QCITM7fWKj+1rbkH/KsVFBRaFUz8fxiOaFyS/WyK06vbp9Zr
5Okjl51q03HwkzJv/gAE2/1S7HDI/8OeJLeTrWnZqTFWYWM+p7FSLgpX3ZDXxw68/mGp5nhnT95c
QZfbjV1P+2RNlocZ0FWRl+RBT08DK2pcC/SLUcb956lz3G7ne926SgkFYcTDYcLYcBWcKh1dcm9o
8wDjnOxzb+LE0WI2/B15FtM9dJQQ/kOViYTtFWPymquugo2w1EoULpY8sBzFIcYv6svo9WARc6Dp
hyoW5ocm7MTDmzeKB8eVZIYCvMvDcb0vewsLDqMk2DIXI5x81zFymofg0xCn7fSd/OJWhAvB9TUZ
d3n0N65rjhraLYLZlCdKeBuj3T0lOFc9NqIUFzvCiQ37jgKx6IbltVq1OSpm53zPta7c2U03vq9H
24adZEn35TWiwu5CJecGzYN0NOf6cWhDEIVhoYIVbZPF+NKXbffn/aW+8V6hOyTL87C62FarM9mW
EBbGZSKmo876t1ZFcFbaRD0V6mi8QPkKzwDg0a29P+qNG46ypeSrcjaRSV0dzi6uPbybVD5wuQjl
2MYO9u7dhA/w6f5At2pP3HBwmSnySLmdVWwFCdFRqrItgrkVZnbSWo8GnK1X+delr0iXgfSn0sP8
kI5WeiJsKI5xE8GuRn3lOcy75sEuZ+XD/V916zvLrpnFKSbGXFOultZDvVqkRQD4STv1zZjkSHFV
zQUijYqVilv/uD/grSAB1zBZ/DNJpDdkTD2c+hEx8DwgAgoPfdl7h6XWBUwHdZKsChXD8sEYoMCA
ilVZsS+qkpU7076117gqCT3px/AIrN41+kvAgzyONWXV5QveBX+5Si4eFHN0Ptfg9c9stz29BbmT
Vnkb4lmyW4+1LvT51RM3Z7mpTHSdAxcLsk9DpNrLu5ryfYu1JyL8CBX9kdGSEiB9BsxiUbkylm/3
F//W1yYcpJQNr5Cm/uoOrSeIJdbMqZ41gb9mPZWmdbRID386bTn277wFS8udl+LWUmOOrJGnAWoC
c3Z9g7atEduZaecB9vTjVx3H7cdCTc1nR4z1sc9V5SGGDni+P9Gbg1Kup9RM4xkdpetB59kSRttH
ReDoY3WCwKVcVJHAM87V5gHiQv9jypCauz/oSqnvtaxIKZNTJNFBUEbXwWfeh3mvWEWA/nj1B8Xe
BMC4M31rl2q6qAa2uG4ikKW2Fl8xw+hoo+x0oKVTP2KOHp/ctjIvVQ15b+d3ySVe7zxLlwJthNyU
cFafIMSNhTtbLYLShUIwKr13BJY3IcgPJuCgaPC+QgOW0Jgg+GnqHU1Q3L9ggIaHqhHYG6lxuvOu
3tqJpCVk0oQQCNKsfpJIRY0/XlMEtJmdyZ9HqKisziBJiIna8sqMotR2FuLWCZRtB5lN8+e6XqFh
sxPanl4Eiqi1s9U2+qMHZOYRCn9zxnwaEXZXsQ9jgZ2kD3dP7G2QW9vS4jmlOU84sUnJ8mSKy5Ku
c2CbiE0cp4E+nT8aBjQC8OzLxROx9czmwlKoxl1hovBtQ770uVTaQ6tkzVPateJXPAOawiHXrf4N
+6iGtKRP+b/3N43cq9d7hlMnMxxo83RZ168xAkGtmYZARNEMnYYDbAntq4Gb7bJzUrdhK0xf/nqH
m5Ei57oDkaUzeiqyt9Y3VO0E/2nxCNZD9aTlDnTFN88KpiAgQbntGGy17Zpl8KAr2IB5c9PGliOu
GuSko6SZ3hxWsG4ISmHSLoPHNW7DqMvCLBO64m4GdtMIq+KIuMKeFJ18plYfCe9iUD10DQkqNiUi
3eiYLeUFGuBVAvzLrd0jMJJk8EsMt78VSimtpzrAKj5O39n41/3l3B4oXjPkYGVqQ3i8xm+4xBVA
w5IsAGnlfPBgLi2nUh/V6HuttDW1SKjH/+DMkfC09H3XnSalEm9mq6OgQg1S4ks1CQGWP/K3OkcT
05FIlCkLnETkJ/wF+okmfFJlnBhNgHhqXA5Lk+s/7k9+e4XxoAE+kCBqzsg6dHKiJKoIVUjr2lkP
D+iiLdFp7twCW8WC4Y/xaOKHfn/Q7Q3CoCBdTXIuPvsa+VAiC1nrM1+8NfPlX8qBy8EZrfFiYh3/
nsQ8+d54CF/fH/TGTAG/06Cj0SLFsFZhg6JEdj0MFD1tc/Ko8xK+owmSl9AujdlLoELlqnu4P+aN
e0HGo0SKGk8qmiTXXzWN87jIFkosiwod+zgUI34GeWM0hu8WyvDl/mi3ZkhTQ6IpufDMtZ1tQzWg
Ct2C5NKeDKjCJfymxZ2Vr27X48OkZL2yc0HcmB8dSKnGbHG9Au66nl8FlMKuvTAPNL1X7celVxvc
oGi/1N/Qe2jf/Nw6JFRgxRHqoNy67vAvZjpYQjfKwMiX6qiisRCMRQs9jVLWxaRL8fXN60lRXiWf
ACpHfVpu49/OJJJpWem6OUzY1M4flt4w0LfWxc8S/5n50MNl3bsKbxwMcBPA8iW6C2PkVcSHsruW
JstQBhArdOVYz+FLiHCHX2Aj92CNg4eFlabtwfNuvJKUB7iAKfCCE1r3YuDDxIBnlzLgAtK/KhDm
/saGRDzeX82boyCDhRAoSPqNqpLWRuaQAs8PqrmqTrHRjQdXmfbCxBtngLWDusP6STjeakei3lo2
ZjNXQDPIh8+4DC6ePyVWqp8X3Y31c6cLjNnuT207KPhXGIHoKpGYwEW53iiYImN/1XllEPeJ9cmJ
F/MzNpblzyUOrc95Ndh7ctrbtYShRMYHSFTC3Nc0pbSUerSqUQWDbSunoYYeHo69stNHuTUtfNip
utOlQztwtRvLyDTT2HYZpXBgJuo5LPACU2Cnw2anW3TjfH8Zb85KwjiAgMiAY/XtUhE6vYtKQGAr
k/Ec95AxjUrsPAPbI8bfb8rXh7wK6Ll6/a16RaHL1mZNMOVl+lSGS34Ko3HknS104LZdMn8PIzfU
drbI9qaUw1I6QfEZZsy611pjfJfPhlcHCKiML1aUak+0xhEEsG0PX+E3LyQwI3SiDNAwAENWC5kM
5HB6FDdBa4//DHUxXET0dp0blCTZefKkecgyrHdHAzVceOPUBunQlIZP6bv5Ljoqf6f7k7mxCwmt
PSRHwZ1u1dhEWJpRTkErwF8r8cfaiZ40V/+l53UZzEq9B/XeDscNTA1fB2YLmGx9gYjKRHQjW6Yg
rqIfc+M6B0XtPtrW6B76XOyRALex7+t9/xqDURde670VfVOqaFvMWIErNni1EBdavEL77MTz7b0v
xyL2UPJqiuY0ld6014bfHgYuS+hT9PZ4WKnoXB8GtwTaX2aN4IQjAF267R+9tnyLwFMdGmt6KWu1
Ob/xa/KoAXWUOBcKDCRm1yMOFj71RuMpzzH2gMd2Nk+KjqxFXLq8b4v21ojhdTSHYwfKgfVd3WAa
3vMjwk/Kc5Lr6gMJWg8FLemXBx58u/ZD7oedETfnnIIzAd9rIqjTbFqtaDIPapU3ZJxIuS32ca4U
BWu2UHf+bdV4tnbOxubGZDTebZk0MTli6evVpAlrgKKQ7JkRf1pzHpSP5iD2AIe35iS18hE/50Bg
vHE9yjy1Eb5QThJM84K8hyu0o1vg9ank5fTWIIEJSeob510K468vlTy20hKtZAzzqrl+AsmTn4SG
J+H9TSg/wlXGySgIbcp8jsBnQ1Hltg9HCy2mYKC88gVj9QwN1ySlmNgXUVj+PZVJpuY+ZkNa9G4w
wrnynazVvT1lu1sLSxxLs4vlQ6ZvtbCxooZRNoOpp+QYVqdBb6ruiMyDNT6nnr1nVXFrswDPJJ7l
HqWsKH/Nb+Gs143W4Fgj2XwJ0FpX1QqvlKrs+53X59aseBEkgI5IjJbE9ThTKwoBzgZATe6kqO8O
iftvglcehsgo1/ynwcCOUIAjtVvjp8M+1GB0MBgg0JGqAXYuJ9QC2k9LgZ/KziO+XUEuERxngGub
KPdtEJdqNBdxRMF9FLV5ShDzwNFg8d7atXpdO55u4IDyTVhFKBN6Pr09KfRAi8aD0WW1fYIEhZH+
AzU9edHtIn3zqeNr8dzRJ6MCoq0Dr6JGMoX6WBHQrZA8oMkplXNfVGiA3T94m8eVqdFoReOdoAEW
v1zg37bgmJZhbLXULtu8Hxu0arRC8ZFtqsTRGesk8ptG1jnuD7p55BiUM8b3IlFlmqtTZmMWqSVN
EQVRZSpBIg3LFDS2UH5pi4el7n7oXWzsRJk3JkqvSZfXGJXqTZsspUWSJiB/AzOdMRlta/NH5TXT
J16O9KiEKD/uTHJ76NiR0lOEhisI6LX1QO1W3jxPNCiymdrH0auc7h9FjcSXVhGow9xf0e3s6IXQ
gXGB7gF/d1aPXFOpZmyDmwuKWVGqg663an2caqE0aPA4MZJUVtHseXBsPyPyBSBiJMybPGstNpp6
Zm7bRZ8H3mLhM7dgXe7nwuw/6YSP0v87QgxtSLSdt2J75k20cjnvNPqIkNbgJ1TMBiTGaDt40wIm
1UuBZ85O++awCHYmDDJyLdlZXavj2iVwvMWhg5k5y0+MSZNfeVkO31y8XgGj0kL/fP8LrrYLPWJS
OlQdJQoYxvn6xC+gITtFr+Zn7tTwoMn+nYuyEl5mzp7K9moB5VDsSJ32FbBXB4bN9ZlXAU+ptWuL
5xJ19s9tUtlUVJdkJ+66NQqNGLx0+MWU21aHvMdnPit7MT+rZke9hPfnlJpGvrPxTXn3/hY5yMnI
A02VGGwKZNDVG2qF09xWsSWeJZ8nOxha2uin0muRckwazsrRGztnPjiNI35FvV5XPlAX+31EcmgE
E7qMP7Socj5Vat/Mp64sDN23+3yu8P3tEuXEHFTFj0CEjX6HLdfwOKlIjD2ZVar0z93ICTlUU9Hk
Z7rP5nTRhVHFZzUPC/tlaKdmPGLG6/30MLwVtF8mUj9fmE4UvU9tp4ufsxrT9ZNXi3Y6RGqrslIm
yduDCuxGPJZeU3zNstjBLr2tjflte/x17YDyE/VT4eJIrT7Roms1Ik2u+twMZfcY5rV30oocrTUv
lV6fjf42QpAcj6I58B5aMuT666qMVmSKqRST9mxMjXnQjNo6SXAjTsVGurcvttvC1XTCHV5tmsTr
kIfOxGhjJ6c9q1nf+0ME6mHpor3XUy7QavO5gMbpNrIFEZddLaDpoE6XtbPxjIWJgsJiO4fnyenw
P9cy5YD5/K8+1ezqLEYodPfvixvHi4WUAZYDeGnT9jeUaSySOZ+fG6ssjqVSRh9VPXd2dsjqiueL
UdYEc0XhjmYIpcjrq8JAP9OeET55Rmnri50gojW7qt+U8c8IWRlfhHuZzXZaps7Jo0UoARS0cK8H
VMphsttS0Z5TZAMfurT8Ksx6jxJ3c5BXQQ+KJDKsux7Eq7qhT+1Gf456IPxDpMVn7ovleP8LbW90
auO48yILjEKJsdav7vO6NxR658+AIMLqPNZLZ/mAq6mPo0a7yya88akookGKR30YYO56Uo7TN6EI
R/N5jj3tx4By4aMBLf4JxEL03EDNP8+ZSHfe4htzBA/LsK+WrPQlr1dSsbROINRnPpMUK/+abht+
XSZ807FRF83bonD2IqBuTpspXXvoVK3aRdYktKRNXfMZkTC0zRUrO5p1DLsMCcBjSFNu54StYqr/
jScbcFJLgbqI3EW/hcZZYU9RSEHmOQ2z6TiHVnFw5g4NyWocfKQl54/398v2A8qI+NXvg9Yjjcfr
8ZIqgTiIVsYzsbAzHkJh1P2jgzVr+6h5ndO86+DpANbPi8zaiVW395hl0FyD04AdhizMXA/dq4R4
06JZzwmSpIdwVsO/AUIDlgIndZnbSHwyYTMeZm3cExG7scgSVQo0lwoALFHjeuSUjnYkXLSC6KdO
xzoNewQlRYiaLFJ4ZTnbb/6oVE24qS0aEfJ1WG0iCNlNDRGWapcTlT4U8uySLUl8MJI8G/1mFOOv
+191e9cwHprnJMIAaEkFricovCU286RXnll90+/7El0Qt9lrP6whnmxWhoFCJSdG32OjUzQvZuZk
tvJsKVZQmtly7Mb6r8lSf1m9Eflu0n9OYrc7Oqp4mTTrwU3neWcTrWo4//sJUFc4pMyWe+96puDG
AXwS2QSDaQ/x0Z5De/qcVSQDSEd6bo8eLLoCxQVt7zj8OWgaqpGOipjizr27PUdkdzRiyLlIa+mi
X/+OxdSbOEuyKPCa0PNFO9Qaffqu/suuIeDWKcxFM56bvSLLdvrS8ZDki0olSdFaXn90vJlGaZEE
lS3sB8gBnTiZdVGrfhfrtkDdUrX/MnRhWX69GP3XUmvMn2/da7QyKKwashHFY706xo7Tqk4yAU+L
EZl67jItPVllM+3s6O2RpZYkS//YLLHh1hirdHbCLAcvHJSKrvpTOj3RO3J9b1SewBHs1Qq254fR
qI8Bh8BAh6jx+mtyWfVNGvVFgJVO+SMzSvPkeun0cH/lXrOR60hODsPiIZKHyte67h6jJW4uulIF
Seoutu43rF7mty2F0cswaMnPqjTV5eiVU438qIIo+vQUoYgxHd0StUq7VkfnYBc4Jn1G5s37N6JL
ovmaB/z4kHZqUx2F5kXGIzeOk+5wN24tEdVmXl/aBrJ1cL1ERTo4VTl4RZBqg32g+a8cnAqF3/tL
tH3qAThJJ0UIR+CNN8XKGYca4YVl4OBXhq+nax+nMLcPNTDo8/2hNhOiqAd6CxgvISep3So+G8LF
rksnrIJe85LDNMbKwUUodqeZurknGIWzwp4iB6L/t7qvqjAdSi2fag5skZwbwLuHuBW24ochZjs+
YPjxPNh6vLPVbkxO6lkA4YKuzTRXG9owptxGyaQJertfDp0ywLo1tfn05iUkvyIfxh+XquW6ZJkX
c5IJTBCCCc/lQ9/1EWlnnRzvj7LZE4jUyVuWTiDvKb4p1zsPdXcraZKJuSAB/LAIO33OCW2OVH72
mo7boRBIeo014elCe1st27xgBTN6Sx0sU2dfusF0jmNkQ1tU4jc/IARAUE+gZ1C9kwi461lRickM
1H2bYNBm/Q++TYYKCtaDp7QRc+I30xAie7Pob41v5bD4d+Hn+IokXM1Q7dNSj+u2CVLdgFDXixQZ
93D5EWZxcfaKXHkjWwlWJwMCWiCUJtfaFM+TvpGViLIJVDevH1xQ2pc4y/rTkDlvbPu9DsViSuwn
HWOqhtdLOlvaYOatxlCJVj+oKVKdXWIOp4za0LsUKdeP9zfm9pChqUIwROWODA/7l+vxTKdOPSU0
mgB4sn2qCqs8F5ryRpDp/2ZFhZAjAOSfEsr1KFYzmEk+ek2ABKl6jFyt8PPJXs6WLuqduPXmhChD
0ibDxhYy2/VQjpbZU7+4TbBYWvgXSKvpQ9eLZeeO316JLNtvo6w+Ey0vvBOQXgqgiViHxHb6+WCk
eosvBrjWfxVr+mewx/Trf/hYqNLLu4pPtk7sGqe0NIjdbbBEbvQ0ScV1A0OLt68g2x0QC3kkGgtr
G2fL7EMlbu02GJD25Sin2KnEiXjzjUhEIqHNUnoM2uHqLQ4R429al43ehWl2MJGPDdwmmp8c7Ak+
3F+2GzciTuI00CTvmCditccBLkYQ15YmiEYv+py3i/ootPhdJJJx58m6ORI1BeCwEnu7LuUmlO2s
snca1DvV4eh2buJrceoeREJ/4f6kbuxz6YnFvQtaRsK3r/c5YUxvjEXaBv0cKYei1suzHhmf/sMg
VCJlNYHu6zqCLVR7sLu4bANNZvZ9sUx+L7S9w7SJk193AqGvZItQhFzd5+2Izn49jGw4TupjU6Pz
3wgsTAjWmseoKPfcp299JV0CZWQUi4OtPNy/1SuchKqWNwhmlYRzShwoBuVcKkn/MoxWNezsiVsf
CuQgaDQpIkLB7no0A6ppWIilhf5t1JckUjEftvD+uf+lbs/p/0ZZY8NCD2oaGqtt0CVJe6TMXx6a
FG+aKo5+3h/p1nzoIBDEEJgZYACu5wMHsV8oTLZBqyTjYzot5iHq5vD0H0YhQ+Qjsf02kOdILyuE
CL02qJG2O7aa+EcrcJX4D4NIsRy6IUTs60g9aZtJiaasC0I9xll46qdLLKy3B+kEz7x8fBwQghvs
L8qDrje4VRcAmHD/1IzR8h5NjDr1y3+YDQRYyXHjLV8ntVhR9fYSFh1Kse2y+F42q7bflmWzJ516
cwcAq33llNEMkXvxt/PTe1YPoSth2QohjqQGjo9B2ZvzWe5sCVkAZI84Fm/e9Sj5YM3JaCIth9eV
cQrrDvMoByjGmxeNHE2K6iBFBY9BX40ygo22WhsBu3zUDmmaKEejHt5+wxGMgCeR7nryz9Uo0Zja
WIhasAawovigJ4n6D0w442O09NnjzCX01/1ZyXjqKkmnrMR86PNR7qKqvnpc3XKsnNkFjL04tTo8
VHHfKJ+nWAzLcziJqnku5zC0z4mDW/cDjeg+enOITuWQSrBBjCSl2lcTngqWfDbHOsjajhJtHEXa
zzrHVfIAO0z5jsDQsHcDbl8Rsh5GlHrJ7Jl1QGF6KV5ZwuSYEcEMh7JUzOIMjmG5GBZmKL6jF8Ve
OXg7ptS9kqBtKjdESquToA4QRVNgckEk1Ck+emre2H/kizFGXxWzVYy/6iyNdooY8u+8/rbXY8rf
9Nvpi7ppnKn59kE/qPr7jOLY0Y6L/rvIiEHvb6PtQZfXCVc9HXdpzbz6iq67dKaCxmMAY0s5zi0o
6ryJ6p0H8tYislXRcqdWRs1nNaFk1PpR7ZohEEb2rTC7wcdC6/2w6I9DWu0Ft7dWT7rd0uOGfow7
5PXqVZW2ZJR0hwCjue4JQbG/QTaLi7tgTH5/8TYjyduLHQ0HgbYWT8z1SIpB5a/u5z5wq1o5pqiF
QkgyOj9ZRLsz1OY7cW/xIoOWNglnNtyLQjRVYuPzHIQlql9Z6g3HtK/3DtiNCREFAgAHZiXR06sL
uWvmUUswNkP5JGl0P+qTf+csLDA8t7Aff/PiUR23ASxwlml0rvaEiWN2M7n6CAjJrmCp13BVsUDy
tPrQ4Fy5N7XNffmKqAcdRzYi74/VriBustquMKdAdyeegQGoYXnALcNuH3Ajs2gbiw4fLVp147eG
lG/YCUS2S0sgKtU4eYcodm2wowL3Dj6xGth5npxGSi2HTguHy7RYe3oLm8yVCjEbE6IeZ5u+6yrY
Bty0xM1UGKB8MRnFi64iO3HTM9bMZqDnrfN3boTJW7ufNMy4m3mTpPQzqfP1WXCjuaGT2zrB4MKN
uNABiqwLmuwaNr6jIvaUl7bngaor8svsHbpl9ECvh5unYcyivnIhN4/qoY8121f13dtx+9Gk6QlN
eDhynL112qIY6Jt5RroEeQy1/Ni6PbvT6Tu3xPkR4bCdQy6P19W9jzAsfSuacVAKJFn3elK1lkqD
BmEEWJGbx7gC8mQLtz3r1qziKt3oh25I6CdTBH7oGn3vLdjsG0QHX/WzaQZyy6zlbewYDEcxOEuA
yFsbnd2pZYjO6Pr8HW2u1sJYFEdKbCfxmznfvww2p5OhAY2ATaH2TBplXM/c1GL8NcNKQ6Xcretz
OhqxdvbqONZPnNRxPvLsWu7Biud8OdVKZ75RbEcipkDSsfrgrqUzzCphbGyiqEobzSBdcJ+zMs/9
oMXEUvHUaZ/xYt1rsmw+NbAzMDnkCvxDJ3R10/ZD4SXLYltwpJT2QVfCzH60KiunTckbecrKBOO+
qXGARpi9jvOZSaZsnO6v+uYQyR8hTcUlW8shNL5edQWURCHyzKLAgPAOV1L+tJSWvtNb2BwiKADI
R5OvUGPVgWVej1J09eKOLuJoU6xVT5NwsmNN3f84WLs29DeHku1WoPNcst7qANEpIWnR3DCwvN4U
5x4PmeIQYT24HMwBPVj/resnbbiADPOKvfLQr2fmGI1TzGPvBLNXR74dIbXcJEm9k/Rtgicpbkey
B7KUKspGGrvWPZpNmesEI3W6F8dt9X8cgCyP9YQ3uVeU6p/3Z7VdRDYF2TK4SxaSD3c9q3xUjKUf
XC+IhZtBQ0EO4UBDN/9oI7v21huP14miu+zWSy7/2ouk1a0cm88uDODSl6isK6I9KnVbn9TOtLAL
xeIXqKTiFvpJU2I7R/zeXHbW98Z8aT7R8ZSy77J5cz3ftLZc+ilsmgrN94dKG4ZjUlTuaXQGsVOK
f+WOX93wBtEvNWteZ9rOYKKvx7KNXLItpuylDbWm92P8j+tLyoc3XjK1GdqTnXDhHrFTxDOlJVLo
z2rbtualHoVQHrgRc3IBK+pgYkzSHzQ14lR8ReOlbM9Kmkyhr5e9nb1rF6Mdj27iWb/arrEqv7JG
TWAkmxfj6NtNjQh1nHnG8K0VickoCKK3x3TIh/4o8rRCoElwmkw/i1polbC8yvBLZprh9KBmlRv5
LReK4k+a3V0EBerwgKyQaVwys59ftKK3p4+hZ4fhYzoAl3uvTUrTPmtR07bHzqvR05jLxDQeS92q
UlxGzb4AQJebxR/w28Rybs02nA8iXebiy+BAzr20kRpFp1Tvu+WoWuRFvpvb81/ou5TpQTU4EKek
KBAIrFOIuye3iGbXn9zFaD5mnT5i89zalvKAqnA4HjhnU3RmXVXztGTI9XwcSlp3na8JMXlnNXG6
9o94yJDt9nOyMQMJkabpzZdWmZofA99r/JqOrVv8OevDUHxQkpY6cFRHWfhlbnBIw1Q+nOPwyTWS
cvgQzroqPnlG1QkwKYkWPS5Tq9V+jTxVfQHgZBH/EnnaHwHOutXD/fO8vT+o7VLLA7dNY5JY5nrP
gT3tcAosshfCTePPqWmWb7GByYJRu8VZUetyJxLcvuVkrzS48FykN4MG6PV45awtCDGN9Us15dY7
jRd7PIbIm/9B8Tl+mujUPgO9Gn92szbvJM7bCIbmEykZ9uG8VtAqrocODbMToyLvfzvXjzgdVV9a
FXHeUzko2O6YXelZ1JzT8fv9Jd4+pJTOmS6KW2wdY82rQyIiafFBSl+UJp2wRRaT6cduY5c7ScT2
U9J4QM0VBXsaeXSAr+fXVJmpDjxqL1PWcwbHSs9/5fCFv3E4gBm1uWbVp/tT296ODMmMmB6VTcDr
10MasY7BW2NkL0q2VPpZx249P5Uwhsf3yEYs7s5m3a4kWRCKkVInTcJ5V49PUlHDcVW0EwrUrU/5
KLRzWLyVEk+0BwwAEI2MOPkXb3UkynmKFsiQYZAZZn+pgU5+qoZlfFCRxDtlQCSGN0cKDMgHk4Ii
slGwCi91MzVTTGPCAFadfvFS7C0wi3qjR6OcFmxLQBw8Zq/KXNffqqBCVdp2kr54nLIXY4ntg6NE
zs4nkuf3+g1zydulUiksM+mudT1KlkcFRsJm81LCYB0f6jJHhBYRjwWTH2E41UUg9NE/TRrks8tC
d2kHOb/dIoxPjiAxEHRb1sLUo5MQMFVG/RJjcnHqsMX0az3qdvb9dhSUQ2AfU9tkL5JqXs+ysLqi
zod8eqGwOHysC3M8pbG+1zW/MYqcBOsJ3A/Ilfz/v1X68khfqBrY04upl+IJrevQLyjM7HyxW6Mg
bi/TKznIGtIaZhTxbSufX17hnU2hJD/nul729EG2VwU1B+4KQkb2OHLl15MpgYzBCBrnl7Qt38Wh
4hyyPkqxzoFUc/9SenV/vN6DEtpNRk7qAjp4Xc1ZErMxWiMVL7i4LiVI/Cj+1NgCQ20nX/TyOOrT
4n6ou6hVT8QfVvNhzuxe8yeoKtNfUaFQP2umpYz81BoU92SFzvTemiLF+teLMYPZ2Uw3VkZyjIj5
oA3ze1e3muLkkUbUI14IgGQlMlcfZq0fXlyHaOb+0myfCPT/iC85GJxQGhHXHyEy1HFYoNW9ENGO
rd/BG34o42n8t6L9+kWxp7Y73x/x1uSIeEjvkBDikViVm4wwa6fMSpeXMRvGJ+iKxUFQXzy6i6Pt
rOONjeyRRUpuPjI7IGiuJxe2mRKZfVa8qELVHvpoiQ8QXrOdJdxGEUQQ3KEo31MJJfW6HsVJVGNR
INO+DM04POipWX+DMWmdFOqCvoea5TEfBrHTTrk1NSDYUjIduaJN6ioV4aPZ6xm0hohfJ2Vx0KmR
7h2cGx8LJAYVLYRTeMzXkUrUjkOqpGX5ktSUEzwaGRewSOVhUo3sgymW+s8BIYDChzQ2XcJ2eppV
c/rTTKP8Kcen8R3d8/YUVcDcbLPYU7fYrAHFSimuLDEjkPFe5V1/uw2RVha6cAbtZSxKigSW2/mq
4uiP9/frdhRZQgcaCrqHmuX6hNCVg2AWYcQbCzC7S5JpJxfc/c5WXStVcvQooROGSj6SRKKudlFK
zltlej8EuV4I2/dMItOfSDwM3fvo/zF3ZktuY1l3fpWKujbamAfH3x1hACRzJJkppaYbhKRKYZ5n
PL0/ZJfdIkgTzjtfdEcpNJw8B2fYe+211p60UnzMWlLaG0rSI5K8yTCLXSKYk3lX+pkvO14bRc2G
TuzTYA963wGfTGO6Zux2th1mVyXibnY5oCPsz9OtrksUCduqaveyIJd2FCrw7DD1sQU5lle23vmy
zzIDIDa4/2DFSywVFgEJGDruPZWUyumMIN8pUWy57/2485FlhHmQ2czmdEIJZsP0LS+7/aDWcEws
OdiBnqbvDedmhfHMy4FpDFy4bE4sqnEtwaUX95OgS3d5F6eu2I7CyhY6u8rfRkENAk5Id8oll7lE
0wZPvmIUkhi7jbQfrTLd5CWNZ3TPX2vYer4VALHYCNQn5iLdEqbT+ojkM1EksG7LC20lRg6i1aUP
0p0on69/pYtjzbVyBcEUbU0WZyP3aiSc2F3uhSzCXbwKVCcXeDcsHcD3+lDn245pzS11cC2DxrpM
KOiXl7SYMEj7vvF1RxJ9zw2ncq1KfPZk8Kng/iIgxoGES3zx6k5x0jfyxOLRUy53+zYbwWda4UOj
IN2plLzYSnq4JgK7ODWQW3HOBM+z3UE3gxroUNpP41hvlQxMMIjbNYju4iiEFGhI4Dfzzp+eKKlt
/DrIVWkfKHrqtHVW3iutv9bY4vIoUGgwJ59FGws8XG+GcSjhc9LXqtEcL4rKW0Go1xRWF0dB580t
hIDijF0ZawEWnaPJvqsM/Psj7uWyEdaoIBc3A/qtWfpCyrwkI6ZjnOkdidOeLlKTI6fhQRe9j0mu
fIzy4rHLvPe16uSlYfP9Z7wljB+IkUZ/HL5QVDTfMp9WJ63lF66WtWts8LOqxTwSiRc1b5Cks9Y8
NfbJrToK0l7pacbZyeZN6Gc3RoARiFJOL+WUf/Na74l+D+90kHibI6uJEhZ8gKrm/GV/Cw3qpNKa
KGR/YITg7eS2G+EYW9lNAsb03niWSc70Ksg1pBcA4KdDxQ3bYprYJEFryQ6Nsk07txTQyL5Zy2Mu
7UcuXIjgPCNEJIt7UARwrinXyrT1tOhKaKXCnY6Kenf9Crx02+pAcTMNDvhvSU0KB7XVRpyY95Vn
mBva8Lx60CNc04/XiuzLhmp8JhhBANvUdaGUULQ4XTvEHHXhtfm0z5Q4wL90gHs0FrKT5Ea262ln
cWinYHhsO6nbFlLjbcE7i5us8XtgUGPNSel8eSGJE0dix0E0hkjr9KdJM2XU1Emd9oPmj06WWJht
T5ny7sCGRBQO1szZoX67bAJE7afysRmV9xnL6vpN900byjV7gvOpcC2yHzHdoYBw5oJJyTcGxVXG
vS8UwlbyO/qgmY26slPOIg6sS+BiUO6eBec8zqcL5nlBKwVWYOzDUn8YTe2xQ8ppB9h3UX5e2yxn
U9KotmBLjUISThCUjNPBrAE70S6qtT2WWqrbpyptb1JlzXLz0ijIKmeKIdUdvtHpKBB/u8gaOm2v
VVpp63JnbdW4XdNHXxwFVBbdKnQEGB6no5hmBRkHncAemXuIaFhQ6HDvex+uH+QLo8zeFPMjiS0A
BbPTUQpoF+qESHTvK/nk0ghe2nSNMLjXRzm7LijJoYXBpnfma5+F0MNoNfUgRCYOWXXzoUyoGoVK
3PzEF6VdOTqXhsLbCYEmn2emaJ5OyAwxdK74QfZp22V2PsndzlApMoZWVL23Cs2sIDTNHVCJich+
T4cCF01wkkqpNApx4NJ/Fe8REX/yOp3WaGEXPhMNj2ZVKPV1tt1iqDDPm1SoKWr6Ig1fW09qHyWz
Gd/76s8TQj0ESE6iQ6X2dEJVAN4XKiETstSvIW2hb5XWwnbAHN6LHs7GDTCTaCFHrInBwelAWYOP
S+in/kHBbWhjFvLPHFO6lYwKIR7/zAmkRyYAEk/uBp53rsASM2IpWW/NfV9VY+4WsukfS/rUDU5L
rUyF5iznxoHHtEzcYIx7/1M45oP5ZNAjUr7zKSX0n5NQjLPNmJWYq+mEj4VDkVHeF1XceZ+lvi8m
O1AaCqC5JHSaLUedrtwWmmBWNo0CkKrYjV4PNEzGczjb0fg0rt3UGsfEzk3RF1yZHjmDE+tExFuv
SWrdluSoVze5OPTKNrX6ptxaUt2nO5/uiMNd25l6ubMML92G2IkZo039ZJCfxzSf+i+Q3Siw6uVg
3vlxoJY3mLBawW1vxfmvhDP4SgCrSNupj0z/wcoCNdzOBvNtYw/qJIZuX8BneR4G4vYnL1aDYDf2
UgVGI4Rj9SD3pka7A1BZ2sRKWTLYSu1Z3/K0ZcMToFoikn86QNhhnqUf9AACqDMUqhzbOWbB2QNP
+VBtSzWansWkNr7GUp/k/LRJEbjDJKjfTBXwYGOO2SR/0DtFa25CGuLKDtIvQbZxhygxNza8Qpc3
OgyG4q86beMnmCKShA0Iodc2azRa5aYVHbQOkYTP2d1YFX2/G2raLW3jCFn4jUd2iAEExmjdUx9K
3VcBlBeuDG+hljhWIHjqK/CjLzr6NCTjLxq1GbIT0YqkcbIhLWon0SPPeJ4Isaxt2alF52RpN3U7
Tcq06KbRjQE5fpqPvfDIk4ieUa1U/5izROEPy+i9eCOCmgXb0oyVL4GWqYqDuC8pNlYfp8aTGI8J
au/OC579XrASp9DrQsB2SSxLtzOiXmRjtJ3s9kMQ0EsU7bZ6H8ddLN2lvTeGJIqjFR0bVMrjjVpl
8WTzMQTK8LVRmk6KwH90KPZHwa9p9BvTsfwq/en5dfas+3QdszVirdop/D56bkdlED8mU6s8juKQ
0PmYnSZZ+JHpYuSMmSbkLu1U8+m2acS0cfUagORJm9QkcptAFcKDpCZCtIvILf0dLBE92ExCbsqb
MWhaWBnzZ/hcFlItbwEIZM0Ro6gvtkMeFeIOjkgrO1JsBKVNwdsadtSHotEOwmT6homf3s0tPzhP
tlp6auKG+Mx86yS6Fbk1nIjCRrQ/yK6plJLmFrSE1zZVU4v6qySVqegESiXH8DMs+VgqYqgfJTGv
89hGkVV/iTm3kqNrsS/DHkukZpvXqvjz+st4frFzvcAUo7SMeu4Mn2xLPwRclaik99kz3V6DFwHn
zed3DsIrDoguATAZlJ2WlBjqy23YxVN26ERKyVWN07ohC71zfZSzl1cHUZpd8ZEqwxVdAhZSL/Z9
IuTVwQfC2jZWEd5ooSB/qhosfa8PdbZqc7BCCwtITITJ5I+n7wedR7RAruvqoBWNfhN0feoonaS4
7xyFYh3FTzSNpG4zh/J0FGT/HuWArjnEVmdqbtr34r02WMM7236jIEIJDUrNR4JWAWR6Oo5cK8NY
oPPCJBIpYxEHXWpDUIxeqCOomwE2ztbX28xfmd6cOJ2+jtS7MN+BLji38lmqLZIwGLymJzIvjc67
NYwfkdTTQcyvEcDGGRX5oNFtuWqFd2t04AcixaZ4jVExXjyL+foilklToev7rJCGnTq3TMN36MP1
j3c+O6IyEtO3EF2DJXi6qJUyKens2LVXTE/Y6oKq3EfU4lytMNVtEsv3SYhxi1X3yrtjG+JBUkNc
JwkQiHNOB1bakpdFaax9X7J+Poyr+5qGaCux53laBeWcTIdsh7zqrNMfOUhZ9rpg7avWi56s2Ii2
kloIn5uAsjUeAdPL9eU8G28+cXO9F88DoqllVTlrKAHTDL46lGACd6g7KtS3ZPzIMLY0Afjr+mjn
5xsCH3g+twi5KdnP6RqWguWJSR+1ByvvR7z59NwWfbHcXB/lvJ4yI534zaK8nc1PlgxdBJVG63Nt
HUYhzXpbEjIaaJWFj9DciyS5tWNTMYNNHadt+pdkjbOPayx4UOriPq8fsiTOh21SIhx/jI1Ea206
untrVbzza5UfEhidl3GmWi01mlLBPxx4Vn/g9hWJWqrIjQiF7aAd1vrGXhiKBI/qEtE/a78su/o+
OzYYxPaQamPn4ksXv+CaqdwXudCu1CYvDgXCDGuRiiFS/9MvLATlaPWB2h6q0B8Mh4sOSEfz/ZZY
UaxKfbvyqec75eSyA0SZi3NzoxiSD3X+eX4D+8YiaUR5NPpDw1dMD0g3BdpjTYmGI6RJazenbvlr
t5lWGbKdK51YvpgqPXthNxaRgf23FPo3dESnYtJLQbiGxZxlKvx4kLZ5B9iGc7vZ0x/P7IWmgZff
HQxBCh2lj4hbKaM9hLJFyUkrkWcOwlqF4cIpA5BEBYTkHGBNnn+o39YkUHD5GCm8Hngg2sCm4412
9FiTlbU//9TzWWZHzTLG84x8TPDdjNNpOMgtJWFHEfLpQBtWK3TbcVL9ldDgwmj/Vr0YM934DC4c
03CSwM6mAwLJ8SYMW0isXhg+oAX6cX1PnX+zWSkJzDpny5hSLV4YK6exbTp6w4HbSnjCq9HXbsHM
ZTdLTSXdYgdTjk4S91XgvHtgiu2gyFxdb362p98tMXwoJzBVD8APhQukLtiBJPRuK1r5QSrL5Kaf
4/nrg54/ANDMCLoAy+fX21hcycaEKXfe+eMhS0brOewm/z4TNAu7vrB7qNMYR/nrA174kICTJOhc
EfR5XbqnSmpbkxlmDMjiP/pGhKcJnuAvnteEu+tDnR8EHmxwSj4kWL+1rFPqmScpk5GOh1o0g3s5
inEhTMO1TgmXVpCIAL0wbqbnUFuuKr5EdjYeVC8YPxlaWLu+pCU7sY08t8Uhe4XUdmEBaR+Jh5jM
SWCnLgKRZtJrbCQy8SAllk5P1qLlpaaZXVQNa41zLiwgQ2FzM/upz5TB0x1JK54uD+tSPCh+722w
NFdvVCV6NyIKkMNpA6qkZshduZiQkiZJkGF4fdD6Rr2Ne2t8BMtZ83m4MBc8/sBbuYhhBi2ru31W
15SnK+lQG7Al4qQZUJYOqXt9y711Qjt9kJgB6C4GsFz8FA9Pl6w3Ql8wDU88dNQMFdcrFMhzOcAL
JoL5IP4QBhNKewPr+GmsgtLaQv2vfR/UqBCsm7ES5diRPWv4NBrDOH2X+ywxNplotJpDe9DePFRy
JiaOqEMxvIu9qvppeKHe3OVl2Jkv5KKFiLdYSKVS0YIg2o5BJ7yzPTzpGdWLuU0zbDqWc8mcaHBn
S7qslA5qGhp74jl8/eMinFmJkvT5+oJeOF2z2JEjTF4IqrfYHEOVcolEonRIchHdtqTBirXR1ilH
gOKq3lRJJOsrQfj5VuFNpLAMGjb3oFtWSc0G+7JhyOgbI8TyTjZDeEyTWq9slfknP90poNnIqFnG
Wa4rL2YWy1KXxZg0HCw9734kWt1t2bjKczaBa41DpX9W6et9K42iusJ9P79ByEwhkpJo40PBPXK6
R1tPgTIUsEcx0SgekmqUPrUxDP9+BMS8/vkuLCVDUQcGo0D+tKQz8uA0Qp0zlKck/aPCVrkL5da4
vT7K+ZNNRAAygaKUCwQfsNMJGQ2e1bSBVw4Av5Wbab22TYfMfBzkyv8Qh3ryl0Xv+O31Qc+nhiM3
rmpwWFF+Qv09HRSn5aTKM1k5UIWxHL2Kw0+mFWjvDqhnJhRfCUt4yujLDmljEaljTuuoA00dwwc6
83LUzV5/1Etjjft7vi2AXSCdckkSVPPfpxNKB8MqBIqgB0sMflST1dyKbTFu+6Beq+dduCVxo4Mw
TX0Ku0IuzNOhAh2AWS0V7QA9PRboaYzAL9rEEcZPt5JKv0c3VPsC9RFNlaQ7PZim2i31Mj+IVmlW
GzkcivFzGA4WTqWdOle4BlWMbnyjC4/lGPujO1ZC+Rc9n/3wyYAn4t/IWGykGz0TwwCJkknDZ6lN
Q8uGs1J6yJ+SelwLdeYFOz3hHHB0eHjEsQdIsE9niT975vVmrhyqOvyVN6XiGGp7W3gIgOSw/j52
we0YV/Q0E1ZC2Atbc1bxACIQksyEsNOB9aSeelBv+aBYuf4wqYLwPdEqaeUAvPHwFvOj0s4jgCcL
4yzhug5HlmoyK+2AJMp0wP+1fWLqretHTfMkGXV9EHHx3Y1amzvD2BdH2g6Ebq43a33iznfu3LaY
N52gknKkNN8Pv2U8JHFtiA2BeTBoO2GDVgpONZQ56P0Ub9576mfl33wYeQBnt63ToRo991OPWtpB
Fcxwo9DcgqoIpZHro1yYEJRickagQxp2LLm34xQXhWAmGiERGHiqhf6ukyc6YgfsnetDnT9DxlzF
J3CdEdGzejTmbrHVFrV2kHxDcEe/bV50Ke4cvzJBPiQzQBE4SGPkDkpSrOi/zvcpYwOSc3GzW4Gi
ThezT8QiFGXGjsLQcqdQSUh25NC9PsOLi0k/A4S3QOJ4VZ+OYnQJHWvqTjuEU9HufJr2PgQkYlua
0a/lAucnngkZMxF8btUAc+x0qLISBlqqitphhJKJdyhvxLMVpvXngG3rxoqS/pVUUfvFA+P0bd/X
rTUH00uTnRv0smsoO5y9F2qoBh17RzsUKB0+DELQPeK16H/WU20Nq7xw/nlyMetjg8LEPutVklcq
VhWerB8w9OmMG2/qBMOOS91CHWlEkeHkVtB/yuuwSgleh6TbiVYdlo96JdFxqoSQla1kfJfWn4CZ
V4wMnjh1saHUeDRwAK30g+rXI9hiklJ2HT8WdblRc12za0/6UVv+VsqTdxv9wpVHNwltRAKGgpl/
+uknWp70c4eaA6Gz6XSh6MFI96tdWDXtyiwvfePZd4U3lOVHBXA6VE3hBHg4MA5dNsg2nCb9IDQ6
HiWxpz5fPzvnNC2mhXENG4oIBLRnMVbT05O99HuD/dR0gov0rX+NkhKXxlRIp6deqsfRNqY2OYx9
HA4uKlsv3jZ50z7XUaoPOyWWgzWkZB709OGZU3oCL1AEIMQlj6rL/KYu88A89GKl7vMu7R4H2GQf
r8/9wijkOBg44oc6t4hafFE99As0JK11MPp2gHOS1fm3TtPHlQv4wtecdQwIociy+VgL2pGeB0Y7
CanJi5LG0I7G8bnXpH4rBbq6MqM54FisG9fgvGTEyBgpL95JI1Ino+1E85CYTffSaYF3D72O8q2R
iLaoeu2nd68gRjbQgZGPUO1UFzdvJuSlDKZlHnTDS+yiSVD2ms1aQ/RLC/hWwJhtNnmXFwvYdrXi
W2ZsHeI0azee2baOlBsphrziWnurC1viTbEGKWi2Flt6rmqab/hGmViHeihHt2+KwsHxbs1m4NIo
c7cFeHysGl5Yp+c7qKphaEF/DlpD75MGcz03Aua5effHodKE3fXMkaUOsbgrBynIqNbE/pFXUdtl
ed/aouKtiVsuzAUyFbuA/cb9sQzNdPyEsdnAEqrolcRpQyO+jbkh1zCxsyiGc/pm8kvZmOBs2SDV
jHrJSGmpe1RTs53ckUtrepHiOgMXawbBvG15azM3wrNJdspaFhHv6g3M7mQw1foJF3N5eKZpJuQL
gIEqcQjO6b4920wIka1xzX0NRUxX7JIetpZLuyeL/47bTLhJPMCqR9PscwgdopFRVwk1LX2pMDI5
NtwtIQ139Ua0rbbHhgt3hTH5kdOxs3rMDSwVbMn3k+esjdvxY5/hkR/bsh6pqsMUlPq+qDw4QYov
hDgs0M/TsmNZi372Mf1Fn8NIa/KbSs5lbaPibNTfD3haGbYogRR/7SsxnPCskkb9XlBDyTiEVpKX
tyGNFDxkKD3OUpk8WhRNp3oabbphdIUtYFEaV64PX1D9ITX04nl958YzoBa/Aexceuf+Wh0hAG4h
o3loCQBcXUl9t0mxkb8+ytldN4+CsAeF3BygLEOxWhAkGUmUeTDzNjrqtCuy085X7xNlGDZen9Rf
ro93ttFnz32N2jfACnqf5TVuqaWV87vSIWrDfFvKWNYGlaq9e1az3pAgE9wBaFtfXA0aog0R4wn5
UPlG5eZGVGxRpAn3WjEIt5pcrqmOz1eRHHJWN8OOlnh053P3e2YViUKrV7VyoP+SeqT/nRXYAVzt
T76nCL4ttjR0vr6O8wxO3ijgMEjLs23BTMRdglNjbTVFrHSEcFWaGq5mFOWr2o9BsdMzrt9dqQmD
tqXpwqCvQC1vdn+LoZHlwGiF1zxD64vnCjbh3JPOsg5pPbTjvhis5GdsZPGXyuhjf2vEcvuNdkNU
8pJ48AccHi3cVVrLa1+LJq2FWyuhdZSt6IlguexJE96gQvX5JdDNWt6RMFaTG4aqgYiyHJriq2Kk
PkZybTRqThFXbbjJQXsqtw21vPlgebr+y5M74zPiUqWzwxGHQluEifi9qyndbq8v/FnsTKVSx1MG
wf6cjS2NkP2koXo74QZQFVH/XMV+u4+sXuPW0QXhhz6JL5nZuSO2+j+rvKu/Xh/97BGfoTuiOZAe
KN7EdKcbrQqgcuGpYB2EKA53fVNJFRVj2Y+dsYnjFQD07LUwiYFA7GZj+FkDvfjQXq80WV3V1sHy
ITH2pEs2utVv+pCqdiaUuyyTn3yT6//6HM+uCHJClNawcuCtIAGbD9tvh6lTKiQoAFMHWU6bbVOj
Mkt95CLvHQUgBOYDSChpvX62kpWRilocRsc+zNsvvZAnNj7G8qfro5x/L0ZBLSFBtGAmS2BXKyca
esVZdKw7Id4ZqSQ+ZMMUbwG31jKrszuIlJ2BAAkACwDSlneQ1dcpBmtALolFHwl9+DrEvuF4iPGb
tgtW7p/ziaFvnWEtXigZu4XFaH6QDblfFP6x6rvCATugxpwUyl5K23c3IwT4gJkNNM6kwJPk0/2Q
DgP+eHSvOEZDTnmnrNJtl+AHc/1Lne86ZoF9IrAEOCT54ukoAjBdLmclb2DlJQ4RR3CbR761uz7K
hWWbcyUeJyrYANXz7fLb3i4DIzfiPohZtljx3SK3im/mhJDXjuosEN3ro509EpRLeGOZkYE7MLWM
09E0L+z1tOddFzV/srUUTzWrFH5WRXcvRF2+g0u65rh4YYK8gfDNcZyZ397FkC03kj7FTXyE4F7c
elpD0WtshITT1Xjdym144ZtZc92Eh37WIL4x4H9bzcAYfFX0C+yi8tp/tLCl/hipab65voqXRqHs
KvO+z4ZPy1Xs5BEwKjHTIyaxmGrVjbXprHHtW10aZS684ljJsQKNPv1WgR9JGZYF6VFuTW+LMkX/
7gda9O29c8FGSoUgNVuQAwIvRtFr2mEovZcedW+IaSVC97S4wZry+ijnDwejaHwUZGIYWS5P7GSI
k5zXWXbME2Xapei5NtYYT1u8pJpbVZAHu8Q5/L4pU32NAHO+5ZXZiYALiVxklnKcLqPXSwXM6SA9
5pLR9c9ylerRHlWMPBwrksjs4ygX7Q+98LTo3Rbvb70YFPxTqBeCbc0/2m+7sS6SWor6Oj8mgd6b
Tl5YtKCjve77jxh1c8pBBEV8QbyJTsdJwtEzJtPPj16HUws6gdTRUmzPrEQ33n0pzmYLvF+8XDi2
LqNMJUpzuOdNfsyKqd2Ci+jHPGrylYjyHCGdPR0QR2FyQ/QCw+Z0RmEdKa0gJPmxi+L+Ro/VeBsY
grcjCws3cl/obprCBQYZN52BllObzuzVfcadt3I9n7+h6PU56lS059rFcvdwthMQSiM/FjTZ2fVl
pttpH2QbRag8V4qpoF0/KOeHnvFQ6wMYArqf8d/zctRKzY+Ko5eHESKtcqSbcLYWsl6aFeksD/Zs
BnJWgs3kROX6aosjuh7fmRQrcjLLQ00qe8UmncT65vqsLpxBBIKQuUlQoDcusyGSlqkaK6M4clQU
h+dJ2YQUtrdWAr/RnAAVIAf7368PemEpiQ9mtHNWPIHfne4h7m0Pf8XZl8iTLcfDB1NzZCJYc+WT
XVhMQC3Aa/RbNGdaMi0kuNqDNorlMW8y8VeoZ/lzGuvZp5refhu5CN/NSkUkhlCLtxQuE554i7jE
lKueG9ssjrBzlbvZTXsrD6ruRIr65foKzvfGSV7HSNwrIJFcX0Ssi3C/qkoonz4zA4BRNrWflJ2D
WRgaq1KOsTAJk1R80Uc021YXNLdVVOQrP8GFjQOOjFQNFho36BLRq1u57KYpqo/ccbmy4b6u5I0i
9W16Z+VSUd7iaiA8Z7mo5SvZwJty+XTysGaojfJ4zCHg0jw9CMIIOlCrHZOSFhoGD5RW4J+K70Hh
32H9WYa3VgEn6iHA27z6VRjDZOzEPo3qD5kxIZ6z41yf9F+SXuflvTAo1rhrBrmsZ2WSmN1e/1TL
TYgeg63AN5qpFXOKdrrZ2x6mdTdJybEzstrtpvjOF7xjpvqfKRu/N1OaB4N7A0o0Z4NnFquylLeS
MUXZMchriWavSUf7VfG96Quj4NrMJTWzmMiVFlOqk0Ju0qypjjQu1B1NE6wdW+1Fs4rcgSTRrLw5
y80+DwdZjxSezILy3LzCvz3WhQpp0zTH+hgWgrFrVN6YxOqkDbqwzunNIdnVY29uqkr3HXksg5Vb
ZHlbMTyqPIIkwiPe8aXfTdIUdUPg1RwVgbYzSiL5W0FHYHd9m5yPwjl+M3ngVuRKXtwdeo3zrzL5
7RGDGvOxRPKW3gxp2a9FyG8Vkd9Pj4zKXQIMwQ4BqFxfxgl6nQiZ1bb9EWCIBjqyEg3mrrYm8Q6r
2SnbJuYUfVU1oZSeggqviclFuYRzLKSABpskU2zrEgRDRt2bFH74MeoUcdqhzosGx+x63GXGDqMZ
hKJWFNltrJvTzvdS/UdsiOnH0AObsNMqiGiybPrWlxEbWFQNovCi6LUevTMoYrLABuS9cLXmloOL
QooSI1gcymw45pbwTe7UYBfkkb5yws/UGfMoJrcg7gEMxTE/3aBK6ctmGhYjmGwnSZtq0BrVLuG7
je4kZBg+WcMAHiYMjYVRrz/42TFROP27SPPNekuL6wgvlgoY0R6wtRFcakxK/87UaG67wE7m2FLT
BUVZZHtFafbAfVNx7CyTYDuVjL2QttTs3/bxf/85/A//NScLgGef1f/6L379My9GRA9Bs/jlvw7F
a/ahqV5fm8fvxX/Nf/X//NHTv/ivxxBkrc5/Ncs/dfKX+Pf/Ht/93nw/+cUma8JmfGpfq/H5tW6T
5m0AftL5T/6//uYfr2//ysexeP3nnz/zlquLf81H+/vn3791+9c//wRA/e1Iz//+37+5/57y947f
k+/t2Z9//V43/FVF/QdcdAo5b/gSgc+ff/Sv//4d6R+UDt4ySQ2kYZbuZTlCw3/+af5jZiEBc0Ar
U4CLSI/qvJ1/R/4HYDDQBw5uKoEbf+DP/z3tkw/0nw/2R4YRcx5mTc2/exJLkFdC+wGKIgKfYeoz
QLyTMcLPc2N8gNbRuLRhqO1ANamdSCHOz8XY2IVCB+sQrtlv6/P3D/L7wPOO+89NNA+sMTRhILS5
uRnG4soTC3+0EFZXD2YwxXanRzqSCzm7kQbhfa4Efw9F/EMlA5ti3qDTE9olJc2h+qx6yD1EynHT
6dtB08OVCanzdbKYEU7B0FBna12izvmS/+2lCv3ab2nW0D6YCPBtsTKDbS1qyQttQbu7JhT7rRYn
krxpqgGkT46wVMzQcHe2WJpaZQ9jgyK9kDLFneSy2gmT7DWOLuVFbsuTIR9KpUXK3Kti+TUP40c2
XNvaWTOOL1I31p/jruz/6sJA+GoISmJrU2lpdjhE3b6rhBxAaQjG5yiV5Re17cuvjS8Z934w/NDq
SHyik1rvyt3QQvLxxDKzPSUdvlmTJLwPNH77GHPUQGROZoxH9iL5lqU6ldHgNg9xb7Rbq89T12uH
tU5Ip3HXv0fh+LC/+B8MgcW30CMRxkxv1g/aFHzqSldp9zSGKXaK7q1Rgt8oI4vvDr6Pz/hMTkQp
Ou/037573fpDqBVe/YCkfVuOoiP7qVt6yjZCV9P+9KNtIWt0rEOpju3QqFXbtmuIWkTbbPAiqgCS
vsdidBuW+asvqJugN4FiDko92L2812oLN6HRCXrF1dJPJv162jK1+4noR3mQqmMX3omNU9TPnhjZ
gfhNDT9H3V2dO0nmCBgeBIa48WN5Qx8gx4zardBFdjTtpKDAXfFz7R2ifHyi4S+tIh8iYpwhehr1
V6/5NE7RfR8+cyttE+nOoxVrgbGXMTq9vlVMfyN3Pf/53VCSA9YYN1n7XEWVe/2WuHSoeK+wbwI2
JNFfdvSh6Qvt3mqpfsiDUNrxy61uZuI2irPXMM5HOEJS+KD70/e0zIWdMVmUKZsu+CjF8T7MCnGr
eYHgpoGn3+dV2tupJ9r4z36h1rrt1Fde7MpJwEvctMuqp6gWw2Mc5rFjCeqHxpAmzAEUxZHqIXTM
XvorKbTmNja07t7KO+NRV+tyrrBIboUG6IMS68VtPIQ9Xyobd3JWBCvRxlvCcLbZQJNmCzJwfXMB
m0EpFouo1ZsHrTYVF61EuOVCGu+mYtIcNVO6X1Y/cIcbSWdja6h8wS1Bvs0wR7D93tKdztNLO5Qi
ydXgXDkCcaItiZ3l4AjROh6Xzc3g1fzLbZxuVJXC+fUP+hZ0LSeA4JnefTgt8owtwiWhDbSAhW0e
UqzinajxS6f2LX3XFKO6qc0+2yXmGN8T2Q92IbWf0aqOK+DRhacHesjs6g4aDcS6yJ/7TO3EWI7b
B8GEB+VZQnSPxbu2MzVvzebs4lC8rbN+hiB0+SZkalCW9dS2D1ZZ4QyijtImlWPxa0ChZ21lL42F
aIvMDO3ozLM9vYdEqTFrDerrQ1KIzT41U9MFF1Se+q7p71kMxY6DyXSMvoofAkksNqWMIzLGGCM+
diUczzbXt3IT1Qj8U3mlRPmWKJ1+d3QvPI0wgPn/MxGKb+D7UuMz8+BXnrypQV5tTRcD+Cx1YeLy
Qdsxwzfx+GiUL14ZKi7qUu9Gy/p+m0mTvtOTfroBe6RL39SJ9EEc12xaz0MhAL63nIGMc/ZzO10/
1fMD2GpK8ZAPDVhRVuWbIB6SO32qsp0xBvFthJPHg0Sx9V3pH68VEAouanCXiBtQsS5S6tIXpdYI
suwewYq5Mca4cH2KC+9Kh+ZRiPKIKudWDVA6lo2Xis4qunKI1PtUrIatmIasvZEJ2+sH/OzlBRXA
lImUmfCOK3txuHRf1Kdk7Kb7dJR2SlFVN+0kgkZIRonfy9+Ohe9KOP6vacRJ6nE1Lfn/MOFAaPHb
wp8lHB++E8//cfOavGbf/9sf/7P++Zr9L/bOqzdubNvWf2XjvtOXYTG9klUslZJlWQ7dL4Qjc878
9fej2r3bxaotQhc4wDnAQRsNo93W4kpzzTDmGA0hy7++5N//9YS6Y/sl/9f3L/9yuzz88ntc8vxj
/4pLJPGGLDNQNrK/dCyC/+Pc/RWYSIp4Q6xIHXxB5ZxGJpL5BgmEhUQUHBwlZRyff8cmkpDfYNUR
ocKp55LrrwlNVk8FhxWCZloOwbgvZC3ktk4vJAo4I3JE4bUM1UjqNSb4iXSHZGGVX9W50mcfQPqU
xdcgEWPpoyik1f1XTenUArEcMwy3OLpX2GEDzfMlY7JMmpLpAlk6/R5g8ohR2XnrpBQ0ndxCtch3
+7jMas01tKmIvkl9Y7WhV+gZCBenmXW7uYIOSpOg/IGmJZf2ozGrBlQRtrllYJeL9Y+BpTNH2BT5
6Spc8hD0aq6+LrAzJGh7rXOKNlbHGUbBrqKlsjVDWlZaKLgJFkBwhbHrE1iK2W311KoeYvixbI/6
nGS+A7lnyVvfdWpWF4uPrib8cxg46A55ClerplVaTsrsus71tJj2s9yJ8VaiScNo9hW9LcD7agMx
COF08LlUH+ETE/0xUezItFylj33DgmlAmma4JGy6NHfCmJr4KUOZ+ZPSQ7TZ75I6jiBSrnu9a5zS
VyY6Sp8v13+BnXkqMn6tMxonpug/Gqz/jmZoyVb8378TDGdm6NMXlLiaZ6vjdW2Xn9qa5e/+sjUU
6t6A0FZBNC8NgM+pjr9tjWm9ISe5GJUlH/krASIp2hsK09gm2vkBR6gL/86vFMhiniirLrKbwJeB
7RAW/P2Jv1IPf2WlLudAVjUFHS/6Wctu0ScFOADFyukRpR2giyJFbj/EHfo0Tk0L9z0qXcBpdZDL
BxtYvhOPQZDs50ntv3Lv4aGwZGjWW81IPvhVW92no5Y9cvLmQ2OiyPXbov764t+TJaeP6vMHwswL
JyUG2ULhb3W3h5FPry2j/VDF7UMJ5cs1DQv0nCRZJTYijMVL/MeM/BoK8734I1QR1pDwtof3LdDn
9sMkTYXbDXWwD+Qw3sjqPyeaT4dByZfayMLswU6ua+PDXKH+2GYE5wC1D4pRCScLhwe63MAwN03l
yUNXDk7b+smTkk7W/VxJd0md3tShrzuGEuRHpUvm/TyH+nuILOq9pNgJgOgp8Uz/MTGr8ibBNl/F
QakRHYf+IewqfWfD/rcRTjxjvtdzWWA08N5QuKUr6/T4TL7Q6ilrwo/owoXfzS7XHoYQ+j0oHwlX
o9J2ok65HgXwTziky0Ofzm4wJfIua3Unr8v5kDZZ7ebdky56ZAiSIPprU/8LzNf/ODdpcWP/s316
/yUrVjaJ///fNkl5QwaKdCq1fU7+8uD/2yapbwgBiKIW8BdkDid2CT8d9xmHAFeH5pMTu4QJwW0i
0wutC4Xn19ilZ2jjycGibk1zJp0Tz63Sa07poOqkLLNm5UnNoymBBxR4k2v6c/m9jPxwH7a67kiB
EqC7NpRp4VrK7NM2FamJecx7uRq8qChzyc1Mu9kHw5DNTpMaxoPQwxmovKw1CSoyk2ruCLKL9/Es
/Vn3DWmkXB2Kr2jBJJOTF1oz7H18mEfc/jl0fDryMkeFQLPcd7Iefs+MEmTwkPO+O3FIB62XtWn5
EGlI1Fft0FfusGQWUXapKukPKaQRJBqDtnYygGZHmDhN+MfypHCqaZwfftvtC4bzzJoBvyWyXZLc
zworK8tOH4SO5kGqPKVyhFCjCh9YhqDV7uVRzswzoyy0hTS2YjUJ9E8NQFqnbVeVkfKU5aKBkK6o
vVFrSLXRKrbX+mwrxrpwMAiwYG4j77h0cq1rsJ2a5ZS69enJkMvpJsiL/o9RsyTNG3y7Mpyyw1I6
qhLbB2LLkMOgmEPmNFpZuf1YiL1Wtj5ZQJGLb6iotj98ubBpC4F+1XRbc0CSMpgK8V6gnZ26aimm
D505IdU4ari5exR7MiefBugqEPM1OpcHOil289KY4STdMLduWJpAckQm4rck7+xqJ7RyUh3Z9+8l
e+6UnSHK8kb1zerRCP3xTwTNgF9JTad90SOj/imyJK7cWJRm5oje77ZkTM52DOplUFKgVEFLLat4
umOkyEgCjsb41Ab5T38ubiAXr9wZ/TEp8SPv+Xj8r/X9PzocVvB94D/RD0VMSPfPbzfnzFt006gs
f9QtceqxSQlVf49ML/6svy21bL+hoXuJwH5Flv9Yav5oaQBkE+n45hKy1b9cSEV+syDv6KGnSYjM
jsbD/MuD5I8WSkfsOB4Ijg7Jntc4kM9P/G+Wer0Ma0ihHTS07HciPnbZTShix1R+ZFhJAVGfFOaO
Mt0n5k4daORyp/lDFXhyvidVHet7K3R1H4UpB4Zcwe2DUjm5Mr8l3B75aBuPVQUE9H62D4S4Ir0y
509Wdxub30FBu/mkOFH7rRLvFHHrB0/wY4bBDiy5kriK/iUK31vJvdTdm+V1pd40YAKtWxE/9GBd
+PeN5N/MEa1/B8vK3dS/WXLhanRPtcgxp9md23tTHAJ4NeXkq5lf+f7jYH/Uo7eF9COpc6cT9zVd
Vg36DTmaBuldFj8QuRmK1/s3egE3xdOoO4nmqmR+4isVjZbhi9pXTl2EjuI3btw9ZtP7UHua5aOU
fFKgxE2OZnjnN1dZezQwbMOBJJwxeAZ+XHrQ7VtD8aG6+4iWKbxCUB4VydtxOhiRJ/S3oY3Y7j6G
x7K8GsNrbbib+geqLI2/C8PrGf7kwkub3JF7T4sfkPD1tSuzv6rnzzv4NKTxevlVeLP4FI7vuuSp
HGSH1HCW3eX6fS3eV817P72LwytJd+NkH1r7KHfyykkoEsRIAV/X0pVZOmpyVyqeWh6q8K+uwFfZ
kcvh5X/HwHHhh/3Pjtlj1zTRqWe2/IW/77thUeV+LtgSiCyln7/vu2K/WVJV5Ky408Qoi/v3d8lc
eUPYwn3HFYeihALJv6+7oM5ORgqvjXwXhoSyyiuu+zM2/p/bvtgaYkTefLBW5FIpZJ++Hr5WhPIU
23PslNQZvQ4SFsMNurjuPo+iLVOnn2NEnryiSuf6QZYBSj36lhXHV7D729NDrUDuk0DITkEx2w3w
SfdXcYbddNKptWCA92v5XVLYxccwiCwI4OnPxBOjIV3fF6HhG+9EqPu+JxWZRBlPyYGZCCo4tDo2
XpOAgsqgp0bwcF9VaveokzBXHZv2wQcrr5tvtkwb6AP8XPG1Wo7K7OLzEXaRwDLEwQ6AH7m+6PTP
Sqe1DVTxNvVMecDldZKRa64P0J44SRQZoTOIttacvMtj2TEiM2w8pGqSR/rM1YZP6MvUk9VeMY6y
Es+p8IxmYqnoJ6tyxQEQE0xberNLKLzem4WvH6wdG33GjlFJea+yZmZM42cQ1w5uSt2wIaV9kyVK
vUXGsYJEL2dhwc+Dqnr+JdYswT5lf45ci81HXXAWjtoHKv3NRiCGr7KaqbUzt1EV3hR5MaXfZrtR
nvpyaD5PQ8MRmKJmHJzfLtIFn5cbcLoC4CnIwcNHSB4Q1l2u1Uk9OpDmOAhyOveo7Bt07kmFukOZ
RoK5NNaG+QAze9jsrdRujJ0KPqrY55kZbH3GM63Y7zsB4OVZfAS8NBUwrubpdxhGDg9A6k90WKIY
YOyKyC/Ut0mewFKUhC3s8MKXfAjT8XWTmzEwtB+yklY7ECCkSJOkVOcvWtA39keOvCWCA6m+EGhC
YnXl/F1pNbjtRasN4fvBnyf/m95DmgAvu9oO+usqNJSDuPEQsmJW4JLC11/FEXJshdDq62XoRJFV
/DnTdwn5UqjBHv/y5p06pstAqDPix0CjttTyno/bb2ACGO19ToefsWiw8xtulSiTeR8X2dLbTD6c
6ruepa9TI3kelSuzMGLQnk+wtApgMmuoyhxHPHAsFfK+kHZmTzMKf1fHdn31yhmCkCatx3WB14Uq
27ICv80wIM+fqklKBs030rHcKTBq+FftlPfW9VS1unrTdsM4bnGxL7iSk9NoEJzR0gycE6TGMwjr
92EJNWE7pUUxcEQAbnVUmuQh8+OKrLjtNx+ViVpoSyjLm/XvV+3CZVybIxJzJApoYITbA43Bdb1+
VrNhKqj/Maw8zxVu2YAIlGWV8Cwphfj28minuXb20YAYdGHJoT8Jtd01FtFsExVcthkHziwl3VVd
l+bB7zTtIPmp/dCAUttngP6vQxbYfXlo6h9nK0wyBK1BMD0wFlCxOd1Y308qNao0zk/jj2UeuImN
7PxjU+dzAl8XvAS2Q3nQXgrts9lyyoIlTFV6KaWmkpSoK+PiNq2hhG6RgJ98MEEv5XhxWmO4ct6l
YKBGdHx5JpEXjUcYCOYCzpaiGYuDzwZn7xC5qlvPGJQpDJ3OH6rpsWypSDqqb0jGu9nvo/mnFlWl
PlzJjZHgQPcDXVAfoJuU+h+A6ufgwyCG3rKdeLLi5E4MkSqAkshK9S63YYBxAzUoDIBYqRaYN4ls
TlSiB2WwfHTSqHDcN0Ehsv1ojVUNI/4cqYgHdUoeqZ9iqWiN/miLIBMlspamnX4IUZ6MnHAMZmXc
lWYoSDVr8zh/7iyVHoWg13O6eZMyMATiG10I90OZQjp+0wayFt7XvZXHB2MqMnHFzwjs2YOaqPB7
F8VrNf6aQo/v36qBqNNdQnIe04GuhGQV96EZW3F25OSa47ArRyQDdu3cI1ngINAukY/pTNXX92ml
ZqP2kCHRPYmfuWbkQ31VlVkqwX2m5dCN73NJ0DCJYJw/CZXUAdoqxyDKJOuHLaEA8oHWiGT6mRg6
jBbOCEFM+VXSS5i0ozCvKjfSxiZs97YySM0PPBuz3RF/hPEP207T/FrSfHwSJ8/iSr2VxrxcECwo
HhQ72MHHYZ+INk4SRwwNvGxqbOXpJ6HOykBZSSmGa7UzMhuq4QEhDT0o2/4Y5r0k3RvyFPD6gIcO
m/chCbb8Ad+l/JnFpWU/BrU0ICLflbqSfG6EGYS86ancp46RjJN8h1cYqY9TToPlTT9OTeFpnTrR
TJYYkX5tIe8SGbuIDv/xw1TW41WAFE7ilfTD811KkppuVGbxoF+HZl4/RXKm2PuiHXJLwjsKOmP+
agEOHPEw2bLCoa2xEMkB3g4tb2+bSoUc41DmkZKWO8RYQuIwK9AVJEvaBpGWJp9vBsPqNQRlsiQ9
DiXvyuimZhshznVtoTBgVnsztkX8RBts1n2cw3yeoBqvYzk8krySQo4uejajl6gQpQmnkSHfMJ1W
H7TqE+K+Qkb9NegNNCBo7J8LBw0avRiICnNaE5xuaA1jF8ABNOxqbSIy1sa+lNy2RFEhcEcpkdUH
y5hYWaco6dP/CrelEh3Z3LDcC19pSY8/6xupiY5DKg/DGP85Qp1qeXpVVN19qZLbvJ0nS5nujKwb
IleJNIlsY6IOlXk1+HI/3k6FqYQHwM9KcEc3TRB9NNMoSLq7Ps5Kq9kPQwjBlsvhEOMR8rbWt76m
deA3H/yoTSLVmUm5jgi5kBTLe8cafTv80PQiiq7AfpVDdw2fq2Ec+8SkTdgDT9TWkFmgi+PXDjoz
ZvGuQJcKVHfaaFgKZ/bRmfljGga1/UR2F/q7aJYU+WNmdnJ3A0i+GI9SDZ/JneSH7aMYByG+Ta1u
plsP4qm5JoJagPHUZWGxweM464/ycz1MJMs3gSxKlVvkSXNssqLajWYlO+VobrHsno9H/wRsYuCt
iM2gNj19HmL6PJSun2wv8YcQYfaiuSpMuXAsDSM9z9oWtcjpW7jMj+ZL8kGkfzhwwH9Px5N8owf4
ZNlemRSWy2kcvTHsZ1e0QDWtzlKcIvOtnWRoxYYPt4oJnocG4QqboorxXBT+TofuCvyKVJ0J0Lqw
Ca8REFQR0RxJschyWH2SjX46pkB1YMmoa90N4mzIvLiKm2RnFLmyUWsj7F15PoiHQmtMtQImVEDo
p1+jBAjzWYCpfoZToF3HnaIedTPaQkecbi+uB+CphUaKQgpNvVB5n45i0het6WAzftZFlirQ5jXh
tCtS/MpDpaUdhTAfMaoNp2Md6jx3gAFcgaNwkVE5Y2Pyp7EszNb/WXHLejcVORKitSrHo0eMPlBd
iJLWd+nfmYlP/ak9Wj4CWZ9fdn3Opw7iDslI3B96LOgBOZ06WPLKt7RwcXxCn4DsUI7QFXXIblpa
fVcRHwaZAwxCqzamvz7i9EXRNgRBKL2iS5l82fnfXGlVCyZVrYS40vqI7hk/BEN+sNROecyxjuGh
aCC7nNW5N9w2QjLv6uV5n/q2yzEH2kGcQg8uwpx0h54OL6mB0Qk9Mr2J5PBVqqnVdaAO4b2f4yht
BLUXxiKxQ6J3yeOQBV6tcaq2sxYTpnr42PZtgKfljFQdHhAkeh3l5K/buxwnzjIkz2vMZtrJ/UC7
rwRTcGCGO2skpRgUUhU5staWG/CY07DkebCFZ4JqIs1t5LpWkdekRiCO8iA4NHFtHWPIS91Q0M+o
lqBzNaDOhgPjnLZhEi6MCsyQsISymAKAa7Vz9B3h/GpC8lI9bd8VqjocDWPqduooq++B5JA+RiWw
3tjDNaCLkICkO5w4kLgscMS1gpSVwyZG0290KOjElA9Z3A849pQel2JVZng2SoN+4Cpz0c37NC2z
wgUmbw6OLdfxK4WVWfqFk4nJ0wtHGIoNOT2+Qdf7QWngVXUxshRuCZt++rHvqt7Rpyra6mM8W/KF
hogAi8ZdnkDadk5Hi+tQadWuqUi2133tRUA3XCS0B1dMSbazzKz53hmRtcXJcmqbmCS0TASgWCXe
ImKz1bCir4oxrPzmMCSj/D7W1OFRzpsBZEfXSQ7tE8bWiKc2+XlEmnvIP/EA0ii/ziXIiSJpHe7f
IRiUPbQOAbTzsXnI1bb8xKH+rIo4f8zaYLwNcOfevWyS1haRbSTpxXUiJYdxWqPLUXGkA8fw28NU
EHTSbkO6KCqap1SoPSXqRvEGqTR3Y5yMG1dq1Qe4zHuRPSfu/quZao0O9INcCsJ+7A99F8yHyGpn
Wm4y+1s99+NxikTmzkNLY4FSRvu07xb6BMM4JAANdmZkSQ7dlv2u81WAIy+vyZnp5BjB48pW0r+K
qVmd8wJ5SyNu6+kgVWPvoqFTHqRm/gLL6JblPFt9RgIGo4FQgigBuNLpGdejKusKmPcOaVSr7pir
8vUcNjRMxLr0B3RczS38eYYjmUHb7F8/SQhAl9T8QmqzznwUIshrMdPLTVYNH0/v24Ru3eCLzdp+
f3mo5zvzTyqJnYbABgZQyo0ALkH9LAv+27MrkAelCX1QDqwAJfBUGR25rYtDnlnJsUqNxi1UqIlU
qwruRxsYdNvQ3WbJtfy+nCfDm9Pqk8jU0g0I1Fy64LI7hGnCH8Akt6zO6Y7gbS/i50zZ1sl+8W6u
KhVtllUMZMU7PaL57zqV0E/9ExS9hAEI/OStWZrNY9bLBoRN9jTIG7uyHh7TChQGXOrynMqYodOV
Suji6FNTn72hMPsjZJD5O73qvyRK2B/IIKRuEw72dS5FrffyHp1aW96YZWATZ5fSrkkj2Moz0mG8
S4wxlD06xPLvqZQM2S40a3l0YWYsZacSRv8xolz04eVxT83tMu4SUC24d1SkOBqLcfztaChqUkBk
OMleF1nqgaQ7MkvFqB7SsGCnmyE9/n+Mxx5zsQmuyPqdjldOsD8WPql03TebG9hmhjsppopTz/HX
UBnlDfN6aXr07oDHBsnL27kyJRJ4/rSzKtkzBNR2qJARtbVhpzuArkvSboa/xfZ1cUTStYjiAivH
jp1OsGg1O1Lw3j36HoMdcgkq+gJJvdd82tiyUWyRgC8n8p+7/dcGsm/QqgNGVfGRTsdLBRDusVRZ
UBHBaB5O/ePAf9n1yJ5tyLJcGmppGGQwXCFo9E6HohsX91n1Zw/QFup90wRtX4Gu8z7xR1961SPw
17ywjs/KZuSkn/GYvx3MVhmCSViR4sXDqN82emjdGlVdOjnZuseXz+T5vBZUHFcPv5ZM9Fp3PhsM
A+FmfSGkt829HdqJI+t+9SFpqi3Q+/k1h4UESlQCffg8z3yN1oYqLYaQxUMEt9zrohO7OogtmiWJ
9sGm0cGDprT3+vkRUS87xxbRanW6b50RQj1htbJnFZGJ4IYviqdRQAd8xC/Kth62cxMKeSWMQwu4
BRaD9eut2l3Sh32kepEpddVbmKDhHqI3xIoRw64brdqloeoj/qTluv++Guo2/YVfApN+GR99YZUx
p2Q0mS8gt3XmRk9U0Pd9B6hhlhrKc9no5nAIehWJABfZQWMv5jh9VWC0HFhUup5LbhpvF7jn01U2
Z3rQ9IFBK8OM9ksK4Bjw2t1MkansK21C6Lab6ldfyQW9Ce0tBG/46mtRLRa3g/5q1Dw4GT73aHt6
ypQLWLusZoPh+dKaLo4Sx5d6ibkuG0tNNHZIDGqerOGMq3naHYmb8BHTZD70EpIDmlTqu1ef3IXS
n34a+LsI2levYgR+INbnRuN1msId2h+Z21VzctWklb5/eahzu82WyRQUdBD8jLe6JJFGIlcyJsWL
skx1w0jS7tESG259JBweUzXb0jG5YHQ4oQstO3A0yFpWrmdmFL00xIynFoG2U+Z2fBBh9j2pxvbq
5Zkti3T6QuABLlB8Jkcvw9q1oHY0JAmSkF5pR+1nucuz1pHTPN542c+HIfNA1o5KGh1QIIBPz789
N9lY54ECh0Ao4GMoSDG5EGNrn16ezrl9Ia8CogYniSSSta7aWbY0Sk0sFE9OLc4EhsibSQN/h5oP
ulC/r/fkt3ovtqutBO35EVmgOvRuwFcE1metWz1bUpsW7QxcTAySl1faT4vawK3Uq3+QRzR2L8/z
0mhkJilQIjNhQcl0up45cQMk4oDTRi2viLiQ1N23M7B7LU3N6yqazC1igPWIS3ZdIDZOUocMHQ7h
6Yi+VPlFFswt5TE7dHtb+dGp5vUIpaFDGfp1suZL8hW8B4gBop8FFrWmcsyVrLcL2W73ndTLxwqf
8CBlBTIFWWrFW3o+F6YGuB0WLnKPiJOsm0R0QtUibBms7NTwoJa2TCtKVwGyA4sul8XrdGh+TQ67
vDB4kGVeCz1YqI/4fS/a/ai0qJcG5fSus1Nf301dFqP7azR3/lz7R7Ux9M/8bovEe21dlsWFGRgS
AhJXNDCvsnRNgus0xFK7R5hydMmnIkRIfXeh5NxiGjwbCggGaPIF+wEeAyTT6akZ7d4H/6CV+6Ex
pj/6OC3Dh7LqmviaTpLk4eVLcWkwm0ZPqvawv4CMOB1MA7GmKZHATSrz+Ma3ElCpBRXS1m7Kjft3
YSjSjUsqQudwQk92OtSIRp+oQH3vZwVmYCe1gx54pQ8frFPA3/jnqyfGQ83l4+1htLVUatIZPkAw
7l5ASd0jSrI+JpUdw+aQbym4r19ykiq8BoBnOBcE22swIIw5XVr5ZrvP/La9hsbqSGgBBybujdNN
WuyW5bzF4/WsJPX7I8SgJC7xe8mwcVzWtiWw1NinRN/slaaaHiSdY+KERt1ezQP1XT9RlBtT7XwP
BJzsu6Tqpn0mKWng9O2Yv09pUzhWsa1sab9cWAsDcCWOuEX3L4Zhtcl20tJqQC2fXvTcg0Abvp1K
0PUZAF25MrI68upSIO768m6fDcuPg1MU9xgaFpVExumwbSwCDaTIsActMYH1A1QoahgtwWzNR7mt
SToo7cb7fHaelzEXmCE7QSQgr617MEpjmBTDXkxp8jPSOttr8BeORSk3rz3My1AA21E3WQqoa48D
lcki1Kdo2A8wszlplmpuDKnRMZ/MZMMtXXsdHCb8NtK3UOPSrbuuFUYzIh2VYQz7RkjiPjbr0pVl
f3j/8n5dWjuiNlyoJUQE3ne6X6EGg5zamcPe1Kr+elSTyuthPkudRqq2orVLZwPxdrSZyXwu7/Dp
WJredlpVBuNerVRtZ+tz5VSAdd6FtFA5SgKXTdp1+WuN3WK+FzTdMj3CxFXWIvITlGPjbtyjSxrs
RFuk15ifaa+oWeW9vJYX5kcRB1PA2X8mGDudnwpFV95ZpHIHuCu+W5oMl1KMUKM7llH7VAh5PPiE
pV9fHvXCDj7DIMGbLem1s8pjKIe1VgO3j/T+p9YVyi0EWxbJNTFtpJwujwQqEhkLUiJr8VqR5aS1
dQjxRCQHV7MhYVHsBska6ucbZmTtCnP4mdQ/Q63MiAlTkE/HxrC30HOhxyLJSyjQaFQwEq0FDuaH
D1IfxK6ErsZGULECz+HhLGMDTQcZSa6eY3O6jXVsRWbZzcO+be2BFgUxHO0gCB9ScxwBFWdJXzh5
1OiPBXqxs2NYk/0g96i6ywg/3PBQxMfJ9stdUmQNleCSCjihrLwlAXrBPiy0EM8ah/RMrvfdJ3i0
BVnGvdK2PxU01p96dA42zMOZd8la8JwC3QCwSUC+coFmI01I27DlTW8m1yXW17NqX7u1+lDbK+Ok
bKQaFhNw8pgu49EQtrQxkeJYE+cAqSoxqj3jVUL1mpaKttaJyCPzr+wsq2s87EfgNgOA/7Qct0T+
Lt3gpbGbWJlzgG9wuvWdmFHBiQCyVcaY3imV0suHxrDGO7OgmdKxirR72+qtLjbUKi8uM4El0Iml
XLZGbMBKO4y9zJFLwWfsiGitm6Y11Z2RpfWuT6ytYsCFMw4bBPzhyzNNs9aatxhuDDWaDVjBy6pK
IeyA8fMHmU79iW6IsXX6tBbeBAb3ex8P/a6EfZLGIVlUP4oJ6StHDlFcc3o/bfe9PEJPCD662AXW
aH15rXHjMBAk0l/Jfpzp3DYI8JGL7nsYzghKS8RLlb1eK4Xiwleg+Rs++Pk2LH4EtUMSQcibrFUL
uGyaUQJv22uJ3DvAVuY/6M/AyvhtyGwlZcOgXhpPUKM0F4eVSsXqdillOqf9bMHNHiQwuLXG5Kcf
ijTqcqfpYhtAFvtUbAx6bsXJpy1BPgloDcDD6hVuBSV12Au7fVNGyWGmvPZJDgBb+2oQx+7L23du
o+jBJatAtMg0OWun9wkE3WTBADLtw7Brfqg9DGdpYg6fXh5lxQazWOzTYVbr2IihHoxonvY9YKhd
Y7bhZ6WW44rQRlV/VlpjSneKVtCwRk2h+wQ8VNvlAHDp72u0AwtNUfzlTzpbZHw3eLyWZSYdTkr0
dOIp8Z1W4Cd4NNeFkAsQDhTIojsTkeb+5aHODtEi9wS6Dh+fRwvn6nSooApmP0lq3SuivnsAUyb2
QSaXjjxVdMRNSTduPJAXBlwa4Sm9Ihpvkgc/HTAcEshRYTL1rEXvFhlz/aNm0dOzSJTfhZ0pjRvO
wNmjgAdHRY1/kYVTWNnTAYnc0jafYtUbaY5+q0aB8ShrifYzEHShOBm4UJJyMuWT66Cz5eyqiaR5
4xPO/JFl9IVfnULUUsBdnTABx4CWJr3qBXlY/ZFTxLyXSQ58lpsW5sNkjINd08kGTRpqtXG6z48S
a6lCM0uuc2E8WnnoZjh0wjcm1aOksvQ0QWS0R/u8OwbZJOyNw3T2ADJPnTwnzbgMSrbzdKlLzUx1
MZcQMo5SvosAHz+yoj+zKYjozOziq3RQut3LB/jSBKkZcDVBeMGysFpbvZTLgadI9aA5lm6SSWoG
FHwbU/9cBL5sbTy1Fw4TMFC4sp4rp2eJd0jmJV0MreYRvUY7oU7jzVxZ5a5QtPK9Vg61JwdJetfT
uOakslr8eHmyZxaRgwIWlRYsahp4bcti/Fb8C+LZn7syVbzZSLJrvzP942zH7cY2ruBdLCM+BId1
YXbktwgvnA4D/Z/I6rwXnjTK/qdqzIdjEwn/c5OlgbFrO58ILwmbNNynsz6WbgGZzp9knU2x8SUX
5osmAbxlFHKXxNbqQ3QwCU1JbcxDWEv/WIE2O/ZpU23EyucmaQEaYR1oXcFZWD/cBjS+bU5k5qV1
9FOoNBc5ss3OghjPbn0LZPyrd5HnE8UDEpG4q+trArlo0BOdCA9v4VtIw/tOl6ytus1yFE58YTYO
nwDCEYwfzujK7DUSL8bcNsITkx64RVWUsDjkzZWttsnGc3W2fmQY6MhlLkAccQgXs/DbqWzzmtCO
PkUvGsBqox4ONMjIrfxBaYp3fpz0u5fX72xqjMehtEGD84xQJFqNZ6pRa86twvEM/Q8yuLgdsH9k
GURda1tki2c2jcFMHVjhc1oV+PXpYJKZiaKJY8Wb1Hx6P9tt8yFLZ2DJ2hxeE51RiC/mecPzuTDo
kjuGhgEHD92JlSHNOqmmk4EZAu4sbyF8lG+MwtQPmFdjj4z5tGt1WmJfXtbzaw9DoAyLBpEa6Fy4
406n2kqlbc45U1WSOnhApbR24QuvdxDoRRDCSPK+yObR6RVReB2iszDBofv48kdc2NvlSiz1eFL1
QEtPv0HOh0CSDPrupSzU95Xc92Ac5hSmPn+r0nhmXJgu9VoCNgh+zhWAy05S/ZpeFU/17eRuGKfg
Zo5p4Xp5Qhe2Ej+Za0F60aQSuHqfpNHOLdQaKH8XofDCyI/dBAypJ8mRuAmMTNzQwLFV6L+0is/V
KsDBYFLWkajRmXNkWuzkyE67XZqn1+BTIvCwdPG8PL8Llx/IyzNTEmaax/F0wyw/Q2yU4gO+aizv
KkmTXMWMm11UVtGtFKhbpe9L68lrgKcLFJak3PLnvxkbzafDZIHIeXWRqG/VtqAEkSv+Hlis7Wp+
MTqdkcTey5O8uJ6UOMneci8w3qeDZupkxBXgeG+wIFWq2qR2QlWy9zLdaxtDXVhP8iUwDNNYKwO4
W11CAMuj2teh6ukpvG1OmeLSOKBz7D9otRS7QDfrjefvwooy4tLHyz8LXGo1OSOeh8rHaxsCtGOD
Gk5xnHfzQANhfatO4Z8T9J4bUcCFBeVYMhZVVd6o9TUPzWo2OnYZE54GrtGL2BtMK3SMOGsOL+/d
mfMNbyVuv0bMBJ2EvQZolPIoEFPyZQ8JkdpLtLLY5WNQ7LQyrZfePUTyrLnc+0iabFyNS5NcIOIk
SggxyfifLqyorSmPugxQU+RnO8CErdMISJsC23qdHDIeEpMk8bC4bngWi5TEya2wO6s1tASoVlwG
4JkqaEPjrs/eqiG85qrUbqU5L00NKS6UxCDqoM98dSESkNlBN2FgguXgGBPQCV/42RUIh+8vb9/F
kSjLEb7wMOH2ns4sppBgQifKpMIpV78PU9YZ7xQphIp4UoP588ujnd8+QmGeHx6gBa2xfnjnuVa1
xMZQl8TNniTsZB8RMkLyH6XXckod8uXxzme30E2QI4X9chE4W61jC4gAOodceF0o61ciBdYQqnP1
p2H54ePLQ62a2ZYzsowFvJ2zCARtLWFF8oBuUbiNgJii9HxfCj+svxmD+f84O68dSZFtDT8REt7c
krYyq8u3mxvUboCAIPABPP356H3TldWq1Jwt7dFoZtQkQcSKZX5Tll2c5kHbHNBdEOkeB1Fd3fmt
XRRyMyFRNr7UIXzpo60D7z/3TFlqqmK4T7+HcNHFxq0Z7aL3X9AYTpPEa2JuxSL9PvnuIrfePKZy
Rz8dAGcw5oV18/6K/OVjUxcz4VyhK4Ca13//x1WCjlVtTcno7dMCGgPXSGifqswO97CAm00A7PhK
Wvc2FP2Oskw4Sew8AHivH1jmi6Z3WEX7oVPFfpjH/EsSjtUNDUJzJxqj+yCdJIl1MqorMf7tnJlz
Skcc3C1A6lWw//Wjs6B3ZDVMYDmz2kxiL/X6zdgAABTYFH5bRmc6ywpqau5V/q05AThuxlod1DLp
Fzdopp2MFvvKjny7/rS4aF+ulVe0yoG9/k0jzG8n9xWpkauys2d3w66Y2+qcKbXc1V74+F8/N/A1
2jDY1/IXSr7XjwPEhzMpQN29wSjgubHRHtiIcCzQ3QnGZdeUblReuXveHm96IWtpCbqUfPqy+8LH
DGsLsubeKbKqi2Wn4Fcjma/2oxWl1xAnbzuZwD/Inlc7CRoU1GSv33DBLgyKIrcqkk3t1g3rKfa7
wX6a+qXa+t3Yb72lgLAuS/mdCPoFvYxgI3GM33nKV1fefU38XhWg/BiiGpAEhhK0Mte044/Thdmb
NQ1WazNzkf2h7COcj+F+ZdeMBN/uIp7DrqbMXWWGLxNss7PHsczocOXVnL1IM8jPfmnJswRIGKOM
/f39XfSX1wKbACR67X7jW3pxkDqcJ9PMBVmKPQgWJRTud2GmzIf3n/KXjcPbcC2sFTV8wou9Wod9
Wi+VSVcLT5OXfspKifGM1uehagY7fv9h65e4+FK0tCiGMEADGnVpsDk3xUwRnNAj7LLsW2ZE3jdY
SOlyQ0vY6HY4pUzGIW/RrrgSD//ylnQkVxNZwi/lrv16i/RW0K8Z21oWLcPZQzIjj5GOxEgEK7mP
77/kX7YJz2IyR2m7ZrsX2zG0aBNMLj0tb87kKSNYboWDHAIMEARYcQ2+gkD+6/PWMTCfkcN/ebN3
oT+FQ+CjlFUsybEUYXkKSFhuwqZwtzbdn93/4/2o3ckCV5D1JT+QtLb12352944U/i6yQdCqAp52
sRZjc+L3126U9eO82jXMszjcJC/QVlaazuuP5xRz5oRN6O6bdgnafV31wbORTw2wjARBUTPsAgtf
itZNY6PuhmwblF10WGbGwWaFQCHA4msh581+4ieBbifgsqsQcr6Mf0BPWw+09b6iBGSWbs+7CvfF
fYkTx5Xc/s3n5VEr+s2H/0qn9PLuykS75ExG3T3T1/ourYfpkC1TtsN1pd6NcJ+vbKc3YYfnATRb
G5XonTKDe73aXp4kiMQ57r63WziGnWTWHS+z1ftXgsGbNSQKUCeBSQNqQ9vw4lIuXDkF9VjYB46m
2PeTiyJihCkskfzz+zv2zSsBLiPu8KGYmHqE7tevNIVG56fgvQ/4zabPbBrvBEMhu0LnfPsU/mjm
4muAQdP3MsFE6sQG2N15B0sZeN/lGC/hlphM5dSF/3npCItU4tBzfXiTl2OexSndflJ9eEhgNv1g
xuQfk2pGGKsw9X8G7q720iuAlidBqbo8fWVgtZ5ymvCQFy4jJLPttwgjObeJ059L00ju/uu3oo4F
TQZSYhU2u9wVYzEUhd/W4cH152lH73M5J41rHN9/ym9Y4Z8xBTr5ymlYGXd0zOACvd4Sox+AA1a9
2mpDW37sWG1ZtTewnAd/G4naTsd4HLxAf+CEsKQ2pI7kwKw0c04QE/wSJcLCjrhDuqCMdVuV/aYs
sJCK06mb270FDP+fZvDkr6xO22ddL+E9ClzOg5cUbkk+XM4fwc8O56Tw7Wc9DT1mW0MVWhtI/3Ye
a5F6P8TU18MGyq/5YQrN6VumsQ3F67Oaz72gn7cNcBdhsNja0XKij0X8K9y6t+MqmBMn9iEvPqba
hrIR2dA370w19uNtUgfOtFNl4f+MnA6OsZ252UvSlvqbtBfclcaABslt2rlIHRF8mv6YeH16p7pR
9/tBBsa4970mX7aA2aSCLpnKJk6xowvQXbVT6yFs6+6nHpSsDkx5Q5TAEwvRLG9a9E8nhU25TSdO
I9hEJ9fDZm69QmLFUWZFuS1dMcn6NFQaRQHhT15XHC18xhwn7kN8oKqtHRWDvK+6Ms12aZt6yS/H
nQaxI+VA0TI38Z286esJ26owk43VbXLXaBsWzx3oHZCI5s1eOjqSUWyGjC6MfdRlYrpRVT9Nv2Td
eA3NNycaCUTDPH8ek8ApljgIozY6dMzl3SsBfr2+Xm1FuhucMTAuWLgzerrIFxhqLFadjSlOr0Id
RO32WwlypIyz1F32A5OJOFVLDhe2Uru2D5Mrz7+8YMieSf1WfQW4FeTza5z+I30el07NUI7FLvEn
deqD7lsyruIrodHsA1v1L//x6DH6J2Zxna0EeIaMF+/r2UlWLkiJnVJH1sleR7Zs98vU2iiVVowJ
t0smc33j2rXt3QRdE/Y7ZLrs84QPTHQIJs/2DoEr8gXR4MZMECxtzTD2bQFz3+6qbvqiuizIYhBu
k/lBYRGTPCOiCGfKQXW0uZun1DwxWXWaGAkt/mpwCh6xmPTHz30aWGpnN9rut35Q0K/wnGLCbqbz
e7TApLaSezkqhTF3aldFrIOUHIghRtV+7UAjBag0GBkTWRh4L7UNe/++AMV+a6EVruL1uv1ujvno
7tpGiOouQuLBOejezKyjLeziX8sVhYfecENxFRMvRPSgA7t+6sSYfuVLSX9jIdf3QVhdPn4IPGPZ
ad30+bNGtMs881un/HvhMb35lAojXW77ZQY6kjhNoFBXkAGIy6qAc4yUALDzyeo6/ZBPqMEeZiNS
JdTyyfmAIfuc/3SWqDpQySbDtmAGE7k7j3GYEYuBYXS28T0YlLFvibadt0XeSvtLgzXfVB91nmX1
MUTJNkc4VKQWaC3EzPo41/7inWyqUmM7tlGTPjizMKdn9AWtnz0JnXWmZWalqOHUEaPR0C7lDnl6
J924LdpkX97fiRRtF0ePOQlTqLUhgDovff6Lrd9luabVFKoTekpW020aujjBHgYxBz4zlEr72OPY
t3vENvyXckqmf6OUsPBQVwmXeqFACsdda4Ms62nsDMclqPLvZlhld6niCt/J0UVXz7Hs2t3lHIjU
idEagqqLFuFsxzLP7OqePa4FUp0myq/1vFg938tU6mE0Ul0/Aq825N4LZaJ2pqm9fFM1ldOaKJCh
r3Y7toFVxD0uMmrYmFkFilNBLS0+GFLk+a5qZDgi64qEXvjZnTt3+eobS+h9sdtSfQ+7zEGED5Wt
7ibMU8D+A6JbaNIRD+zyLppRSPyVz0lUE4j8Tsx3vV8q6zQPxbDDUMAW+ygro7ZlmRwn3wTgArt/
mOwFm7msE4Teshp7d4HjSi2JZ96cYBbbNPk2X0a1xFYm0mQvaADeubaKOkQTqyr56vty9OPKBRp0
kw+Bmvcidef5Q1KmNaA3NmO/SXJHnJKuNQZuTul18yOyZ9EQ2+a0BHsvhypSePRgHlutq+McZVOx
AUs3mDdzhYbZ2SC5fzQ8mYVFHLaTXr1X7HY2Nlkb9OJjYQf2l6WVyYB8asvpQ1fGaLJ2K8temlvT
yY15m5R14W0DFXrGhrlGpvxNh48WwoOAqsJVp2yWC5CNsR517GcqN+/NCr2nHwHeGMtRzI6Suz5r
B2TDwXqK8pGUxfuEAXlXvNB3XrZGZYnw5Ikw/dGWpfVUD+lo3bD85rxt0Lr80nN+0iM6T3xkAfK6
MbaJt9gHxxQiiLWvoNujLYVBYufkHrK6Q77l6nSaQ47i3/ytysfIuu+QW5m/1RF2DzK27AkvoyIr
8xiWyvSCr2AgNrbZ6y1wYsay/VhWx1QhF7WdNabMdpzkmQdlG6UsOy6R0i0/Vsac/OMade/c5721
8MGFNrM9nGt59LDmsl+CRcz5LY67ER2jelT5S+J0UtgHXUK1u4ladv8Qt3nvtJjxRhbmoourq/kF
1Uvvl8u/BBviLiBeYwdd1HKOI1H03aFKueaOaWNh4Lqb3bbDMlTUi/gWLExvPuskcQ3Sch+9h3MW
GsI9ZUsWBlhGFs5tawSdPs41ZN8PWdQEznlJDGlty17UI0NpBEhjHDGnaGerwS5/Mj4bozN/lkea
mjhDvTODJjgM/pwis5jm2eQAmjTyZaOgTkSxU3Rd/c9ooW+26zrf/mEmzAF+jHWdd9tMLn36aAxO
+8m1GmgplT8582HWtqs2UZ3l52GYivlDC2VqovXE7bIre8u4oZthkPaNI9lzPDRRNIh4Rv10b640
hmnja5l9gbtRqg9Cy+FjU6Hs/S/Zl1MhMoaD6wm9N23h42taP1frpmtSApcpBjjpddzP9BuUD43K
iwpeuIM9Gk1nngzcMcsDnjPzEhcBk7kpFl5nWZt+aA3j+Vp8vwzvPJauCCkNsugY8V2UsukMxCCb
au9UkC5Wj2G7IKW+oSXS/nDwWfHvvHZcEuR+gBzsjKGV06HOJNHMnQxveYgmJNDisNDLv948Y5bb
qWrshzjx0P88LEbSfde6Gws8p7Q2Ayj2FmYJUdDYWAMPw1hcaSv/Hqb/mSmutP51AA7ofK2ZL9HQ
LrVYMTFeP4VWl0LbdNRQ3qDdhi0EIu0FCbNCQb+sVPjRrbxG7hoZ1MFD6M4ONcDE3OPWqNLcXIsa
y21ixfw5eaK8EtkCmMZ20DespLND7UVZn7uiFydX1Zb3XLmF+zn0equPrRx10Ru/HuQ1xNtv9azX
r7eSoujQr8SNtxSYqAekmqTOeNJgoup9WZnmh8Gnhq77troXs1lEu94dRB5H6ZRkAL27r+2M29B2
RrL2ZITzV5epzi/QcCWIUjmPH91h/Bkm2r7GLn2TONCPAYBow37m1qal+Tpnxu6+aoNu1iftzzOm
Y1PdCRWnomYUHU9sqG4T5sK8C0w9qf0KgfuvMi5MKJFsX+fagGjoBaxH7o+s3R0ypqCJb556up0f
GV/1uwYUOjKqgitnSiW56/vHybosVFaHW6gZZOzroPtN14FX7evQqPwTMA9hAr6oldqGI8XFOagd
Ed6BzEYxd0zz8GTYNEHmuMUpatlgVVskduwMbRQ8FmO3yLjoynJ8EcIPBVhVD/m6SQ+5vSGDLe98
/q7GUpjp1JV3WGuLV1uMttZa8f+v2f1GY2Ao06DwnCk8pfhG39QkRPd04KPbtpmCX0OrjQ3/QXWt
hfL2qbRf6QZjH0R7Nrw8t5EzNIk90Pity0B4hxZHB31UOhjDh7Scy+yliJw+vA0thJ+v5bjrTnz9
xnyxlaSPxBBPty/2SVU4Bl2hWp67woxuQwzu1b6HnJQ+5gxEH4ym0XUsGsftYgstfPs+Q4fT27vp
nCCE1iKJe+Tj5XezECMOLnPTeuVhknb5ZUptSCCOqGEeUN9U/3a8o4N2alJHV+iMb3bebzAzE0so
hr9B1q83e9p12WCblXEK/AHpyDz9pr1+/sVd4j1wF6a72cqGe7QrvV8ziqJXGnu/FYNeryFSKmBy
qBa4TxBBfP14e8S+Cn3t4jwuDm6iWZTq27JvfPo0pB5yO+UF2teTk7nNMz7lfsPN73UPCKt70yap
Cxl8dVJPpTs7IMHFAHaRifweyiH/MAdJqPbFQsm5UZMKuinOgKYZu5IY3c6xi6Z3/6CBrN8i/OhO
8eRigQCbpYYjiTtr7f50PcOlEp1mBGzS3vL7HZLqWXpmVhXZ52G2dRjPXVEbX+ueUlncuI5eDVK5
NM0s9iyc1yDKJN1Vk8O3W4/P9ptk6APzdS6DZKWXiJaYKc7aT6cldqK5P1ndou/onasDfQBxjpiK
x6aV/qyn0DpBKuq/vR+0LncOlyT6E8AeaGKCcbps1EeqztPEH8Zz1TIDuikTcpGYM25hZDKOdDUd
R/jm1rVa7ewNT5n52c2VWe7/889gFr7y9QgEIQCE1ztoWhZthWXWn4tgbp2d9oNpMyBfP208O5NW
nIV5v/PSwvgwTrKM57FUVzbx77bKn5uYlQDjadJ2AYUI5PHiymqjjGZcnjVnrC/S8LBqMeDtN4Zo
iC79gPVHnkxjc0uJ1X53mz600f131V3RT0O7xKhkI3lRpohQ1GNvdPuhzcd221qNX/Rxb9pzfwxH
cxB7eMbdrVrMavqW8I2j06hVeK7cBMUhIyjrUxelLYL8YdvU/t7D8OMAL32odu+v+OV0gddl/r6+
KJfrqrn0esU1nntLagTqbIT+j8kMjXErsuJz1vS1e2W4+GYavj6L/gHQAr4vE7+LZwnRhyXWNuo8
auPHBPHMjZNS4rwzNnN+qAe6onHeOoHat1UvP+oky7ZLLoevdOTGGyBxV8/eZcJNoDeZq7D1f+sZ
XKptzDQ0dTuL9mwAfM03fT+mMULHTb8xPVqYG7vLl2tc2N8Yg9c7bFWbIithfxM8LtNtwolvTk0/
nBGyC6mKvLJ2jqOyu/Goix41TVc1cszPnWmkxvMMabC+b/C42BZz2ZdflowG1ZeIRsd9nkVGuqui
sj1T2dkBrdHWGn6iE6+nfYBbfHIQ9O37ePHTIN9WRSH8ryMuJ9xZTpVr7w6CS6Ef4Xtx6VLX9l8M
V+WG2DdoC6nNOBKq47IsTMw93t93b3pKLD0IK6SdoQGuAM6LzVDrxHCrdFRnx3f6uznzzBSwSVeX
R4uxZIj4V2Gl29brmgUXpL7+Aa1jCveWEHrehB378wQrwtzmoDxytLL87FNZp2o+TotliG09287N
6CXDVVD2Om+7+HywTagwVoIL87iLaqmvmPpnWrXnIGDz3neKS/1DntEYtiz0ds/4ynh35tJ6ycGw
Sy+7N0a36DYDfsbopOPRE3y+spTrEy9+EePVVRmUE7wqsr8+w3ZrzmEBBIKo6dTnyR8BTw4YS1iW
uh+aMHvQOkoeSO/tm9bzGhGb9eRgpxa50+e0BS155dv+5VQhqICzNEDSFbZ38WmnTCZaD6Vz7ugh
0+pZfI1tX7Uc3IYh/2Iye77yxDdIecB0K2CWASmBZVVsfL0EahhLKzHM/uzoMW03GpPMaeP0Mje3
fExZV3Hrart7sgT/0S5UdFhxzgtXoE1ROt6VL/J2AXh9fgQqDNCD3vwaHbhJatZ+e/a6wM9vyoXJ
19ZM3dH/HqQ6r7cdpiLGzfvbYF3VP3YBGQIoI+DC64lCYPGSdwVbfCJY+kwH8CwZN9Y8LC/GavtD
RpG3zZUV/8vTmMIEzM0psclZ1lz+j7oKRmTlTowoYQRYS7VbysVcNjOaeicsvsW/77/axciYV7Og
BgAtZ5DLoft9sfzxsGL2R68uFne39EtL25CxCLNIw7lSBLx9J7YOyBdqEHjrb4R06sibggQH4l0u
1aI/jFbnZ5/1wCT7iMJjklzpu1wW8ut4h6IDbvxaxUO+XKvnP15rNsdsSDzh437jepbYKDzMCqrD
IQmp84h8+qCNdExvpEUOho21PQ/jNhqS8rux4lx2DHmyIk40O2vcSXfplmaLstnC5NTF1mbrC9HU
Ig5HfMqsw/vf5BK9yq9nio84DDMxqNXMvC9+/Uj7OnAX/7GLfPnARCoS9BFd9Onpk3xYlC//MYYF
v6REoFBTV6p8knWtv9SuLborWdu62/7Y++tv4SeQysOtWAfiF3njMJtepSo3e6rSoLPi1E39TVZO
1j+6zYLnbJoCGo5ReQUCcnHMeepK5uB/nLjVtvAizlWiJ0fQ4/gY6ir5mQyZfEmMcFm+G1XTqW2J
1MR8RVDhL6vOM3HgA6PMQQCl8XrVKwmkhu68+TjzbaKbegKEfa5dVYUYByeljYCEIwv/kHSpRMQo
mvyy/mpwyS/bOdJpu6Mxj7rFlWhwUT6sKwFobFXUA+QDJOEiaa4XN8FCrpseTYzj+6Cc/Q2b40bb
wvWQS3GrUzK5RCIa4JVzzEA/tdeSy/UT/7EFiH7olHIvQ3oDfEEZ9XphCgx4+mJOrMeqsdIclX+M
Gw5tbSzGFwfHmoelr3S1y9uxHdFGnrvsYwIKRJ4quAhmcXJQHLJiUOWeRPiAcHRtfP17Pv36BxIo
6OwyPAYhwg99/QNb1SZBYfY+WIPGWhAdG+CNpbHElWfGF8qUxq3bziia02aPVmfbYQmsjWiRYn80
Qx2N+xYEADMnEFQuV1zllNWzXTlpd070VN0sqBXrf1ugIG4eNwadf1B7WnZ7KVKdxO2AGD/tvipB
03RjuW3/LCeZ9Uzx5zoPt2VdG2G/tVPDOlpy9vR+suZI3idRVRd7I0pFEQ91OM6PYdP6NEOMHjWq
diQXwhk29YyTSnKv3QxIrbwgEp47aLH3yYBEpZxFf8eA3nYf68JO8eopDaH9B2bQiI1Wc0PvC4u8
ejjaU464Hg4GxhO/qvxCz4mxvuaDlhuv1DkZslnM8jQ00x0wfVc+JKryu2vtr8tTxmZayemUwVgc
042/rFRqQ4GIc3vrUTd6vMXGTtJvmOdqU4nakpvKFaW9Lcoi1/uUGL61J412bJqtEzWYqlegAOvO
eL1zIMUxdCGzW2UPLxldvdJuOii3eeqX5F53U3aM6Dxjk9bR6KiS4t/QrZKjNSbqSrT564PpS9IT
44gTT15vWUO7tY1UT/s0RW52ZFQm46ACTsc/lg8inI0vcPP5hy3k5+OV6+WiK8InWE3EKZKAouEx
fQnNz+qSvTDN2VOtgyzads0oIvrHYGM3UGuKjd8npfOSj1awWcw6f9JQ0T+XkZBXAsvbNQBWyI+x
gTGCs7rE6RsMSluhjOFpCNjp2GfZsVXK+VaOc3sw3Sb/hhVotil73/j0/hJcXGqsAF2Q38g1eucg
my8iWolLZyulMh5DC7syDEXGbL7NRSvcLYDBGRZoP1pYfKnoajD9/VavtxzviuMCNEwH1PPqEvxn
amLmoPHaqCuf9DqooVntNOVavcz4iNKWWbGOCptTGS/RhDhFFrnV8jxNHuVWP0eOyLa5MQl9q9Ec
9Y8UQzp5tAl3078TAKZZ/JphKa420gmy4xqXpuzQp3akNlOkk/J2qoesicOssOfYr6cJz86ltRhS
F1V7VjpVEtcvTuGuHxnTyFDY80aa5gTVkQE/+JbcSuutHSCyinxl5hZ7urVq3NNSMQQiTk0xdC8k
ZurBd+bln4QImDx6qmn8wwTYo9qBs14iaBCm6A5dkLs42Pc+xgeZP5jBj6WHurDBV7BOTujdlASH
HsmSA61N4T8kYSpvK8Hg9TDLyFs9Cwx7YKlYsP7U9k0XbGuapcM2GFGs2sjO9kEGMLZqnoGvi+6h
SsJenpETFwjTgixmmqq8MbGqTVbJnGkwQtHFPoAm/wQzJMBUPEvazwWgBorQTizTV8+X3j9rKR8C
Nhu6ByA3lX8Y8lEKxpwtLsZ4OCGOAKZUH0NZGfqTduf2WOSTAEflO61xqzUpXhzWes52vmDsyzVV
jcA4cNroXPGz1UxVkTNSNgCYdG7c5p9QQzV/WIlKywMwZ8O6AQroddlmjoJ015ERORuyOGdpjo2u
zA+CCCya/aKXFn1xOXC9LcHMkZ5U7fRfW9/S6hb+Z0l/AwjgL8hm4UOlpf5kq3kKYzQfxmqbVqqO
trYE9ICNoF1ulzKNjuCRKJI2pmQKuYmyDMwCfLHwlDV5Mh88jdksPtDMg3W4iM+UlWW0nY0VxuOX
CNlu7CUF6HAAq2eKL8rpBEbxS13PG0a0YOpaFXYRdBUvSzYtrnMo8HhuG5U3szOV5k1oVeP3ppRp
sUXfACkMguYYfuwoPJ3bIZVDAK8sM5oYtdcxkMemFLbYEBDGsxXgfPfcQw8DKzDTs0PXQkb+fM9G
KOW3zibNuUsmW+kbw4sWL/YMQ9SHYDB6CdhQF/JMl6H3XqCepOPt0pgeNs1TZv9YlrngcOka+rq2
ZegVzGqxUMbfapTlblJufZCBdq0XAzTNku79POtuADxVvb1fkxoyKhmYHyejRtHYsBDchT2TeGov
QhAd8k4qqWtj52V0bzeLKLrH0VWifLCXYUazs5BGcgX1/jZIQmlhZk4SzoiRbt7rQAW6FxSIn/dP
gF7sLQC4cCfqzLydTZV9VMOwqpy57n+9kDl0a10Pd3XtnrrrnfFH4UZzGvQGrK2nomTQImWZv4Qi
VD+ioKNJrTjP1plOdnJfYcR9DYf49kLyPEisVBzMF+n2XOTaMjQ7lA4c75HNvFhWPIToncvY54BC
+VyNxrNkluMdqEFYXNsObfLsv1/OSNtaYCFXlVSwNhcL4HdyAXSa50/VZJIatWVa3HfMpW5c2STP
zmi6R8+ZcXLsl+BxiuCsGH1uXKlAL8ov7kcOJRrJK1ydu/lSZW0S7VRGlpJPpSetAlPcPp/TA+cL
o4cUGKt541mtf80Y729PXaXs0Giii/0/rNwf376U9G7dcqmfAhwHHxWarL/6pFqOoOpLJAOZs1yp
rf6SjPp0doB4w8ykuHUuCu2xhizWOJV66oK0qo5GNRXIXwYK9/pGqWBrDVkY3s2N/lSlhjgwV+4A
xZLNfWhh8Dy8n5S83X2+yWCG3g+bb9VreL316wy4Y21Z9ZNuVflP19fNrZwTb6MZp58LBjj4wKRE
BT0Zw5VT95ejTk4C6Z+2AlyvN/lQwC1dTo16ctBsvhsHx9xO2hu+TTSX47n0qG1FL57ef9+3nxvR
W9pPSBuw1RHkfP2+pdWgSTnX4mkcwGHWueAWNLSSRTzl9Z5REQjD95/4+z0uci9n1YqFCEt4eXPA
td+SLXTKfSzyBXhrhZcB3Qw/zMZjys1qwX32yv2CuJGz7xu3MojfSRb1n4kGBuIkYbPex32qmtPg
lo64o0fBpZwk9vLMLwc2T3CRSxYbanain3MgByC6xYzw38ZK5Ox08ZC35HLb91/szdZBWwBgBEEa
ceXVTPv1UkIuUeAYRvEsA1Eu26jzmqMB5PFg1aN5DCLcxOKAFhGwwSq4Zuh40aFgs649PaIWGQXz
vUv/iUL02pFTXT67Xqb3nWGyZciUYNaWzaZqx+KICphz74BIPBl4UD2//+6Xs6/1+WurjL8yGodl
s+6zP8IG6vkWaOXWfOK0aGdjiBI9QAUq5Be65PkjfSs3bhYz6A6i8auXoc7KMsZuJvgIwEAyOZTe
p/d/0pvjROxCo3LtRqzUKfdyZzNub4wSDrEo8vLJgbBwRLZxSYB1u94RkaDkdlzaaxIMb84TunYc
XStaBbts+p+v12EBSJ7QCXefmsRIwjMO5Cg6NRIwuWqi4qgBqv54/z0vurqsPIYn6/Iyelw19S66
dJlBTjBM6fw0TIZ86RpDPQW5JQ5ZSXb9/qPeLim9fqD3qFtwMTM/ef1yqMoCItZR+lxndftZafur
zkP/XFHey3hIhmLnG7X4r0U6WewqTcRQkcBM4+L1Q1vme6DcmuQp75z0TM0WbnBUV6R5iXfnN0Fw
birSvpiTPV5pgL5dWp4MTZ/BLg0xdvfrRy/2pKaiHLJnRW/mCMkKLKw1tul90sJOu3IPMtDhj3sV
GJGyYruCrmJ8vO7d149TbGZqqDx4Iv1o2keAE7oh21oKqeFXSrf7ZQZQ9V8WOLUZzAMLRbaJFFzE
vhoQZI3XSzaLu7634G3YtfEzbJoi33d5Lh90GMlk74ADaePFEDkAX7pM2akJi84pY2Qh+zDukErs
mNRnSbPtA2/MEWSClnGjtaUGxOIja/hh5WFU3hUeZl5UWYVrTff9OvmOe0y+3OOguypnJBM0n2qZ
y4+NKLMSFFzOiHVJxnTZpYPZ/LAICMVW+aJNN7PonDH2idJ3XTtAbCGxNgETZVX7K+zcWcbz0NX9
B6/vjK8CjPNwBwCy+5S1yvgSVkP3o1wsR+zgXC0PvicTd5OOmdffms7gPbmTXH4AGKb4RGMOf+GR
1vIGkg/eobltJ0Nczmn2QTs2st4a9U9x6qVQT0NiDf1NVXWLt1VMJja4toBoSxk+VfHQy8XcuFGo
5c70pyU9YtFtbowQPuqnZrKM6DCkXf2vFmHBqSghqB7K0NTZc0XlbvxqEYhVDwC4xZa0Uk17LxLK
PKNQ699ih1waMY3d/l/+D3SdJFP/iPxROzu3H/IqpmkzfjT03NifVVtXp7bjXjhBz3LCHZJog9jO
mTV8dbjT1Q7uFkoANPC6Ebgz2O64BnFN4sw/97f20HrAhHGfU/7dXKYIFZsmc66HkGpp2oemmttb
l95F/tHrhGy2CdXetOnwhi6P00SuFmdZNQYbz1XesVWVtMDXQ1uIBzUI9+Dh4jP8H2Vn1hsn1nXh
X4TEPNxCjXbZTsWx4+QGJe408wEOM7/+e/B38xYVudStVtTqlpoCDmfYe61nPdQTtZPABqHWvzpW
nYV3sKJ6vd/OepjMWcB5y6t+FjpaHN+qI/HaYV3LNlPUd/t+cmPjeYR9auKcySXSEraisc/+dDL8
WPc4oALWmsdNUpbuG8V7z36vJQrZDViR9qWOTC8NWj110ns4p6LcTK02mafCxfl3RIef/OoIurZ3
ZZQoHOV7o+vLTV8N6XvEMvU9Qrb3s8hFIX1FrcQOEZZnPaZJ5D6Q4eGILYkpofNG+busNpTuJofg
5AqHmsP4j/0EU1WCe6yz/mHyb5tzZw3jY6cgDt2gMqZp0DG5dX5ht3TFktLQ3vIUl9GXrJ3Jnfad
xLa/uiFFf7RmBRUnCZztwGGQWYSaQDbUnZ+2cT1tmyypkydTEuy381oSiF/KfjS91gfjHA8+P3VS
UxjNtJACK1YEkMN+yEs/bBBGHSrS5Fu+m6wYt47T8IvQhhjWQxrL9k2KoXtfRG//EFmpKcHAqx1P
Te81PwUErOQkCNUrj+MkKogPk237ZpKOzjFrCqs4qqCae3ZjInmzOtEU/4TSbU1KAp1uB3qX6u81
PtbwkFWdJ0gpYOe9GaoJRQdpj7U8osLOLYobMPfOqPErO8gMObTvYTP12V3fgpR9Tjsr1w6inkBW
0c9Ssn2djYXlkx2Lk4LxiP/BZbU4QLcaaS+WEi50EfcZAKMkIasAhXy/WciGI3ODE8UbtXdD86jE
XRrdOU4oTJ6gDrrVTQs9pIKXJ9qmDaX56MyjM6WbtLSSZMd21aZQaObVGx7hZPA7K8RN6uMHMGaI
WiZ5GkqqxzvBBsJ6aQk36R76kHJaUGiukGgq7a70zUi3X4ewxgQWmlI+dDzVztrUE8r/e6OKtZmM
PIoUEIK1tNiNllVt00anjZCZuI8DNO6p/dWzkUfkGCJi0w7GOgM4pZWZ0vgCq9+W/4Fe723cr38y
MiL+zGklXgxNa7pD7/GCHsN2ckYsFOoMQjspAeUKx2p+VT0C10esL07PXkrmejAZlRHfTa2qAM6J
23x0NhjASn2vYCBbAhNG+W85eKniO3mp/FGw6PeYGDyrJo8tdG5Rb9YKZbZEruOgjGYDuHjX15Fe
TlW1CGb6+tmN4ng8NgQMHOMasMAmA0cCCtyqGvvfKPOSJ4pdioIFka9RE6qk/dQh/9ti58+sIE8Y
SVurNos/miPJPIyHsGoDCyajuk8TOZycKSm8/7zLwrixbB/Z7CB1WCv0IttBJaTF8rmAMFaxXnXe
dsw111dstVe2ph33mySP5K0slOsjBBtW1OQU5WkyXjWFPKkqPLgWrCyuQpZ2T5bFvu1cRPTz2MbM
uG076EHST8MbUOV68Ic5i27Rk6830Gyd9UVDh8ePDoFxuQmqKcTmQ6mVzzN+kN8110X9FA/Y0+JS
CbBVqcf/uqnFSs1pn8rFIi9eS2tMYzB5mpPxFTVAdGpiK602qglMdLSm5isY9Qxbc9kNN7Z71/fJ
ZZHP2JTasP2uY4dn2RR6Ew3G1yH22LrNcbxjSXEfs3wuHm27fP7vd8lZiJIw9KnrQzfy1kkYemN8
RQfZ/Byn1PLVNOqCEfHQFHQWoNa6VvP/Wk2hhw8RH+42HRvwVqtaXlkhW0r7OH+2Oo4jfuTV4ELK
on9qSLnGNj9Vit/SXcM32Li3OD3X4xkV2xInuqjG3Cv5SVKogspZ737thgoXFSpWJNpkyAfSsOJm
02VmcmhmiotBhRPp+zCEOF8+f+p/+QmoIGFBcChcOBqrsxmSATn2XSae2zFT/GnIACwOmjAcP6q9
ihb5LPxIHZw34SleDzrA6m9wFK6HGVMhbT0IByq+jfXpiUqu2me10zxzzDH2NBWHFkSTZt6ZEWHq
jS7Fy+e3fHVBgq0p2/LSTRYw5tTV96s2qYKcW3/WCMJ4qAccikNiWnd0duo73CG32LxraRzbuUWq
COBsKdnB9lmduJ0SqCv+y/DZKoWs6SDZLQuVh3DE7xQlKkmQTuyXYXadb6bdIXXXjaF8UhAU3kKm
XBdBlp/CfTOJ8F1jUbi8d8fC51inffhsim6Ai2OKR9etK2gEAhuOlotkp2tC2QyRGv7Il6TvRJPG
z3jqtK+VOwOS+Pxd/OUHLWFai7CMd0G3eXWinAzaQC7z2zcNQsJJpRXyo8uhDQaJhVcKOlaTbGqU
TJTH9BkefaRxIMk8vgZLr9TfbV/dApRdfREAkayFTPvxrujAXj6iLPS8WmpxTgdGlaNP1IH7q23y
4acZz9aJyeJtshrjgF1fPWZJaVU3Hsl6eIIhRDBL630ZKvjnVq/Im/TQyrtcnpU6qeI7LC0y/+JU
wm0O+Lwg1jqVhSPw8/ewrptwUb4KLHtYH+mrrOm4IhJJkeau+yUDrfFP23Jq3jf8W32vq6wBW3ss
ZLczhqKWN6b9dU2S+Q+gFZox6ItU6NcTkNpJJGsKhXxkLN7vkIiUh6qcyVxIdW/wttacKj9yEA9m
0NjNFB8/v++r0v4i1ETbAAqHf1jEHZdvG8WelDiso3Mp6vHXqCtYccVMPKjR5NkPXFjt3jMj5Uz+
ZIqlJeteqq6ffZcN+K3a1dU8wW9ZiJcgNtFNL6Xuy99CpqbZoHXIz1qRTHcLJm/LKSo9hOCk7o0l
4dPvPC8KAZE0xT505+y1l3NoHG48k+U6/1vl4fIUaWGlL8sSPrrVmpAmmtENFIvPU6+Ko5ym4tGU
o8M5EInSu4Ri98sxx+bZEK7yhwJlhN/YujFJXw8Lm7oWSmLmTIpzaz2bl+HyT/PeOnekVJWBLbq0
xBdhqi9Sbc1pE5ud6AITm5Ltk+rU6dvPH8L1B8FiiLkTjAJ2AES9l++ig2uajrU6nsFvFOeMYOjd
7HReoIei3OfGoBx5RLf21cuDvXzwKCg/sjGRMlLSW02GxAUZfVVE3blp587z7VB4lT/klnKkspPu
P7/Dq3mGCE6eLZsfFb4JUJXLO0xQDci60LSzq+Zd5AOUoFZRNOG/CQkHu4iYrBunhvXEykoLNYZl
kKvRfrjC7xdjQ3Q6ki5znr3D2M/iwY7HZHpEdtEfGcfZK51sa0sN1+ELm/PYvfFS/3bLzOpsdBb0
K+y7y1smrFErpVqr5xngVbij5tVPj1EH7zwUiaYdc1p4+Y32+NVA5q4R8PP04HfoHPkur5mgLyma
bFLPpH0kkFnauTlQWunMQHV7xzhRRSreqAiGRWCWYfzP5y/5L898WUuY0im2sLFe3bHd1nwzQhpn
1rSy9bHbye/VwvHNWiBDB1avdC9iqlRYBpwgxOR2Y4K9GtIG9h4ad7A3+YrRWl/ePs2GSp0UXT/P
9H/ajZlUinnMNHht0guj5MYQ+zgKXXxB1Kw1wkDQagGixE53ebkmFkCnVM87ixTe36auewufQVua
wwkpQlvuuyaD9lGEcWvghrSRZZZWNiq/EZMYBhXrvjcOnUBnFiVeApDW6/Pc8HszRrwU1GbVFPdt
M6mVAx/Uinf0ylIrKFOLU1LldK5f6U28xdENzcYnkQQ6UsBRFTVu38SUxJOq6mFvjG5ibUZr2fS3
ntk+Jf2YtjdaA5rBva6fBXvqJZR26fWtUZJNn7Ql3ST7nE8jJae+PKcAqEx8PRC5yi5kOx8nuXPf
JVW5bcZ22JuVLX51bjy9AY/p92hH1Vs/6mptwSezKDeW0UhS2rrnFZt6b8VQa86aoNi9T5RIeidi
B4pOC3JXKHseeEWVEfKEt61avVD2EbNY8jXVKnGL9nA1yfNj4N+hB+ZAQNTeagpE+xbLeSzns66L
OIePEoebZBqnPnC0ytpicx78NAuNzecf5d8ui9N5iQZgz+Ou9xyYpBx4L6V2dgCtWEfFlmS95WVM
1bquq145Nciidk3dtjcaVX/5GFnPmAWWFY0T5/Lf/6cFOko8nOj61DNitOxfW7rzJpaKTgI6rsH6
xl2ufZzLyQr1IhfkfMvOfr2aUTcS3jz36jnEM/IjQiPUBR3nMkGhL483KAXm9B75/rCJu8rRt3U0
0LDQRCqPGhrjkyudqf8CH8d+6/XM0P1amW3HHyOpbqTdptN2qOhGPHcItOMAOk3ibGAZ1YcEN3Pv
l1klvI05JDnmEdkv2ndtahMfRqdX3LI/rSUDyJQZ0shTFzoaKvx1YoCeZlE9GFV7LwZAlA9R2FAZ
n/sUvj7GjCT8UmUmZU3640URhPlsv1c4tIYT9N/40VNmMFZtptevgt+W+V7Xx7uO5GP1Th29XNlj
OUJjXSLkHu4rI+9/pjpRPNtkUpRdOGWGuHEeWO+LP+6HDSDx0syouLpWQyVL83LWkaPjFM2z5lvr
1dpTmts1fRp6TKmfhemc3FFG7p+kaDpxNqi8db5GATp+xUEubvhLVgsZazZ7dGxIH5JYeq3LN/U/
Q5ctuBfX9DpPGU9ZZniA52wO1ExrjI3t0AlUfT6r8lVPbDFshglPoJ8qc2HcWM4/vOD/M6suP+Tj
VIb5g1MLs8flD2ks6c2jZaenNDTHugtEOTTDW2mhwQzoMmUgCydH0jxIGnrUvmh629nMQmtPExry
9n5wZWvFKBzB/misKCXbL1/pPE1qQWkUqvvHTKIRPhcanpNTySkHPBOVIrBD9M43tgermYggPd3F
sYO8mwMHC+fqqcYg54Y2CvUTxa2u+a6WWnKkKztoG4rTVdoFOCNCazdLvBsvn0+CHwjliwfJtZdY
G0RsfDn8gMsHqfYeHMmuMe8B0Zkjwn7kpMR5xwlGeCCGxVB8Swk4j/ktAMLw0DVZ3idBHg6yafw6
09uRNnsawnxt7egNgzf+1aaPXGuXoAJmMbfa7L7oVDS6OtQ+dKgoxFWqW3mh3KMYq3/obld+RbMJ
KiErvFaelDBRl36TPhVEG8qMrl7SFo0fd+NYB5onjKd2dEE/5106RScIRPLOjQG/bcFBRm1g9EhG
aU4xCt+KppvErsgJOwVtyamhzfo62kWaVo0vmDyS17ZHUbtpgfe9Kw7Kk1PZmDGGk6Z0392EcOC7
opD9P0VI98Jnz9Nw1EFjX+xLj/PX3naU6j4vLYidbaFzXs/wTR8gquGMcMIUnbIPjS9xTxX1emzM
DbXlnZ1bk3dP0Ump90PtaMes8sqEGzT7aXvjDfMCL18w5S5WVbpIHxCg1dG6GCh76t0cnwDfVMOG
lkh3MFUaPXso4vOhzUbt++dXvP440aZxQcrIiwvzajzTAXVYc9P4VJeJ2f3j9YP+E+q62+8Jrowq
YoZmjaWiDoXu+BTTnQCAEixH/LipRQPSFnDBYsjCM312TY3usizRpv0clda4MdNSt8FyecnrpFRD
8mhFbukcOkRFxo3Z7sMrdfnscCMiYkEuxdR1lQNQqJMFCFiJT7qs2vQ4tKmoNPgTIK19r6nSY6wP
YXLn1V3poRBPy1gvAimdcTeQa4Bzvc/CE7uAVt+WblumDZBJXf1uJbX3ZFHvBvdt6jmCh0FHOfoI
gnr6VlcgZ7bSM/OdZzDL3wF0zZ6zOdHEnk9GxcRu2XLONmOTjQREKinMxkBLQh1zQGPmHwus47ZU
6rwU2Ozn73Z1jmKqwoBByZazBC0nps7L6aIjG7mOWs+7dxCf/6lcx0JomoC+08zwi6rwtvyeRglF
mlh4t17Haiv9cXEsZ7hgaMLwZlYX95wpmuEyu/cDBzUW4jYdcBWQ8St+O3GZRi8cqXIHIpmn/aJk
ZCUvDRgB+7flDgkBElCY+sBWdO0X+Je2lb7QnOnJQKrfa3damk3pC6VA5Cp+7uZ9NwaxVSmvfKQz
rCYrLKLHsI7VZAOI0iXLccbztcMRkXmvkRZ7T244Gw2jmklOUjSAb8Sezisfgc6W2aEZZf171Ebk
EzdOWx/P/HKULs0hPjf8fnQy1o9ltlK+xkq17seuKkrwBpARvUfNqrstkpa62Rmc7PdWkYpsH1tK
8WYqzJX0jl2rnivwU0j6/9QytpM7lS5a4gvCgZUfnqwxBaQUwcTOgZigb7SKUkwaFDJVu6+jdOtW
2Zb0P9mBCDxoWPWKnMXWclOz3uMBiIoNjjzP/mkVHOyftXp0ywc3S6Jm4zRpwxu03AlY55gm5lEa
uEWfaXYK40sG8rk/tZhukXnE41wFg5ZM1tZEicFhoKh0DUGKO4u9FGo4PAPN5LGaTu+cZQE74tFz
svSrQD2JPGG0J1lBSqjq8HuZ0sxiwaLCQHivm5npmx0awC4avhzlBRUpJb5WjCk45xrvRGiizgEX
5k1QC4VSyX+TJHMBG1YcmV4//7Q+TsXr9+jQoMC6S2YEAufLbyvJVQt4Sqfd59XSV7Uz6f5iuxrl
73Oji/xdc1MR+60Wzluo0FOyneLF5to7fACbztHiSPoynBr9gY12pj3JD2V2KlvjJYLCv5DoCqh5
P8vE6p3nKM5Yai11qA1W9Tnu36omd+L3Ou7lVuBUCr2tVzemF3htyurvRvP47FGqSvBKICWoYrae
Nw4rf5ld+E2EQtqo6l0wBpdPAB+Rm7uFN93baCIbLEVe98VQTKN74JvT1XtT9pgJvL5Lmoe0Vedk
uPEDrndiBpGtS0OdgpB15aKg+TPS8u61+86m4P6QtWr0IM2uBSOQhyolhbQAjQVTeZa7z9/+spO/
fPlswPBQLNsxgH1rVkScl5TluzI9gascMgz+ijiPek5onWpVzo2ZdO24ZyalwA20AEObyXhbl8Na
S5UGaanuvRYVveQo5EZGdAgJsSYQ3BhE+dbVxCAEgzFUWQBISrGYCBVF2xVqq7vNJu+mZrivp3Tc
u2R8mb46R2l/FpXI9SPDdShyIL+ijW48pusXxKhYAPM0xYl3WKMCVC1z0zjplXtcka62h2io4sWc
iYH6WuJyYDGw+letY768ceG/vB/8LTwq8H38uTYf0CUqR6VNk5Mbp92ItJLawYvaRTC60Q6NVn+r
JXz9LdCFB0jELgrXJdP65beAyqir4zRJTy1B3oSlqhDJNz1b6PALu2k3eXLVUKsQcTbx7478oOb8
+YBcvrXVgFwoZkANFigQZbzL63PCclLYC9593Yn0bgyXQz/TqnruaKA86Hk49zf2Fh+liMtLklex
kBRAIvFtr2MK6BPnVaFGDqddzQEwNdJ6OGPVk829opayfsujNmmCbJSoUmPQdEhshBW7X7RoKn7Y
kRaF4Kp7wNrPuFIhvOrqVNi3mqV/2d5aQNTRDNHAhpKxruaqyuBUni2jU+2F7B39Semz+b0f2u5R
mSCh+LJI8MFkS/s+y+PqaQl9WjDMbag9xaJqRbTDS6S0J7vFJuDbehErj57IbSQHE3a6gzIa1m8l
1BSZbDregdhFTtFHN6oL19+SZaIMwodA3w2UwjLk/+cwL7q6mhv626dy1LS7NEpRCvVqEiuHJM4R
U/uKwaq4xa0pqlvO8g8SxepdW6xznHoXvQHOtcuLx2UsXU1JnPshTcc3y0XuJ3wU/6iOnWqImD3m
VnUJ/mnDcMkfp7YfGCpcZh+YUNgEPTqV6XkCbC1ZvTtR/JpNFIEvKd3V+ZUkhQ6ho5J45Y+6noyD
ZWd9FAJejZejfBuB19p6LiWbYJwLgcDYcepm2wyeMp5qDSPIu6yVKpFP8RA3jdzGSp+KyJ+qrKTf
NPS2cE6jQQ/4W0/iwRFaXGXumgKCns+kvUinCQxrfMik4hefacdJBouiHURUuX8OhhqN+a5yG4PZ
6/PP9qpCw3ez1PoXQwPi8PUE6aROhbyvps5hz+oQZK5OAIfUleJ7FAHjDBBKwYXaaRVSprukdMSv
tNRMpTt+/jP+MrZQDy1tNBo9dDxWDYcM4PRSD4hOLrNlsVG8hpOBG88quurGHPZzY7ubTFpgoP/z
hbHBMZ6ReiAQW8ulIGVyFImIvEBf0GVs4YlvkH1c8hMUia6wKNITxphb56IPqtBqPLP5pqvGrGAa
VzF2Tlywi+3D+X5RdjtOINPelrsJ5mnul7nb/1HHKg39HnC8dxea7vwgWyHabdgMpoKm3QSqPCSp
e5+mk7vt2eU5S0lPC3ezB5gdb79XgP1WYXN+D7MMGFjTFFPzwMZVcw8hpYjpPvam1L7vJ6tvf+UT
sQOPigP/6utcm9mvfqypmCj1ABLGCiFqD1t6DCD2N42ZhaLfQKe6hb39WKQun8pC5mVDyxqGn1lf
DYOlceAYQvUQVJcpJmg6+XJjtJmYvtaAal75YtkiAObwvnEuKH8AO+/dcYMJeG6QR9OkEHshUuUf
ZLQQaz8fKn/5dUw/BrVEeNOLlWJdROzRHMShixM472a8ekAthvhoaglnDG/OXGcfaWXzMMSdHb7o
1ViwwSYwJKmhEmE2/ObhATY2QK4S81c/VTIx//NgpvbLVgerFl4xvqPLSbJ1qOyO+FdPvTWkd6qb
YreQkvpKdDRbBsqemGZiaU1k1kLe2CNer//LcdJGjqcv2Iu1ImSY2jnr4diTRdG4/5JCg4zTkckB
4UGHRsmuEvPGFuu62k3YJuVcNuDuEpywttHoTlrpaagXJ2vEZ3/f5WFiH7xwcPcyEWecJfO/Gfw0
H3jw9M2WA7LmevDKswo4sLoxga21wR+PnDoem2S8ltcVZgSrbqXnTXtK516ZkgAVtNpvKLW5I/QY
a9TMLxZss6cONq4SwKm38nM31z2pOnQacWX4AwbcmOgGFRHjc10OvWnDPghb5aXJFTM8Mwsp8bEB
GVYdFgZ0/GVGmGbf2jLbV2+SSRi9OBzhxSHFDvZyFOUsmoVRJ80pEm6W/kwNIxZfEQe7sObpz96Z
iJNLkOXMlyBVQRViasiT4ZWk92yX2AqxHSxdGsARhXK4AORM8SdgTnV+hHj0xTOKe/FVpWUHjSKf
w59h1juRX+OizzdlVbgvicPJxq+1ieme7mfo7DWR414A2lEnZr6Bqm8Od1aZJTgC43BccAUp24N2
0xL9VBzCLixc6Ai6Ff20yVPqN6aSqdaWxm4JCieMOdrOekNej2WJrniMrNzw6Dd75s9wSDXlrh11
u/mq5KO97MtsrA54glxErZqeHFpLJvRAMyQax45xWfvaYLatX6l0n7faTEvlaAM0DQ/xqEENtHKd
bR1cU4dM9pbm2i87o+n+ETRcRZVPdjt+hdzOXPRyzeDmyncbNjyggNiQsJI/n8WuVlpoT8sRjl0z
ogpr3ZKxII9b5MlEJ8UWWvc7tnp8byEuzzvCkhQoaTG7jkWGcWv2vDqgcGGmdpoGDqVlJonLYdXG
Fb0QFyn0NC+y69JS4kNjD3r9L1kMSXOX1FrlHCRs7jKYmEp+W4Owf8x5ncnWV8fMm35EFicouoMp
nUWml6QU3TGzSTS4i0yNUFq/BXf9O2YJuRWCuFY88nkjOKat9iFlp1u4kijoYzYbhS7Sk6dQ/Nhr
6eRsjMnCpWHI8ES3BjA72cLEY4f5kO8LCihxYKaa4VMLc8jEgKV+o/hwPf/xm9i9Ya5mwgFqtpru
gWGorcyL4sSYbycyX0wzRXNcSufURJiOArJZWKfJDzF2TVTL38IJvR+Yw8jgVIxy6F4/H1pXZ15s
qYANl2zK5QS6blRHrcMuBuHoybSrkjJAWpBVEjeOe1Rtds6fX+zDf3qxV+BqHHugZiOFomOxWo1z
Ngt51pVkDmRuFQMJrokrIvBDzdACEqwYULRM8G+WZi7jPpi6gUewcWGsoaYoIqXuv2j4MMQ9G+0I
ICrZAB68ZpNSxeC7ZTQX8Y1P4OoLcGky04fELokhky335RcAbJQuXTdYJ2eE7NZlpfPs5u0kfR2f
5TPWdUxvBdriJ9HHzo0OqLn8zy8eF227Rb6FqAdLL6vU6uLkBxGU4hknBowrsqPSaNVra6olYTqD
G5FQ0jpGTJtfVHhP9K2VNKkV+uMkSbNxcNXh4uR14Gqk26b6MTEgv+PWncqHKh8yeV6QP9MeQ2MO
WoMgLD2QUJHPQ92PlJhBhhtx4CpeN2egdrJkelZVxXTfM01mf8xMJIQ86UmfBVphTHGg00X/luDV
Gv0JtpyzJekb+yEpQ613L9Sx1En26hsPBxGC8wQxj6nXVrphhlG0zaSqIvqhd6U8DWmMQsHP0SUa
XRCR9HAeDQ2v743RuJ5WmRmYFTSAGg7dBthyl4/XGFBd5uos7sitz59bHtiXSm9ngndmR92jiu6+
4lUlWctaopU4dN1PVlfscPiVB7UisIrput1PptTuBtUaT2mnDcwdLilGn//Sqx9qqvy1nDrYpLGL
XU3DMXDoFPO4vMM1bx3cPE/+KaluHyb8SttKV8unPPuPRC5mv0W5YtFSBLTK9VfXpGZQDmGjDHd5
DbEgGas+CFVdBLj7h4PGbsRPDKe/MeLXsxFTAxo69JhsyigPO6uCVJVWeK/dujsIcy6+WQ4UQT+m
W9D6jUoJ/8YAWN7v/35eH1djKiIBnjIwyvjL9++0nkILT+0OFYGMFL5EovodxKpqM2ljzPj0YFb9
11fJHS4lEQQNDDrSQi6vGen9UNdkxhzQ3lvfYTLJeVO5USYeTYRphF0pMv9WtGyxblz4b4+WhZDz
GRKTRRF2eWHICx4Z91p3KNtGbpzBKucddu+k8ZFQOLfiLa4eLdVXeqlwkhDE4TdZfVrSRoMkOOwe
C3OMN2Nmp1uvAKxE5vdvWbG///wD+ag1XLxKrofZgguig1pCUC/vriu8Ab/obB8k0OyctKV6ijpU
y4vY/gs+MnMInG625yc7mao7mSmVfcqJLKm+1IXkoF3PWvSTrBQ9Ac2lKFDVWgO1SIoDUNnodmr9
cLVc/VUzoY1bfQL0tLGHMv0mUjxqW9Y7zzskrtDPAMQAXWYCXMBJSM8eDl6SF/GLN83gs3aiDXFq
bxlwZvieRIWl/YrpAw8M86Fs5yGo1a7N3yV1J6zudWRhPy5Sq45hVpbU7oRIwjaou6J718HJJfcq
7LZ8R/CLE33POOd2xwY51qYmKS06EkDX14FhThbTOZOsfhrYAG+Fi2wrkLWBQFIfnL6sUTsYGicf
EeMdF1MkkCk7fS+/OamXlX8+f1l/GRvUAz1qRh4bS3WdHqtoJmcgSADHqYy0+ZsepxoSskL9M4xy
7h7zKdNvfOhXY58+9oKMoHDDVsZao++9pGebZ+XJMZNa/oh4VJM7ZIrqTyVpk3L7+e2tdwzEqvx/
38KA082uYfWFF2XZUjiYkPcQzmlQTKBeCBh/3LghYaaoMKutaABb+Z5S3HK0/OVGURctNE+wIxyu
V7sVKxncsMD+zEc+hsgudPUu0irjwZz1/v3z21zvTbjNxZbporhmewIx8vKLy4mU45Am7QPryODX
epkSREKeWXrj3f3lOi6CZnp1y87RWQNBNa8B7Fwm7iGClWB+79V+sO4KaardrRnyapUFZAJoA4ce
UQVMJasZMkl0Yi0I6zmgHg+faL4OX9XIBaJRiGomrDanWeYNfX6jCbMaLx/iTYYmJSAQx5zgV5fV
OKt3sh+Nc5V60TbPyPO0jZr4UmkY1QHPfC58zjHOv4qIzcPnL3G9If+4OKXQRTWKKYkY1su3aAIC
zJom1M+aB0oLG7iXhXXQuHMvjxPkV+O56dNhPzqVQfCWYokHD0tuTqiwpd5H8exO28hqB4viOcGJ
D2nTD09ZJlx98/kPXc0ZH7/To2/EKRRNIMWqy9+pRUT4EPKuneXkqK+6CNM0yJqxC5isc7GRrkye
P7/i9WuhrE3vZ1mkF0TV6orU31SkDlI/E1A2R0+dmJqXWFfyaTM6vdbiFlO1H8CD4+hoOI35+vnV
l/Xqf9Yz7hefKA1B/lwq6+sy2dT2RkUPQD93C/u8GTXr3QmtPlAEuDmFAM8NZlVv1+R06RvFnm+M
i+vHTSGXojIn6IVf5a12RtyliVp8Ns5RRQhNX1YEYlqF/uKBAdaCyjXb+casuZq5Pm6YP6AWcWwH
fLMaiBAhO4+QefMcEs4zBplj9i9KmVJ0MJNa//L501196f9/MdquWK54yBzrLkcTwX2q3lTCOrcT
teHH0WmVf4FDwDa2DXV8IFUuZg/W/neHBlRsV+NvB/+bu75HHmmqFIy1M32K7LeiIIMIKOI4dyaA
ylvdir/dIwrahc2keQt/6vIeddgTQ4vu7UyviN1tOirK2e5D9QmkJvq8GG/Xpmy68UbD8dpax5hd
PPuLyN9ma71a/vQ4saVehua5imaPmAQTkbXsOqcKrMQYN0IUzT8NVBks5wpZtLMVbXF76T8+f8N/
/xlkcy28L+ZzbfWKlRLy0ag45rk3FA3ymZHtbBjP0MUiodxrbWzf2elUvU9x4j4iUwqxmSa37Afr
as8y0BBfsDpqfKY2veTLl0AmelvWrKS8hKarj9oE3mcPMyNCdxMl8DN7JFlf5my0BS6XDDKLNwzz
MqHE+QFXcj3dWGz+8mGDhmO9pisMRnRtwjelKfJMZua5LjKkYDKJdyC39W3qeNmpDSt5Y96+/qwB
wLELAl3OVenBXD6AOMW/Q+Zu+GWucRr4jSyq72qOql1QopA35pDrSZOdCN+XCXiefcl6JfXCLFYq
vcrO2liJ7qmV6Wzsx2boN4atxERfuknvbERc1z9sAoPePLUHa3XjKHL93dEQ4jTC5E2F78qC3lJg
VEprKs9l1xS/+T1dkA6DIYOsLNx5H4aRfp+F5Pp8PuCvXizzNKN9AWdSMcJzfvmgNRalPhpgOqCc
GMWOXqyPkxoqaFs1u4pm943bvL4e6AgUs4ugHEHrurZagvCfEIWG5zIb4/DYGp34ZlbIy2AiRU27
zcxx/m/dKuTrXJIHutRAmEHXG2sB9B8Qk+udG6utumPpWcm+zh2ygitLjMNenW0zu/FY1zXkj4su
nmnOsoysK2tNbNMsycsi+pprekS2DyFm8g0ckzt/G5vRTDeyYYt6p9de/vB/lJ3HcqTMtoWfiAi8
mUIZlbxKaqOeEK022AQSEvv056PP5FdVhyp6dAfnv52CAnLn3mt9iwYCRuI5IGR2JXSL6SCVbOV2
GN1Uu/BinT3rgItIgOAQhUoWbclJeRKks9PgJguehKf6T0VLTBZkJx+4EEd6+2GQBadVpprlUzWI
isO3l10wmP3lCcDAjlRLxz7MWOLkLxgMIWtrnpPjQO7WtZlk5mtcg9X0VZsUUWGUyaVR6fovviuK
uGbYGSuFFyEszND3z/gUEwUA5SN4gqS+aDe1VYpD2fg+b/NEzHfhL429STNsPRFtAgZMH79iZ98y
G0YAPAfOOrjZGNe+X740BoT0YLWOKSqffDcWXrnvmiJJ9w6Dowvv1/m1knu7Xucq3HGYsL9fbLBU
VsWjLI65pqlDg+j6ZXGk9Q2L3tcAQNwOpiYKdYhDIHk+vs7zvXP9TcGGUoehGbJP17Zq4LseiNBj
DgHnM8Bfe0/al35Qo9a+uqlTA65DrqBiDV3OWGW/JxBVF172v7x4KwmYbhmO8JWeeVIQVi5BPiDY
vSerI1W0ZSCs1HM2JZrzwDwAMAC4dKqXDAP9GhQ7afGVrVXFFBpyzCvimVLzth3NZbnw2P85Q79/
CsF5ICrAAPGnOX/yGFSqNqvBLwKqOLb2LWHbjtyA3vOGsGz1mVhzUodjUqMTvb/x3S6TEdk53TZF
TpZc+aS0APbKxziPwHTkoObqSXwh1cy3rvHwaDbN8Rkebs5EYNd7wfSbHvTwqODJL0dyAZsxYiwl
m22KXeHtwi+/9ldPrw1CTGDwfTXZxk5uep4Xi+GpgTfM9bWWiD3Li1zIvHSSPIVBPksA/xs2zAbw
MjflbOLY8Nri1tOHS1kUZ/uo7a7tQ6SCrg2r4bTn3bPteC426ScEXA7j4dJKPieu0XrbTh+TIRS+
j1grcdv8+eOb8JeF2dToUOF94yxy2nBwoeLXMZ+gp8BpDRJasG18ZQpQDHsA4QStFcvwkiapdqnJ
f/55oSLTGTUx6yW7/rRJxYeA3NxySo5KOYaAhm/ICIm0NMhjnfILjfbzynTN24DaSpuDQ55+esLz
G6RJAyTxY1+WyS80OV2xV0NuqYdRGwNnOwMGWiNgXCSMAv1p/QxGTWs2llFIa9PpUrvwXv3tq8Nx
Zd3O/kgYTg8OWpIoWw5ueszGyvvUsJvf97WOEcuwAJwCPJchw8PpIIQdY5DRhgm9Xar2H//6f5hi
J6/AHx7G6qmlQXYqAkaQC6lJJcHTqPVVc7AzbfFDAhlMIoEwKi5bkdUDHL2saEEnDp7zNXE6UIeN
Xeb91VRrVfwptmYVh5pdkkeMvDpFPy29B5PQrEdcUakIS9pYMornqXqeSVNwIvLYHXUPj2vOwt4W
yd2SpOUvr6fwoNldWbdtANV1lxRWnj37etanEZoNH0ijAziLCUIBUBrwcexeG0Zbbp0e+eMubbRs
jmKJzmLv1Erb96UPL92J4e3j1NXjYAPyps5+5EYqaZ33ZOwU+WzlUTfw3BMt0nXEUDpGl4arkhK9
TjDmekh9Wz0iDB/mW4VNbtz0tZbKa91YdOu75ZT2fN0p25y3E5lcxGakfo0yMJPLA3Gf1rcmqAy8
OkWeffr4x/tzqjv98SBfs3MAb8NhcFIFD31dOqZ04ydlV/PPuRrlsk99zXURpPWZHdVkNuAWmTEI
hqLzRf9mspUlBKQHotwVnWqHsB2kurdBsybh4Nf9DwiUMouKuO6aCwXFn5nLyZ+7SgAMzvycF/iT
32/yWTXh4UgC7SldKjFscGniLqqTeNZZ20nTm8EcSvmQqE739xqSqpZQnpGTTCfiwQ4bmKgcqtrR
GmSoTb1ub3m0e0ZLXZ6Ey2gZb0us8xxYpd58N8a8ePaEnttb+J76tDEUzLEt5mPx4DQkuW81JC4s
3AlMbOBCTclTPhQ2/wcoy6GU3K+wSYdZbhXihUvv/1rRnN4MHL+cEZFYrnv/+5uh05Ah2yiIn5hk
W/p3NjqCRkIMjWnCiGpu7K8VwzFCgse50u8x/gbXQaZr9TUGKH10onggJrWm63PpDHte6KLYIB8L
dR6fZk4C7/8wV3l27c5WdSwYoLcPVpsurzk2lewenbFzhY+nu7APn69IN5a2G4U9A1jcCO9XTCdL
IcYIxBEblakT4cPcdRbe0IZJNzNiqi8pav+2IAwgPndMJ+lFr//7f2TiKKVo9sddcxTu6F+xAxLH
MveMmRuETsZe7+Kmu/r4XT3fZmmlI6JlH/9b57lMNBEsRt8coYh3TmgTiN6V1mJEvajyyOoFqMWW
4daFZc/PTdQ369iJrh/08tOyQuDw8J3Mq45jIGPvPgO+XEd5MMmfhBJhQmYEvwSAk9fJ70IusosW
zOzbPvz46v9yw3njOb0xgoGMF5w8U4M3ZGZLBXMEAkYwTYfQje9h+urauKxrWTcXyum/rIfJlVEN
VE9mb6dnFzUlowbHqT3WRATtRR1/CypkXbiRuj05henx48v7y2bOpTGK5bGBM3gWmFmBHBrn2ZLH
mDQCY5fPKR4aHxZ5TJFszbuWeiPdUuMY5s1AP5lNaajL7IgxShUXjsp/u3YMPXwe/0id/tAz/vNw
60BQyIkY2mMSx+M+MZfm1ioMa8HAWT+QmosS+OOr/zPdfv8pW6191JC8xXC1TnkcTKxs0AU9CszM
JhwzTnXnjQbZFFwtjUcvPW/71ieTIWFpnRwhJIYYSB90IIFVSL07KoRY0oeSrVeaBdHd8HCiw6sk
iNAuOGJLyyZYN6n0KtL7BXlEz2ckxeLVW6/WUBfDLm11jISjD3Ea6WXdOY/B5F1KOf/LO7wqJxi4
ox3mdVpL2v/c2cDONWtyVXmUbV++6Gnp7rAvYwXIrfG6aZbiwL53+Pjm/uVgyDhk9ZRQKrq42042
TYGZumrjxTvaQD2P/JyoGczJ+ibH1ty7Wpd/YaKsdmnQc6eTxG2upWFoZhQjZBLkFhrzP79bTIlM
wnnYs1Zy5nqX/nMX5kBlXgcA8phkRkH48kwusSB4a0JX6pu3TQHG7kLlcP5Ir+1kvDUMMNBTnzlr
smYs8qHwjiWWFQ28OvRWbsL8KcsBdeDmbKcLpdX56YQVLZIR14bfSsd9f5EjgSno3lixiJflNc2U
HZXLkrlhK6th+/FPjJmCf+3dCwS2GXrRuv/x2eI6368WO4WkyEsDvtLe0n9PbQXcA/M9guI32jDd
1O0S7KwDwEqVmWT1jQVE6iTtE/sTb3YZfAUmp3V6yBsl5xugoxoZCnGXl1dO7Zb6L963zoV4kw/+
pi7Q0n1XZkzqpxMvCNNyEn3bK+ztyfWkE0KIVlRRbwFTnw76BG7hJVFWYt+vEOYibBw8a9wII++t
7zSo8EFcT2YzU+cPtO/KDQIrbb4mm8O8MxPROX0Er0mHvW87vcmJcg7MTxpnNDaCJp1eOOMOCxGI
NumbjrDiHZk4JEHj5+yLUMtj74s3WMP9WtAXVy3alJ0zTqnayJzO72bkfSzh/iCMDBNNn9I5Gkks
1D/h9lR6WFByxlEztsuTr8nA25ZOMLylNtGWG9+p9QehRv3ZmBxjdkOnsof4kOd1E9+6aeIjl80M
50n4cVfBAiyNL05VdDMycCN+zOsJ96LAIN9uakuZv6hHHetzxWtY39SJQ1IrHjr5tpAX8r3taZ/t
e93obnifNQgyQCOWsCjqOXtpawauFqnqX8mElE+Zncg5Yo4UH0VBQwq0alFEYqBNt6ll2d0AVK3z
KJOTd3TB93+Ok3F4Kbwi/jEUgVGGdN8rcRjMJPnaBCL4RWvSiLcQrGXyjJF+sSJRcA4IS+gNVkRe
jyrvK2uIx/tcH+s3mDecomYjp/0rrSCF/V+SPALJwySDa6Zf2GyyoNMVmPmqe1twifg3qZHmkrQ6
nwgi0sOCdMchMbHv/CVWwRM6BOIANF24N745j59od9b5DiN2dUOZ5gdR6xLXwa6QwmGZs1k+uUul
1BZvUqLCPHcbIu2pzb2jR+CYF+pgbb45nld/7xtzLO65qHSzzIPfbxek89fom4UZ2qPej8+zj09u
sywE1m/buJC/mhgaJuWePi5RHXt9+alnemgSllADwLeHzvBeSOmO30ab4+0zbtxpuPH1QpOR1/Rx
uk8FmbU0ZOah3cSynpeoweNpKywFjuIxZ9r2vVWMQ6KO4aHY5kRErq9XQhhwlilj2vSM2wnWm1KD
s1jQwMDOVoFilOsS1rhrDsbXoSLx4NVopG0+JDCr+2eL2/+VDk49vNmpR5ZmSAaBWR/SpBxv9cFo
62/JiEr3iVHsAqZqbAlNJGO88370XZKPv7s0s937DgLmshOwDeawcX11XetZMIWrZcPiJ4JV6hRd
8NDYcevcFEmrT7hWBmx2c0vsdjTOI6emTUxiyD2wQ0dc8x+WW0XIxuRGsBVpT5bUSivymVrhyo85
cX4WTpESGqg36lAucqTWVGpewhL1ox46iVi8zbzY0jtC0Utqft+i8zea0LshUq0cH9plWYwDxx9t
7w65E+zxnKJJU4lLfkvWz9mwqwJFOqIpyxn8MDSL5OAuqNBeBrsJ2nuuN64/5RgzOU2WLWQ8Q5ru
I56IxNjaQolfSiNA5sJWeVYwsGsj41hFDYzdGYK//65btEsakqhnhDWm8xSDHi3wh8Sw4AbsDNf2
gjFrH5dxcUnQcLZ9MahC7gsxjHIbve/6v/9nj0aElvgDB7yjW1baz6JOXhQti2xjEgLWXSj/zjZn
B7w5x0Smf+v57TQxUbdJYMKc4gOnGOpd3SziLeVoI8N4dpyjqdr5QoF7Xm0zkHAYuXNl2OURUby/
uoXOEsAwk0AZGM9b0KD6fTbV1U98Ica90XbTte521t5YnGGO4E/FMpwG++vHu/bpyYohN5IVepd8
1WmNn6qpM6acAr+QeDZnqzZDq2EKZvR19qbVZb5r9Zyj1EJy3URUygi/sRX9P4+k8DGQJkTvGmdZ
cOalEzXiT3LEymfcuDLe6bk5/dLKnilF0bLxXpNCal44T543Uh3IghSkXDEHWs477+89KXSQtfhK
HDsrq8PSIewl92RyJztJbRA0RnM/kirub+au7N6aOq5C2t0zqjKbZu+/1oW8XytsnbMOxSgWu/d/
DKA0OoZmNR39EVjmnBsqgmigQDc4ynsKlHbJX/6X94oZIOc7tEKoCk51viimvaXsrfnoNCX+Z5k6
V8Iqxs+zquNLpvzTj8f6gDHgpx2yciRx5b+/ODf3tTjxk/q5d1oz2QSWCqBHSuI4Ay9Xt2nfto8M
IMWvj59rn3/2v7Uoy9oGNgGG+lT5+DTfL5uODTS41myefUxi8UNcVTxPvIjdl8VKk32TDHWyERXn
rTuLGKEvH69+eoPX1dcoCl5s5G/MfN+vTnUXDw3wxWeaQDDiRVV7T2DHhoPbDYTUfLzY6ZeLxD5a
XEhHqcgBxFsnRb63FLnlYn16NkelT8Q4YcVHt0jGKHM0881OmjS9sOTZOI1RPsdy4gKxv4LJP+2B
orIc4QQE8kVoFsjncAVyWSQgVR4UokKK5Ap15Gh8rvWJWp16fgk2CGastzoxGX22fmLMEZwsD2JO
qutDmEy5n+/Q2pq3jhW7bLBWonVRKsDDccIegh3cK0D8tUXo809dS6YvM8ry1xLynPv88Q09f2S5
ODA3HJxW3fGpn6HP42zkLKNeVDKJ46pVvG05H7wUapojbercmykr0t8fL3om6mRBJkirU51uDzCK
9Yn+z2Yn+sRvFr+qX8gdB4skWrhWUe9lyU3i9J5zSEnx3hBOKbBlz63jXftGQ+hTp7XWHt720GD9
7edmz3F2ugpmqpwrc9bUdPz471w3+/cv1kpG5UNFdQsU8bRZnzkIYgrZmc9zWzVwkumVqL2FR+zC
R/H8FWKdgNvKGZxW4ykI11B1Qr/ZMp8H2eXzrlq8nw6KsywyBp0hx79fFB9DrocjLC/v6fsqisbu
YKo9a5VGZlWRVOnBIy1rvrDv/O2i/rvOyQkZCXtejjrRGpwFpI9VBR1CCBdljjdMfRCSfXxZf1sO
srVuISnEmXM6nCO0yWsmf7GeM6bflGxNduM4WflDT4vqUm/0/Lmg8Y2yfP3usuSp/CDLK+WlmclJ
Iy7G11FrYjcc6Gp++tdLoqu/mnDW9xMvwsl2IqUO2JUZ8ksySYM02F4tbJvM2qIsb823jxc720RW
AMtK+WGwq1OinHxZXYCkhk/+4otVF327SUUVvHHwg0fu9/Z8i0ose3GyvPm9YMYaL7wAZ1+hdXEE
iDiImfqyX7//HiAWsJaCfsQLpyYSAwNc1Bb2Pj8I8zgp471qiupgxO5y+PeLBitABYwYbjW7vl8X
PwyGRPylL6lqY0Y5JP5sK69PXhYClF9qOL70JnrdzULbke4/b2YIGGijoBgDcofm9mR1j4w7zWok
bqqcZqk1FnjXpkr7bneyOfRpd6knd/aKrOtRWvPQIu6Fb/T+atF2xqlAVvgCWNnXrtPREM1u6uMS
9QwwjGDz8c09e0tAia3Sq5VYRa7GKd7LdAFwUnqRANomStA5EfbPYGkuRXCdsaUZxq9qu7WwxCJp
nZaUtp2W7LNifvEz2iPfiAS3oOxKPyHlrh36O7ekk3Zl9m4Qby0GV/RYR1dKua+cYL4uvcwpw9Id
u+UqzhwFhNVpgJ+QuNuNKafeuV2upSvL9sX30+aq1vXWIFxM60VUDAsZq3BtONWHquJEr/a48uEH
EE7nEnjf5t/TrIPM8PGdPfshYaiyY3hU9KtI4nRW0lLJeQrewMviah5qjMn7apA7uZdufwnAcb4U
Zn7aqYQWYesH4v3+mRkXM8GIl7YvcLXVS5oWgRmNWXck2c/pdx9f1nml9QdPjymJ3BPORn8YEv8p
C9DbZhwdzfalX61o+3jqyitvtAMrgm6i2t+BrvJu1bcszj61+uYZxf9C33yZaHYYcSfgO1TLklYb
vfO0p1kX0ow82U2IBobEJnTQTpYfeeIziSBG0vztUK1dMTuYm52mQAKBiU47+SDx14gLepaz7+sa
dgEAZzVMUCafUlR4xdsic0X/YnjdAMmPqBRo9k3/OJlt/WU2vWZrk4m9z+k6X3hczorm9dfDRMyb
SIf8rEI3AiGTmDDGlyallwdEsGFwTtCs3UdtpstuL9JkuRS/cPZJX99GhocYh3hBEUq9f3B66bNJ
YlZ+MaTRT3sgWxWalCYna4FybbyviJbZlV3xz1sJ6zI+BKlANYAZ5+SBbVsnyTKrHV5Mi0TxkF9V
v06t5eDjz3kdOB8TiuyalzoqZ6/JWh3i/mJcq3tUcCfFzpBOba4AGr1UPT1NAr2QcYTBoJViF49e
2Ww/flPOzvTMLD3EI4Dx2Dz4rJ9cJVojVG3VnH6a0arfZJJRtJGO+S2dvrusrfeunRkPK930nkad
c9VzyfeyHbt/e7LYuoBbsXsx50LuTMfs/Y8MHiV1nIYRuCcoK3bezCF1F5hAEMqOgNnIBXBb/1td
+WdNm6kSCU2UKUgB3q8JiFDAOY41ErD8XGGFQdmKLqtN72fRf/v4Pp/8rKzF+J+sEhch+Z+T5/u1
POnIkozbAOiy3v0YJxFvewDohON4s/74r2uRYsmNXK0IrHh6tBVJqfmJN6bXfuyA+h0mB4Y4XOV2
oxofPdfHq518E7gyTKCUPjiteU8QKr6/shWc6EJGjw9NGdhXZTB3j3o+yw1ZQ/7GNEX3b3ET63ps
WoiS6Tv8Ofu9X88EkWcXQeIenKAMPg96DaImU+RVOT075T9fG2sx1edEhUjFObk2w8TSvfSLc6ik
8znzpfHIlt1d4zgdo9YZh/3Hy60P+X9Oif+/NO4kWxY1FQXP+0srVNJDMiO8o0ANsgFSZIeao9db
qy+MMNa1+SoTakE7FZT7OLDE7uPlT78Ff9bns86NxS9DZ+2kjBQulDZNlf6BBN70NfVleZNUk/5K
K0G8+oOmmCgGZhFZTuXfCluf9zHC0mux2PqFP+Vkj/v/X8L0lT6Uu5IzT46WjsVQeaKHfajgMm+c
fpl/ANPwdi0gxAdafQXqLFDCVwU8118f34XzNxUDLoh0tpwACdQpRW1hLNFRyLkHDUP4NZo/ssVT
kT17tbzkK15/z9Pfm/2UB1oHk0DIx/vfW+Di4WDEUk1lN7uxz+oNmx2Bt2R47N0Znf/Hl3ayk/65
q/jjuK9oBjkmrJf+n6oI4FrrFLPB42zMtkULM+9ufMJKI6PT2007MxWOuKvthWXPL5OpL3l8dB5W
XdmpXwcpDryTeLIPXpamXxlWidBd+mk3WZ0eQco0LhwXzi8THAM1LQYKqlo6zO8vM1gYdWnJaB2G
0ibVeszMTWCn6hjHVeyEknPgo9abjJc+vrvnDw7LcphnJsCVopl/v2xSxfr6vbX5EA7Z3kikc/A7
KkHyDt2nj5f62xWi8vFpKbFvIY14vxRH27gblLAPs2z13x0Tyy9xTkuIiHt3mUKac8sduaP19K93
lnYIB2wwlJRha8zR+3WhK8oY8n9wcNFR3UkTZFBUaYFzq8Rs3GpIYKPWd7ML+/TZ87OuyqFslbJh
dju9Wg/VUCf6wccGZXuPiacAJJnYo77bNvCoUBS2f2HFs58SBoTOw8q6fH/48L+/zolA4tifTOeQ
e7NJRkol0qts1uMwLRv9UhlCg45/7v13AC7if37Ok5qPWY5J3ksHMtO1xqNwMIQcmtYFAoPxaAzC
qQ2KIEQK3jr3yHob/c0TaYfjyvLUQa+GKYbynjlACQZzBPCBysJtI3Ohawosn6Nz2FW5mLfCUe3R
q8z6u9849muSr3pmS5/1F7buqYtMwMMa7udkZN6aOHX/qFsiFttliIX8YkJDm29HobX+41DDtN16
adA4V/Ysq3Yz23FsfkXUnw2R7fNsXi9m7ZU7a+j1ejO0zTJ8RvpnWs9scAZRK4IEiFBHQSTCqijj
TzWCMIJBK7J+trVhJJ+r2tCSjSmy/r6xqopzGRd8P2Su0Twi/vYOWj5NTIAzt/S22WDL55LS67tn
Cu9Z2fFCLJ4VaFdjm1i/TeJP3nRn6LQIJ19VI1jXsjxsSqiToSLG/cCfaaOkavpCbkHIZv110nfp
47gI0733XQGVocUC/+BlenLEwlK8VpSKoFK4faFnt8F1HjsqjSwyBeoINKEvPhlGhfh6LEb7K6jQ
lqalYSxym8yxsvZ+XzFdF5P2o5V2aW5HTTrGZrFADIT8//U3QMB9YJ2iDUJ0bmVzk3lzEJdhWljD
nTcEiCZyGIHunR8zD49ok2oEQrmp6d6l+chtXSD8P/eyTeK9GIr0riWHuQ11vxl/FIlD6iySlx5C
SqL9yD2DvBa0X+VrUuZQl1AQtFJ/0soGoLJTirJ85FBoa2+FJZfrTiR+8DYGhch3U2pKsRkGDXHp
KJspuNaaTr+lN4hKoZtniRBNTRNQHAebx0PlESgTCrMp7Z3h1uywrW7UeydFdPaABR8l4CAHVOho
npJiP8IrnqLMTzL9R2MMeXOne2D8t5Kpjvu7C7IkjRwSsfqHWihr2SaWcH6DPYVxx3ejvfU6KLTM
WFRnOA+xM6GT892lLnYeVLANdJa4/6yX7TQbka0s+1Z5jI/7kM66HAlnmSftl5DB8mQTsLR8Z6JQ
z9VWxL14gxKRq1dzjrXvzah4eyQeGmTLTTzXJXE7aoFhQ9guPeSkbvtaMYVJ9eRZppZXbQptHsob
b65qkuQLV58LvtpZoUcKtUoX0msutGfeRqScpVkP1yPGFjDtadd6Pwplah69/cFrdyRDqTkI2cDT
L0Wu0RgvEOmtoyzl/NDJ9pZXpRrhjJHyhV4P89qzcofFuprAnj4izjS8a7fTGhnV2Vz+amUmbeYl
jdS2BLHKgb+tK9UX8IajuiY2WVx5hUoBg81O7d8kdT3Kq2oxcL+zIY5N2MC5nm/KXtrdT/phWfdz
0OymeUyLhlFMRN7B0Fz5yqmdyBZ9e6jIcaB/Ng/jHAJuhh+tBaMOKE1pTnNLX8AuH4pxKvFTW9b8
E3JtMG3KjM82KMo505Dwg4jecmfN7pGRsO1voOYZX9p2rB4zR3P9XdL6Ux3OZu1kJMUVOS9Gt/TP
lUsOKxjMOmjDtOn65K5bQ5iAASkwigbSd5OBOo0OhDC6d8cwFrmyO9RZcMjBDHyqAE+74egl/AeB
NXZh77kJOrSaR2UHu7u8bm1y9zA3uOaN0NboA1GpEmEQw6diW8b9lG9mJfXPgVi0djMSqwR3LJt6
moheJg6+1RIeqchMo8eyLECYyYk07b0kHsC+lTJxv1Vi8h/AwzAd7ey+R3dT2kO+9Qbuw1s75lPC
/KJPhmga6gnmK5hKwO3uFFthSzcr2TVO2yckTbbZGCWImojD4/D/S2ME/nssk+BtQpr44raWdKL1
dFujcAqmn0Of8/WxYF7e5CpJj4tbA44fgpEPR5mmwWdNG6zyYKZ6LvcwnZZDzmPKrC2u4y9TUko0
0H6ffZsKT7/zJAaUjbY0/V1qFn4SpcvcD1u/16ZDEHT111JDfByOs9l46Ko1hTcusH63mtmB6XQ7
KbexaGhB9ZOX/SRhpKKTWnt1sCZslnyEQNFrKSgCe9ktCLSCPWnIsE1UO2hGhJWEH2npVPGQpiRo
AqQx5yeTRJUUnZjTlw9BWkyf0UCWT3kWZ8tOC1xZP9i51Owny9YYGoYUzXF3mECq/1bzmnnVWoUs
nsppcW5mNRI8q2lz9a2J1fSqp9IpdlirA3MHmLa9TddhHoG8yr7v5sI1wrF3ccINawNqL43FvfUq
RL2hh8zlpaQH/AsonyEP0+KNQLRkx69iA77n2G34ZdTDexCRRbpUuZN1og1hrJoK8VYMvfvKGri5
YQES+g6olm2z4djibnBG99MYNzr2UukE1wzGE2fjdnYuDm0sx+5gcfpTW9IVe33b1oFGLFPeI00s
807eWtlQYvp3s7TbZDXpiZHTMaUM3Uw5451DvMrDyKFebnK96nRaqmIVzFludlsGSTDt/LpyrVsb
L+LPvI1RMaaQvAkSGIXKQ1AV3dEXtocC1s/KfDtpQ/+r90XzqizYX1s6t+qKU63OuEfQtAzj1Cme
RBY3PQJzvRxCQyt6vA0BP9Yeu0N/RAVHsBQloPEw141HnUU88WtQmN7yUJW2jwI1J3UvNDi3VOHU
UcKw41Q15Fcie7TQLgzl8RkKjB+enVUj1P1R3SnNb79riT4Wt5Y+dr8MQTcpXGqyAJ51UeJTGtrK
/2I5newiYxTDr1wzpuLQE4NYXZlGEyc3/BdWEDVal3phZ6b9g8/UPL/x02786Q0JPsnUlY76bNSq
aLZJ1+q0XkthGVd4V9ekpmUGeZnZhjL32eKro5P2ecYFci7cdFbs+4Qcxm18KJDt3s99g2Y8bQsj
DxV1sPULmoTK9v5ixsVGNu6wDeoOmU+NjvLXwH6idrU/wRYfkwmFp1OMLqzNxEu+BnaH+o/xhplv
eJ6HIHIS1/ZDE/tfephqMed7TfdnL2x7XWY3vTFXNg1UK66uymJMt0jWnXhfep31OUvlUm8ViUHE
qvUzdVkQLPMzzOdJ7rOJMnJLtqpLy4k6DZycNjnelQiC4qhl2mjtEpSQftQsnv+YJwaaiQpZ/F0T
WHVy3RkS+bQ1G3Zx1ReJ/ysNKnxy0PQHdyemKq8jkaaxZH/1zXZTND2/elCnlbrGN4VzzcHZkX6R
SIRavJI9jqEKcePGnSnwUOej67gqwUVQtTeuIe5iYNDxXjYxIYFZHWf5oQCLwYs44v8I6TnCba7m
DMGYSTJbfXRtxxivUx56BMyVjF+8JdXa0NQSo4c+HdQ/yTsqMI84lIKOx25zPZpwoPux5AUoihhO
XonbgyxNWq1Ya/W+3HZBgreiQzW8IHReKOlKCWI9tMmJJkvU63noN242Dfr6UOeCzn6SbCvbT3V8
6LVnPOJfKjr8aAJrqh4osFizkxY3xbRM/mZauuLBrc26vRHCVJsOnJYgx6ZWvL9ds0zqxVF90G0Y
e/EXeIsjPlWCzM0XvTHiMcJwpngBTKyJu7HVarKUrS41Dpzue6MIp7pR04OJq6c4mM4sgrCrIR/w
AU+bXaKGdkxCNPbIP1boI1W2Z0KQBy8Td19qv51aOh3+kGyMoczrXUmkcrDtZK89FTTXrW9+yr8c
NpiU4gjjpqttGtB52qNqbIPSgC9Xs/HbhmVlb4r6Dg5uR5kiSu0o62V88dugRCIge1VAkAXIqLWK
77dPcQrcSVNVfctsySwOtj2ghDeCml+uNsa5v4fv6AURIoBmvLM7QTlDozHXHqmsKb2cRFbeM/ky
2itWaiv+toyyvVcg49Ve68CmXbAl/q2rwGyJPhTtY07AJw0Mp6AX06vEPqAbvl4GhFgmQtko7jV7
p4v592qU3X/cyPjTFDk9+gLlD2iPg0LFd/H+pD2CQZHE7FkHJhRefmvhxbQ2ggLew0o0o7c3Ux8o
nJG20ryOUz5DYTMO5lXhaK25I8kKJK9LTfIJTUiSbhM+4V5IPzf7yZSBX8E1kvRWbxHMbcB2uC92
0NvVLSx84wcNtmpnzumc3nlOwY+nmHxqm37oAVR1GofNY+PlmXljTqOYACyARd/OdjlwM7oij0q9
rh78ceCjGGqkw03fiv9Rdma9cSJRFP5FSOzLK/TedjbHdpIXlGQS9rWAKvj18+GnuDtyK7NIo5mR
aKCo5d5zvtNicwibxbd/02yJ7aNRpf6jDmJvvms65Ty7A6iOsGYJ+Y0TjUNg4MZathvsRSs5fflI
TRSdii6qTUG8ywxNHjdAU+KgGuAm+XuSGdvhlHkk3R3BOenDjvLQcp5dadY7gxxAY5vObvE4B/6Y
PrZaPFcbjoQAEu0RPzWrwxDf6DZclWoB4+AJQvVAa4NSycWooaYmJMi89KQFtf1JCmu5K6rMpDW+
lIoydeL9RCHZ71M1fn578FxXaXDMoD+iIoVOB8nJ67GTcLIn1azJT8Hgnnyvin9B718lbzK7ZV++
KkGBsMXztGrMkCLYl7oqsouUjv/DPaqMtt888O0BlJ2jtq8wDMTljWf6l0o816N6SVMMhS9a0Ne3
Rqu+pRcQO0e3DbKDmS35B22RJGuXvTs/mT35S57yurOZjaSKTrHHHnCcWvuk4+H/9fZjvnrB6GkI
seAlA8ZH63XRFWBbaAZDjZaOLMjp0LejiXuBiDQUpIgSK2b9b2I0f+RpHHs36o1/uzQ8DN4vRAgH
rfnrx2C0SUO7UHePVrLu6zi+7Ngq9LuAPglb1bgev3g8prNXaNPu7bv+2yugDQApmegdhKIvCTl/
FMstG91H5c3ukZYItLy6s7yQqSFeCQTaGFEXIclYUl4xQmMgVzeE0QgOd2DVfAfvuFQ3Zue/DEFg
kPy5shppJl6Mdsvy2imBHXOcl0nsW1kH3UZTmn4aVdlmVNJydcuc9pfHv/IngV+hs6awfdGUFQGs
/qKRzhEUuLkBxJDspQMkGC9JejKNWe1FT3yUtdjVp7ef/l+WInRxyDn5ti2b+fr1ixcwvopC0akI
hsHflXGSf6fyOhGzHmjHkUzSNSBjqf59uNF5p/W+fnp8dOvz+POVm1WcrPUzQkwgKXwvy8BKd5OJ
WU2anmw2lFOSyMbOBYV4XoJbCpm/Pe6188QfBuDey8vPmloGD/DoMSgw/dWw186+muWHTg5eHYm0
j38mWSMONbv46sZCfF2CBhOFsANRDJo9tECvb73G7ldS4HCPxUilIcw7JqWIgzq5qoGQdR7m6L0j
ZXJicrPJvYcnXf5z/4QvGXMBDWvM4sHlnNeMkxWI1HeOIApN1LpdckQudFd49XJDQXP9ba+wJ6IO
ILcCoTUviYnCk5AiF+aVkZrutLNq+MWskD6Fsyq1y+5uqkrsOj1hbN4u6Iq8+xhQa093qMb9OzkZ
063W3FVYICGQAQGWOGtXXQ2T/usX4IK+Ncic9I9p2zl7s2cTH9rs+vduGSxnhaIpJ11ZLR+8shvK
86gTUnC2a+wV5wqsxQaONRWLwsj6rVYJ5PP/+EHS3mdQMv0zH6KXv2hVBr5gCfbH/FS2E/VYN8d2
zVlgYySe+Wuxm+0Epqy/cdGrD4KL0jbE64M+A+3qxfS/CFvQfyiKk1MZWhr2bmK+672iO6dJUi5H
UWbGSA1lztNDouMU/NfpgMvT/oE3ZhBhSi7G61fi6J3JmmuTVCXxvA410vFQ0HijvFQa3SHHU4lg
BNMCTjt3enj7gV/fO77vl804lBC0uxcbY968NBc60cc46QmfMVs4SSYctCgRiTxhgmyOvTvILur0
Uf/99rWv8lRZ9GDPwVZj543w6XI2sDgWzW01Z0d9rudHsrz7eq8bg+LkldOuRs4YtHeq7lCXiLQa
4idpEm6yacepsigkkNu8sYdmqpNoIZax/G74qjXP5EYl+r6oeuvgjoX68vaPvlof19ViVU3Rt1st
QRcfUFtLjdqf3bJlwsFLkeLLTOzKznT6/yYV2LcSH683n1zO4flweuHvS92UMSnas53bHssEyL1N
YfX3AN9iN9SGyMO3b+1qNVxvjU7SSplYmZ8Xt6Y3pM2pBilvYiOYLEY0W9gkLZfkR0Nl2XbqRfKu
jit5o818PU/yRNER0XhFJsqMf7EqrKQFZsbJOPZBNakTVVVzO1j1dJ+x9frapRxbe4D7GKSDsorD
vNHEr76ZKDijbUj+VfiD2w99GCwTqv7AKi+eQjtrFFqGzjoaIGqecb/K97aVWMGxCuyp/jf3pg6C
DmEzgwlrI1rVyzsnmEM6dYMUh+IWSkdCuHvjkDHw/KNmIlkgqqPHXD5jOS1vYIWvBrLPLAuuGfsm
3iR+wetpZ8XoZjWH3OPiqtIMTb6de6umN9WY03u39e7fHlxXA3m9HJIFgyBijnCX+9yEFGBFTW06
9pi+N+0w5x8wMOZ7Jctb+6urccylaKcjWkUpgYTrYj/p2Hjcs6Wejmam5/vKNuNtDmwsqhJKnaTy
mO8qIxn++U2uCkf6+evzxKS6/qg/NnVIQbwBQfJ0DMZa+pu0dsspmkrMUCGNS7s8JEvX/cq7SpXH
t5/s1RSOWp3ZE7ThqiBlb/P6yi3VGg944nJEQhY/20tifqRcazpbK550cZozj2w2IrkAdsCCgu3w
9uWvn/aLjovjMZhc8IIXy9dYVb3G6cQ+knoYYLDXvTQs7bI5DbIwt4WofnUGdLm3L3o9mlA5rkQY
ds8O27iLGSNThZbPrKXHJmuLU2k4kxURdOf1kUZ9KT68fbWrT4Vocww6sLdXw9mVJVMGKQ0Bw+vP
bdfKCmJDSwcrSVL6h24tf1HZ5Qn/8yUx/q4KPZSzqGYvhlNWE/Hkl3I4I9Ez6HTKkt5bmbNBQNeu
klObdMONu1yf2asaWUC1CMIO3oTVUn65NSSWpI4ZSONZJ9fc2KcDGNxjO9Aw/PX2vV0liFIsQjDF
hIebhAte7vJ6Wv9unuP6h8jTtMdME24dZZRus/8SodwH3xFqDqJFyQyAB7aarzrjt7qnn5J/oEsr
s59N7Uk3JF7cu6XHvn7Z3jr3czrjTEqovfX6c4L9AKctGfVzW1GcDE0M0KGJjuCjTyLaoRLzjSLM
1eeLxh6V08rMNxDnXHKryEQEkKsCmrelUt5JeIv9jhC338ow0n0Su8b4Me8s/ZBPMt+//SKuvqLA
W8seqwr0Rea//vc/5iwE2M5QkXd2Js9ycsewsiwEyo6K3eqOOLP0xj77eoCtt4qclgIXwq7L0/Yy
WETUxXVztvymt580r9HLXVViX7kxkq8fKSdri5wkem0Y1y9xAZik6Mu6Wnsu2dFk8xb027Rypsfi
uXJmXx01hFc9nGetmn66sd18ffu5Xl6fGIkVWIAJDkEZuuV1iP3xXKcs0XuWwvQMW7f6ahWmTZSj
AxLeXIkdcd/k3/E9L3tbm8pk8/a1L6fjl2uv1QXWv9VceHGCKlSnET7CtRtW1zDrgUjSAqGj6LXL
l0FW9ZNKe/X89kUvv5n1ooxgDpXIiTlGXKy4fOy5P5d9ds5iPvswQ9P0yZYdKVCDIs0zp7+e3Jgg
LwkNrLMrJIB0VkwMLLyXuFUkjyYJK0t+Jjc13YL5iY/AnYcPlpcNG1e55QEefhuNpDQbUT8gWPNw
VN142n9502stARk8WZiM7IvJIkfX0gm6VWd869ZzQJ/uvQZ8+OxPNgI1J87VKfA0uXEgsNz4ml4W
1j/n6/UBcBBBDMpmB9PKxbovUPAYgMryc0o3kWwDOsAYzBOaWWFNss9jX6LnovfWk7y7tMtyxK+o
xVGRaDTOBzkRltWb826cUVeh17c2YJjcQ4tg+0wrIf8+ifQmgvullHrxo3H981EwNNmtXJ61x5oD
p9vXy6mXQf7OVaBxN5pEuhpC0YOGlA010GayDvMIWUupPuR5kvwWo7UGHOQFGNueBeVzbXbiF7Iu
+WipLCkPWm66Wmi6LBZ3AarF7Ct+llLt4qDJ4rvKSoi1n2g236G3qZKntLPTXyrTi2Dr1a58AoQ9
Tbt4NvvDTDsX1XebaL/TNlYG1AmLFhGdmrzt3tOgGO/wIvZLHVK9q/ONEOMoPs/06Iud6roW3Cfc
Bt3cYy2wDd6E7lTfq6YztsyqWvqtW7pZvGvMYOwYlUhhIpJorQ+jgmzy2AxOIkJtNsZk2FaWcPSD
bdXNrxTI8XsjXcZvtTLcmhQzc3pMaD9BPFoy9XuQRquh6OyL7li4FifFgClvCm17yM5aFzv2diw9
uWtih0rTQgLTzrRSPz4FQU9MqioNgh4Q1kzl5wbRS/6+NwZdHiywEO9w6KyyBG8ERCGdZQC929Dp
iUBjedo267uiuu/LIj7a8AZVGORuN36c3U4ZkdHQ0WY3iBwOuJgQyabzyHMHgk09YJPplXyUQ1zV
7zH/JE3U1EtCVrs/uecZ+2ocOeNIUTjIluFYtKIZwrmBkzQQ6jqFMJH8b1hfSZU1zU4Vm5yO57hJ
SKf9CnzT1sNcDjT2HC9VP0bA52OYIR375UvIFO+mwiLWfihN81Mwzj3HWhI75/uWeQIv9tRVXlQs
Cp1KNQ/W2SXCFdqu7vdim9Ej+IYzU3yU6VKs6cXeLPZLknlpRA8/BXA0WsHOkwD39kZsM0SQ3s/A
mXxR7Gj/Qz0DR2uaEVHMvr7rrKWvDrLq9GTLzoaUOKPuhv+mOel+6nrr5NuJnnz5wfbitrhb/Ng2
9trkdMZ9EHcWdZnR9Z+W0VnaYzAhdXE8R44fs6W0jDuqiOVPT6WjHgKboHOyz6dWMNY4ED74CQGU
v8ZOJe25HYIBTeBoVd+Qd/jJb1QPafHRkZWnfjt0+optjVcwhkVGfPHBSrqW0OixqBEoUJ3aS04e
nFKVNX8YrbzKtrbVJcNxDlQCmypZUIlWfAPtBvStEJs4VsS4iYZZ8qjsiTI7qgPd+MSHq1kPsSqR
b3hTChC/tKT9k3asLDfJtCqeiqy2zXAZy2F4RAhlPvsp094HIfNhK5pSNz5n6YjWLDZgFG9mVMju
l3yOJUdpApjcgFSFxf7PcHlIBBXbeh95xVJ9XLl7j1WZpMVmTHXnkVKcKh5BBevlY217SoQllU9x
bJIM1OaUaGWvQZhupIFjBi3ctCnkEtTfma7Fd/qEy7fayPX/dMIEMjK/kd58G0QBalfvhb+HARwY
m8KKu2kfGzIekSaQCLtRDgpsTAsT/6MdDEl/MgS1mBCgkv4JUPdaHlSDcyf1CtsaWV1g8sl/ietz
1ytriewpIdp3EZYR5Z6Oqxd35/heiY7Sdqf3S/VVo5OCEJQkQ74PZ+qGiO+hb+/oocbjVu9IxIp0
5VJ7M4c0PZGnx2pisTB8x9/bJiEqfHcIIYsFZ2O0Vb9dGuk5u7hunQbZsSzUtsmX+IvIZtlHFDZF
Q9sqaL5MWFa7CDBt/2UOWj7amPPss5Ulwdd8BCN175lEWusp/L6T1sfxPmhsTY+mRIzVgYoRwKOw
pIh7ahczK/YoTNndVC1hMCrKSRZA8glN/ZOR1rN9akg9TY8m0N1j5yxj87Glhd2aIcy61Nggpczu
A7sY59PIwn7SqLYbGwCYtbtdNfFPQYkec8NWDYhYLAypMSM31te0goyzbwPU0HtObLm38RGn6FGq
1ngQ1xCwdMIZTQcA6WCqm4egYnl7trPSrD+0o/DEiVA1ZEJ5a7YVnt251w5N2ia/YuEY2IKZtyd7
O1SGrTYAS5Efz0ghCcukD+9/CRIzeCadNlsifa4qj8B0YBkbZLguAfIJAvojcnZfHrLUJhUKmfaA
fiofqf28n4chbt6J3J3kmdLXgoa6QpmBHKvJajF8lXraZkcJxuCu9IOiuKumXp0q8KP6pylQ9onz
EjQ/YsO0cTO7Q2uwm566o2UAd99wvjerYztNQx5JIkqDjcO55UGRd/Zog3a0D30ze+lzzJZUfljF
ZF+ZQJofg5Vq9wvm1/KUzriovzhUOeQ2hRaow+nXKmPjA6crPqPeMrrT6APG60iOy7Z67iTGd44O
GkBQs2vuVlfMEYc7iZtV6TZQ81zRmg4aIHynAvdjtrR7NbZLy5es7GK4W0Ddee+WoZb9r9FNvV9p
2TTNjiqYPRx02HH/AZNFDwyYw0VlENs5rWCDBnCzWXUUiJo4WewXp+r7H1RKZbtx/dL+FTT8lCiY
4e7t0Igb9ka5iWP8bFPXqO+CBUQyuntE2eUzXL82P5IjaaS/4zE2bUiScf2sSmxvhyQDQhD5ZTUd
gGDa/tHSMuepNKhNjttq1qkJUAFOz54zK2fb171mHWbN62zM7rZZngm3l98zL5uGTe5ounZOO7AC
Z3v0yiQiKMv27uLJ1/cZftVy19RAex91pQf7mbYO0C2dOKIdpI+m/pEwTyRR3XREfXkeTIZIoSlx
9yXrqbFbX6cLLSgOslAMAPEbG5kcXguqXu+YoZJsoydJs00n0hGOa8RRAY45FXALWkPTWzzlfvWk
WTmqzFYb7XhX1RYLfteBOENVY8qNmdVmuvcWEIU79ogTgkQQh3k4GeAO7+sZrXSkyaQft0ZSJuPG
HQbnWQVyTqKWH9nAEe28fCuboPzRIXbBxh1MCBeHrPR2vp1ObGP8JmaHFnSodi0teDST2RM/vLzJ
tII9tT7+9hoPqVgz5NgTJz2jfjilpp/f9/ZimEPoVkt+X9Rt6Rxnz882ZVxlzlZblAXb0qrdOTSk
J5yoblsr3rIFnlG/eYVrozzVvOwbwdwle91UqvcFJVRyEJBFjpus9if/HfUYkb6vvBpE4wwncV8R
1s6Wjo5WsNcG4dVIJ5tkRjrXETSJQ6cNCvBCIUpO7wN+nqK97zMqJp+oIOVPoNOW+qCCHngpOwyz
20jQcl+0ZkLjDrCxrMxoomXeHuC9Eu/VZ6WjbfGjod7vHGRqU+2oKZIgD1ToIxNr67DsUk3+NLMm
kaHXNpa9ZXAjUvPNaqYwSS07YsKp3G9FYRf9lgAFWTBTUdrbKNMDd9FlZNAngyaSqJOWuM8sV7jv
vBYPWhDqyIXbc0NkNjx+DV1wlLIvI8hcyw3U1qUNelqXflDfozRvewqvsdblUcPmuLqTwOZzxmyp
IbJAar3uuCnyfySWYnTYPNqd5q2aX9ApuVtVMyLqXnxWfe0UG6MBZ7PNPJf8DkuRgOYuuTb/lAsE
vg22FHns9KJHbQfEI7hP4nLBsm6xEpgf2kCKj4uejMUd9oqgx1oggj6pcRKB5LhbKiP95mpO2h/j
MZiZt6iMmJ80fyiAtlrr3hMnqki2AhxMCoPLLzUvDBqQkvSCltTasaKOEGZzeiKbQZR1sqkTWYKa
B2J1nxLE9gMhfkt7fQi8dK8V5XTIrEC1sLKLoggHZDj6nVykZkVo/bN+Y1CcqnZVxn4tIoEs/syl
iU4dunlpTlnXu3LPIOoc7Eu50qNYBFbxfi7Fou0dYVRUDNu0i0wgasG7aczYLtlpWhtP1bJqRsu5
TotTGvdAAFQxCrFFYNse3KTM9C1YLA54BqpgEiUKxJcbp2l0Os20grQ4C50u6Bpmsi6oo0nLvYqt
yFDIH77GhiQsB99R2yQISn2DucxpQwfj2nxkP2IOh2U1VC9d4PZgAjUvRgFLL5GUpZV2tx4ZSQPN
MB44hVH493WQ2MuWp4w/OSXNbwqHdnE/V67J7nP1oSRnMVeiw23k4m0aB4Xtp6xUxmTVJFtZ+kv6
GcJrvAvY5Sf1ZpRB/+TF5pSfOrvJPhvZ7M3bcsYbO4RDjuE9NNsxb7Yqq4GfTv3Ylwcxdfz7tS7s
nyk0aRWbnR5ZP+La0YFKrgrU71XmOl/jZUbnGZuL5m/RhrJzJkmkVYCSh2WAms26YURpwRzRhBlB
IsWdylxP3Guu2dz7pqrMQyIIiONLxtNJdDk4XBnKVOm8t2ouomnq4y+uj/wndPGfbSDkODxJ1CVd
1EpVe6cESJy3BYM8fZtHe+AeLFOJLTuQmKeP4Np9IsG7RR/ryqk4saT7WyjnS70BJBb86plBihgV
hDv0P4eiyb92oG7VU1U2WPL0GI9hLTPrJz6Qbr73BGrWvTTq5BuUjGk+6cQWzYTXNMXwUcT9cKrs
3mg2qawseSgG09wZLfwN1MJpl52qxktITpmLpc730xKkziYhWpCFzMpGtBBUAzX/M0koU3+SnL++
d0ti/G4zeDph6RP2uLdG3q1iIau2gXL0ZVOPFqEGYWtlXZeG7SKwAbE/RwZpCnx+YYLc+6NhqkLf
IQgtl1NNhXnYeUvTqg2HGkdGaEGax7nqEI2irXADPJRdwUyqO4v97BG/rrbzFBvt1kB4bmw6KzOj
kYZ89QyYfgl2FTG67oOJdlk8dtrQuZtsIdRnkyxOau9mL/O90M6cxY8gmhvLt1i4Sr1jEZbDhpm7
co4TxWlOvo6OwqyD/K2YMHPPRI+zlMXJHvj5eEWYxZIoyakV74kkdgXcZLTd4YLOJLVDAjCrGjRn
Ykg2ie4ybDno6E3IRtCW92PRi4/4RES+d93adParz+AkXQRXoVFW2HacfDG6/WKAwET1QXTJfcHH
873PmCg2VhDn/i7vpnzGRNBlRbaNrbRS7wK3G7wnFlrDewQXz3Y/RFDUfzdiR+QfOszCxp0vqLlG
JFF3yz3GJwP99zxX+tbyuuAHMyvrWN2otCV0m91kqHczUu1e4IrZlqPWZTuVJ/qzQLKpR/2YIqCO
yYFH7TrL5Jeb5IPOOc7VhiS0jSzW6htVxuuaruXYUDrpE/j8g79WIf+oJ/fGUjDG9P5sAI6a3ueu
kTBZ+iWafvyU7b73qEd8qhi5/xgpQpEVlQMoXwdZNPqlS0+9a+XCz4umPFuNXu8A0zMRaRoe0NDL
8mEvgIVPJ0hBrnWrvLu2n18XCungQj1AEkCTLzAuqpsDjOYyMbkyqhC2cJy0S426V2vSE08SHUeW
V/1IVIGBw4TiELq96UYjRZb/jCmpbjSvrxQKNP8smoDI5lBG0sa96JQITznSdrTiXPnIL1jul+VE
ybBsqIK07WOH/ng4z0VP0wrnx7fcSykJIF/BRmfgwni72n5VdGby4C925uy5HOMyfUNTc5kG5pDc
ZZNTPpnlkh+FAWiBWazE/FO0wCUHD2MFzPjt25e+KvRbaKRQadKZhLvnX5JbOz7Q0UaFcvLIXv1i
jn2802wL54dtTWfMl7ei6q9ulYEPYg89CpkYWLUuuhlkaCVLbc3FSaZdE6VSOu8d0Pj3C7+RIbDW
ouTwzMeY3nrjV98cV155LGtuHx7fSyaLcjkY93ZQnoRC0b4tZr/PP1rOOCscmMgYWjD0TNzYfNrI
T1VNoNrMDmfn1VBTZr3HH+TO4xxs+2Kqg+dcU/qyL5id7J1l9SUHyBhz0b92RegW82Y8Ngb0YtCU
vHRN/pgqalVVaE2K/FEkYtnaWFir0E4Fczt2LBb5Fm/vHaWYFhlNWygCCYjAYmZ3RXBjqFw8wJdf
QtN8tYwgcuHXvJ601iMxcQgqf7TgERabFGzfXmZLujfapf8STLO1BU96S9z6Mi/8MW9wWTQYENDI
K+MT8S7VEGLolylTXvlY1Fn7HjZFgf9er6xjL5slD+PVkR+m6dS1oc1Cue99pC4+sXCUb1s8njCq
CI95+6u5ClHjR1ElByfOJArv5bIpl8eBIfWEiaKt6nQIsQqPG09YI+Y7AQcmTLvRYzOIqyfZtPXc
d1SLcxP3btlon33V5f91TO4/K1w+dWilCCcjs0zHvZClvCELumzO8wC9lTXOA6RsZrovor0/RhD7
DkcsXTo/8GV0NTtBaFqkluG9DEkIEzKkvQm2Du2nQbIah0AtIt2w/G1PWvWFdyPm89w2zdOYG+a/
5sKsv42oUJShzMe+Ya8d5le/DT2eNQbqgX2uOKPNDj6Zwsn0sKvb6ujwRG9p4i4mvJengQ6MhZcp
yOWP11es7UBMtTaqhzKLsWYVYxrfBRxqYAtQOsvCVlnlLUDk36/p26s0DAXaZQzwWEyVOXlKPWQU
Pj95rj9/KbBuPRtzkW/46O3fbw/Pi0n25R5REfK+6Zi7LPav73GNtxp4j+rBXhzM97VoUN6W86PZ
eloHFFxjnxcH4gMnwPaGRPpvl0besLYEgYjBq359aVcBvGBfOD/AcxeH0declUfl/GxaXeyK0bGP
+pT4j1VtD49v3/R6U6/niRXzaZM/TCNmFfVcXLkykLcLrsxaXnyEKdD15AxRUNUS07qhDfvLtejH
4zGDIG+jq1ynyj+GbdJ2wVzZ8/JQjIb4Yih/OK8ErBEwBKzeG33hv4weLoakll4DQKRLxB3tu6lA
aTw/ENFFJsDA3tcg4XMcURXrI3iOogOg9vbD/Os18RIESKQ8/l7/+x83KIdJCxQHzgcmj5+gtCRr
orADbdcUvQ0WaRDtcGNP/Ldn6oD9QstuQUFyL56pQbnIgirMbQLafGjN5n0tCuupnOcfb9/b9TrG
V/HHhdYh/Me9YbtchcDL/MD0vNr2c1KGe3A9/Vh5jzE5Rwe8lM7Pty969UCRh7DdRyqJSWOV1b2+
qNOVi19mnvrs9Bmn7SCVVFDiInC6XdYgzQEWhFPzxlt8sZf9+U2Az0JNt079xqqBulQziK5djNLz
2kdkwFYbDguE860KSnYPWZtXH5oOBPwxMXPz0KX0O3b+0hn6sTbNMdgnqSW602I8e27bPyfp4n2w
u1rsMJwvd500o25wotKb8PRC1UnHqFLurO/nzio0ju8ObG+KxQGEGRKS0ofEjtVhiJOuj9xU1G6Y
tDkQFiQ31gcrSelzkOrZP00ZCAwS2mf5JQ9SK/6PykWyfK9z1f7XTLN/p8wJpzu5l6nAHm36xY2H
dnk04DzG6QT7EPotZlAUY69fld1OXjyj0H7sOR/g2ElyHFzmMKt4b/Q4udASOHRNcooVP+jgUesu
HemB13GoTfVzTS7kv40dpjXqLe5KSrcRjV+lfrZtKjw/Hh6NWgY2ioqGwNm41khL4dhSbCrRyxsf
49Wua70m+p/1mIQACD3K64eQUG3vZNNMj7I2RhlmnK7HKIeLUVMjWqS99Yxi+i8gjdmPOl/o90kg
pYKTMdkk/BpL0yNQIiS1uvEsLmeJ9Xc5iNn5iJjqURu+/l2qxVJhxbJ99Iapuk+WMT6gJkqWdUGj
jvDPDx5jasAqSoIcjr6LxYzCgEuqJyUY20mtH3E8+j/txJLJhr6IhB/g+bK6MfouJyfuD+3eqv/h
IAjFwHx9f8IaUCV43fioVfR/+6DuntDg6TshSvmzZ0ZsziUwGXnDJLjOea8mClR16ymYq7svKUCv
L1tBLqTJZmufLeCmYm8OrvfeGn3x1fByqGkVkz7TVe0153zJm1sv9eW0/fryDGykkpTt0Fp7l0LC
PoZwQMnc+wxSiZ6Ho/xSfV3yZHY2Tu96w6OwiP3yK+kw5Jr40TcszTnMcwr4yLSH4nuVWFmwlzaz
7J4ernjw5xxUS2EKQ2wXeyIcdpilXW/osJg5+Rd97XKyH/3+YMed0iRnB/xqak/ydIbSmixXqDhG
Ychxo1qKGrAO9ODRn1cB+hLXPV6exMi3mj2lxb5oGAko+8du3MokNkm2LzNtuFcqDeR7WgnBL45x
fvtL5vNsP8wkcbQfHWgHXHfqZ1zBoQ7qvb93Yz3w//vHQcz4RZzlInxF0ccG4vWrzfTR6/wlCT6D
nwBG4cGc+UwIXnVuzax1t6RfNLfQrleDmDxe9MYMJ46tnCoulnJUAg3ECiqgqs46JA55ar8f5rqk
0Zm4yYrzoR3yyUiMJt69fbN/vTLfKkUNalvmpfEXEshCkXqqH1n1JF8KpUh9MMf3Xm3oAJ9nMgzK
+LZ0cZ0I/hy/DkYPxOnwSdB4g9G/mCg8kscsn9Vv7YNAIe6F4TxDvvCCU0fchLejFicnIkkXchhz
TT+TPaI10Qj7JD2REuVmp8BvKJjqUzZ8r2hJ39pcXT4XqlwvHmwmF8vi116saXGa641FMt3jWLi9
HaKiab9Dg+ybbTzb6rty5vihw/yvbd5+H5fT9ct1cdqvdgZO75eelLSfUKyoOnnSnLhFhNMAaegn
/2M2pc327Utd6kdJE+MeVyU6ixau88uA5lkaiAsMTXvsVSvOgxja71NMlJ6WmUbUGl1mbSu/CpxI
EC2fHzkbuMfB8URwY79+OZeuv2M1PVsmPiDW7IvRX9i07UlLjh/nSfnWYSEs8UspqpoGqgR1Y68K
oKhOxsW8qzKWyn9ctFirTO7/JSgIt+oLNPKP7e1i+EXr4fp8UrGu55goIP1MTSyfc/rVuHJpv914
8tc3vF6RiZvlmErNZQ0xMZl7NGhXTxCfxpNdOO1GVlK+q0oM72FvsTrriTs3WCFdsX/7ra8D99WX
x90iuzRMrI7YkC+ryhm6GTkQuvrUJaW+14XU75pyjFEBDLmDOEtO2yG3nPdEIPZbCuL1jZd9PcBf
zEE2W2wOgyjvX8+uRTrHPqLP4imZZnnWjMbbO6jVt8Voa7eWyb89Z8b2ejhiFwji4fW1hEePJDay
8kktbb2bUqf6KjxbhhqWsj1uu+Ur9VYi6oeyuHUGvZ4/Vpq9iz9yxXVg0Hl96bGTGr3noHjyFxeJ
fx/kD3o6dtsOScxpEUH3HGs0Yd5+t5dnJkYyNVskNR6JOqtX8vVFlaro1Qgq4mCzsNAiW4IAnBkA
FqIsywsVoqsybnka/nKn68GezjgQB3aZF1VOzQAs1WdN9YTQzz0N4zJ8ZmQt7GYJT+DIY7lfhkVL
/n0YQdAJeLBUawi8vZif8yGIl9Fa6ifkFSe6e4kVSaorW1PGIK7efqx/+WQoz8CqprS20gouh+zC
xwout3pq4nj6VsUq2Bo2ABviktsj8G7z3FKX+kpAlnGPa/vWW/375VEavVi0qSO/fqs8/ARGjstb
HVWlzmrs/TrEP0IVtxob71M3Y5JPjZgWYcqBddMRueHemCP/9pIpa0Cz1vHYobd//RuGTFGtjov6
KcZA+MT/ITaFBy91UDo40yCfk1Bp/3N2XjtOLO0avqKWOodTx7E9wwAz2MBJC/hZ1Tnnq99PcYTb
lltsaZ0skChXdYUvvCGv/7E2JvczSkUEuTZ+72yx61GLNPSqvgiz8zTa4sn2BtXeonFd7/OitsV6
yJtyrWYeNJ2SBOvxR793lkidJBEfCA6R4GxsS4liDmt2dkZAWusejC3wknr47aM3lWzzCTHehT19
k0hTh6TZ43B0KUJIGsn1mEEHrtwJjehSKPrYUlquoIeGfRNsGwsVHKCKCehBoSkfho5IYU8AbR2d
CioZ0CI1ShZynNsAQf4eKNGkjSihQEG+/j26FeC+2wThZfSFAb4x7zt/jywwlRHPLIBhBuRBw9aL
i9DZqkMTFZsKG912HVINcxc+yM0x4BZFTF0GKrrsp8wWZ1RD3+10QxAnRs2vERjDc9Bj87pvowGB
lKZWsUXJwD5Z69bWo+iQOQBCHm+Ku7+BarBK0oOXx/wDGSPW6HTqw0tVW9OmZ+88KUWY/Ijj7kev
Ts6X0EiRPc38YFqLMg4W7vebU8gS0NHi2eZM0PacvWd5X/S5hbzhJVOFs+W8lBENYb/adE3jfdPo
0z+jmxYuhKQ3pQ2YXPSSZMyALiy9yNkFlOM5OtVRpZwR3os3OVb06josSOMS3Qu/pObgoG1cjhIF
0zyb4AyemjHGLlSo/WvPxlyoJd/7CPTEZameX8SLc70rBxIS6DOOuBgD+iCrIINJMYz5pCIvEqkr
Ix2dZ+HH1VM+uvmGczst7IKbsIL1kL0J2SYiP5wn35olubf2hA6wHYp3oDveWUpyPSeOmXyxFdNG
wicsk1/DFPfnxxvw5lZiaNxobY4lKRBdzuu5A9nF+9liB2hDnT8hgVTzJUqKSWU4Hq2ucPePx7uz
40hH6VlRE3Xpdsvf81dsbEyh1gHrCC9EWP1bqyYNqZiuru3QUjeT5ZsfA8FueDzonUmyt01wh2SH
1Dbk+v81aOzGyFj3enTxUPp9he7NtVJqNnrmNR7VyhIl694ccT1CB4C15ZmRf//XcCOpgQ2VLKZD
LVwERZVprVN1gAwaIK5pC2DAhp54C5erxb96FYdDj+Qtl+11fNBuXnWl6KGiD258yQws3dQsQE+t
nVQIMzH1lscLem+GniMDUWALGhHi9QzNtuZKhSpw7hw81QeK1W+FNqL/PUUOQDsrJqlVg0+PB71z
SnQdMQ16A0gQ0AS/HnQKbMVQu1Q5K63iFSvhRfHF6DNnIxKr2xCtG906A/B5ciLbWTihd15SYlGq
sDYIEYrT84Yeqg6qHlm2fxY5Hn0rHZ5NBdmp0gO0nTUf2KmNYWKC3jryuH7WrAt8QynDQrpexU3S
7x+vxc3HpkROT578lo8gI/TrtQgIHMcCsP8ZBXD1YI8WUM+w7lR3kzQADxY+9835kaOxr0hA5L6e
m0dUui7iulWDs6uE3tbvUnVf+vGxzZCIQYF79N4ez25pvNnL7Ovl0AxwJc+tiMPfk+PXwcopuz5F
xNf+GSai0f8fM0QojUwSUAyRyWxvqWlUINZjBuewLH4IpYWQ1Djxew1GjQlm4dd/n6Ds7VmAwCjv
zzttNIWjiHJjdFabOvwMBDQ9po6odopP13xNQOhGh8cj3m4Y0keNwpj0EcVmdnbPh7boKcMV0dlW
W3wmvE4DiKhS+uiKVF1azZvrAYo4iSPLCYFXU+c1QBctR42aa3R2I+46BXy/f8w6pyk2Q5WO08Z1
fOOgBSCsd49nebtxGFg236lJcFXMFVG0UY+t2rbCczAAJVuPhZcoG8UMY20LEL/+ArcMUt/jMW+u
JTlZ2ok4q3NAwOheH0V4C8iG+m18bpom/+KHMGLAC3veB0cZ3Hd/Ssb/+UaV4lKQBPGS79RtRE2V
i44thVZIR8QOs++aN2FoKrERnwlu/O9p5aKfnQaG2Cupb/1EBDBEUaMcdDjcAbl7PdbDFuZA+c/3
ET/DRqlbBvbgJWaBpI8RZQodKzrTmJq6bRVZsdiqcT/SpFOc98crfhOvyTkTr8oIEnGx+faCYT3W
XqHEUFxUBIe9bKh/ViN1W5f3chd6lAxW4PSK71kmALpD1YjPj3/BnX1G7vwnYJcipvMCYxoGkxtP
1JyQH2j1T8VUBPtY0BpaY4cgduqUJNq/BqmynMkTRGOcc3XTdtNoagyKYcXnqWyrelMKj/q17Rb5
mwIr7QkerfcLhk3T7qPWEA2vgR8s4JjuHGua2dQSgQohHTsPUxOsJBQLP4Qz2ExXWRWak7x0ldL9
Uikre1uaEb17gViaL5xqWbu/imyYusudzNsLepAuyvUJg+NJAFf5yTk1o6jeRlmnj0+AJtOFr3pn
frRcyUwoRyC6MN9XdgusPk1FdvbC2vhqNS70P4jp6xrC0DvLIV4HaMcLL89tMgSyjn1M+oeHDqWn
2WNXagOuPX6UnnHlHcSP2DeLZI9eaEsBSjHEG6FkZW5UnvX2p9qaiC5oiLpV0HG79oCsejNtlbKP
lpKiOw8GKjlQJeiHkhvNoy00wTWBFFh61owyCLYFlKIVbRG3O6H5XQ0LEfqd0VABRsCa5YcZMW+6
5iZQh7bgi0Jja8tPoM2RsqTm6cT/s6DxhQt39r3hSP6JZICAQ4Gc3dn0xKpcrUDUwWvroJAb5Fhr
6l31fwrmZN8eXxZ3ti/rx94Fx4PSw9ySSqtbLGMwnoB9YRnTPvCxDzr6URZ/eTzO3UkZ0j0NKQii
tNlGQq8hj7ga8vNYxMU3zYPbhBY9XfJc6xZu4DtvHgoK1G8wd0btbL45kBVFuAfNibPtTi2uUVrZ
neCFaU/JhKNTVtvaO7LW0S6ZjHZBS+7O1cs7g2YuiSv9nXk/KwOZbgTGmJ3VMsXBwLQr9n/sO/sa
Futb20RLjtl3bgVuO7lLiH5pzs9C7WEEHGokTn52VKF/xr4y2dRkYYiPJfFL4Bel2NKPAsr5+Gve
myfCfWBNSO+5keTX/iuJ1JqyCUejLM7IKJRrbBHCbWHE+cYYa5D5SErv/3E8vicAdJ32AuBs/ud6
vGSEslSOiXY2aQ2fcASoAbeYdN4h98JGraGHLvULbzYso8izTgmKog19w+shFdOlzI7txFkgn7oL
krF+jYMG+4F0qAFTP57fbaREQ5CmDahIBOnRBZy9IonR5MC8Nf0caWP95mRl/9HtIa/t0hQIEjqB
hVU+dZoGRTZRElywSucAWmBJC+tmO8m+JFcBFTDiB0K360kbtB3RSNCMM45m6hOc0+GC1xFMA7fL
cB209jiURUs+jjcIZGIlqjxwLWiHSoWw2eSzpM9HEZv6GfOo5BIFHSqBCMN+bMdah041DOVPdTCw
oVOb6ZIVVbQZhIM/Gb6IWGuXCBSMVTD8fvxJbrY4P4qiDC1aHAmplMx+VB7Htaq2lnFWsiT82dVh
4mNl0Xs6pGNfpE9VWAH+eDzm7Z5jTITuEJECXYac0fXyNyTrUT7YxrnIXOdHhCffhxKJBUhjgb59
PNTNvS+nJ3kDwPWlmpL8KX+dYNiJk3xAzXM39GazRmMlSzZVryxJjt3bUbJ2y5VIcGjOq6nCbVWz
HIWFG1pSPNPWN7+LDouQWmj1/yy8PpJVaxhLT8C9j4e+KFgoAA2YB88W0lbGIY/5ReemVWN71Vod
hMOwRoyF/rrzdWg99HweL+i9byfl44jOuPtvYLhVU9LGEJVxhoZgPivCMct90g+IYuSduyQ+efv1
6JgwMaIELidGu/56OWa6ShpHxrkKDV354CCPYWybqlbtX49ndfOWkjUBzuAL0qpByXN2CqCjApiZ
LFyKDRVVYrOR+bgX++rngLtsl7nImm96A5YHurVOsrBJbzcPo3MvotQvI6G5cTBVwyILWts6F6GG
KLxSoPHVl+UTwkHVRsC7VFaePZa7x3O+3TzXo+rXi5vEZZgkusKo6ti9Bci8HHJIUPAydOu/CHL0
wuN2b42JYrluCdM9hPmux6uQNuixLLTPCLUn28TVgy2lxHBV2qJ+QY2kXEc+Ks34vrT/j5kyV4oD
yLTy2Mlt9tclEHUCE512ss+IVmG7mZhquA6yqa62uYeiWzAKLHD+fXFlZ4taHeHtTYm9Gxy8FavE
PpdJbD5BPfO3Zot/5QZIoQ0+NrbLn49HvLeJaDKqRIR09zg315NURiCKMb5c56aw3UtXDXq6G0I8
d9aR0GFMa2lOU7epkRde4gHdH5phQU1q7H/593+t78CMSgtpqzNo/ACHJL/CsLCie1hVWn3AlomV
B6O/ZDMrb7erlBSCA+UWWWxC2Bjf7eth43F0swg3xQs6HuqThb7PAMwt/+3SUmtWSQL9F6iws0Gh
RCDDZv/rfgZESB1acvhcGJ3zWbddo8I2VopLGwodFaa6uWih1m75M39dIOX9RatG4+SkVbAw8s16
S/6DAyaX1gYLPocuGPlg1ajvlZdIRBmyDJq5Lfsu3xt9GCK8UohjmCbVwqN9Z7VBNoENQn8RqO28
3VAWhQvprq4uQQVnp8pF+YwOYLVH88ndYuGkbfGxL7Z4gZafzb5RFs7wbehI91x2B6V/sik/+/XX
LjJheRnyZhcb2Y0WmQfF+22Dyp1eVWOczL1DsIRXqm0pNaFLmGVPCkbn9iHGYnThvr55A/kpfHF4
TBJCYM2lTYshNvkAcX2BMYXbqZgMHCbH8Eek9dZCxUm/eQLlWDQXgJVR1wO2eD1tUUXok9VmdUmi
oPDWgrD2beydVtvidFc/V2OriC3BrI/AUhRkODZJsbkSZx/KT0EINdIclKjGXjChdM/dB7UEuySB
XW2kOB+NwFL8XVx3/TFr6ooeIKrA2QuarC0aWrD1nXWQx9NbUkMT/ccLi5lRceGxBWIkfbGvZzYl
iE40GAJcdKRSN1MuTddsr9qEGLYdmrb4QFhXLNBfb948xnQhbiI1wxni6rgeE0QkOExHNBccRp21
10ob9YFW0jQhgae6xb+XhuWAEqgvKQtAymd3FNAir/Ktrrmgz2JeipreI3e/shOOqhypF4J16doy
2mrRlKXrwDVaFEWwSP7npWbGdEFlL8Cj0Xw97Q7ZjnxQi/YCrCl45Zd+a5NQ7DtzSLdqW+lPfqMv
YblunntEyi0wHVzPyFlbc5jPICKoY4PZXpISde51zpEGQmIhKtOOqnnsndTdGzpufitKTl8fz/cP
y+36aZDFHlIt/sOyzJp/Z72ooZl3yYXidPClj9X0yR2q1lmXmchgC5f1uMM6GB2sJg3650Hzqu9B
g2CVUqH3dWhrrYU21yn5/3rU3V8jPKp2LdItT8gWi5VRfAzynaro3lMErW8ftiC9FwKI2+uWGZCv
gB3nhufOu/5k8ah2FS4qycWKx+hbAzXruUG+TV+ZSGNslURLNlpLXwFKcLAqJ0M/PF7COycF4gst
FSoS4MjnpA+v8etcqHl6KVwj+FiipPYhULBNxaAQ3SJROAslJf3OftHRZXD4YEgL6/NP1iZxgkm9
ll3ooVfPte7ET1hgdKhbTlOHQ5yZv3qeCN5L3Unbld+NqrLOkGr6FMNa/ZAgtvQ2TtXQog1nwjae
nPJMpX7aAL33NollNxvwisonWphxu8rrpI3XgzX5T5Whp28GBLG1M05okKYGz1uYluZzHAckUo+X
VZdR7mxnyu4f2S9kZFpks6M4KB5SrYWeXjxgyHjUYCuLbYBd5dmqser+O1ApD639GBEd2nSG2GKc
HRcHyds3dli1uM067YrwZz0VyldvCsxqBy/NtFZDQclD4mTGcJVwzI6gddCKcvTAfin0JFPWj2cy
dzkBHYrNAo8fEAvgMjQ2r3doSYunyrEBJ+oJq2pr6hHCjAUCJ2udmvHT6Hj5uIE7bn2glRFhUECv
4oBkrf8usAH/VPdm/8NQ6Z1tcKVOEDpNJ3unq0qyRrnlv8c/dnaapKiyCTgZIy4obSBeZhkACHCw
paXpH8FMlDv69tqGYkGO6qkBQ6sunU2HytYeNRIEYLsm3D4efnaY/gxPqQMWMvYjEJ9nSxX5SQ3m
30Ol04izfZ5hfxNrKQUP1w0I1YN/1CigSEpPm3OLZBB1PULE609TTL5TZcqUHEekhWwgXL1uf8Zw
2VWlWLJT/0pRR4Z0mESLzOdZbPpnaEnd4pmlDUm+NR96jP28EQlK/qn6ASmLNFwbIDC+KIiNRevM
7P4TajAuLPAcGvJnWLIecjuAihrA8OthU9+16buOtPBVdTRWRh/ne3fMos9B3mfoPkFk3NuVw2az
Gt39EKcdNLmCjsMvu0Jh+/HnvvtrOBggQwAX2+q8XG3pmElJiPixqZUA+5Mh9bddmxjvpoL49wq/
QV3qannTmfZsxJ3eF3W0xlF6il6pdDcLd+vsav2zOPTHKRBRdyUUmW0/u+jbTk3V9Nik/e/Qrrvt
lFUob+W+QdGIDtPK0dHjVAMdiazHSyGvs7+uOzk0fHRJnaQAJ4PY6++S4OmnVgjVHZWAyq4daPm4
4nb4afK6fHk81J+y4XwsegQIZFBaBtk9myZSVFnbtXGO10CQHgwjgXWfJXX4CYJcnr/XQ5V/G3tL
cd/azm6+GIqRI0WFG87e49aCQVA0mviqNNSDTyb1CX0DIjC3VuCVy9+93TlfWiOItZ2K6MX49vjH
31sngmHq8MRLvLnyAvsrhU7KqenCuC6O/aiN73UpztFYtS+Gb/sL9/bdkQiBCSlcUrl5CIzqcekq
mSiOQlH13WQLB1FccrptWog+3j2e1p2dxxXErLgI4APNQUsefM3BN7TiiBE9+GIE7vrhgNuH+NAr
lYaSdmekb6gTmKiWTKnbL2z8O3PFlIE6P/Vt176t86vRRF0tLo5NmUavbZDaH+up7r9pam88/etM
GUgj3uVFAxcxxxsqedWZ9Zh1RyJ7NJAb3EWVTLEOhBfJi6LYwQtV/S+tLpYqz7MEEQgnqFEOmQch
hl7xnNNWZp3q+AiHIi/shs9p62D1JjP4haW8udcp90Lso4zG9SrFJa43aOOGdqirVXucnETbDo2i
owFfTXtVGZV1U1X10yDKy+M1vXm1JQmYhpgLOw4zt3nDxCbHdgrbKo6VDk587TZJuc1RZ31XB9we
kTbLnY95UVkoSfsC6bC4Spr/Pf4Jd6YNGg1iF1mjtEWbvSs1UpuBDuXnQCfGQSa7L7C116fpFLk9
Ji45lalV0mbdwm66/ag2dSUHcopGmHXDU1CzOLJ69MCOOQ73wUrrlPiT0SA0/3h2tw8Ve4cAjrIz
9WfJM7r+qkpYgJTC3PsYeBjXfOlhKiD1BZYlP1eTpw2rMYxClLq9UFMOsatnza5HwUysXGyl8+ap
aHH0/fz4R91+dWkzJcHpoJM9xAeuf1MFlLFD8a87Ji0FPUqXJfbiZjwcuGUyY+V7Q/zbj/x+i5tN
cTAaDEge/4DbxecHSKSLZFLiFz1flBZd3tZK+qOmCuN/xqgY7UpJzOmfTxSVYXB5spIksd8yaPz7
yrf7aqwLpzt2CGB+S4zkTG3H3YK7LJ4h0/VPUuB1MTKRG/bqkaQBC86cmASoCxWJ2eTCokES1tZx
o6MhfHJ555o1H0NtV1opdSmBXfbvBXVyd23XYmxOWMyXuwxDsnGDNgeVzoHtGn6wQiUAT0j+QuaR
DNbasPqIUC+ua2eTarAu1+iios8IsdvHowBXb5MwrMYj1HEqeHNxBHZqSBvt1Ghq5mPDObhdugom
P3mFHBsUb7ELgo/2wAh22+ma9l14dsY/hRJZ8YawcIWmKhVP8920c6V95UC5T1k4xtp3DfcH7/fU
aTVJnmJAI2rDrrefJe9MW1WDXdmrTqM0T3YZwI1FkbNhkyl5c0Gaozj7ResVx9LKjR8QV2o4m2lW
jvqK+0HLNkgH2Na6KLErpM3bJvtiKJrsQgyq/M5QsvaepN8mkpksS76CGInEYpcO/wX54D2bGTZq
K/Ze46Kz7kzevgNQ5K6FpXXP3hDq1QqXkuqLGY3xe9xR1F+Zse9hS9DVIKx9pCqHfY6977sCqYv1
wmLBXE2I5mMWg99UcJn0wdcBoJnR8DuOwqCkIk0pBH1LjAEOJl5TP5La6tH5rxxDeUHeu3uLUI0t
v9H27T76YZD5GzLKQl91ziSm1wJyQLky9MrpP+owRJQVFZ/wzUeeLl4L20/irVkWpXvQygaPyzJK
ccKrwz7AsMUK0+o/Fgn54ZImV7ZuI5dCHwYM7nc/Sdp8IbqZZ6U8h9waEpxOvAGJ0JrVTSZkem1i
zeroGr16Dlxs7Vehj1LqKkoBlOnI2I9rJUrN5gVAyaD7awR35AYrWvU1sTyBfYnftAMmpRRld2nD
7A9RMCHKs7JJaRCV9oxiWrqIZRw8O5by18IfpkMGrHL2vMZuKKhohPXRQV9sY2NB261SPcoR0m9b
AK3O8Bmpvhy3rCr9UGOdCUVJ145NXLnfgQNOS4g4eQ3c/B6Xp54HCD6MN3v3OrRx0ka3K9TpcYOP
fBMpylHpkbES2rjw2M1L+/KbwUPjoZM2dMAQZkkChGIU/J2sPnK8+VC8P0OP6iNgShru3cdUQ3q+
ckmanSRPPwdDGez8BGzUwt65M2cUIsBmcPGTs8xTV4/Ese38GmvBerT3uEB0L2lVh9vEyLWFoW4K
AvQyGMmhjUIcDpPi+u7XAUYTcvTmMa308lMSZynu6GLkZkjyoNTWXREUXx+/ajeRDMwU8goWGaw7
9YH5c1NkTtOXenk0tcD6lEdpfgAdrrzoeTr9VhSBfD4Y3aV9LXOuq31km9LnT4JmJeR9DlKLukzP
vGY0T7jyUOpFCN7+DsOoQw/XhvCHL3wtdlZo1dWa4Hb82UfIzWzGqVFC6W+iLry5N+tuo1PmAMEH
BUhSMOfJT0lTE1U51qmmaXOYSFh2TWIqG01vlbU+dEsgfHlsZ9On+E8hnJoTtb55tW/qbDALVWCe
qs6ytrwH/a8o0SttN+HsmNNxqKNPIkCE6iVLY/Sc/vGTA3Vk1TkkMpqEjnS9y8yxDgYNZ52Tb3GI
W3TV0B6o+lNlWQiwI7ObfjS9XFF3j4e9s8iulIRERoekH6bt9bBWORhu17r6CXcMb51qblidEwLF
X0kgMvUc2cgbPh7xJmSUahfg9KA5yA7lHN05BpjqKp6vnZxw1M9uYWU7bdL0PaIjxi+sLD1MfLD+
QdzZ1Pcmpb5iAZV95ztDxaIHDZGT+3tOBRJ9DYxKN7RTBRPhazq0xpuCGOoGhz7lKU4H9ZDYonwp
VElufjz3m1sLPBnfFylSWDPU3GbnWm+blD/0tFM8NmO9wiZ1etcrDzFwgarrQjvy9qpmNNBNCCAw
HrjTWfhIf7LPoaprJw6rlOdV0HiAmq6vAmLcTca99gQvLPtdoo3/hsWm3h8GfYj+ebmvf8VszmYH
sB5FD+1UVr64WLnNlVk4k4FPjT9M35AmNtdFKkQFQS0T+cJ7dW/FUX8ABI+SHWDi2RqMKfL72cCK
D61PRwmJf2xndICEtDWccOHz3u4slDJBDoL2l0nwHJQtUjtV7dLWT4Hax8apVV1cTPJUHLA8tENM
Jszml6/EU/iS+HmbLXzv26NMzc7SQezwsWnRyoP3V45iRMGY40Vqn5TJxxlKIJc+bsY2HF+dwgk3
NDKsBXWAuyNKGAtEA8m1mF0ertW3Xk7t9GRkabFNMEGvV6qaaZ8Kr7K3naLr//41ye8pMfEiSyly
+W7+NUWzRWMBuVnnVGrQQY2pN9JtCphZxTSpKRcGu/M14ZdDbSDEo2gzVzy3FdXC8d7RTzEkx9fB
iO03lOino95N5SpWsx51QisON3nhOwup382ulc0mYL7ENfgU3hRw+g6x+yqdkC7LhVnv1HhQiYzj
qcihbSJouLBvb74jlW92LBcCWrsAN2bFWBUfKkIbtWSmcSGtlMIDOkHxKQQ5fkgQQ/rXlQXmyDVI
0xcCOc392Xh2FSF/hxXZybIiZVeUnMzCC5t1QG9zq+WxdomVIPyiJZ3x6R8vYEYmkjAgTkjfZnO2
gbxOsTpLH6tTEzX6J9WejNcY1OI6wuqiWD0e6yaIYyzARhY3L8AjMvTrzRqk3OxeaFan1sQ7yRJN
fKx4zXHV6QAxaOSCKz0ql6q4d74lsHv2DwVjYEfGbFQRwsjJxKCf6rSxxLruQ+W9Ki3vrcNiYYvO
U7uweW6fGcA1yL/QO+EqgBI/u2KnIHRtBfzOSfHN5DO+EH71y1YjR2PL2hllvpUdmtHZt6T4TwoM
6YBekB941KXCfFEA8fboGKRAqJWQpdCKn/8afKc4WoE7nio9d3ZqKt1QxfiLsG3pvr0tyMFvpkFD
LZl7V2LTrz9w3qRtUDnadBLUENKDPtkk553ql3u9z6jsIoTu9pvBQCmiRMGmelcnwhmMZHJzHEEi
RUX05fGWu7my+EWIhUBalVKYUByvf1FhJsCyse06FUMjkByytTpZ+yEp0gmXMBQFke12w7UIsrDZ
Z2Te7vvjH3C757koubVoY4KiuYFwj6k7Cppnw8nEpQPsPBCZNV2MxH6aylA3dyFO0/13mGLGYjFh
lpXz6MGXo+FOpvanm2dcz50Lq7HIF8Rri0LtdEocPoFzitsa3P5KwbERtZi0z0X8Y2izuN0KMeUR
in5J7L3pkYl8LJ2AEvFuOTVHW7jR55uFTyLlKqRaJTgNZDJnr/OgRZWLqGz/KprRM+vnIVNIHIF9
NbXz5OYKoouqkQYmpflB2Np28inwJqupdMr8oDRBA4yOO2NaOr6zLcNqsWUIkLgxCBpugJn+lHlI
gHkYdVLIG1c9Jez6KQDeUW0qG0HCbrTGF0vD13VXdKOe/mPSKcenuPkniyccv1Fiq+muaqyL/ly6
RrFP3dazeQyAHf/qMkfs9aIbkp03JnGcrhKtz4oDSl7qiJ6zP6zRwfGThftMnpG/0sA/P4jsBLUA
nkOdY329j7IkVvxAiYznBEO6pwbey7gK8Bpbeh7kB78eB6YSnRL8AbhFbh7dpPFGu07A5jiJgrsh
rnhDvEIJwnHWSYaP9bZLs9xeZ+HUpCvQLuCyyqEGNvn4xM7uS6bLz5C9CyoOdwzRWxrbpZEr7nNs
YXm1ShV+9Koq0UaAJwzRcmG42+3GcPQuQGPSYoQ1er26XmJBTB1s97k19WHnxqOWH0zFxzg2D+J1
mYTDxlE0e6PWaDEtfNl7Y8PCpb9JMQdxNvl0/hU9hm2ZFkOXuM8KmT7qRJSu6EP5vX4AAS2Up4i8
z1sF4Zi9QfJE0unxSs/uRrnS4AwQYKeNQFA3bxtDDYu6kYT0WalRoDOhnGy4sazdpGBiUI2j8lQH
4VI4cGfOcGpQRJcyk8QEs3BA48K3YrXxnknHo3KTGBGOnDSSxo1thtFJ1D2GSMDBPxlVr+kLh/ve
jMl2casBWUllcja4wHkJKDYz5pgWW6fzkqcx8o0XW9UudRZ0Wyro7u7xKs+RBdAV/liyE47Ixjlf
+/or4wwkhmkaxxc1Fka0GSOzdn8CLdTec8tEp1tYnSc1+brOfs/UeBRfh6qgQ0kfJvyYuon1hmdr
knwGyWYO68QSo+WsxsHJxKWxW78qVpM6ae3aU4txj3/KtERknJ9I2ZnmRpBaOH/YfvKC+mubVp2r
5G6jGc+Y6+Xb0Yu0aG14lffSquGoLJzH+SeiEEOrhfQGPhSLNW8qqno66RklsZPAAXKr1REW7Vre
H+2om7BUjrTPbWctlUFurj4mRsQE9MPEUQeYy/UMh2BKClMB69Y6kSZWeqHVzju9W61V106ETs57
k4I2oynlDzS7kj5A5W5dS1LWAsZ4fjyYtGQ1y74qpigc0OtfknsD7ojU+V/GxvFw7vaUadoUudZ3
9k5Rxn5flE5fP40ZPmffER/2MLV7vF//NMb/fgckDw09bKI2MgXJB7n+CeidZFhDl+qzh9So2PCR
C4ECK+DnVdSWjrLxxRSfolFVxYG6rfal6mH/0e01aihsfY5DnLFGlb+PPlQ+V0BJ/yt3pjVqbJ7v
I9sfDu1T5pd69oq5mz2sGdCu3wsRBPY20Qx8eKkfBcan1O8naz8M3fDVKrR2ODh+q6rrqK7abi+s
NO+2wgyMYN3oqnitCfGDHUjqhj9IPKQyXGMCeY70WqerJQ261N10VZs1K/IHBcehFPFEfk490LLE
/bZY0VCM440CPB/zzg4Acr01+z7RPgGqHg6V8MTwqhm1jgoqDGZz0+Pn6HyL+ml6VwOQaystSCHs
PP4eNwcCih739J8UimqsM3skcAx1ApRbg2e0slVtZ+ld+SpKQ/lQY6W4sdK0zJ8IJpeqorO0jdPH
XSW3oAmrDGK/3Kh/HXpjEn1aW4X37BrltM6VuD7UmYTZZ+Ngf4oxTfzHDgojEvBRuZAXsFRDmW39
zENoBKEr77nNLHfjIzf9qW2sfkPEiUHx40W9iX4ZDElvXHOYHHqS82smHmiP1VURvIB7m7Sn2ApB
swHiVo3VRGtzpCan5u6mjMZGOmQ6OG07zajGm9AKgpM8xcnCyb9dcH4RSCfayHIN5oyg2ndpf8Ml
e8ncyvo5Ym//hRR9oJ8kXb60xllqL9xc63IJuPagbtM0hAl6/YWJ9oYQXqF4yS2jOekMu6OlGR7t
frAW3t2boVBsg1sGPVFq75KtXA/VBp1PnmXrzxWYxg+tHg4flLIKcVGFAfP4y86vcsTMKMXRNyAN
phk3j5a7sRItgCb7lHhhqWybuvS2XeNb9mq0Od4rpWi8A0q8iCqbwfDNy0bn4+NfINft6v4kpJIC
w1RcOTr2nC8x9FVblFXSvqiBY+ebBN395FmUYzr+eDzQH3HH+UgIuHnI8MmaoDX7gqWACBhjVU86
BNp9XU+G8zz0GH5sitQ3Po45WjarctSKgCQONZC16PVU2fHuUgNfwda2lXetBQH+greSRm6RtD1e
jmaOSbgbWfToMZS1vXNDvo7FFoCWsy88o3MWAtGbrc+KIeiKwBtFP5DOs3loVdVSmoXISXWkOba1
o70ie6QdffRQ/2srZQmjc2c8HjdJZuGmoYk6245aV2uVhoHKS9tN+Tox/fQHL5U+rmIj/ZgWub1w
hd9sfyrR0CAkJAkaOYHv9favlcjqCEebF3dCE7MObZ+3xo6nH6Si7fvjTXHzXMixeC5A9HG26Zxe
jwUOxotQH2te1LLSX7RoUHaeG/knTZT6rm6t4T89GMaFD3gzKO1oaAlAfbi2GXOWRPWOcHtcmBGd
dKYJZhTygbbex3utLcDXAfFx1l2cx98fT/XmoMlRidoQS6G0RHP6eqr+mOt4fjfqS6FNIAoVKxy/
gTIMDo+Hufl6IKeIidgt0tOIC/p6mIIemYlVhvbiVC4utnpmpifiV/uT3jva9vFYNzuTseSG5DQz
K2p412PBxBvUEHPilyE0syNnQN9hDzMdrRDhJiyCsuL8eMB7k5M1Q5xDQJGRmF0PWKghdbCowxsb
RS51xe5FaH4CaHVAjaVf2id/8MFXNxYpPS8BTzwLBCJydtLh3EIKHK34w+QL091EFeXhzeBFLe1e
DfrvVJaGh3i0VZ3zwo6/AgBC5FigX2Gtcg/fEESEPfxKxNB8NkAqFevUhmKlwkbvV9TZHOU7vgRO
DTUGR6hf9ZCyFcfKSbrvBG5+mu2StsCjuUva9NzHvfu5GgxiRDUdwf9jxx0WF0CxCiYTj9f5j/TU
9cx1yXiB/MrphFU2uwN8xDfAMwjtxY5ttfbIISp3wrKKdG3cCiNww5OFM9ErtTaBP6YQ5sfIKP6P
s/PskRvH2vYvEqAcvqpSB3e3s8rzRfDseCQq5/Trn4u9eF+4VIUSvNjFYHdsgEWKPOQ55w7Y0Ccm
b386pG3eP8HLrvTHVEwupabEciY/z9MWVjpSYR7eGLqefi9H5OOKQ0MXffyQZ0hXtLsZ5eEGcrXQ
y/5z2bJ8P3gJa2Iftt2kbES7VTB4p/bwfOFFwaEh4umXW2pASgzB0qYK7ExTznOZD6+oqOIADxDp
EIdt+lBZYb6xvuui/39HJQZQ0YQFRsPzctRJTxEGjK0yoGWTPU48kB8G3KufpWzAB9Uolu8phVBs
yVTraYqyfCdmTLXvf+QbM5eXCvQVUEdkTqvY2025WqpQIoMGRJ2PSiVyiaOb/TD6ano1jLnbcx2F
Gz1P+RD/bWPJiZMs81/KdtS314AJzcxIamujDYbSbg4jPWwoUeX8GMf6t3jul0cLv0y/yOdhI+jL
0HA5MANCj4QbBXmGeV+uuIcvdq+15RiwuONj1xrRI9FLOUyV+jOv3HYjDF/PU1bnZBdFp5Hirfso
YN+JSsU0BN4IvNWxYb7UszvtSyc29pGRJZ9aTI8/jV6/VaZbJwssMW8TBuf4UiGgLHk5U4gAWjaJ
bg6q0BueelzEqQmaHk26TPumhmp6rLI0h4lT88xMFHfet5CmHiZF38pbVuH6v7+ERxLKEFRjqPpf
/pJ4Wuq8HLspCKdZ/9Xx4HiwjCYJ2rq2Nj7v+nX5PpYUKSDpRHWUp8TlWOkgFDuz2jnwhskjJxfL
AvdxQCRxly6OG/tZBcqRplkhPF9Y1fJ3P2h4THQDDY7HuPTib7yyvHzXh0n9ZlTIMO5FNRnKU5qP
+V+WhcSin+haYfp80i7ajX1ofbt/Im+tFyI+dOhlYRtQ/OUcXHeuKQhYU8Ca0tmbKzAnuLTO1QmR
rGbjPXJ9IByKN3QOuMLp872zN39LmeOhLpcO2mbgOCJE+6UJ08OSL1haDk6Hc06tu+MWgUMesstD
SJrDhcIT5R2FsDqEVjRkYEJ7LcgxF9zphjLsSRWj2Vdn1X2Om1g7FTUSml2qLxF1kXTayHZuTBqg
BRVsucJo161u9AwVOxuxWz0YSS4OiW6XH/J8Vv2xUu1/hSiHz/e/6HWMpb1JnoAIDB/0ioGkh029
xEiJBErnhgfbSfNdy6AHW2u8oxJV0d6NUX+/P+jNSb6jAwD+2TQMLrcRqQK6yUAgggqy6ikstOwx
7/Pu1Vq66lCwnTbO3vW2BQAhW5bsXLwFri6SzlOyBQJvENFnOsM66lrfiHrt0zwNlvZnGTPnnA0r
W6Ry20p842pyy2I0RdoagVM0Wgwrw6MUNiI90PjEferkZUcaGZljUh9wOnA+5kJx/tgyxqMawesI
hUVwApyiyx9Br7JCRMiwA3AfmvBNRN1PM3DMnRWV6uz3bY6kg7Up6XB1qTCsC6cKYpLUB1mnELmC
4qkFRyQoFngGNnkxHVA8E/dJoliBgxbWs9Pq88nFhvHhD/eUJ0eltA7KkefwOmfiRCtKbCxWgDh1
8hded8mTN4fOJ7PSi8MocCf6H8YDvYNcHxV26gWXK+zOkztziVuBmZgFYduh/QPeIxGv7lDGpwZ3
1Y0ZXh1VZsijhAc59UOQjavnEOo60D84q8GkKOO3oirhp2IdcFS0hsZPXAzfGmBoW9TyG6OieiB5
kJiUUH2RZ/m3KJzmy5gBA1aCWTjfvDgKd6Wm9ftcJvjSe+hXrnbtFlT56sASgsnb6FpjQkE8ln/+
26CU6TNcDHUlgA+R/6w6m3vQqKtvw+A43+5/x+stK4eiRipLdgTCVSxyU9UkaxqVILSF+lyNcXUy
ptg8NwaGUqNpktx0A0kcyn9buP6bQ9MaBukmRXzWpP1yqHptEnF0NpAinD9nojU/e1aOtWwGCadG
X0axjpqXQ3kpRpg/G4HqKgrLKvg7bpRgJW+by0We60Tyapv4bCZV+a9bzP3TNDn1J0ivqsXjy92y
Obk5IHhVSISyBL4WnDQnTxm9So/PUxzlsT/oqIHA1vmBtmXhK2pmbRyYG7tIKlsyEgVk2Byr10rW
NUa+RIYXzJWIWt5NPCZ2So8ZnJ+bhKCN9bw1HG4lyEm+gwrXhcrBxsVxNpyQ1qeRHqya/qWv6qH6
oDdjVv/pFYp3IrU26nuczmsUQ1a5WHaGC81N5Ii1h34azGPXoSm6s9BCsfZ2W9WP90/KjfkxJIkR
TzGJg9Uv90uV2hUPWBGdK6uHQ2/Eg/KlycppAoFU/3N/rBtbBVFK6ApY2FGLWtM/YhrehoM8wrlJ
vWpPEzF9A2mWnrq5S45grH/9D8OxjpRNTRLOda9EgexvzYTtc90vCUKRSWc+6UnTHSPNWhR4cHBg
/pcRpbss0AzqRKvDh45i32hJFp8zvUy7XRPlYnhqk8LR981SJCnWLylWO/cHvfUFqdPKdIfV5ba8
/IJDbCpLSssxUJJMUV9qzDaLHfZfc3eE+WttXck3rg6C2zvqCMWDK2wCkM82zr08PuOlSxeR/ohS
HBuvV05LMtXVCwpMLykGJRu8kutZ6pwKrmXOPr2o9c2s5Y0ge87F2W10rAfAuFq7spm4qbV56xje
HIvYDY6Xst9V6VsvtRQLolqcoyLWHwEpG0fg6P0LYhblxom/PRR8BpXBECZYRbOmc83ZqBqmhbh2
uZ9KVT/gsmB/8tSw/fNYxhoSqv/fYPLq+u0CVsfKVWrVjc9VMo61XzrD3PmRbifKg5sUWwX9643C
aHQPpVUCj5s1n71RtN5TDKZWeYM57/rIRQAox9gbB3O3fF0QE3kuCBdf//Q4vMMoiTISsHPFq9Pq
KJYtW3GmYisetKz3ziAaYQLFSrllmH7j61HwINOCOU91Z305VDYEvjHWxblnWt+8ygB6EjpShqHM
zD9Nd7gTqAUTPIksspZ/+fFqfZ7yZlzi85wb5gd8pZSXrBv13Ti3W5ncrWmB/nFIM6TrzlokG0Wb
DCUhJT4v8ZRz1trWxCu7H9tox8XgxBsB7PpakApc8C/Qn0Wqbr1REvZlr9tpcm7QX/hoj+W3MbYV
uB699lWMff/5/ga5fqBdDrd64892GVtoGcTnYlxAEIEozLl8xtH7y23t+s2L4BB9bccKLlfKDzrc
H31jsuuMRhGY7HltlJztQQzUA/TBD3k9fVTGZsHswMw3ts2t8Qib3PCcfIq38s9/O/NFGEKC5P47
e407PqdeonyJXGfAfHC2fjaU/reqbzcHhLYDIU82TNYEwLLTy4LrQ5yH2Qu/qJNevJR2VO06d8ke
AVv3f8ZUQuMLMji8NPpOKJCAIr+coGf2Rj0AyTubFJQNv4WHrr70c1yPh6LXi+XB62vVeR7FtCQ7
+nNbCsq35ov2jtRrBkwOMPRy/EFxuiikT392K3OkeVnxfpqdOsgLtfyH1djqHNw6nChOSUyyxrBr
wmOWKcKI21Ccs6oZPmdjT63DABX4aEdLsaU7e3Mw7KJYY6rYUL4vJ0efdIB8pcbnUgnb/q3phvpR
L6u5ep0AJW4U6a9LyECaYUBBs+PSoCS22qtYHmgj0NbknNOXCuk5o8+3myZhAUbyls5H/yT7ywXM
s9PjseXf5qPwe11LP0wkYhsP4xvXl6RlQT8DZ32tMFUURTYMWcXB0UrbejMib6LJFofecQzZ2SiG
9LF4oLQGDOp+iLj2SmEdJEsaaJsuBVDlV/ntzIZdLoys79JzUuhhsq/Dbv5m2mGzs9vUM32TuM8/
tZnycivKKijGuuDt0Fne67z0w0unV1tAffmhL0qo/CTQsxxcXhCywXD5k4wqd2BMhcm5yK183g0J
ZTDf5GCf7s/9xmnCI9ShxUPuTalgNU40oZBggTQ862Y1kaCr6MgvS5uhhzLDou7r1vl0f8Qb1wFR
kcSDrpCJnNvqza6nXO/Ix+fnLMrD53mmVYo/64LwQ6gv/4jaUz63odZC5ELN4/7QNyYrQYQEZ86y
bNJfLmpqx0U6LWhzGkNxrlu1m3eaLWqc/pQCSS17Mzbf+IpICVKGlvpX9PhWXfpBHWiQAug960ne
j4eyhkjqI8Jhdxtb+MbMkCSjJIAoKgnfOkmfMi0CnVjl5yo11chPQSPuzUZImKNVYy5qt1t8/1vB
AwI2JSYwJGAB18S/PjGsBpGv/NyIUD82Dv3guV30X1QXo6fOLMQDxbduRyfZtHayLwf8ckmOiabM
3+5/1huRw6XGz/uJrBrAwOr4DrUeLTPf9hw3uqdQKk2SnUCnD+RA65yF6mChaKTq4f6o6yUHDgvl
kMhJrqvCZl2dHKTHe4dq6RwIM2pPM3/nMRE9sbMah19O6kV/KsAuB0RJgh4bMYqH0GrApRm4i5gp
fTXDfZ6SqHssx6WZfPot/Qdt8sQfvuzlgGTysn8i88C1ggfAtCjH/kcPDLS3i4cYEYZfyAgp7b5N
l63OnvxIvwc8ORh9PV5/FKDBusrl/i0GZ1QGG/zu1CBc0izZU0jN28+K50Tx3qiLbNmIQre+njRp
kmkeHeP1k7vX3c7IAJEG1dx02gu+iXn2AYEM4/uSRPOhnudm490kP896gly11HxQ0OJmX32+eog1
byrwQYHPt/ixTVejUa3ieRzIEHflQgaPDF/+g6rNcuqFh9r1/Q27PiZyhdEwoPos3008Ly5XuLaq
qhqqRAsgf1i5r/e68Tm36MUpkWf+PSh98nEwvezL/VHXIfC/o5KWwiaRvZTV4YyW3hqWbtYCta61
wq8KUi0fHxVzf3+cGx/URDJAJqE8Z64ISXMOgUFUQg0WZzTbk4X097DvEVMXJ5Ho6tdBH+0/9Ztg
brJ3ISUxqVogi3G5okqX4x3tlXqQ69guHDFFpAvvY/kjkqc+pMDnU5UrlR/3Z3qFKmFY1hPAAd7a
rKmxKisYC1rmRj8aQdIu5cdYNfO9ir5TgcpsPfI/YwDiJqS9YTbjQzON0Pz0xt54PN44r/TG36v9
kqmz3k2J0Wp9WvcmZWEna3ata4ePakw/y7cye4t6vX4zyBmDvnbpAwKjxdPncqFxM5pqbGuNIA3n
xXtSNaXeV7B3Oy9tkO6zPEo3reGUH2rP2aox3tjAxAdODOgOwNlr3SBR5V5Fn9oMhtno8z0A/MQ8
eF20JWR2YwNzdcMyfBePx5Pgco5FptckL4YJVshqPPwOkviEQ21onsd5SX7QHqu9h/s76eaySmYb
nWsC/RpO36QKrXARMrVxjOZTG1WAMDtYNaYfGobyoVu8TNsPkxmes3HZQrDcCIhIWklIMoU4ugur
eAT/qKDpMHG9oAn6swK11ZymItfTIyr/49OkjMX82A7e+NnqInKBxEJ3Z+MSvxETEQwl4aDoSEhc
51swZ6oBYKgWQKZI0udZgWXjO9msTa9NbKca4uCl+qw1sSqO99f+5uyp16HPgLYaXK7Lzy0iODPI
k+pB1cR6+qqEU75vVZxtD0Y2jM4uEmKRj+CitPYWf1lyRWLtfP9H3NpzND/+/4/QL3+EoiNptmiV
HtSq1r2Bqsp/5JRIDnZhtXgl5Mbj/fFuLTcUY/QTEG7g2bi6DGoHLbwIJ65AV0BjcDNnA9pzs/41
6WgUHqouWxArM0X0p518GUC4VHgiU7gH6r96+Xdz1rnakBpBXDbtzxjF5PAlzlVFOQrAmPkxnBP3
L10Sue5P+NYCc9WT0BvA/3gmrhZ4bMGrV6YRUGduD/BlvWMIxDHzdXsRh8WatiyJbq2ww16Waf27
S8HlgOio06ZrWjNwS639kHrj8FI6ZQJ1pU5dTJOLIgZxT+1qywvu5sBIOYAylJKq6/dbiitx4TSl
EShjqWEvpf5njJrhVUfzRPUrEZZYi856nG1c+zeHxRcR8AAlMA7y5Xxzcxo0M2qMgHNafXS6Jvoy
5AM9n7A2hn/D1DIQuUOed4vRcev6Awkjk0giGJjSy3FrAJUIOWgG3i0GvbVqHqzpmEXVqOClUDn/
S5ySQnqUamjn09O/HM7qsmgE8GMGdh9nQVopy0fIm27oF/pScVSb2DiUMZ2o05/vXy4+eMAESYkf
uxx30dO4BKppBhXuxycl6ZJoZ3ptb/tCeAWyDRnlnN39MW99UtQReE9xpYPjlJHz90ygMOfJanIz
UIX52lWRHnR1b5xIKS3Z3waVbSjzj/tj3rrkyWYpQCFdx/t8NaYCHM2IeRAHc1Mk0RGIWnYMO3wX
NqL+rW1DrgoQhKRREgUu54YsID68gwOsqVacX/hI6dluGQfAouasdtPGaPJXr1IOmeKADqP6AARw
dTiiENtwzW7tAO5q+KxXfZnvy6l8qZvmrFRJdtKIie4T6r+6n4dhtTH8jQ9JHAJczwVHJXwtdgyE
CEsjp7SDdp4m+6QMoR0hhWiOQVNMS/OA2AfcNTMX85Zh+42Js2fxPwaLh+bSuk8UJqNjQ2FnZMsc
pfqvsQ8TXXR+V4X/8tCwEz+KdIpc41RiUzGVwlT/PDBJSVoKmWAgyUhWOypB/r40c9UJSiigpyHX
8C1UJtobsWctKMZOKBbRSd3SZbhx4dCsktqTPCxo76yG1Vx6fQh8OkE9Gqo41JaRDujgev8qSdTr
fmWPxsZXvrXWEsAlwz5WBWsa3WwsKp9ZOEGvjFHf77Ipif+u+iSP9+rQh8rRKOZWOXnmUuK93Dj6
14Z/s6UTcWveFLMlVlBiE9f3wKTrszqjmBQkTd74SzfavlJPceNbSfgZh+R4i5G8NeDq6YRzTqdk
c2gHS+V4zUHFhsh+CsGa7F0ETQtfSyKlPtyPUjeiB/k7bUIwhmBrvVU5sdHbacqKmo9bxFWFb3aL
al0P0GFnRl2/Qf28ERKBztJQBu0p6SGrUGXoE2rVZmgFUdqYoY/XtDD9wh2mjbLErUmRXwEbQw4T
8MgqSCF9jOgLPO4A2896QXYB5cNP8VThCSQmY26CP19DidxAT0vK9683iqlmMG4WwwrKGR3aJxG7
TrsLK5u2Z1IX7oba3I0MS1ZaoEJwmQGfWi2iY0aJSpS3AruAKbQTAkxTjRvm5ybH5c/yevXNdaPk
KR7Qors/0ZtDg7WHtEW950oyxi4yygOjbQYTNy04dkNtH83ULJJHHbhR86QjsAWhPJ7FPwr//w/1
GQA7805BnoGPyhVkrqkvOEwMbdp1TmDEiFJjO5T8pQ61uZtrp9lAe1/fM0CpsOJg+3DT8Bi8vFR1
LDlGU2h6EKpRM+6Usq3+QYvGno9ZZlj9wVUFTGm1LujF3l/j6yCgU/phhaHhcc+uP6+iL1Ps2akV
qMhPnJCEi/I90mKm/kWaQzyMUaapv+4PeX1cGBI1IpZX6pWsC5eakdfRaA0gdOu8/xAppsh3NSns
TlVEvNVbvo4B4K+xYkfwFUzJ1bNI9RZI8ZmwA30oxX80Z9baY5R59Za80q11ROQC7ROJVuONe/kF
J73T7AgR98Byl6Y4pqkjln0yO4p1so3S2ad2OG1JoNzYNYBdqIUC4OT+Wle33d6xWyttvIB+q1Ef
27qkJZXUiS1xOm34XLmD+wvWb71Vqby+MMl/qbaQCEszmbXGFYs409EFMRqWpeXtUDKPjoLepji6
bWT8zFt32c+jtoidosa9uUd7Nd1qtt5Y8N9/w7oxVestcthRJM6FpaZvUduJ5JBW+Knu3R4Fc3Ne
uvCPQ6FM+0G2y7I7zhOrb+yObtcPaI+duXKW+BlToMHY1cJLDd/GpBwlvqRq/GTOu+9h0vUbYf86
GsrREdowEXOg9CAX5LekQsykzCW1jbMeWtrXmQpAuOMlYX9tOhPEzVQkH3mdlojw58bGS/DGieW0
8jii9k8WZa/Ck1G3dpaZthJM1GGeTQW2dZ46ypcONNDpfnC49VmlRRYvBNj+V5IxGbTLpZjS6Iw2
S+OjehJ99JJw3vdL9kWfPOvr/eFuHCFb9hOkKAcM2rXHNCgYFdepVAmyIsa2Fb2faT7kLL44mBii
T5HfzCDRImeyNzq5NwKT5KwzLFKKpMWr11fbR2g02mF8psw+28d0GCPn1DnC+h8WlNovApUkwNRV
5O/4bdsMRpWUdWyJs4b97YlLZkKTEqJW5i5DexKWQoX9/pre+oRcKXTC6K1KuZvLEZt8EF4yGeLc
QVkcjwJ4QHHy5saKH+AQOM1jjjbwp/tj3vqOtIZ4u9PNJWNZHY48DdGjN8EJ6x1iDeOiTrtcwe7C
Kjvvk91bzaE18y2z4VvHgtIvZTFWl678alBlgVyi1250juHATn5CNHzUhZF/ahsIi/cneHMs/N1J
8YHXUWa/XNSEwpwCpgjMfDbWH9VUrXYhSjLevuxHtdjYM7f2Js8uvh6MDzDzq9JQ4aCW6CAodE71
Lv+pamkZnbpM1MX+zycFRoQ3OqsH90CGvN/2ZhsvTWukuRdkwhmO+IE54c7oush4tOaldb7++Whs
DToFWNvybF7tS8NCNEFTVC8Y3FFFqrOV1rxmpxbi0CZG/M/90W6tIXks7XWmBhxE/vlvc5vCyokz
XhqBRXP/FVUmAEBAopr0cH+cW9cCF/E73IqwuRbdkOQtN+2zMKDpYeUPXuSIF/ok7suiAWJFAM0t
BnBQCA3+jCZPbTaGv/UUoDBCxkq5FpH31aKq6uBCi6mVIF08N/cVAyM76PXlc9kO0NInrz6yxOKE
2UnaHvKiLb7dn/+tky+l9tinUnXkqlwQxWkVJkTwuK/ClxBW20tKzvKhsJaMtgNGcm2TGxun8UYD
E0A5IEkkJSB6ICx0+XXNQsOHNRReoEVzk76UZRP6LbaexgkbFxM3wSLMI9dHXE3Xn2mX5a+hhWP0
uUAE4tf9BdDkabyskVEdA1NM/kA6SPHv8rdEVFyHyivDIM8wT/EblvsBynwVIsegdU/q4EWnSEs7
DFdn66SACM53pKXaIaRpNu8yp073tVVssW5uXQNYNXHa8HgDmbUKIlGrWwstwBBCVZmb+6nN6vGx
SlUBwXuO+gcFe9jH+0txc0iOOEbS7AQ6gpcrgTpvH+ml6QRTtyCrphh198LPG92DYU4GT7M4t77f
H/I9aqxWH9DOO/AO8Cq51OWYFRIZRT72NmX0ytWCWPWwMWZnKNqR0nLT+jAsdMMvEyVvdrFoU+tg
LfrYHuyopVOXLlP4KfRUdHrTMi4evTqcirOh9Ni63P+lNwIFP0/S28jleQusbivhlF5oWFFII6dK
at+b897bzeTTQTfoSoLTom7lB8vIXOujVbXG9Gfjw8ik/i6fkHwXBGjXBxUlmxZcAfKGcxrXX8zE
rlU/VVTtofaAoR6zmtT3IXSkejHEDXs53p++DES/fSc5PE1wdG/RWkQBZo1qxjDKjXhqhS+oM5X4
w+l9OO4GabdBGxcXlPujrRab0YhEsg8u4YGyOXm5K2rNkQY5pf5SlaLYzX0WHxwzzo+ekogHy03L
R4/DuofK1GwkKevQJIeWNQteJAZDI7FzObTdz23Ux4v+YndR8txMtaBcEtu7LvEMxwdfke+rqtNf
ulo1HuzZ7XwsIdqt4snqKPIrZLmI/9BBgmS0DkpFrCZmnwzmhxDXi7e2R0ciFDzDwrScdzpOXlt0
69U9AHmTuqkEgIIoYXOvw83gkfOWc8fll6fLr7pJfozSWjedSJPyrDN3yZK4D/e/8tWeAuwAP5+e
IeBTeCOrECc6V4kAVicvY6mI56if7L+93v5LeF6+Ucq8Wk4Jq5ATg9HE0q67O7MRmmozqunLkpYJ
7shaWNV7oxhnG/WZqP8Lpma3BSq+NTtDkjl4dMq7Rf75by+YvhrahgZM+pIlXfG4RL2CL88I8gtP
tejrn6+kJGtBF4dyAFbvcqwhdts2Tuz0ZQrRgnIjTftpgJ742yjEsPViujUvODgo8FI74dutzmbJ
6Hlkailns0ISqLForbhq/wiuM9lI8m59Np7QCMkRfSQE8XJaZjwQksM8I+hUctv36osYk+RkJTig
HJJI67ZMl6+PAdGGiMOYFPW0tbevYSQ8AFs+mqB6+t0SifvdDd02xMAu6Tj95YLmAICnLQmq67DD
DuUIgsKnKg0cRi7Fb7tlVjNKla7DF/SG+GdhpeZhyFqwwljcdcdqnp2/bMXTxC5PzOUvWgDTdx1b
6sP9fbR6jhIF+BUgYWiaUagB3nX5K/rMsoZ5ESx4r04fVVbeiut/0mga1MfGLRufjGYx9rjSRDvU
S7dUmK++N1A2quWyGIen+VV7Y3GgNrvZOL+ZXVYOz8iemt0BiFlSW+i4qllExB+s0N24WtcGezLn
pVuIRByjAhB5Rzr/tvhdJ2qzATXx5qSidm2/qJX0i2HUqBbt6qYayoG3T4yJSkft7rMmzdOey9CC
K2Erua3t5tBN/sH9sez8YShHz/IBQzrjk5Nb2fzBCYVu+pQx+r/vf63105Xf/Z63QH8FWQJ4aVVY
Gp0K7eah7l8Ftp77cp57vAziofR5ChnurmwxM3RaJXyOPU35ItLSOyWeXnW7ERcTdaeaZfy1C7to
Yxe904ovHgtsYugU4BVQWZAs7stttFidF5bKMLwOYu4x0yyyLN5lnWK/RZXougO+Lc031MXidvbd
CS/OrrLNljdu4yY7TVTV9Cm1IE7uVKF7yZs2JYq2ETGvdrosBkI0AfsEcByG6+VPFGVvlmqXpK/q
PFXuLjZ0FCh7K3nNW9yd92UytubRC3sXj3U3bNqTjYrXFobkKtrYvHHwdUSPAiA92e7lj3CtckQ9
oOle7Rz1/B5e499WUqvtwfUKapRlOuwL01mC+9vmeurUs5DnpP8FKuDKYqGz+qYZFLt7BQnVH6c6
HB7tOZlsv0NZ3xH6rrTyZK/Mlfupsp1hI6bfGJ3OBXwWkKs8btasyjK0x6lXvf418lS0ZLtR7Y+W
Y436iUqXGv2EPt59JF+r6FgN2STlrBC73ah3XQWad0AnmFWJEXCuWmNlRG2cG6B71RU7PLpKzINe
c+d/3FYLd7WuND/uL/mN8aTlFHgAZHqAn60ORONQf6Uolby1ZNiRP81A3HZekVYftTwrf9lo9aSn
+0NeBwduaBpSnEFekMxy9f6Y3aRE4r0v3iKeua4/l+EcKT6PSsVAeK0P8bi2jbjh2FW5qR7ySbH7
I0/fpir9HqDVd0uHK/nBSHtD4HRq1rE6bQQK+RMu4wT8H54SUlcd7ZerZ1k5xp5ej+JNb+c8f53a
OQLQ1PTh9xQlsS2w9vXOQ0+IVeZiYf9RBVydNg0Bx2msqzfPKWbsn5Ux5p+0t6FWfak79weqw4aP
HoP9NNdC3VINeDeGX82Wjg+ZG8cOmtm6V9gkeZNACY3fSoxX39JhMowdTPBSfJzssAaOOJlz/z0G
YlHsnT5Nqtd4SM3MrwnuP9omnUP05Sz3OwGtiXb9EnoRvmWkY8dMzclA2nm2AOu6FR2sakrwurWc
Up9ObqqXdAGsglfoQrPfb9XSMF8L9vkLspfJp9yDOu73QhSf4Izq3qm2xr7ZO5NYpn1boy1wCEsj
yyNa8y1WlnCV6We3ofIlKYWefIojp/s7xJRi+WobCdjhKPLYOQuiD8SROtW/ZooTfsfhyjOe7GWa
k4OTOWH2C7RIWz2n1NONb4VQYWN5RtYYeys2o3APl2ion/LOzEYagjLxAYJQV0do2db0BMKnMZ9r
+AY/JqOtxM6anKV9VLDnNR6HJJmbN7YQSMRpWKjjjaWXAbpRotaBwqlWsXK8f95u7C7SVaQl6XUD
9rx6FqvYUMZFIt6srhuf5qacvurY6n0IKS9y+sy2/qWktTWjLqqJnG2WbRVor38BPBaQL6Rw/AKg
c5f7m6J2z+nmFYN4aP+5UbL4axzn3b5xVLidbYYfmlBU89UUVXgEKrsFeLoen1MM1AHpAXaRtyZa
Z42zoEiuh9TqACIek9IDVeahZJXtdDeVPCWvWWzznLh9/dKjkpTtPVqd6cbNvi4pIeNCwkWM5XdI
ssC6tZlZ9ryUni7eRLEsjo9ZqFC/uI3RfhjHoXV9Tc/zD9zLzrnAk/UJ5YzsDOc2cj8vXP52kCVV
lXzVQvosP6wMhfPnJGsVa8tS4vpOcEnWpPwyr076gqtw1NaIpaCYUL9p2B09zXoC3TTOuZp8JR6I
1Fxb5X/u79E1ZU8uDZ1IOgVUmqF1rccUOWZBnjcUb0O7aONBUcfiq3DbojmUg6TVZrGF27efaq1I
vi2xZ+Q7vVDGl1FLapwoFSNKrR/3f9P7hX8RFuUzkTWgGixp8+taj7UUKCuMufaxKZvMe63CuO8+
ziTx+odITdpxP7RALPysML3402xNlvLipNWMz5NaDrGvN0mcfUUFrxx3ajdgAqLXSpcehmYu0u84
UYzVqcvn0fs6Vf0cHUoUz18btJmmz8iQ5tOxCo1I3XjkvIsqriZFNR/5Nu41/rG+8I26T92+MI2P
eJYvj+ocLf9x+7Iwvjh6GJ2MrvaSQNQ159KLR+E9ecgCZI9m13eBYddlto9xF/xgm5lpBk0W1x+c
kXLFCZe4XvmgFemQf/MsIebPuUP1cdcUTh5koS6GjRLNmhkt4VjwIjhQlIa4oNcshdgei8TJs/5N
bZGcg8FplCi5qmUZfR7G1hF+vihe/JALa8Q3PetrvwMU92WJzMg4pHQW+NuT3VUbKdtVrHnPz6nW
0z4AFb1uy4o4GfoiH6a3Ii8d7QHJuuh1EXX5FMJ12KVFlv8A0CtgvzrD9HUZXbHxdLk6vfwAxgYS
TVn2OsgMYVLqo+NNb2aPT6KPLYr5T243wtqNGigCtYvHjSlflwhohsliGUA50BOo8lzGdyOmCWzi
UvSmwlb/Wx2Hp3mJkqM0CfET0nLPn9wUvTPNCcuPLYnuC6WTLWDtda4sfwVNf1kqpGfkmZe/Ypr0
2uhISt6gRCF229e12e2VYtKfFMhC0W5QCm16VAc0okvEoIpnY3ITsfhDnRuT1PeACTgpi5G8WHY3
mHtlbCFga15GCX20Wthb1qxtObBeBz5+NXVUCKpkzATA1WNYg4UB+GSmlNpWeHdm+vA390e+HMpe
X17DbvmPw49MAaw2zkFpFdS4krH4pJS28ocAXU4UeGCEh3h1g1RDHvVyAU3Ywn2VygWsTOcYJ+4/
JqIVX1VcfV/TrK28P62lM967xDcEFFiV65rOIiTFqnPnN8J5g8x+u3ysWtc8uUKPvsT9YvnL5HE+
nL6xzvdj+1V+KxH1knMKLpiq2vuO/q2uQsm+oYw92G9LO3TfhzBtBaLfkeYcQlrJH402+1fAm/x+
f9Tro0mmRZ2X1gGjQ+66XGAcNSevai0HYGWeDz6ouPQ4OPbyI+/a5KWvxb/3x7vKYigf8KKXLDop
kb/Gr7bO8H+kndeO20i0rp+IAHO4paSWOlluR9o3hD22mXPm0++veh9gtyhChH0GgxlgDMxSFSus
WusPdTNIoXGeZzAaWaWOn7q27nbCKH7jDLg+9i5DLYY2m0kt2UVsnM08w+jODmtMWGRQGvuwCoc7
lPmiY+Jk6WHUxvgMQX+Lh3mdXOEHS5mQuj24ORKYRckiKJCUjmm4nUeUDZN7PSvL5lT79Zy4nVPV
J2SXQcSYsZ3953RK+a2FmRIf07bS3/U0jn5qcx+/VPhDdTvMUKO7PAmnrebJ9bLTBK4OJXPev7jI
iAXyZtlJvVKO5KDquZQGxM3lsdvLZj18QkYETTFVmtOjT3+1+NsmA65SQvpOCDlRjlu2UExHG+uY
BP2MC7G8822r3DWhbr0UFFpP1BmC+9vr7pU5fZFkIAOASixYL+zS+Z8sxuk00aiXkEnOE8eqckzI
KjTXT1JTcUsZCMpD2MrIPNuyOd4r3QActg0aR+JChpex62HVS7s4Mvz+iHWzcuYRNQ5P2txJGExN
uvy7VCN7Olpt3p46RZ58cFxFlbiVPVpFtvNVOd4XqpY6B5A8g3HsWgVPLDVKehiUkW4nrprlkyCW
WHOwb1TJSF6MztCP8Pw7xKBkafhIPbDOv4MqVb/o2ixxMAhekNtH5XAftv3kP9TAwLwMvZWXqGs6
/2nglVy4NebdyEnnQ2v8vj2r17sZLQCAUFQH6TsAq7lcPEbTFF1RK9a5pV0W7v3M8KVDDgecpmfX
+Vtcp1cd4+VHpNVAFYQitPA9uowHWkcCxi8bZ6XDaXWnFTrJX0Jnwq1lQz5aldXMR2WKuszl9d8X
B63ntL4HliadwshS2+9DkZGBxMUM6UC0fvcdcBnFjRwM5JDlSBSqek1G2nZ7otZ+ObmtAE1gl8a9
spiprITEEwxJe/YDsHdWlanhXp0b/WxRMDU+BXon7YBmS+qfLOmSQ0L3yn6vVG1euWaOGvYhAvtx
rEtqBQBdu6JPXBlQQ/dDcopi16h2nn5kxoN5q7t8fYoKhjWOiwh3YMO7VEQPkqgzK7w2zmwJJMCi
InTl3NIemqIo3dqRnH0+Vt+dHgV9rpC/7rTyKGVxWWCdIdZdnU7YIdl5MnTteeLifFEcP/xeAE5F
XDnSj/PU1V/qpu+3SOxiGS2WGTgjEAQgNcmBllex1KbSjOpvcW5GjDD2SLD5e6u0tVM5Nv5+tOum
ved4zE5ZUOA5dnupXN/IvCDoCHA3Um+2l8ELvTAi20jrcwbJ/SRX0K12su2TtlKF9PJATn7cDrhy
A8B+5Y4y0AUFCLtYmkgrFWY2xf25qEBU7Ue/GGFyd1mA1H847MK+DHgpZMnn22FXJpmyh6AQ4vgB
6U38rDcXT5tU82yH3XC2eSelHj8AI03Lwo9vPwRN2fyqKbsYz/ls5MVHy5/ajbNrNT4sGpUB0t9Y
ZrkwUnOysKI723g8JOBAsEHutAlQ7OTUfsqKM2FdSxNCGcdCMuStxs/atAuECl+YTia37+X4tQFP
ylRJ+nOM70kFODCO7Dvd7v0XLUd2D+1PieL3KEUbdY2V9SVyTIoIHEaQCBafmz6X05eTw7hnQFLq
EEEzDDE9+an6Eafp4DtbKcbK4QebB0SBaJlyDS9VTXIz0SpW73AebSsaH/JRy/9wxqfaPrHMpHlE
hz/5lYgO4lFJHf+/obZ6aV9XY+/vVKk39UdtUBPpKOW1hHtpYCYl5THLzFwkTzvworodI0TeR+bh
9hp9zQouTwLBQ6IORCGc9+uyTDeosVoUUz6fYyUaXlQYiNq+RO+LVr7ml09jkMTvw4Dq9G5G3Tk8
SCb57X7u+7Z+bMIwKuiFItDmFriqgHzDcrRyJ4eW8A61qdI5lbAIGpfqbKk95kqhJl7ZmcmwK9LR
+iPPrfIV1jv7L6IM7Ry1YkAkdJgDPJxvD/R6UUBcQbVDeDcKyNLinTWmllJqloSqgSbHp5pL6XPA
4/M5gwe6Z1f0G+nYddeTKhabT0j3C8apuWietwqW2I5c92fFrpJ0drt8jOkEm1XTu5rdZd09x6Ce
4Dlmz/r3sIuGR/ZS6BwMVG/jvZobuI4aUSWo7EoXvSjmbP782zkRbk+ch9T+RJl0sUGlDGX9sdHn
s+qEiuZ2GJXiSeVEDz3P4zuUkjHaux3x+kggotBX4qELlGNZCKvH0pkHaZjPrV7H7qCn6kMwSp98
u+SAKuRO/i/nJDreDnr96amTCCkVblcq0Uvac2H3mV0j430u1GLa53miu8kI38ZO5dMwWvWn2+Gu
U8bLcIvjB5cYfPr8QT73E3rssF/a74gle1k8qRsXzHXmIkCqlF141/KoXyania2PSlqX8rnMpubO
6gffuqP0ZKQ/m0bYqyRqM9LU0nS0Gos5sZNdNCaj85eMTV451BGQPhJiBNh0Ll/YXZQ51hT6xtlS
pnp2adWrwAAD+dDggLaxrVa+pcjEOdpB5nHkisl/c6fqoV0VOYoS56ZP5yOIigklRiPFL7duzHve
PJlyd/tzrkXkArXABbCAeARcRgz9WsfHeFTOSiXlH2IrCY/OqI/pLsi6YD8PzVa2srJ+RGVK6J+B
AAIIcBmwDhqlAa2lnvN+HueDnhm9/V5OdQe/HFX19Y13qjj4Li8A0kDBPhP6K4BvFzOK5Zrq9LWj
nIuIAyaTEF454mZYqxtF8OtsRIAJaW6QiIgXzgKdIoXlDGYoUc9DW3Q7pdHpA6XGcJdh3bzjVSXf
o0kU7/E/pYz815+QHcKDStgQob+9+IR9oGljRWX2nKRVArc28u81H+AJ1vbdHoWhTdSoGMtyTuFF
wHcliWGxLj5hVFFbxEVQxQM513djGI/HApWMpzwNwifFj52dg4vwC94j6jMy+c4uqrvpgCrXpn3C
yoErlHUo0oBtgX4ijpA3+4VHdpVr2MuduZLTj3OtJL9ysv+TzrE7uLmS6fNekVRb2tina4uY4jT6
i6LsdlVm7IZyioTC25mmr3Z0BruPXEmcQKbmWxvX2GosA8IEAsuUaZdvZupPegJzUj4bRdV/r2Kp
/ojvIHjoXjGCjQtsNZaAUfDWBZq2rHcXyCaE6si4Si0bf/V+gKUtb9pe/1F0Nobwtxfu2tcT8p1Y
2MmC2rZYR0qsO3NNIfWMYo1zQqkeKbc4b+6cRp6/0euHqVjP0efbQdeGCEAEONDrEl4WropS77qu
npVzhIr7CyYR8kOmVpgR0nehgfoPwUQTA0UB6qXL9dk2djn59DnORTLH5aOMFuRBsyWUfiMpNTam
c+UopzIDPA6/H2BWVw/Pwe6GIYk5yk0jdvYJWkwyD21H/V5Vg7TvUAT/S6EpcTca5JscAaQffMLF
0TOHWagXUqqdLcmu9tAGtBw+sR3vhR6Eq9SadceSVjZg6yufEBQZlSsuSDoLy37YZNXd0M06509U
qt+4tlPlB7WU5sQlp+t/i54CV4TNHx0gcLIgHcSPeXPE2LwOnHkyqa9GdXo/5P3vsoFv0aYUyFmf
ibbl8LOyKwgopPjZEiSwi11h2Xk5RtS0zqZWyt1/vdCEO1GDNLoja9qn+q1iH7pvUZmfN0Q710KT
e1h47ILvZ2YvxxqlRowIRqydJUsq3wPeypKjpU2ZfQSzlnznhTTAe82Gf8l7TORr0EukaELBfTHJ
ZpC0ecgZfp4lM9nXjZV1ByWa/ec5sKuz3KVFvVHQW1tDwnBN6MsKkZHFUAPslWSt0dQzZWPpfYQF
j7Wvij5O7hJzzpKNiV1pyZmW2JICrAFQY9kHG5USMhf84fdzzWvQDp3M3FtZS9kgl+YHErTorleS
3B3arH2QNCuI3oWlFDxQT1E+3D6TrrFyOFaRePGOFzQEuAiXX9nW0iCBr5y+jwKTb130raa7UT5G
H4p6Hh+5Vdr7Jp5KZO7NAd64MSJbV471L2CT1KyxgSl20N639NmvMyhqzBQ2hH4Se27ZWVJqsHCW
0dbvfaggiRv5JWkFWK0nAEDUg9VB+pgArXKjCR/3jXvv9Wy8TGlYfLxmBeOHXbd0uQHElsC30lsW
ffkbzWYA+KFhPKE8Yx1DJck+5HXeH1o10l2zC+qHwYj7jYPmevPZKtRyWk6C630lCUxpHGvh3B7f
k9DE3W6MgMCNlEdeUIuIHddWYSY2laxu2bZcXxusR4qzoJnocEE+uFwOOTKEfeyUw/vJ1/rfs+20
91CCGukz6H2uYEMPrOCvbyoAplSvSMoxVbiqWOpThndRG9rnLFCOYZ2oqtu0cQGhLLM/ZHPl/7i9
5K83u3hG4iCGfB13wOvufHOGh3M0tIgtWzgMtMXvvu8N6qOm/3XA6/vj7VDXuwurX/A95E/CspWl
fDmdehZw2eZJ/Q7Dq/m+08f8vqsKKzk4Q+Y/6Kk/nPuwkw9hm2j1rkJ/8rOhtWGBdLkSeaE2Ff9F
iVK0Gyv86h0E4QLoqUbTFogLuLXLn6XWftWCeKnfZZ1a/YbcO0J1opdRnG6P/2o1Cc8m3pHomwhl
+yXFuHWiXFf8bnoHqcMejnoesmP0lie60QT572A2zbv/v4iLCfdjs9UnpFzfdRA1mp1k6+nJD9rm
KQIOc4wi9Xg73nIxCe8IOkDgC8CUs4oXd1VlNhKcpih7LnM9ueda1p4LzT8rYfLXzMDXUMgAI53C
PyhjXn60tMqmPCiz7DmyfHpcOr7DIPzSwgNDi5W43Zo/FBTdpl2iIKVye5jL40jEpnUC/Z0CN1BP
5TJ21xijOnR2+jyO9KSitDJhAWa2G5h0utGqsrXfOYrQ325HXSwfwTUFzCiSZdHi5TS6jDrOU2I3
Uhp409gYz6gudnuztvOdHqMdw26btohr4rJ7c/D/b0AwDVwi9NCBKF4GtBqlldVR9r922EZkP/W8
7D3Qdf6pmirZeY7xjss+YD1omO+VWB2cXTUHW9IGi6l+/Q2ij0B+KWRMrsrrNM96f56lryhq++G+
yh2Zp08FIP3XQPm0BOJlVj5QoaAuD7fne3nx/W9sJpoNS1udntnl+BX62mqP9L0Xj31/sLsg3pWy
b9wVoS85J8tIrD8V2eK7Rs/ro5y3YXyYzVra+BmrM/DmVywWet80Q9M32CBOWtEMp1QrR9C0kTbX
L2YUjb+HWY9R6YhrfcvQUoxv+f3pnLG3RLfuioWV+hnmWokmfYVghn14OenaC1zrmCWP7+/G0bFI
cV4nGxgfyxteBCwsMQ1v7iEjMuSqDobQA7hcyx9kNVcld1TwnN2T8gSPetPayW+S5OGYl3mzdXKt
bS7UWwEFCtsIDujL8NZslCTSVeD5NY6ITpnF5znPq2+JAyeAtC43N5Lstc0FDYRrh+6kzs6+DKhJ
kxMMhRVgmjHYw36mm3AAQRdr+5YzlAawLlnjvo/tKd61BQSvHeVrqdpIvtc+MeZCNAkFYom77/JX
zFXZKcVcBp6F7ulp0Bx/r02Nsa9MQOK3t9N6KAGQ4lHPO0r8+ZsPLBkp8Wcj8JRxSL7UqhDMUR3Y
RkrbW1sPxbVgXLYk85D5qHAuTmhN4Yw0W1x2MfMcn6ls6uldmVYlFu9KZKh/9+h+Xbu4twPhJnng
vbSYRZKHYW7syv8aVrUCrCbRwulukJpgPkD9Hay72zO5tlZBxfPAfyWsLTXS1KYdg0KILRkVCpeD
pSb7pCzt91M4BG7gT1vSv2uTKV5Dwv0D4cIlu5BqXpD2cil91UkM3dKx0NBL+yD/5OhhuuUms7Iv
bJ74jpA3YHjLzpReI98p4Zb4FahKuGOc84MCuO2+m8tTM/XOp1yLrDstkYbEtQv8xjf25cpgyU05
iMSDi38tvmVJyw3EVhN4rTLFp6ab2scuBPsB74m84vaHXD59xcIhGMV3+hnABpd2UwZFIB61ncQN
W9T5OyuQrF9UTfNob9t9dciGuI52cyJTQu3mWS52lS1AfTlgoH5fNeVfe9aJHwQqFTKc6NOBT7nc
pH4wZmOaKiytUhmOMDkoWmUhcq3l2HYPCnOwhUdZ+958a+qpEA6sq/nOkkiqm9DIPF3t/wRWNmd7
qrqOtms4+07WLEVnH4rQwfc1+1RrW+HXPrdQ3xPFOmoQr0+WN6dSoGa6kkY+vkxGrH1P7QE57XDW
f+Qc/L9uf+3VUJRzUQKQhQym+PM3oUwr6BrNqWOvi0LJ38lI+eQuaq1D6Y5yWm28I1fuU94YNL0V
Lm8aZ4sLTVfHeGyhRHjp3Gn1h6I0Mvm9GZvl8JnCseXsZqfvs/98RWmOtUHN5+X2aFcOKZt7nAtV
1HZphV+OtgRo7QepHXtloE+gMJA6/sPjVv9kaY3R32XmGG4BqlcnWCDnRPOFqvkiX0UIjw+cSLGn
5+Y07szRsFIyNtqFZz8ele+3B7gWTVTlTOrKAgC/iOa3Y62NUZVgHzb6Gb2AKpitc5bZmfozGgb9
7+8Y1H94q8sAxoT8y+V8pl0GYEm2Yq/Q8SxzB07JfN82xXyqrCLcgrWsD+7/oomv+2at+iq8bSWI
Yk9rkQF5maq59h+BaBu/7Dbc0lpYCwZKS/jOoe5AenAZzABwr/cSBsN5mfjthzFOY3s3dzjUvqgQ
yI2NU3dtZwjYMtRjzpwrEBqVxUKa6inyVEnrM9coeTipOXApN9Oo+h2DwXYKDcxq3/xCI3ho/2Fn
0ItkyQjQH9K4l8MtgQkUQWklXtPU1o/GmqyjEg/JoZAa7SUCDbt1zazOL2qXQtgP04Clekarm12k
AtL2BqWW572ToFXgqmHYD7tMrjZ7rqvhaCageQL+niv0cnx9GfZtiTy1Z4YazNqmVuZk18hWtmvt
od4wHxKTtXij0OoQpQYYvVSxFone5LdN3qZx6jndYFeP8hTN2uMAlWQje105zhyYabRShbL4FdJB
s5ygryst8/xsNNM7JdKNeHSjoZ7ujEqa54fCSvUthZXVoOjDov6oIuqwTLwGLbSqXrhRdqOfo4I2
AhJypW4cmn1bJJp5p6CRu+U3ufL5sHOlpYoaGl2A5cMkQM/QUCs58SSjDlGpUai46jVvbr+MIOTm
cH1uH6Sro+SuetVaIvtY3FSTWo/B3BSJZ1TT8M3Jx9MUqFq5Kysla6mpD+3WY0/cPctFQ3+Oagpf
FGTQ4m5SQL/HE4I43pwV+Qd95rSlpjyb3c6oOGWfadEDo5flzsr+/lZGZBhhVjTbuRqXTeQZBpyN
vULqUUvPqjujRLjGSppMe05nrOR34ahqUecGpS/bu1rKevvL7cle+7oAIsTzwREq/eLP3xzsaMf1
yKeYmadmSfHL7h3p2ew1099BiB+Pfx8LKSIeDCIDAZJ5GcuRUO+N/BqDzaAyniIlzz/zNPJ9N5bb
H7dDrR0DQkKD3iDtFdLJy1CS3pKKoH/v5X6gjPtsaq3gAIdsy1xgbfpAlAHdIjnWOHIu4xS1qQ56
a+VeENrGT5rlNs6SXY5MSI4h7u0xrcYSsHRqItT99MU9gdiWiTu3k3l2Y6Qn1H6K99g7W5bLCtti
863G4vQEFE6H5+q9HHRI70FTTb0qwQPrPkmG5tjmHBFHHK/yT7cHtrb9VPI0cmGHZbgs3aI9EDqF
gUVp0scm3h+y4drQVM7JgMiJ243j71rXxvvbQVdHCA4GkCf5Pjpcl18O+sNcdCkLv04a/Slt0+7X
ZNT9tDdaAND728HWjjSKwwhjCX0fHLIvg2UCJabIrPw4zVPrWOdaNrmRUgMZkWc1wAM8h6N/dzvo
2gh5pNMoQ3FW8FAugzpIL0uRjg2rLddF5I4OeNpCm+zHMrC28BSrsQR/HBELagL6IhblP1P1Zz/z
HGOg723CRTsUxoCtlKKFWx3Itdl8VR1kaEBrl5s70q3INlMTOUcq79kdQkdpBva4rg9KVof2A2/i
v2z8iYc5tHjQqv8v5GK12CC6SzzZci9rUEN5ilKt/45lVV3t7EruPgwVXarbX291kEJ3ikOZ9tAS
oRJXbd8MaVt4powvF0z38Z0vRUrs9pi6309KnH/8h4A8lDjEhEiTvuh6GXMzl4qTFV5ohdlx4HO6
phnJuy6rm0eup3njOFsd4Jt4iyUzGEGW6kFeeEPFtccI+YiUHvXf5N75j1Qp7Y3apthky1uesj3V
RqA4QCoXZ/XUsFyCpi48S87qbF+bowoRr7CrjdRwbS+QIQjtcWR9+PflvivHzukCCjiYDnfVt1TR
pFMTZMVLOzl/B9h8XZUC7ksCgc0O991lpLkVtJq8LzyMAWP1kAIM+VGl4WYKuPaphF6hkPbD8Ouq
7R3kcRxxfnixVQcvWVH5H+O56U7Q+j7kVa1tJEVb4RYfagA2DEY1LrzaFg58fZY7bpErUkH9Xw3K
vWk1//DkhHoFpkGsfr7dIjUhb3bmTtVzr+ZZqu+t2NLuTD+rq49GrSZbunJrK5GaBCptUOWFCcvl
dwsxFUuCcCjQqDes97HURQjoVaWxccWtPGxJzUkuhUcplJRFmGHsE7+ZjNzrUML3H201lLtjWprV
seTl8tQamFnsaj8sZJhH5ZaW89pXfBt9cefJViPSFZvUaNbkl6BIguYuy5TCcRPkEeS9U+LBdPsI
W5tXMaEC3Sqag4sjLK9NBI9iJffGLouHoyopQ3WX9/IWVHE9Di8/yIKooy4bgVWbUdDnqeAhRiuV
/zmRMpTvHco/fykF87rBhRIMAshCiHXpbhtb41TMUcdOqKJMOoZZ/aCPyDqlufUuLAo//4dLh8Uv
UlmeQbRYLxdmXc6+xCuw8PTR7ys3HfxiPwXpfKqrtjN3oeFsYctW1yhoC4gLgBRp111GzCstKatG
KjxJGuoHu5ibXQ4w7M9MW/DIbm1eMAxL70eVm+/2YlnLOo03kRdbvm7zQRvSpPTmJrYP0jhMp1Rq
Mjdp8vA4Y1j51Sl9af8PQcGcCpw9te3lOYOITxmEaVN4aK6heyTVvu2WA4zomFRmL3OMdzt70Leu
pNUFa2EvjsEKUBtj8cAtk6GkUx5w4Nj0To5Sl1j2QYDsNq6+1Tl9E2fxNZ1ZpiIRmyQtQ3WAShv9
h4GgIlSuaMofIqTKn5OgbZ9uT+rahYs6OfeTSfoJZvByDUWoowEZFO+HOZPGY4y2nXxXaWOpPaHO
akwbx+pqOA1ZTlG558mySFx4NTTdWDuJh+aKKv3EzKpLnuXOKM3eFd3i+Nvt4a19PBTEZPovUEDA
ZV0Or9VH7t6wzWEp1RTqFCUlIaxqx9xyiF07sekPCAoYRVcUCS8DmUplFFhYp56VFNHPtlCD+VTA
WczvSlhZ8AANrTvdHttqSPHyo9hL11tfjG1WJ02enDbzcObKwrNjAKb/0xdK2zwELX4SuxTVtnoj
v1jizl6PVUYIFgNW7rWPKD30ypIjS8IScA6MH80MTPiObCpTfit6X8z7TE9T9dj1yKue0yFVLNRH
61Yz0NzTh7BzrQKy2LGumjB6mkj2Pt+elbUVxrsUtLcwJKYIfvkhmtYMugqxYU8vg/ljDomyd6c4
ne6DzHE+3o61tmXpC4Fd4itQL1msZl6/bR5pUup1kD/rvRyG5fBRbfXYd2Uq8Tsnib/b9pyZG3HX
VjXgN7YQA7wGWKDh0JKFsGn7ukudL7CmWynaKfJYb8EM19aYSIGQLhbc1mWJKx/rVorLKfMalLb8
vRr50x+MlmVkhP38u9Eo0/H2lK4NTWjMUNNAkOmq4G2lBXDlKWJRS1k7voTtXKfHurDzYXc70No6
EZtHMwUi9wozwg1mzEnOq7RNUi10e6WOupMtT11z14TTYG/cmKsTiUwlWxWUCqDNy2WZlT2m8CaQ
urwdx2OENNijPePO5kZtZFm7OBxH/1+m0iQtEEUa7C0XO6FOAJbJqpR7SowF2mEufLohOhj337dn
cnVomHqJhI41uaytJVmJFnHL49eU2oj2Txfivxohxjrs1HYMzX0MgG/LQ09kGMsHqZhMIeovaCiL
rZclWpFMyLd5o4WLiCHHeef65tzsrdmeoAPT/3sCbuefsjgp31NXLX/eHvXa3ucZQjGWxyov1cUH
xVyJ052OgSfjJh+5fisrJWTfNoA6VQK3khuzQqgzsswvtwOvTTeQZgYOAphjbpF7xRN20TGPf88u
JPlAso4Ottm3jrmnGdx8bkCwzRtJwupYSbiwnBRSPMucXS5LrbdaKfPa3Briu8SBHvsgSWVX/5Di
OURisW4xmnKRtEu2ktz12JwEAsvGibCY5yotjUGAT71ZoyIQGHFmPWJIItA5dpp/G+2w0dxeA0m3
0Q1bOyBoKtDzh3l+TVKRzakxJ6mh4h4jcYkPeNKMj7bJwfcBok4cbpWo1wAsILogcQF8YtsuSVxl
g7yzncTU3etB+WKM4b0+qFTd5W4MnkKrTr7XcR8+xLJVf1GTPHjiYso+Kt1kvNxeYddTzv1J9YxJ
p/PPBXN5VinRWFgzoEFP8pvqLtUk69FusziEhoSepluCKYEi4IzN+9txr1c2cV9FpLluoEcsEpoe
9EXUW3boaVZfHtVU9+MDG9dod2nUzeJTl8lGPrqCSxUxIc3QGBQklcU5Is8jylYIR/LSbhPL7a05
PakURYfPjqTVtUtrybQexshp0rvJT37xTGicwFXjsdyiKV4fafwUHgB4e9M0uCJgWhbkeqOzIi+u
eNnMMGV+l0M0Rw9ZBVb54I/m2B4lDOt5IUiZvTPaRLeOtz/ByiLkR6C1AD2Eku21hDulgdzIaOhb
MRksot1F+1+udYZbJo15sCJsDDDZBLTGIp68yBz4j2mAtDmvlGZTVOg6GxA6n0L2BZ1MQMNij77p
sJXq3CJgOobePNomihh6qWR31PKQNbw97tVAAm9PY5+y+HLvFZMMbkkJQq8K4fUibJxEw11qpfUW
rmYj0PLaqNXaNKq4IpDmVKeIIgW6zUhYlBsfcm0vgdpBOU9g6zlQLmfOrmU5Sewx8poETTmXSpcs
H3XEwIa7yoTpjyqiXG2Zv4rH4uWlzKqBhApjB1IfSp6XQStatVIeqJEXIEASPoK+G386Shq8G4t8
TI+gKsLR1Ya5P+ZTZSYb33B17TIQEgLBojSXordqZHSKVlWYPPZd8cXSwuGpD9vAuBsD6kNu2oQo
dAdFbM6HmGqt7ipjP5g5VAdb+Z2Xclvtb6+q6yuE+SAj0kTnkb/FQftm+ba6HPu+U8ZePBj5l1Se
a3otWNMdzIx9dDvW2sJC9B3VVIpMHGmLrRI2pdIoc5x4LRyk8Rk5GBVp8roena3iz3okYY4hTEqv
gZYRmpNt2DCqQDenfQlytv2DEUW51VVZmz5yZep3QAv456I2EadqU1lSArhHTd/JY1h8k/r2v2me
rGBj6awNScgkk8OyEaiEXH6o1Ef5LsPu2eNnDOkBVdgOXXP6As0G8mztjEdVEBMYLhxgIYvrJjPB
wedowHtRGFrTB6cY0ugHAlZR7OLNWEbvEjvsfUiIctUde6kNzu1g+lsqPmsX/NtfsbjgZa3HCiKr
Yq9tG/nU2ymKhBmJ874dav3BSA31EWRF1288udbCisNBGByBK1wCNmKauEZXhrFnhUOe7IMg0O/R
55E/gbPClG7u0K94gi07b8nIry0kJNzBHAmBnqueQdQNmMVXauxF4OMfAVOSv6gWRlVC397cgpSv
RqOO/lqCAI67yFidcIIXP4yxh1BZeqim0fnoROVECW+MPt7e9GvLidMdzJbA59Nfuly3RZ9XulEm
MUStECVJjAnK1oV1Gse7oAkMdddYGiDcMknSyA3gve5kJdTtD7d/xdqAUSURDxKeJOD2L39FrXTd
3MPA82wf1aWdPEZK+VJk0WC5Wl/gfXs73NrVhkQ0vetX7vryllHhpLVDyhVaUuj53Rvyl6HDdSFG
pfEzmO54I9z66P4vnDg73hziQaVPypxluNyaWlIf8K6znJdynoFX8LiNtm6xtU3yWlISqHGR81yG
y5rWVmulCDwTM530KVNlv0FrEl+d6FjHjvTd8qvBOIRSbZZ3tyd2daSUKAB0cH9clc64BqcRWhRw
fcMcPmC6JBxcpDLd2zkik7djrX5EaNAQDgU74aowOw1gb2tihZUy7DBXMx6rspNdYPrhPrRG668b
2IJuIYPdhgyMnMrihJf0aEJeTgq8WdfzcR9mZuDspbkLNg74tTkkeaecTmGC+2RxwFtDC95e6mKv
aavoHNd1JoouUpJVu1ZVO3VjWGvTSOkFZCEIXABbi63nZH3mdxXp+kj/CVOoWTd+SFOhHWx7iL/M
o7Z5d6wO8BXQaHMlk5lfrk8toRhqAhLx8izo79I+dMqdlBQteqSoAe1vr5LVYDSWRVeNC3NJZMO2
IChQegy9UNXq7IDQYjG5KpomLUp5qFXdjrY6mUCoMIoTPkpLtKbZYF9fR1boDbQonrFwKJ8VEJt7
UDixsYvkiFzx7yNSfgTZJDTvefVeTqYCO2eKO943aADniPy0f4zaT17yqhsOytCHG9O5NsA34ZY3
U22aUlcgJe0VmGTt83nkGYcmxoH3cfRnpprw+1+GJ7hwBhDtqwZlN0LsxxiJz4d+4y+AcM/GZGK3
l3fm5Pql0f/DUU17kKoxyaIwv7yczsr0o0qhseD1Zq5Mu1Kqpk9N0vrOkUxfu789uLXHDlvAECx8
lESWlQMVKaphoGLhpUolH1RqfqcSmP2jGcqO5NpaUyDkLTvujCXQj9uh174jxU+IxHDsyVsXywYz
vFTGbSzxplb7lkqjHLs49yaPujLioRrI6dfb8dbuJGqdTCwnDLXWRbwkyRojl0boGZZZ/aa02ub7
rEjyQ28W2ol01jk5fq3Oh9th13Y/JS/+Etq+V5xp1FlgtlkdQMpuVO/HgULUrjYhMeVxKWUbe2M1
GM8MYdUM6X6pF9daRdQEcpiCUusbDwY0O8Sw+u5QW3o33v3DyMCi8hIANAOE+HKhpnKUt7GRYpET
QJVAaTV7saWUhlFjhP+SULzi74DMgO5fMhyzMcjmHsUyb5S6aj5ZuAb9MMswf4+okeG2E64JrtoH
6hbjebFIBZSRHUhVjTXKU2cJfEpITZ1SCqkXtbP8qBb2V0VvQqws5qchK5ONTHixRP83msUNLwTa
gEgvLsIklsCBGG32bMoDrrMBgsyqO+G/4x9KJah3DdSph7kytW5j3VwHhuvGJ6RUysKHVHT5KavQ
T6NEH7Pn2A+nhyAuPndMcwPlxVdOUTKSBJTp+HetX0ZLnZCuNiAOsC3IMV0GzWCQ+kYe5M+BbU9A
/1LNae7SSB851Q1fw/tvaIqNu2ptoMDlUKZCbQMg7mKgfRX4aszCfebsVe60tHFOsobpVoDx2vtm
MtMd2vNbQRe78nWgSMXA7eaJQ/K2CBqE/QSJp8yfq0lrDn00K/ohCLr5OQb9scWq1pm1N+Urqq60
NzSdji4bBa+Dxa5sqsgHWmI4h0AB3yJ0033IuZk8br2/l1uDQA64aQr9VIa4XBejqjTFT/uscQ6h
j2DL/3B2HktyKlsU/SIi8GYKZZt28mZC6F7p4iExCSRf/xYaqasrukJvLEVnkebYffZOlG2/R4l8
CjeJr6fRH9sbfvHqekRrG4+zQ5Z4sd5cmIY2Cy/YF63wDkPDzWzIy/aAeJaIge4by10e2u/P27z+
lulTIbq4nQb2zM80M9hXvui+59rY7cXo5kfKxrdm7q8cGWg1vgstFIK2y3KqMTgMR/Y2agl16+za
1Byjxhz/ctKEi0GjlCbjVlQEd3jZ4XS6uUisZgn2C/LlYWq37t7OUFQwjaY+uBpkXi1T60c4eMz9
247i9fex8uYnoI7A915ybqJVWJuJOwX7qbCCg2vMEgW/9NbU0K1VLi6+mQZgJuQY7LFjRky/zT1k
LkIDb3/L61u4fct2/8j4gBRs1+aPRLqcDUs0Vh/sIYLdpBZnm4oFw/2+M8p9Pg5B+PZ6175qwxhR
ldjaaZfMMky4db2NYN5+WL3ikK9ksxT3zMPbq1z7qg3f69A+QnvgchU90UU/1qm/71ffPZUM1mVh
bzYe/XZLEVmDRfnb70IACEg9WDRj07q7RJ3o3prIZTTKwzr57cPoqu6BGehi9/Z3vXrERApoYcBG
g6niyl+cVloa7miVSGF1q9lFuosPXfqm2IP/ucVL80oPbdP7wtzizeALgRjt4v5prtC0wURRaEi7
4lNFl/ToBFJbo9owve92Lcdn7H++twY/y8KxdZKn0R3cX2k9SLSIYF61b9zVS2e3/SKmI0Byscdw
ul98vVgr1AaSuTwE2VCfa2to7hZiph3tDyjl3dW4U1B830jmr235n4tuV+3PB5KnbS/ghzlAZtsf
RqNPdokGvH8qUOz++9Olck9GDYXIRl7+cimnZ3e1jKXsrM3hoEH2FFXuUTVUg4vmFvvPtQ9zcHib
BAzNzUuqSZmUUrNkhfLHkDNeTabgu1Qi/cE9AJrvbrEgvnqSHN6Wlm1M9fRDLunRJxRH1Fg35YHh
5PxRhyiMSSE4WArYFw514f0llMjYLgugHr4M1kVc7GaI/jg3MAnJZJt4AWV3Juyk87KHV6PZdSlR
2dvndpF0bksxSMBgCyHYBl66eClmZptpE0zJ3m681P80MTtbn5wya/uzXdHWjSqUR0yJVLqD7s/U
zSiRvf0LrpwlCdIGF+X+0Fi8CLR1Y7RSr5Da3kxm52fSu4WxW2pLPCdO3rY3jNCVk6SQxmfqgFMB
oF0k9Hq6Mh006kQSZbsAcGlyFHdGb0O/F3KeA7jK+lXcgDi+3mMeBnkgAQxAY4bOXh5nU5VwBPlb
v3+uvcis13EnZlMeVkZjnrmzcjemfQaViEhvfO7lyhtRyu9XsnUNmai/iNPGxEUoCpxLXKPtsB43
UYnveWANj8xsMV2H6uUQRK5Z93FRZnAm/t3Jbu3vbTyath6Ti2AhXn53X3iplyAUGuu17/cREpTd
v4iaWPuJtuoN+7r9rT9D7d9rAQJGo53mBbKjL9eCcG2gqJBNcTpMZrbvJ6hDYBJW3bmycnPcBV1Z
FO99N53PY9Gk3j0hQ5Ae3/7gSyPPjwDNBGYNA0iqehmnWplWlWVQzDFTDu0pCcz0XVAo/30hhuAd
wJDx4NRm8P7tRS+vNCsx9U7+tl2ubWrm5ZeP/JrVE0CJsg685i9mtSnmHAJGnca9Vhjr+KPBjGR/
V26nIvZy1e1X/WGi/DKzTIia53jui7X8bKxe5exmwI7OF9tltjcirZ4/vv2ll5ZiWxMICbwFW5eY
RPXlmrrWOpM5VCputGH193ANTdMOabTSCP18mG/pJ1zZWKArRHu/dcbI9l8uNwlqms0cqBgJNvc4
OWP6qbTx25MyMxFJVeS3QqTX9wcINK0EWARdorFLY6wZetD5Wb7GxoqlCB1jBK3VDaNx1lNdc08T
7uBxhBrgRo/hEuiwnSYBGWhLkh5wUpe9fiQTeifJ1RyPqaF98vtEyjCvc8/Y9WvzbPqdx3gZwMDn
ZEjc4tDbmfEp0WBwOQMcHG8JUr62WkRuWA4DZnXKoJcjBMFkj20zZUvcFTL9xnBwele2+i85t9oH
HpX3BOlx8R53davC9NqIbCHj1nGEx2VTiHl54msh66HTujlOlmY5mLmV7lJwzJ9BjBn3TZYV72Z6
2w92sg5PmuHC7/X2Bb/64cBrobrDlMEt8XL9ZAI07HgcA3Wt6QMU80EPc+4ElwX8Fu4aZWlefe6s
rvoFlrD9/PbiVy4fbTpaBkTo4Nwv6a4y2DJlsvDxVbZqe/Rnyoc+WExmvtU07mZnHNAB1Psbqf3V
VUniNrKeDfF+4SMWOIqge/DmOGuzfK9sT8UeegQ7Uy9FT9F7bI7YzFsSYJcove3CQ9e9UVvbm4t6
VYA29MwZEVIElgBlv9pG4EBR5S1UnVnwXCdLvp/aJT04pfOkbZGfgRLd8f/YcLADuCzyWBKjl6dN
KwyrCfV9rGXJ9COA4SrL9IzKOy2+90mWd+9HLQsOby+6hY4v/SQfDqh6y0M24Z2LRaFgGVdj9Bcc
fu8eNYg4RAg5ZvLz7WWuHSthJW1YaAjY3otjZS59452uIOUelh7r5SkI4XRNF9Fi5l4aWUNpPCkU
hsWNOOCKj9jKif5mzyAMvnzCtqqWpMxrbrEnxCGpx+R57vqPzVA3N27utcfKOi5cOpRrQRW+PD5S
RF2aw7TEAgGVj0On1CezLf2TllbmfPA8JZ9Ssw/IvRgZvmGwr3wlvp6RNXjpMJWXp5isSFxSs1Wx
CSN7yAOaY3Mq2v7OWg3jlrr4FatIdRaDwGQDNSvvwtVbWeWvaT6o2OgnkxxEWLvMHs0zKTaQorz+
aeq+9Z+7FB9tqxD//vVF+l0Eh1ccGjoYSF/usksSv06Gt8b2lKjkQEzJPFmYiy5Jo0XJILtvplzq
Ow9g6y0+kSsnDLMuQBg6VZs61kVkJa2CYcRywR0jUqOFKMll6729qhz0sk9toS+QndZHDWm1Ip+a
W/Omv0WTLt4qZpFBTLJqRE4vN17aZTJXvcYpB/7ESk3gaLvUYlL4oTHztYlmTVVtFnUABZsIgrNU
PzerUYgdBQjXhHa2yLq9vZHPf9ebKu/iMq/anTRnT59uuK4rdgUyYmAKKHcD2LyMINaN+zC3zCXW
+1l99e3Ejjy9K/6yv73ZbfqxzA1ZvDviwIvrMDnV6BhZrWJKC4W3N1a93tsWM/7MatRFc1wcqd/I
3q5cfwZCNvF4mnkk5tst+SPShWJYFIWp1jigLIQuYz9Nj2vh6Y8NtNZP42ikTQhmaujOpV6NP/Je
R0bk7Udw5bnTsYQ4BFAGFYjLPoLNzL02OoXOT5iYJtJLmX9M0ATsYO6bquovq0bbHmM5iXvBYCGW
d+EiCkYAQfvWely5rXoQlkQ1Wm3ElOcmretb4KsrnoJ8bWMp+b3apXIYmgx5lUCsFvtWOh8L317e
53AKf9YtqZ8Wf5lCGZTqRvZy7UwhBiTEBjVIa/bCpOExl9aoMz0ukMyIhj6w7wahstAQZr0H+gZh
IMDjd5qfi6fE6tIbTvjaN0Oxs0lf/S5eXyyfzV4GkNcwYoqQ3r+1XL17OkPZXSUMo42IsLN256pN
auPte7T93UuDQqjB46EY8brQ62tmlpb9ZMSusOYkh8dhreRjj6eGDSDxtdGOTOHlyX9vL3vNjsJp
hffAMOApLx7tYulNbmo8zEwrrR0cNNYHX+l9ZGjMckEvXuz7he6iVS3VjZGba3EerTceLQ1GCvaX
XVxHp9tRzMMaT5Sv8khuT2egLtAb3scqKGURFhOj4d9GOJaye3rnABpL5tthG0yMv9Yf294wjUBa
PkhUwUB0UX2yG5sHNIk1zpoeOc0SETIGj7JQ6WLeqbkfw1mf+iP8lMFZFtCiJK2th4OV3cLtXEv4
gOVtNIdbPRoA20ujBvV+WvgOv6TRpu6Hkq74sZSLFg1Dmp9ytVg7T3NbUCeyp4q+5qq9C0bKKMac
8iLfvh5XXgOoPRJtQAUQLl5iTjM8YOHPJmcEM9jJoTK3x9qs8w4GSPFoljoz8k2TdTce4ZVbCQQF
K/cbw/caop25bUN3XcUq0AadkeJWTVFJZSfdt67fOHB6D+gZ+skidoVtUDW88d1XrDo1SHo8NKMh
+bnM9i2Nyp2EEjHOlG4fRLJ2Ye8zP+rXnvH3seomXEK7G3o09CAvXqDdLv1E6w8fhrZvrIaCwTNe
pAhnDN6DOaBkGg6qKGsIHiyrO759wFdfIZgCniFBHG2tCxeqNa09aLrBCRtTHk22ch4Noyzb0EdZ
/m7R2m7HIIJ4cmqbFHuhth46Xctk2Nu/49qGb8Kq5HtgukBYvbz0ld52hjNsl942ENlrVL5LhTLR
p8+1G598JRyilEMxZaMBJyoyXy5lIUQjmYrSY5It813nVsPezA3j3dsfdMWNvVjlwp6kXQ8sY2SV
0a2ML+NSJV8bz/QPRu/DzWhI/4PXJNUZjFW/s9Dk+PL28pcPlylgrih/8DeJE4b65UcSCebO4q8q
LvskePC9qvtadkvxRVd1XuBJzKAJYVW2b8Qnl1+NvhV6P3RGSCsQv7hs/tT0fHoT9s0YGOUKLh2k
ThBaeaeOZT0KuVNuLii0iu5DN/pTv6tKql83hmMur9L2G7bwk4ELsulXNisw5iFQpeHFyi8mxhzo
mdo7oy9AeVTl4P0l5IrYk26mD2kQqAEq+Ze5ZhVAGM0MnxenRPyf6rroonpI6thdg/mdQtiVQTr/
Ftn7ZbTwe1GqvOw1x+xe2uXUl4Wwm8aPS/BHUSB8BbprHL0PrV32j/ByesP+by8Uo8+w/oKo5ngJ
9l9eqE4MHF0m/FgljFzrcpTvskXvY0dqQ77rtaH9AJt/s97wBK/vMcv+Htak5IY46MWypXRax64y
P04L0zkblkRVmxg0eCczae7qRnmRSrzlljm6tBHs7wa22trCmzrBJYimtSoX7viAOyRcCemMlwXB
rnZttHLe3tYrl5WFaA8AjUcl4DKPtXuZjCl033HtUYCBPF0eusQxzzVjxzdMwtWlAEdgFBDreEX6
NLSdnQdz4cfOKrOHoXdM5tM6Ec1m2t64LNeWwp+RGNM99BmzfHlZBoa8POYeg1hIp3sw9Go+AINy
vsyTd0vh7cpL4Fu2/u+Gj6DB83IpksIAqvs6iKWWTk/96vH8IOGO5yTNngexBOe3D+zazYADBOQ4
1eUNBfJyvcVo4XjzeiMu8nIE+L+W/yZmNt3YwGvXHhglTV8KUBse9uUqzO0AMyGqi32vRVFc1cMA
0sQbnbNgmDc5Wk7SHCcr92/BM7aT+TMN2S7+RsW34U1+l+leLuwlA+hQWVqxMEdjDdFPVHc2Umen
wdGMJAKAaB5rV1f3EqVuLUqc+iaG9TL4+/0TkC1ibgwmn1eQl7bh7gSpa8az7GwmxWyv3fVVWx36
eplgfXIrQZRQ5FW4mhX9pbfP99rOexv1IQVSQNCXw8Ez5qCz7dSKvWxAJnAR/WlqeCC5lvUfVK75
4YAQ8I3k79ql2izr9tFM41++F7A3GuWszIgtaON3OW27f/Kx7b69/WmvYj12FskvSsvOhpol6Ht5
uHrT+hmweTNumqC4a2jS7N1xQFBNG809PXYPaJsmHrsUEfZqVGu7G/LgFpHylQ1GDNFmi7ljsENt
tuOPmo3pQFu21oERL4492eke+ezBjiAwqY2oXqylHPcT/avUjJh4441Eb2/ClduFQjh1YZrfjvtq
5Cq3Jjm5g27Hck7Th7z2jY9pO3qHDLqqMVLrUv+yvEbb+b68VZW+YqqoKWzFfazidhAvvxx/0g6q
7Ow4zxkYOEFXJ51oYMbmqzUsjsj23TjrZnrDlFyxxdDBcOZgY1jWv0D/JGkX6DM8RfECTdc+cdbh
PXMOPoPQlnt6e2+vGA/yGHKZbfBzK76//EDoFFIxC2HGmlU07WHszdndTX0qbAeALfSUUUZC4TzN
ttbkHzqEoM/NLALx968J/hAOl63moC/3GSGJnugoMJFGDqogHHO72vuesNcbV+nKeUKYwUmiegrR
/OVz8tVs+oOdW/GYB+l/LQWpPlydbtingz+HMptuDRRfeTobuJ+SJ+04PuDiAq0+/Eit2VjxNOvr
j2ouaQMO67t8Ev4RdPF8vxZBfaMcd+0jeS86bnxb+BLvZJuTRBQ4s+JqQE/bnycbvBGYWMOR9p7E
+BYI/Op6NHi5QSTg1D9e3iFY1YheJ6hS88LOd15iLwxj9U0EEWd1JICR57fv7BV7QHGDcWGWo5Ic
bL/nD3NU4gkKuQo3rpLJhNaGmnGwfMsy5cs9otPGkp6SIaDZC/l8pi2HGebMWyDPK4aZqj/4qoCp
2o3IbDv4P34EZCStyMbKjf3O9oWIjNrIxKe5lh4hRp93+r1TFNNk7segaIqPAEdg8osGs1UyrJKl
vBX+vt4U0iYkwEhuqPy+ordcAlQ2VNu5cUOFvdqn7SDvysKZotSyy3clLEzv/KEMPvtW83+4f9YG
3k1DiYoIgPmXe7HIlREhLlc8V+u0RPgSWB9T2ZZepOmtmO5nf8yniPKbkYYDWPdfb1+I1/aSyw4Z
Dp6JvjcsXi/XX82xNXItsWOkzVs7XJt6Pk716hZhp1vVDVP12mJui21ckwBhwVNsP+bPgy9MPKHd
OLHX5GrvF1lzKLvMO1nz8IEAJPkcoK701FhZc1zlVDQ3LNjV5dljyp32VoK62Otc5sJBXMmOWU/d
g0ijk1Y7yfs5M+B6UIl4zCRw2N3sVWIJ7YEM+Ea4dXW3ISnedgFLfdmbCmAO87zVwx07df1R6dX7
wZzbc74stx76tZUYLiXyAbpC9H7x0Pu1LTo38+1Y67ITSg7Jv2lu6wd7WrK/rOiBD9kQExBQIj7C
yV6YMNxt18An5ABVCQbxDOsSTFoHUAP18lxnEq3GHfLEwVfwnHoar3Dwfv77K7xp9OD8kGR8JQ2W
W2VROZ3rxOU6W3FfDct7PetkmHXoOr291OvIdWv4geimZ7LJzm3//scFLlVpyXYKnFhL4UCLmPMG
up26VvPl7XVeuwWIL6noUBfHq7/y6StCFcIWnReTL2cHw1/ewck8ZWGZ6FbYJuutQta120LtDNIB
zB8VnouHmQp8YSdZL7EntYTDYJENjXPTnNypETcuzPbMXiZdfBxDwVsRACd02TnVOuF1pDle3PqV
+5lh9bmPA1RV6p/KX+z+hznDWx72ydjaN7zftW3FwEDAuDXSKfW/PD5/lLOjl4kb9zot89B3ND8S
reNEWl0VZWi05T9/f46ESthXWqW8kc3z/HFfeqsz/Tb13RiiIjGe/Mqq+tAeq/Rp6utg3jMudatW
dm13AdZwfQi7gTNdHOXUTb41Kc0l4hfdczc10ynzOvfJEbI6rXmqD1Hl582tuuA1H4o9Ix62iCpe
CcZgN0uoELlBXm+LaAQVScLal9V9kYtiZzijUvsZLpoPi9T/UvgBt01FBGwkqh2EbjjTl7tstih0
5Vnux02iyShbK22f11l+mDsd/Ty0CW9coyuvhfEJH1aCjRX3VeAvTb0dDJ31KOo6ZwB6/j2sTPX3
2fKNG9XdKzeW27MxBG47+6q66y0ksXanqMy5wtqjUQctYsJIyFoZE9NF3q3BoqvrUXkkPINrjJbU
y60spipxvYQCZDNOHXPJWvC4urX4Z9XV8FiX0y1Y+LWtpJYMM5nFRA6jbi/Xy70JWW5NuQAsm2Y3
LCPeuAD4uVhKuwXvf9VqJLzb6A632J5xOjivXy5WNLUYqiANYkjMncNY59rH2i8QX206dSicvo9s
zSqxsp6adga8n2noJY7xhaKsdQM29fq58FO2jt/GzET75cIwuDkxNn2QAHcFvS3DR9mXRjnGtF/z
sTq7hrI+23aXtgc4E5ofbxulS57jLcxlqAsUPgIRYEytCy9m9n5qIjsbxNVq6ozYNs0Qzl4w/Bj0
fKrCxa6nsx3Ucq8lrSZDp/VQEnSC0a52yp78Lw1aP0+e5t96x5ipC+sFwxrBMKnJ9rboWV3mQ2kn
RNn2GpyUhglAqHXK0oooj41jlJVpbYVunejVblLKe9c7JPrh2KuF7qFEFg9Wqblvdo4WyE8ICzvW
XmbgAKLAkuRVVtU6/c41oIFK4PNw9ivUVFa0LDaCvNBRLTvmTtT6eevznAxRaVo0O0lhqQhWUnMZ
o6IIIK6JatusDBktkEilMpzX2ijWaBqmPHksVr0pv9Dt6qcfqW52+aFxiRFOzK8U2RCKwnWSz5o0
+9EMk9ryFuhhKk2lqPD4fT//mtptk0+ummbNhXe1nuePtt2n+cOC+rM8ZMg/698oLbTqSeRtk58t
YWvBV2fOPP+U6IomYjjgAowpDLopGY4ts4GIT5lrGtR3oq8mSKqL1E3Pri5s9GMmPzGeHb8D8VoK
OYkoy9PFXUOHuSwBY6DODq1luf6Sua4qGRr2Woiz6k1mtwLl9/lxSOeuvle+mOynLIXQP0ZT2c6P
pj1UPjTRJuxbIaPO9akTgV6dGyZOl09AM5Y6aoyqT/ZmoFwbMr9elafcp9S7txDAUCFsD45z0Poh
8fdIKxh1RPsn7VBoSc3h3SwNc/0JgZBpPWizg3wzY8AV6lqBo+r+UVsYrQsnn37ks3TdbP3paH2Z
H3wkS7KHUaKbcFhKTR/feWlTrcfShZ95xyj/Nk1l1AwRxKDbpnQ5A39dg6ivqsX/iiJju/yirb0Y
MK67ZIZ3lQsD8L8IJDSt2M3jrHJnPzNvbUdthzjsEBrW2lVV6GdNmtWhZ3WWNKOFHtvGkNwys/XJ
lNDaodCcaGP7EFRKJDt0w8Z8DCurTbUCpiKYre5Xt6G9prXLOJ9Mhob4b2uVtyKP6Ai5Wf6QrKPX
P+QaI2gImrrKqoxd3jXGelroZyHB3IMH1R5Ta2u4R8HIdHsWESzk3Rcmybr6zoBkRztQLpddtQ8q
bbKPnipMSPuFBY0zPNx24I9zaKhuzmZmhFeQdbu655HWYTMkwr1rAo9h4pUmSXuGAH8Ing2RW4Ub
GRIB3ccpSdPhZ5qsZR7B7VEMxj5zazkMEdLYgH7soHNL2JYTDcMUzDNbHNGXyCBcNtqMft1OOqvR
7J1iXdZ9o4FIDRepBd4PDTaiDZ9otA/9pIo2TIxyDMJt3Kj+XA7aIvejEPDeBOS5FLjrXpSfqcn4
GvTpySgOa0dzz4wsM3PNR48W57pLpsE276Xjds5Z+R6p1K5qAZAcTZXU3fekpklw19Suv36Yq6lb
skhTgzTCYl7L9KfIewmsRzeSPCCeLTp91SNT093hyPh9A+pJ81rUa9Z11RNslS9TcSr0zpNnRsOK
6mHRB1M9D44ahhm0a5oE8dKnzhrWbeHZP8vWRDo81It5KsLcCrQNjjp5evIzsWtN/bBEK/rPMH8u
4q6H1rB8n+YpfC6M4qRwbVF1sqm7Q/8VdsFqB89Jr0v9LmOico0LzR1M85y1yktEOLQ0D3ZmOsKw
cagdF7wE5MW1+z2zOi39N5dT74AQonW5z0xZyGMphN4dTDmZ6R2H24t/BVQT/QNau5rSQ9cudd4C
HEjZ/I9Mm3I9MBrmF1VoSGeaTukMIQVuxh+Nf6nv62kaQvaoq/da0vOfLD9PylNvKvjtSqp16ZMY
Ojk9GlmnTWddDPXymQviuZE1L52M3N4exHFyjaU7ZeakZyc1CqO6K5p+mf5RrecVa9yPKa0nd6qM
4jyO7YyOrcrFhJESGg0hM+1z48cEgGE4F37XyMMy6snyoxE4lMgHjAS3qtv6GwWmlfYbUfUs/GH4
vAatDc1v0tlMbuhpZuvfGQsVzl2TKaXGQ7VANvUVDijoH2Yfp2AccDu1PAbCDcSA2BbzkPuMgYvR
i8RaFG1UJPMsTvjArvsIMUY7fAUpp6t270pYjb8viuuDs1iGxiPJAb8knkzk7NW59IGgPXpuRm2T
8XsoxOn7Lk0QQSXqtudal7l2Zm3P/bDOas4/ZSmv+qyToS4noZk5EHPHaVUeVnaQ30+jm4xkpoNf
/XBczZ1jSR9kI8wdS+V8pgNQVl9VJWbXRE2WN3OqHaAKLU6zHIxj2TlKzqGipu0eJZCf8T01Zrvd
EbG31CZ74QhXhMDUyFaCDqDgs6Ku3eybwgd4ENZO3frojrY5YkmCKPqhK9AF35eTr1ljCGI5zXc1
I9da1Gi+O8hwXAhDQwmxSHvKlOxxFh3w3YizNaHgqHPbPaUoiazhpoQSxEGjt9m+hHUs++a4baDu
LHfp7Xm/WLU33wF894Nvcpi0/H06BaaE/HSQvXXqey8JwmUYmSgKq84VZrfTeadIt6MT8UnqIIbv
5Won2nFamzzP9iCGc0/AE+nm649ymEX139B3Or+wpdIdPCML062f2yKzyyISZMxrpOwa5bdosUfO
FA2zYHlax8BSB3RI6C79Y2nr1NkRfnJJPiTQFhyQQelG4GXDkh0b5hLNxzRXWRvTO2PAdcfMRwJP
j7HtSAWC8idWqVn2Y1tXO3gNGMpU5gpvdLOuVfdcdBpHpWaUCyPgNboTaiJw/quyMv/g9X024bmR
Q7qTchqIz9JFxuWikn+7fKALr6Ga1+1V5mkiQovY+eYUvp8/CtH45bEa/L45yqYkANfhwGDOGQ6f
A4OdyPpJkZjUQxFgDfit0mge5z5xPFYD7nxU7ZAYoZjG6WfuS7idfT/Nv/dWkn7uLaUDa0y9yTjk
taw+WFaaOE9Ltc7FHhCIhFWnHPU2ODLsYpcHqbxO3i9l3acnQ5MgN7scN3pXV838YbGsZHnuOl8L
viVNaeQhM8Pue5sCsvZeg0ty/rerEccwWmOyIsK+5FmtDse5WJNjxLpey58lA3BlVNnC/jCMrfWM
APJqh0FjBl0Mh2C5U9sg0FlvdZg5hLeMxa42RpdIGGZMQjsEIpdIpcpoj1jb1DkJc1hsRGGt4YOg
C5DjFNimX31rd33kGbDL7nw3kemutUX2IZm4kJHhafWHvO3Ez9L3x+RoBrJV39fas6qfaoXlM1Je
6XKbM2Hoyw76TxR7spnO5XcCTBm808qunT+PJgxzIHfTpT6t0OZAlVlrRX1PnCSoZA8lwUyPM++I
15POe4d7y/W7meakvQt8ZcsQOl9fP+Rc17UOrbTw/kvAbpGcBaSHxxTsijh2BdFyNKs2KcEETLZ8
NntaiPfSEPP81dZoW4WilXOzR34iDU5lS9OAIGpN02Mh3dRydl1tulwfx1q8/WhnHsJZCoGewMAM
3k+T1POjYaeamxPeBW4bysnR31dltfwq9Kaedg6/5GNpacG4x4XZZuj606Se1kQZAVmUTZiA6vqq
gny3Qm4gIqfqunJXqgl+e9rLdbYrOgPdac1PPXFqmS8PvuE+a2df4KW0I820ZU3CVdd7bTe3DITR
q/br5lha/pA8Zn1ppV9Kr/ea/Sz0wToWs623kcocpz/AWpPPD4PqJR0l0QztD6omstprXomLSy3M
2beuWFvzvGEAc4YU5iU4pdZstV8se3KPqDf3QH9qS8k6rMulzPbB7ObzM5mFN++ssfQLoJqdsZ5N
weAo2SKUyWUS661fpDxrq/DusCBAXUOn93s3KspOHlKg/NPOnYNasKPmSO/bXOpkh57O7EWM2mXd
cWVQawxtPy3rL22vW9Oh1i2x7jy5SLUr/TZB7QbZGf28oBzn7s2qh7+zECXjiFbppOrjOveejqpd
1aqoaWEC13lChFjpibxKLePHlSoqQAoQ2sEMtHcwxlqGWuGmVR47yeIZ3bM2WbjaOUIt0TApzLv0
I6rJ1++8sTLsXdJ1g7+QEmepRwDL2Pl9t04GfFyYItj/7EX8ysfS6hgYNJV6cGvo6B/JnRv7n4wT
rXcSrn/u22SM5HCpzVJD0AAzNRbpflAJ6NNdISVJ0AL91lcfkDxvr9esr8q28uVsdElFs8bMZuts
pHLs74SJHH2U+apswlwfgg8wHjqfkP1W3x1iWT1cuglSyUYq4TObYqhqzyu2+qh0Ver/QDNOLyJN
0nNhIrVa4RIXpXW21sp+V5NvUSgZjKA7q0ZDIqwzGssNIQ5R/k707TCG+aJBN5r4wVLvtEUtftSK
dnqSpQFMyMgWkA1VkZhjXLa2wh4wIhYW1CeLnTKsPgvbTdj3tORlakVZK+yvVDyC/NDm/mhFaS2a
Luqg1hH7YhVguCw/82xEa8usCRu/dhVyfjVubq2Zkx2GRndD2xz9/4JpSL81GXTioWdn7n96H6T/
uKu31tFcQEVlBb0w+KdEPTjahkzQK2fyiDmCQtuLwE6r0BSp83WmIfxftkz1FGWodKjIDab6e4mK
exaJHDOwAzTekv2IoknOa6FLtF//x9F5LceNK2H4iVjFHG4ZZkY5WbKsG5btlcFMggQY8PTnm3Oz
tVWy5QkEuvtPPaIgdr2uDlB8gqjkyq/p9tkN7zupR9bCn2C3Npm2kMx7Kkm4+BHODCdp7e5hU+xt
F1ko5KKuzTbco3huN91OuWWpxeIujfTLsPVzkpWgGPfWSvhduvbaWQrpH4JkdJpMK/WW4xr07R+l
zkZ37uu0N3pwsprhpMq2cU6ilHzF6mnY7WNOQ4IIzXllBnkK2+oqOS+DfT1hrmdtNX2BumfbFe7b
3dfmEyMwc99WSgM6IHcCrgUxIT+024xjtkV++5fxbMQlbM3HfNmvZ+9+ZcOGkzmyrlmHtiY4iZNj
cZ5jz7TEI9jJ+mz5fqvz+jhYsD4gl7rfSKN5wDbRMaxyQRJaKJbpn7s0oV2UrIeaiFayxrPquaNz
1FLNkkVk/1Msd9JV004wFqfWnsCcmmQgU3UJZ/efVbNmOXMWYlQynrJuzlYyXl99XplToPUSVaHs
Yzd5VR9E6rWAFlHa1rr/MQ3uvqXxPlEdqoWGPhdh7fztPXtfcz06TpM3AI+8FtGElGaEVM/a29mW
NYRW9Xt01dBi621tK2WgRe0e6G7L6SiVOBmGkwekVqCgxNsGDHQ7joeC8KpwJaW1xTISRyr8uY0M
2SoWu2DuDdUHPPkQpF5gPJfb2Xg7WXk2+sqtQRpY7gtRZcmi+IKbJabBiU3FTOB4jS75jK8dnMsG
gSofVfhfZF0tqr171JnbRpINHQfnxnY+2mqJr5Nt8GeqG+drb+MtT+aDWB27HJpHvQK2cJuU8Q8p
jrk+zV5Iwa1Q/MhUorsBAxmN90lYqdNhpQgmxnKwgwvHbPC4KKXTp8u27F7aeNKP8sE1h+B3b31B
ONOEy98jqS5FuFRtuWPE2PHpUCbSZXecEh9c7+PpHY6QHjRi48RVUB9uaSnbFR+qcFaZRlPjCgIE
x77PnSG2H8N6UTbF2SYcEsl04mYibJL/fG+s8bJx8X3WbhXUaVhGZC5G8zq+0P8o4qo9tnumR8hO
4tSlG9heEC+WCAQOXpbk5MrMU15Hiqg6LJqeaZJbFtXd7j+FJYpePhHHPeHuB+Fyejso86Ae6j90
DC7OG6mt/7ZxaYNi7+bwbaAo99moq4n52o6rf3ajRlUAPx1fvTvqMe81U1uqKpxpmWH3yfKGcFn0
T1Wk9uVxtD15G61h/VY3c6zTsXKaB02RHk4mRuZ72ynJixx05IywC7qcCjH0JWs2N9VkzT51Ac29
B/Po08dfWsDEKCNwHR8ehvCwTHm2zJj1ABLVCTlbN558cKfjBH7I0DKyeDVlj6ehro9rWWU+cdEq
EwEe3oLmYm7uOnDmurBhVJIf9mpKcM1w6xgUiWE+NquOC0neJTP/pPq2cLXdvIS15ds3LidmyzDG
DvpvZ9koo8du9vW9I4H4b0qNB+FS1oYloQm9wJSz8nZ+mzzTALuQ0oTIYnAlqDBTssrksUTM6JPr
Pxyw6U66D2Q8oLUOA/cs9oVdEMeqK/6IinxxQy+y21ncW2ZPbY+EjAzCFK7JGViedJl2EuKyuA7w
6ajK56ed3taJbUPb0T9YlhlUvvo+J9hlxZV9sRtEgPU8he2ZKPSmgQZBc5RhebSTjIl8rVMI9mo5
91IPjF/JvAWfUdBE6ylawIOyTummT4FDlfo71XsAoWAxe2aNiKM+H+KADM3UxEMd8wDYo3OFg//f
NGnzwzDTtC+xcbcP5Gv1lE1TyD81KNZgPFQN6Pp5ENp6UyC8birnfq5hoNYxGrPVWA5mrLEM//nu
RIEbSH/pU1knjMADm64590h7rGJjKtoz4y7uzZQoKc8DsosPgeayz1aBnVu6wWhOZaDnj7lNWpUe
PGlN3jHv9WSPQOgUVHogQ29cqqjwoz566tn3wgGuNmWf2rDjtuO6n4ooqa02g1o4Xl1pxZ+2sOLm
NhZGO8+ulD39jUvzVuBOXuaUqiK9hytqK1kAeBhzEyHIeq3xbCz5tlRIRtueQ3lyzErcOEdab1lS
MfveYEIpn6WthCz0FDiv1NxE5GVvD5/LpgOZmmtsy13NBlC/AF1l9Ek2z3vtQEvrdGJD8J82YmMG
+2u4BDBQ6wk4ohb8UEyV62U69OUN+xaNzoTf639899a31skwpS39wD/yLhluhrExXWrP/g4XIUV9
zY2CQzglTSeaQrVrIopm2MY466Kl+zt6ZlqKicQT6q851sdRBd4f/zr4pIthfDgzDPQCorgbb4eY
WTs/4sot821a9a+6H8PfIXzgv9Kpx98isUgELEtrdlLb+O5eUFzoqpqlBwxbegJZ7ls2LhWsCFzG
vAUP4D0z1aVT0B5P3brMfaaaI3jhu40ODrM/fPgyGlsST6prsm21Bh89w46TxZPRPu1rGOmM19aP
J9EOK7jhElO+SkI6hnT0TbUXmhv64Xoq3wnAKucsxm3WFyVUhjmFAD1vco+uKQnB9j6zRWjP67Y3
8nK4u35DxzJUuT8r8ywXKlwRD6M2dzWg8FEwZvF11QQ4JFm/WlBBLvvxBB/76jdZSBLCnKlSels2
AZEMxcwuH5UmGiVZGuxdxahGQDGfczWEdWaUbx57fZV79fS+O19qk0iggqWO8miWcd50K6E7IQGM
J7AEV5x8e9n/OtT0sBBHL25WYsLafNghRyDmFjJxtrIC/Wj8sTppf+ATHMitHdNR1tWbHkMwdZ7d
4XN09p1eaQu3NusJeZxSpcfh2chaypxM7+Ydqt2uM1hu812uDEa56Lo5yKa2jt/2UcroLI0sv5LR
6m43a1b6XoR+dVMH1RLS3jvbexNsys0alBU71JIajhxfEdu3VV01N62RUXKKSwKaswDmyGKyU9Ut
WMum0gDq9lb6aMRTdzbzlq32Ut2hQmrnrAvdcspbCs0t07AkcSCaPZX3CztfsvlAcJLJeaquqFsy
2ngIwDWBUNcRKrcV1yUh0oj3haAmWQTwTvRjdGJN3gpLvdFPj2u6euyzTLeqdTF8Yzn/55UxFuHW
Hc0Db9xUD0FgVdttfayM+m4fiN8xOUxWOq+A0Nl1Le8DC6sb7m5WZv+ajhgEPa53Fp81stOfZj6s
Mj36WJaZBps4TgLz3Ie94/G0YeV+lVVovfvCLn+zN2CJ6XtasOrDJBh1gV/bFIfwaN/OnhhZQ+lU
wZ1HT7pmnn8M72YW5b+dG/hIGaLbJx8fqZeC+4863QladTJhO9avZrfIOG8TRsAMGbVpCovtaPB7
3ri7aV8OcZf12roK9FoX+KmdEjKO1pAHMd9WXISFr0xNq3dMQZiGeiKdZ0xEVOdYyPWSx14Mmcho
zPnYm3mDGbGCoU+xPMk13+aAWcCeq8O7DbS0nGzVCwjR5K/Dc8QWLRy3u2K3FzFi/X/Nngxoksp+
/4zWaROnI0isNQcvWssbS8yD+2ghHu1OIgTspVzX0T3B2JsLhNPXn44mw5DG1x170ALmRPYryGM9
OX7nYO0KbSrltDqcjUgekr7z2Ouf3sTjd4qqSsl0NEP1HcvYECbuqJpfK6LKzy3oUv5+727xpWai
iU86qEDQdqf2zolfddXZ6iAXzvM0TOujwk0ape6wAQLCe6zMyTOdbIFzSMYZ3WxTM79xR5/QfZXb
pXSUlvQhrvOj2aPKnMGuaWSXvtraPCK7Zn+qMQRzcroe2Pb6oL/idJpJru+22aFIsFG848Cz9g0k
MDHbloow3KZzrRa36CtfqtM4aZaKHzqe2hQEIbEvod8FP7lTeThZEtHy9HWbOFIv1IFFgacpwZY+
H3dTOysQys1SR2qBWNWpguUDpxfN3pAiqOIk2+ywlpnbVPSPCcNyl5ZDQujeCDL90+W0lvk+u2ye
GHfNKi8ePf4rhdPe9s2SvJnR4jgjeQN9XAdzNXD5e/P7gMKhqxmQLRSVOFzn0jjzYejqgvK31yeE
0np7p01uR1Z1G5G+81NVFSpmJ56ZE1CXJF3RhJuaaOuRXKBzswngbte1tjKYheADc26zZsQXtCbX
2vU/Byl2wm2kFz8Q0EjjbjvbfA9/MYozpKHT38ZRULYPVn8s4gcuM2ldEJtQ8h3jrxD/k3P8Smot
4cR6IhfuAlk36idPxOKmc6AIzmjoHMDmS3dr2HQfrhB+Xu81RV1NEdd9VK/xSWwlJJcVeK/JXFZu
se+DxZ9uw9omGlqMNOg2btSHq8DueNwAYPoPjmHVt2mZbO7x0A1O079t1PyPUrj98UZ8IB85kVhx
X8Dwjn/82Vv6Ey+LFZ2sKCi9p0Xh6PvV7o6SDyWybn3e3Gop4pXu/jIOPSVxMkSlpP7sh1/76Cli
pHsO3WUkcd272Ns02G8+8gWTH0fvL8UShzOXMrkxB9egMi923fcHCwNXeKPUOHMVnAeAKyeVA4TO
/TGBPKQ+Lati9dLOf1uQb8NQTuxTcOPCqEefXYQgBcdSsu7P0674QncZuwq8tAnGt2aprD4zqyeb
O1afJd5pYuNC8mzWcLVOKhzXqSBFsR/vqphVdqnnQqFeAjPYK1SzV6tsHPxtvK/qDtfr9UPa7obE
BOGPjaj6/dHhCRP0MpB5wZsJFpZnFEgfZ9kUfs1gTDPJnqWHdp+Ov8PRU7dWys5ljt3yYwN3wnq0
7nBhXqfjKJV6nte8bMX8R6/QfgXcWPtlEAhVBfvUuiRfw2PAb6yq7nENwqO/EZbWGXDQmkm7emGg
nrnT2ifqzUcZxmWWhPP8p9v0fMONFnyyutdnomQH55fBc2c9OpvPsLvgAODExL9Z1Tp9RFvwsyWl
g+ixbnoXa1ynPCIy9XrNxZX77Tic61l0H47a/fBkT50CKqj2r8jfk4Ra1ZX6v85z2sfQZks66o0x
1KkvpbFudVLHY4YuByy0mWeCa9QaJN9GK6gK3OT1RcggYaPhDnBVliL6Kz1f+Ceqf+K/jtExuaeK
bm3P+0a0RC/abZgGax26F3aDmTOkuXcH3gWu54/9q4sU9QS+EQ+pVVfrX98l3XxBGsF94zeqmOOp
WU/bMKr95NWJa56antygKiAipIDxHwo7qIhkwz4W5DFTCURO1AS/m6ECBoj19XoR4ij/QGNPv+Pm
eEJongx5G7EoItVzMlA8Xex16WINKMws6UbFLBTg6MLecZ2bTa1n9hv7cxYqu1esiKVGpRU7U+2c
RycZU27XuaORZLRQu1ltjq3PsMDCCf2ylttys9Q4fBmakvaLBqF/ROlqM4KFc3CZeSY9pjHtoc2c
RBufuq6u/pHWFQJ1M8398shTchjP4uPvKHArZFs51d9RxZcSBKZSL/hNoxT5XFtBvunhsQn2qDux
SWv2PuURD9/btLeAzbYCmY5UdfwkOVcwHpgrABQ4tnXf9smcfB4ogLzHxhvWz8rMegBp7HfrUna6
axDmzMnGtYJ6JTWBtUV5Ly1Of6xc+MIZNfHZK01UnqQd1fODtLothO6rgu8qHu3/kMSKJcWNb9uv
B10R9h2v3pq3o7OxTvbxGn+zDpGTU+5NWwzDvlTnYItgXmeasHskVe0tGiuHvBOBmsPnu7LgMfal
UEE7Tq88ggyAU7+3zslW9rJlddjIudhofmWOKWlU32qq9IoWx6XYWNz/zsXBxwSkKQHZcg+2ZL0/
5l06/HMyQT5OgRbnuolZ1c7Uoip69CFYTpUTiC1DIDQkQ9YhAWnzMnLYqdAlOy38bEJeVVgy/XUR
srOTTg6fWZuZY7qaqpclN1U7WZnTONPPsENEk261r8kXkaaJ01WLEnFD4oGOegRdJDQ3PsUgtqpo
SWe0/ojBtrCtb8XsJHu6T1Pwbal1WB4Pa6W58w0pkUhR2APUEkv6l9VgaswWf94V28cE8pktRrSa
H4PqrLQ8mknfdsYc7uk6GQB+2TxF4QbinlJ1/bJQB9UrTfaIxXNiMrKAdkD5kagmQXLk65rG0QJI
ue5YQvHSoC5ikD4kVMbEAtT5NhwrE14iPH8qV8EsjptOtH5V1LyZ4LTufrxC+gRDlYZDEzxUe9O9
TNU+/2SgKRm4LXt4FaUT3FBrlJ0nRksmUTNcoXrdWTdzb0Sf4rQem6Ks5+H1gMb90+xH8uhP3rTR
x8z1P0VLCeAMAztmQkPoA3Sb1b1Eh0fvhbztqbGP9du26nZNd8RzXtrLpL9rxkbdSIBGEljguq6d
qcOS5r5zvxnae4SHntv/GKO+bfJZOlBv7SI6J21DYUeZE6v9V1f1+w313tyx4NOG2/Qr0eXcTi/C
2Pwf1MmGpdpy4ryLu4MY5q3ig49KGzlb6IxbkEJ/HEmhYn++dZtu+/BJiQ+ysSzHvai3o7vdYebG
WxJHO59EbksHmBpl8+yKrV3vVtYl/qsHZJQprnyyaV0IMI/lxs78cbhjeFpw+aAmcEnWPA101Neg
q7phNLHkEgGZtGWXKpPQjLt7Pb0HcdN/cx8iAGlFVz3bsV0V11Jv8lh7cfkdIwk8xXEJ0do4QYda
RJbzR0kKBmQsjXF8DpIy6PK2H7gLqOSEFLoVAiIOTedT0PaDGrH786ZZ24A7FjGG2E4rmv37xOzU
F9DqbslIOzZ1gcQD2tgaV9W9to0z/PJ7EIps853e+3/mWncfjaKH1XL1NB15XbkVJBr6ygLuR3Xn
hfeJ5FQFQZ+CNg0D/D2PcRHMVT3lXSh9+AWvYWjYDSnYZ8kYMTyqRNvbTQlYBEnK8lQpj+Z1gS5v
C1WJpnvryhY/U8PLpXfoeYssJ4IAYQmp7V9UXaqWL4K0y1t20YwqC0zrgy9aqBTuF8GolFP/hHM2
xM4xbQebhWShH1zwvtDq7EuL6J7Z/yCxJlMucTmparpB512k1H9724qSFx2zEBSYH7muZvj5E0Zj
5eZQxEGVoST07Kyzy+h3EOyEMewQ1/kuJGb7sU2qU8Qi8vvO3+a/fKrWtz0d01RIhlD74g1RBHWG
hBJ2qhQ0oVHjzhqFYTMuf5BYM7EjIHcf2OtufiwcpzGrS2u9O+jF98IZGvsPuebb/UHeVnXeLDt+
3TCb+KnbdXq+hNrQzQa9at2Mg9J0mHZJK8y8fiUYS6EiBcmS5UijMBLTxIBQRh8mOIBtlLt6ycWf
yql8Xjpf1DcHgo4wi/x160mtijzN+sA6cE+1NdkUAM020VwacnVhzbvEPh9hCMc3O93yaIgLklnr
lMvIE4o6P0hLO9qgC+YkWc9+ue/lZXNnFE+qYQF1MMU0JG0TN94NQxBWNs1pDzLuys3CyA78dzJd
4z2SG4pAxHGn2sntxQCuAsbqKBXBbk/04sNe/azqOra+DAOUOI+AYl3GEzquDqvXpmG7oUAGa45G
FTxvR3oU5SydRZHtk00VnXQE5pltWxBul428nz4LW9dQslHJCZ7piXIyhr39O0HU+t0Eyu14CeUS
nB2GkOj6N6nNzcFxfINLbXQ2W2XM35SCmxqhjf1ai3BDoIwFqkl9C25lj5b+synRlj0Qmyuqk7cN
+8+2VXOdbXUTeief2Qyahp3E+qz1vHMFJFHr3CwW9frc1iTu3rPDbrJOzF8Rm2Whs6IzPRYoZgOI
Z1/wsFhWLrd1vvOUZqnDUHIPxHHLx2tZ8r+1C0N9jmtV+nQgdWu4cCx/vg93vrysl/X6onrUnOBC
weylyXyV2VvQusMpKE0jnkznqSQPtefrU0iNiP650RR9YIkt99MOhxndNkm8/PE41+AfvQsiN4Us
x0ptAFty8nqBWsXMQ5/RPM0PzmQ3d42z+KfWWreHZKocwgUoCY8jmwzekUiy5t50WBoQBcaL96CR
PmzMzZ73MkW+EdksyS69ZQmr/yOYZfLU+/Joc7j+np2NazC8YQL0+juB/GMFW65s+LG4tC46kcAq
4T66dhFBOTLT+M3HoYUy730zhu3F8I4fsYS2BLmFCGLOVutO9/iBkLrIFYfEVSfSSMo2Tl2KeijC
HJXnJlJ/Uz69rgkYjCNvwW5u+URzoEz0e5ikpFSgaEShZoSiin8kRCbHOcJzdORNYua/qGLRAldg
2wpqwzenDS924dRVeUscrpqK1dvr92MJedaubObrcQjmdkjVq3xcVMrO1FrXv3YL2DcNqcMIXcuv
rl+ie4jq/QUpyvEfnqgInwEwNwgNIlfSS6q2H+/X2kf3MmyrX+g6aD705ADDbFTC3EZ0e6QTzM4r
Ohn9d19RTjIYNNGzF14XZQ8VEWVXTH+602KPb5dqTH6MUMaPbIbpvpdEM00tRKfcNrINnmt3XZ/G
2dGf9uQlNB3Juj1JXhxA/xR0PxtJU29UoPdUTbP/3RtOKrItst5aEfR3vTQ2fRc2vNxP7P1B9jZU
IrWkDyK2ys6mD81fRwO8T+tVnK+C/lPFTD9H09HXdFBergjtTMb+XlyB46LWoTy1+zCdjRMN39Pe
eTeqDMKbRdvD++Iszp3wFwsa1WckCoapypMRqi9Y3AcElLpgjt5ekJ7+Vw2r4PPgxQwNyURW59BZ
kMyEkqUvzaWrkt/474j4aK780yTPdjSpJ3Rw4fv1QJ9bF0rP2nnZm/Hry+AJdY6H+F5MAOCuf/gp
Ub4QzIHsfiHkTR7hfk9J0r0MXexCb1JrszHxT816LHeCrIfB1l8oFL57vSFFGI67EYliyk9ZO+qF
+/0yLeOPciY4M6snlDjbez1ZjFekfepMxdM65ijlwvf4ugOrCKLFywZmzYegCiM04pOa/wtD44an
1umiB7N08mZbwkUA/c4SJXw8Ih6p10d86zzdYAaoveNBLyczrqMuqqY9CLOZnCgL4zb4VK6xXgwG
0I85xhRSjWJ+Gq1B/LehF6e1IsXhd9j79k/NQPFlzZb/Y7B65wk2e3y2l66/lcLaltyuWu8kqBX3
zrj2RQIQfQerT5esD7f/NyKzRGgz7lUa+1NYaJRD8O9u8nio4Ko0WlUBztp9OS3aqLRLnOa2gy8+
x2ikIcxIW/8IhyP+raj6ty506b+kR3EUPTrwJBItvwazps+RJ5QS+wOplcO7cBRdfCzlHVAZtvVe
mOnNLZX9O8B5UtAGQN6uErwuMe4va/aRiprWLfQy++8xZ+XSbmsNnbECZNbtm6BuPzuRx6+y5sj9
UydX08UeCPR+wXHLndvBHrrDgtQ9qZ0T5Fr0kQjT39Mis8KXuyt6dlq/+0lxjqDuSvfWtgj9RARx
lCM76Wr7vG9xd2cPKLMRDlkD9IrT738836pe9hBfTlc31mM0tPuraWZ3T71Fuqd1cusvay29X/U2
yx3DxXzc0KxZK9YRv3wjO6D/tRPng2jY8evvuSo9fr8oa6ARubpfAALqFUPShFrlCHnm9rHj9zQQ
5M8owFkiQI8tkhun9y2wyAQDE9cIoTVHLLANrBvnTYz4Y6ahr4ttlN4DYsrpTiGPvHMRcKQqGszT
Tm5YlSHPc6w82AaEkHHFVdcxRxZAheNzMrUHjD4I4nsplvqlhfRGWmpbO3CzGMWXPspB47dCQqSM
Nf5X6UXkC9K4OA1VkDA0BDVbKZymOiSKQT94SGgjHydLYUsK8X/9hVdBgej5sXkfhwRPf4LDC+NY
eHVi3SILXdbfttkhwlNt3Epe6EQc/8VTdu3eMoIBD5nEsvT32MvNTgHW7A+vkkuIVhwb+69yRQF/
aaXY+r9zNQ3NE1eX59233dHbTHlxORcMKybIYm21P5A/Bh2KlHZw+gJxCZuX5dJNhglqCB3ih8w0
iyrbzdAGI+9oa91bPB7tccOAoVDvXVdxYvTZx3ijHPgjOnpGTKuPX2d5dOrdCitEdhm0fW1OdSTL
6Fmx9Nx9ED2K6CIIRHyDEcb8RyZ23WfV0evqUjEAjM9DT6dwQgy07/apmp0+No+jFcpoOi0MF404
LxEAXZ3Gcp1WHHjJdNRvUiLGXSl2ysS/BviGkLkI7h1DgzcdByaFAJnycvZmRBw1pjnD4tDxgGoo
0MXGqBaUKSUmYQvlhH3fjYgWWTQHA8MwO9qNu0xIuuGSZLajrNtF7m1h5TwOEEvxxe0XVfJJwt3I
v9xpLtjpZqSzqhu3ZEPHz34xq3VGeVYrncYr0l2Pfr3UbMmy4yU+FjaPMSLbpyiuN/FDWxF1ONak
TD6igpk1EMbi2S27QHEMvIdOp4ebFWNdBAdCm33roxBImGD3bct84ZbEnXfoMIsakV97X/mRKnPe
d73YkGZuvH/yXVSo7sNt/63x19o/jpmL8WuJ7H5nHGBVNmOOWERv/yIP2yVoxtCoti+hVs78OEHg
ujc4p0f3TGDGjDDen+FieAbaCR/U3vX1YzhB4aGBXGyv8GFqonM3loP6F4ZDu0DMIDh+w8RQDj9H
TzvQzpvrAoh4u6Q9XevJqR/3HtMrODkrZdysxndUns0e7pBqzGRUCs+2FH1uj9g0FzHpRnc2Qo3S
YO+IvfpkuV7tfVaqjqwHCM6Dr3derOV4LGG04h8YWfAT2EM1Em9rxqR57lAKR8geB6+8YJ6MypQw
+cPc9Ad+vKclqZcScj/yGCeMxT9apXxasbhYsT52BE/2opSbr96ECBmkcQyaJ7Z3cAGb2EZCMYRT
AObDxrJ5frKqFegjFZZsRZIpeIogOPMOk+ji2FGLMhknsu5usK5r2OJohjpPw20UgiAnJubg0+5i
7fz2m7DEFLIpPCoFTuKphOLE/HSNCirnRJ9HQdNTTLxE18k7tfjq7B3s1PRuuMtjumpdz2BDgzt5
3tdkWzwj0dJarsUG6IhZO7XwasmVrKySfhVfTbDflytIbcrNZo15yfcZadR+V/Aj86xhQn8BBF86
H409evI5QCHUPJVODA8uO9XN/3QUBMMtfWY0406qkGqjB/IbcesogtzPkBPK+o3IpJz/zXIMlpvB
BaAtUPVWJQ+tOORZR3rr70lWsBLQ9SaZLkruw3pnDWVZ5k6EADRLNt/zv3CZ+k1BbP62PTfol6zT
AgKIh3XAdp0eUQwkhvsYxroaGMJB/4Q0hSXcKeQpdUnZye222tzcaToe/lMMwi1+0iMqOcB3W7tn
3waJrPV2opy4EAZzHdXWHYtt15hrgNUPENktqeqUi3BAz06Ts28ds9yg5zvfX5MJknVRjZ/LyLcO
BTqiDufN2qEbYJUYwt9Cgy8Esa3jrQ9WewzROejggN63vWdDG0YGfn6lg9ER7DM+r7sNWdB6lSEf
TcZSQCl/4S5uthsxOl7ANYeLdSSJLmgwMySTaoqDD0UflzIgt/ZtlCN0guuNfnM3lpONLtgTNoh/
EYMCyycVNU3zNTmN4Kwy27umy8cIa2x5ouHpXXXSjTNO082Araifzx0fyTF9hAp8/peNV8U9AGU5
989jHCxd+O6WHn7mtGIZQ5g7tY5rJighu/h2mMTw738cndly27oSRb+IVZzA4VWzZMVTPOaFZTs5
nEASnACCX3+X7tupU5U4lkigu/feqzVHSbp1pK7Sg8gnTWAZL767HrMlqM0VJDnR15UOSj/GtuPe
LuHQPMVGezRAQd0sWyPB+PBmjIE/fneQ1j3SiQJRITqUHTtDHua0G+pmywTUqa6xqJ3wM147dn+y
1GhuD60SLHDYKM7iwiWeTuTu3Edhml2bOPKYQUhW6IUXh6y13AccmJy0+BjTO8vAvztjVZgRrHu/
7X71vqrrS8wVi3hjEDe6DbYBk/IwrcY7RC2T2JMMFjYrkocJhvw9cOq8OzGTTB3/pD2rAu91YCO8
/SnioCve2xpyV4D/tFqiaYPOuI64l9hV1W70WEe4gaoJT9DCRoZiLzTzBJ+20YzTZQxSBlN7w/Ym
dW0nj4ANTKQ6HrcjTNTyqU0QptuNTJYOkzESoNxYZyjTrwFI4JgzjHeKsgAWCCP7EA5VaPw9gP4o
0A+JmNv1TKJatd/kIRA4+C0C50kpppxXL8E8XeyUk9OfNWaZs2eC2hMLBgxTimxDNhhDc+ezC/uO
5yuokYjWXOSEQzNnOQ5UrH/FGvXTJZwy4BOOjmYUkrhP1e/VLdLho3CwEYSca3WqLghAk8MIEkGs
G0h7hBl9Tc3nVOyKxCBvUuv00XbJk7o+0pwrYg9SNPJHAg4rHiMgF81/uCT74r/A3HZ4skoeHDmO
dsxrlhKtdHuCWr0gs0lmMNg5ft4Ixq+lzt/INMjqPGNL7R4i/AfFk/TIWR3WKozbs7HVRA20QnyS
56Ckllo2MSlCIp3JKlwkY6x1X7qduJRA603UPNqMqtEHqSanIis+pVYfC+F6eberNNrAidgmInx2
29J258511O77ZvD+2VbK+glbvhg1nlTevUuDf+tS+QxGKc2J/350c5pkP7jSZ+Ns5IyDetfjAouT
XZSpWH27S52t9mTzPJ7fRAu/ot0UPiCnTQ6lBKYLGg6D+0TntQDdKxL6q8VfonjXN7nWB4XU2n82
A8N10pCut7xjsdAt4QruH+8lwFLDzeSEZTfs2hC72b3ybYLKZT03P7rAwHC/hMo4zI68Ojtw+3Ow
aoblqFNJ7yAp6gm18yD96mYUQxINENDdxT97/jJUx4yCaT51MeV9RQlY1c7nymgDJ2tZuul7OHcA
G7aMI7Np2cxxWMm/lPQ5Rl1ws3QpAv01u9pginuoHAxXn5F85mBb4dWm4kIzbR9zDFf2LcfzBaPC
4bredYkThT/cL717NGTKQKtmJQNsXQAAKDdBL7L+UKal398Ts3TKfTJZFf7NYjfW4zZ0m9AcKmhd
FTUJfuWFf2AeDV8Mq1gSHEK6qraeEzIB2pC0I3trhfTxdeelAz9gTlAwHFdPgOTGViuWTmftKG7l
cq5enVgvmOzFXFbNYRqmuPhvyjjOcIjmizQvxK0Te+SMh2NOw7PkAMYpEL1bZowgI+ZAWhLfU0H7
bdc2M+5OSU0tMQ+aFyRqtY1f4Nyb6oq5hhR3pW9+gCGey+ZUdrOL54TdGtAZprEO7Es4pQT9kSYi
dUeMmBbKiStbLRSR5Lb+wBIZhmMvyJ2dpnSR3cSTrJzlN0gJFLuDsiODGCs0qaJjS9VT7Nii6nv2
4Bgcxcc6yWlw+aqNODZijnBPYlzyA3Jk45JhiO9sTrDOZL4UVz731d7PSxGoQzhpnX6TQeXE2rnJ
NLELJS99+6LYdvuJ+yv8VKG3cIspzETltZoFw789tlJIDMKfveLO81uHwBfPeTXgF5mYOe1YVCTX
61QM/vhO+Tn2774hfs2OYK4qc5WuQ+CTQiwednYmLC7PPO/tmOwsVRUpWh1zgTq0UHpKXtyabEVy
7J16znGLZtXKIirZwghPVLqMh74e7fTbD5rJGMykpmhDxAaFW/NcF3iLxtNIKqyawBStc/fgxbzZ
LWP9ceURVgPQhd947p3icaVdtn9qHCnOl4Ast3zXOQsazx0Ha7niLHW99IuPtbNHO0T4nwhLLlW+
cxs1Ldjr+oQW2mXhwfoDr4xoE8WaDn3e1DjFE474VZROsBHTRMPPc9hrp9/AvAidFLURVza3Nxdu
1F9XkMXjsGe8GHctfoZRR8EuFAtK9SmkFK9e2aXQ4STH3SCWv+maD/aHEYA7/SDURf7zTGI1/q+Y
a+P/c5d+1PUGETSU/i+Jc9qM+8xtdXvs3XLk/R5NquOESyo3k9h5SwdBYhtj8iTNIt2plEfJfB8M
g0+G/YS6XobHRedt8tTl2tN3IE376bluVSLuh97J2ucBSbX66DusXIfCrKm6d1Hfok3ghBU7d2jt
yy/BsD87C+zS3CPcot5OszS73LpFyCpGD8knfF2Z90fPrqVmhXYStLe/AU37umibBMPNMmlZ0DVw
hSBwdoEOm7ssd1f5LoQU6TMZNvL69Mm13+48xYl8SrMq8k49E61wH3ecQHcTz0V/BPYU4OxRLtDg
pGAfxc4uZMwvkDtcc4MKrPQgAgzDwqFk+zB4xIezhqfIA/FU8qEE8zwdhyTFJ4PMbVaSO8LG5UXz
gEXRjtBA3JyRoXp/hTsdMsmZ87V09g1ijZi4c3GP9Tu2dRTYvTqROMM3fJhGzltDWBIav+2dJbxT
xmsXZ7eiW/2/VVuIH+Pvrchdkv5dRWU3uDMD558JKEcUuySjbDlimzTlveiJ2rDWeg2KQy7HXJym
kFFVAXaC3uIyLiuhLnLp3Xyzo0YEr3/xrbmWrthrFBYAk/f+meR1Gx7a1Wkmio9mJfTfkVhLflGD
td6jJiVnhz3xe5d8ACfr/Guq+qg9FP0yC4VzJHWjL0r1Ao4YqV9asrGJ2i2SNosy6UHn2fmkgRAL
TzRmpWUbhljZxx1Wyxxad0lwQ1fXdCnKlua8rafg02E2FT71NQfWuViQNO5avL+EArmzNGSS2vN2
YxslBbPDKm+ry4wyWsEoWjnM2LzWM9MGD9MXh5U/mD7pIrLDcQRxNb4MGEZu51sXxNFbY2nf/wFK
SNTrHLWS8FbmLzFxuxbJ9I0AjQu5JMI7+6a7NBgOfdmm3ScWAUv3THHvlj9GuVo9YXR0KOSIJPIa
47bw9ZNjIRejm3nFusNeKZunpJlvlhWv9yj/h2QmIakjaZx4k3Z91kfXopOY6YccG8dhnSo9Hy1Y
l3IfArkQMBkG/BbXOo9J/abhsjS/uzBU6YOqV9RGM838riahevN2LHGbzYcp+HgVtY/g7D02FXOm
i2QWXu8Fn32abuslT8NjHifD53gL/5PpTC3WER145iuZJ+iNF8Z8CEz0clBcqKdZGniNFcm/P1kS
lszi6fEUNb+PzlC9rdAIDBUbZtmawj7CwYlPLSM4iDdCOZ8Slun0ghQ1ta9oxOihm24eC/ML54FZ
bz+YkWlnUpImfjsxwS69tLXDg1cMeR3vbdp5DJ2zKWA1CPZVMiy6dQMy7L0/2XvuzQ4RypnIc2Cv
7OpRF4jrRUhPUNVibPALB9gGKgZb5X2Whr2zJQA6DV+LHVd1wqfdldu8jAAeJJQ7OIvK3AAAZdfM
LESyWZjFI6z0abIMv8IikOnroroUF2+oEjfccHwVPf2HD5tnw2xsEWRfkp5/ckKqdFeSeUte15Zk
PdHKMuNY25dexeakQXQT8fGujx0CZSL32nXXuZlMwvvc86k8znXYs6s56jvfqkc8N3MhnmmsAnZV
s4U1Dl+q1A3MeRkkwGnD5zuSBbZpzKCpKoMDUDzXf5JNW05PwjLxfp1gJXgfboLoecgAk8g7ssPw
W7WruyTbRIXIIlAKsUruzTzVzaUux45IaF6GbHE5FjY0LE8cAkj7FZZcW+Cs7W4bStHC/aqhtRet
rKY/XTorPozC8y4mSZ3ygQScohUcOkqZXUsIpD06WiEIbzAjEurbRXmB8I9SV8AlaHBdFIQ66iGm
bSVGkA3rHsWX8WmCZ58+zCmjcNjDcNLpA0Pdpjxx2qBAMfBz/OSzU1S9H3bofcaGfHr4/AkeMhIj
9euFr7NjKZc3xNaxcoFfZK6MBBS7/JNpvaqzJmwa7iruqb7alnnLQDNm6ZL/LDOcSdM2bqt8/ZxA
XwCCYydUhz8Bk3fGoxWE7az3aY+nFCNgUXn+HjgQLrnG1cn4uKJCMe/HpJJiOXNmOJexzTGXQ6KQ
5ckvp6kpft0wN8NeDqvFuTTShrUPNUMBtzzPt7qspJAgBNjuZj11eJLwakZzkl8io+n97pVJiSfg
sBfT/B+dMOnILSrPzWnVRpVcfg/GAwF2YAO7197R9Vv33zr2aR+wum8ofOfgh0s9syBo7vhE1xXN
YUc+N7NPUhVu8wzQJYnMOV6DUMkLKZOpuieQUx06mu/6HwN0JkzIVJjuJmKnwEN8b37xTDTTvqrJ
/CwEwrgv89U8M5dI4qPbdeXfIsd/ulkXMQcxY1d3dJrNyvEVHJw5Xd9DXoq/mQbRxMYgcGIbWsrg
rg6XwfxHee895mFbImDORertxEw8icBT7z8sIzOqg3Syoj47id8eGmmLgGTmMj5p72bjwKis4z8e
M9UOsogBIYNTCCOlIaBc/R4gDLb3Bbdw/a3JcboeXXlaaIZO/hiYV87ZOAk2btRF9m3QlgpjQ6vk
yUPHaO5mQ/Xn9X5U5BFJKK6D3nqDN9L4hPrWEaBSsK2Z/A/u2aLHrOQvZMrxWWOTP4xc8aAw4nyM
n7h43G8pCxzfhHyCixFx0R1xN9OYa1BgPs9oR0e7nWufxHtB5itj2FMipQeNXf0dGl37T/stzPsY
W9QLRp0AYwPYU/9jbBLWasgOn9lJzKqvL1XSBh6087Tx9+04VvO1xLnYPwlWoAXvGG6n8D1vwtl/
yBKGGXcOO02HuxKTAVQYGTX+8M4IMxRneFjyosZ+Yd4etWmK1was6zHNCsC5/LJOfa5klk2YUPMu
Cr5x5rWDux0qQHBnPDhxdSiClaxW5Lmpcz+WUjPtbiwdzwaJN1nfilo05hfGISAQ5v90eLjaxWOI
NRTChJzS9ZI2TjR9OtyWyUS5yFCTqUpb8DPYd+PNWNzga2ksJ0hzaAq6z3kCeVeeapdZ60rtMJVl
yxA2beJlzxe3pA2RCFwSyHmdbNJ6K8K1xu4Ffo0JKbbcrNXvAQPTELdZwvzeq0cnvKOMity7HO/d
fOcQfwrxhdZdPb+HQvTOxU1x5TN+F4uP6y0d9XDyGeKLLyftwb+xMEGY81TXpExV2tUPmEyXloor
iOu9JwYKBuoaw6mSmDWC6QI0psbjHqWcU6XH30xXgyG5apZQ7RPZLtFBMqUOf/tADwkNVgRa1Q5f
yPRF07yYXUIXToC0Mvb34lQVE1TfBMCVcqyR935v1u4WyogeWT2u9V42eW72I5Jj9WgykwY7lxu9
uLfS3sIHpvpTks+5z7EiksDzsDvvIynsc1/hqb4GDgCuu4UjElGrHvyLJLtEiUzRwah8jYlIPTGk
I70JockNjr1PUhqjORPzxyGos7PkyCOKNOOKf+DuKcdNwkGWnG52l3ADXkJ5PAkJQbFwjiICTXFp
pgfMsnXwY+BJ5CRFQ9b7ODhZ7UCIS/cjJmPQaEUPmDiUmEkGkIBTK5iJKapeFpKM1WDNnm29LCTI
Xdp9TkYTAqHdVoM7acgVjpNSX3fef5ynEjNST2iuaS95iXk1PBIcK+adxzRs3Y+LzUPGmn7znSzW
V+N2SfruE4YnweEynpvktttwclIeUiYYpMMItiqMjKrQF5YuSr70zAeVclxFG0eQ27vC6U7r4kr7
BLSD9BS99WhfbYGlGBJNW4X2oevq4L8+CLp/ZEBdcUxFkt8HGSXmvipnqiq3pUehVaYlxA4+slGZ
FFg5fQhsq/qQU2yd47yEGD1ljgQ4sZYB/zYoCreZdRNN9SFD+H3GBl8R1iI1fAUZ2JEWx6PtHfg9
gmeiXe2X5/l1ear4cpqDHAbBTAEio93EFCnOhb98OVROvJa/lVj+H+GiHLtkLgtgdyAOkHxpWnlx
mStFiBWm+AlkpF9iTrgfxw8Tey37KR7up87tX/mNxvAzb+px/hYFIyCG2lPdnrxSD925kAPKaN+p
PNujH8NDydORHIJnCb+jinT1XkGXwHJelM385GNhtyeH0TToEk/W+ZVHq/1m/bGMDutQZs8zo8Bg
p0Kq632DEUrzFBC1ZFwgimQH/hQrdc5GEdwrw+i67ZetJ5Fvebipikpaw37vs36h/q5bCUSKwVY2
SgLRrfArf+eiKmNKT/FRkjDrpY5OoIhzgBtJRVlIekDxItk9m8U6tUWJ6ZvdopmR/3HKUC1nvwcR
8ui6eWZvVCgWqmLdVjIG0tB7FJhrj4F1U7kjCtwmJWdX7ee6dHCcgYET9zkK4z/mdY74O0My/RhG
r6x+owPj/IiRm+/RBwHFJqvxz2hl3PJ571rnxJQz+cvoSV5SB0IXKYywUATX4/gppxevDtFogLGQ
9/RgLYMDbgAGsDx6KwewdYBZCE/jmyWf8RCQamUMmPUlsIF6RWHnXlX+VqPy969kRYdjxtDbUmLV
4DSAEir3PoOTU527VGAozoJ8FZc+5fVHh/eSh9zVbbedFvSVCxNDLamoFFg+3XnYGhUXzY5Y56SA
D1hz7+PG1NsO5JeHTSqJfxvaMXUYeGD+c4Cn3sgDnaVHxYvqHtI6a7JjMSbuuVGyD6+MLMlTjvUN
80JrVbzUjHxg/NEt+Fugq8nRIjAy3hfSI/HtsLLwV9/G/YPLQmS5Zf1X+9fw4KDJapaGR0zxWBSB
wO6wpKRBuN14ZetFTEQwf+zqNq7ZW6zTMT5RCSCMalO7WMyQj9hlZdbhmdMA8+5aFuOyg1204q1E
eQ7So5369b6NhXqcMhPKY3RTxCNEm/gYLWqE0JqSBSjvOlZ0hcGh5YuqT8ggOU0yvZa3751RxMMl
UYxdvDdPOWLq94QJC7wAJEuaP2aOvOpaj8R1j1RtzcTC1Sj7a1HY7rLZS9RxMhV0u4CgwUeBDxyh
lJ75LYLjQetH+cROjIh7wjktQISnLy2JzhypNNd2l1eCo5CxPBHwvI58XjFq5/Auh1vo7lcGXfYL
9Ami/rftu5botJs1hQQwqDKXNajEcJMck0Sf3Ln8ybh5QXlT3DRxz5GBNYQTvHzyZtsgZ3pF6eV4
h7oiW6zFt5znzZsc0/XUjd6cf0h3zcAo+gCR9KEcbDuQrMCZu5tNBIBi9D0v2PiBTu8h6s6oST02
kQO2WzQjx3HACCUe7xuu64HtSSRMa8LRXF8rdvplmj/KxZMLVKBuqXcBgLB0j+4PpXcwPrgcnpCL
S/xyOGl2Vd4ntoyXXdxYzQKZQs+l98zqEV3/Xfq+R0HIEgW0B7iMF7xjmmLlwd6nNerO/hCDlpra
Lv3sUV7SPSM5puClVP58Us1ELDzJ8vlC8EwkP4kF8/DBGW+LK5CJYbek+MRRU+blXPJRMhhpEvjQ
+DPKv34dsWiaW1RY9IfePNDDL+2LhDH33ziT9yOHrCS4AZ/9hZtybMe62fWlwUNMIsjm1xDrJ+Oc
yoD48Bv8OWcfiDyck7Kx8mjqdBEH2w3S/i59FoQipKaJuvRwTAsMQn7WH5OhESRrFWPdTbVioWUW
DO+1ZiSJonFSpljwXyXAJHKs89UBww7dZmwW+RQhiatdOfm1OiyFPwNAkTV3Z56kZv61qEpdFM86
2bJ4dY6Nui3Pm9vefcr6ykn2VSDm69qvHr7vlTf7TuIkJSHd9fO5Coje73J/rjH82xIbaJZ5SKAb
dn0pjIVTPF4XQud0UKszXNu8JzPXagq2lwEEaXH0NY3MJraiEn+aiYTVpmbg/5crNn9MRhL3R6Ji
1ZNjnBDuwU0sYu48LANmJjR4ZwO3A23KeIv4E0e3hArPCp07qULoKj3J0p31+uJxAEjAn9c6fx9Z
Hmd25Cg8+Yc5+xxsMAKu91CMpnzL9CjGX8rkDg6XFFjG09gPMfFORIoOHgFstU2sdv5EozMtWCs8
Wri5AuFGzH76XqwmoHXDM+BIitjZxsY4wuRNSa/ssRXwdeniCeiHF+C1glps/kRMVssHWbn5TETZ
AWbIkdkM02M3DD4hd3JG1bFwI+rY2dHED1jk1aIjrKwWGZaR2MCSAo4mXteUx6EL1Pyrp9KdT31t
8m9dcQgzWXWXl9xqE+xnu4JvKlHv+h0DIWoa6Nluv5VsgDkBCtdM64tqfknzUkSHJjBmPpjK9D9F
SqF9a4qn57ZyhCIN6hCuo38IIOlgmzVkh9fwXWLql/u6tkG9WYqKhziUXPwbOnnzkeYqbneybYNq
B+RBo3UpPzm2a1cSAFTltcmtfJ1ATGCKbNv6D8bCXN4p2Ldvng835w5cUfCEzi/fQOqsqHl+Pl6S
RM8kyjHi4HtbrSE8mS1rIO/xpyX/UFTz+ByCeTMX/HVdf59Goj3Po8JDCiAifSVoDURdS2LUOK8q
Ze/DJidSX9ZIcIXWVbBHVJj3WAotebB+lox0WPqkbpiuDDMv4KL0X6R1Y80hpJ/Xh0oJlIfMh799
UCwoyLZAJ9JLnWFk2ZFLrM2p1kF0Bog4HUEWToQNTJHi1DYUJ/dkKRt3X3bWIcWt2F1B+A0Tuo+9
9lgGBZtyJrx2dH6rrTl76tiNDoDI1lcvq3znV9EhVt2Q5wMZRMgAvMAZeGwzlZ/ory6PrFU6je9l
VGXOM9IU6lGyiGG6uFEfjOelz+VwKDF+O5vKSdM/S5+BnpBUfMB2F5/4VTQuuXsiDUn3m7YIIi99
nQhEd2eJxQfh8irh9hgxTLg1lObdOMde1mEZt/iYosDG6IZr3LbNTmWQtIGM59P86fkp7cYmG4vp
VbMDjNmvNw27eXLi8lnezMGbqU2d/qEe2Bl1nCTLCc9EQB17nCo3Bgume4w7a1/Tz44js4vtitGO
xpH9VsN11knb/owQDh7MRNd9zQYQsVhO8eUziAnBgm+msYraKxN+QGJw7XSPa8Ll8DeWxOOuW9fq
qQ5j+ZPxO/4eK5odMv18kAwttX4BBzoNDBzliv4bWyD7MM6RB5TA/x2oNmYUnqu63ZXxmqhTZPFs
cazVqXcZ4jS+LKMN3kRSNvesKwak42FpeytcHwJXGPuQSRliLr8t5RO8FwLl4y9ck2jm+YKDkxD6
7HU7r3Da+Gs1bMe4sG0wKY7lSE9Ol8lseKfg1REadqAggkHhuKkmohhbP4TluonB37yi3fIFV7bN
OBcKvUwHqkuZ7GqhA0DGnVN9jCIyr2DLmSEqEG9veCWy+soqO2f8jPKY5XiuLoYDMwvp3gNcFr/a
ALkBpbKsfqybt9dikEP1b/QDd2AnC2NpCv0EuilLHRCtqIeBVWptJxQuE679hyEKR3Sl4Xs7YdWv
XieWJNSv07T2vxLU3+YrEaHoH/FDmf8mKH3VVnqr94dqSrUXmNRDgxfC1N9KOPVjM7o1Br3IhyRn
azfFqO5N1vzyhUt2iI6GycmUusPwlBYCsTHm275aXZU/c5C5zrdLNJaAYjzY+MBjkdHL0H7JnefH
5ICQCMPTMjIKOEO30eHTikDcf9BpLN1/UJnEcifdwk+eYmLywQ4D/1JfvK6Z/movddVxNqns7tgP
KVFySoE62RpsZ5s+6RfN7M6O7s74EcOlzSSctf8tVdikj/hv/YWf2Lr/urpMw4svEt/lx+r5uZtk
Zi5j2eiYBITnjeBd8eY+0prI7EURR8i2Gpv6sh+gwT4vuAE7FId5PKcVI/ffHTxeVmsEszjW7Qj+
m/IewBJphApjxCcutUj8SgDtlhud4PdkiRg7Fk51ivGSoF2V1ofRTfCEpagz2xAs9B7GOBs45zJ0
gsfBsFTwmlkffyggwHnZIoIxVWxMujwVNmeHF5X7pLc2KMVnvQxel2+73GvMplFZgzNbgLnDotIX
BHuoCSAgDlnwL+yYGPxyMV69A9ir3GOGLhEDDfKnZ2G4o3ZR0fkru0RUNf0VsNBQ+lIGM6Bo+bD3
DV8z3pqx9JisrGMndmWFynwteuZ6vmjm8COe+jn4Tig+zyP7EJgCspSm/glCG4xb6pyOVAEvBG6I
bEovTBo8uvq1UddyYsPkjhRcBla1o6naFux1QNWsxuGzDb0Cub4bhCA4HPffad3ChBjWcCgRpCa8
/tB7179OFtBAQIEO/64N4YxfuZktGldSZ0gAHR1NP84+nRqdcLdhgQfVGuBdTAN6kA5Na6uB0UHd
jHmWZCjHB1arMK9Bt83jraiNBVw6stZxwHY+AEaqWStCl9XdGIN4oU64ITJmYjOGCa8Et4fypKJx
y6ratmeA4/mvFOwR4P2gBSRW14BYgkLMG59b6T/PYioHhjt0P+wHyNlRQUfBSZwxptu4OpseCXnO
XN7cjwWcyMS8GFwmPxDegTOkpTaWzsEFB+YGGqezsGI5edTGy4YxDOHOHkzT04h7FaugBJmy6TEM
BTsQkPNnUa8gRGsGV2xWCZuo+lWuMaSMmGACrl6hu491RG+/uYtiWFKmeZarnY88MfB3QBw4Tz2W
mYx6reovQZq6pCiF4wMHrufwvyB1mWo4QSAPpa2db+z1mLzEkFYP86I44zLIXYrhrxzeMFrAg40r
Vo8xCvXHba1uI2OPmMMtHQIudJcGi/+m/ML9PTa6a/fo0fiv67nx+Sa0Xv4yJ2leBbk/AYELpWbj
N8HMwh0GJzCoAO01UN8iQSq1WT+7upffa+QXwEPRaNiN14SE2LJpyhjc1VHEAJ3R6sYLkua5MDEm
JGnw2/Kr6ejHglA98aVFdlsA7eiJvZWlc3CLSLEO3N68tk1dqMe+UX5OnrNk3oDTbWJ9iU3h7rIg
dpVbj+7sZW6j/pGbU8IjFBzoxBdb9thHmK7fGtfgmV+Kbn2fmwgPIG9mU2xjHSUPpaepE2i0Z3KQ
vmPlZvZ8PKKANTvwOhmZukNG0CXZssK58WgQKgbgeP/Vmx799QtkQBWTz8Q8naMXwpIXuvjv1h5D
qF/d5Xcc1wJ6G14rqjg+b0q2nNGnbdnqEXazQ6zNEkt2WaDx0PvxAloXPG+yubktj2yZaVMitQNZ
9ophSLmteJ/P4OyS/mIlavCmAGNBPLZIsLcaYi6fxq8NHniIr0+69pGVZJslP5LsLMiSiJzvIVZR
8ubZhrm5pIR9ZsTJf2Jkve2rKUdeTGeaVbxfuxi0xwhkb937SSafytwrvtR8Aw0SsHMOLddOsR3U
yNMF/Ca7j7yG+DDFA1ohHwSXsc1Sauk4T5duu5S3TqRpW4ok6Uddvu90MDLzq8oeLwWrwl4xlyK2
E4G5Ja9tOpy1hzNkN+Ez+OesTv6PxT+Dj5Cf+OcsatZ3zTk4b9NRxh/L4gwFmlNZvpIFNh+yEX5C
6iucHxLYSO62CwyoPe1ya21KOtnf6ehlzG+jGVQQCjY9f1DhWGcOgQuRGFUtLlU8du+pZah1yfjw
fnARgg2BHUeHv9ZFfIlxsZYH2QFDwAMwzft2zuKHSFhn3o+iKa5+s3AkB0tWFaA5hHrQY5v82JLX
5UAgI3U2rEzymz2sSPRFjUrBGBrxl+0DEW3oqhY0p1ksJtgJMcBURYvy/npF7GHoCxcxnsp5zJ7q
JoCCoQNsl7sFVHG37brJAKEaSjeUGxP4Pg+La8ILATPnK2X6lFKCL/U9nyWy9cgGyDPKF78B+Z98
PrQsb6LFGhd111WMu3dJGlj+D5P+30GGltZvUHg8Ska4/GTbyU2TT2H+03jXoHAyuAkKxNZ7hTkq
PiQjbH6iQIxMhkc54IzdsECJt7ddexgTiMx5cpeLMvl2/QHPd9AN/X9GYzxgI0hnJvZ8TnA8f1YP
EEq4aTw1JPc3GABmNB6rDs8bE+oAIz+GjtY/GlDe84ckAjCQPWahwgKICOMS62Sy8oS1WjFKwMOg
Jxa/ulS6H7GwjOgPliZSnKCjomgiqIEbRsjmyumLZDkhNxO36vRgTxV7ECgN47pgV1dKBFsUQf9V
DtGQ7JPCkzCV+6j4VhxMXzHUYGT7qUsLGuyCqd3STgRUB8aTf9NURWu2bYo+nrrLOgRBcmYOrIjX
prhq+fgHMczhVXMRNf/YxmNpaqfRb28boIZbJwO1raGjUOmc/ok9/GI7ZrK5IF6GInP0VVtcgwbX
8fZWzAHolwtBNEsGgACnHMZqu5aMHGZZeET8g8x8IUmHOA881S5XC888hRTvs0qeD7drDK4hEK26
fxaELPqIZE/Mao+Syp3ccs6I5jyvw/Bau//j6LyWJMW1KPpFRIAACV7Tm/K++oWoNoN3AiHg6+/K
+zYxMT1dlQnSMXuvXfDnSJ9Yusd8Zh6yUZUT/cQJECuqMiwGmwbJdflk03IggKVMyt+KiWt8MmqM
3h0d2QW5ocRN49et+a9fAjxiNbBIvhgHEi+h0DT1e7B8kT7GQ9++oVrU4cZQ9kKpaFRNNE6qZ/U+
Emj4ZkF1oyXw42E5ebMPxjolQ2c5xviou33YNm69G9XoP7DyMSNHAWPXaINfq+yv1tP5+Dtly+r+
c5CrC26JoQKvg8/7aP1ZPqWWgetnl1u2zoXvdvbcllGN/xtSWlttmWXl1Y9h3TkOuybDXkxNsaS4
bzcefj/njt6GlwuRtPo7mRHiH7+KU93lzerHcFiGkG1yUvThdYhQYJKhlCfFZgzCjiQpIE6DeCTq
njKwg/e/wt/MJEI4vywLFCDWLlu2bhksLpQh9bzv3CrRQLpF6dtHjpas/hey59angLktOR+Gof4G
aFDavGJnb5cXr5DLy4KClUnVPEW84K0EVsizmlsg8GshXleG7xnXeDxl76Cc4/kzG4qpvXO9UYj7
jORvjruiCGAnYBdIrgYpH2lGNXa4vZK4kzAbl//fPxX6kUFCAeCoK0q960juplQNWbBsGLUnw2Nk
9LKc+qrVV653rhr8dnb6y0SMNKMQ+RGagyVBX2Yaod/TpWjUvS3DONy5hp/4szJFG3xhIvXUswLl
yqeNIpmpK2AstEMEYZlHDvGW0hqLJ9pQki7cgzUmPVKN52pbWcGencfPtJsaIe/wgyScOShYIySP
yWKZ3cHogRmZVvPUv2OWgnuRRjoxD2wE2nDfGkbs32blHan4zsD2HpA0VPkzeDEWJIE01QeayV5u
xn6xj9lgARo167SiEAXfqk5+FXbzlZ1uLz7aoVunnRNqSTAJa28s3DZxveI/dgWzf9ZYLsangby7
7qP1JY8JoxSmHiGCbB76v5a1LnIiVaPGWL1BAQ81SO1JxbSodWhKGtIUYM8HOGfYHnVXGlLarhqh
T/BMGIWO3n3YXHheUWIk35GQmfsCynCC9kWTe4FBo9WDQYAy3FVsa4+MPpoGET7ahTPOEpg9q8dQ
8jfszZBlDrpn4ZzzyZHFGwUjOnk4/JV2p21d4GN5i5Rugjc8YD70QMZwOPjQQTrbAV4FhkEcyC5o
c5ABbzlSCHmk3HdPKCOq6I3dHxFcHrLKfNfJRTzZOs+WUwjr4M7a1HtL4hIDooNZYF+aJr+Ejcvo
jZVFCk0lrymW4pFHfzv7U3U39zdDiTSszp5rh1X6ZcR+g58XtwhWg2kBxoOqcHTOK5LIDBejC4rw
0R9SgiL9dbDLA1sklJoEeuf+r9JjafvNO1WEe3SeKD7oVEKucFMh4fxFUDy6S8VEgei2SumpJqN+
YWBBkaswRWxUwN18Ecy4+vumZXmPMSwZ7/vYiREEujD3FIa0GHuqZnuPAQGKdBazDh7RSt37fty/
oXFqfuhhVfIT82v+GDUw0CyFKFmk5GvzHzY3HTEuqwQrpHmes+w8t2n2jAh7TXcjtINha6C6Aith
e3DPsFezl+NbyqttL4rbcRRi5tr2Ti12YRH09UuydIN3CNaaPnWcka5CS7HrQtyXqx7DqA6jQxk3
DArCKGMR0Uwz9I6k7uNdwE6Jpy7PbbubuI+dj5CJrvwaR+c9xXCDl6J1joHiqggaPuENORAiuifQ
ZZ2Y3Pgt17rGXyQoWePOKR7aYF4xGY9lznZS9yzUokXNd6MglZoyDXI5mRtxbboV90LU3reVq9+X
Xnc3etvquU8Fw2LnXkNED54A5ZfB0fC262O08MZ9tILyajN64OVgzMVTeSzGMP7Oskj9i1AQUxCs
8fS3rGVNtsNgOggE8Ntf9ShrsjaJ2mlQ4zTzB30tko4ln7y7oEEpRaCXzShGepxap4QBJs5r0kmy
s9eFsIQQSOAiXXPCFo45DowfhW5heb0hDZbHGM0pZNOene6+XvI030qEhcWxcvucZM+6/1PFldvS
Zzsdukkntv4ppVhr9yEa/7s+Zqu/Y7DuWmaKnbAQVXF7I3Muq8dp6UMWSIBR3A8AOEDogFPTAk6q
FuvdvBaweT0/7syplkPXHxaXmTvanF5UW0JePedU4t2mQfcLkFxAB0a5JYnRZSCoMDntErZgzyF1
JABRUMfDgHbV5DyHi9Msn8H/w2WKfs5x2gpS3u5R2M9nKqEguxei7b7oTOvhKDwZwkAYDDz2VGTD
DpdWhykHYNrBl409OIpMkA3Ruct8qIdY5+c6R/IO+MSLGXjy0jDkk1bNx4T1Uv3gUSGs1zCUU7gf
EyVusR75VLQnEWbBU2KmoPsOc1KjyQpZBnNkmas+EjLDgK9VrDtxZUcw2ODIk06QC2e0tEtCgDRQ
VFSB7CXldpylsnsOFq86B7LKHai2/rAePIZj3ZOc1uFfjOyVDcayRF59Hdp02RlxQ18zXVp3k8Os
/sqwlu2G0+JveJqg8ZNzg9/iqRJRlx88Co5bcElbBF89mnnM53Pu/Hi+i72NRU9Q7xHjGT/fTrAm
qhPbh/VlFWkfz0eBGymgwMaiL/g6rM9i3l8d54qiCXlIXSeUmql0WMOC0MP1qcviwHHiPCFg7Lxt
O+K0jgnzK2W9j2Sgpm2TsVFAXK19OlPTmF/LEJXXcEantY0ZvcdHaXzZA0sC5SMpJRUV7nappeYG
xw2gzjTT3oy0X3IR2AY6MRuRFezAyjpTZjHS10bOpfOZIUG8alOpeSvB4ywHggPJPe0dZANUlFTC
cIzW8XPFE1QfUOJBRB4NRCLkw+0zB5z7SiJIsj7rXlHgsdpsG2qlGctZ1d2Qy2FYO4AQqvGLnDo0
HR4yIgSxTfKeIIT7xS5RFHyHMwMMtFHCP7V1VD96fdD+tM0NFrL2IJL7OF78u8IZuPzHVcxglIrW
vdadt5jftZvH3bOLf/FAwdzR0y+hbN68rg7Ti2LPXV1cBmXHIPc1ioq5Ee5zx/YQyYcnxU/g3Z6U
PBKWmL82bMGe+BEuzwXWod1LkkgSKhPjMfv2vLTbrV0K1JtcSLKCWCH42esyT0mwq1FDqN3Mt1Du
b+jUgCOe5M4DHdTScNOPunjRizu5x8CQt7mBgMGQhbUaCI1JuPh0GJkbJzmyS5bsDYc0UeExmTpz
24UM/voSZHr+S7CF/NdTEt0BgczQJwjCqo+DVtP6jpacaiP05uSvNl063mvPSZ44cABioVseoYj5
kFo3/kiVf/5/JMiXaxcuSCTwOhF/RpUS9ez2+En2gMk5Oesua5wfZ8DYK4Quo8cyy8MPvB6t+81u
tYlebMM5iZKSq9AlN3ntwq0Xuuv47c+T67A0uikfdlnWRwliEJzLG0sHgEC+zjp9zuHwqjckOgEk
LHaizvewBsEVstWi4QUWHm6puDRAx03og0t3+RfQU0O8OkCrmov1VGp3GP2rO5R+Q3rPV1R94+gs
ydgYOjWR7tAO92aA4AnStpum6+hlZMhtMr9OeaH5ypuflLmQ/Aq6YRA0Dk1JIhcjV6Tq9ER8LYbv
lwoPglbA2VMTux2BE7jD+wclZsTH8gvUQRxxBrjJdNY6mptTpZDrHgK4nPqSUeGFJ9cPk/uKTnJ9
CroVzceg1jklHyQT6ZkuGDH2xmVPmVz6W/T2E5KCdT26edi5j8aHOV7DRkMJ4NVgrHTVG6rUht8W
+2MZi/C58Ut9uXlk1317WxAAy/CfJNyqf2JhlrabEEkhFiZGfIcB0LvgCpbs4NooTYe3crLD9Gd0
6qEZ0X1ptby0UVY5e23n24MuhKR1oJJ6S0VJEPTG8iD9sJBzxPdN4ODvgR8m/pNncxOf445m7b6u
lbysJFmEd4grmQpGvOLjJ0NMUx3jynfmbTbEIxyYRQ870CnVuB8YWnCbRjcX7LaSgZx/liQZwBHz
+M7juo3Vat8duN3+YwjFi+0zcdKM+3fd4uCBv/Vs94jadf/ALFEOh5amAhFGVtG4o2cs559xaQyD
Rd3ZP4XtkuUpnOYe7/Y4xeTkcN7ibAttOD0zSfE85Hc3eRVXTvYA8lLVTOAYqLHLJ0NrK8LFNs/k
cw7VMZvYJ24tkSEXtx4l8RZ25BQt86Jrd9D61OPNkUu7RBxjsJGzVztPDRFkyyb0B5JVxh7c4sG1
uMEBfpH/vrOhk74S+SG8CwJfxa9h0qk+aCgCb3MPT38LMF0RlzJPGdu3eVKpOtS551wITkKyIgp4
PHs2oVRT3Rh5/bYgyRMTToGyiTyOovDqBWhw6urdCkBHHnymbr/duFgS1hHx8MA46KbNBD67SzFj
r3waM3g+fB9UIDYz0MAYWNTNgQEMG3ag4jfQmSA2cqtG0OJ+382a4Bm/szuGuu1TWmDH3vbJQKeA
wF0Tg3ALBF48+HLbaHQml63eGP5RXW3a9xHjt3hk4+uKbS9TD+UnfMJ7ZIflVQNXXLdrga+MULS6
sBdy9Yp/HlCg9JBCOrv6Sucp2AO/n9+bondQN4+xcy0IUZJ3ueuv8SXPw7aCjxXM/2LRmfyTo2x6
ruNctRdWtVhlN4oF2XMRe/MNTOxaJonRhITUJ8OS3PK5o7mwbEwZRHmUOZ4ZMdASWz3ukzZrv/Ag
rtUj32bTXLDQkcu25NDPzuwQ8RTwmPvL34KShzvDyKHeYusTBBMIRtg7LhrW806XWFK5GxKIKKiT
KiRspETW3mG/jzaewVoVwcl10djm7aWCHQ3Ch2nYSfUkToAOZJi1M0ihyv3KwvRlRRioTmwJ5fxe
jQoPygC44aQDXaZblOy3yElyb9qXMUW+I2NbO6/RjLOS441l3xPjg+DZaZkLPKV8QqSjZwkjngD/
6lE5BRrVjo3XT1uTMLzprDZIC1QwH52lzu9Z24vgWHCCXKw72wxlCOzNhzgIDUEpHMCFj/U1jJpH
fLPuURJiA6GybfRwWDL0/K+sK9M3clOb7tSUkXO09Uj4iNtH+lJGzBufZ9adxQ8ueQPWLpJr/lcX
DvmnYEB58FmQ+v3nhGLjopzeJSJzxrQ+9U5a39kVU+5m1qUP1ljhq99GmJ67y2KAYbMFi8PqoIwz
A9pZSGvg31jAOh6/584h0oGpxMQ2jRiVMH2cIN7NF0g+8Ncz4J7/wTo0SJnY673w/Wf8fpHK1b70
IREgJxgr81lVSYudWrEzFEQSM4Fk39LsuQ51cBy5dTDmkOPkbfRSwR3FaWHu6oZd1ZOrMUExu8A+
TABq3u5tX4AZZAGyUv661UiIpR2SdZ9YCyk3ZCSj7gLgpU/ZRGTdtsuy8nOso8I/RKTM54Spr+Hj
0nhjssem1IeYFW/M7ZVVzjMaGhYczHR91BCFF//CgwTvBo7I2D+0DMXVBllN9wsEXcbkKbmBDQtK
ORZjEwYaR1YF+XwFLd4mXKAkPMfWRUoo3KJ7bqnK3BONgvgMB+OxHi4ieyJutFmfZhdxFhI0pNiY
qVf3WnSAt8nX6KL4JVN1pPerKDRj4VH8x0TU0t7x5P2lpLYXdKIIkF3OYsgok3b/u2mfCZwkRdG/
9LIzzxE4o3DrOBb1D+I0bKMLOV83GHZPJJEpq7/ekCNg31LZRQeILUHyZqIhu3gQLat/2Jd8cHO4
XwVCvnzo4Q9aJvPkc/uzOx0N+In5I6CZdf8mnt/npwi5E0NB/MsQ8r3mbUpC5DNrkKfYf9Oe6M8d
67JpvMLDiADJ4ybar8D3cSo0wfI6wAGh0oqzJf4m+k8B2BFwAAGbNNkDmQoLr/Tioz3KHCVyKJVz
TvBijpT0mkR58d+gJBIzCfhsZCgTFR4ehVu0Jt51iiI16fR11ut0ZxeWxduWDNpk6471QkIiPrNH
wV0zvIVNlLSboR+b/NhMTgARIp7TB1Zq/OJCG7L0Gq8V13gEAbjRyYplwCJg5ZxC6/KbCtuk/MUB
c/eNNkQenlQF7ONkBqc/tgEm/SOpBLfK0GHRfu7rvjzNGoH/dqnUiqcv9fQVjuz8G3FPXZEXQaX1
sOQmSHbZ0Eagig3y9x3swxA3qoR1gMaexIaTq6MlJX0gSIji8+oy+Y9xEUcGqBAT7+iYnR9k0XSP
WetCbkyCwNQf5ZKsrJlCnOuv9PWQUh1Fy7hFIYF0TBRKnEjMM8tBrq3sLrbKwvaOUm/mPxRO+B90
vRFg1SDUMYmjCLyXrJHfprjp+zPxgZjmFlhjCaN0PrCPaMz9NyjrERtiia0KLE0qwG0U6ARXTBj6
xHSjG7/SqFNKXn3K5OW7WWftnGeSN+8HWeNEYtIYfEhELHKbDwHJWiAMVjIXrNMOKABl1qEJJPoS
DoAba3nk/cmCo41LqH0Fmp23QZNGdoJ4nsGj04URtySDAACsOzDQY1FH0y6mktbQi03p4HWYzc01
5Eb7QPfLIyQhESCOjYdb34Wbei8KP5kOIA6IhUGAD4a7ndxIb8iSBUHKhWvuSK+88awQ59KbLLMD
o8kv1h1rBKN3sV3052SJcKKGQY+2Z4KF+SBSwryDzh2JmaQN+Da6ZZncoSXmWIe05qLjJ6Vqk9DO
xCQqD+MLRCuiKOhJHVxrruguerBS37k0wze44qjs0XOb/oHXNFuvSzkFvwqnpGsnlGNY78picX8G
coi6bbJ26n2wZUNXjpWfIFJO0myLfbpeWPDTDuxBNsp3muOU2ITCd3oCRdz4YS7dMbofKssFDTXD
e89sHz8wqS5z7rysYk7eWHvXiJYsKLAp00GvkNHuS5vnj7Nno3Tbt5poPacwTXbh4ikfa9pWkh89
FUf3M2NWnNr+6P9XAN84emopkeuDjDwwBXHkBQDmzGEhkuyJy8y1GxbZ0tvbNUeCmbWw5gRKGB6n
vne+cPOLP1HVk6aJUbk/kv5T/euE0/5uRrLSECElDOLpZIuiATKbek8hcZUAhgLhoMSEr0czLBam
FNvBG5GhJ97AWjfxR4JaW6a3dxPZbWLLSw0EauxW1HwbxcO77NJ1Cc22C4D27DzrlIeWQZ6/rbvc
D57ZopdmP5PcdFvBTzrZrytkb8SqTt3dUzQQ8reZCDB85YFpCDpkekkX5SfjhyxbSjG3IEUKx3eM
aNSbeCn2TYQmfQf8AKP4gMn3XyCm6L2krCWMec6633AlUYuI2S7mvrOt6D99Nn57pSsTMjJ0WJyA
bB8/SfCAzySRMj66XYZonWhmFDuQtT5rop/iLc4LwBE5p33IpmoaL2Edze6uFD4LkpLY5qclYNh9
GopxHs92yKMXiAbMDQKmFjE/uiFgOOczJ14Jms6GPAq6/CZOiEzEEJpFp6gPFVIegenyTDI4WmQY
ZIJkPxIjP3x6COc3EuMELJfV+n4ObZo++5NCUs3c7guhD4KfMMRVuWfylLFkT6ugGT7DNonXM92a
mSCLtjEk9ShZ3ZPmk2b+Tfife4MmhdULwRvL42IUbUqG3+yMxS2tDx0Bme0Dq67oCng35KGTeHYg
LrRgpldiaqprDZnNOyb6/zj2OYoAk7aw70cisfbxmgT6mAdQPX4h0hePdqYo3HkkYJit0IC7qL4W
WBtbBCAZ2SSz7VSlNx3AgfKITXDCBxk6nuDyCryK2AF/fZ6Er5j+lnZ4rsG3MTEeQyxcH6FLDMBP
DaFCXmOwsrDEYpUar3uKsgBJ9Y6/rVkcruvSY3TBzNNnGcqFaEEgRRVJxyuYAR7sfGK27yGueYWo
YNuDnW30TGEZtPtxnZtrN1TutAu9AOt6u1KQfNEWZemRrcHEKLwUwyX2gebtKDb8eF+NcnhvFkN7
0GWuBTq05OGpVcyc90IL+RePsOFwNFwfm65pxGcxiegKerL4iloyLTYkshji8bTsf1rt0lH3LekK
JN+imNmELMjocLwxfELLmRCOp9oh2o96aFo8j2159hHZmNPStnNwZDxDUBAlJIvbuURofSSgof1e
iex0vlx3IVrdAYpX0c8k04mw0vkpxuOLwMLpy/bHcVDpbmOoB9SwskVKSOaew+gj07X/C4rtWp5H
8gPuB/gq80Yky/gfUItC7tbAxy27SgzdJ2InrNwzPWvry2TXm3MB/hKqVULfYtZ7+NjRuoXDH+Wl
4e+s63F6R85YrbjrSHvOpgarBCbVKjtnjec8Y27XeNIiJBd3xDEk7pX6PEEJvYjehseWzKz0TCZv
tYMviVxjC/goqU9xDI/kav0FCg04AoRsAQPtLR1NnV3Z3C7PSc5DesLNuXA3y4yATx1yhSLpA6Nz
oLJHHrcq24evuOJI6axTk/l73Ee4CBCqWgsZIyB4CbAanUs+MD8HgO6bLN+rsZKEZYApWuZbC4G9
BEqJXr/iydjw7LjVkP8pyxKHolNrQdYK9H20fBvqx5XKnj8HZu/AhrXU3q7Az+HvSYUibk+2AQ1t
TTu3woHAHUhQFP/jHb4qFPvwIcY91X78zyAjHVEf9yyC2oB2YRPS9jPH0VX6mfoNI81HyRomeSUe
DpsljMYY3yYvCUKY61INnf+PKmQtDhMX1L+W6JvvbiQz+xxHPTAry4JmRdgg2JrwBDbxBXeFvhBC
kCaXrh+81zGWNa8l2wrvUGGnsheiIub/CGF2/zRMgarbC1NFe7w3kiXoGHXrTrsAudESOsMDtDbr
vIsJJ1Sy5EwZmDeWPo1ymiPZYjpWmrcavox7n6TMsv92JekAxwVJIp8pFKvgiwcQ78V2APSUnDK+
fPFby9H1zkuOmo/5Vjc71Ukp3y3xrorgP5roHv3+zFd0SWZJcOzO8YIRfWTAFO6vExYU4BHvHtkI
yaDdMwAs/MQOUt7k5C08lJcEsyuODoF4lBNJAJ9PQjfoFMGtqK23MmGUa3ZiBhYLOQXMCZs43wm5
xozPJeQmmSPvO5DMzpU7L1v3aQxrfQ91Q8oXz+vZO+N2mfKDO/ETP6CORpxlh1CfpeNI/7yqsGIm
F0icWhOgLp9exgn7Q9qr6oHnNCHQbGJKD/S4hD+jxlruc+BYAR8py+T54maI8JgRh5F6r7E4wImr
tPJZELfmy8078dOjnYnfBsyJcPBZEF5iOxjCdWWhXjjnHQLNFsuoFTRBczd1Abmb/Voj1QdgE58G
llTE2HujfzVgg+cjJSbNdudEEdNFbC31LozmIDwgMVDVp1+w+jhnlpL8Lc4gmGzMmGbynmQJRNAQ
pWWOuqCoZfbKSDakeS8ZFMjj2APtZrRb37gUcQieFVK6YnezW1OHnnWjekJMXxFYBfXDCqYqPzBJ
S343LYxSLIvI0Q71SCTmtvYsCylaJGL7ZtXNX846zV+ZstI5dWGngntmalj5kFKWOw2j5G9jugA5
oyx8cK6D5zmbGmu3RVsoGTStaBXKzTK5WOYLY2a7r8m5iYmxCrrmFLRrHO1BdJLPApqrwxg+EYV0
SU0ZvZFW2z0wUGNhEt/U+DsA6kNFFhBKa+6dzv9WBantG4roBVBoEiJgXLEfkEwWuGTuRG4S/qKk
4JwZGuqzo1gYY2wSZA4IbisyjY51HJA1j+sT/qkYQ/uEIjuq3hXDvFuOsBFXfq3F57xERLIrkxjs
pu8D7o2rbqm+Y9zrC9iBLp+cFzk0iF9yA3kF6y8qjg8ovhK+IHYedPgW0YDca1MM+TUh2BlprhNk
5XXpbNB8r5Lwvh9+KJ38dKHolffTDGxUT1jU0/jQ+oP/MEZ0NfjAs9TZTiWkiwu30AqSksKQv9OT
jfNSALBiaLN2/Tq+2tZtSzThBgzBxQAtkwcTMhi7sK8wy08myunrhjeFP2PXiWlkkrg72A1ZwCDH
q9PsjLVaOWCBO4U2dEwn9+poV0bbmQjC7k5WE/GKMYM5xsp5kDaWBDROVNgW4OiyrVfq6OG2i0HL
VOQ1uEkD5WuD3FddC5GkBImDuUEMT4Q4nTISKaivt56mnVZVHOeoLoI9ETi8UnKA/AJOsZXTK9Pn
CODQEnPiwzRx7HZOUbKhgI0D7rZ2TJM/+Fqm+LnT3Md35bxKPh/Jn40fC2mW4Y1APF08S1Q7N82O
8RJqCcJysDSz4jw3wLDg84Hrw3BfLLkEc4VT+aDmWNBEQLLvEPvlSXJsZQaxf+PNfE4YK3LQquuu
nn0tSAlXQfNJ+zs/u9JvPOi0Oe4Exmby4rJecmjtnQC5vCrFKxHcK4FdtoLmscfPWPOwc9his8m7
9mhk36v3IM7pNVlRrge82XgfekBAI2Jw9jfspCy7/VwJ9c6hi0YcO7HkLdPKkIkIfuvXMCnxN4Mx
h9qIAxQ4acwQCfGF635mjGPJpURHSD6524W/5rwkupoChXh4ek/SJpOONB6AJ1yiT2iDiPPyvcZ/
7BcZEqsGg5wqsh0Up9umT8D64EXXQCBEGefufkHsdEs+kaF7XKG2vrF+ZrvSoLQuj5JBB+Kw9P+5
yJD88IoYLdxLMIu4gEkviWjWNfUNa8ORmNJRz8EvtCkgTNijYTxcIqb14Ff7sLrGtQ4PPqMLsl36
Ss47CkrBeUsgHXpzWcys4oxB/sWp1EFrxzPBSJpLO9mC2kj/5aPbk7rYTvCm49X/a3Ki+NIqyX/T
GcG6QJn4F6QsAQ8exvGzXzNA25BCXji/OZ0R+CcDD+Ge0pH8z8rxFEKzCiThXdsGQOoC3/TNKZ/R
yiKNg17+kNGE/6qZYBU7pVXx5nbB42zmuHrUxSzulDLlvF106BMUsyjYjvHiuP6pl3MA/4MlIZNy
WBA5RwQKzle691Ee2LiuOZR1Q/FTVUtBfVoPVF2g/1bb4Mms6SpBFyELhGvflM+qE1N+b8Ra/vHW
NvD2dY3hwfCbOTRDW7r69Xe5oCw81qvfzVs0q+Rvp4ZO8eIxEBy2jfKKbuOUskUI0dTup55K+9l7
veoPdWS9eK8Lz/GvbRonXzwTU38Ebhqmn1MFpXurnIGxuVKLvK8XOo1dhAqQrOi5S8l66hOxcO8m
4i2OLAl1XTyu04fuLVxOG4fuXUvMSb2DXkI8KOMwf961XpB9NIuLH8svYWdgQGLrGO/mGBXe1p2H
ob7HcdJS5zYNWp7FW9yru4QkVnfYUSFmRKlx0cAVNRXhm4sd0H2ZMGblV1LSuuYXw/QRWLTOMFAt
PIlzUr3QD6dfMPkYuWHQYtJlVJIG2zB1HQyKaY0GuN4NhA8gvWslcLmtzlpnvFsbZbrtQjeUv05h
rznEZhXGuxjhGe7CieEfrDOcKjPiY90nVcChblwMc4Nj+BlvyhOsKoxd4UPxgE/ekB6bdsAS21V1
FwNSB9jUsdzo04KJWtHh6uk7y8iyyaVB/mudyEM0jjePVqMafK91jxmpJna9x4qcsabtHTz4+kl0
ee8d6Me69mNp3JX4Lt/vxvhQ5smAuVxmGJcHifH5pe4CwwcLbg4SBdJjgwWTFXe8XPSKuPEwk5lT
3/dRI+VdkY+cj1cvDVriVdBvRxOMO865ABhCF5ojy3pjfrOdmsOvhL1p8aGzGoUzOSgAFLbeQLLt
rtDd2ty5jPDRmNXMdWGHRckIQ6pXWOYnBuvV0Wv4469ZhQsK7hoLDOS7nQmdS2GYXh9Xt87yp75C
wblhDNDzH9XWZpDtUkIEUMJP+m705mr+LtJWkMLmLAHhDW7VbOMuGK4E0gTrqwt8zr90UwUxyvGW
SZ0N7fG8ySlMyRAlpYLJQyMXiuCgh810tCwV/tAVWRwDpfKQnlFaoq/ikm5AA6WwhOivQIpeNItW
s02ML1a6ZjjbOw/sJ3gE6dpmN7Yoi3excEz14hYE/+lNL0nQvdcLFxcisBGK0z1LCWleCuEPzT2C
g2X4CC09MRPPMk13oTPjJfSR5wI0ke34Zwz9NXvASi/uGs/oN8Tfbn3yewEyTGIRcRkjtGTaLD71
YdUIJkSt17jsh/J+vCtmAxy5ssmMAqWfbpiwFnrUd1OgmcUcVEa/S94vu4c2KisiWihEN2MGXQyB
qhuDReeLCdTR72O03jl8Xnla4nVgCUetWG3RcZGICr8Zj1Kcx2Qucg9StLGVsd393Aqa96aHME3e
7oyisCSEJT6XY2CiL49h7meLHhglDNKc+6wq8vXBmSa3/gV3ROdPxCBwErD3tysicV3F6tXQvfU7
AAz2px0cCvk2pDI5oZJPvlAMd2cQZmjxUcu5vPQ0WXdT3aNtHG+FGtmOzKHeWEP06gplF7eBiyTT
29p+9uaTQW0g9n3tjfIp4+HFJlaB/XhwDEEPu5lr73ekEdkfhQxNhi+SkeNGe5Esdl7TVfGFJ7p/
CsH+3UIbbPfNvqTSu1DSIYAXGZbLzPftbm3IuPmuR22AlgMg7XjVXZeu5hSa1av/rmG0OBf+BlW/
5l4/PxH/Ort3jnDDTyrDoK6IcJ4LGJwgG1CcbLtiiLzPuQ7mpTzyXZQp62lMhSHzRnJOf3WZbxLC
bFTxkbNgJWut5OXDzHejqr+yxowzluJxM74nRZpqfPdCY62Ej1d5h5AKrbpnKZ0kv3h5Vx9CLmt+
FA19lro7+s6bmX+sLZnJuJ60qmEDiKL4GUsonrezkr6oCIW4AVDKUImdiCrGfaZKBpSVJs+D/tXy
j9W5DDmFOUOZRwdv7TrOlywu4DL03C1k3hQtvuVOApKHHBzeHrWykD80Z8HwWWM3vfCEWbT1U4Rf
S3SS9pBY9QD0bwqZ+DfurDA4qaggqD4Dd999VuxTOmKn+NZx+C8e8rMe7uD/ODqPJUlxKIp+EREC
BIht+izvTW+IqupqvBECBHz9nJztdPREZyZIz9x77sFDO/4ekBl/h8CBvEAAWMYeiBvzBqQXSTcz
IInqgcGVkm9wI0Ny26rJ8V9R7sv2aJEjuefyggWinCLT6CkMcPmMdpiqUwURPdsXgdvhBkUyd22z
Lo2JVsJ7sfdd/ICULk5yFt2M88isRfnNS97/sXjfQcyGwv9gq0Q43QIqMT5moUdyM7u17qOJEpcc
28mkb6uuxwfYU8yzWzwQiN5Il8b30cqp+aYqi+1v6fjcL11ANuYuHft8vsJyUj818aj+ZTBJLMHs
nlVIZBW4rCIbmnKLYHxe36JZemdDSJq/dXw6v+3AnLZjscNVdGTNmiAQbkbQKXkTyOdW9UuJBwtM
Ve9Wl4qpc2ufdcYlVx0lejEzRCRr9KyGCbFN3U11fciHOex3lsqMPEgw7cQKIz8m9HfuWCZncdoi
nOlzJpowK5E4Upu5PbElo3cYySp39mUQBLde6YwoQVa/uOd6YT8/xZ4HYL6PAtb57RzqaJs7nE4H
olVmdUzm6AIMh7hdDO9JeUEQVb1Ke9Q8AnumSa35Kt0cFpuCKoQNmIiECVeCYZrq+fVLg1yH95xC
Tm4s9hVQspimPfNkxxiRwAYF/urdThiM/605/PBtb6VTbuuFCQ+YBAJyalBv6bMLwh1VnoiXN/Z9
VNCAAR0okcDagZbmbouwN7LOryl0fi3rNi6v2jXtspMTps1tU5KejRVQT5O3mfPVJ8BbMuvZTdjM
Pmd8c+lVHoLpe6NyKK5H0TfFxVgbt7eWOAnxswQeeVS4dxM4PI7Xf/DYAOtOsS7oLVPlAOZRWKRv
vovl5qhrD/3lGdp3PX9OOAYQtc5BXB1H5mlPYAPV3wlxH+r8qXblp02Gcb4l+4c8T1SzUJwB9LeE
gg1Y8zcq8zr2j27zg/dC3ZKXi6zBx/vxHFmPEGKUFFLcK4dRmD67q1jZekJlGe8aNxgIkxF97T4E
65z7x4DbKEYg7siy7w7jVFZWI00nSmGEKIaskAq+CZRYrmMqvwhOmRvJaQMmunRoVljss0TUQv3F
K6Uk/whCoE+odKaIzGMEu5s6N4wfcDlaGDnCLJioc9dAt2+WELSUpFvCh1fjgaHynG/ijnjug7RC
XYGbSL6nCM7mbqxcv/ugjpwKgu05K748yBlvsE1GskLS5jfqJ3ts5Oy/YdSIfjNuZPIvXDoCnOPk
dZF2fhejOLAMaADkYVeBokB/PS2nWRQw/DpSQd5QanPoY7PjNtaJYD8SaY8pTWbDILmGHbz+Qauy
fmHW9P/AOubDeIplD3M9jHaHCGHRJV8HK15Owst6WkdKhi0uEwxNMaXgBznR7so3H8fziXiO8eIf
pDm/Z5pchA9oqhqB+IWKS98GuReuNyAMnWWHhzDCZU6uCkBA9wLj6hu6JN7tCFpgj9qq/tZdaM25
g9oE8SDyi+o6AXLlQGkmK+UpEPytYpOg1WREjAKf47NDbnsL1bXEbDj10dPaDURvIN7PibEecbvx
NhCLnHOFvvqdcP5ij3f9UwS0TDzO2ZBwe6MxIEkFt1q76/26Lu4umvdX3hJCZkxRLVvYOIXHgnYp
T56rSzjWZUJm1w8OFyShQ+LJ00hWCmvTQs43YVwYeS5I5gTURs0P4h4jEpErecwyv31zqqKmEcvp
mgm0xSa/96eaBB45Tt4AjC2z3Z+59/po52t3WI+sc8vlSjHXYiMPhrn5i7o45osoeL/bzzqELnjE
beDbwyUxaHkLSmcatkV5AYKCvCBihGWXTuInv+A9p3KVIU4yTP+QlwhX2/ZlR2TtpkDBshGto+P7
NKWcugrj2mjovCjRk8PlOocQUxGv5cnhonn1Xe+lYYmWsRtdTLP1SVv3tispndNzRSWfHYBriac2
hce5EZdfmXFnPeRHTD9lzIij5USt0sGiL7K1uBFC1SeyJwmwoEVa9QmaD/KBgtL+s1giLA4xJ+1p
QvvK50WU9gClJky+AZLlOGrSUFPyJD35gCydllu2GsRZJFngAMScAvBdiiP31XoLUrxRumxR59Dv
wTcOzrIXnq/9h2yZVm4b/P1IhFBVvwyZt+BPXHN9Owmu59jrbHzIpMtkijVts6L/rSShtyhB+if6
iR5rL+6iX1VrX18TPGAJMJjz8Yb3vo5Q64ruBbkG6d+oPOhfeqe0CZTCZcz2YxsE9wXbwxWoJjbS
vNfrd8v7ntJdjcCOGdYHLl5O1n/gUQDdJrAU8MOSXxCdcOKwGYcuA4hP0/4hxPJjrzj6nDrN2dCF
Tfse/HIzHlip5N6e39XFAp9ZxcapGv11r5nvxGbXt+xfwiNaj4HzUeRwKt0nryzo8nQfOM5xaP2l
Pwae4VvwcjYMPIopqpHCWcTrKANb0Ww56BM6wcxpJ/I8iX7nteoSoqGI8kB+pqHpNcCxUV7Z2fCK
MVmtnpAzLstd0WG64lmGbduOU8dlSnzCLSvSkYHoyOl2BJsQfLH6YCg901cPR93AoT8jpER3lZdw
FrYB/o2Xiz0s4352NOaJZjK3hUOB+zIyaj71zuwNzIbTgapxqDwkgCQfpPiHUDkMV9bhwthhjeHo
JIStSa9CQnAh2BuV3jNrBwxkce/YfaTkOr9OxUCQCmVDBrMuJaXyQ5Wiuo1T6AbEMuOnwcaNQHzw
5ZZhKcd54mj1LZGZgMnTKHt3hnk5I4YmGx/X1BB7wuRBXRHHQSZjVybptVs6Kn7TYhxPFcEg5SZU
E4IJ4sEWNGYx2VH0g7ZfpWiOgDw9e8NONoueICKB9WVKr+5qV5Be1eJY+11zuu4dskort+JiXjiF
dTYDOgpiunAHQatFbeXLU5ctoF3HgAgCCqBGqQP1y2jvO6KS9hUNerRPwXP4N0bFvd73pJvIzTQC
KTiUhUfFNRGyVpxnWGm/Op3R3WFShL5JWOC/fiVU7pSFEaxvOC7ErJxYSeXrWU8WSmFeULDzJkvS
1WFn9elxYJ/DojfSXNF3HSqTyOfXMN10Kktj/phiHgJ0ToQ+X6K+gTxwb/ejybsbHLVaTaeQiD5z
VQqvclH3cJ1+uLrDk1BbSEQItXTNT2O9mX2nxsm4Rf4O1bGnjfnSUVdO6BAWvUzINYG+fCaiao8w
xmrxJpGIl09QPZL+boaORUQr7H6wg4AYw0twap5gvvNYSDNbXOEvoGLDSbzRDNqK57CO0CREhGsr
1vkZFXFB7Y57qUxNeIeTgnAgNgAXcstK4tCybT3DlqEsJ3Nxs9QlQXd5yUBRrx5kDZM0zlnnvKzM
gipm58TbDeTfoN3l+GdfXi0sbJO9rFRDG8VTKZPi4GVEX0JtGWEQP5W1cOMLlsUx81OMcB/xhQ66
etiUBFsu6YEGo5J6ty5t/CdwqjLbaddZzWtHnFu5q9Ap32FEm59zJynsBhcsg56ZLl5tDTjj24aB
5FPdUyizsTT2ylc+2s0AO/9T6qQ53Ywlqf1AlGZxjpBSL8cOfK38dOjWC4Jb0AQV28kpUph/a14B
qzSTWT9XaZHnbnm5K+i6wrMdmlrgZN9DPtaXUKzYhvrOZ7zFfcgAFGW7CsoqYYmK0HQZNnXSoXIR
UQ6kTWaMiO/GCNHJtQItx56wTlBN7rjrAnkgqNtRRFyQUd7ecQAmEqlnGrCVxF4PbQvdOGiUo2TI
poITuCoQoTv6t3b0Nh5rSHDuqNvy6kf5aNM4LTmXUecTwAVVrSTPEaEidUDm3Dh69pbbsUmD7i/D
wJnpTeKKEEt76+XusQGKhHavwuaObR4c9KqGPaL8Mv1qXRV7ezlnc3rtAWAZibt05yxZP2auq78Z
GrmZMsqI6pHEF1wKuw7dyEyxayr3rsjji6OK5vetr3HvPbGN9OVH5w8OaA9PTm5+04q1D/bzDORl
j4i4HH8lPYRMWLVmEDP6ics3uGObG9QoHNsEuC2Vjp/dKzLSXXROedFjwauWqb/D4zmVe87BqrkH
GyVRGMK9S2/yAEHHQ+/SYH8ns4EGtXeNnBNWyog9Mxz0LGnCn4BywrsIgpPqw+dmw/kxMsW6igUg
5o8Fwx7C+Np0Imfv1rIrspbVXrfzsHLHe4p8iDj8H2EQf8XzuIbpi8T0wFKRFUseHVsWztO3kcrt
8etmnXOwbR+6R6UHauYVVmAGnygieGNn0InFJGKpxAqs1DUl1tZzCFZh+51F7Q3a8DglcS1fJQsX
tC5TejZuHwhoXjq0y3dLmHB0nGTIihRML37lz7KgbkaO6WXpbpJttyC5tHF9M5faawlPz+igpwQy
yLdrA+g2llHUgByCSyC5hwTC7YCTz2WVFWfCOTH7deddBng8OkRTB+oFWrPqvONarP18B5g2kkzc
4OYgAxJz/Doz8qj2po6X6DjivDGHDsV2MW/rYKiJvYd/I54JFCJuk+GU15+F3xnShnNZVpx5GH18
sCZtMjF4hj/pRMSHz/RmWCxWL4cuiEQIpX5MfQMiF0rDAdSgbspTDfpBttgyOAyJVJsil7eWPKFC
bBY25t1nOQxD+BJq5LOEMPUhWUU2Igpz2xY28w0Gczpa9sdMwuJuFxUYTviPbCu+m3Epmy0ePGM3
c5oI+VmqrC+ya96byMcsXaLWxznQcKL+8KzVdNgr8TO3qegTUGYhK/WNKnQIGbOXZDiwDZuhPgEx
wnBAw9zxWXru7Y+Z0Yd/w7qiFL9hg9wefe7sgDRGQS0VARMlw1BIxiSahwItPSjHSJ78Lh19dIcL
G4WrOmTQerJS5RcLpPA51IkPIQcLRw3CvIGR/zZA3/Gnooyb/iJ6YOpHrJGnRhJSNOgUCbbFcONZ
6zwNBGPQVEnLMy9dHYYhpnDW6rcROHL5oHywOiOcXShP2EPbbHwaqb50fMUw20CP22IFzWHyNHiA
q/wuAiNkizuAha1VhxbymtZ7zMBeDXaxEZFQW1D6mKcX8hAsknZVrNOhbIqo+kwoA6ZrxYM3HG3T
k1dRp3Fu2aI3Jj5NszvYYydcUvkcI2EYMbXA/WrdZSFx6UIePTPtHya0wRnizt7UHswwqxSp6ikI
sH09hvO5orVCIsqXVO9qRGzskRErMC8rqvwJ+axmzB9MJWlHmq5hu2CO6HZNQ8m/c2w8UBkxvqBZ
yxoS65BTexvjL0N2Yl4TLKeIxZ/YsdES6CmKLD4Jgpa/OeSZMdZFKG9afyDYFq3Fu66EN+5FXTYW
r7jB0iVxkDBSChJEBFgQGIt2czadiY1Kfk3rE7HcBYkyv2hGguCLzsbt+EmQxW1DtC3BicBlbR+R
1BGFM84+yIW2MHV0YKwHF7nUxtm2xK2x7fMnZ2KXx4Fkdh1GP4v7hEjl71LZ9hrBSAFlr1xpolyK
duqhKphxfqQeDjcFphQXuS7za2P6Nr6GxDC1WJwrxG0pQfbens0UlVqUpsSYREXOgxU5bYGks52D
lTMRnCP6XpV9OEObr6cajqPh2Xab5JpDAO3UMKnhJ2Pp+CIqMbPxxYaGfN5tKYcbifqD0RRlAjNx
+rWNKlUbbGY8dJAmlpB3wAGDSuRSHMZ/XMgBwcPiU4fsKW5C9Cf0J9kViTPRdI9+vMjPJg4GcR3N
1RLsSYvIXs0klUISTAt4C9NcvxUKxeVX2KQM5ZoAxtYO+YufHrrSdf6kKqh+B2zmDb+Ga15HZ13w
WZEDWG8t8q9vCDL4/snmZYPQJZdMzikU+gmfcu2dV9Lcfqo07Fr4TlDHEfl1a06KYGo9tnyFvTYQ
OX+HCWEYhNI4Xh/J0sruWzBQyzGp60BvWfBeAm1aEbX7iIRngmf6qDkhPc7kzu3aWDMCRfn4OHis
mg5DT1TV/Tow2H9mWUUyB99P1nLaEpm0YV8QHOmQQOhlpnyDq+D/C9q8OKGzBn2Pmyt/kXpM9VUR
+vAwyN6BlR4qR9wt6YQdmLjR+mkScmoPdbi4itSlWBKvB/5Wb2SYm2fdzCWzaQ6jQ4HiuTmqvE3v
lWSzfZp8hl1E8VQxXtWJ+Mi9Y3QIUUpmidj4EfPn+6ypbQh+fJQ4HsygmMekhbMN3RxfgmDGGp0Z
scznyHFRM402knQJTYrjh1xofQerlwgeJ4ywobpohwiuxS9DNEUcOsemT0jKKBEKlAyfJSInnIas
oQkbdR5aNUMqBHZT+BuUailSTexPl9Map9tBh7zGX0mKu20XJU7whOwIkP3Y2PRR16L4K51C3DRM
yZnD/U/ucuIALX+5rpcDEUM+SsV6GeCyDwWTNBC9zU0AuwLR2GAEK0zc3zG5SDDOygvJcLgGQBCh
QTMrt01Y1vbHdSmBI9INQG9EbX6eiCe4jJmwBKIPnCR5Xc5aDzsRdnq5RvCedjco1vBJzEX2SdG3
hAR7denLiAEkuLJBRgoWdofyvXGG7rsgUP5vAXrTvbqkO784PTrMLUvG5krzkfJdhr+caY1LBsdL
65r4LeUcfQrmsquQf3H4CoT5vXipwex2ZxJ6pgNrP75llUSEE/pdYLcRinRDbQNMdgYInXwztfJR
c4Auq44iKHzvJLTKf1Yh1r+K3RIpjONaHGOotlj1nEqoE5XewpYy5tOTWi1S/Ku8OjE9rrDRrkb7
QdxXGpibAbqgZDnOk8LYpA3AecqSkRmpTOuVHacIKBfq+1uUVkN65hf0ATm7CKJ3jQhK9hxdTEM3
O2UCuHuojHs9YGzMN6M/Y7bi5m3ulj63E54F64Iq8txm568gd27WtddvoyrHD8yPMHZiR5XlPkop
I7fj4F4axDzt/mhmQYBQcmZsn40zmb/9KnDjx4MlIAmtSBGq68prwukbOx7TWYDE4XdqF17K0ZN6
3rDbE79EoS6/LFqb8UavCRrNTdgk6Y+LgqcEXrca/6Ry0r83LRQeTlMk8t4BbblqbketguZg6Or8
rR/poH+WdcIenKi7+OD32UjuB/Gul5e2H15sCpplzxb1whdEQ0FoEmU7qWpAYWh2iybzsSGhc9va
QeKiSLPM+wzZBgc3hoSw+aXBUg3pxs9qonzRLOGAdiZYP37iuGc1xhURL2VPVRwOSdBcoyojNxQK
RftTOCvD6Jy6/lm1svzAXpZ+J8Dx7L5ZuLsRc8Q0psMUYXfPZX+fdBSJ2zSbIKm3Q59+gtvGkwTL
KWQz1yaaWVDKDm8TMVZLENqs4y6IfPKxCK+q6m0psf4Teh9dggqlI5/Q/rBvDHPCmWciu9VD7Yb+
XygCE/Bz2ftfVYac5IQHg4bYb9H6EAC2RPuQiKPm3sdLUnJ/56K8cwXuvTub98EFjQoUAWeVwnK+
qwK1niGxz3AL6xmOoqjjzt/ls4sJprOlkTvP6BFeJvLC4aSndoZ2BmLDPboxAkH+VTWBRgN8kl2G
11hssHyo8dH2dDwb1eNfvWpNUJyakSbhetGZBhreMwDYrPQ/wT5zxoJWodHLmY5CohAm3jV07qzE
mxGdRELPs8d16k/vTEUzcV93rBH+4bXBvL0fow4C6WFCYZ2nt+z+CJY+smfwzbAvIoymtB/eFBR8
z2X67MwiyCE0xcnY3zRj4L9yiEfRPsiywmyXqEo/DTYK83ddMF3LPaPcwd2GFkM3Id7Sr790VoXX
44CnAM8JSoKaYCiEx7tykaO+RYe3mMNolxY9IYoYZ94FVGIJT7vnYI3UCZO7J1a82CQCALp6Uy6V
FwNuiLz+PQT+2h6x5nbt3YJd1MFLmQCB3sLlarIH0sByj8H3yswG0c2Copi9KagHTOek5IAiC6tt
6cjVXlsOxvy0ckAj8yJKMMWYjMbojHxkoJeU0XQJHwhjDg18cNV2DcT8mq1xL7EAm7o/oCpy672L
IPEpSHGe7aKaTCGmKU71WpAa4N0mXUjxyjwCtSmD/V6+MpQbf2NeYGplFUzEBM4h1zKGoFCwDCTM
dstTczn+o1bXx7ALpujUuUyWWWrBtTmx2/HSv0R+oYWEYSjDQ9tlqL8jXL/ZiVSdxWdvLnvRXAfZ
OIx/ueC9/BZSBN9XgYvvQtZp5bN3qdefEEKkyTPoqctCcVklxIJq4bE+XGzk2cGu8L+441LlnWSQ
ormkih3foyVb8mOaIlzeaDPjNKMhR8dOKy+Yq2QuzUtIyQiuJqxUvS0UNe+2QaDkPgX09KwWauLV
i/tM4VrlBoArVa7gnimKQEFCdFAqUNCKuuWBqscjK0CBirqF+Bj8Gqgdyw1TDGVeJlcQBMdIXKMf
ipzoXJeQkx5tTun70WGjCE9+ymwIBVVj8aNn67RZ0sAZ37MsUO1Va9HTbhmsdoKJke7je7+djdgz
pxTcDURWtv88l43gAfVaAPg0azImoD5wz2dE71N1njLLxIxxTIzyKUXZKR999KefIyYx/7YnyXg4
uAkFBmAFDw/QUvJzHSbS3C8IiX62eovjLyNVu+/RnPwwIMEMTnKAvEELOLsA5Ik3QJXqJF320tVq
+aKuWKZHHRPqTGyRdYMjAjgPH5HTSVVvEKA33W1K21xck+AQFXddy+5nF0M1ZGONAaRhtoO+3MfF
iTcQKL/ng1xl/q2AMyHH6nRMfAAWNnPTInwZ+se5DpLiZSynHNE/PwuH1lKwi+eaiRPnIQ/dqO9f
6DQscaSpm9YsoJx1IJxCy2QI3ztcKzNkixEjO3+i/Ph9UPFi/hYxbfQJd9QYnBjUufk7V57rPDAw
t8mTTAttTpQxpA3aOfIxkvsuV0odGNk8zEizs/1l5eOeRIARbh/mCLfoqdlms2oS5JIkEg96UgcU
p5Q5huhZ8BdOj+ZIHhhNWypsj4AjddWluHD2YZCb+gdKAbCLOYvyDy1teu6dzmFGErqeR8BHMr16
IYMONHPazmd3KjCKydSGP0lhVrPtmUuTSFQ6XKJRPHl3IbbDhIB2ntXd5QYLL0PX8D324A0x7wYe
xf6vhVWDSggiZ2Pc/rROYrwgrDQuKxGj9mRjs5QdpAEFn7Rv1HqVRPibGHnNgCT1pISGGmjJ6DGM
hdJtOaBP6Ss1/3GavHpcsjjLcFNlAYJNlNjgnAHlvc8d9yM+yT59FRkgGIbz1rl1cD5gXzK8UFv0
eFTzaNbkdInlzd+QWw//ctshRnJQ4LNQ7vKAvwI2g3m6k8MxpwD8ixsbX3KAmDhhhYwBcBckI/5I
1N8okxu7qvcyLIt2p1HbfyDrZ7eXh7Mlexbz4SeSGo8QIfJVzmFApN1+Yi7+NqyXFY/x6uWu5yG9
BXTIXLMqWzW+wxqtvtbVMxfOmk2cbRaN/iP8IPtkvWT4JMey+ecZWX4nZNBeeZ4dITt26PI3M5c5
3jeURV/MRhFe9Yvuu30PnMHZx3VVfMRjAxfPRf78mWNee3aQxmeom1Gf7Cw+xrs6I0RrE/ct8ivI
bv2PKalWNth821cMFd5rLHzvX5nn/yc4jWO0XVXdI84eQy3AYbolcYGIj1nepY2741HjXJxRnpY7
lsj1tUKYCQ6J6GO9QcAIaNnCMG049DSmxkVqEo3wTLLHKBLONZJS2BvVKsQ55MmC83YtFlwUOkO7
tlFG0BHQ7TkVNj/Z/utlZ8ItCZv9L3VWm+8920Q5BUwDyrNovOh6QHMosFdJFuGq7fismsCbnLYi
iqur0K8G3EacVyMBUuhWlUCiglyxSKYjh0H9ayctvx3LeXuhhNfO1diF+idiwxcj4asb0mBj5vH7
1AGHtR9Xqe8G31XP3DlpeCKdj0yHBdkshIyG72kzcq7SvTl51J97JqAw/6a0eu61IajS474m5bdl
Z7t32bj8k2Z0XiyC4NOqO+8e0PIFuQOrybAyKzP0JlztWxsXXn3MkxRn2pJV6rqv1vi1AY0xbkfg
Dogb2xbXSO5RpCACwfMbsxB8cNDM6LOtlfc0TUP2qBOXuzCVhGpBIkjnO9dMDbQOlOT+JoNYdo3T
b/0WE9X5NvPJv96EM104C1YXm62c5vnNigV4Js0oa09W1j3ibL9hJJzF9TlA6zRtxz4YHtmq6Zci
XdrboiEya4NkhsFZYCLzWIGCZEyTRvM/tyyQjrAIC49+OVTtYRBklh8ch1T6LbJzQi2Vntc/eKr0
s+qnlHrEFdhJPIXH70DdRMo57307bYVDObVvgny1W5srmFdo6cSGGV/5oNq0oB1aCVMFmh/kO4yN
xVNMYxtRNSb1VywkovAxSQHQ8SgQnNXRkz3FMID4d7j4ePYsEfR1fLEpbNe0dhi1rV352scLOpXa
scFN2rmNd4gpnfQmMgUnaNozSSJLiIN1E4Ms++jnOcKSHPIAUDYkPBvcaAiEOBwgto9d7j4QkMhB
BabL/UJIibo0W214NMtQfQSjV32Ac2k+h8FHWMkXIW9YOBQvSRNCiB4axvXnqS7qYzXDANzN7LU/
keHQIiWRRspvV0RQFA8FdW/ktfA4PdTm2Qn2A8txg+l1OsuG/lklCL6BPi3suXreRqBNXUc9MDGt
p5uPBIxjmkdCJss1+iHgvbfAzYL+o6bdfPZDhyRmDCAKO5D2HxfcQvPewYn1p8qy6d4qrHvU115A
1TbVcr0IsRiDAZqrXh2B0muDoVSgiUzT2O4Y95hiLxABIeQ0DII3ZowvUHa2LYxz2sh9U7zALNTD
plw24ZARRG/LBbmLYNp3igzY431VIgfYo54ABU3icfkeEAkmNmtpCTwve6Mgzk0ZoRHaJDRiWpYx
X0bqDg8IY7p5BxW/SD8Lk/n/cqRO4QYNl2G+Xg2YMOqs/coBOFyL3F4iAawLs5i2I1XErSzNOzRg
d7n3E9VzQAhspL1r/eHcp3yJW1AeNQAjT8P7LOhc2lPTFxfhJWQKaFC6F+neAcg8XQOwZJkoexSe
TCvc4C5cTfxviBvzHFz+1UjsrAt3uE+heC+1i/odux4ejCm4SF7LHlJhXHT6uZzr6DvujeUa5RDE
vQohZL8IT8JaYhZ6I0cJfJMODYCPAqVGgCQERhTPbOVY1HhePROIAFaONxFzIXQdXR2JMW4vwSS8
aKeR7RrIJUv5vs+JKWk3sBWI8aI7xoDr0gyR/uYZL8evKNKrhoOIqTERMv+ciUtv6wB9Yd8RQgbC
B9MsEpVTQeqcVwIQ3YjYYECCp9u9DsAG4ZCxOr9hKcweS4iJ7k64tnmviMwtgO63yRtKfdyeSWr9
YzewueTXwWbuklZ4SdKc1cV23dC9eV392Vd1k11TQsh7Fa0aWXhXZN84k9vXWtUMoLtEpvVVCniD
0bwjmBHk7JLMoZ9U+5wQnEMBXabBrcTmBJVnDu1nmg7c02w5ZL/LXC+N9lNIuv1GeHWHsIeZ9c6y
6lKbqcAiiVLf9Pc+rS+W/cDR37zqxGSEYdL+m7H9kDKLxgKlqhyLLxVjrPZHeslDIzLwUFjzhseY
FCKGjUXbnFGwdxMTqIgwskvZybgjmr33CvY8GxGWxReLM+k0UCxVc67S7LIAMCWCwRHvMDEGLGC5
j3SG3Nb3Zx5TftDmbobD/ZOCLyIDZ9W53mZDmb4Z9KQzb24z3Km2nh3WGLytG68csa9Ufj8QfBAn
vzzhDHQAEDeM1wvxzNFYP6dr0ze7YDDLHxfvxSMrhyHYMmDXEMDBZN0l63DRLpBk9x5Fiz2TXyvF
lpdAXDBVCUwNN53KFF7JvH64aJ1vsQPirBAjfA2+PsHgLQqmDqE+EdQW2GgG+pEvg35/mV2QXoLN
KmVL6QTtrood/9blaSTCJa/VNZngeJX4Ob125/c+u8Nl9inHBmInxdaxvccSm/oEL5C7xnbfl07Y
71Fp8+0D94zeKpkztc1Q9zD50J1/Ms7lo3W1q99DT9HA1fPEJGNA8fy41BevFOWt2jVQ94vLqAdf
rKaoxThUSRqzEdfAqcd2Q45LPk2vRB02z7Te0/ecFSW+IkN6jsOwods2TC25TAgaF9t0rd0jCC8y
voyX+h21UlO+oVnv3wxAvoLr8WJlyJ2FlXUM4xtMQ0HMlz/l0T9OFRXtMJ8UWIerwX5lwLLe144F
7Cb0mePuCZHLw5NWOMuOKVXrvVEjzRfy8ALxl63yN19iX4DQSVz9VWac5glhYYZYB988Rq2kmT+z
jmprmzXMKncgHN0zRxctvUGFUu0c9AL2hJcgvcPNxV7LZ/YBrDHn3iGvrA6KLWbDMMaan6fD1mfX
DTs9be13XbHzOWCNMnuXRAH2hBq1DQPPvnd2rPGn7IkJc0rB1bXObsYKKe6GuWAjHjcVQrNFsag9
D+SOvmDoNSc4goIF4YrekYUtS1Z22F4x7otxTSAy8Ej4OwA9/ufoDOAke3Iph3Om8LgfLo9LwNfL
W7RnnQ2KgxYUiCXCwZ6oLicK9cHB90wLRUj4AmKQLPK51RRYlZIgI5Qk8wCVEmmw7FaNgIwYt/ao
XKvHLeUndwc+Zf0UEWGWHrQbzn9MPl9AML2HY5ilq0TCgN6DNK9hbL+YtkpoBh4+lI2D3vi1gHMD
PMYlWW+jG9SXO1mWIHqEyFGH9IC2odflrfs1dLCnt5j0vfsVDBE6mcASKTUh2iKedZAc3iq+0GZN
Vtr17M5Fbg5NHVbvalmyYNMB30KBQcFQnQbTxWRLY+VLjkR40YgwP4Rg2tPc/CvGAhOkNyDnOtdO
ZIAYUsswfZRWJqeUYQmO95lUbDBE1e26TNLB9JZOzUsYkYqywzeRxHcF5/OfMbMZ26JWK3enm8TS
wJLy+81oAATJOJuOsRLbPP8RZEzX7zBcFg952fsWXQN/uBPETvFe4CUhiVtR5ez8wMk+Vlkj+05z
P32opsYf9oQ+yeMUCaKW5qAcbyn45vzo0VTmG8lFJHj7RyA7xindH7hPxZc7goDZ9p3T9C/g29Vj
LUZ2i3b1enEMRqShCJd72ju2CDlYb8BUTHk8XXzhO21+cZe77bYSCaYNAindde/IMHOwdGHv4FjP
HaYqdCoA+KjuMrIwpx0XZk8pA/DrYyoV/L5+HMKv/0g7r125lWRNv0qjrw8xTNrkYM5clF1O0jLS
Kko3hMwWvfd8+vmoMweziiKqIE0D3RtobSgqk2kiI35jWJOsIMfoAiSmH8ye1Vbb3XitaYCExNku
O0hS3n90SpD+LgJIToYJr+URvhAXrpnTuIOF1fwjKdJUFCU0G40laHHesVOh3aNWYaavQIZo3hV1
Y+wpqQAJoabHUy5BgOEjFbfioaQsB8kqqbL+Y4rOob0BkUO/BXAOXsvgmDUKk5EdzSr+GJL6qRne
1KqZ2qzidEQLn4Jr+2MCWhXt6wqQxU4k9ujGnO4/Mo6jlxFl2nCbmda0lzw6kc3PffNVb6PsXq0x
ONkZuU4fXTfzL6mtg6NBWqp4RO8s+DDp0oBp0CbjT+q0wz8qfJbPpJLFnaTiGu0KlP8QszKadJ8g
Qvoa8IGfaVMBFYpbivthkKNnXzqZAag8nWttTtHWA22cFDcq2Dzxe3YYUkcku11foASP4XP7g+yL
KiqbsoiSJ1AzgQVIVeadRjGC43kngrHlEFE1s3NeHMho2aEJOsveaGLsY/g2lWp73SaVdKLb7SSG
sXkIYy2nwwzSqv6CPQDTZMd0mSlx16Gq3/rI97c0b/KxBHpEYZlOezZp1Ly2QknpAYesz9ldo9HD
Y4OL4EC3e1TZKaXwndjg1gMMe9vXLdxAGn+oijSxow+PGjaqkClMTrDy0dNsjfYN4gIWtmyRlbT+
q2YJNZXblm8OBbSMTPwAkM5C3fIlwioa7fy+sNt7HO0c42C0Y2QeLXwOs++QWjUbwQitqHukGYvc
2qPsgHbine4g2Eru74sWLfogERY0XsqeQ/MukK1dZzfSwYrJuoewTwtiHwYyZEIGvUCIZ1/H0COM
PQqFA+oqAXZ2G5UKvzq/HHjjQ+obSNUcZXpMkO9Pj2C+ad6h7MkhmRoNFz43VG3fRdgKKttBZDlm
FKCdsGGFaTVLhPXot0d4kk/o6OAXvA0COOtoLmgcP9B/glPkIDy2iSqAqWQWYSYg0VqmzgudXG9n
YGT63gRbn9P4ByyS1JxPGwjYypeKkttPyzCqV6q5Vb2N0BogoUrxb9k2oWeeaGtj7NPmmgCEZ2KF
vgtzGDQ71ZeJvu06q/o5Y4axBuiNaFZDqUyI+GDZcUCPdZRI0SU3eI8N409pwbTGHjsd6AmB6yfz
gdMQ7yFiqTdgCjWTIkRRvStaxRw3iIA73+ykHw8IwFOfx2mjAXvUNtTRbEMHFte3Tfh5AKP/xcc/
L9wPmZ5ReUL6GSMyOmPmDb+D7rtUDHW6gTFFlo9uMElZMZQou/uT2Rr8ryLfGSmsGGqHpg0MaGqg
HA4W2eoWYVCv2iOEhG18bmI2EnaZ41JbB8ACFza17iya+GAq6xgEpNOkyrNqGVRoTD0qfwZapo/b
dDLN9l5GlfZCzgd2y3dIjDeTiqHovjdAvWxME70lQ1X16BZLFAglRUZLZQv7EfxRqEmc3XVDscu7
Zl4iuwjejHJU+2EKEZYSmIZ4XmT7W3zNIjQ/xCQ/WbxmaaeCpNCw1Os0mGCAP7EYKWM81vsRhNhA
I4scTqPsUxQwwDkesEXjAQzCGzmCDD+RNqikdVNXWXMXebVv7cJO67utND3xFScrh38buR1zE2W5
9w0sUX1ygIWSpMKy+MfWteorOMfe2fK0YWUXWoOG/ICc7SZs0DTdwW0zTo5K/feQUad+AjJGhYmx
xTctIPsnlJeGb2amF+80C5vbQ0gXx9vjYGM4e5B2OjemPise6RWd652hwTzemkCbaUV4VpVsMdug
robEq6NuEOBCtEB23ki7NIp+ZEmGZWtWZ8p7tJ4SJOFstbrL4gzZZduS5TEN8XW8deDc36tNFbt2
wIGMdSj6gjsEDwAhAm8GwSQay7A33hSmJ1AeAqIfGl3fgjAeQQLa2N7CR7HrjTn6YbihNMzbx/fo
1myYDm7+mqroJyvQ+s/a1OSPnsmHosKYUYTIFOTscRbTUdEde/VrlJoZjfo2fI7FXGMNU33s0F6X
rDcDKzr4dwNlG157sAhIXmEE2H4ffVVztFxFHHaQFhSUHCA+TeHJGYVt7QLQhM6hoEVdbEgI6BWg
tWzC0hNc1uie9wFKEfhuQf2FP4ehm91/5/E3Yp5cDs0935FXeSS8cH51UY/btBxFaFwiISRnUQX7
s+kYMy95SpGj4e2VAYjDpuIDT6wh30EoMNsbapNVuW0tYT6i4zN8hcBYfY14sXynm+u3PPimwU0g
Fz/TAW1c1LyrlwHp8mJD5QV9HaFbjBhtSCbiP6C+AZIn09+XyJYWN6VqByhrVA5igoe2oBV0FwLs
x7XKgkig7f/9r//xv//X9+F/+v/kj3ky0mj/V9amj3mYNfV//tv497/oK8z/7+2P//y3rZuqapiG
A67SpuQJCJU///71Ocx8/mXxH4EaBnVV02ou9LR516GQX3hB93g5iHUexOSBoDqGI4VmmI5uWfZ5
EIqGNp1SO3ZxUq0+G7mU723ui+MU6j0ytALXqyvDmv/GN8P6LaI8jzjJ0JToU8RunavjI+cf1qFK
6T9VnjS2+jhBGUCKJjheHuf8t/4W1dKxkNFpewl9EZViQSdb9FNdx7abp8SMrBddzxRlj0lZCIls
BCgoE0s9kq1C3r4cfHWSbR2JaM1mHRiLLwmQhZIHCFY3qqvxYaa0yScSOe8BCVkvuy2qqoc9dTnm
6jRLjQcUkve2bs+/6c3qESmGw1ajJi5mXrCzJ9ozP2jjhp+7CS7cGIj+kPUCH57LYVfmWaiEtGyK
cA428edhO8BthVmGsWuVw3PqUcvuZAwyiBwT1MDAK/gUixn6BIQ3cbaXgy92zLy0CC4lek5wA4Uu
zoOP2khrM6tjN9FKUt8cUs0dqO+kvbkcZ2VuhWpY0FFsjYFaznkcq+KBSxgGqWC2oygBNwlXIKWc
vmtee6QmjxneD58vRzX5WxdLWAAzJT20bMOA/HEeVdLhHrzMjlwW+ax/Cg90xMOgiIA65k0RvLsc
bnUy2S4sWQM6iD3/nDcLCF4FTkFKwclQ+XRcRWSeAj2gP3I5zMreEKqjWoDbJcePuVwwYqoHRDQS
18sHKKYY+1QYu9Ovs7ngwGyVgeYdLodc+3xCZXlCEADla85//mZkyozorUA+uWFvaOFzL2PyR4VI
497vCyP/Iktf7ZAS5Tl+dzn02qRi98QG4VC3QWuch/ZrJPFR6Ga0xUhXIEL/t0Rz1+/+YoW+jbNY
obKLJylCE1IKID845aX/Asyu3GPEBrshCBH6zf3w218MjvKaZqH1rHFnnQ9OFHKiPq0nru3kTfch
jkute7KAT+3+Jo7uWKBkJfO4mERIf3Y6wDV2Bx58KJDX6uQ/5xWYyysLZfVrWYKGitTRZlsOCDwA
QKY2S11Az+YxxmXF36Osig/k5QGtLkhHU2m+qsKW2uJrJYnpUeALMtdKbP8TKUsg9rqqO0j/RbXN
m9LUawFyLyI/vhx5bffB3/nvyLp6/sk4w+CAgMNzUTFXPwg7QeSRo0fAc0Gh+FvdUFm7HHFtrJqq
oRcEYl5jG5xHREMrwsyyztyoBUjskeS8a6ohfVJRWEZBMqeBSpEqvhJ17ezUWJIADiwLAvIialga
U9HXWebi7eKA8len4huyh4VrYyDx/fII1+b0bazF8qSdnA/w6viaod68Okoz63iVWCQPcJafOiju
z/9/ARfLxwG+r+pdlLmpTCoGp1hhtofOVLyIWjM+lxkk2r9YN5xeqCFTIuEpu5jPADNLrcBzz837
xDjSrTObdzLCYW87JdJEsM2OrPL+8jDXdiO9d4NrVxOmsdwlwNFh3FZt4tJ/rstt5eFyux/ol1+Z
ztUV+v/iLPeEmUWliGSSIJAafKX5O0KtCPSnUMam/IgXbR/e4iVsX0vYVpfom7CL07NBXiTo7Dpx
O+SxBPWa1AMLVdJmPAbeYIRXzra1cFx/Ujq20PiUi0UTNKh4TGGYAhhUvUMMN+uWzNBH6ToNP17+
cGsTqgt2u2lJS8WJ5HzLcx0WPsxa0l/NGL7PfIe7TAftsEmkf+R9fIMieHvlI65tQo4XUzX5jwYe
4zymldIyMAMuwJ7+k71Fb6m4hVll32Ma5lOyzMrq4fIoxXxWLvMzNGt1G9yM5mhSOw85opDYWIrB
tSSb4KsN1KHqululywGCgN6aC1JwZalADfQpFVk0B7OfHT4v/4zV72oBFEOm07GlOf/5m+RmcprK
THUZuYqPEscGxY72HkEf2N+8OKjyXo62+mklybApaCLybc+jmZGCM+IYRK4HHPoWHnIBoB9e87OV
UnMsklKeBgAwV07YtZNAR8R0zt8MHU73eVQDlba5/jtnwoEKgWHs6l1N7XLYXR7d2lySyJABS1hY
plgs3ARiOdCWLnYNXInu28Er2sMQT6XA0rb0rhxv68FMdqPUtDkdPh9Ul/f4bjhj5CKganxFj1q5
U3PfQh1WbfeXx7W2OQzdUqks0HNwjEWoRh/BdSk6X02oEjN7Wk3bISjHR4xHgPBDSiyvfLG1dUIB
zTARVpCqri62Y5nmamrDCHbbpkI1OsiH/ttYWxR2Wp26Hk6C1VAdqQCJa5nw2rSyHSDzGzy9VXWR
4cjaK7kQBck+PQIMR8NC7KfM1PudRGDiStotVqOZGlUR3KZZoYtxciN62QjazAVSW20LyvIfNWEj
K2KX+lGBwLXjEGghmVtj/2K0rYXwZGDJxxpi4j2dShORJbzeaKZRXX6NldK6vfzpxfwLlqcUeeZc
9qGkRAp9vsywgM0TnFcTF8o+4HAEI25SpZr+iUHfgJkTMUBhU3/qHIwzERwVDV4pvPu0Q4Atx+Xf
sraNeT47NpvLoiK3+DRN36sCKfXITXL8JNEwVNFCyXu1Dv7irnsbaPlVIm2o4yLnKZuq9ZepQBhm
p3VCiNs2B+1+ZXfNp89yhvHjlDYwCc2EyX8+w2ptgguVJVUIOlH5FnCuAtypsmwaTUjMUQ7EXxRg
ePge7aN6e3lO58+3DI5i0Xzlzc9bbd6Ib47/ZqiBQ0OTPOGMrkCOahwJYSTRvtcR5PhHDCcM5QVd
3zE6ysIPjFfYaKX26fKPWNkFpPjsAepPsHLEYgbaog+qmt92MjWEsRC7TVrrxmjM7LXIoTVcGfLK
fHMFACngtqM0snxTJx2yEpTRHDhAbfWC1iaKb6JE2ORgwjQId3ZWI6yT+X31oFSABP/iDtRs8gyS
DfrClOXPp1wbIC7GpeGcBOh+OdfJOV5pG5TO0ygw0PEM0NPPJpaD2ZX7ae24QQRHMywb7BCttcVm
njFpZUS/5WR1Ft29rtUEx4w/OY9FCrj5QKXaz55hLQF1lE6vnMigoWqouPjtFc9BK1xvun548BEK
wvakGFv93TjAoXAvL4j1HyrnE5i9zom3WJY6DUq4rZp3chB6yo9U6TDKVs1ufERGREVVZaQVJzpJ
3042w9TeekD8+mMQhgP9+qIzvaNfcmXhqO3E9pHVII8iUaMrOdzawqUi5HADa+xgczGfFYTI3itU
eeoV2KIGXLCHED+M7+i2tNOfp04a6TBf5Nc5vKyvxQhx+iq23ie9Q3mZ5ttEp7Ioe3GvdJlfImha
94GxLVrhhB8uf46VQ2LenSY7Uzd4DC+GiXPEoJGFOCdw9Kg5tA3mF30iePUbGcibD3Vl5j9RGUi+
1IVIngfkzqObyz9hJSGgQGQy15B6EFJYHMkJLVCI6Z5zAlNHZxipGjjNRW58ar0JOo7WRfILcuGx
eXs57krqQ2aMkpap62yaZcKKjXcLtVB4Jzg5PQgX7t1sVq5Dctuf4vCIRnGYXRnr2gGFwLEQXAeS
7sMi3ZqMGJGZwvNOMWrO4V3R0dmLcHlxsB+Ehgubsq3oasHdRvgt6D5fHvHamsbbj0aAQ6VamIvo
SLJlAm6acopSRRt3MPuSHm8gWerRTWc01bi/HE/Mf+HiCkI9iFm2dIsDUS72et+xenB+9ygX1yCG
4U/bt5MX5+LVjwb1uSvz8SVqxtklICzB8g1adCOVDNXFFGdjpibL1b0iPfVKQXst9SHrocysCl3/
/WLGNgUHrEJXTiZaH69+NXXvYuaGhi6qkdGuq7sUZcDGQgcxSyC30mx3HpMA2ahjmMzTdXmiVpYi
7QqV3jVVaCo0i3vDsylVYXainBKPtgEPQzMy/pmSEIQelalqR/I+aFeW/8pS5CUudKRtaENBSz2/
q1LbUrGD9J1TW9r6XY6HPT67OG7LnWOVMeC4HrnYIwUQ3wNuGibe6+Uxr6R8DJdaKtVvVRjGvFjf
pCciwUYPGIh9Uvo4xRrVKeA6jx0orctx1uaWzoWJQhbdeF1bHC8CvGCJoZhzSsIUtFY2CvXBDjrs
QGoUWXEcyLvu6XLIlRNN50yhgkNc6t+LoQ2ic/IAI4UTCK76Pur1Pjg2oRYDwsP9cAtki8Z27vec
OpcDr471V/8ERQFOl/mbv5lTswU44/S9c6rRtr5LC68EjKUhlGyrtv2pEz6SB38RkfI7x5kuhCUX
q6ijaT6ipeGdkFx27hT8GT9D34W5Q+EWCWQcWMXhcsSVQ4ybimf43Pvi0lh8z6rNgQp7jXOKOUwP
PlrX97EWfoyrof10OdLaCiWT5ORiS2rmr0zmzWyCCigbMjh5Gisj3MGAws5E6cdJ+4uvBj0WZLFK
t/K3UxL1UGrtqSJPRlk3RwOEOZrPrRU96wrysIcsV8SXyyNbm0M2BFCMX43Z5ZVrDaIN4SywTmZB
PjhG9BG3uJCieFJ2uFv9eT1DN4XDNFJjnKtR58tyCIIwwumbAhBQOiCc+QR+KegRVlElJJjLY1v7
atzoFigQskwSivNgESrRyG+HzkmyGPcmjZoZ8oQG5l98tbdxtPM4elcOetJNzgkVqf45cfDfO+Q6
vBekgWbdBqk16Y/LQ1v5bHPHRTom8yjI2c5DilF2uJ3o8qRo2lfDi53TpE+nKi6tp8uB1gqYRJI2
L1FuboT5zyOl2YB8COrgJ0fia5k2lfoO0ynf3phKlR0RZcF71nQg+OZKKE9mD5pfq4vkn8s/Y+U4
M6gIkK2YJKH2smDT8JTDYmpg3TSo4OuRJT71WEtuiZe+F5ixXhn2yvzyUKZYSrVGhUW4OMxyPFrD
1nOUE0L+JOCT9J9iLxDI6Ghwgi6PbWWZznmnaVIxxSRQXcRy4tJLM83wTsqUIeCO69iIfW84V00v
B1qZRBNvPEGxjYSTWsT5p0Q7EM+zSCgnQ9ZgfhGyB0lapaZS3+Dxl9WfRATo+8qzYiW54MiYt7sO
YoD23nlQKEaeXzWTT1MIX6yXIPPlXmgDFilmj1D+DrcULXhXBH6IWfZQXls4a/kd8W2QHzSGASAv
1i/2n1ZVDp7vQrMR3UFjITkwErrZAQGE4ZMwfe2WskQIAjTDgygekuwz5GvUrKGj4yzx59+An0Lz
2CFRVI3FxrVAiGiZrfguZBeIigLZWhqrGaoXMYj9yJzEx8sBtbWvzq1M4kgJCPLE/Odv7i5AdwUq
VjYfQCoIEFMXMd2UR1B5M/YisNE6xN/SfwQ4qmNsXhSR4XYJlDrc2jB2OqhIfkY3PhYuKCHISYTv
EVZF+7anI1YdHMtANEqkho+hwMTt358GbtB3kawV8UHWM8mLm0WNAYwmPWBYrzDsfQGsw39AiKyp
vl0e7dpxZZE+mxbZFogua3EWj0qOSG0b+W5fkScHOB0+W75lRHsDyyhjb8UIZUES8NxRlwc/AMR4
MHOQMn+eUoOS0VUqGCh9kDGcT7qP/FfdG61ywqvds2PwqKUzfEjFmH0cusx+SoWd3g6JZT90+ETt
L0/C2uHFMwudR3QNWfiLJV/WYO1DhzlABb9+9ULEi3C0y+pNTMX1Sqz571q860BV2aSYNpU2HlHn
A0UEAxUDc/ROiGjwVEVpwquQ4kC5Cf3p/p3d+ND8TejRNdrovdpvUMM3oiubaiXLptvM6ckpqtEa
WNSMda1uq7GZH5eItGFri9OX/+JlgfrMhZL0uxZS/ruxMYf055/PNLnF3AxiAihrno/et1O4SXbj
nTxU7vZWDX8Yr1uYeGpgTsfLsX5BO3+bagdcFE0EUNfLAk1ZmoCr4QydEjV0gR+HHzx0Z27DIvUe
VAUIKcJD0fAocgyxDlI2GlprJsQwvBpBb8MVrYbiSmls7VlvSio2tMFoGP8G1MpwkRUYllFHsGT4
0OJS96gVjnWUo8Cg0VOyFxufCpxFLBRuUlN/tRL8WutKmTgK0BjbhIOfO1fuubXlwEexqGLQcyWx
Pf8qrUMBo+2kdyq0FJ1wC9i3epPjaa9ucJcoxEZFDxJtIU6Cy59oPbBj0iQgpzaWgBLfdkpR4EZ9
ChMJidGuh/aDGsxWdT4the2kgADbY8uNx/XlwGtnvASVZ5o0XcGzzD/s7Rkf9KaPTqJz0mMULiXy
TBu1ZYFkkbhFZb6/8tlXw6G8Sl44yxgtn0PqlEP2bgKWvVOln6yBguymiBRtO9goudxxE4fd+8sj
XDtnOEjJ5GksAyZbbHHUJvrCiVq+aYev9Sb0LG+jopARvy9oD8IrLI0USlzcJp8qo84ORtDIl8s/
Ye1YZbTIB5M7Cbbg+STn0NLqarCcU4jzxU1H0tYg6Wr/aKOgy3eXY61lTfO1QcJCvcJcloHCmMq+
NTBcE32YG8iMsJO4lIcfqQq0RmAKrjxZU4M0tyxAnl45alZGSmES/AfVSYtLZLGBagFYoUIU/dTM
xLRBK+zyaPbN104py/DKSFdjUXRwAAhSC1UXs5rGE9JcuBa4U1qFtzFaPChe4vR5ME2jL6+cDCsL
d+42kIHQgaPqOv/5m33SduqAq04Yul0po6cZjrYZvTR518HLw1csv9ZTX1m1v5qqIC/g9vyG/oCN
F8EGLUO31WMdmnUUDghiV02VPFj++EvNb7S+qelk3MFBCIL7QW3x0728ltZmeC7KzLULJOp/Q0Zi
Zh5jAQKGQJnb7ADh8o894E/XqFX9ysnwq6+1uKSst8EWS6fpICa1gxa6qPo530PwyeoxjUR7rEZU
+0m5EZ/YcJWjX2LyFn9p8g7h+s0AtQyeB6wgqtC6aX2VSj5pWwjCY3VlDaxOBx+D6wEAh2Pp52tA
jw0g/gG/EH2IAZmnKpDGMdUbZMsphqPidHn2V5ccuHeVk4t2pL4Ihz2fCejOIVwFMfuQaLhfHQYk
sVGtBPQTPBhW++1yyPWP4Fhog9s0Ukj9z4foBYHvg0jx3UxzQFlt4KpZz3jyjKgaII+d33QqMkK3
DTJHD1nqWDjzOHb8X4I0w61KzkB5q4wBJmGbVfyQrdGLK5jnta9ATWa+sCjeUTA8/4kZ48f5Fdx6
gOxDhCSYgZkEpgc3SoU40JVvsBps7gOD8pxRSYv5QHLaTmtLCV2BPaj/oZ6UpjlMuK02xwlJuZ+X
p38+sZZbYG4k6HMmCtxscRmXnTna+BxEblpmQbIza7CLz6jVTdeO6bWMkIYkeT5vSQGGZhEJhLo5
YBeI0mipoAEaU/L+imQE7DUN3+VyC/oJzQkNAC1F52i49fSo2INtzfGDNMsb9Oy7w+Wxr612EwA2
NxZVI57d5581aYo20Hs1cuWXKKy6OzNTyvfCC0IPIRajvnaerz73qJOa/zeeuShz10bt66hkhK5h
RKK7xe6rTQ+tPsA5V63gvqTa4j1ir+FvLavBnogXCDz4NCjz4C9OWQscKuV+UG98//ORz3cJmQsC
aVqWluMGF91oN2Wd/sOkkbr981mmZGtYlFBVcrDFep6a3pmgqUbQeEzcB+rBTrGpbIH4IYZT4pdA
SqReyQlWMhIKqdwiOsWj+Wg5H9+AB5gm8jR0U96W2TvHG+LmKJBcfIdOqx8fwrL3x2NbILqJW8uQ
oX3/F4O2gGyBFaVpuQQGQRdptTHmUJssUBOYxSiwU9WA37oPO3+2e6UN410JunZygE8VkgIo1U99
/vM3CYOiWK2nsp1dPVe6174YMYVOHC6mtEvdy+NbC0XthcTOJOcTyyZ0RRoNjLAO3AABsujOQvdv
j2eFfkizvFVvLgdbK4uBiuHBAP2M5/uvjfVmYP1QtHCvqAWmGtUPKjg5l0Omq9Nd0CSoN9CKoOeH
DJGiHmma4foA97cAFWjCWo5qRnElc1g7OVjROiRkEHmYl5zPdKi3mZ17o4/AoGLf+RN5UVsadrgv
RsRGdnRg0sfLczCv2OU5TYGE/UOuS+jFk6JoKoTUq8p3Uy2uTLSee3TRR6T18odCMf1tqcgu2aH9
0JdXzor1yLQF/yvyr5Ldm8lXvVjFmVSylKVs9T09XbN7hjjtAGAfFPtd6qTokzikQNn+L8YsbZNE
G3QUmJbzWTawmVG4Tnx3hMb0BN7Qu5M1ep9fO/5o04H4kXf2pJb//HnYXwjPOSXRbHvxcQW4RUqQ
TQA2VzSHDvmxTcjBfROguvHaFf3QIOQQxdNfjFbSHGRDwcnTlq8o1HXNdvAptuZ4Dbx4WOa81Fj6
3ZUqGmyHOMVwaeMnCgZ9l4e7VhbhtOBenw9pAE7zXn/zgVFPMrlvQ+XUqqIf7yVS57eISiCl46uN
jT0k5PtEhpV9D8AWz2Tb3ikli2ErqnZCkEAttE8NwGr/L7Iuejg0wVn3GhXS89+lo5o0I8N8txlw
3NlwscITz3wvcrsKY4Qrh+falqYkp9sgeeZzZhHNQjSGdWz4rp/0+ATnnT10u7KCPWR3ot0lSDz9
zQc3WNm80KF9W3Nq9mbeKTDBW1KT0J1td56HCcdbGRbDTy2NO4SDecHvVOVqn3F1nAZVUMCV8wm+
WN0oOYToZAeBG03h5NLLadXH3in16dkD0lTtDGRsr3Xb5xW0PLzIaKm9UCTgOlzMLRJHiBabXegi
alJ/rqJ6VricZLG19VS2Vz7k2nnFa5lQBtkm98X5tOZamoUV1EEotEGNmgiWLU/YTOAtkQ96lRwS
O0ZwpApzxLMu76S1qZ2hwFRdKA9QZjyPrE9RwyON+zdAYOhrFwfyAUWsDgF3LfhSjjQQrqRWa/NK
gZVLccao8jnPA3pKoiHfoAcuEFhw1xp+N+pdXJtFs0eoJgqvwI9WsiqamWj28zCkYr/sTqFZVsyS
QDyXeZrXDzXOWAXHgT8isJZO9fi+bWNMSexkVlcKcWAtDpcneGW8NnDDmWBIS4p2+Pl4dQSi8wm3
LhfNM21XaAXvhcaUP0YQji+XQ618S95DLKEZ1Q0bZnH3YJOE2pKRRu5gZJjSTpMhijuF+g9uhnIA
+tk72fgXVy3VBMuZSZSUgpd702oxL8lqI+SJ1Imd41SBgyijsH+iMGfeo1uZHD0BxvXKMpoPmsX2
5PnD24z+PLnjkoxiI/TTKbi9ngDVYn4GFLjqnnDn6OMrJ/rK1oRVYAHfsHgDQRQ9/36j5WmWXw3g
nA085bdJYuN1EVO69XYSbe3kCeMmq97Sqwfd/+ffk305U5soMwi5OGyNQMNUZkyAV/h9/oDsmHHo
oqLBTMDQdo1Qxiun0NqcAh2ZWTc8MNk050OFp1UmWHMBMuiQFb4VZgxA1i6S/gpGZa18gkAC4Ara
OjpP2cVTDrWxTHFQ3zuBRexvIyTZEexT+tvRHpUtkj/xRy1FgOnoVzmiyb3yg/IO8ja+1Vgo9JkW
OmKT3ZTYxurdlXW1dl7Ac9TBQJBi/1boL9MJTfu2lieQQo56V+JJ6t9odtO3HyPcIJRNqRjtMyAK
vTwadIL82z//5uQNVOAgWvHPxTe3u85E6A+kLMYy+M0E9bgbgesdxsEytxi7/AUx2Ab6AyKSk0OT
Syx7lYpAx9LMO9Wwy7+pha7lSO1a2D/swmJSQqQ5qRjfDxM23E+Xh7q23MArcK3PNw+QwfPl5iFR
TTcgVU6eDRprqytl2yGxb9ff/yIOdxzEtRkBsoTietgkpWiP0ruZwuEmLio72RoU5a6hP9ZOenqr
iDZQm7LFsiiYoyGMxgZQRBQPmy0CXOm9rqL/CCEw/HR5SOuhKD6SaPLEXPaHsrRR0HomlK7E8U2X
qt9ir+o/FTV36V9EAtMABIqEltLL+UfSUMjC3Df0TmkYNLs4y7HELTr1gTXsXbmq1wZFlY3qw/yp
fhMyKGOzm1JavCcRokc+pnWKm3yIS+7GL5z+yl25dqyThYBU5W0KPXb+MW8SWSSxax2PAOVkBT6u
VqHaYzNvF92EmSd267cOLb7pztGn/Mqnm8+25cXlzOe5o5I+G8sqi55QgzUBA7s8Tqqv7I/iJbHV
b0WrOQ8iCjxE4a1Zjz8syocmbqor6cjKuKVKPoLoB7WA33rcigcftvE7Hiipk70odTqM27FzinvN
7JIvVumEL5WD4OSVY3UlNeG5xsUyd4y5ShelgBhBxNGXceAmtsw+py0eOrKvTW9jKbHxTNYQXTlc
VgOyZOcjnDfxct02yKN3hRmR12LP84rstvc41P6LSNtYcJEk/pUB/n6YgYGiMDmj3Im4hHiXs5Rv
jhTXaaSM84zOI/cVSZj+9fJ2/O3zQRvhy4HB4OlI63Ie9ptlq0dqmimY5Lo1+IQXJxOy2XSDXQQb
e9QbJO50GaLLaf6xVsYi7iI1QKUjGgT+FS78bi4FzzafEE7MjylFHWydQhVt+dH707twDkoFRwiH
4wD0/Plgk4GFGWCl4nZ8zR1PP2MXV4j74qKlPSOrmf/pWUc8npfAmuDLzmf4eTwBB5LqKPIUFhz2
Do5EoasbHGcL5UMIyCf50604h5tLgxTHJDfvIl3HoCPX7D4u0WqXyNEEfb7DXSi7oVZWHfPCsLZ4
BttX9sXvC4jtz+ud8xm8J+ic8zGOQ16khjnk7lxAuR005z72QrSOrZ4Kd1pGyiYK+uoKRPG3k10n
KK9oi2cfp625WLW9l1cBWrG5KzCOsncBNarnZIzUcVc2V19Bq8EA7PIpYXnQYD8fIWryI2ofSeGW
5DuvbZ4XT3YBEgWhcXX404x5HtibWItsrQtl1WtjVrjJiHXMHrV0hH8BGqKOennf/3aczYFmyB2J
GhO4fEVqUxHRiupRTikK+dTH6L9ieB1vPdvXkB2V7ZUUfW2ZwEKXVPV4DACAPp/EgdugAq6YuQ2P
o9uGxXGL2PzYb/A0Ne/tvFaeyrDZXx7kb7k3g3wbdLFMhBli3qlHuZtW+fTAylAwmQ0HnMIlFjOv
bZn43wKsOTcdFlFXDta1VYPkEHhCgH26ZS+f6ei1Deg15AAJshrsVCK73dCh2b2jnT2cLg/0t8ti
HijpNup/s1LGUlPMk4kNer3JXYwAyqcYe2j01/Ms83eX46xOKAx8mPg2DKzlZtcU3Vamus3caaQl
6aTYWfnO9E+let+G3FZHVGHNgFZakSVXju7fspxfI/zvyPTQztdPOXWaj6Vf5qJnL18LSfHMmgC7
aq1f3CRt53yc9GLANg8bMG8GSisfLw99bcMIGE+8o1i9CDme/wCjRfC9wIHRBQhxr2mF8V7D7hqT
BYwTu0HLvlwOt7JfwNYgHsmZStNwWWYqHA5t9j5KR7nRbAp1SDHnlBQlOTzijwiTyoceG4jD5agr
g4RTxwuA2FBnl2XDGDWTzGll5gLVt+9DNfeOEOuyOwiP2CzGSIKUf5rmAFniIgZZDdLC5g45n9ay
6Kt6zhzdrGji/RBUWnlTobbb/PFVfB5ncf7kaLQMSMlmLrLXHlZAcMyPXdtpWIc0FD8uT+PKYuWx
zXfjY4DmXeaKbRqSEIR56tZ6UQr43E57K9qq/j6jqN0yjqAlY1TAY2xTzb4yzxG2lc7x8o9Y/ZYm
FCiyD27nZSG2aksRUvzlWyLlTmkpno5+48kbEhJ0QRsw85fjrRx4YM+kAP1GzN+SnVYoMJ07PXOL
GPMRpeGU29R0Xm+mycmyK8tmdXDgeFE0VCGvLTM5zSyxcvX8nIMobDG8yqdn+ujqbVUH4j2Om/6V
7bg6OF5YMwaNHbIUBRK2j7/txODyuKsehtZQ6k3R9kG2U8LB0a9sw7XNj/Yk5UFaP/SV59G/Scqt
QrOrpA5zl92BG2+E58vk2eqTkG37yKU+7T29tn/++fdD9Q8EDFoeFG8W2aNvqVmMMzw7xBDynVMI
KF5o9X/J7PSaYsja14NPAW+eHpPKQXM+PpEjhd2PmAo1DYrqD6kehcpdjoPY+I4cefC+qK1Cd/HK
mlmdVRirYLooRvLf86iYDVCuhrnjRoWqfgQ9JvVjow7xN1Fq8mPpxf+Hs/PYjRsJ1/YVEWAOW7KD
Wi1Ltka2JW0ISR4zFXMxXv156PMHN9VQQwN44IUxqK5ihS+84UupxohSf7ysZ55MDf1f7vE/tZV1
udeRJjBJo80f1bBNvns4oPqy0yt34w6JhgtqYXmxH0+uXl7FmGbHF+K8s5OGCYZEwCLstGZX0Osp
Q01BtEsIlNfDECOk3qtD11dko227eEZeW/ToaX8863Nf2II084cSyd2zutYRLZAxjr5cBkOTg2Jy
Z6yciuoqrRdJdzAy/2GaC5kBCBfXHXns6beFzWYU+CEi1qfp4gmjjHrTwE3+OquyP1gSFGmQ6VF1
AeJ87tuyhxflB/oUdGVOR3UVNTRApyIVpocoaU/oAhEGRT81FSPHceiUbWeY8i2TcfbPx+t77rMS
RrtU62z+Uld7GTcavClbRMrqXjpfEEnHSg7bg9yvqmra6E1ebTyruqSNduZd43ZZ8ACMStNWO51v
06uIdyQR8yXYu7IMe7gfcAbeFBNsyk3SVli/ZDgzYyTmhdZ93PTO68fzXvbNSbFrUZcFFgA8kw1N
x+/0F8xZr6lhzS8o9NlNr5M+j+/on7jj7uNxztz3jLPkKXQttHdgGz2NzaZ2kBqqsURpAtw7uu7Q
zE1W4g+HE8LVfxgO9iLl5EXaYA3CowajU46300ckL9hJJdwt/cYOzXCGZ1YKBP0+fyuxb///gKvL
fh5mm3wZ9e6OmxaLIUcZ/U7x2p9VQxKIexwOc2NSvGb1MF8A8Zy5GhgaKA1t1IWCszqqTlPqWeag
q2REGBT5doeh/Q6fkO5H7Q3erwxN+wub5sxhYcQFSI2SHjD51YiolI/SxDz1samb+E41Ygec1ojj
Ks5Qze9C6T2sw2wcdT7+qOdOy9/Drta463ET1Ewle/Si5qWsSudYmDLDvabs65cqbI5Aie5wMuuu
8Wct6+3Ho59dZsrRwCoQMiNQOj0pbTHpoS75wnNfRY/gDY91Hk0vUjUnaOrO8Pn4mnQB4A4pGn/W
OxjJ7kxJh0w82p18bZsSNyoj0h6VXrMuSU2fuXVB9lHQR2wMaa51kqJ1XVh4aowGvFCvw7rKr40m
HDu/VaJun8hEYkYch4sr8ucx0Mv189fQq0/q1W6WoL8sHrUmhcLi1J6z9RTT+ikJAy+s6LldyzsJ
GhwYBzfe6gkFg07vPzPTxzLvemxYZl3213otekwEFcfbZIqOZVpf4zJ19fHWOXf5UeiijQcHAuzo
ausUXeRJoYD0BtE6HUcL6pcLGeDN7NruQpxwdihiQLLAP6Cv1VAhquCdFivpI7Dj5uDWc3voS9iW
AjXx+/8wK9qoTAkKFC/Y6YFQysnKJuxAHzHiRTUNO0J/zDrzNnF4SP7DUPg3LxqJFPHXhAVnZuNq
izdCM9fYM/bZZO7s2MSLKhZOOV64Z86dBwRf/t9oq40ip2xE/hFpRB1LPDziKqBdX7RwMINE4BFQ
47MU+kgIO/vKaosLIdB7PDdHAnggIiIoG7BfVss6Y6GuRj2j5x0BIQbsg0DFU9cHtBSgZGH2GY76
DWU4658c53BMQUD2Xwscxi/xNs7tJUTJuPLgEpPDrGIDve4mbCDT/DEf2mHXx5lzpDHfbG0LJ2r/
818YDDvyMDCGOSmriwATaxhWmiJ4UrB8SPIu1YIqaQFS15LW88eDnVtjcDjmokWJ3icNjNOtK6y2
UqaiTB/pm8oJ0K+WDdtJnbttL5rO3Bu21g1Bi+XsdK3h7XbrYedWbUB91d8+/ilnLiXyQ+5eDDBw
TVgDBCMvjcdWICyXlMK5KZLB8AJHGXwrfAvzbPnmuX5pf595yWh+Y1iIbsyCZVutNZ0wGxdXAF41
qNNXC2ietnNw5nWehrSpEQVI3CL7/OtJlw+EDErVS4S/ChmkXqK6Oo/Jo9sV6XU4jyXe1t4wXkHp
VG+jXlU+LcUNwmdJTS2GWxRyVjchcg4qtqHgOpVJcXwIuu4B60/xFZqoG9hpNFwa8EwoDWaGD0mI
gGzGujllDLJUnZ4BUy21g07qY7nNtEFTLyzluS2DMjUJMEk3D9pq87ZaZI+R5rKUvZJ909MWv/G8
NIfoONDijPZ15VJbDNGXGD87MieG1tSCX6NMBKrh9NgkCWgJXYPWUwweiXVP3TxGusmoBFDeLEKL
BPvwJrC8wvn1yWOy7BueNVI0hB0xNDkdGeEhFalhr3uMNNrjgYMhV0dn2o6hTyf2aARaMcvd1GuX
rop3dyADL1UjQClAFKmunA6cFq6blGM+IIgvmy9l2V9HHTrE2M/nw2dLYktQuSjy0uTQaDauNiy+
Urhbe7HzmJnt9BOHyvE+wcYq8PrJ+extuwxFS5gbB4ADp+R0VnUzWGOvpc5jR+tz2JYKeICtEVvj
MS8wnvv42727bpZpUQUjagZ3A27qdLAqNYioUlM8uTDCt1Ebzb/NwZ5+xq1afl/22aV49t0BWSan
U1Sj2g+9cS3hPleGaBuZFU9DbOVbs2mbGK8uLz8Kr5qfESAbD8hsev9hmuTxwNJwUYIGtfp8YSjt
YoQM/lR7jb0pClVRfegnwkcMIL/Cd1dq/2lEC7sUvhIip6sWTsVJTGmGi6e8mgd/hNf7JXe66EuM
reKuKt3hwnjv4iLWlbjZXVQuFgnd1Qwnw64GZXTzpxFK0HbqEmUrVWv8Trel22EWG9d+no0piYMX
ftLCiAeDLB5WLXhk7vV3KWdepDFmzVP6T6U1GG/OgbxkXrTmAxHiEHNRouBZhExI0HO6T5HwUDq7
NbQXbaynXdlU8olS37M+zSqkZCN+qsZW2WVuJr9Td2hv0q79BhxKPnx8XP7IAf1VkuF3APf7o0W4
ABy5b09/R1FKkCLqXD9burCVyjcUMfZHXJ07tNY7D5Epv4RTkGzRnVBhSmRpZLS+E7bpcDcLEyP4
qHPL7k1K9C82OUrHPxy8+l6dDGAXDBeMyJHfT0qADGBbvf62Gez2X7C61k8sk9XW18y8vzUqu0ve
LkxtuVdOp4aZGsgYCHTLVbe+d6QthyoJteR5HIA734J0kM9Y6WJMTdgLtn5y1GiboRJtXSVGbRrb
2h5VYWyLpBDzcVIrTfvqJEos/Dl2hngzFWk0we5M5mqvTGUW3mpAqstDGlH0wCITfZ1Dleu59i3L
+EfH7g3rAnJidbvx1gOc4MAv5PJFrXIpWvzVWpgB9IWOU08vQI3Le73zks73NKwVpO5FO7voL5DE
IKyuFxHRUoATQP0okBI8ru/TZCgUARnv2RJJZe2VdiIR8wHG1/b1nI9OtK1704sCB1iM9qXpoI55
6BtNWysstQLjbsfMd00auc9qHCvaJvSmPPWBf/VuUCd2Fe9SJW6K+xzDzcwfyjm6szq4HzeWKw0M
66U3FPvYrbXiZ2uGYXRsUDSa67t5lFUtv2BEm+9Ngx7L/ZwiKHmVlR12lNgSKBWewmYz9nu6Mc21
mhZ5i8nwqCVfZy0avhR2o7u+o3Tpq93G2CyWZjM/mAW6N5tW6TmTwhH1Lp2msb/CBzQL92Xa620w
iqjEPk7UabrrKm/srkd3bqjADcYU2rdln4u3jLJY7zt62NRbx8C78GUyJwTl20w4aSDyzIr8ER1O
M93ZYgiTf+CBiCdvYsmOBY1yJ6itXKRfqhqt7o5igUlr3pdWbSlHow6dZ4fwKN4atSfu6mbuJLIK
GJ/vLeTTom3rTcI8jHjNVhupg5vczn0zVFs8boX0pRi9e6RV9cpXB6v19iD1stCfLOjpwRi1BtbF
lTHJHZyeLjk0CnUa1Axm5b7lMQuvStQGch/41Rg/ePVQudtCs2N303agW28KVa0Ectt27vVbVDTU
JACLOzrH3iw1h+YBynJBXYcp9KBpdH8YlEntozPpXv1A9mR2t1ZpFSYYgDm71ju0A/6pYs7sTVM0
461qNV3nCytOPHRq5yY61L0+ejyATW1tTaPU8r3SeU76Rc30zL6tEmmD7kVaf75qEzf1fOnGoNjz
uYCUb47KMeloyAW9mg7Fc4QqWheMPPOvrt06U1DbZfWV63NZtdSMRuzE9Xg6GuhJiFunHOZf0Sxj
dLJl6VTYGSNZguCDUJvQ0f2qTwY34M2yp32EeUx+Ow+qognfyLhcq42SIxvwxSQwCR+wutG6Q11H
nvbFVBulOIQ4YY9lYHR1kT9Eea5EuxHdw/hF6+26uGtVR8hy00oR6tsh1Cv0n5w8UdMfoRJ3se4P
WuuUepAPSW79owI9tI95CcTq4NRlVNI0InsIOHqdfFBdRS+inT4bRhUFQ6I4vT/kthleD4M94lbS
JFHWwOjuhZtKHzsRJB6bUM/ijW5PIZV1jJUeqymO1O9x1Kj3M83ByG+4F9JDwtWs7ZD81/8N8Qw7
mhrqABsY4jid6n2jGg9zrEzDi2ZUBnCUXu3S7wNS47emYsT1jdXxNvncUIgmu26Eo2sdDt4YRJYu
m03v2YBzBr3M1XucktN/O6Cu1q2qkhdNVPZsf1TSfA7wh7X2MxLPmq82jv1qz4Xxs0YCQ2N7x3h1
29OM13FYGYOABuq0rV+iKBQFeh1hh1o7bdmicuUiJ2Hm1QjgaE40JHPn7s3FijsP2kzJv7YAF10/
tkt3vCpotkx+30YhZsBOUebXNZZU7U6NZXyYDWFom0bine57k5wkKnhK2qlbgqoy36BO6971yqzU
fmvahbYxQ6uM94aZ6ibmyha+x7sGzmh26GEutWARMHG0nhAjyd/C3uRci0608QZB2t68g48nu2vR
oEV7gxp92ue7VJ1N+zppwvinJdKp3YjZsGKE+nVcyp06sh6gnqfDRpknB1taNB/7MvJrlzw60NHM
vovMLJSPwgO5FNAm0lMcAtVldmXVKxt6+3q1IwpAEKvquKK+lb3eX6lDoZO0NXBJgnyM8/nYDiLs
7qBgI5Ig4Og+NjSPfvO8mdH3qJim3aihJPUmHTvSA6udgXqh8i/avVXNxVfVyzwrKO0mtbbGaHbV
bqLl1AeVXZvjTqG5CYI7wwnTnzKQj1eCLkm8KULT+YkfbDIdB7nwjV1hmd2hk95igwoX2R9mKYub
JgPzta3sZLQPhTawn6Fs67ZPH7Fs7s2kSKo9WKbe3oZqASa9rRxFu+l7FPK0TYs8lPY65UhC3aoQ
TRH9s8ZU6DfRUkgFDRCxnh5vRheEZDPVzy4dqjLZQ1XHFXojqnjOg4+joVU7g8bf4ocEnIWaF9Wo
tdA9zfOw86Zsfkkjq+2vykiKhxqF6e4uNELOuMszgo82Uxx3pZRG5edF535SGmf5FVT4iFuoliDP
smb74XOgYYdtay+hIXBP5tJ/1KSXFVBMLglRvguVGIrcnQo4bE0yavM0VIK8kMaRrPQXbsXisZ1k
dHTipHmW1Tz1+0pzsksGJ6uMhcnZ1EiBBCPCSB6/LhtkyFJlBLbxqyfM2PIVpxputT7XbqSCJFlU
4SbglBXuCaPUqgufd1U5WPq6VBcpVvzJCa01wK6wBjpDjZK+SlmNdZBNdvKUU5La2KMQl3KGZelO
AmsXoPCfnhxAIfjWq5Je20SuRX8qfYliqdyncKLkF96Ostxo8BncjRVRyN0XVm95d3kOAXxbq7Lu
t000E5RlRgqzAE5ZfQgB5T+YoIF7yrzS63+HQ+yW5gayfpf8GJRYVXfwTHL1kHhN+6subFtwb7p5
eZwBOfZXxHqFcQHr+m7jQNdHVoTUjMNIsruqO/XpaLfISFkvM9Fys7zmWvQ10+PmOCh9w6atu7K5
UOt69/kYcyGwL8zJReRtlYU1XeFOOgXfl+XV6nz4EUNy3SmUTvzSi7pLCrjWOjVicSiNLHV/WLBs
ndUcowGp0TlO1JcxxQltV1Va0X0dlRZvdItEZthajTbD6uHrWZtCF+4z6IxeD2jOwJaaFJGMwk9h
dIp/4hrBO3sPk3RubvWq6LQr7LVt737GT7zCIX1xVy78yjDi6t9kqkKL8LyHnTCitI3z5PeKlyza
hkhx5LeeK/I80IEuZlu907UndB0HzbfNugY7WdFFI8mp0va6zOM5fjCbymq+RoVedri3G2NXbkB5
q1Gg4B+uuAESmWF6yE1ApX6ZhDqGx5A2la2jZ1baB9LuNWeHEjCe58Fotg56OVwWFMi3eW/1i515
KQuaaGFa9e29OfOE/fTCKC9enbix2k/WrrirFqIg6Z0KLYba1erKQoE4TYZmmJ7oF0TbZC5wLIoT
99aZjVcsHpULfa71k2DDfiNBhstFIVWnpXV6Q8omHrUhluqTUpIr7Owpi3aTkulfVWGJaK+6c7/R
XWGkfhYbdeS3dpmZFzb++rDxG1Dl5YqmBEK7ba0kOkSqEgmv0J8iOzICx82yh2IoY58KvknIAZXt
QjHyXeHlz4gcbNAT6AdQGTiddVZpnVWnrf7kmEQViYS8L+Im2Q1lGPrKYM979Dm0oEjkDyVR0qPW
mVHg1uKSmP6ZmbPyHHokKyg06at6Wm7FOQdcGE+hTJKDCvNqa/bN9A3glXrsZDdcfRwArMWr6Etw
OClrAcVmuXktTifeTE43WINtPk2p1/5ypLBvPfIe+widxlH9pEtdbyNlNos99l8KKW6jNNtO76t5
Ew7g03ZgLcILBY1V9fR/fxQ6rvAYqNeaa2JBhP1OB9XNfAIGFAc6+kpbt6w71Z/7YnjOS7QIdnNj
hOrPC6uxLO/fb9iyGnQwodvwar6XDm2zCXwbN+NTHLvhDzAmTb5ByLK6qmNpeNu4jKd5k4Vp/JR5
ZfOT7mm6hXirap98bf78DsYHrERlmprg6VcxvaRMrWG0nrq2d7+mje4EoRfbkiCwdgg63TLr9h/P
/cya4/ZD5Z+KzkKpXV3+dCNVZUYh9qlKkt/pYJZH1SxxnsqhXW0o18kfuBDpn8MNLR8agRAYxSbq
vYuIxuk8e42ShJp39lM/DuqVqcZ4cgzzPN5T4DZ918qiS2ScM9cbwlXLoiL2AKxltbIeMbboq8J6
Kpp2brbF1MxHvF6c2UeSO7wFnyWzwEitfgjgA5WB2hjThfb6OiJcJs1UKWDTGGC7rc54Z9RSFS2T
VlED2EvAH9fE6GUwkmRt1AzqYZ4YxWYarUtuR+/qdsvQ4EZBaIFfxfdouX7+qhR2BgU27Avdp2QM
s+FLWrAj7mNhWqBBMkvvtmiGZc0tVG80mOzONbY9GfwQpGiU35bI3MWHPB2Uq94Ou/k35vN6l/gq
XYdk17aONr6N5iC7FJecWLufoVe4QQWZ6wZqUFt9+pGgAkmrCi19ukcA1E/nUjclElWlYBkrnvDU
6mTqx6MpQEt4WXargSi6EE6/3zuMCLiNPpJLD2Itom9HZqhJatRP/QDpaDYV+TgqctrJOM+vPayr
rlpDnfYVT9te8JBeuBSWrXl6OfH1uK0dgrTlvKzeKBwJpUlubD95fdztdbeUmyj2RvTTx3n38WVw
5j3k8uVIojsLUJKGx+nixlRTp3Cs7Cd7QOLa71BwOkhP62K/rG1Tbnq3E1SxOu0LhvKFdyU5blud
vhawu6Qqo09fTvwcnikg7Kq7dNNPf04mQ7MXk2Y/1ZPef4vtsN7G1SR2Tlxp/gyzdO8I85MSpVxO
DMqCQ8NCVh39udNBR1eBfVlJ+4kQ0dnbpTq8po4DKKSFv/O5xuv/GQsNDwr4uCKtkydKxEbbpJn9
pJV6+mNAQdEvUPw/tGVZXPi276+fZV4IaywvPvjx1Z1be8CyFL78k7B7rK14gZGZ05tgyspDYkVK
EM2oN+pWlFzYv+cHRocL4Dy8tvUcY4OakNlb9pMytN5mTPriCl8KHKAKD+Hqrtz2Q/MSWlp+4b5d
K4mwuIjqMCgJODElMqenH9Lqu8Qy41o8myNKJQ/giz3NN9xIo/XbqcIvLbo9uyk3BnNX52btbNhb
mYYxTjXkRzPWJBt+qKgit72Rbg3cVi4ZZZ45cPQUifAXDC2E5nXnLyllmZX5aDzHlXwOQ5HtrD6N
A0MIfZNF2A+CxTQDs50rv45GEbRj5O1TSnebj0/++0sGmypQmJh0IHhgrwNQmahtF8e9+4RYVwzw
qB+/tnWvvEyDpVyqPr0POUBAohZBZm3S3V9D6gCYV7lNBvaU0YE4hprRHMLYSgHdq8qPWZMZmprN
pVO9nNrTW5Q+EXh3aj/05gkCTjdDOkeOmO0+eW50g+YFTfinDm+IlqTK7DZV042/Pl7RcwOiQLdY
Eyxlp7W3E2WJIY5MNX3uW2v6CYC33XqNru4hNEyPnVRfPx7uT3C8niDxBdSUxcmNlvXpBOHeOlXn
ONFznbiV/U+ZZ3oVUE9r1aOI1cRXKkqjCGz9asc4PDYGtor+5EhtXxHzbnu7zUBSDkkndtaAE/1j
BdX1wpKc+fAImXnc48QgkC9XEdDkjZORhK37FDZmtSktAq90lIJqWDa8mXnn+k2c8sB8vDJntjYi
rfDLXHIrhBGW8sdfwY/SinrGXptR0XgBrpTpN7M3Wo+qkrbphYTy/V3H3vojLEm0SXCy/Ja/xxJW
KmJ0055VJ0mDui37fd60wi8I3492rHb3k9ZVQZRBKvnsLBkNIgXAM5wU39EOKgwB2qGLxTOSYo7h
g1IqgqHFhcPPcvOS3O6ZzcZooOmAZkJRRgN5NU+8trppaLNnLDNVPShkPeJaaCK++1VJMXXcmrK0
pk0kUPvaimxwnReo2uNdRQ829C09VH+rSCE6x6nq62mLEqWbPmSyZZ9+clnIpcBWOxggUWh+V79L
sMTEIUTGr8nEoxOUWI1uiJKncIsY9SX8xLuvv0QqCHuSwpLBAuY4XZU5yxssnrz4NdfD7Ka3M7F3
85w+Ocvj96VifEfn8cZo++bCE/vurlnKRBQQiE+Rp4KRcTpwXIxUyijsvaS8Dy+U6OZj31fjt0rU
4wvUkEtWG+fHA8RFHE516l2xqHCM0hwz/SVs8+JKF1h19WMhtgWCebUfocR8oTp1bkAyGPTiac7w
VK4m6IRiSJJwNF8AYrgvcz/aXwtBd0zF83Bj9OZFG+flUji5TbmesGziDP/J2pz1p9TUuOksXXlz
86azN+VQSzIePaYFHnpJcTSaWPSvQpscSznEEJ7LexDRUv5TGFMd7XBULblai0xPwwu5M/H4+rct
HGC4EjyijvY+rmnVKG3kmPdvoAJixd7oXhsTSYHlTZxgGAvXCm9cajf7SHHFfGc2dINoC7Ykd0pq
xd5tFen5BhGawtmMmpUPt7LqkIYpHFNtr5rCGYrDqEQIDQmI1ggwAoqyruY2MZOrBtvOfjeofa48
yrAD/kih0hBbt5Pxm0GsEPvEzkTnQ68lxX0mkH6PAxigxZRu7cpo6tov6Bx/p3+rTI9eLJ0nwyIx
/qKZiflEbJ6Kt9nso26beoWIAwAL4jWW0kn8qnCw3KtwC917UY2y/tCPU/y11htKFbIy+F8DSyUZ
QX2PLuhwKCPbSu6dNO3u0aoMxyulCPN/TPBMk68sOKbNlDq0AZVsrI6TLvWH2Wul9jzlM3ZbZZbl
6V1PC+BoowmZ+DMdRbGYWNn599YcVfXgji1YN39uwU1vWttIbzwor+61GblG5zuR0mBSIpoM9+Sk
8uSBTklc/9vmVI6CttYaOjKzXt6n8JFNmvRJJm7w7jFUPp8XfrecDi+VVisn27fszEQ+aIiVTVJC
Ddgj1qzchHk+ekEyOGXzYNdTrA7bzqyrrNjaIaq8Mb47UezuRiDtj7OSquZbFvfpsEtyqrw7r1aM
32YSzmUOkcn1KJjbA5Co4cID/O5aXMpZC+Cb+Bbe6rqsp3mRmuSVOr1xRch9LIZul5gy2i1Ztd+A
v0N+F01xNRmyCynAu5EdSGKAaOmjUnLhGTi9F0sbaYB86s1f9qDmDQIT8Io2IOi0b/SXyu8N6Bws
J6h+lt5eYhlP4+Dj5+dd6YDAA1EWlKbADS5EudMfMOVjYuV5Ef2WaPRF3wxXuo/KoM0EYnlzB+c8
TY9zHTbbNO7y77xO04W4/l3IBc6W2gGtSDIvus2rgIR2m1aQuGSvhPfaPsGFLdpUxVQYPvoltwpm
ci7NdK+6BJpcX9hUE9GGIeAm5F6C7lXuJdxajlWj2q8TKu67ep7qQ6W71V6gPopCYo3rxccrba4u
RdrYqE4g00D3E/zt2sexExF6w87ovaLY5sxgiHrhK8sbfQEEt44mF9Q7SFteIfQ8bEqKp19UVZRq
5pX1XqkUJb45tv2DVUb5v4BurE8KoyH/hEDBEk8SveiL79LpWPpkhlOiD+GrigPTVdrO8rpNahVd
XORZ6v6ilPKfAPzvV+/PgMCSIP9xWAhjTgdEFFuIxCs9mtZW/M3pvf4udCEh9+ogDxNma5EfVtQM
8qYyD0ZdveiyUq4+/pDvUuI/PwJOF3EUOxdswOmPaHqtorEtvNe87vRmE9qz6ydEeN9j2U/Xw+Sa
29hOs7dhjMJ/9Xge7oRVqLlv5aq7+/i3rO+P//0plKrpD1EzXpOkRdGp4yx777Xy3M4+eH1fNH7f
YUjqewMqNhtDq2faj2X6Teum6NvHo7/f0nx+dFT+7+irhUCIy7Q65D5f66FINnbrTlFgxJedet+f
VcZxCaugoFODWJOtJkMfB0+2LLjQs39MD06OPUtrz9M4HO3Emy+0ec6NB3YF/jM2QEByV3dS2bv2
5HmT+zoOloGa64jV+TQNAa445rOsm+TC+3PuyELeIDLm0AKPX9b5r6SsX5C8Yx55ryJqrK/62ERP
ReyOh9lMxSUy2bm50Umn1LCQjYgeT8fKGiLCBtfjV0zqnXGPfbQ4lkbizr4iFA/LXmEZ3z+9TcAK
aGQ3lG0QM1otp6kVg6ukZfiqhFoXBS3dq2inZjzlF67YM6dhMS7go9GppFG7SvqqnEIGHgXha6tW
ZVAWoQcqolK2Nma9V3oziaAuw+YhTZt2//EUz3zBJcuAvg/VgLr06gvqEgFOs268Vw0Ld28/q3OK
U5Vpzlt1BH53IWpYv5mceuQoSeARUUTxa81qtxNdKkKLlFdhKma7FGQn4be6Hb+FlSKIImTuR4YX
Pn48yTNbh0seAQgqY+zSd3VnzFSoMFssb9hECE2U/RWp4nhQsDLYWln3SUuX5XWh0b8QY0jhGHOJ
Xf46FjQDG6Gpk/K64COuFVg5m76ERbVV3CS9MVmFS+32c59x0cEiDlooMvrqM9J2Sr0QCZPXCM3N
aAOrNgwU3U6LoIjTS+YxZ25PxiJT4uj/6X+dTk9YQ9xWcR++FmbV6TSSTeBl2jirF26Xc7uFuIN8
n+4922V14r2+qY1sdsJXJ4+6w6wP0zYTWXJN3zq8cepZHJppDi88kucGXczHKWrDwwOzcTq5sQxL
L2u76E0hUwhM0QxbPKSx9Ii1+qqrOvNLpSfphVP4flD00ihm6jRQUdNY8w2GsFeTULWjty6Jocfm
Vt3TIYKUtnPHqL4p9MarfFjg5ubjg/H+SzLuEgFR14IGtPbmoWLdjFHscCYyaTR+zYcgJKFk9Pvj
cd5vTy5QNJpYTvA29GlPFxUnNDtvyy5+GwfHuzGmfPLTwbHvTV3xtp8famFRgPcgN+AHnw6VR0mW
YjaYMNSQ30yKnj7ghgy2GSmLT18rf0wXYb/w5i6wmtOhorqNW2gdzMozii+50iqHcdI4Cn1848Zt
uft4Zmc2CdocPA7coYuYzepWMcPKybsE/k6rttYmcUb56CmGOORemoCZM3QUaMtLwuzrNItFpIOC
TjitC8p86zmCb2kKsyiTN1Udhr1B0WVj4EjqJ1Nm3FJhlvAMR/0HII9x62WqfeFhPLdxCC2WUtjC
3lpr8YdJPTm1oSRvVOf6A89kGphOIe6duU8OHy/v+0eCe5tKNtLonAV26+nXtEq3t2a7zt/aURj1
Vs2TMvvqIpmvf6dCJb9FFaTrS8JT5walFsZBI5kktFl907zKMiDsZfmmDZB8VTyDv1EXMm6msYiv
ENkYL9xuZ8ajTkDijGknqdw60Cg8e26AP5VvRuNYPlDmBG3RoZWbYRrM3yll4gsv/vsPuLyCNKTQ
2KOoua5nAgxKi6gbxZs66fPOLSPne58YWANp/fxJ7xg+HyQ7JIvpRoDSpVp8+gUJI8p4GKrsTQnp
FDxMWUP6H3phrhxK6AIPH++XdzNb8jjY74uwFe3f9VKiMhlVg5HIt0Xm6VmifeRrBKg8vorR/4ex
yMxASCylDophpzMDPVbZ6px0b4ZaWqAEkLXa8iZC8GiV5FIL4t09QxJObXbJjZgZeeLpYL0JZ7kO
9fHNG9v2xggTO0CA0rob+/TQe+k20Yvswtl79w6BlgMMDD5N5xh4a0RmWblhIaJUf1MzlfBFOkWt
bnVqhRfyvvffbCH1YexNp54qnbEcj78CMy/r2548TX+T9Chg1+Ixch2PYS8DoXqXosBlnU5Sfr7X
grWDf4r+Mj3g08G01oLz0nnil7A6A/BjYX2HF5oG8ygcAKBJEUBk87ZRphe/Pt6a76oNyIQisbCo
XKM/q4JQOh3aGG0j75q++U3J1H5JEDo7kllN93UK20g00fCrQjzwITW18RqHSfeHnk/DhbVem4Ut
eGfHQKuUQjpxDf+d/oikUMawnC35r2GA7d7Odho2vpV0UU1dbOqQN0lUtI8Q+ze/K2YeA4qbDO0q
H6wmo2ac6y8yA/1+EKpWqrsLK7TecQtFg+cMoVqyZAQsVj/OSBAQkcLS/0WsyLjvzdB4UUBaPVLx
bvAw06CzjVSPtjWZ6LFOi94JPEvRFk5juQQTZv+jmbPxJyyM7pIiwzsI6fLjAJAuHmvsVODDpyun
Na6QvTb/D2nntVy3dub5V3Gde7iRQ1fbFwB2ZKYkktINSqK2kHPGs83dvFj/QLlntLFVxGhctk/5
lEQuYGGFL/yDfBKrxroJ6Ty9SJqQlLZcm8pdD0ewt60GWSW7p1yf2nQngsDtqqLfN2oAhTZQy0Bb
+Z7Lq2N+KBJhIgGympmtff5QRkec2MW6dJrGZDhppZT/0BKqqipf7RGxsjXPs9+sHzYoNWqkmpGo
QD/hfMABYlEaSINxivJKxI2izxpUEY20scug9u/yusjEayMYRVtNotZ0c67qRy9TOxt+YPo9G4ln
toHcpJH7/uK5nAlKv3OyTgIEpnuZl5hJjq5EK3nf41b7KsS6R7s/6/prz0C7MY2q0/vDLc9jKr30
1uHms9RISJa1Ss9qa6gQsn/yuQTsScQjphZK4aoq6ubQK1l3VHsz2Lw/6PLwehsU7y4q/OB2qfye
Tz50uQCOGYPmE5DVRgnUHS0vC0JgLt236J7uBjRmDrUPo/f9kX8zu5zR1LUpdM9g5cVn76eg1LRW
8E/oFPWfi8bM3SAKlSu1HWJ3MIP9+8NdzC4MIjRHOaW57dAgWbwokZIYhlEUndg4dWorCGu9Dko7
1kh0pL1NXQuFXk3t1vLM5VWEFAizOlcKABVcFoQlXGtaXCPiU5WwdaDc5K5vVZ6Gvy/33p+uWAaj
tQmznFBs1q4+/5pFZcidmbXxCWhFONolnFZhkyhUP8DfCxuEO6riDyN33o86PtQzBVwQscTiDIMk
GdEo79KT5vvZvvJM8wo2sHeYQiCs73/C30wlQwHA5aJBxGbJuZsgdRexWKSnIJHDTWpJwnYIZDmD
lkiBYOW9Lpbn/F44jswZJuYYSx0SqpCRJGA7dgK9GDhhPCj7lmbUbhw74T7Fc+7/ZzyEakyCTIC5
S8ccsQHVFElhfgojzUcRosjL5iDKg3blV1ku2EWhKivQyYu9P78iu2E+bsCHLj9dHNCTF2IjPelR
NDx4UVlsqjzS7aqNAdyItdxcl6o2WyMX/VrQ9JtvyfWCDhJrZ0785j//JUIbNRIGH6rnKWiHHDoT
7f59XfZRSKc71e/fXzi/+ZYMRlrCOU4sv6RqZJkSpolS56cpi5VNjmP9BkjhsOtQZXR6qHcrZ81v
x+PmpHU6Y8mWE5vKchsU6ZCf2irS9xQkYtwCq/Seiyvb11zzK+2Ay8lEXUmirgs+ejYfWkxmOaSG
36dSfJqMXnws/bZ0KTCP9xTy17DjlyEnQRTcJhLnN90zcXGOSgX4ToKl5OSbZYEJzyQnaC6Y+rNV
y9EDLvFwxiKxBDnVKXc6nMNt3U3lSgvxcoJ5CBoE3B7okFDZOl89VCVHMRpzNqcxRTstziPkJjLl
uzEU8b628j9F6zASHl3AYSkaUGpa1rPRNe6KRpiyUz2qX+u2bPa+wsVVTIYbkipt31+ul58TaBid
WMqSs135UrYKilAbK57QnpRY9W5DcUK4JrLCg6p0pz8fCSQhYQfNfdrbi1gvtLDJbISqO3m9XFxP
shVs+s4PtxjMV7v3h5rXxS9ZErAuJC1BxwJhkJABW9rxjFONVIeQyj/8LFfhC9fyppbMHidyAZkX
v9YPqan5btCH0SfRBPX3/vDLWPvn+DO4jBNPIdSel9QvB04PZLNvgkb6AfVBVTeNWcpPjdq0u8zv
NbceC/Fa9L3PoiebexDcgHD0adqqRj3diU26dvwtjt75aaiW0AMi2yc+WCaotG6BTEuN/EMWOsNF
1gAKhp55ymOMOviu9lSED9Lak+worrqVIGG+kRdfAu0wtjCdcY6LZeVUH7Cakf1M+REMNJz8Np+e
5MgQVgpCy7D+5yvOL0g8Av13CeVLG4qYWSYpPxowPwfEWRQ7qy1EY+SqCrbiqOHXHqHrhyDMdBPV
wq2CAOkhNJpDkvfFB/DT1Zphy7IxzjO9lfq578hXCd4XB6U5tIMlpKryQ5fzr3WeevsAhPuWO/Jz
a0RmZUuI/k+u5XXhYzmG0ETCFiDWRFDz/nJcbPGfD8INAT+CSiT58/lqLMoMJUI5UX8Acww3tRXp
hzBAEVXoVGHz/lDLE3seC9AXb0uBApbEsrTb9lY4238Fvi0oJioaRHRXXd/4X1DeqQ9TPYWuVuee
myKF7w6CR0Eb1M+3959iEX7PD4GiG4m4ogIZ4X/nLyz5Zt5rIHZ8W41q69ia1kNR9Yj6lFJbfogq
FZZxjXvcylr/zSpE8IwZJsgg3IBBcT7u6GF/GqsIh9iDEt4iKuElNy1UGKRIhPFHnQzmBsc1/+ug
ZBl8BmSIDtog9E6LLmvphJ1YHPuaZttKtPeb44jnmTURybAhji9hzlasBbqVVMi+gkkVb/yhDQ5o
mJl2GxuDE2TecBwQOEE+JNG3aPLgzGLU6tU4ZfJGoV399P7nuVyPaGzCy+JWRxSDCTufpka2Or0R
88i3Y00FKIP95B0fBbq5mq+xWS7On1mzFUjOPBYluqUxaZHlvSDURufTG0LrBXQ5ikNdkfrFyse/
WHMMBCGINQfli+0+//kvR77Rl8NYdeLgo7qbTvHGwiNAdpMGwbGHjNNZt0H/Nf6xlVELWTn+3gDD
Z6csgxNzzlVOeioctOeDe6Ue9MWksPA8qFbjdqLiKV8FSeHfh6mCaFpiGo0Ijh1gpDsKpWgdJQ8Z
NRhTU+6Uka9ndpnlY2PLcZ+SsQ4ScVVkI+IQqvd5igacgyxEo9qgenWMfFEkCb9qUZsLD3pVBNlR
i4RORBQAYz9b0cWRGF4aEHYqbA8eazg4quKb31BVyl6CNEA5Up+MSmk33lSZSu5SsJrgNlUoi7y8
v9h+813QCqZpB2sHefTl4Uf1u1SSQZF8W+c+OGS1l94oapk6QVBkX0hah5faNKs1FsPFnUukA5Nk
BkFQCiDlOf8inYYojlqnsm8H0J3qQ1/mY+X0HaqBV0nRGckRXld/hfpckW5KGjZrl/4iaqVtob2p
I89dRHi0S5SQDiUNKlKvBKhmydZoA9JtqLnDOxCd3Mrab7rqayun/8VLMyYynOiLEOXNJerzlwbV
juhPh/aTrWr59xzbubsMLXWazL11lIdB3WkwEbb6MOkrO+A3b0uGgLE2V/9MHVmcvKRysWbF6D7a
YxXujcYv470vy5P/2IRKrV7nROzpSl5wsbLo51M4m8VKIYVBkDl/W8lX26ilqBmBFlZVu0E1sXGk
SpNSO+39whEKwbqpANt4K0fNWy3wbLuTfYHXnFmIoF6gJ5+PjLBTbqWKAh2mEbsmOw6kvnXlFK0i
Jc8NugSgodVWavYm7oVh4xgmUKPrQQ+z9sbIekKBLdk/ehwVGpV3bTsJgS1VMpD5VEjbwjWtRt0F
BNZwDosarWsSAsTpbGjHvvE9iBO9dVVCefFgKCTWCEPRX/SurIbdLNtCZkgh3l5CPW3UNBXDWz2m
IOSipV0VbgIg8w/lxwkvOfNwrCdDQ5OTpsP5fMTE+iI5mvzcW62ryZ+sJLDT8cOfHSTLQRaTHrd9
o0xSID8rH5D2EOxhtMM7a2VNLdfxcpBFwtsEOJVrgi8/k2baiuT4wrEKD+aaVvFy6S6GURank25A
Hy+Et3fx98aj+GE8rL3JMgVbDrHI9nJf0wo54ZsgihBcS40tjK7+6n9sPsmP73+Y5amzHGlx6pTQ
3Q2xYiTpLj6iGKZttJvgiHXM+8OszdkiipbhJeRwBOVn7yZzI1f80B+k+39viMUpFvZq4wleKD9z
UDuq69nBRti+P8Sb48qvZ8dythbBV4hdklKUvEb5tbwtd9sQhoTdfurgFHwPBTt8sQ6+KxyQtdPW
qrdLXYPlPl0momkolHHT836Rv6vUfe05Y3ov1o1dCdpRkm20a241c+MrB0kRbEErAQ8dBPFqqrc8
s9ujL6J/REiuhgz9/rQsQ9LlrCxOEBGiQZQMrKHA+Jb2D3X2ua1Wzo/fbgiui7lWTp9nSTCVAyI/
9EJYP7H9MT1KX6wvvutv8/37b/LbZfrLMIvdkI9RaAUxw+Q/4n3+Or4Ih3H37w2x2AmCXjRKSmv1
ud34m3mZjvafRtNv3+OXt1jshEaB+j4l8xDH4to/yofyEK/thPkEutgJv4yx2AlVoBZGpTKGdJdZ
dncNfgyHuOpbUdmt4sTfxW//3rQt4oXat0ShSVn9+Y/pSnhSjtlu7eMvOfQ/d9gv77RYx0YsBYWA
APaz96W4lnf5F/2+594+dtW2eQo+qZPdvAQrRjJrK25xMTZxPlRByJjj6AjPeukKhWN91D/9e7O3
uBmzwk9Qo2T2+s2w/7nolMP7Q/z28qXAS7yM0Bjb9DyMwA1oAlAYy89GdcyFD6b6QesnW+k//3vD
LNa2mPteEk0MUwQbS9tF8bEonFBd2aQX5ScSfqhRpD46PgjglhYXcGPAka8Scfps1WaQ2VI4tA8e
UMwOSjsk+m2e5agootoV7gWMRTI3RlfyRxhXKmEHtg1f/+ytAY+AEZsBt8ByaHMvzqWxHyolajzp
sxknWNWJQ3ZXESETrpWKTRo6rERS8yz+urtnsApmQ2BFwDeB7l/sblTheJzYCr74WmqptheFCQ7U
nrEWFi5vDqJ/kh7yADC2gHyW0vrt4CEhrsre566WzTJwwOW14pHEeDIlh8Za/YfuYoB/gPQR44Lq
n3n5b5fsL4WGBGht6FdJ8UUpU81h32WiYwo4bxnahF1x1BRrAofLDU7ezJU1V7IR6FBwwjnfFw1V
LXBiSvi1loXwagri8E7Hf/EG8WXzbsqn/DqBXLBStLz4frOXmWQyqYjo0AZabMZUScRBQCQatVEZ
xAxVhx0mBrLz/qq8+Hoo+M+oAEDnVOxApp2/mlCYiMOnUva1EkqrcJALzz9Ys/3zDjhMunLjXL4S
rJ3ZDxSsJGnqUkDVLKgeYtKTfi30rL2usJh8yEptbeKW4TCTRal3bpsh20E6tJg40ZvA79Ed+QQa
AJlbQdduOiOU9sY4CwKF+gja1UdtIKH08PH92byo/s5j075CZICaAsp4i5WiiUlcCoFvfioDrgQo
uYNZfTUGEYB7lgctCrxmFYZgwifYxh9Rzsxky9Z9PxZOccJfW5nwNyDo2SFA0w7RKaqf9IPAuiye
h6vQQ0Be9Z8aAY1mJEvi2sh2Wtt0/kOKxIhxVTWZKrl0yqva8RFstmxRZeV9qFCFKE54Dbej59So
/MWNrUMc10vbSmq9PqZyrRUuqW7Tpc7oU9jaj2odqX9owQQmiPYMnEyQW6wd5vR8hZaJhf1CH6uf
xk4XbkEzI37c0UV+rsxU6raI9eSAtd7/jhcb3qT5SFmK7UcLC4DW+ZgVizcw9dT8VEhMGgVPz0ay
wziiha8cPPDMN2pulIf3B52/xfm3Yr8Df+JtyeLhDZwPKg9InsXwoj4VcjfpmypS6wTHz1qBy942
prFLekUaD2HaidlWRwTP36F6bq6Bwy+3D21DOMiAVtiN4DnPH6ObUzAVKvgnBIay6bEXGkuxcUrX
lUMAOq50p4pa3iYX0dfe5GWheQ/vz8PFkTSrn8xdGippkEWWZSUxKlQtFOX8aYrHsKd1EA3DViu9
MbCzVvfXDqWL4ZhrcIEsLpBKAHMXW8T0KwNXECN+SqYkod5TZzD1hQj6ux0z7ysnxMXszsQbbktA
1dzLwFjPZ7eP6bNpQSt8whZrfEhapXWKRMl2Rez3tjlRVxqTaHAp1pkra/rybHorDuLxM/8HyOFi
UVOh0tCxSaonJaiE2yq1rGu1i6zbfGw1h5dWr5Q4lR8kTw1uVSn4IUtNuhKTXewrbrOZ1zgTG/k/
S2ajpaWxKvglkTgXTTTrB8abQu7j732vZUe19D+H6Ktt3l9PyylHgxw4AVgtYiBMxpfYIk3t52ii
1Z6qIs/ua1qwD33aq90DEufTj142Gt1NtamMbr1g8tqVab8YHfgbKLF5fKad+vv5B0fBvYw7sx+e
9Nwwr72EEuS3upCtxAmVqKJjAOoo3XE19bt8RLx3ZfiLr/5W+uYqpAHAPy/QOF7nU/bUw/GpJzGS
nCCSzWMWm218VDrMcuwcjP1tVsvFh6is9WPWjeE3JfcGbeV0W+YW83NAIYAEMiMuKVOfz4OgSb01
tqX4VNaNN9oECEW16+UmqRDs830QUG1arCB1LscEII2cAcP+bLadj9kOKW4UWAo8WVi4uI3aWXdT
aSGREgsuaKQ1Yerl6ga/hiMR+iskHCLieIuTJNaaSa7ronqKJoRNgq7pbxAhmbaCZfmyXbLQ0SJO
6+/vL+9lUKXAluCGQgaW1cVdv9jWfqwpBch+7Ulpsb+e5TijZ00dlbU78XfjsHlQN2QwekmLhZy2
vRlW6BNxTnZCeJw8ITGcFHiBurJklwcyLwRylLOYGI1zcomvqpvRQk6ulZ78eKjtWPLyTY/AuB2I
3prV4uXmZCgieogLQHKBxZ4vEKuF4okZlPSEEHt+rUyVcdX2qkdbliUKayJymyCfviUdUkzvf7XL
pQkzcPbLA6jDN1uinaXaMtBWlcUnTN6MbZZUhngsiThMu4x1/aPSYvf0xyMiUUAbmCVKQLhEY/Rx
JsZ1J/pPRhDXW083mq0lZdbGRIbFNiB+rkggXewGgLEwzNCKBHyDHdlibv0MzZ0xa6enKJeTXTVS
UsqAITsie+Tgp6K+KfL25f13vFijYJtnvIM6X+ezJuj595S6GKJ8lU1PcW4Jd3GiqFulHvOVC+W3
o5igxiDMQ+RbEp89H/eFFmvDJ0saGncsExVrpGBYOTChi/K0vwaECGPN2D9cg/FyhF2zSGS0Lpta
JD3CT55QCQgPViPGqrqSl/G3QS/DWrSDGBaHZgOYK63IVqIwyF6mqtPSWbkepPd3EBn1uNf7xMQO
pkkC3HijDFccJwEcZn2jDWKMsW0hGuG9KFbkdaUjBHpfWTbA8Fbgih50fXKUqffSu1rJW2jP2VA3
+o6md0uRK4IpIzn9WAVa7HoY0I4DAsFGkV75hYe/gU1Xnqrvrq5ZJIETNZOiU2k3sTY64EAD58CG
Q56YQESqtKMXryRq0Wn7FrNizETGXC4l3Q5AcscGVUnwQ3bXQya5tiKcdG7hmihV7yJ8NJTxRitr
M75CPy3IX8JIzvMP6NgFYXTAiE6Ftd3roof705gNox/YhSRjN2QHSO6Ugi3LRYKJjqTkHXmO0Oj0
AnutLA9UNaToeYrkCuRs4KGsIdtTXwR6S6ZErWKfito43TU1kk07sjoz/gHczMIkQ/VRpLzztLGl
5Im1YrStMPAKX+F+ZdkmxNVGAvsBrJHfBDi+O/bcIN6WxFuPfuRDE4vbEvWh3tHKqdOfFESeSlvR
YjndDmE+ifemrwbNtewnWojbjlK0sW8nSjDL2UUNtqe2ocZtcttIXgL0ZWjxoN5D9TaEve8rTfeo
gohJ0VjmvN9Yg5Vo93GFl8xnUaTIMjhSlCIX4sCuUpWKRZLl/kGShfyEuncxK+zKQ7jxEqUH0+Xj
RLOzrEwQ3VGuh/oD/od1thsJdYNdQU1+PAR6kXRuMShe5HZZ4NeuYQq+6vRen/RXra9U6g47Gat3
qlLBHkr1uqI6Yompmx9iU2jNl9EbrWpyog6oy2YQktx3wqoNtB0iM2kAi0I3uy3xGNwKzawxA04m
s+rskd8dup0ENiV2rBBnFYRwgGMboy3rvRlXLHasvjYIb5SYCOLI2Iz3QiAI05FulN/c9V0rh587
uVa1Xe+BJPk0dYmCq72fDL2dohc4ffUjvAA3eLa0aUZQV89GcxTeavEjtCFg3oauBLq5UY0CvVBU
VFVlq+uDkd4ACFVnAq7eITBj+7VWixncmxFau222yF3ZSuLV1UcewewPA1lrso/KzhI3raoM6WMO
VLY4laT5MUZASLDcj6ZUaqITot4FnE7ukSKTWX6YA5WTOuZOERvamDliIlU1evpExanLp1NCHOsm
TF5uCzUw8HpOQq/zvpQ8EgZCAhZwnuYmtYpYSF8CmfqqdsPgQSFSfMSl04yD4CaKvdQ/QEMNTd3J
iyZqBqcbM2s6iYIh5ZIdZn40aTY82ZY7Vcp8Qdp3HaD77xmQibDZo0DHTLhySS70HTaHGW4yOFLW
t/dviov7F1GQnxak5GHUSBfRDK8RYUKXCB+lpM5MWxHBKTpJVQ03ehJy1IhZEa5ciMu4BjK1TAhM
kx4gGot2EaiB7QEUVAnp5ygwysb1fNmqtq0QKsMrgi+a8eP9N1zGNuocEQLEItwGnQES8fwuzCKs
G6wqrhiutyyn9YoqOEGsyMyruOo4beQ4MrqMTz419S6QtUH6/P4TXLwwOKfZnt0CAAy3folJgXRQ
FBw5yXOBsdyzFSjB90E06wdZLTEc/OOx3rSHZkVJYMfLO1mpsVocGyN6btGV3eeFNsgu1eimA9lb
muVK9HYxt/iOkEVT7FZR70JY63xuZXUU8JZr42epz/FzA+pmPeKg29z3YZrusEyUPxPgxrJbGEn+
/P6bXvQ1wKpTQiBcgHyAZsEykwpVjZIM8eEzivfex0KPKFxsIS4GKphfAYnubeInseXg8im/5tXo
DxCwYEi0hiNP6iA9dIYnDCvV6rd2wq/BCtqOJAVMBxQelttySuo0hMPpV+ITqnidEu4CNK5Qts9M
YpJ7TqthSLbNSHGBUk40GVQRo6AyX/zMSAHg1V1S5wiWi3jzOFaZmf6eUmCm+y4mcZwuStGvanRe
LE+yYWr5iIfN+rNA1M4/oiXko694mfwyIFmo71KjjOV9X1jEQMRGwVqucZGJz1r4xIzEw5ANZhbO
+XhhyUoMR018SaNJVW4pusuD65lKXWzDoUxBTfU+x8NOloUmkmyDI8i/9wutV7aVZuCP+f46uljD
gIMJk4FMIm09P9L54wylKPuNaoQvde0ZGymJB4ByMAG0SKpdeQq6rTdppTMIcbbSmbqc+FmthP8i
WARcVFvEtXx8ISzMNHghISPSVKYAgefCs1REZ2GYp39YBUBhmgB6ZnjoMwNqmZanTV9PKUHvizEZ
8QHGW3jQa0t4DIMmOuitnPwhiIXxkCaTOO45hih4LCY2E6Sq8ZKhfpGa3MOMSe/SpyZMvcptylyu
7HrS4AUqqaeuYAAv55XkZ3YDmPcfiPtF/aGneTsf9cOLBpI6OpaRJWQ3QZhNkWtkCIqvzOtvFvR8
pSHRDw8fXfSlzEZGWyztu756EaBmiR9DaAWwK0ozw5Nl9NXoSG0A4b8cg5DUBfvbDG6AjmXomHkY
r5Unlhc6Sd8sJ82jIO8M3nmenF+6gmmcmkHc9cHLDEp1R033DrVyWxmK41PN2r+/dy5nmrwCoiI1
YxUd/CWVfPBkNMjr0XoxEXX4lBe9dB8VOkrgIvqcj++PdQFY4sWQTcLwjPLZLA+6eDNPzxpLbyvh
JW0yn4wKBV+jDh0Eci36n3mRpONDTlSfXiO6JQr40yKP8FSUNPGuC0Xw/Ya2z2zDQQ8YGWRpW5CA
iNfxWATJMQWkhrw71mXap2Aw+w/vP/xioiCuiXO7e+49cfJR/T3/KhPoyIFwOn/s20gBLGkm+8YS
icK9IV65kxdDodnJXUhZHYUENLToe5wP1fhY6hqZKD3TITKCI0uv/GySbQaINMS64P7Ri80KoXNn
iHI2L0aTZPFRlLQSEQpO9WdViLVnHH3BqumCtimLwlzZZ/Mcnd2sb0PR6IYxgGTossE+ImKHJ6+u
zcBWaU7zfDcsp3qfohPvTn6t2hGr5sCtHm38Sc3/NGxleEyOadfO9U2YwOfz2mpAkeKwNJ89Ep2Q
VpSVxUQYmMlc+b5oCSuf8WIfwy+cdaJhac3jLvkKLeKv1JJEhKy1tnHUblKcqPX9I1NQgxPPohXw
znI8Vg2oaRrgdPapEi9RaXGIp7fVi/K3TtbvTbPzj1Wstx/7PH0m1VqzJL8YjZ7H3AqALI5WEADm
88ks6r6JaVYMr7ARaOhPlYgRsJFb4U42irDYjMgzr5Ual+UqMDD6nATMnBwO7CXBMemaqm/jSXy1
LC+7h7uRXbWRUa5siN+8GWXvWf9lDijIqM7fDL/ZMFPNXHwVWq970jpt2ODlkLj5iGqlLQvl6c82
IMZUHC3ctXMzAUzIYrwWw/ShKLz4FS930S6tINl03ZjaXVROK/HK5avRvuGjsd2pSxMtnr8aFS7m
tkqa12zQq51YTP2OnOemID69QVKq+8NU5g1Sz6k5kydmKt9iOGLkqBz1aURutJ+tRcxm66t+4ui5
vma0Nf+qX48WjRyCwve8Bzg60VM9f7MhitWYyR1ea6PNMapPp0OIPMV1gE/00/vf62IS+VD4L6Dt
xh3NjbCIfpHh1Udl0trXsbGSFxOhGtM3wgLjyybYV76+cmvOQdb5m83bi7IphW7u6eWi18QJ4AO0
m1ffKIwXLRI1inOD2OPs3RpDtkFoBBztjGfy//C8pLuJLgP9NrYc19Gyzar2hThOZpa+WjkXqk2Q
6NkTSbYzdNhir6yVy1nlPKFJTgub04vFef4BK73scM7VRs4T3dr7edz9MKAzPJuJp31q/Xzt/LpA
MMOpoYE7y2sAdQEQtUiaqJ0FCcwp4RsKP+bwTQc3Nx0EIwo9yTGTyssg0U1jXMibCR+R/lAMIU4b
WRnmwWH0NCQZ7S5kMdpFazap23RhlDW4ovVZ1FxF3AuyLYmhKLTYLSleKtktSkoGWB10ngWsV6uW
zgw6PMWaGNhyJmeQCeJO3AD0xqHnLa45sZbSdNRRPh89aXzMKY3uE2ssN6hZxZ81aexXvtxy60FL
oiLyZl3EOUZwdP7lxLYQPLmslC+oOUUOgJPBFtA+2sW01dZy8+UNMCtWcXXP4DVOFBhy52PlIXtA
JdP+htZlp58K0YrQVfNHvxUSt8VoKN/6U0l9Wo40bkOnC0FWDnZYzkRWx2pmrwwHDlykRG4NUEzF
kEatWpvjF8OGlYm5qG/o6LaAuaGOAI0VBMjiZOfmDLrEK5LXVrWa/iSXOO262djFPUblFImFjRLU
YnzqfEFpsKNGmv/Bx6KZimZMhOzvMq77dC0uWRwo1HpmeSIiVDY3HknLOEHzVMHzCql5zAVhcGWl
s7Zj0iQH9DRaJ0YrihJasCa7uUyx3kaFRwuBnCwDCt9iu6V+FXl6ojWPqKJlWzPqg32SWeUxl6mt
VFrfXRFAdFuVU9vR4f7d4QO7hnZf7Iz5GUBBEXiCR2SHLCX5WnOqck+1yseij4vIQeRNMp20Hc2d
UdXmbQN9f408+JvJpmg4y0CA9yKpWyxYwMF9MeRS+Ri3o3Kf9UOxE7DjeQl8q3FNkyNn8lR59/4N
9dtBgVrS0gMpcSGnKoQgj5q0rx5TvIgOAU2QnSiV4Q2acp4DQ7KzhTzqN+8PujgG3iYXzTSNRUUB
DczV+dYsNbOguNPUj3mcVY5Ga93BuXhyIWj+qVD9z7F0qpW0pVBSXsYxSSRUtE/k6jHIBT07tNQn
RMxNctW7mqa69rcZbDWaRrIZSY+VFKmjG3hyFdmqKcgNBDnJL1cuy8XJ9DM/nG9ozkBqYktpEcR+
GrkXM8xoktC/ESyp27R5sBYBLzKot1GgfXMCcilzKy/O9kYKORHKInsc8jG4afP6dUqF4UMj+gHy
UFq1URAZwVcsKvcAJr/82ReeU2BqxeqsPQEVdQl6jQTfiDpfDR+FyYoeuDoFx8qn7ohmX76ygn8z
mzN2cL6dSWfA/JwvJtpNQyJoaf4odGgj+vXQ3OFLEH99/4V+M5szBoR6BPhW/NsWkVySxh42RkLx
GEvw8vBqq5zI83RXsQJj07Vque9GlaZ0ObutYwu/JmG3PI9mjRZ45twSYHznXOP8LZMy7hWj7ZtH
SG/BnegV9KRFJRQTF2eA4kum+d7aBTrvwl+iSRbQDAYlEUacDljDEhMJhqOIg1JuH3FUFa6C3h/8
TT8J9XdAPpnvgiSWbjOvaV+R++sP+KcIr60VpK8SKoPfEl7jXzZh//E6/Cfib/c/x67/+V/8+2te
QNn1g2bxr/+8K07Zh6Y6nZqbr8V/zT/6f/7q+Q/+8yZ8rfI6/9Es/9bZD/H7/zW++7X5evYvmwwt
3vGhPVXj46luk+ZtAJ50/pv/r3/4t9Pbb/k4Fqd//PWKqX0z/zY/zLO//vVHh+//+OvtWPqPX3//
v/7w9mvKz3383/+risPxdPEjp69184+/VPXvJrk8ulMUtgmKZ0fq/jT/iaz9nfuPSxQsBeZ6CH78
9bcsr5qAH5L/TodqjpFmUVHiaW5ZdLPnP1I0fh8CDRR4yKKRPFP/+p9HO/tI//ej/S1r0/s8zJr6
H38tVu7s98IVOo8+G+zQFDtfuQaag3pBWd7hHv3cBv01ouBXKRIB6dCvbFJ0pM/X7Ntg3Npv+QET
seRIx20tN8DCOgdVunT6kEaFVBzrTAoDmzZxmdlyMcjSTaBZ0Y9qqjJzlwZK322kujX3OLoLKa0z
oljbxKK4eBDMstUOse9H9b3MtZXtM8xAg602xZlwKOtUH67k0mvKvW70xo0SJmV+F3O8X2t12Pi3
KOaHo9tb1VBeBdrol9tJlRP0NVMTSQa5mbR6Kwm4HmEFWE2buJSnzIW/M/+QBtDAVj1NiXdN2zT3
gEcMadspcaYc2yItYyfJyjTdq2C3Egf49B2hLb+pITknti7S4rMVmyDX83hSKJDWRqnaVQdny47a
WrmPct+MaIv3WmDr1YQqfMkvcOCJd/6Ww1rEaUCMxI4GiRgIN/0wiAcSwLx1q6an5edMohqXO9QG
pfS6K0ItU92kJeG2owkdy4NsZZHnpOBsLbsvwjZ2zFqyql0w0fG2pV4QB6f2+YjAIiP0RzWU8p/6
sZ2yw5R36nMkRKqNxxhGBFG6kSThAYiM7tJuLlAnb0biT2wtenIwtEyn0sYHooa2Nf+m2MvcQmDE
DgB52LcbnM0klFgRp24DtDr0Rru1CuPR14PClbzmCfHzmInTYd4G8kvQGh8hTDyizn+jjjO3WI6/
a4I1AaqIO9wDIjeMpwjlJvFQjqZ2oCTt2aGfarQ5LN+JGdqOwvIY6u3RwpHH6QZ5S5Ad25LS7PIU
HQpBCx0Uke7wVgcKMPUuNOA9XfnKjeP+YShxnEI2HLlKYYsUO0CXIXNbjMFdwGemW/KdUexAdaQ+
Sb0cbfB6G+3Boz46pfINkn6PaoZd+yj7X4NaPo6GT+UmKdy41ju3nLz0vwn7ribZUazbX0SEvHmV
SVtpyledF6KOk0MgkACJX39XzdOdnoj+3npOT5/MRAj2XnuZvc/nXSTje2ZY1a+Q/8OL8Gp8vQN7
BPmXzXVwihyYH5zcBoORTOPD0lkXQ68uSdQfQq/tq5Vv+9RuB7fxm/+Nzk4ieRCJucdB+wcwcol8
OgXFh3kOtVfHfLsiVxYqfU1fQcVBiD09kKh3tUbPg7WDpWPYg7jE4NEapF3lAvC0vMR9f6euFBAR
lwEoGqpxr1B33djg5UWTAm/gC3xE/IwkRTSM6BHwelSMt++RaqAozvXNZKCApDAvKNBvVHkLVj3J
f/skF0UDRlXayR7D2/nPvAYg5VIDO9ytfYYGolLMYSboI7pvmC+IGX5JBtEWsczPNnAP3HV3+Klu
UO2npXHedaW8gQtBDFddb4hAEAEDi07IcaMhAtwQTvEWTDmrumxZi9zN+4xpxMYtH/iiD0GGn5Iv
wCzJUEuvFXfXtX9do5+1JVvh52avZHLmTH8k4XpYQhCgIg42VxfPP1uVm7LdqN6BEhuVm6CkAvsC
5WWAnC38aDe5tYR/BIKZhr6/LBOA9C3p7+EEs7R8mu642oMCtmy/tR0Q+daDq26kO2giQBVp0z9+
mOxGkYnzNjRPaArhIbQmtoYbqgM4IaCfVSpD4ox7QHgf4qcCAQ5dOPw1W8jxN+U/IW0ozULwW+ll
WLf4SHNDa8rjEsK2P6JD8HMTkLTICbhVka7jtSeFGbu1UFlesQ7aojkNbkDH8SdLd55bb9p3SC4L
x64ttxQ+IHY0O9e7MmvHU7uFx4YOZ68HOWnIl9oz9HEedFQ4aOiwwcbHnvaqUB3C9EzMlnII47cm
85FaA4vicrFRVnogD1XgAz5Tkd6DeMjuNA3SeplgktSL9CXyVX5os3CXkvUN7pJrCReSA6b8dWbl
N9kPxjgq2coAlhxgGfruacA1XWCCcUGPme+7YWoKkBXY3i7878b4m0jS39xuaOi9tnJeG5ZpCxpp
SJEqiFPjl2M+wuHAx4uABZd80EvdyGAHZvb64M0yLiMIHI7ckNOaQawCQ7oZIic5eG8gQrYHneod
baY6CjFOi3r6yNLmmozql4yx0QUC2UTXxnWeyRoZCWiMMljHeFv3Mnp5Fcw2LRKY3KENV7BZm5sr
Rp/1tqm0TsZ2rXFJ8Cs2vah9zyr/sjKXlz6kaTcvHOcq17AIC1kPRt8E+qExGKpAVZXmZK0VpXHR
5+YsJDvJKZxLlad/QwvvAHimDbgXmwDSIHhtZ1gWecw4wbSXe+c4gwyyi+hw0GJtDwHvHhumPiEu
vIjRf4FqHdtapHsVeoktnUvfASaEf+Z+JFeOYhvERnYBHHThrZ5g+OziksXbLpvlz3xqXwIroj/b
yLwqTuQtTfT2OMiN7WH2tcPl9xPksc8FVqpFPsrt2BPvQAO2VjGd4PzGA1BPp6xWVhw55JMFRQbN
tjYHK+O/RuDhBmbKDn3UTncz9vbsI36zRo8BkMfn40tDcWNqdAWlZizEQuEhcW995Yi6L7SBlHi2
8HlKpqcg3sIq6vyLE+zvyGGekOtpgl9JeO0GvFRjNOsy7ji4rg6+1x2Pcc0qfdP5DJ5+syleNSN/
h3QjKqcJEAcS71Ev5PoNsQe8BBMVAcltTAo+0u2UqgnkxVwdPRSuZT525x57o+CNB35u2n/yhevj
5MWYFU957Qn3o5nGR4JzikJ1CmVVri7BGAdV2A3Rg4dsnjJYdVcYsKSqEdcL9KYnTMwfY6EuWcqf
Md8Ma39rku8L0NZxG0RPLt/AExw9OAw6jz1nifuMVx0UyJLcU8FGPEsPMueGyMo3o36U89SfkRNz
meYpR7CR99ngjSg639MPCdBBHOtJWud2JL9tCCRuXcXVX7unuAN7kaYoefKM+G+ANXfcxt0+mgQp
hUs+HR+nHVhT6W5pA1H4Ix47vN/CW6iW/ezWBR6mg62NR48Ix6nBAjlGgb6BqfNlo/WCHR49gDBh
qoSyHUISR7hg5Fc9wpgg3DJRDgtuiXHwUTKnoCsOcJCI3NkfcpAuufktPFYDtT6zLlZFiNY3GcKb
U/mtX7qXyUQVon4vqoWzVwOAcchlAYInKxqReFXnvIPr4jtw/cfFQZMTRB+rY/i5KDFQyOEYzGRW
rMz7WrJOwOsrfsOvFUUm15/GBq9euqiiS+15VP5Ljo04Bp46RToxgMYtqbRquts4jtiKuTIllNGf
Uw8mnHY0uAp8mfXYK7SWRTRtTO8ztU7tY5f1I66XjMCoziSW/+lsABpL20oTlMPGxqfGC4b1goPZ
+nBOjse2Ui6Oz1MHjv2e+JSTQgBZTw8QJ3n8awDK/G7hXGZksUGOaMBTzsPLrCMPJSGAmrJXM/6S
KOV8vnkqpPn/gfD+A2j7nmHDRxZNM7hHIET+0yWw4QGWD7hBKcZvvL+HgrMS2HQP3LS0KbduWwEp
xHT+Pwbp383f/9/G44MhPgdjA7pCTF8xMfnv/mtSi9EgEOgy8gUBKXYi8Nyz/SKnkmVILCiggUaU
RL/BYqlEuBKeO2J6Ag/rnM8Vpj3DM4A8+AfAYepjAAlkB1tRDvUEfO0qNywZq7KNAFQbwHE9wzpu
LcYQ5kyw/uEh3F1U7L1oJWCN1RCz3v8dlvnfVUVnC3cBSDzAEfif0TI8LtuUmVSXy6jY2xyDA2I8
dgDPH7cw2Uj6kcgh8+p//9R/ovXfDxOgyH+4XEBNMSX97zUdiFvCxrNemfSGdRAuTuFrKP1oBtl9
hdxABWbrCxF3eJPGcUWXsW4ZQUpOAnQIex5TnX//Rv/gtf1nd0HxjPn6twX1/4zEDAA9WOwrr9TY
zecxBd91HWZy6dGA3sk0kYsUKTUlsZA3/PtH/09//x/Q4Xt6EYIUAtzgv9fCb0mm83BC7klqm5+m
yWDZvHJo+EtEPOGpq9QlWfXvn/nPPQ2lOeDTAIkJIDOCMPGPz7SIh0xTipRczdxpTA+cakCoH//H
h/xzcwEN/55+ZLBXBAsl+ydlDxxEN48pAsz953zHKne8jUm1n4ufP8yJ78RHVPiPuDR8pCIHZZkd
cOjv/v0rQFbzD+AxgJDy2zYAMkqMkUEh/MfrO/RjR1Owucqlled8EC8tRfk1DdpUYSroM+I/FezV
4tPaDrdpjI/TgqN3zLr5sLEJRiYzcpl4Ay8QueCYE2k+n9a0/ZsQfaSNZkM5grCOgz0cHgPl2sqf
MSNGcvr7MqUDjvlo2kcJq9K8Ld2c7GaABvEmngWLT2mX3KfeVomvqoSI66KCw8KmuUiIOgoZim9j
ipJyeOwsJsN9HYbQ6KBEfECqIIalZP2u2O1dh/RDeRS+KOMzIL1fDjKDzGQtlDD0yhL7ruL1FDOs
cryZd6rtZzCvn56Z3mETAbEEPxOcrlW/9HU6ob+Ej+UR2eeyWEn+0tigGhs8I+rthi7Zi2g9YsRx
y02UnmEC+asPyM4t8IK0DVApB9l/YVj/7LcjNAHJDnLs/ZxmpzHMqmS1EA14PyyVz+2COBxJH+zQ
HDYbPnUCfHMDm4M4mT9HH8VhqN6xKi/CaF2AHf/tAbzvt+40kvgDFdoF9lPXdoQ1Z4D/M2lgiDXp
d5OiWel9UNQnCQoE2cct+TXgfgWeOuKSNH9EJF5wTucw23N729kThWd7ibezItDRg0UMCcW01K6d
SxDkntow+IiHtrR6fHO5OOkxYkUCnV8xrfMuBU28nZKip8NRqAAmqfknhw62cThGenkNtv7dNt13
bXwA03AHdcTXaHNkCobiKezsMwMQLcewxiz5B0nSQzbnqF/xYA1S7eeZvbSNfxojyTD2nkv4UUI7
Embie/jK0cv0/DPpyFo2PSCIBGVamXrtMwrKV7vM8JjHU0SgEnYRRjz+oyaAF+xyW0L+0ujN7qSE
WrKjiv3iIkx3yvMfYMe7dwE/J6OGXt9yfJw3VpR0D5FLT2vuDDxZ8Ywhj3T1N6XMtdmeqE0UfMA8
hLmHLe7CUofzI9HhcuXQ3ABg6K9hNp/REN+InLHltzHbkTY6IU/rjPb0lDu8Z3pL+92Ui75AJlm6
14qFNXz9ukM7DtttENOD6Yc9pdoBqejNUngW4iQDQx4N+1USuu0YKZgQAB07RlKTR6A0f3tm3Hff
/I6IvB8iWtLSkQ0KJZBLjxpvW92J7nPJl5dkpGO5bslazVgLL3V7nAdLuW1Qy7U4NPgoHghPyoUO
N6xrxYWYQeDz8zJxEEUHG1RgUqwJ9EWo+7wAcThyU3XEuks60wMTLniDk3aPv1G/5NA34V/D0zk2
4j2bcBlKwGwPCiaxpUCZWMTTwmCFa7Ow8Bd9nlf5lwbxiSO1CeiLaGvpu6GAGdclb6EkmPU7mS0U
Baps5tbBtSfsyxR2N8A257XANPYjUp48EdkeQDWxwCTiMhjzy9RvNcg3L+CL1AxUWVDLHCkpvn1i
4puXmGu8Np/zEBTal3sVrAd/jPcTRSU9w+2OAmt0Yrt22r/RPN7B7eZBie4LQh7kW5E6IBrKrbgk
ct1NcPfhG8wzt+7nyP26Fd6hY9F9TbxSZe48b01c+IztvFzsZQbLb/flt/67dlN/yuGkq/bRyEj7
PivP7BebIoUjRHtglahmrkktrIIt1BQ0+HKdrHWa7/0x+ZMQmzM0/JO3Y/6WFl3fuSOFfneuE3Aq
vuC23hcUYVxlonr+zNIuftK2V4CEseg5zsYmQG4XMfwRAYTT1SMdYkZySMbkPLxF6A2x+bfhLU9b
hPjN61ryIOhf/HyQd4DIvxfiHzGlhUY4h22KJX+JTmKAgmaNoc3sFnt0A6W1Vcsd5kdZ6a+h93d1
AElO7aKBdFIGIG7NvIsY0CnAoQkoQ9wUcWNAFmqdu0yd9xoHxn/yvH6mMElIX3VH4EE6Rxi3MRvc
oe1BaFCAH3lGujbK2TBdfsLAQZ76ftouhHqQfLEGabU83YKqySBhA56yl2w+Jnl3RjhiVJIFCUsi
AzHJUXRXm00unTGytow8ZDa7LzaIym/9WwVe/Vy23/4bje5PvPGjArWAD/QDpW07qLdlDj8kBB7F
ogao3tI5KMFMIicYoF/n1T5uZnmINg5ST5ou4lewLb9D0PL3Pk380kgCNHiUFAiX39HlM/eMgIaU
MwQat1EGveYCENSAQ1VsQn56dppO4BA5v2gztOdPo+86QB0j627AqqI/PqYOu9mfZVv3MvJNMSc8
BrSICZ47w2ihD6vZbRqey1nI3oKO3hSaBnLE0doaoDG5P1Yzy2JWGKjcurKh0fqja6NfuvHi8ZCn
1r8u+ah3iE3iVUpGumsIAIuqN4gu3XUeAv6KYZjaC/CTBIJM6N3gHvW4TVbtwM9A36UsfLFqvMtd
LSB6bWFPHYgbUhv0RyOZvI7ab2glMzJX8GvwAJqL7Oesx7QeDJue1mmkxwahxzFFMRN66zVrTUeO
Jg4hXkHdnT8Z1BcvC2nUSQXMaZB4uvERbAps5N6vVuBWVQb6zgM2Izyz1LqL5va+mTXdZ0S8GSDb
awYLyswFtAo83tU9UEpI+aZ91pKhFB2x722snvxci7K1OAA7Y5NHKUdWzkgD/CBLGwLg6mj0lwNp
fXGjirYaFMAyWvvbGNAy79M6mhBJiNgW/I0ye5Ni8guC7Vimik+lVGt/yAOeAoJdBHtGKcIKCNWz
Ywt3+6d85O2rt+lte8lF1JgC5N0jRGfrxXYyeue6lSUaUboLxqipcyBde97nA7yOlC2zgK733rfx
fnC5PUS5HpZDDNuEPdoHCTlmb3Cg+1HXFSHe54PJJ1nTBRjp2pgHnq32A3OxpFqdfsYs0cFHiXzr
PinMLemQZy84928KpugnCMm/xbIo8Eo1SAv9U5L1+0wA7wu98xBPX1iaz7XNrzBT3mH2dVSwrerd
uvebOa1kavudhLLXA7Cu0gMcGLI/Jm75A23crkc4GuD12FuPSiu6b7Avv29P46B8Dww7rwEOUU4g
DHaYiJ0xI5JFO1M8rt5AYmuNO4JH+UiHZMbKM/iupvF0F+m2z2g3P3KQI6ArgXmWyWvRsemI2YhX
2IgJOCW4C96Qrcx9rWoi7VLMavjC7T8etGfrrZXZDnGvX0uDhwPWZ1zJwN7ncaraDHbkI07vxuo/
TRI/JQGZ0bqoU8D7Bxt8a54jfR+y/BdULK6Cd1WxAZupTLzANN8pWA83PmSwfaVCQL8EMsOCNPbi
ccVgdJ+fegIwmbTLRWbZvRlI2bl5OMABBIoms+7XqDP12mCkh6EGbsNOHRoONirRzr1mPn2NmiQo
MbbTheL2BVnVsg5jgXuXM+5j/oAaAl4rWTHDxOGHRRE2FN8VZYgYwYNIGgwI+8639SQjh7XO4+6u
IZrFYCdkqAYsg8VEdleMhpdUE6TAGejCAFcuJzqzEu4/afHtEVMvEvVrgfkkWmjJuMZAYJVgWKo4
PWIVeJFHcitnnh7smrmSadC8EfjRwu4fg6TfkOSwPQFccVt4+MhYtF4HnoXPniVDIdfsPs1s3MVj
xH8kdr6YdYRaOm/3NiTuUXJUqk08vMJb4G2JkXAW014DM41uKQXpg/sShibhdmoU8N/Gqh9Zssz1
6C15hwsunW9Cb+YvH+RU4WT57HuTnvoMfOnZMx98oGgW3NA9IHI1qagnt0MMPGAn1TaVFOkUtQVB
uJqRCw4puMh2Y6hdMZrmjnxPjDVIehWeYL9nZD89BsGQVn461eF/0AYqjtCu7QeceaiyMYYelx3i
T94cTx/hyo7lnnZNrsukgUK643NW9tafnrrZlXxh9eyty1hQ2i77Fbrznws4DEAxaY5q7rsoabbk
2DLTI8oDt15XMljJP4fw03kG8cW+JSCFTPsGOLy+mwQ29MWEwOMKuc60dhzlvN6AFSYRLnOvwkGP
gSkuy8DSq2/7Wpt8j/p6Oriwe8Qcs2jFfEucvK2qrwfQbnSEWTVgnb0nQr1TKUYqas7/wsp80sXC
l/fIElPaNUXER+ud1UrJbvO7qezFREq9NWw396C0BWKCoYEL6qmx475ZSHdIMC/C0fJlfBgRDV5w
EUF09rU4AVn6hVFGVONArLsmjWBEjPvaApwsQI4BNQ7a8qJd1R0ai7OesQOE6Z8Zh6sKxp5jFrgi
F6Czq5iXwYR5Wtqoq1wCdV+j/Ax6/fAUMeSgBRy1A03Z0Uh7Z0kzF9+tl8QoQiKsY9UgFHnv3bbg
lIRL8mq8oC0o9ysVBF+SBa8xofETJu8oqGCp9Jn6MI5JOwVtIx8aPOURMpYgxkhz+RSkzRDOwKJj
17kXsuXiMW/ghSKh6attnIli2Tjd4fU5xki5KjtEE+/CHpBAQluJYezqVcAZ/SucKtayb9sPT6Bc
zA3HqCjuEchOx1rHqLGtvuDig21ELEEw4DQ5B4kJdwGG4gXiYh4byIcpwbLL9K8KfFCo+/wxXZOm
7mSMWkjopowIWvSYX3O+BXuWLUPNPFtufLm3Lj/HiRiPHWqbos3REPVh405s6rYa1LMeVDOcFAlS
T/8gnPAO16svDQ1iGcP2MZyTs0S65n0QwAZM+rbgCkZLER4VRtJHNocnn2O85CO9Ai+vepNbMBUL
ZjdPUdbfB8yZLqYZM4DIFuYdVj8YouN9MyiM5QGjBqXOXXqWVgHvbqfTluCCjJDlhVsZaZCz4uzQ
6GA7wKjqGdMNUkQLcHgUITs6JUuz83ry2Kn4qIkZP0D2b6DwQB77RkL8Xk4r1WKSOdmuQBLA8yIV
uBXNfGVszl5MjIC7YHBNBV5GV0+IvMXd4ASe8Py2zno96EwnpxzeLYWYN+QpQrbynQZzCET3M3J8
/S1sBNsEHuendXA/PQXzLNgRgvTWf0oZAQZKp88xVHfnTbxemoQc09GyGlTluRqH6QWsmz+0G9rC
4Yyt+Rh+xR2sJ6ds8csVM3IINtM668FoWBGA46bu1M4yKIK1ucMprC9hTlHG8G7cwSz0msI0rfxG
HoLIPCNd6YYVgq9FMh5Wow+zxrynjZNzGLRbGVM57CWOYwDPt95QgQp7ym8Aan9AnqCQhpG9btr/
i3mjBq9VHL0gure+iQ4Qe33Agz/Zo/8ldaeVxDQs4eUK3creWnbfmh5TF1hrHPKxxT3VYRAaevLn
NAM1XxYMzFHqX+cougOpliWfhtsspxHhNlj/mMQ/IWbGR6RRe3SJaxCDDSqhCbMSlCFW+do789Hs
B9bqokUFeGqtz38zxoM9YniPJuk/NNSMKB3SB7hoZBc2rc9DC6xdQr5c6Hm6BnDJKBfXQW8aTK9S
eq9bnt6bcS3gmxLii3wLr2OiSiikX/y4u+kJLzTx2CPG3j/iBbVQHvfnKVy30oYIcVK6O8PrZw2L
ZGAKLwysbOCXcIun4XcT4c3pYlK1Qzhh96BEHKUH8lEXAmQ2+YpEju82J4tJuVkToT6nNYL7OP4c
bOYIf1Ywuj0gFO21lezZpeBJyJ68QBP/LqL2gFWMCy/GP2zsvk78A8XvMZfocNF7AE5USHDdwOfA
HsnXSsI6qgSMhhkHMkhjOT0bq17ZBpiHzPIRLsAoUyd17mVzCT170L1RB2hhBPy19J1S/wxfyEuW
z0+8Z1Oh5vgtAseoVAS03N4b32EjCKSV3XrXvqYRxldTBwK62I4rZV9Rtr72vbdPcpCyunD8SBTr
35APlxTWeLsWC/OAacEMSG8URYJbu2iW/mHVHKQOwIx44lF/RF7fL7mCaw6F9i5c+L3TKT7XfMQo
UOd+QIsx9l7RDALukIkoSRABQwOitMJNOje3pAEHQs/g0jQwxInWL6PEYSMGlQfcTnaW5Qb/E+Cs
mLxnM7VvsoVBicJdFwkGc5qWsrqhsh4Q1AWELHscmHlOsXNzhIYWNoXtaGaWA7xBb8mKipLEihYI
skIfiJkC6i/M89HY71rV3dEYQqv7LWPMSHbfolECYoLgAhPTelyS4SPv4QuHiB5RWRxB7YopfKZI
WIfJKGtkVGE78f4L4WEPIO+ZPdrc3RSADzFyRFLz1dxlAv9TNiM5oDFPNos/ZA4uH4uGAm9XtfC8
csm4YyvwPdHhP+xzQHSwJkPpDM0Q4jJRPEZK/YhX9Yu1MORGh+VwKq6kjFwDSIaFAQ0qJK0vJ4uj
GOKHFbo05d1hwApUncZo2ii9bTF72DzYyIfDpZGAp0KlYRzjrdkT/GZe7WpBtGb6cxy8AXOycO8l
9AROX1948HophI+CnmpYr0DJfW2dyUHOS74y7UNCPuNjRzrROtP28VufVCwpaFgxkwh3YeI05PYN
vuIvYkbTmsvxAXKfruq84SXaEK6VICyXjYmq4F8Vl5i+Aha1l8aT18lm14mGZ0+QsGpZx0DKM78W
GNzCGIo9t9zbswhzQGcyFEzSHG3kTnKYUUO1mAEbhFwVTMy8csJ7WyLc6m0GrnwfIHXGbhJQecAq
Y7u0IBlcB5sJHQVohiG6YDgyAaHx8vmwEnBNwAJ5DJxYkSA8LRcv5M+btDARiprs0PhoCEIo+bFU
QVzTbH0jhJf9sH7lnQNDbKbrzZNAzyIx4lQL703eRsU2c+9pjnDdFUPQkdO20t9GgQEBd53x5zr6
5JIuEyu1l9e+pedv8QtQUL49+RSRuzLXZ6HyBIwlMZXr7OXnVrBwzycY3FvV3ebeA0ZGY4CPHQ6b
LdUvMwWeAPc+AjLh5O9gXFZiyDvdKLZsEXVJUm0II0PdmYHfN7dkegNddn5JqJjvG/Po3RJf1JPi
en2gCXgUvj/oEMWWtpD6wHjt3MAgNMPxuV+AiqI5N7su73AAoZYT8mec6KhE5GL2ELZ5vlMijArM
Xd1YpUapB/iUPXWr50o5Rl+sz7aDcRk9oO5Dr+998JX+molIjjKOX50E6xS0LAR5Zez3MDZd2Sqg
TkNiP90A+odrk/uwelvlB/oN3Ib3Lk9M0aOKAKnp+72Zpq7G3Ow3wtb82tfyBrOWDmZqmA2FU9Ts
fbKm1TKv31k6wQ/W+ASvLH5+siwH265PCuZAR1haBHUSBn9yRBaXJvDRZrfsTIzDIZ6BewUDUQBr
vnyX7YDKLxW112RncOHdaSLNa4RGfgcSIsTTjtcYFy5FBGevQgdrv5f/4bkAHJspWMgUbgkKo1Lu
mN25xKATNSDIsNw/ji2e1JDihITLXK0B64Czh6JOwXOw0l4EFmEa/9QtvUaRhS1X36UViFMxzMeW
6eLFucXCbDC/iFusmX+aYM5zJcDCqrBRgLlD6LuKbeBDUKaxwgURkrTkvJlB2ZjkTVr+mojY4vRl
jPQVvhsbdsrJGaBrI0WZJB2GPP7iB+M+Nt3IazWDrAzRyvc0KUFvPqLmiZPTDIVG2fgS1K9vGLv1
Z7Stw3SQwXTlbuzR5CLfDWo4MPkYhh9LEt7lhLEVTp2j4elugrPNNTTU7XKeSeRmdPEIfxoUQhDu
FsZHf5uiK6w02epgtCfMIN8NSX6Ok8Z2TYUsJ5G/BnLGtsqfCSB01rwChLjB04ddN7BtK73lEvL+
Dj7EeXRYQX8DMYuglm0juDjA3qxVReBQC/Y+BQJFgoI5CRvVCZDG+BnTHDFjyCCDr96Fx1EKI680
LlKyHEcHqhq8F8D6tnsl8hcVolkZXPBJrHnLLb+YBJ1Fgl4JqMWmkU+D9Vq+pYLvtDUfxjr0csDf
1zHzdr7LX9NwfrbYt+mktwr4OyDcvF453s4WNWUz/xhb42HWxaOa2pTDhBW9dpRtpaTiDYyVejH8
uPX0oo33aw2DJ7X6cK2gAXCGGRTfbWlKFporB8koT11lo7DWE7zMYjE8sXFW9bCAaolv/Bf02avX
t/OeUfM4WBuUMA0E2XNcGT6S1VAzHhqXwUcRDDUoghVAWvMVIj+9aI1fhSs/Uhli6rYCfZrMPWx/
jOF3oIEmMP6GUSbEkvhm7xg6v9D5j93Q9aJxaslYRupX0y+4uvIAESBdexBp9GFF+wSXcEzemrDC
HX1ugKDOwXxCV3lANMUP37laICNscho40oLJa/akZd8W6bJcBmhk57S9rYAHsGuO6Fv28dT9SN08
QU6/8SNb08MS+6BqrsfWj45j2rZ7aHCe3Qry0xyIM4x2+U6Cg4UWErmjUdf/YbT5O8XjXyLdncbR
DUX5+9Cxsz8131h2+NZ4DATTlMLMpEEA/M0RMFfSwbcPsDYDlTdGxRcF9rWH6wiKMAQmtv4OHcc5
HxlUa4A6vVSIZNfbJMPCAPotB8/dgqjTF3/ZgLGNxnxKqGpv6FjkUwyfyGecUf+Pu3NZbtz40vyr
aNfdEcNq3AFuOqJ4012lEiW57A0DklgAiCtxI4COiZjNPMSse/Vf9G6Ws/ObzJPMD5ToJihZksUM
u8ayo6IksRKJzJOZJ7/zne8QovZXnj+sNfnET1LC87mMDapJONIWPbD+ykpHUc8sgnHQyw2KiSrO
Td9JnYnfLEHplDwfRoUUro6pcz5s9FgdK3V0o3hNA3FWhitHzDctIEesJDMZqeGiHEUkOI0U340O
SyORRu0V3rPc2XA2M+9nzmo5jSNQ0kHhGjN0KfUVqJNsFuOy0cckD/C6i0QdUsL2OE/LFSapm140
hCJTDU0HVCZYJeWhqkm/gJZSkA4P3uJs/dKYKltEIsmHOHb3WWD2v1hq8q3RCOmgT3mRu1lEfbU8
g59mLSZSTpUhV5OuPEfRR2ptnDVwDaBCIBYB2UdDxVBN0mTqLY0FJPOQlaetEK+FDK0mvQcl8axR
ZMyI1mdw1Sqd4puUyDTwR/qHEKUPpaopxyaCT/Bq9fuUG9MF6WrX5sz9OjPx5NLmHiRTH8vxsjdu
UAbkjR3Qv/YOpJrOQwGxfUSFUee4dpUvxsK5pdDCcdBPplmin6wSsmP1uN0mpdCOUGks2KcbEowJ
ohJiSR2UqMM0+cZVvJ5UFWqlM3DZQ3VR9O4W6DYB3CvLSbJULRBLhKPg0hmUNYZIDdiHmBxKiTze
yaPTlU9yrNRDhrR2z8h+WA4cSNHkbC4J6Rv+kZuTYhJzGxwWC+tbr9e7aYzki1Sbq2GFVmQUFhXR
R0Mf6nElM1Dm2GyIwGqLfjYg9TUd6VTtLpv+VzyEEaGVYuC56jQMEKwsq3Lk9KKfnCi7X/oh/lpM
bNA8CxsKrzioO8pklAZaflnEhTI2A5NUhqAYBw0nOsg7udgLIx1QkZstJO6dLhLSPFSnRrDNCjnO
tfQEUdCx20QTOZ8hrKEQ802afjPJlsVxbanhmDk/WdTIlaYxCPlihsB7uTjpaepPZKMZo6zXlyZe
5lw2alGe9+rFz6mX37QSmMd5Zs0AJBbO0C10ClmRbGz60YQSgvEwyJABLSKfVSJpkxThyDFVJtFM
9TWO0xmEg6Jcnkpy8Q2mOWZGM/FgxuuNLDmg2qcWNoNotjBPF3lvkhQR9S9qZzZFwKpoE22+waYp
hjjdl4tAnqx8gxKKvlY9SEXvpzor6HGhwyElzjKoZ6rJ5dBzDxkNUlIta/Gt0qS5m6r5VCsjUhqi
jA3ZVxpi8tBD6grnPmJ8JbRo0TRDZyzs9Ye131x6rqNeKWQDoPCf6Zw0xK+HKeR9SqLW/XaLu1ml
7pnetB5IhuMdW7dZ2Oa7p9xX/b5PGH3JqbgEwiDoVBcj8E7qaLsKbK/lCaUZ0Lb18FIqKbzm2vvV
D41w5PUD5TCrCdiZkY4SO+QiaktQAiTgdp+5sxTkN5Hg0fWoaXQIHVNBu5B3ck6Z+6Y/8RKKmJzP
oG9GP8sBEUDkPOWaWhgUawBYRUdYPw3cFuiSCr8YqZDdSQzyw1QhCVTS/fPaiHlI1FRkzaC7Wg6T
ZSF515UCNjmufLJQTgj099GC06O8LcbcV1kuKuFxn0wod4QTVNumYqKnnMdyYoxlgwvTmCT0BXZQ
G8W4sVCg+FL6vXBeFng0vWXCpr3MafTM0806G5s6Lh3JNj5LMevjXHCDWizmhlctotuoYn2TdgGt
aETOblHMw6CVLUUrRT+qZa1Jf0pBWgNigbfgooy7U+Ttn846kVmt/RromSzOQbSUe+pRFaLxR3kF
6UErVIUAzgJ/PM6I/M7KOAzPKtcq0xNiQjCMZKfu/4wMKf2qjLKhUWjud0s5X9T3K6UsrfsK3skt
iosIxWqsAbqFusNR4+CaXpUrOdZGShP656pcmjXSuUF8WJFlUZ9LqHFpIwsnPTo0Vo66HEMGJg0E
IhZsDYtbkj+UEW+Vprpc5ofKzCzSSVm41uKIM7Ni3BtpNZv4qVGbl23tmf4pYj5W8TO+HlWJM6id
8XAWhJI1WPWtVe/bIvMSaVAZhBVZqLkhgTO44G+UI42REmwIB488yPVjDcqYD1kjmeGTUe/l0KkD
2PyzbCVfa+as743J7ZCbwzKIepRDLLPCO08Ms+ce94tVBm2IDMDwATjGrQ5dYBkIRgujwLF1V0Wi
AsT6UTk7IaruL4ZVgPbpF53cqXCa9QwDl4pQcfU1DglKn2QahPtRsCTx98TRKAB5vjJJkQMWIdZB
gi+0az9VexKallKljyt5Vd4DYEUrHC0rkc7d0sSXlyR/AWQt+Yp0JRu1/i130lU9VpcFZAWKxfZb
Wl8viODRLVYTyzFSYqFuJsOkWMrKqGhpoydSkbkpVJgAsWHASDTKB5ZWKiYpHtwwlC8yZPbyygga
g/qNVL2ZTYgUsxiLxIrNM5NL3HEDETcdMpQKt/4qqctRD/KbRXiLFPwvXoTHfuYrpkFbqVmfxlLU
KMd6jwIRF40RcHywocOL7stxuTrymwzmqFRm4Ko9FyLAwItnbBwwCN2p5jcgMJJvJDdR6rg60bKg
ic+XUmKdLqD2PPTqpODE1J34iJjC6gyy/vlCIfY44PyDcFL2yvwrFZgzF5m+KCGUqNeoG/diDSfB
h8sGyteDy+9kDVkYwNYnZRKWJMfNnMUkzKKACGgbsbQqj+MwAHQeVFSJWYygRkS4Qbqz8EpsUQ7v
IIvId96CI2WglmsmJh5Vb6Spua7dJnoppRPuZ/3kHF1aREClugxSWPqMzmXIVtYikMl3Ncqa6DDy
oHgPV1IFS20Bl1elQKyh/NTTSWIYeI1Jeoe7quDoOJlVLI4hlHJtXyhhAKlvkaMunlgeSQ2F0auu
dMO99r0KXm6lkFq2GiizlZKcREa4+u7wXP8iAiwBaUOJWx6nWlzOuAwTqSIxU7vOQDmWkLR8PR8r
Sd1ryIvwUvAKXXPvzWpJdZ6IepSDIpItO/SD5LIq+9mlrvUAdFxlQUAO+Ap4qXLqG3NRsZT7mZ8r
X6oF3RkS4wqO9cXKMkaLhZbfxwrFzgZpVQTKeQnL70gLQnJ0GqQ/SILTw/wEh8EnGJNJbJ6t3vVJ
4ab+CkdNhbuFy9zLhlDkCb1qnsL4wh2Bri5DqSLFYU14p1TIWVSHMhSFLJoR9khbPns9q6hMs1wt
L0hrZoskqnKT5xkJL6qSGeMMTfrlkVcjzTvsI/kDzdbKe9c6+ULOaKGq6tFMDd2zHLz3MpbIfkLy
PjSHMvyD5SQ3Q/laqftFSWcljwyVXnCczVb1tHBj+RIgA6w8WQJUDlMJJUkr8BLnOEapvYBZuaQm
e7kEYTs0CvTyyQd1yi9wsuJv8GzZQsCTMhTuGw3PUpUaNx811KaWBtyeZskQzR91TuKJ6o7U1NOG
uefL5Wgxq3t9gAmY3AjOL85Ae6J0kqDYdpZ6jZUP+v06Pg5lo/xmUN6bS68ucw6lFbhyHMccuLHF
PFWxsfolNeJFODS00Iq5g+j6aqBlcnbu1oZ0B8UJnz/pxSAXmut8gVrDP9PYJUh0qaQYHmY/6LuD
JbJJ30Mox6iXk1U+nK0QVB5YC89CMLwBzhyzvVTpxIvIHBvUpFYuBkHRLymxEOGHnEhW2IM9wmqg
AEnWs4NmUf6cLSpYvNaquiTL2bJG+PfBLdHCoB6v5Ayip9SDKUqI19Eu/MJgD0dAXZuNkiy2vktZ
kl+UfbLFcH0T6FDIlk+oTpVH5FOE1s9lXCXXsJ+Kc49SUnfpEkMYkpyALYVKQOKq52TGNIsMuJ5w
/8jg02rLnjWe9g1yHZ+NFDyIS4tbljuS2NgJuiDWf9Wnhg88hMwMrmdudqblQZaPuYHjp2d5dR3l
tfutny3BuCQz1CCZ+G4Q2ZmkRF+rniTd6UgYngVlEd55hrwErNPJ2O75MpeovEnAfIIivCJwAtFO
6iXqCFKTFA/8RCuPsyI1vnsoWp/XtYRXglSMMgF7C25hpSIy6euuw8w0sHJCqZTU0Uqu9GkRLLPe
EYXSywuwl3KsrKg9PJJUd3XFLfc6p4ABm5W2gsOc6/XiukZCa16UgV1QNmRsgL8146a8wuF3LhVO
o68WIUP/dGGm8MIrr08Gt9snGTc10uGSoCjkEmQgVXPpXi7duDhT47g/8gNzYcKh6uUXDVUgYZq7
snvvOf0ZlBEti29QX+Fa2UDrGRLl80kCLi3OFblJv8KQsB54beerps7gFuVO3DvTk0y6QUjNu48h
m/TIqENBdFISESbCZ+o55UlZnceeBWKON9DzJq4DoguTUMK0FxSkS4YKVYaoiZ7WRgiBpUkvFlwo
0nEDBbo6DAA1WFDrfInGKsriUFVxzTU5lC8Vo8Eu8fawe7mqIwNuaEiVNisg2lBn1No56eWR/p3Y
fO+L7AQL8HyJNObHf1d6feK25IIsRxApmlOIXf1fCi+X76WGbLQRoFxy5bpFPyU3Xk2BTqAbHfs9
iT3Dq0J2mIBaMWQvQhA9VGcqTJvMhMufLZYcPjEnNHQjnY9J7XoKnCiGiqmQ4atIBPZXGdm/6LD2
oFwhuDVwZhUOt0tRKloHIYDwHss6LJTFwr9L4dOMdHmhn0pLg1231FAkG7jAYSfRsmfhtULWuq/q
Us0meaEH0TAkXWDOxWJ2HpN8PDK9qp5IlCsZLVBvGOI2EAU0G4DGQSUh3UW1+4qhTPCZl6Cj0eIw
7CtlNqC8tBGNSckM7lYRd3ZEclxSiupZZk7kuO7l4z5Q93c4yooxUB3ZuF2xkNnK5GC5IlvX1JIh
FwW3mmYorhG9U9E2AuEhPQSpzVJ5yNeDleeNS3mYBBYmC1iHh8hVxBmYQV4Buc7Ix4ooAMDZif9s
pFZEfmLAiOQykBZ/tWbn0MR7I4nCRMMI3ePLVPLqxWIAJZoEBPqG1IAfxqSUhQsn6t8YFuJgZJpr
UyUmZloVlX7rGujUtCUcQmmw4C73TZOriJxGzYK0ZOTuVzermgvIVcrXVWM46UjKo5asTuKo99WA
IjsbIEy71Mb9noOLlNau+9Us+rJ6ouZhMymWQBsB4aJbt2+SUeClN2kMQTm1lv6D3CwdTmMI1OC6
xjnIPx67J0FXJWEsVfjXBlm6S3Lqg0mErgIImVRiLlEdsH6aGXe7QRwTDBxQgrS4ksM6PUlSzbsg
wHkvI/pRDCWHcpVjp0Rw4zZW/NoYk6/BhCLiwznip7miHUl9t5eOH0//lVdAsyYbk6XlwW0fJVpd
XTaF6yZDa5Zi4SUIS3mqOVgpJUGoKDc21ylv/faoOY+yXqZOQiwlHaA6ALi8bgD8mxURk5gL22AR
Z9WlsXRwuVSkgeGmFzqH1EqJ+YlWVSx83+9jl+TOy9KQwqduLx9CyZLu/NZWINiT3ahLUj3JDeqy
nBuoNPvneW1VFE+RNf1UL1BMJkumZID82ZJGyPjkgFrldeUfqSmFlMeIh+gwMpqCm7GSr0r/KHEr
Pv+4CxCKmRknFmoCDhckf4lcQKr5pHquNzAyDMxaB4OizMVwlq8gyxWuhoq6Tn1mHgY7Fi5MHPNI
ynL6zYpFR+CmGFpREWvSEfRNqPRQFXoo4kOTcfHTGt3nLoGILy5UAMRVa0MSf8H0h9baIczYfKSb
MG/85BRwQA0voab1kWMrICMOSY1V/ImDLk7/qO8abSUao6VCrlioh80sYvOqG9YFJOfAv+2F3jIb
gvgaxHEh9mDVUDTn/ZTzdFBB40AcpMwNc1jkOFIUBZ810jByuVcNKSXHTNZSEkRnSV3Ji6Mi4NmD
FJl4d9TrxelP2JABnInstzOugqoAk5qlEFDQuYN2rmh9Z5pnCBrDSc6dk8SjpuZANjKJFGtkwfPj
paLUAYEiKNGDpgErOXRljzT0AZxAJb/RuYFYY9wi8geLpQFJCr0BLGdhlsHt4xymwO/ZJMgcvzgq
I1/SB0s+HQ+5r/bviU2W6iEYEOFgSc2yS8XTg4JdxcrROHAlCf5KUZETFLgz3ZosqAc8Wkmkrn/l
vjAzD43Kk8hLWIXhvWoAbbLn13VIaYUaoFVf5dK1E6XaclpBzJmdcLPH/LS0IvoCH8q/zdQ+Ju+B
vESj0PRnx5xdK+ULFItZwD3RRZwDWDHIiAv6pPD3iyrqH2WVrP6Cl29985ez8cLqQZ/yyKxpibwI
fF/1Emxv5US3jqdUHCHBRbnSyPFQufYARQz6dehcOVREWpJklkNUyr8raf9nMgfZEXWdw3qSS9VP
64y9J42ojvzR/e9pVF3HIf/vyk51pKp+V5yq86nDedwKQGW7TbW92X76U+9aXaq3FKy2Pjre1bd6
1Np6Erhayzldxx/70EYuqu3R84bep4nVVrnvSGKtG1rLcb3WQGCj2lU8oJqlmZ9IxUcRq61zE8SR
8/RzWfsESkVpFpXtsv1C+YoHbY3M8y4/FwD72Gde6/l8PR+tHFibz7rXqxvqJyqhmyaFgR9fEW23
rRFAFqyvSFRXMx5/++ONQCvBu9cI6NInCsa0mbuk27dfXRvQPlEzQqHU79P4SKTV/lg20Gqt7jcC
7SSzO8pUq1h/dW3A+tTvU5Mc4fkf7c3bkkl7vblmfDJasUSUQLpm/0mjnqD5m0m0tTt+rEnXSHTf
69VV45NOZrxJGsaj2fOKWwtfltRPJlrdiFj/aK/e33fWdfkTW1pba4yiLO1Xd/Jl6RNMLhQ0N0v+
h9v1ZQlVh71mX9M/IdhvaZQQehyCndnXPyESCTm/1Qj5sQy/LSWy36v3P1HwuC9pMnBr+4WBbxs+
I6NaskSt+cdf/4HZf4dj8JvnNASbe1j7TN4825IOffMDG4/peQNPLsOTTKgl/6bFuf7oNcKij40/
ug/t9/92v60zunZstn7Zyqtufdv57KOnufXbjVe0/ayn8Xje0xffYfPDI2+e2um9W4/Xbs7TWz3q
mw7tyH6wt9VNVSz3v7rxTDn1N1N5rdVDVGKjwI4eNk21Q9hufPs2fD6vwPg27bStyq2w6r7NTm0v
yg8uGad0fkC3D869ZTHHiDdNr01AEvCkm8jL5w8H09zO51mndY1deN/3GNJAagcHn8N56t13plUx
JQs35HefQGfeNbVDO/Xu7uZ2Z2hY+BS1tpCEfaP9lwz4N///uVl3ff8//vun7qxnD0nav+H6/fzd
ce3Iy/LuhAhYap+beXpne4tuwxwWvzvF77Sgz2k4j7yOceIv7NvqwI6cwH6YZ+6mrfWsCxiI8xqe
mJ12mhXRYbfYnTQBOwCpQUiybfdVFdDXoR3exQ/dOdNeW+3vNIVp6h2c2VGrCP84/+2caa9tU+9s
mK0i6jYqwHCPADIOTts/pp+vtntMDHrzbesEfOzMPI4e4miedQeZ4opCWt5tVcCyOLGT7tYgKwIm
7rROHXQndlaGrAowtotWfZ35S+cdywCU3H+Ip618+0ttCzCMU7uxCZM/GxIB6/rMjjn3/2vpodWz
+fbjhnxu39vxsyWiCxjlc9ZeHOzYsi5giM/t4MEruw6Z3BZC2/dUomG73l3TbenbfRu+mCd2sGmm
3TXltsLZvq1e2ql9Pw8OjrPWee+ahiWkff+ZqyK3BSb37jiXP0gBHhvoprH18d/Cq/u2PaVGvJ2w
bWyaWrfcFqTet+Vr1/Z2b0lKi5zt3bC98J6PtKIImMJr21t1931FhIeBDqnfuoW72xzij/sPx01z
N39hONrgxL4jfevN88gONw2tTUPEVvcly9O4PDjOi7RIDv71AIozTPriaWVuP64FmQW8yNMDTwvo
Sa6X8sjNX72XHmpqhgAfYpqkdh7UL+03FH8V4fucew8PwfxgbGf59qBBKHm1dXaRd92Gn0Zt6np+
zAHNqP3218c9dPuhIP6mKQJeWZ8qNhOUesH//R//K/Pt2j44TGuQHHpwZN/Fob2Ztc5+CAZgUPlr
06mPn/HXXhinvTMq3XR2xRb8VFv8b99lNZ1zKfA35p796wjRv5r7knfwtYge7A4CRGl7yD0CHjqK
/YeYAby2fa6RXthxE9GA1cD393+1Uxt1J8/fNLQ+uyXgUUgjm599fF4u7V7g9e5dz+6hBLVpb+sZ
AuZ+yk37hZYF7EFndpK7O27N49C8eQj8dcCSBfZNyUDiOghcSgolytS9cabtt2mNAZh5+0fjFsfd
oNyv/EogfEYNv73f6sdDvz8HDkBpZ50LWISf21tKp1EB28YgzjMcr06zbXn7fXfaAU5XB8sV4SRS
b4ZtugtDvbmEMQ8IMK+FFYau/bB543ZPawun7fv+V/OkuAu8+4P4+0Huzg+okuN0jhdNxMkyD+N7
XB0e8/bzBFggeN08hXK7GZ71YAkwFiok4IZ2XApdwO3tt7DF9zZqEf02Rtvd1wXct4Z2Mj+4nacP
HadFF3ByjRbeHRBQx+INAXDY2KmTfHsYRGAH42Vhc53wCBQdFlyZO3tKq4K/75oak8y7g7KZApYq
BZO8OOlu1yL8vmuW/SEId7dlS4CrdIgr3lmElgBbOyTg05kyS8CUPTcEYnr7W8Lw1/+dzw8e/um4
jL0ugAKpe//mT+dR3RmKNsi3t/meeXe7XgEp0ALanWdUqOwcLhT5FNCud7czCm2N3H0X8Tm3ScfO
7ruRL1kTMMDndh3n3Zuj3FbX2L/Lgb3yNu2sbz26gPHlur3TqIBVfM5Ber9DZRBxvTy3QQVyr+gc
0lBvNqPy8bvlY8sEm7srTsQxdx437f4L52LTzfXkGQLM+MLDxe+0KuLIWLe6MxAtkWpfC37chnsD
L8vsYtPceiz6Agz56td/FOQcdE4kaHub53zcNK64mXRZRKRW7N/sdF7fu/MgmHeMWWnJevsO9GPA
7vPa4dy01o4z3OzNtx8fDtCrudPFMRRZwAqctgQl++BsTqB408t1p2UBm+cU0HAntqbIAoxuWjzs
xAtEnPzXcfeWpqgCDujpr/8RH5A/8us/1iSwy/TX/4zuvaQ71m0Vt32t75pluBMVVFQBC+bajprd
DVoRgTjfOM8WuAj+BziBD1HjYGJnHbdIadnY+w4yBEdvx6dXRASLx+AwOVlimx6uV6CIA/aXZ3cQ
RUSQ5RcvvLPvVl0rNgRY2+Me+nx9mwJ2jQEhqGucuU6MW1cFtPz5ru4SpEziohBMqJ5g9slMgQv+
5hHwEhj75+Cwj4GrDbN32HKenwDiV9DVZzzk7f4//fPtH427+PIjMLd+1uY3mw68htYNbDeFV7u9
TGQBjvOwTtKudyvCbT6EZAMrN/WSTn8lAafKcdo9/9YlIvfd3I6z1J53FocsYnDp67IzAG022L59
PYnTHRdAVgQsZAq+2F4HHKMM+v69PZvf2dGOjyziCP2C3OCmd2uPXsQW/JUsz+7tps292XfCpnbx
4B18Tu3d41MScCxPa5DHTR/XZ6cI3uDNI6++7fPBOPTA2ncuDW3V333H5Sfi3QcQjTvBWzR09m/5
5znkl00zjw6FgIV3ER9gdP+UHeySjHQR+9ohQa7oYFrcPcDaAbjvLEVNQWN580Ifv0nhKN+9xA5p
04lksy9gjD7fFQfnRdaxyKfWBez9/341no6vbsej/37QGs88ZcB27R9hHUnDtSEpVjEQ1NPehthe
Oqz/HP9DhsTydwwER+yj98TnOnZAkeO3TPgvnAk03f6OGWmfA87f7gnx5iy8HTr+DLse7GQzne0W
KwBF+ly0O1+n1VY7Yd9zZjAPHK/okgplAc1SF8Kz19DG0Txt5k5c7mRJtNmpAjpv7zjoIoIygyJw
SD3rjLUqoLujeZvc0znR2/z/fUfhOJ3vHroi0Oxxlsc7i8MUACwOm3nLGdu8drs6RKDZCADuDkKr
r7Hv2E7sNJ6/5BWQobt/49zW7uebdtb7hIAVfejdkZe546uLIL4fFvgU2bze7nBfgONyOE9xHbvN
ihgHEoO7oysi/DBMYxC5jvmuM/r3NbSjAuZ/2hkEWUR84JgcC/DU7Tkjd37z7ce95ePcDrq9lQUc
cifzdMfAEMDev7MnXB4IBHevPWt9hH2n7czOyx1rEAFWn3m5W+y6JrIIDto0iEvb3+2ygDE+89jX
83nEzWMHiBMBsJ8V1Zy80CJ1NtbQbpeyiLSKcwqpMiaddnUB2xoZZPZu0F3AEoEhkHc7KwK4v5hD
SEzbnSLrDIQIfJ1kyJXd3StEHM2otO1ubCIu6ZekbhY7EVVZhJ7EFUHPHX8KyabNaH98J25XNMTa
jk0g/iKg4fWumXpRN14m4tYxTXbQevjsAjpc2lzo0s5hpygihng1f+geHooIsHq68nKUD3bNWBFx
5N34bUCk41wqIs6PJ/DzlETFh7h7bRTBW7tticvY3dDLOzuGIoSzFUccUHMn7Rq0iFvNFAGLnSUo
goZKYte8ZYuf7+D5upCoxmOWOjnUc+QAur2XCU8KOKxO4ywuO6ONHB0C+P39F/uv/7NdNy9dzVCI
ki213yfSaoE+q9rbj/vroDXErLC/TYzztSArgdIId/VZgLUbjI3v0ct54zM/ghjUczpUm/azc6V+
euV3Jkh+fhFYXaPI+7W7S595gfn7x3o6LtK4S/WR1wjrXt18XM0vyTGp+nO04o91eA0+PqNskeL5
bCH/sXafqHHPJaRUWX3OQvxjbX9pV0J3VzNUy9IsxdJ0TTUt4iDPI5h/7BmXxESd3b3TaLM3NQo3
aQoilCTqvZr1gb/9rvRfbMbeMUTDooCsYvU52BUZlU/11Zjpex804IJB8tD0mWyYKZEoTUEZWeX9
SEKkIv3ugi3QBKuv5g7Ez/c+7hymekJCc9idKiJVeh8dbMRrZTKZUXiVRTzMpmLf/G7T0hp8VFWz
/Q9Fyb7ZN2VqFWx+/YJP/t63+k267OB3blYvpXLuLP9ng/nXnVKPim7vOaW2Ov3sFNrufzu2r6ea
fpQKNA+8ZsfvfWVC37n6KMOd2wdXu0E7ATDlODiY2kFpEzPadHNtls8Ow62RfWenD8m9msO07VwN
WzncObtcXr9g3u9sGHWqh3Y72rS0xmLeDmC+HTq7YIBT2yk6PZZfFRN8Z5cvSWTqZtnLb2PX2wY7
bseMROg/Kfa9UTn8/2LNfU6Lu+6UbSzj4zaGN+dhCOsQ4sBO76B2bxptzU3A8iB3uvCC7uoQIbXT
9pbl3F0dAi5Tbe4gREfMuNO0CErT0K4Bp166TIlAWIc71iEiUWoUh/CiuxwKEUDopt2XM4NF6HQh
WLurgysCt2Szf0BGtujeK5470X/8GDmC+uhtrz30xTfffnx9n2DHO/MniyDOndtpy5jfze8SkTsO
op9nbVpMvnn99cH3qhv83uOJ2Goetw5GBy1RRJDnHhWHTz2KFq5304t56XV3EBGiTo9POSvuu368
IgJGugaE9h7sh3X3r+M77lzbM6CI4JK0qmCP4zPELuPspc1QEcEueRyoW4/QP0LQLYbVakE87grP
ROVEZNdSWyj3Mvfg1ksd78VNHlbgZjw/vqBvpq8+QcCBPSCitpPaTY21/Xs+xJdFR3LT0Nq9EJG5
ObW7XpFiCrgvIBGYH4whg4GUd3MTFBE8mkfrxIXJ3V//EczDentUqC+9+fbjdrJ+gXObJ3RDKqTF
iFCceHyBx1Pg4J8na4rNv2x63U6tCiLzJsvvr/P826v235L22vIXdyFEEWFKcM/vFMh92q+3Z9og
TIJUfN8wCDq0haDelsT46+b9EfHc97rXDQb8EEB/6rRwQ1dG5FVBxHe6TAPkeXe4NyJSfQapTaHY
bTMSke7bBnY6oJQIMY5hHMS7UjIiBEHH99wlunCUiMoXEy4+926rA7QjKiOCZDKxA/93A4ICIK/D
Amn+DgIhvwoUv9OIpyhoAEx1TEN+Fep+Z8OtvDLwSef4lq3XAPv3NjxPi+3VIb+9qb6N+92kxW5n
qWy3eczHfY1bwv0N1VU6E0fo4q2W/7pj4KUQ1d/wUHiM+JGhZIdxZ3JEeJgDCMW7cKEIx7XdbuMX
L1AiagYM4/bW+c+ncwIYkfMvL90/RdwG12HiNjkMF7ndiF96jgj64zCONz5ZB2zQBSChE2/hbZZw
69KL0KOfQPFqUzk3BZPWtBvvPn1eKOPV2kPv3EWfzsK20uyzQhwiwh1P7a/j6+1ktzDDb/yItg5K
l+cp4mAAgOzwwZ7H1j8APc6h8z1Z6Podzu9HgADB5mcdy4JDsTGKj58Ypwgm33G13rS0RvhE6LAM
3ZTcVbD7Fy4qsojsoov56mBoBy9wuUQQ3C68HcEsEfS2WzsiRNl1J0RgJBcIk3VbFbFm2wH+ZU44
dSedwhKAhl96+T3Y1ouHC8yOjTV+3K4v7YRgWvsKL8gvipEDD3ZlxAQsRw6pDJnul8uEiAhlP8JF
R/OAoMx/O/icAcpmsFcekeZ2xRIWQ+p+WERux0+BcLP/pFzHPr5px1IVEa7ENcLC3d6KKDx0XcCv
3umsAMv8ien1HpH3SZFTE2IzrmscVkSs8JmTqYjQCxi2VWDaqM1m0W73WwdkNE3E2nUIrxKEMBEZ
D0/c60dmFnUjozg9+FJQ1AJ/8UU3jtLgGtXPqYcMCgbn7W3B3b/w4vMCa27fi8/227Rb52vkjT+H
1/ESZe/PfcsP0qoO5zHRo87aFFGl6arIdkiNiojg8vWv/we1t3q+vSQhZG6+/b1jdNtexn8q3+cl
buWfaxcvvftWaeNOZzZj867fP7HN1ve0F0idnYafFukrKPaepMI/5S1fYJT+YG/5xjA87ZP3Adev
f/t/AAAA//8=</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microsoft.com/office/2014/relationships/chartEx" Target="../charts/chartEx2.xml"/><Relationship Id="rId2" Type="http://schemas.openxmlformats.org/officeDocument/2006/relationships/image" Target="../media/image1.png"/><Relationship Id="rId1" Type="http://schemas.microsoft.com/office/2014/relationships/chartEx" Target="../charts/chartEx1.xml"/><Relationship Id="rId5" Type="http://schemas.microsoft.com/office/2014/relationships/chartEx" Target="../charts/chartEx3.xml"/><Relationship Id="rId4"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hyperlink" Target="#'Show more'!A1"/></Relationships>
</file>

<file path=xl/drawings/drawing1.xml><?xml version="1.0" encoding="utf-8"?>
<xdr:wsDr xmlns:xdr="http://schemas.openxmlformats.org/drawingml/2006/spreadsheetDrawing" xmlns:a="http://schemas.openxmlformats.org/drawingml/2006/main">
  <xdr:twoCellAnchor>
    <xdr:from>
      <xdr:col>13</xdr:col>
      <xdr:colOff>194733</xdr:colOff>
      <xdr:row>3</xdr:row>
      <xdr:rowOff>119744</xdr:rowOff>
    </xdr:from>
    <xdr:to>
      <xdr:col>22</xdr:col>
      <xdr:colOff>587829</xdr:colOff>
      <xdr:row>26</xdr:row>
      <xdr:rowOff>166825</xdr:rowOff>
    </xdr:to>
    <mc:AlternateContent xmlns:mc="http://schemas.openxmlformats.org/markup-compatibility/2006">
      <mc:Choice xmlns:cx1="http://schemas.microsoft.com/office/drawing/2015/9/8/chartex" Requires="cx1">
        <xdr:graphicFrame macro="">
          <xdr:nvGraphicFramePr>
            <xdr:cNvPr id="28" name="Chart 5">
              <a:extLst>
                <a:ext uri="{FF2B5EF4-FFF2-40B4-BE49-F238E27FC236}">
                  <a16:creationId xmlns:a16="http://schemas.microsoft.com/office/drawing/2014/main" id="{AB888EB4-D286-4071-95CD-36362810074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464762</xdr:colOff>
      <xdr:row>1</xdr:row>
      <xdr:rowOff>52705</xdr:rowOff>
    </xdr:from>
    <xdr:to>
      <xdr:col>24</xdr:col>
      <xdr:colOff>152400</xdr:colOff>
      <xdr:row>39</xdr:row>
      <xdr:rowOff>84668</xdr:rowOff>
    </xdr:to>
    <xdr:sp macro="" textlink="">
      <xdr:nvSpPr>
        <xdr:cNvPr id="2" name="Rectangle: Rounded Corners 1">
          <a:extLst>
            <a:ext uri="{FF2B5EF4-FFF2-40B4-BE49-F238E27FC236}">
              <a16:creationId xmlns:a16="http://schemas.microsoft.com/office/drawing/2014/main" id="{EAA4F195-D36A-469D-AFCF-16A327BC9474}"/>
            </a:ext>
          </a:extLst>
        </xdr:cNvPr>
        <xdr:cNvSpPr/>
      </xdr:nvSpPr>
      <xdr:spPr>
        <a:xfrm>
          <a:off x="464762" y="238972"/>
          <a:ext cx="14318038" cy="7110096"/>
        </a:xfrm>
        <a:prstGeom prst="roundRect">
          <a:avLst/>
        </a:prstGeom>
        <a:solidFill>
          <a:schemeClr val="bg1">
            <a:lumMod val="50000"/>
            <a:alpha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7</xdr:col>
      <xdr:colOff>0</xdr:colOff>
      <xdr:row>4</xdr:row>
      <xdr:rowOff>8164</xdr:rowOff>
    </xdr:from>
    <xdr:to>
      <xdr:col>13</xdr:col>
      <xdr:colOff>10744</xdr:colOff>
      <xdr:row>27</xdr:row>
      <xdr:rowOff>54924</xdr:rowOff>
    </xdr:to>
    <xdr:sp macro="" textlink="">
      <xdr:nvSpPr>
        <xdr:cNvPr id="3" name="Rounded Rectangle 5">
          <a:extLst>
            <a:ext uri="{FF2B5EF4-FFF2-40B4-BE49-F238E27FC236}">
              <a16:creationId xmlns:a16="http://schemas.microsoft.com/office/drawing/2014/main" id="{ADC2BA70-EC96-46D8-BFBA-D4E7ED5C9E15}"/>
            </a:ext>
          </a:extLst>
        </xdr:cNvPr>
        <xdr:cNvSpPr/>
      </xdr:nvSpPr>
      <xdr:spPr>
        <a:xfrm>
          <a:off x="4286250" y="715735"/>
          <a:ext cx="3684673" cy="4115296"/>
        </a:xfrm>
        <a:prstGeom prst="roundRect">
          <a:avLst>
            <a:gd name="adj" fmla="val 2965"/>
          </a:avLst>
        </a:prstGeom>
        <a:gradFill>
          <a:gsLst>
            <a:gs pos="14000">
              <a:schemeClr val="tx2">
                <a:lumMod val="50000"/>
                <a:lumOff val="50000"/>
              </a:schemeClr>
            </a:gs>
            <a:gs pos="99000">
              <a:schemeClr val="accent4">
                <a:lumMod val="40000"/>
                <a:lumOff val="60000"/>
              </a:schemeClr>
            </a:gs>
          </a:gsLst>
          <a:lin ang="14400000" scaled="0"/>
        </a:gradFill>
        <a:ln>
          <a:noFill/>
        </a:ln>
        <a:effectLst>
          <a:glow rad="190500">
            <a:srgbClr val="94F7CE">
              <a:alpha val="6703"/>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190501</xdr:colOff>
      <xdr:row>2</xdr:row>
      <xdr:rowOff>54428</xdr:rowOff>
    </xdr:from>
    <xdr:to>
      <xdr:col>2</xdr:col>
      <xdr:colOff>591289</xdr:colOff>
      <xdr:row>6</xdr:row>
      <xdr:rowOff>59384</xdr:rowOff>
    </xdr:to>
    <xdr:pic>
      <xdr:nvPicPr>
        <xdr:cNvPr id="4" name="Picture 3" descr="Airplane PNG Clipart - Best WEB Clipart">
          <a:extLst>
            <a:ext uri="{FF2B5EF4-FFF2-40B4-BE49-F238E27FC236}">
              <a16:creationId xmlns:a16="http://schemas.microsoft.com/office/drawing/2014/main" id="{FD3B2978-FD69-40BF-868D-90A1FA2B423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1" y="408214"/>
          <a:ext cx="1621621" cy="7239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504826</xdr:colOff>
      <xdr:row>2</xdr:row>
      <xdr:rowOff>159203</xdr:rowOff>
    </xdr:from>
    <xdr:to>
      <xdr:col>6</xdr:col>
      <xdr:colOff>178254</xdr:colOff>
      <xdr:row>5</xdr:row>
      <xdr:rowOff>81098</xdr:rowOff>
    </xdr:to>
    <xdr:sp macro="" textlink="">
      <xdr:nvSpPr>
        <xdr:cNvPr id="5" name="TextBox 4">
          <a:extLst>
            <a:ext uri="{FF2B5EF4-FFF2-40B4-BE49-F238E27FC236}">
              <a16:creationId xmlns:a16="http://schemas.microsoft.com/office/drawing/2014/main" id="{D9E31583-E5B2-417B-9413-00F378E99B8E}"/>
            </a:ext>
          </a:extLst>
        </xdr:cNvPr>
        <xdr:cNvSpPr txBox="1"/>
      </xdr:nvSpPr>
      <xdr:spPr>
        <a:xfrm>
          <a:off x="1729469" y="512989"/>
          <a:ext cx="2122714" cy="452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3000">
              <a:solidFill>
                <a:schemeClr val="bg1"/>
              </a:solidFill>
            </a:rPr>
            <a:t>GoExchange</a:t>
          </a:r>
        </a:p>
      </xdr:txBody>
    </xdr:sp>
    <xdr:clientData/>
  </xdr:twoCellAnchor>
  <xdr:twoCellAnchor>
    <xdr:from>
      <xdr:col>7</xdr:col>
      <xdr:colOff>34636</xdr:colOff>
      <xdr:row>4</xdr:row>
      <xdr:rowOff>25400</xdr:rowOff>
    </xdr:from>
    <xdr:to>
      <xdr:col>12</xdr:col>
      <xdr:colOff>592629</xdr:colOff>
      <xdr:row>7</xdr:row>
      <xdr:rowOff>152751</xdr:rowOff>
    </xdr:to>
    <xdr:sp macro="" textlink="">
      <xdr:nvSpPr>
        <xdr:cNvPr id="7" name="Rectangle 6">
          <a:extLst>
            <a:ext uri="{FF2B5EF4-FFF2-40B4-BE49-F238E27FC236}">
              <a16:creationId xmlns:a16="http://schemas.microsoft.com/office/drawing/2014/main" id="{69D74CBE-248C-4E87-A2D2-AA2A572DACF0}"/>
            </a:ext>
          </a:extLst>
        </xdr:cNvPr>
        <xdr:cNvSpPr/>
      </xdr:nvSpPr>
      <xdr:spPr>
        <a:xfrm>
          <a:off x="4301836" y="770467"/>
          <a:ext cx="3605993" cy="6861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chemeClr val="bg1"/>
              </a:solidFill>
            </a:rPr>
            <a:t>University Per Region</a:t>
          </a:r>
        </a:p>
      </xdr:txBody>
    </xdr:sp>
    <xdr:clientData/>
  </xdr:twoCellAnchor>
  <xdr:twoCellAnchor>
    <xdr:from>
      <xdr:col>13</xdr:col>
      <xdr:colOff>152400</xdr:colOff>
      <xdr:row>3</xdr:row>
      <xdr:rowOff>175259</xdr:rowOff>
    </xdr:from>
    <xdr:to>
      <xdr:col>23</xdr:col>
      <xdr:colOff>0</xdr:colOff>
      <xdr:row>27</xdr:row>
      <xdr:rowOff>0</xdr:rowOff>
    </xdr:to>
    <xdr:sp macro="" textlink="">
      <xdr:nvSpPr>
        <xdr:cNvPr id="10" name="Rounded Rectangle 5">
          <a:extLst>
            <a:ext uri="{FF2B5EF4-FFF2-40B4-BE49-F238E27FC236}">
              <a16:creationId xmlns:a16="http://schemas.microsoft.com/office/drawing/2014/main" id="{363B25ED-5F1F-4EB2-A954-BCFA7411856C}"/>
            </a:ext>
          </a:extLst>
        </xdr:cNvPr>
        <xdr:cNvSpPr/>
      </xdr:nvSpPr>
      <xdr:spPr>
        <a:xfrm>
          <a:off x="8077200" y="728712"/>
          <a:ext cx="5943600" cy="4252362"/>
        </a:xfrm>
        <a:prstGeom prst="roundRect">
          <a:avLst>
            <a:gd name="adj" fmla="val 2965"/>
          </a:avLst>
        </a:prstGeom>
        <a:gradFill>
          <a:gsLst>
            <a:gs pos="14000">
              <a:schemeClr val="tx2">
                <a:lumMod val="50000"/>
                <a:lumOff val="50000"/>
              </a:schemeClr>
            </a:gs>
            <a:gs pos="99000">
              <a:schemeClr val="accent4">
                <a:lumMod val="40000"/>
                <a:lumOff val="60000"/>
              </a:schemeClr>
            </a:gs>
          </a:gsLst>
          <a:lin ang="14400000" scaled="0"/>
        </a:gradFill>
        <a:ln>
          <a:noFill/>
        </a:ln>
        <a:effectLst>
          <a:glow rad="190500">
            <a:srgbClr val="94F7CE">
              <a:alpha val="6703"/>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124321</xdr:colOff>
      <xdr:row>3</xdr:row>
      <xdr:rowOff>177566</xdr:rowOff>
    </xdr:from>
    <xdr:to>
      <xdr:col>23</xdr:col>
      <xdr:colOff>15177</xdr:colOff>
      <xdr:row>26</xdr:row>
      <xdr:rowOff>175885</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9D8486FD-372F-4969-BEE2-A797F0904C0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164432</xdr:colOff>
      <xdr:row>4</xdr:row>
      <xdr:rowOff>16042</xdr:rowOff>
    </xdr:from>
    <xdr:to>
      <xdr:col>19</xdr:col>
      <xdr:colOff>38050</xdr:colOff>
      <xdr:row>8</xdr:row>
      <xdr:rowOff>40913</xdr:rowOff>
    </xdr:to>
    <xdr:sp macro="" textlink="">
      <xdr:nvSpPr>
        <xdr:cNvPr id="13" name="Rectangle 12">
          <a:extLst>
            <a:ext uri="{FF2B5EF4-FFF2-40B4-BE49-F238E27FC236}">
              <a16:creationId xmlns:a16="http://schemas.microsoft.com/office/drawing/2014/main" id="{B7AD0270-D4A7-4D41-9475-9B4F18889DAF}"/>
            </a:ext>
          </a:extLst>
        </xdr:cNvPr>
        <xdr:cNvSpPr/>
      </xdr:nvSpPr>
      <xdr:spPr>
        <a:xfrm>
          <a:off x="8089232" y="753979"/>
          <a:ext cx="3531218" cy="7628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chemeClr val="bg1"/>
              </a:solidFill>
            </a:rPr>
            <a:t>Map</a:t>
          </a:r>
        </a:p>
      </xdr:txBody>
    </xdr:sp>
    <xdr:clientData/>
  </xdr:twoCellAnchor>
  <xdr:twoCellAnchor>
    <xdr:from>
      <xdr:col>6</xdr:col>
      <xdr:colOff>592998</xdr:colOff>
      <xdr:row>6</xdr:row>
      <xdr:rowOff>122464</xdr:rowOff>
    </xdr:from>
    <xdr:to>
      <xdr:col>13</xdr:col>
      <xdr:colOff>17417</xdr:colOff>
      <xdr:row>27</xdr:row>
      <xdr:rowOff>32657</xdr:rowOff>
    </xdr:to>
    <xdr:graphicFrame macro="">
      <xdr:nvGraphicFramePr>
        <xdr:cNvPr id="22" name="Chart 19">
          <a:extLst>
            <a:ext uri="{FF2B5EF4-FFF2-40B4-BE49-F238E27FC236}">
              <a16:creationId xmlns:a16="http://schemas.microsoft.com/office/drawing/2014/main" id="{6A0AF8BD-2D42-4520-9294-8592DE093F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38101</xdr:colOff>
      <xdr:row>4</xdr:row>
      <xdr:rowOff>6301</xdr:rowOff>
    </xdr:from>
    <xdr:to>
      <xdr:col>23</xdr:col>
      <xdr:colOff>22861</xdr:colOff>
      <xdr:row>26</xdr:row>
      <xdr:rowOff>158129</xdr:rowOff>
    </xdr:to>
    <mc:AlternateContent xmlns:mc="http://schemas.openxmlformats.org/markup-compatibility/2006">
      <mc:Choice xmlns:cx4="http://schemas.microsoft.com/office/drawing/2016/5/10/chartex" xmlns="" Requires="cx4">
        <xdr:graphicFrame macro="">
          <xdr:nvGraphicFramePr>
            <xdr:cNvPr id="20" name="Chart 8">
              <a:extLst>
                <a:ext uri="{FF2B5EF4-FFF2-40B4-BE49-F238E27FC236}">
                  <a16:creationId xmlns:a16="http://schemas.microsoft.com/office/drawing/2014/main" id="{639CBA29-BDCF-6CED-02FB-2BA9F6717E8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6" name="">
              <a:extLst>
                <a:ext uri="{FF2B5EF4-FFF2-40B4-BE49-F238E27FC236}">
                  <a16:creationId xmlns:a16="http://schemas.microsoft.com/office/drawing/2014/main" id="{00000000-0008-0000-0000-000006000000}"/>
                </a:ext>
              </a:extLst>
            </xdr:cNvPr>
            <xdr:cNvSpPr>
              <a:spLocks noTextEdit="1"/>
            </xdr:cNvSpPr>
          </xdr:nvSpPr>
          <xdr:spPr>
            <a:xfrm>
              <a:off x="7962901" y="737821"/>
              <a:ext cx="6080760" cy="4175188"/>
            </a:xfrm>
            <a:prstGeom prst="rect">
              <a:avLst/>
            </a:prstGeom>
            <a:solidFill>
              <a:prstClr val="white"/>
            </a:solidFill>
            <a:ln w="1">
              <a:solidFill>
                <a:prstClr val="green"/>
              </a:solidFill>
            </a:ln>
          </xdr:spPr>
          <xdr:txBody>
            <a:bodyPr vertOverflow="clip" horzOverflow="clip"/>
            <a:lstStyle/>
            <a:p>
              <a:r>
                <a:rPr lang="en-SG"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1</xdr:col>
      <xdr:colOff>579665</xdr:colOff>
      <xdr:row>7</xdr:row>
      <xdr:rowOff>29118</xdr:rowOff>
    </xdr:from>
    <xdr:to>
      <xdr:col>6</xdr:col>
      <xdr:colOff>35859</xdr:colOff>
      <xdr:row>23</xdr:row>
      <xdr:rowOff>84667</xdr:rowOff>
    </xdr:to>
    <mc:AlternateContent xmlns:mc="http://schemas.openxmlformats.org/markup-compatibility/2006" xmlns:a14="http://schemas.microsoft.com/office/drawing/2010/main">
      <mc:Choice Requires="a14">
        <xdr:graphicFrame macro="">
          <xdr:nvGraphicFramePr>
            <xdr:cNvPr id="30" name="Region">
              <a:extLst>
                <a:ext uri="{FF2B5EF4-FFF2-40B4-BE49-F238E27FC236}">
                  <a16:creationId xmlns:a16="http://schemas.microsoft.com/office/drawing/2014/main" id="{E49BD97C-7837-435C-9C91-01968B222F1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89265" y="1332985"/>
              <a:ext cx="2392135" cy="303581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569495</xdr:colOff>
      <xdr:row>24</xdr:row>
      <xdr:rowOff>101600</xdr:rowOff>
    </xdr:from>
    <xdr:to>
      <xdr:col>6</xdr:col>
      <xdr:colOff>53787</xdr:colOff>
      <xdr:row>36</xdr:row>
      <xdr:rowOff>135467</xdr:rowOff>
    </xdr:to>
    <mc:AlternateContent xmlns:mc="http://schemas.openxmlformats.org/markup-compatibility/2006" xmlns:a14="http://schemas.microsoft.com/office/drawing/2010/main">
      <mc:Choice Requires="a14">
        <xdr:graphicFrame macro="">
          <xdr:nvGraphicFramePr>
            <xdr:cNvPr id="8" name="Session">
              <a:extLst>
                <a:ext uri="{FF2B5EF4-FFF2-40B4-BE49-F238E27FC236}">
                  <a16:creationId xmlns:a16="http://schemas.microsoft.com/office/drawing/2014/main" id="{3395C31D-8532-41F5-8C8D-6A09693AF432}"/>
                </a:ext>
              </a:extLst>
            </xdr:cNvPr>
            <xdr:cNvGraphicFramePr/>
          </xdr:nvGraphicFramePr>
          <xdr:xfrm>
            <a:off x="0" y="0"/>
            <a:ext cx="0" cy="0"/>
          </xdr:xfrm>
          <a:graphic>
            <a:graphicData uri="http://schemas.microsoft.com/office/drawing/2010/slicer">
              <sle:slicer xmlns:sle="http://schemas.microsoft.com/office/drawing/2010/slicer" name="Session"/>
            </a:graphicData>
          </a:graphic>
        </xdr:graphicFrame>
      </mc:Choice>
      <mc:Fallback xmlns="">
        <xdr:sp macro="" textlink="">
          <xdr:nvSpPr>
            <xdr:cNvPr id="0" name=""/>
            <xdr:cNvSpPr>
              <a:spLocks noTextEdit="1"/>
            </xdr:cNvSpPr>
          </xdr:nvSpPr>
          <xdr:spPr>
            <a:xfrm>
              <a:off x="1211037" y="4572000"/>
              <a:ext cx="2446564" cy="232857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19050</xdr:colOff>
      <xdr:row>28</xdr:row>
      <xdr:rowOff>50347</xdr:rowOff>
    </xdr:from>
    <xdr:to>
      <xdr:col>12</xdr:col>
      <xdr:colOff>0</xdr:colOff>
      <xdr:row>36</xdr:row>
      <xdr:rowOff>172812</xdr:rowOff>
    </xdr:to>
    <xdr:sp macro="" textlink="">
      <xdr:nvSpPr>
        <xdr:cNvPr id="9" name="Rounded Rectangle 5">
          <a:extLst>
            <a:ext uri="{FF2B5EF4-FFF2-40B4-BE49-F238E27FC236}">
              <a16:creationId xmlns:a16="http://schemas.microsoft.com/office/drawing/2014/main" id="{A44D5B6A-37C0-49A3-85D0-794D3D69FCB0}"/>
            </a:ext>
          </a:extLst>
        </xdr:cNvPr>
        <xdr:cNvSpPr/>
      </xdr:nvSpPr>
      <xdr:spPr>
        <a:xfrm>
          <a:off x="4286250" y="5117647"/>
          <a:ext cx="3028950" cy="1570265"/>
        </a:xfrm>
        <a:prstGeom prst="roundRect">
          <a:avLst>
            <a:gd name="adj" fmla="val 2965"/>
          </a:avLst>
        </a:prstGeom>
        <a:gradFill>
          <a:gsLst>
            <a:gs pos="14000">
              <a:schemeClr val="tx2">
                <a:lumMod val="50000"/>
                <a:lumOff val="50000"/>
              </a:schemeClr>
            </a:gs>
            <a:gs pos="99000">
              <a:schemeClr val="accent4">
                <a:lumMod val="40000"/>
                <a:lumOff val="60000"/>
              </a:schemeClr>
            </a:gs>
          </a:gsLst>
          <a:lin ang="14400000" scaled="0"/>
        </a:gradFill>
        <a:ln>
          <a:noFill/>
        </a:ln>
        <a:effectLst>
          <a:glow rad="190500">
            <a:srgbClr val="94F7CE">
              <a:alpha val="6703"/>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97972</xdr:colOff>
      <xdr:row>33</xdr:row>
      <xdr:rowOff>20411</xdr:rowOff>
    </xdr:from>
    <xdr:to>
      <xdr:col>11</xdr:col>
      <xdr:colOff>576944</xdr:colOff>
      <xdr:row>35</xdr:row>
      <xdr:rowOff>172812</xdr:rowOff>
    </xdr:to>
    <xdr:sp macro="" textlink="'Stat Data'!B2">
      <xdr:nvSpPr>
        <xdr:cNvPr id="11" name="TextBox 8">
          <a:extLst>
            <a:ext uri="{FF2B5EF4-FFF2-40B4-BE49-F238E27FC236}">
              <a16:creationId xmlns:a16="http://schemas.microsoft.com/office/drawing/2014/main" id="{11C6DC15-45AE-4346-8187-868C427EB7C0}"/>
            </a:ext>
          </a:extLst>
        </xdr:cNvPr>
        <xdr:cNvSpPr txBox="1"/>
      </xdr:nvSpPr>
      <xdr:spPr>
        <a:xfrm>
          <a:off x="4365172" y="5992586"/>
          <a:ext cx="2917372" cy="514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F1601F5-DF05-4F90-8AC0-6170A1A5932F}" type="TxLink">
            <a:rPr lang="en-US" sz="2400" b="0" i="0" u="none" strike="noStrike">
              <a:solidFill>
                <a:schemeClr val="bg1"/>
              </a:solidFill>
              <a:latin typeface="Aptos Narrow"/>
            </a:rPr>
            <a:pPr algn="ctr"/>
            <a:t> $1,767.29 </a:t>
          </a:fld>
          <a:endParaRPr lang="en-SG" sz="2400">
            <a:solidFill>
              <a:schemeClr val="bg1"/>
            </a:solidFill>
          </a:endParaRPr>
        </a:p>
      </xdr:txBody>
    </xdr:sp>
    <xdr:clientData/>
  </xdr:twoCellAnchor>
  <xdr:twoCellAnchor>
    <xdr:from>
      <xdr:col>7</xdr:col>
      <xdr:colOff>10886</xdr:colOff>
      <xdr:row>28</xdr:row>
      <xdr:rowOff>89830</xdr:rowOff>
    </xdr:from>
    <xdr:to>
      <xdr:col>11</xdr:col>
      <xdr:colOff>555172</xdr:colOff>
      <xdr:row>32</xdr:row>
      <xdr:rowOff>151040</xdr:rowOff>
    </xdr:to>
    <xdr:sp macro="" textlink="">
      <xdr:nvSpPr>
        <xdr:cNvPr id="14" name="Rectangle 10">
          <a:extLst>
            <a:ext uri="{FF2B5EF4-FFF2-40B4-BE49-F238E27FC236}">
              <a16:creationId xmlns:a16="http://schemas.microsoft.com/office/drawing/2014/main" id="{1600D90E-157A-4AA1-B1C7-EB581EFE70F2}"/>
            </a:ext>
          </a:extLst>
        </xdr:cNvPr>
        <xdr:cNvSpPr/>
      </xdr:nvSpPr>
      <xdr:spPr>
        <a:xfrm>
          <a:off x="4278086" y="5157130"/>
          <a:ext cx="2982686" cy="78511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200" b="1">
              <a:solidFill>
                <a:schemeClr val="bg1"/>
              </a:solidFill>
            </a:rPr>
            <a:t>Average Total Monthly Expense (SGD)</a:t>
          </a:r>
        </a:p>
      </xdr:txBody>
    </xdr:sp>
    <xdr:clientData/>
  </xdr:twoCellAnchor>
  <xdr:twoCellAnchor>
    <xdr:from>
      <xdr:col>12</xdr:col>
      <xdr:colOff>84364</xdr:colOff>
      <xdr:row>28</xdr:row>
      <xdr:rowOff>51706</xdr:rowOff>
    </xdr:from>
    <xdr:to>
      <xdr:col>17</xdr:col>
      <xdr:colOff>203200</xdr:colOff>
      <xdr:row>36</xdr:row>
      <xdr:rowOff>174171</xdr:rowOff>
    </xdr:to>
    <xdr:sp macro="" textlink="">
      <xdr:nvSpPr>
        <xdr:cNvPr id="15" name="Rounded Rectangle 5">
          <a:extLst>
            <a:ext uri="{FF2B5EF4-FFF2-40B4-BE49-F238E27FC236}">
              <a16:creationId xmlns:a16="http://schemas.microsoft.com/office/drawing/2014/main" id="{38CD5860-CB35-4E63-9475-F9E1F4F857C1}"/>
            </a:ext>
          </a:extLst>
        </xdr:cNvPr>
        <xdr:cNvSpPr/>
      </xdr:nvSpPr>
      <xdr:spPr>
        <a:xfrm>
          <a:off x="7399564" y="5267173"/>
          <a:ext cx="3166836" cy="1612598"/>
        </a:xfrm>
        <a:prstGeom prst="roundRect">
          <a:avLst>
            <a:gd name="adj" fmla="val 2965"/>
          </a:avLst>
        </a:prstGeom>
        <a:gradFill>
          <a:gsLst>
            <a:gs pos="14000">
              <a:schemeClr val="tx2">
                <a:lumMod val="50000"/>
                <a:lumOff val="50000"/>
              </a:schemeClr>
            </a:gs>
            <a:gs pos="99000">
              <a:schemeClr val="accent4">
                <a:lumMod val="40000"/>
                <a:lumOff val="60000"/>
              </a:schemeClr>
            </a:gs>
          </a:gsLst>
          <a:lin ang="14400000" scaled="0"/>
        </a:gradFill>
        <a:ln>
          <a:noFill/>
        </a:ln>
        <a:effectLst>
          <a:glow rad="190500">
            <a:srgbClr val="94F7CE">
              <a:alpha val="6703"/>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163285</xdr:colOff>
      <xdr:row>33</xdr:row>
      <xdr:rowOff>21770</xdr:rowOff>
    </xdr:from>
    <xdr:to>
      <xdr:col>17</xdr:col>
      <xdr:colOff>110067</xdr:colOff>
      <xdr:row>35</xdr:row>
      <xdr:rowOff>174171</xdr:rowOff>
    </xdr:to>
    <xdr:sp macro="" textlink="'Stat Data'!C2">
      <xdr:nvSpPr>
        <xdr:cNvPr id="16" name="TextBox 14">
          <a:extLst>
            <a:ext uri="{FF2B5EF4-FFF2-40B4-BE49-F238E27FC236}">
              <a16:creationId xmlns:a16="http://schemas.microsoft.com/office/drawing/2014/main" id="{A6C89C04-34AA-404F-9158-15BA66A30BDE}"/>
            </a:ext>
          </a:extLst>
        </xdr:cNvPr>
        <xdr:cNvSpPr txBox="1"/>
      </xdr:nvSpPr>
      <xdr:spPr>
        <a:xfrm>
          <a:off x="7478485" y="6168570"/>
          <a:ext cx="2994782" cy="524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0BD2BF3-4BA5-45F4-AC3C-5FC01AFA0D40}" type="TxLink">
            <a:rPr lang="en-US" sz="2400" b="0" i="0" u="none" strike="noStrike">
              <a:solidFill>
                <a:schemeClr val="bg1"/>
              </a:solidFill>
              <a:latin typeface="Aptos Narrow"/>
            </a:rPr>
            <a:pPr algn="ctr"/>
            <a:t>646</a:t>
          </a:fld>
          <a:endParaRPr lang="en-SG" sz="2400">
            <a:solidFill>
              <a:schemeClr val="bg1"/>
            </a:solidFill>
          </a:endParaRPr>
        </a:p>
      </xdr:txBody>
    </xdr:sp>
    <xdr:clientData/>
  </xdr:twoCellAnchor>
  <xdr:twoCellAnchor>
    <xdr:from>
      <xdr:col>12</xdr:col>
      <xdr:colOff>76199</xdr:colOff>
      <xdr:row>28</xdr:row>
      <xdr:rowOff>91189</xdr:rowOff>
    </xdr:from>
    <xdr:to>
      <xdr:col>17</xdr:col>
      <xdr:colOff>211666</xdr:colOff>
      <xdr:row>33</xdr:row>
      <xdr:rowOff>43543</xdr:rowOff>
    </xdr:to>
    <xdr:sp macro="" textlink="">
      <xdr:nvSpPr>
        <xdr:cNvPr id="17" name="Rectangle 15">
          <a:extLst>
            <a:ext uri="{FF2B5EF4-FFF2-40B4-BE49-F238E27FC236}">
              <a16:creationId xmlns:a16="http://schemas.microsoft.com/office/drawing/2014/main" id="{EF3E8CD4-E677-40D1-9316-8188A8E59A95}"/>
            </a:ext>
          </a:extLst>
        </xdr:cNvPr>
        <xdr:cNvSpPr/>
      </xdr:nvSpPr>
      <xdr:spPr>
        <a:xfrm>
          <a:off x="7391399" y="5306656"/>
          <a:ext cx="3183467" cy="88368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chemeClr val="bg1"/>
              </a:solidFill>
            </a:rPr>
            <a:t>No. of Places for Fall 2025</a:t>
          </a:r>
        </a:p>
        <a:p>
          <a:pPr algn="l"/>
          <a:endParaRPr lang="en-US" sz="2200" b="1">
            <a:solidFill>
              <a:schemeClr val="bg1"/>
            </a:solidFill>
          </a:endParaRPr>
        </a:p>
      </xdr:txBody>
    </xdr:sp>
    <xdr:clientData/>
  </xdr:twoCellAnchor>
  <xdr:twoCellAnchor>
    <xdr:from>
      <xdr:col>17</xdr:col>
      <xdr:colOff>338667</xdr:colOff>
      <xdr:row>28</xdr:row>
      <xdr:rowOff>57145</xdr:rowOff>
    </xdr:from>
    <xdr:to>
      <xdr:col>22</xdr:col>
      <xdr:colOff>576943</xdr:colOff>
      <xdr:row>36</xdr:row>
      <xdr:rowOff>175528</xdr:rowOff>
    </xdr:to>
    <xdr:sp macro="" textlink="">
      <xdr:nvSpPr>
        <xdr:cNvPr id="18" name="Rounded Rectangle 5">
          <a:extLst>
            <a:ext uri="{FF2B5EF4-FFF2-40B4-BE49-F238E27FC236}">
              <a16:creationId xmlns:a16="http://schemas.microsoft.com/office/drawing/2014/main" id="{77E83D6E-30BA-4089-8120-8F5BB9CB946F}"/>
            </a:ext>
          </a:extLst>
        </xdr:cNvPr>
        <xdr:cNvSpPr/>
      </xdr:nvSpPr>
      <xdr:spPr>
        <a:xfrm>
          <a:off x="10701867" y="5272612"/>
          <a:ext cx="3286276" cy="1608516"/>
        </a:xfrm>
        <a:prstGeom prst="roundRect">
          <a:avLst>
            <a:gd name="adj" fmla="val 2965"/>
          </a:avLst>
        </a:prstGeom>
        <a:gradFill>
          <a:gsLst>
            <a:gs pos="14000">
              <a:schemeClr val="tx2">
                <a:lumMod val="50000"/>
                <a:lumOff val="50000"/>
              </a:schemeClr>
            </a:gs>
            <a:gs pos="99000">
              <a:schemeClr val="accent4">
                <a:lumMod val="40000"/>
                <a:lumOff val="60000"/>
              </a:schemeClr>
            </a:gs>
          </a:gsLst>
          <a:lin ang="14400000" scaled="0"/>
        </a:gradFill>
        <a:ln>
          <a:noFill/>
        </a:ln>
        <a:effectLst>
          <a:glow rad="190500">
            <a:srgbClr val="94F7CE">
              <a:alpha val="6703"/>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414867</xdr:colOff>
      <xdr:row>33</xdr:row>
      <xdr:rowOff>27209</xdr:rowOff>
    </xdr:from>
    <xdr:to>
      <xdr:col>22</xdr:col>
      <xdr:colOff>489857</xdr:colOff>
      <xdr:row>35</xdr:row>
      <xdr:rowOff>175528</xdr:rowOff>
    </xdr:to>
    <xdr:sp macro="" textlink="'Stat Data'!D2">
      <xdr:nvSpPr>
        <xdr:cNvPr id="19" name="TextBox 17">
          <a:extLst>
            <a:ext uri="{FF2B5EF4-FFF2-40B4-BE49-F238E27FC236}">
              <a16:creationId xmlns:a16="http://schemas.microsoft.com/office/drawing/2014/main" id="{CC21FC26-26FB-475B-8945-D6CEF42FA441}"/>
            </a:ext>
          </a:extLst>
        </xdr:cNvPr>
        <xdr:cNvSpPr txBox="1"/>
      </xdr:nvSpPr>
      <xdr:spPr>
        <a:xfrm>
          <a:off x="10778067" y="6174009"/>
          <a:ext cx="3122990" cy="520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111A3F6-2F24-4BC4-BBEF-9BEE6708ED1E}" type="TxLink">
            <a:rPr lang="en-US" sz="2400" b="0" i="0" u="none" strike="noStrike">
              <a:solidFill>
                <a:schemeClr val="bg1"/>
              </a:solidFill>
              <a:latin typeface="Aptos Narrow"/>
            </a:rPr>
            <a:pPr algn="ctr"/>
            <a:t>783</a:t>
          </a:fld>
          <a:endParaRPr lang="en-SG" sz="2400">
            <a:solidFill>
              <a:schemeClr val="bg1"/>
            </a:solidFill>
          </a:endParaRPr>
        </a:p>
      </xdr:txBody>
    </xdr:sp>
    <xdr:clientData/>
  </xdr:twoCellAnchor>
  <xdr:twoCellAnchor>
    <xdr:from>
      <xdr:col>17</xdr:col>
      <xdr:colOff>380999</xdr:colOff>
      <xdr:row>28</xdr:row>
      <xdr:rowOff>96628</xdr:rowOff>
    </xdr:from>
    <xdr:to>
      <xdr:col>22</xdr:col>
      <xdr:colOff>544286</xdr:colOff>
      <xdr:row>33</xdr:row>
      <xdr:rowOff>65314</xdr:rowOff>
    </xdr:to>
    <xdr:sp macro="" textlink="">
      <xdr:nvSpPr>
        <xdr:cNvPr id="21" name="Rectangle 18">
          <a:extLst>
            <a:ext uri="{FF2B5EF4-FFF2-40B4-BE49-F238E27FC236}">
              <a16:creationId xmlns:a16="http://schemas.microsoft.com/office/drawing/2014/main" id="{0986B1EB-65E7-4F4A-903F-D2D447610D7D}"/>
            </a:ext>
          </a:extLst>
        </xdr:cNvPr>
        <xdr:cNvSpPr/>
      </xdr:nvSpPr>
      <xdr:spPr>
        <a:xfrm>
          <a:off x="10744199" y="5312095"/>
          <a:ext cx="3211287" cy="9000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chemeClr val="bg1"/>
              </a:solidFill>
            </a:rPr>
            <a:t>No. of Places for Spring 2026</a:t>
          </a:r>
        </a:p>
        <a:p>
          <a:pPr algn="l"/>
          <a:endParaRPr lang="en-US" sz="2200" b="1">
            <a:solidFill>
              <a:schemeClr val="bg1"/>
            </a:solidFill>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0.24201</cdr:x>
      <cdr:y>0.27609</cdr:y>
    </cdr:from>
    <cdr:to>
      <cdr:x>0.72669</cdr:x>
      <cdr:y>0.3983</cdr:y>
    </cdr:to>
    <cdr:sp macro="" textlink="">
      <cdr:nvSpPr>
        <cdr:cNvPr id="2" name="Rectangle 1">
          <a:extLst xmlns:a="http://schemas.openxmlformats.org/drawingml/2006/main">
            <a:ext uri="{FF2B5EF4-FFF2-40B4-BE49-F238E27FC236}">
              <a16:creationId xmlns:a16="http://schemas.microsoft.com/office/drawing/2014/main" id="{A156EEFC-D30A-9F42-8202-4F732C9C2900}"/>
            </a:ext>
          </a:extLst>
        </cdr:cNvPr>
        <cdr:cNvSpPr/>
      </cdr:nvSpPr>
      <cdr:spPr>
        <a:xfrm xmlns:a="http://schemas.openxmlformats.org/drawingml/2006/main">
          <a:off x="899861" y="968717"/>
          <a:ext cx="1802180" cy="428803"/>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600" b="0">
              <a:solidFill>
                <a:schemeClr val="bg1">
                  <a:lumMod val="85000"/>
                </a:schemeClr>
              </a:solidFill>
            </a:rPr>
            <a:t>Total University Offered</a:t>
          </a:r>
        </a:p>
      </cdr:txBody>
    </cdr:sp>
  </cdr:relSizeAnchor>
  <cdr:relSizeAnchor xmlns:cdr="http://schemas.openxmlformats.org/drawingml/2006/chartDrawing">
    <cdr:from>
      <cdr:x>0.2372</cdr:x>
      <cdr:y>0.41829</cdr:y>
    </cdr:from>
    <cdr:to>
      <cdr:x>0.72349</cdr:x>
      <cdr:y>0.58683</cdr:y>
    </cdr:to>
    <cdr:sp macro="" textlink="'Stat Data'!$A$2">
      <cdr:nvSpPr>
        <cdr:cNvPr id="3" name="Rectangle 2">
          <a:extLst xmlns:a="http://schemas.openxmlformats.org/drawingml/2006/main">
            <a:ext uri="{FF2B5EF4-FFF2-40B4-BE49-F238E27FC236}">
              <a16:creationId xmlns:a16="http://schemas.microsoft.com/office/drawing/2014/main" id="{A8CFB899-6EBC-4880-8E90-BE82FBBFC2A4}"/>
            </a:ext>
          </a:extLst>
        </cdr:cNvPr>
        <cdr:cNvSpPr/>
      </cdr:nvSpPr>
      <cdr:spPr>
        <a:xfrm xmlns:a="http://schemas.openxmlformats.org/drawingml/2006/main">
          <a:off x="881989" y="1467667"/>
          <a:ext cx="1808144" cy="59138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373EBA63-44C5-4493-85AD-B3076B7228FA}" type="TxLink">
            <a:rPr lang="en-US" sz="2400" b="1" i="0" u="none" strike="noStrike">
              <a:solidFill>
                <a:schemeClr val="bg1"/>
              </a:solidFill>
              <a:latin typeface="Aptos Narrow"/>
            </a:rPr>
            <a:pPr algn="ctr"/>
            <a:t>203</a:t>
          </a:fld>
          <a:endParaRPr lang="en-US" sz="2400" b="1">
            <a:solidFill>
              <a:schemeClr val="bg1"/>
            </a:solidFill>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2058298</xdr:colOff>
      <xdr:row>13</xdr:row>
      <xdr:rowOff>78441</xdr:rowOff>
    </xdr:from>
    <xdr:to>
      <xdr:col>6</xdr:col>
      <xdr:colOff>3195582</xdr:colOff>
      <xdr:row>14</xdr:row>
      <xdr:rowOff>128981</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5612674E-4064-C0A9-4135-A2E44F488392}"/>
            </a:ext>
          </a:extLst>
        </xdr:cNvPr>
        <xdr:cNvSpPr/>
      </xdr:nvSpPr>
      <xdr:spPr>
        <a:xfrm>
          <a:off x="10877327" y="3260912"/>
          <a:ext cx="1137284" cy="241040"/>
        </a:xfrm>
        <a:prstGeom prst="roundRect">
          <a:avLst/>
        </a:prstGeom>
        <a:ln>
          <a:solidFill>
            <a:srgbClr val="00206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ctr"/>
          <a:r>
            <a:rPr lang="en-SG" sz="1100"/>
            <a:t>Show</a:t>
          </a:r>
          <a:r>
            <a:rPr lang="en-SG" sz="1100" baseline="0"/>
            <a:t> more</a:t>
          </a:r>
        </a:p>
      </xdr:txBody>
    </xdr:sp>
    <xdr:clientData/>
  </xdr:twoCellAnchor>
  <xdr:twoCellAnchor>
    <xdr:from>
      <xdr:col>1</xdr:col>
      <xdr:colOff>27332</xdr:colOff>
      <xdr:row>11</xdr:row>
      <xdr:rowOff>173383</xdr:rowOff>
    </xdr:from>
    <xdr:to>
      <xdr:col>1</xdr:col>
      <xdr:colOff>2767853</xdr:colOff>
      <xdr:row>14</xdr:row>
      <xdr:rowOff>126042</xdr:rowOff>
    </xdr:to>
    <xdr:sp macro="" textlink="">
      <xdr:nvSpPr>
        <xdr:cNvPr id="3" name="Rectangle: Rounded Corners 2">
          <a:extLst>
            <a:ext uri="{FF2B5EF4-FFF2-40B4-BE49-F238E27FC236}">
              <a16:creationId xmlns:a16="http://schemas.microsoft.com/office/drawing/2014/main" id="{D4EFE348-FA06-F3D0-2E94-2458C8C09D8A}"/>
            </a:ext>
          </a:extLst>
        </xdr:cNvPr>
        <xdr:cNvSpPr/>
      </xdr:nvSpPr>
      <xdr:spPr>
        <a:xfrm>
          <a:off x="1327214" y="2974854"/>
          <a:ext cx="2740521" cy="524159"/>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100">
              <a:solidFill>
                <a:schemeClr val="bg1"/>
              </a:solidFill>
              <a:latin typeface="+mj-lt"/>
            </a:rPr>
            <a:t>Click on the university name to view the modules previously mapped from it!</a:t>
          </a:r>
        </a:p>
      </xdr:txBody>
    </xdr:sp>
    <xdr:clientData/>
  </xdr:twoCellAnchor>
  <xdr:twoCellAnchor>
    <xdr:from>
      <xdr:col>10</xdr:col>
      <xdr:colOff>121707</xdr:colOff>
      <xdr:row>5</xdr:row>
      <xdr:rowOff>50271</xdr:rowOff>
    </xdr:from>
    <xdr:to>
      <xdr:col>14</xdr:col>
      <xdr:colOff>582083</xdr:colOff>
      <xdr:row>12</xdr:row>
      <xdr:rowOff>142876</xdr:rowOff>
    </xdr:to>
    <xdr:sp macro="" textlink="">
      <xdr:nvSpPr>
        <xdr:cNvPr id="4" name="Rectangle 3">
          <a:extLst>
            <a:ext uri="{FF2B5EF4-FFF2-40B4-BE49-F238E27FC236}">
              <a16:creationId xmlns:a16="http://schemas.microsoft.com/office/drawing/2014/main" id="{0E059323-008D-CD6A-74D2-B42D945FA10F}"/>
            </a:ext>
          </a:extLst>
        </xdr:cNvPr>
        <xdr:cNvSpPr/>
      </xdr:nvSpPr>
      <xdr:spPr>
        <a:xfrm>
          <a:off x="16044332" y="1113896"/>
          <a:ext cx="2958043" cy="1637772"/>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1200" b="1">
              <a:solidFill>
                <a:sysClr val="windowText" lastClr="000000"/>
              </a:solidFill>
            </a:rPr>
            <a:t>Considerations for</a:t>
          </a:r>
          <a:r>
            <a:rPr lang="en-SG" sz="1200" b="1" baseline="0">
              <a:solidFill>
                <a:sysClr val="windowText" lastClr="000000"/>
              </a:solidFill>
            </a:rPr>
            <a:t> </a:t>
          </a:r>
          <a:r>
            <a:rPr lang="en-SG" sz="1200" b="1">
              <a:solidFill>
                <a:sysClr val="windowText" lastClr="000000"/>
              </a:solidFill>
            </a:rPr>
            <a:t>portfolio rating: </a:t>
          </a:r>
          <a:endParaRPr lang="en-SG" sz="1200" b="1"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a:solidFill>
                <a:sysClr val="windowText" lastClr="000000"/>
              </a:solidFill>
              <a:effectLst/>
              <a:latin typeface="+mn-lt"/>
              <a:ea typeface="+mn-ea"/>
              <a:cs typeface="+mn-cs"/>
            </a:rPr>
            <a:t>1.</a:t>
          </a:r>
          <a:r>
            <a:rPr lang="en-US" sz="1200" baseline="0">
              <a:solidFill>
                <a:sysClr val="windowText" lastClr="000000"/>
              </a:solidFill>
              <a:effectLst/>
              <a:latin typeface="+mn-lt"/>
              <a:ea typeface="+mn-ea"/>
              <a:cs typeface="+mn-cs"/>
            </a:rPr>
            <a:t> (Active) Participation in School Clubs</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ysClr val="windowText" lastClr="000000"/>
              </a:solidFill>
              <a:effectLst/>
              <a:latin typeface="+mn-lt"/>
              <a:ea typeface="+mn-ea"/>
              <a:cs typeface="+mn-cs"/>
            </a:rPr>
            <a:t>2. Doing Community Service Projects</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ysClr val="windowText" lastClr="000000"/>
              </a:solidFill>
              <a:effectLst/>
              <a:latin typeface="+mn-lt"/>
              <a:ea typeface="+mn-ea"/>
              <a:cs typeface="+mn-cs"/>
            </a:rPr>
            <a:t>3. Joining organising committees for School/Faculty/CCA Body events (Eg. Orientation Camps)</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ysClr val="windowText" lastClr="000000"/>
              </a:solidFill>
              <a:effectLst/>
              <a:latin typeface="+mn-lt"/>
              <a:ea typeface="+mn-ea"/>
              <a:cs typeface="+mn-cs"/>
            </a:rPr>
            <a:t>4. Leadership roles</a:t>
          </a:r>
          <a:r>
            <a:rPr lang="en-SG" sz="1200" baseline="0">
              <a:solidFill>
                <a:sysClr val="windowText" lastClr="000000"/>
              </a:solidFill>
              <a:effectLst/>
              <a:latin typeface="+mn-lt"/>
              <a:ea typeface="+mn-ea"/>
              <a:cs typeface="+mn-cs"/>
            </a:rPr>
            <a:t> in such activities is a plus</a:t>
          </a:r>
          <a:endParaRPr lang="en-US" sz="1200">
            <a:solidFill>
              <a:sysClr val="windowText" lastClr="000000"/>
            </a:solidFill>
            <a:effectLst/>
            <a:latin typeface="+mn-lt"/>
            <a:ea typeface="+mn-ea"/>
            <a:cs typeface="+mn-cs"/>
          </a:endParaRPr>
        </a:p>
      </xdr:txBody>
    </xdr:sp>
    <xdr:clientData/>
  </xdr:twoCellAnchor>
  <xdr:twoCellAnchor editAs="oneCell">
    <xdr:from>
      <xdr:col>11</xdr:col>
      <xdr:colOff>581085</xdr:colOff>
      <xdr:row>4</xdr:row>
      <xdr:rowOff>29293</xdr:rowOff>
    </xdr:from>
    <xdr:to>
      <xdr:col>12</xdr:col>
      <xdr:colOff>476307</xdr:colOff>
      <xdr:row>6</xdr:row>
      <xdr:rowOff>36406</xdr:rowOff>
    </xdr:to>
    <xdr:pic>
      <xdr:nvPicPr>
        <xdr:cNvPr id="5" name="Picture 4" descr="Pin PNG transparent image download, size: 1280x1204px">
          <a:extLst>
            <a:ext uri="{FF2B5EF4-FFF2-40B4-BE49-F238E27FC236}">
              <a16:creationId xmlns:a16="http://schemas.microsoft.com/office/drawing/2014/main" id="{E1A94AB4-C94C-AFCC-4DEC-382EBC95AD8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7127028" y="915897"/>
          <a:ext cx="506812" cy="4833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150926</xdr:colOff>
      <xdr:row>0</xdr:row>
      <xdr:rowOff>152041</xdr:rowOff>
    </xdr:from>
    <xdr:to>
      <xdr:col>1</xdr:col>
      <xdr:colOff>743766</xdr:colOff>
      <xdr:row>4</xdr:row>
      <xdr:rowOff>58175</xdr:rowOff>
    </xdr:to>
    <xdr:pic>
      <xdr:nvPicPr>
        <xdr:cNvPr id="7" name="Picture 6" descr="Airplane PNG Clipart - Best WEB Clipart">
          <a:extLst>
            <a:ext uri="{FF2B5EF4-FFF2-40B4-BE49-F238E27FC236}">
              <a16:creationId xmlns:a16="http://schemas.microsoft.com/office/drawing/2014/main" id="{3FFD0A56-BE38-9A10-8667-2A93CBD096FD}"/>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0926" y="152041"/>
          <a:ext cx="1919996" cy="9393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208760</xdr:colOff>
      <xdr:row>12</xdr:row>
      <xdr:rowOff>84145</xdr:rowOff>
    </xdr:from>
    <xdr:to>
      <xdr:col>0</xdr:col>
      <xdr:colOff>1199127</xdr:colOff>
      <xdr:row>14</xdr:row>
      <xdr:rowOff>31714</xdr:rowOff>
    </xdr:to>
    <xdr:sp macro="" textlink="">
      <xdr:nvSpPr>
        <xdr:cNvPr id="8" name="Rectangle 7">
          <a:extLst>
            <a:ext uri="{FF2B5EF4-FFF2-40B4-BE49-F238E27FC236}">
              <a16:creationId xmlns:a16="http://schemas.microsoft.com/office/drawing/2014/main" id="{896B4ABC-DA42-80F4-A237-F23C5EDCAA27}"/>
            </a:ext>
          </a:extLst>
        </xdr:cNvPr>
        <xdr:cNvSpPr/>
      </xdr:nvSpPr>
      <xdr:spPr>
        <a:xfrm>
          <a:off x="208760" y="3107754"/>
          <a:ext cx="990367" cy="326046"/>
        </a:xfrm>
        <a:prstGeom prst="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400" b="1"/>
            <a:t>Output</a:t>
          </a:r>
        </a:p>
      </xdr:txBody>
    </xdr:sp>
    <xdr:clientData/>
  </xdr:twoCellAnchor>
  <xdr:twoCellAnchor>
    <xdr:from>
      <xdr:col>0</xdr:col>
      <xdr:colOff>230196</xdr:colOff>
      <xdr:row>4</xdr:row>
      <xdr:rowOff>53565</xdr:rowOff>
    </xdr:from>
    <xdr:to>
      <xdr:col>0</xdr:col>
      <xdr:colOff>1220563</xdr:colOff>
      <xdr:row>5</xdr:row>
      <xdr:rowOff>203981</xdr:rowOff>
    </xdr:to>
    <xdr:sp macro="" textlink="">
      <xdr:nvSpPr>
        <xdr:cNvPr id="9" name="Rectangle 8">
          <a:extLst>
            <a:ext uri="{FF2B5EF4-FFF2-40B4-BE49-F238E27FC236}">
              <a16:creationId xmlns:a16="http://schemas.microsoft.com/office/drawing/2014/main" id="{1BBF9CE8-AEEA-442A-8BD6-9147CE45F40A}"/>
            </a:ext>
          </a:extLst>
        </xdr:cNvPr>
        <xdr:cNvSpPr/>
      </xdr:nvSpPr>
      <xdr:spPr>
        <a:xfrm>
          <a:off x="230196" y="970787"/>
          <a:ext cx="990367" cy="335625"/>
        </a:xfrm>
        <a:prstGeom prst="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400" b="1"/>
            <a:t>Input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an-Tan" refreshedDate="45756.548004745368" createdVersion="8" refreshedVersion="8" minRefreshableVersion="3" recordCount="273" xr:uid="{F2E373A2-F6A5-465C-8EDB-E00C12E56290}">
  <cacheSource type="worksheet">
    <worksheetSource name="Table1"/>
  </cacheSource>
  <cacheFields count="22">
    <cacheField name="External OrgID" numFmtId="0">
      <sharedItems containsSemiMixedTypes="0" containsString="0" containsNumber="1" containsInteger="1" minValue="4003" maxValue="4472"/>
    </cacheField>
    <cacheField name="Region" numFmtId="0">
      <sharedItems count="8">
        <s v="Europe"/>
        <s v="North America"/>
        <s v="Asia"/>
        <s v="Oceania"/>
        <s v="Africa"/>
        <s v="South America"/>
        <s v="Central Asia"/>
        <s v="Middle East"/>
      </sharedItems>
    </cacheField>
    <cacheField name="Country" numFmtId="0">
      <sharedItems count="43">
        <s v="Finland"/>
        <s v="Denmark"/>
        <s v="USA"/>
        <s v="Philippines"/>
        <s v="Australia"/>
        <s v="Norway"/>
        <s v="Italy"/>
        <s v="Germany"/>
        <s v="China"/>
        <s v="Hong Kong"/>
        <s v="Thailand"/>
        <s v="S. Korea"/>
        <s v="Japan"/>
        <s v="UK"/>
        <s v="Canada"/>
        <s v="Hungary"/>
        <s v="France"/>
        <s v="Netherlands"/>
        <s v="Spain"/>
        <s v="Morocco"/>
        <s v="Brazil"/>
        <s v="Belgium"/>
        <s v="Mexico"/>
        <s v="Sweden"/>
        <s v="Kazakhstan"/>
        <s v="Turkey"/>
        <s v="Poland"/>
        <s v="Taiwan"/>
        <s v="India"/>
        <s v="Czech Republic"/>
        <s v="Ireland"/>
        <s v="Chile"/>
        <s v="Peru"/>
        <s v="Ecuador"/>
        <s v="Portugal"/>
        <s v="Indonesia"/>
        <s v="New Zealand"/>
        <s v="Switzerland"/>
        <s v="Iceland"/>
        <s v="South Africa"/>
        <s v="Austria"/>
        <s v="Croatia"/>
        <s v="Lithuania"/>
      </sharedItems>
    </cacheField>
    <cacheField name="City/State" numFmtId="0">
      <sharedItems/>
    </cacheField>
    <cacheField name="Partner University" numFmtId="0">
      <sharedItems/>
    </cacheField>
    <cacheField name="No. of Places in Fall 2025" numFmtId="0">
      <sharedItems containsSemiMixedTypes="0" containsString="0" containsNumber="1" containsInteger="1" minValue="0" maxValue="40"/>
    </cacheField>
    <cacheField name="No. of Places in Spring 2026" numFmtId="0">
      <sharedItems containsSemiMixedTypes="0" containsString="0" containsNumber="1" containsInteger="1" minValue="0" maxValue="30"/>
    </cacheField>
    <cacheField name="Min cGPA Requirement" numFmtId="2">
      <sharedItems containsBlank="1" containsMixedTypes="1" containsNumber="1" minValue="2.25" maxValue="3.3"/>
    </cacheField>
    <cacheField name="Applicable only to students in the following first-degree programmes" numFmtId="0">
      <sharedItems/>
    </cacheField>
    <cacheField name="Remarks" numFmtId="0">
      <sharedItems containsBlank="1" longText="1"/>
    </cacheField>
    <cacheField name="Session" numFmtId="0">
      <sharedItems count="4">
        <s v="Both"/>
        <s v="Fall"/>
        <s v="Spring"/>
        <s v="Any" u="1"/>
      </sharedItems>
    </cacheField>
    <cacheField name="Spring 2024 10th Percentile GPA" numFmtId="2">
      <sharedItems containsBlank="1" containsMixedTypes="1" containsNumber="1" minValue="2.35" maxValue="4.12"/>
    </cacheField>
    <cacheField name="Spring 2024 90th Percentile GPA" numFmtId="2">
      <sharedItems containsBlank="1" containsMixedTypes="1" containsNumber="1" minValue="2.59" maxValue="4.13"/>
    </cacheField>
    <cacheField name="Fall 2024 10th Percentile GPA" numFmtId="2">
      <sharedItems containsString="0" containsBlank="1" containsNumber="1" minValue="2.2599999999999998" maxValue="4.01"/>
    </cacheField>
    <cacheField name="Fall 2024 90th Percentile GPA" numFmtId="2">
      <sharedItems containsString="0" containsBlank="1" containsNumber="1" minValue="2.44" maxValue="4.1100000000000003"/>
    </cacheField>
    <cacheField name="Currency" numFmtId="0">
      <sharedItems/>
    </cacheField>
    <cacheField name="Estimated Cost of Living Per Month (Country's Currency)" numFmtId="166">
      <sharedItems containsSemiMixedTypes="0" containsString="0" containsNumber="1" minValue="200" maxValue="10250000"/>
    </cacheField>
    <cacheField name="Estimated Cost of Living Per Month (SGD)" numFmtId="165">
      <sharedItems containsSemiMixedTypes="0" containsString="0" containsNumber="1" minValue="0.72687999999999997" maxValue="9313.15"/>
    </cacheField>
    <cacheField name="Dorm Availability (Y/N)" numFmtId="0">
      <sharedItems/>
    </cacheField>
    <cacheField name="Estimated Housing Price per month (Country's Currency)" numFmtId="166">
      <sharedItems containsString="0" containsBlank="1" containsNumber="1" minValue="90" maxValue="2000000"/>
    </cacheField>
    <cacheField name="Estimated Housing Price per month (SGD)" numFmtId="165">
      <sharedItems containsSemiMixedTypes="0" containsString="0" containsNumber="1" minValue="0" maxValue="3896.6910000000003"/>
    </cacheField>
    <cacheField name="Total monthly expense (SGD)" numFmtId="165">
      <sharedItems containsSemiMixedTypes="0" containsString="0" containsNumber="1" minValue="2.3253000000000004" maxValue="9552.1327199999996"/>
    </cacheField>
  </cacheFields>
  <extLst>
    <ext xmlns:x14="http://schemas.microsoft.com/office/spreadsheetml/2009/9/main" uri="{725AE2AE-9491-48be-B2B4-4EB974FC3084}">
      <x14:pivotCacheDefinition pivotCacheId="1115524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3">
  <r>
    <n v="4045"/>
    <x v="0"/>
    <x v="0"/>
    <s v="Helsinki"/>
    <s v="Aalto University School of Business"/>
    <n v="5"/>
    <n v="5"/>
    <m/>
    <s v="All (except LLB &amp; JD)"/>
    <m/>
    <x v="0"/>
    <n v="3.18"/>
    <n v="3.92"/>
    <n v="3.54"/>
    <n v="3.76"/>
    <s v="EUR"/>
    <n v="600"/>
    <n v="894.66000000000008"/>
    <s v="Yes (Subject to Availability)"/>
    <n v="400"/>
    <n v="596.44000000000005"/>
    <n v="1491.1000000000001"/>
  </r>
  <r>
    <n v="4003"/>
    <x v="0"/>
    <x v="1"/>
    <s v="Aarhus"/>
    <s v="Aarhus School of Business, University of Aarhus"/>
    <n v="6"/>
    <n v="2"/>
    <m/>
    <s v="All (except LLB &amp; JD)"/>
    <m/>
    <x v="0"/>
    <n v="3.22"/>
    <n v="3.22"/>
    <n v="3.36"/>
    <n v="3.73"/>
    <s v="DKK"/>
    <n v="4000"/>
    <n v="798.8"/>
    <s v="Yes (Subject to Availability)"/>
    <n v="3600"/>
    <n v="718.92"/>
    <n v="1517.7199999999998"/>
  </r>
  <r>
    <n v="4004"/>
    <x v="1"/>
    <x v="2"/>
    <s v="Tempe, Arizona"/>
    <s v="Arizona State University"/>
    <n v="4"/>
    <n v="4"/>
    <m/>
    <s v="All (except LLB &amp; JD)"/>
    <m/>
    <x v="0"/>
    <n v="3.12"/>
    <n v="3.17"/>
    <n v="3.51"/>
    <n v="3.63"/>
    <s v="USD"/>
    <n v="1800"/>
    <n v="2428.92"/>
    <s v="Yes (Subject to Availability)"/>
    <n v="1400"/>
    <n v="1889.1599999999999"/>
    <n v="4318.08"/>
  </r>
  <r>
    <n v="4005"/>
    <x v="2"/>
    <x v="3"/>
    <s v="Manila"/>
    <s v="Ateneo de Manila University"/>
    <n v="5"/>
    <n v="5"/>
    <m/>
    <s v="All (except LLB &amp; JD)"/>
    <s v="Eligible for Group ISEP application."/>
    <x v="0"/>
    <m/>
    <m/>
    <n v="2.2599999999999998"/>
    <n v="3.01"/>
    <s v="PHP"/>
    <n v="26950"/>
    <n v="633.32500000000005"/>
    <s v="Yes (Subject to Availability)"/>
    <n v="17400"/>
    <n v="408.9"/>
    <n v="1042.2249999999999"/>
  </r>
  <r>
    <n v="4304"/>
    <x v="3"/>
    <x v="4"/>
    <s v="Canberra"/>
    <s v="Australian National University"/>
    <n v="3"/>
    <n v="3"/>
    <n v="3"/>
    <s v="All"/>
    <s v="2 placements for LLB &amp; JD students in each AY"/>
    <x v="0"/>
    <n v="3.09"/>
    <n v="3.13"/>
    <n v="3.36"/>
    <n v="3.5"/>
    <s v="AUD"/>
    <n v="1461.6"/>
    <n v="1175.2725599999999"/>
    <s v="Yes (Subject to Availability)"/>
    <n v="1890"/>
    <n v="1519.749"/>
    <n v="2695.0215600000001"/>
  </r>
  <r>
    <n v="4126"/>
    <x v="1"/>
    <x v="2"/>
    <s v="Wellesley, Massachusetts"/>
    <s v="Babson College"/>
    <n v="6"/>
    <n v="6"/>
    <m/>
    <s v="All (except LLB &amp; JD)"/>
    <m/>
    <x v="0"/>
    <n v="2.67"/>
    <n v="3.26"/>
    <n v="2.66"/>
    <n v="3.32"/>
    <s v="USD"/>
    <n v="5624"/>
    <n v="7589.0255999999999"/>
    <s v="Yes (Subject to Availability)"/>
    <n v="1454.8"/>
    <n v="1963.1071199999999"/>
    <n v="9552.1327199999996"/>
  </r>
  <r>
    <n v="4009"/>
    <x v="0"/>
    <x v="5"/>
    <s v="Oslo"/>
    <s v="BI Norwegian Business School"/>
    <n v="5"/>
    <n v="5"/>
    <m/>
    <s v="All (except LLB &amp; JD)"/>
    <m/>
    <x v="0"/>
    <n v="3.1"/>
    <n v="3.35"/>
    <n v="3.68"/>
    <n v="3.96"/>
    <s v="NOK"/>
    <n v="13790"/>
    <n v="1707.202"/>
    <s v="Yes (Guaranteed)"/>
    <n v="7931"/>
    <n v="981.8578"/>
    <n v="2689.0598"/>
  </r>
  <r>
    <n v="4011"/>
    <x v="0"/>
    <x v="6"/>
    <s v="Milan"/>
    <s v="Bocconi University"/>
    <n v="8"/>
    <n v="8"/>
    <m/>
    <s v="All (except LLB &amp; JD)"/>
    <m/>
    <x v="0"/>
    <n v="3.46"/>
    <n v="4.0599999999999996"/>
    <n v="3.85"/>
    <n v="3.97"/>
    <s v="EUR"/>
    <n v="1760"/>
    <n v="2624.3360000000002"/>
    <s v="Yes (Subject to Availability)"/>
    <n v="700"/>
    <n v="1043.77"/>
    <n v="3668.1060000000002"/>
  </r>
  <r>
    <n v="4263"/>
    <x v="0"/>
    <x v="6"/>
    <s v="Milan"/>
    <s v="Bocconi University (School of Law - Themis)"/>
    <n v="3"/>
    <n v="0"/>
    <n v="3.2"/>
    <s v="LLB &amp; JD"/>
    <m/>
    <x v="1"/>
    <m/>
    <m/>
    <n v="3.33"/>
    <n v="3.37"/>
    <s v="EUR"/>
    <n v="1760"/>
    <n v="2624.3360000000002"/>
    <s v="Yes (Subject to Availability)"/>
    <n v="700"/>
    <n v="1043.77"/>
    <n v="3668.1060000000002"/>
  </r>
  <r>
    <n v="4205"/>
    <x v="0"/>
    <x v="6"/>
    <s v="Milan"/>
    <s v="Bocconi University (School of Law)"/>
    <n v="3"/>
    <n v="0"/>
    <m/>
    <s v="LLB &amp; JD"/>
    <m/>
    <x v="1"/>
    <m/>
    <m/>
    <n v="3.45"/>
    <n v="3.65"/>
    <s v="EUR"/>
    <n v="1760"/>
    <n v="2624.3360000000002"/>
    <s v="Yes (Subject to Availability)"/>
    <n v="700"/>
    <n v="1043.77"/>
    <n v="3668.1060000000002"/>
  </r>
  <r>
    <n v="4290"/>
    <x v="1"/>
    <x v="2"/>
    <s v="Boston, Massachusetts"/>
    <s v="Boston University"/>
    <n v="2"/>
    <n v="0"/>
    <m/>
    <s v="All (except LLB &amp; JD)"/>
    <m/>
    <x v="1"/>
    <m/>
    <m/>
    <n v="3.6"/>
    <n v="3.72"/>
    <s v="USD"/>
    <n v="1095"/>
    <n v="1477.5929999999998"/>
    <s v="Yes (Subject to Availability)"/>
    <n v="1987.6"/>
    <n v="2682.0674399999998"/>
    <n v="4159.6604399999997"/>
  </r>
  <r>
    <n v="4162"/>
    <x v="0"/>
    <x v="7"/>
    <s v="Hamburg"/>
    <s v="Bucerius Law School"/>
    <n v="4"/>
    <n v="0"/>
    <m/>
    <s v="LLB &amp; JD"/>
    <m/>
    <x v="1"/>
    <m/>
    <m/>
    <n v="3.36"/>
    <n v="3.49"/>
    <s v="EUR"/>
    <n v="1000"/>
    <n v="1491.1000000000001"/>
    <s v="Yes (Subject to Availability)"/>
    <n v="700"/>
    <n v="1043.77"/>
    <n v="2534.87"/>
  </r>
  <r>
    <n v="4378"/>
    <x v="2"/>
    <x v="8"/>
    <s v="Beijing"/>
    <s v="China University of Political Science and Law"/>
    <n v="2"/>
    <n v="2"/>
    <n v="3"/>
    <s v="LLB &amp; JD"/>
    <s v="Students of Mainland China, Hong Kong, Macau and Taiwan nationality are not allowed to apply for this programme"/>
    <x v="0"/>
    <m/>
    <m/>
    <n v="3.5"/>
    <n v="3.5"/>
    <s v="CNY"/>
    <n v="3400"/>
    <n v="624.24"/>
    <s v="Yes (Guaranteed)"/>
    <n v="90"/>
    <n v="16.524000000000001"/>
    <n v="640.76400000000001"/>
  </r>
  <r>
    <n v="4022"/>
    <x v="2"/>
    <x v="9"/>
    <s v="New Territories"/>
    <s v="Chinese University of Hong Kong"/>
    <n v="2"/>
    <n v="2"/>
    <n v="3"/>
    <s v="All (except LLB &amp; JD)"/>
    <m/>
    <x v="0"/>
    <m/>
    <m/>
    <n v="3.29"/>
    <n v="3.74"/>
    <s v="HKD"/>
    <n v="3500"/>
    <n v="608.30000000000007"/>
    <s v="Yes (Guaranteed)"/>
    <n v="1600"/>
    <n v="278.08000000000004"/>
    <n v="886.38000000000011"/>
  </r>
  <r>
    <n v="4016"/>
    <x v="2"/>
    <x v="10"/>
    <s v="Bangkok"/>
    <s v="Chulalongkorn University"/>
    <n v="2"/>
    <n v="2"/>
    <n v="2.75"/>
    <s v="All (except LLB &amp; JD)"/>
    <s v="1 placement for BBM student per semester"/>
    <x v="0"/>
    <n v="2.75"/>
    <n v="2.75"/>
    <n v="2.9"/>
    <n v="2.9"/>
    <s v="THB"/>
    <n v="13000"/>
    <n v="503.09999999999997"/>
    <s v="Yes (Subject to Availability)"/>
    <n v="15000"/>
    <n v="580.5"/>
    <n v="1083.5999999999999"/>
  </r>
  <r>
    <n v="4455"/>
    <x v="2"/>
    <x v="10"/>
    <s v="Bangkok"/>
    <s v="Chulalongkorn University School of Integrated Innovation"/>
    <n v="10"/>
    <n v="10"/>
    <n v="2.75"/>
    <s v="All (except LLB &amp; JD)"/>
    <s v="Students are also required to apply to SMU Institute of Innovation and Entrepreneurship (IIE) if you are interested in the Global Innovation Immersion Programme (GII) 6-month track._x000a_Email contact : iie-gii@smu.edu.sg"/>
    <x v="0"/>
    <m/>
    <m/>
    <n v="2.95"/>
    <n v="2.95"/>
    <s v="THB"/>
    <n v="13000"/>
    <n v="503.09999999999997"/>
    <s v="Yes (Subject to Availability)"/>
    <n v="15000"/>
    <n v="580.5"/>
    <n v="1083.5999999999999"/>
  </r>
  <r>
    <n v="4319"/>
    <x v="2"/>
    <x v="11"/>
    <s v="Seoul"/>
    <s v="Chung Ang University"/>
    <n v="2"/>
    <n v="2"/>
    <m/>
    <s v="All (except LLB &amp; JD)"/>
    <m/>
    <x v="0"/>
    <m/>
    <m/>
    <n v="3.69"/>
    <n v="3.71"/>
    <s v="KRW"/>
    <n v="10250000"/>
    <n v="9313.15"/>
    <s v="Yes (Subject to Availability)"/>
    <n v="256000"/>
    <n v="232.60159999999999"/>
    <n v="9545.7515999999996"/>
  </r>
  <r>
    <n v="4243"/>
    <x v="2"/>
    <x v="12"/>
    <s v="Tokyo"/>
    <s v="Chuo University"/>
    <n v="0"/>
    <n v="3"/>
    <m/>
    <s v="All (except LLB &amp; JD)"/>
    <m/>
    <x v="2"/>
    <n v="3.02"/>
    <n v="3.26"/>
    <m/>
    <m/>
    <s v="JPY"/>
    <n v="50000"/>
    <n v="464.35"/>
    <s v="Yes (Guaranteed)"/>
    <n v="64600"/>
    <n v="599.9402"/>
    <n v="1064.2901999999999"/>
  </r>
  <r>
    <n v="4017"/>
    <x v="0"/>
    <x v="13"/>
    <s v="London"/>
    <s v="City University London"/>
    <n v="2"/>
    <n v="2"/>
    <n v="3"/>
    <s v="All (except LLB &amp; JD)"/>
    <m/>
    <x v="0"/>
    <m/>
    <m/>
    <n v="3.77"/>
    <n v="4.07"/>
    <s v="GBP"/>
    <n v="1150"/>
    <n v="1991.1100000000001"/>
    <s v="Yes (Subject to Availability)"/>
    <n v="966"/>
    <n v="1672.5324000000001"/>
    <n v="3663.6424000000002"/>
  </r>
  <r>
    <n v="4018"/>
    <x v="2"/>
    <x v="9"/>
    <s v="Kowloon Tong, Kowloon"/>
    <s v="City University of Hong Kong"/>
    <n v="2"/>
    <n v="2"/>
    <m/>
    <s v="All (except LLB &amp; JD)"/>
    <m/>
    <x v="0"/>
    <n v="3.26"/>
    <n v="3.78"/>
    <n v="3.23"/>
    <n v="3.51"/>
    <s v="HKD"/>
    <n v="25000"/>
    <n v="4345"/>
    <s v="Yes (Subject to Availability)"/>
    <n v="2865"/>
    <n v="497.93700000000001"/>
    <n v="4842.9369999999999"/>
  </r>
  <r>
    <n v="4438"/>
    <x v="2"/>
    <x v="9"/>
    <s v="Kowloon Tong, Kowloon"/>
    <s v="City University of Hong Kong (Themis)"/>
    <n v="1"/>
    <n v="1"/>
    <n v="3.2"/>
    <s v="LLB &amp; JD"/>
    <m/>
    <x v="0"/>
    <m/>
    <m/>
    <n v="3.54"/>
    <n v="3.54"/>
    <s v="HKD"/>
    <n v="25000"/>
    <n v="4345"/>
    <s v="Yes (Subject to Availability)"/>
    <n v="2865"/>
    <n v="497.93700000000001"/>
    <n v="4842.9369999999999"/>
  </r>
  <r>
    <n v="4361"/>
    <x v="2"/>
    <x v="9"/>
    <s v="Kowloon Tong, Kowloon"/>
    <s v="City University of Hong Kong, School of Law"/>
    <n v="2"/>
    <n v="0"/>
    <n v="3"/>
    <s v="LLB &amp; JD"/>
    <m/>
    <x v="0"/>
    <m/>
    <m/>
    <n v="3.63"/>
    <n v="3.63"/>
    <s v="HKD"/>
    <n v="25000"/>
    <n v="4345"/>
    <s v="Yes (Subject to Availability)"/>
    <n v="2865"/>
    <n v="497.93700000000001"/>
    <n v="4842.9369999999999"/>
  </r>
  <r>
    <n v="4392"/>
    <x v="1"/>
    <x v="2"/>
    <s v="New York City"/>
    <s v="City University of New York - Baruch College"/>
    <n v="6"/>
    <n v="4"/>
    <n v="3"/>
    <s v="All (except LLB &amp; JD)"/>
    <m/>
    <x v="0"/>
    <n v="3.7"/>
    <n v="3.7"/>
    <n v="3.49"/>
    <n v="3.83"/>
    <s v="USD"/>
    <n v="1205"/>
    <n v="1626.0269999999998"/>
    <s v="Yes (Subject to Availability)"/>
    <n v="1500"/>
    <n v="2024.1"/>
    <n v="3650.1269999999995"/>
  </r>
  <r>
    <n v="4426"/>
    <x v="0"/>
    <x v="13"/>
    <s v="London"/>
    <s v="City, University of London - School of Law "/>
    <n v="4"/>
    <n v="2"/>
    <m/>
    <s v="LLB &amp; JD"/>
    <s v="For final year students only"/>
    <x v="0"/>
    <m/>
    <m/>
    <m/>
    <m/>
    <s v="GBP"/>
    <n v="1150"/>
    <n v="1991.1100000000001"/>
    <s v="Yes (Subject to Availability)"/>
    <n v="966"/>
    <n v="1672.5324000000001"/>
    <n v="3663.6424000000002"/>
  </r>
  <r>
    <n v="4303"/>
    <x v="1"/>
    <x v="14"/>
    <s v="Montreal, Quebec "/>
    <s v="Concordia University"/>
    <n v="4"/>
    <n v="2"/>
    <n v="3"/>
    <s v="All (except LLB &amp; JD)"/>
    <m/>
    <x v="0"/>
    <n v="3.21"/>
    <n v="3.33"/>
    <n v="3.25"/>
    <n v="3.3"/>
    <s v="CAD"/>
    <n v="1368.3"/>
    <n v="1297.28523"/>
    <s v="Yes (Subject to Availability)"/>
    <n v="1000"/>
    <n v="948.1"/>
    <n v="2245.3852299999999"/>
  </r>
  <r>
    <n v="4015"/>
    <x v="0"/>
    <x v="1"/>
    <s v="Copenhagen"/>
    <s v="Copenhagen Business School"/>
    <n v="12"/>
    <n v="6"/>
    <m/>
    <s v="All (except LLB &amp; JD)"/>
    <m/>
    <x v="0"/>
    <n v="3.52"/>
    <n v="3.95"/>
    <n v="3.59"/>
    <n v="4.1100000000000003"/>
    <s v="DKK"/>
    <n v="7125"/>
    <n v="1422.8625"/>
    <s v="Yes (Subject to Availability)"/>
    <n v="7000"/>
    <n v="1397.8999999999999"/>
    <n v="2820.7624999999998"/>
  </r>
  <r>
    <n v="4012"/>
    <x v="0"/>
    <x v="15"/>
    <s v="Budapest"/>
    <s v="Corvinus University of Budapest"/>
    <n v="2"/>
    <n v="2"/>
    <m/>
    <s v="All (except LLB &amp; JD)"/>
    <m/>
    <x v="0"/>
    <n v="3.21"/>
    <n v="3.21"/>
    <n v="3.1"/>
    <n v="3.29"/>
    <s v="HUF"/>
    <n v="300000"/>
    <n v="1094.0999999999999"/>
    <s v="Yes (Subject to Availability)"/>
    <n v="53100"/>
    <n v="193.6557"/>
    <n v="1287.7556999999999"/>
  </r>
  <r>
    <n v="4024"/>
    <x v="2"/>
    <x v="3"/>
    <s v="Manila"/>
    <s v="De La Salle University"/>
    <n v="5"/>
    <n v="5"/>
    <n v="2.5"/>
    <s v="All (except LLB &amp; JD)"/>
    <m/>
    <x v="0"/>
    <m/>
    <m/>
    <n v="2.84"/>
    <n v="2.84"/>
    <s v="PHP"/>
    <n v="18000"/>
    <n v="423"/>
    <s v="No"/>
    <n v="11000"/>
    <n v="258.5"/>
    <n v="681.5"/>
  </r>
  <r>
    <n v="4307"/>
    <x v="2"/>
    <x v="11"/>
    <s v="Seoul"/>
    <s v="Dongguk University"/>
    <n v="2"/>
    <n v="2"/>
    <m/>
    <s v="All (except LLB &amp; JD)"/>
    <m/>
    <x v="0"/>
    <n v="3.13"/>
    <n v="3.26"/>
    <n v="3.36"/>
    <n v="3.5"/>
    <s v="KRW"/>
    <n v="720000"/>
    <n v="654.19200000000001"/>
    <s v="Yes (Subject to Availability)"/>
    <n v="373125"/>
    <n v="339.02137499999998"/>
    <n v="993.21337500000004"/>
  </r>
  <r>
    <n v="4312"/>
    <x v="0"/>
    <x v="7"/>
    <s v="Oestrich-Winkel"/>
    <s v="EBS Law School"/>
    <n v="4"/>
    <n v="0"/>
    <m/>
    <s v="LLB &amp; JD"/>
    <m/>
    <x v="1"/>
    <m/>
    <m/>
    <n v="3.5"/>
    <n v="3.82"/>
    <s v="EUR"/>
    <n v="580"/>
    <n v="864.83800000000008"/>
    <s v="Yes (Subject to Availability)"/>
    <n v="575"/>
    <n v="857.38250000000005"/>
    <n v="1722.2205000000001"/>
  </r>
  <r>
    <n v="4376"/>
    <x v="0"/>
    <x v="16"/>
    <s v="Lyon"/>
    <s v="EMLYON Business School"/>
    <n v="4"/>
    <n v="4"/>
    <m/>
    <s v="BBM"/>
    <m/>
    <x v="0"/>
    <n v="3.12"/>
    <n v="3.12"/>
    <m/>
    <m/>
    <s v="EUR"/>
    <n v="700"/>
    <n v="1043.77"/>
    <s v="No"/>
    <n v="500"/>
    <n v="745.55000000000007"/>
    <n v="1789.3200000000002"/>
  </r>
  <r>
    <n v="4027"/>
    <x v="1"/>
    <x v="2"/>
    <s v="Atlanta, Georgia"/>
    <s v="Emory University"/>
    <n v="2"/>
    <n v="2"/>
    <n v="3"/>
    <s v="All (except LLB &amp; JD)"/>
    <m/>
    <x v="0"/>
    <n v="3.31"/>
    <n v="3.74"/>
    <n v="3.81"/>
    <n v="3.81"/>
    <s v="USD"/>
    <n v="2536"/>
    <n v="3422.0783999999999"/>
    <s v="Yes (Subject to Availability)"/>
    <n v="1280"/>
    <n v="1727.232"/>
    <n v="5149.3104000000003"/>
  </r>
  <r>
    <n v="4248"/>
    <x v="0"/>
    <x v="17"/>
    <s v="Rotterdam "/>
    <s v="Erasmus University Rotterdam, Erasmus School of Economics"/>
    <n v="6"/>
    <n v="0"/>
    <m/>
    <s v="All (except LLB &amp; JD)"/>
    <m/>
    <x v="0"/>
    <m/>
    <m/>
    <n v="3.26"/>
    <n v="3.58"/>
    <s v="EUR"/>
    <n v="700"/>
    <n v="1043.77"/>
    <s v="Yes (Subject to Availability)"/>
    <n v="850"/>
    <n v="1267.4350000000002"/>
    <n v="2311.2049999999999"/>
  </r>
  <r>
    <n v="4357"/>
    <x v="0"/>
    <x v="17"/>
    <s v="Rotterdam "/>
    <s v="Erasmus University Rotterdam, Erasmus School of History, Culture &amp; Communication"/>
    <n v="0"/>
    <n v="6"/>
    <m/>
    <s v="All (except LLB &amp; JD)"/>
    <m/>
    <x v="0"/>
    <n v="3.07"/>
    <n v="3.4"/>
    <m/>
    <m/>
    <s v="EUR"/>
    <n v="700"/>
    <n v="1043.77"/>
    <s v="Yes (Subject to Availability)"/>
    <n v="850"/>
    <n v="1267.4350000000002"/>
    <n v="2311.2049999999999"/>
  </r>
  <r>
    <n v="4028"/>
    <x v="0"/>
    <x v="17"/>
    <s v="Rotterdam "/>
    <s v="Erasmus University Rotterdam, Rotterdam School of Management"/>
    <n v="16"/>
    <n v="4"/>
    <m/>
    <s v="All (except LLB &amp; JD)"/>
    <s v="Only for students from Year 3 onwards"/>
    <x v="0"/>
    <m/>
    <m/>
    <n v="3.33"/>
    <n v="3.81"/>
    <s v="EUR"/>
    <n v="700"/>
    <n v="1043.77"/>
    <s v="Yes (Subject to Availability)"/>
    <n v="850"/>
    <n v="1267.4350000000002"/>
    <n v="2311.2049999999999"/>
  </r>
  <r>
    <n v="4029"/>
    <x v="0"/>
    <x v="18"/>
    <s v="Barcelona"/>
    <s v="ESADE"/>
    <n v="6"/>
    <n v="6"/>
    <m/>
    <s v="All (except LLB &amp; JD)"/>
    <m/>
    <x v="0"/>
    <n v="3.48"/>
    <n v="3.94"/>
    <n v="3.74"/>
    <n v="3.97"/>
    <s v="EUR"/>
    <n v="600"/>
    <n v="894.66000000000008"/>
    <s v="Yes (Subject to Availability)"/>
    <n v="800"/>
    <n v="1192.8800000000001"/>
    <n v="2087.54"/>
  </r>
  <r>
    <n v="4314"/>
    <x v="0"/>
    <x v="18"/>
    <s v="Barcelona"/>
    <s v="ESADE Law School"/>
    <n v="8"/>
    <n v="0"/>
    <m/>
    <s v="LLB &amp; JD"/>
    <m/>
    <x v="0"/>
    <m/>
    <m/>
    <n v="3.49"/>
    <n v="3.9"/>
    <s v="EUR"/>
    <n v="600"/>
    <n v="894.66000000000008"/>
    <s v="Yes (Subject to Availability)"/>
    <n v="800"/>
    <n v="1192.8800000000001"/>
    <n v="2087.54"/>
  </r>
  <r>
    <n v="4433"/>
    <x v="0"/>
    <x v="18"/>
    <s v="Barcelona"/>
    <s v="ESADE Law School – GGELO"/>
    <n v="8"/>
    <n v="8"/>
    <m/>
    <s v="BSocSc"/>
    <m/>
    <x v="0"/>
    <m/>
    <m/>
    <n v="3"/>
    <n v="3.6"/>
    <s v="EUR"/>
    <n v="600"/>
    <n v="894.66000000000008"/>
    <s v="Yes (Subject to Availability)"/>
    <n v="800"/>
    <n v="1192.8800000000001"/>
    <n v="2087.54"/>
  </r>
  <r>
    <n v="4260"/>
    <x v="0"/>
    <x v="18"/>
    <s v="Barcelona"/>
    <s v="ESADE Law School – Themis"/>
    <n v="2"/>
    <n v="0"/>
    <n v="3.2"/>
    <s v="LLB &amp; JD"/>
    <m/>
    <x v="1"/>
    <m/>
    <m/>
    <n v="3.49"/>
    <n v="3.59"/>
    <s v="EUR"/>
    <n v="600"/>
    <n v="894.66000000000008"/>
    <s v="Yes (Subject to Availability)"/>
    <n v="800"/>
    <n v="1192.8800000000001"/>
    <n v="2087.54"/>
  </r>
  <r>
    <n v="4193"/>
    <x v="4"/>
    <x v="19"/>
    <s v="Casablanca"/>
    <s v="ESCA School of Management"/>
    <n v="2"/>
    <n v="2"/>
    <m/>
    <s v="All (except LLB &amp; JD)"/>
    <m/>
    <x v="0"/>
    <m/>
    <m/>
    <n v="2.54"/>
    <n v="2.54"/>
    <s v="MAD"/>
    <n v="4000"/>
    <n v="569.20000000000005"/>
    <s v="No"/>
    <n v="5455"/>
    <n v="776.24650000000008"/>
    <n v="1345.4465"/>
  </r>
  <r>
    <n v="4217"/>
    <x v="0"/>
    <x v="16"/>
    <s v="Paris"/>
    <s v="ESCP Europe"/>
    <n v="6"/>
    <n v="6"/>
    <m/>
    <s v="All (except LLB &amp; JD)"/>
    <s v="For final year students only"/>
    <x v="0"/>
    <m/>
    <m/>
    <n v="3.02"/>
    <n v="3.74"/>
    <s v="EUR"/>
    <n v="1025"/>
    <n v="1528.3775000000001"/>
    <s v="No"/>
    <n v="900"/>
    <n v="1341.99"/>
    <n v="2870.3675000000003"/>
  </r>
  <r>
    <n v="4034"/>
    <x v="0"/>
    <x v="16"/>
    <s v="Paris"/>
    <s v="ESSEC Business School"/>
    <n v="8"/>
    <n v="8"/>
    <m/>
    <s v="All (except LLB &amp; JD)"/>
    <m/>
    <x v="0"/>
    <n v="2.85"/>
    <n v="3.62"/>
    <n v="3.15"/>
    <n v="3.39"/>
    <s v="EUR"/>
    <n v="640"/>
    <n v="954.30400000000009"/>
    <s v="Yes (Subject to Availability)"/>
    <n v="670"/>
    <n v="999.03700000000003"/>
    <n v="1953.3410000000001"/>
  </r>
  <r>
    <n v="4025"/>
    <x v="0"/>
    <x v="7"/>
    <s v="Oestrich-Winkel"/>
    <s v="European Business School - Germany"/>
    <n v="6"/>
    <n v="2"/>
    <m/>
    <s v="All (except LLB &amp; JD)"/>
    <m/>
    <x v="0"/>
    <m/>
    <m/>
    <n v="3.17"/>
    <n v="3.66"/>
    <s v="EUR"/>
    <n v="620"/>
    <n v="924.48200000000008"/>
    <s v="Yes (Subject to Availability)"/>
    <n v="575"/>
    <n v="857.38250000000005"/>
    <n v="1781.8645000000001"/>
  </r>
  <r>
    <n v="4142"/>
    <x v="2"/>
    <x v="11"/>
    <s v="Seoul"/>
    <s v="Ewha Womans University"/>
    <n v="1"/>
    <n v="1"/>
    <n v="2.5"/>
    <s v="All (except LLB &amp; JD)"/>
    <m/>
    <x v="0"/>
    <n v="3.48"/>
    <n v="3.58"/>
    <n v="3.8"/>
    <n v="3.8"/>
    <s v="KRW"/>
    <n v="700000"/>
    <n v="636.02"/>
    <s v="Yes (Subject to Availability)"/>
    <n v="417000"/>
    <n v="378.88619999999997"/>
    <n v="1014.9061999999999"/>
  </r>
  <r>
    <n v="4420"/>
    <x v="5"/>
    <x v="20"/>
    <s v="Rio de Janeiro"/>
    <s v="FGV EBAPE"/>
    <n v="2"/>
    <n v="2"/>
    <m/>
    <s v="All (except LLB &amp; JD)"/>
    <s v="Students are allowed to take courses from the Law School and School of Economics. However, as courses are very limited, students attempting to clear Law electives or Economics major electives are not encouraged to choose this university. Students are not allowed to take Master courses."/>
    <x v="0"/>
    <m/>
    <m/>
    <m/>
    <m/>
    <s v="BRL"/>
    <n v="3500"/>
    <n v="785.05"/>
    <s v="No"/>
    <n v="3793.5"/>
    <n v="850.88205000000005"/>
    <n v="1635.9320499999999"/>
  </r>
  <r>
    <n v="4201"/>
    <x v="0"/>
    <x v="7"/>
    <s v="Berlin"/>
    <s v="Freie Universität Berlin"/>
    <n v="0"/>
    <n v="6"/>
    <m/>
    <s v="All (except LLB &amp; JD)"/>
    <m/>
    <x v="2"/>
    <m/>
    <m/>
    <m/>
    <m/>
    <s v="EUR"/>
    <n v="800"/>
    <n v="1192.8800000000001"/>
    <s v="Yes (Subject to Availability)"/>
    <n v="553.5"/>
    <n v="825.32385000000011"/>
    <n v="2018.2038500000003"/>
  </r>
  <r>
    <n v="4262"/>
    <x v="0"/>
    <x v="7"/>
    <s v="Berlin"/>
    <s v="Freie Universität Berlin Law School - Themis"/>
    <n v="0"/>
    <n v="3"/>
    <n v="3.2"/>
    <s v="LLB &amp; JD"/>
    <m/>
    <x v="0"/>
    <m/>
    <m/>
    <m/>
    <m/>
    <s v="EUR"/>
    <n v="800"/>
    <n v="1192.8800000000001"/>
    <s v="Yes (Subject to Availability)"/>
    <n v="553.5"/>
    <n v="825.32385000000011"/>
    <n v="2018.2038500000003"/>
  </r>
  <r>
    <n v="4442"/>
    <x v="2"/>
    <x v="8"/>
    <s v="Shanghai"/>
    <s v="Fudan University Law School"/>
    <n v="2"/>
    <n v="2"/>
    <m/>
    <s v="LLB &amp; JD"/>
    <s v="Students of Mainland China, Hong Kong, Macau and Taiwan nationality are not allowed to apply for this programme"/>
    <x v="0"/>
    <m/>
    <m/>
    <n v="3.83"/>
    <n v="3.86"/>
    <s v="CNY"/>
    <n v="3720"/>
    <n v="682.99200000000008"/>
    <s v="Yes (Subject to Availability)"/>
    <n v="3600"/>
    <n v="660.96"/>
    <n v="1343.9520000000002"/>
  </r>
  <r>
    <n v="4280"/>
    <x v="2"/>
    <x v="8"/>
    <s v="Shanghai"/>
    <s v="Fudan University, School of Economics"/>
    <n v="0"/>
    <n v="1"/>
    <m/>
    <s v="BSc (Econ)"/>
    <s v="Students of Mainland China, Hong Kong, Macau and Taiwan nationality are not allowed to apply for this programme"/>
    <x v="2"/>
    <m/>
    <m/>
    <m/>
    <m/>
    <s v="CNY"/>
    <n v="3720"/>
    <n v="682.99200000000008"/>
    <s v="Yes (Subject to Availability)"/>
    <n v="3600"/>
    <n v="660.96"/>
    <n v="1343.9520000000002"/>
  </r>
  <r>
    <n v="4037"/>
    <x v="2"/>
    <x v="8"/>
    <s v="Shanghai"/>
    <s v="Fudan University, School of Management"/>
    <n v="0"/>
    <n v="6"/>
    <m/>
    <s v="All (except LLB &amp; JD)"/>
    <s v="Students of Mainland China, Hong Kong, Macau and Taiwan nationality are not allowed to apply for this programme"/>
    <x v="2"/>
    <n v="3.45"/>
    <n v="3.64"/>
    <m/>
    <m/>
    <s v="CNY"/>
    <n v="3720"/>
    <n v="682.99200000000008"/>
    <s v="Yes (Subject to Availability)"/>
    <n v="3600"/>
    <n v="660.96"/>
    <n v="1343.9520000000002"/>
  </r>
  <r>
    <n v="4279"/>
    <x v="2"/>
    <x v="8"/>
    <s v="Shanghai"/>
    <s v="Fudan University, School of Social Development and Public Policy"/>
    <n v="0"/>
    <n v="3"/>
    <n v="3"/>
    <s v="BSocSc"/>
    <s v="Students of Mainland China, Hong Kong, Macau and Taiwan nationality are not allowed to apply for this programme"/>
    <x v="2"/>
    <n v="3.16"/>
    <n v="3.23"/>
    <m/>
    <m/>
    <s v="CNY"/>
    <n v="3720"/>
    <n v="682.99200000000008"/>
    <s v="Yes (Subject to Availability)"/>
    <n v="3600"/>
    <n v="660.96"/>
    <n v="1343.9520000000002"/>
  </r>
  <r>
    <n v="4471"/>
    <x v="1"/>
    <x v="2"/>
    <s v="Washington, D.C."/>
    <s v="George Washington University"/>
    <n v="2"/>
    <n v="2"/>
    <m/>
    <s v="All"/>
    <m/>
    <x v="0"/>
    <m/>
    <m/>
    <m/>
    <m/>
    <s v="USD"/>
    <n v="850"/>
    <n v="1146.99"/>
    <s v="Yes (Guaranteed)"/>
    <n v="1393"/>
    <n v="1879.7141999999999"/>
    <n v="3026.7042000000001"/>
  </r>
  <r>
    <n v="4311"/>
    <x v="0"/>
    <x v="21"/>
    <s v="Ghent"/>
    <s v="Ghent University"/>
    <n v="0"/>
    <n v="6"/>
    <m/>
    <s v="All"/>
    <m/>
    <x v="0"/>
    <n v="3.23"/>
    <n v="3.24"/>
    <m/>
    <m/>
    <s v="EUR"/>
    <n v="950"/>
    <n v="1416.5450000000001"/>
    <s v="Yes (Subject to Availability)"/>
    <n v="432"/>
    <n v="644.15520000000004"/>
    <n v="2060.7002000000002"/>
  </r>
  <r>
    <n v="4122"/>
    <x v="0"/>
    <x v="7"/>
    <s v="Frankfurt"/>
    <s v="Goethe-University Frankfurt am Main"/>
    <n v="0"/>
    <n v="5"/>
    <m/>
    <s v="All (except LLB &amp; JD)"/>
    <m/>
    <x v="2"/>
    <n v="2.98"/>
    <n v="3.13"/>
    <m/>
    <m/>
    <s v="EUR"/>
    <n v="1000"/>
    <n v="1491.1000000000001"/>
    <s v="Yes (Subject to Availability)"/>
    <n v="750"/>
    <n v="1118.325"/>
    <n v="2609.4250000000002"/>
  </r>
  <r>
    <n v="4363"/>
    <x v="2"/>
    <x v="12"/>
    <s v="Kyoto"/>
    <s v="Graduate School of Economics and Faculty of Economics, Kyoto University"/>
    <n v="0"/>
    <n v="3"/>
    <m/>
    <s v="BSc (Econ)"/>
    <s v="Only for students of Year 3 and above"/>
    <x v="2"/>
    <n v="2.62"/>
    <n v="3.14"/>
    <m/>
    <m/>
    <s v="JPY"/>
    <n v="80000"/>
    <n v="742.96"/>
    <s v="Yes (Subject to Availability)"/>
    <n v="35000"/>
    <n v="325.04500000000002"/>
    <n v="1068.0050000000001"/>
  </r>
  <r>
    <n v="4148"/>
    <x v="0"/>
    <x v="0"/>
    <s v="Helsinki"/>
    <s v="Hanken School of Economics"/>
    <n v="6"/>
    <n v="6"/>
    <m/>
    <s v="All (except LLB &amp; JD)"/>
    <m/>
    <x v="0"/>
    <n v="3.06"/>
    <n v="3.53"/>
    <n v="3.21"/>
    <n v="3.54"/>
    <s v="EUR"/>
    <n v="550"/>
    <n v="820.10500000000002"/>
    <s v="No"/>
    <n v="500"/>
    <n v="745.55000000000007"/>
    <n v="1565.6550000000002"/>
  </r>
  <r>
    <n v="4163"/>
    <x v="2"/>
    <x v="11"/>
    <s v="Seoul"/>
    <s v="Hankuk University of Foreign Studies"/>
    <n v="2"/>
    <n v="2"/>
    <n v="2.5"/>
    <s v="All (except LLB &amp; JD)"/>
    <m/>
    <x v="0"/>
    <n v="3.02"/>
    <n v="3.17"/>
    <n v="3.37"/>
    <n v="3.41"/>
    <s v="KRW"/>
    <n v="644000"/>
    <n v="585.13839999999993"/>
    <s v="Yes (Subject to Availability)"/>
    <n v="231200"/>
    <n v="210.06832"/>
    <n v="795.2067199999999"/>
  </r>
  <r>
    <n v="4041"/>
    <x v="1"/>
    <x v="14"/>
    <s v="Montreal, Quebec "/>
    <s v="HEC Montreal"/>
    <n v="6"/>
    <n v="6"/>
    <m/>
    <s v="BAcc, BBM, BSc (Econ)"/>
    <m/>
    <x v="0"/>
    <n v="2.46"/>
    <n v="3.22"/>
    <n v="3.13"/>
    <n v="3.48"/>
    <s v="CAD"/>
    <n v="1000"/>
    <n v="948.1"/>
    <s v="No"/>
    <n v="962.5"/>
    <n v="912.5462500000001"/>
    <n v="1860.6462500000002"/>
  </r>
  <r>
    <n v="4137"/>
    <x v="0"/>
    <x v="16"/>
    <s v="Paris"/>
    <s v="HEC Paris"/>
    <n v="5"/>
    <n v="5"/>
    <m/>
    <s v="All (except LLB &amp; JD)"/>
    <s v="For final year students only"/>
    <x v="0"/>
    <n v="2.86"/>
    <n v="3.32"/>
    <n v="3.53"/>
    <n v="3.84"/>
    <s v="EUR"/>
    <n v="700"/>
    <n v="1043.77"/>
    <s v="Yes (Subject to Availability)"/>
    <n v="650"/>
    <n v="969.21500000000003"/>
    <n v="2012.9850000000001"/>
  </r>
  <r>
    <n v="4213"/>
    <x v="2"/>
    <x v="12"/>
    <s v="Tokyo"/>
    <s v="Hitotsubashi University"/>
    <n v="0"/>
    <n v="4"/>
    <n v="2.7"/>
    <s v="All (except LLB &amp; JD)"/>
    <s v="Only for students of Year 3 and above"/>
    <x v="2"/>
    <n v="3.16"/>
    <n v="3.21"/>
    <m/>
    <m/>
    <s v="JPY"/>
    <n v="69000"/>
    <n v="640.803"/>
    <s v="Yes (Guaranteed)"/>
    <n v="30500"/>
    <n v="283.25350000000003"/>
    <n v="924.05650000000003"/>
  </r>
  <r>
    <n v="4344"/>
    <x v="2"/>
    <x v="12"/>
    <s v="Tokyo"/>
    <s v="Hitotsubashi University, Graduate School of Law, Business Law Department"/>
    <n v="2"/>
    <n v="0"/>
    <m/>
    <s v="LLB &amp; JD"/>
    <m/>
    <x v="1"/>
    <m/>
    <m/>
    <n v="3.43"/>
    <n v="3.5"/>
    <s v="JPY"/>
    <n v="69000"/>
    <n v="640.803"/>
    <s v="Yes (Subject to Availability)"/>
    <n v="30500"/>
    <n v="283.25350000000003"/>
    <n v="924.05650000000003"/>
  </r>
  <r>
    <n v="4398"/>
    <x v="2"/>
    <x v="12"/>
    <s v="Hokkaido"/>
    <s v="Hokkaido University"/>
    <n v="0"/>
    <n v="2"/>
    <n v="3"/>
    <s v="All (except LLB &amp; JD)"/>
    <m/>
    <x v="2"/>
    <n v="3.04"/>
    <n v="3.04"/>
    <m/>
    <m/>
    <s v="JPY"/>
    <n v="60000"/>
    <n v="557.22"/>
    <s v="Yes (Subject to Availability)"/>
    <n v="30000"/>
    <n v="278.61"/>
    <n v="835.83"/>
  </r>
  <r>
    <n v="4429"/>
    <x v="2"/>
    <x v="9"/>
    <s v="Kowloon Tong, Kowloon"/>
    <s v="Hong Kong Baptist University (School of Business)"/>
    <n v="2"/>
    <n v="2"/>
    <n v="2.5"/>
    <s v="BBM"/>
    <m/>
    <x v="0"/>
    <m/>
    <m/>
    <n v="2.86"/>
    <n v="2.86"/>
    <s v="HKD"/>
    <n v="8300"/>
    <n v="1442.5400000000002"/>
    <s v="Yes (Subject to Availability)"/>
    <n v="3200"/>
    <n v="556.16000000000008"/>
    <n v="1998.7000000000003"/>
  </r>
  <r>
    <n v="4042"/>
    <x v="2"/>
    <x v="9"/>
    <s v="Hung Hom, Kowloon"/>
    <s v="Hong Kong Polytechnic University"/>
    <n v="6"/>
    <n v="6"/>
    <m/>
    <s v="All (except LLB &amp; JD)"/>
    <m/>
    <x v="0"/>
    <n v="2.89"/>
    <n v="2.95"/>
    <n v="3.11"/>
    <n v="3.48"/>
    <s v="HKD"/>
    <n v="5100"/>
    <n v="886.38"/>
    <s v="Yes (Guaranteed)"/>
    <n v="1913"/>
    <n v="332.4794"/>
    <n v="1218.8594000000001"/>
  </r>
  <r>
    <n v="4044"/>
    <x v="2"/>
    <x v="9"/>
    <s v="Clear Water Bay, New Territories"/>
    <s v="Hong Kong University of Science and Technology"/>
    <n v="3"/>
    <n v="3"/>
    <m/>
    <s v="All (except LLB &amp; JD)"/>
    <m/>
    <x v="0"/>
    <n v="2.69"/>
    <n v="2.91"/>
    <n v="3.27"/>
    <n v="3.65"/>
    <s v="HKD"/>
    <n v="6111"/>
    <n v="1062.0918000000001"/>
    <s v="Yes (Subject to Availability)"/>
    <n v="3356"/>
    <n v="583.27280000000007"/>
    <n v="1645.3646000000003"/>
  </r>
  <r>
    <n v="4441"/>
    <x v="2"/>
    <x v="9"/>
    <s v="Clear Water Bay, New Territories"/>
    <s v="Hong Kong University of Science and Technology (School of Humanities and Social Science)"/>
    <n v="2"/>
    <n v="2"/>
    <m/>
    <s v="BSocSc"/>
    <m/>
    <x v="0"/>
    <m/>
    <m/>
    <m/>
    <m/>
    <s v="HKD"/>
    <n v="6111"/>
    <n v="1062.0918000000001"/>
    <s v="Yes (Subject to Availability)"/>
    <n v="3356"/>
    <n v="583.27280000000007"/>
    <n v="1645.3646000000003"/>
  </r>
  <r>
    <n v="4219"/>
    <x v="0"/>
    <x v="7"/>
    <s v="Berlin"/>
    <s v="Humboldt-Universitat Zu Berlin"/>
    <n v="0"/>
    <n v="2"/>
    <m/>
    <s v="All (except LLB &amp; JD)"/>
    <m/>
    <x v="2"/>
    <n v="2.67"/>
    <n v="2.78"/>
    <m/>
    <m/>
    <s v="EUR"/>
    <n v="860"/>
    <n v="1282.346"/>
    <s v="Yes (Subject to Availability)"/>
    <n v="800"/>
    <n v="1192.8800000000001"/>
    <n v="2475.2260000000001"/>
  </r>
  <r>
    <n v="4249"/>
    <x v="0"/>
    <x v="18"/>
    <s v="Segovia &amp; Madrid"/>
    <s v="IE University"/>
    <n v="13"/>
    <n v="13"/>
    <n v="2.5"/>
    <s v="All"/>
    <m/>
    <x v="0"/>
    <n v="3.29"/>
    <n v="3.79"/>
    <n v="3.52"/>
    <n v="3.87"/>
    <s v="EUR"/>
    <n v="942.5"/>
    <n v="1405.36175"/>
    <s v="Yes (Subject to Availability)"/>
    <n v="800"/>
    <n v="1192.8800000000001"/>
    <n v="2598.2417500000001"/>
  </r>
  <r>
    <n v="4049"/>
    <x v="2"/>
    <x v="11"/>
    <s v="Incheon"/>
    <s v="Inha University"/>
    <n v="2"/>
    <n v="2"/>
    <n v="2.25"/>
    <s v="All (except LLB &amp; JD)"/>
    <m/>
    <x v="0"/>
    <n v="3.27"/>
    <n v="3.54"/>
    <n v="3.32"/>
    <n v="3.76"/>
    <s v="KRW"/>
    <n v="1201251"/>
    <n v="1091.4566585999999"/>
    <s v="Yes (Guaranteed)"/>
    <n v="669363"/>
    <n v="608.18322179999996"/>
    <n v="1699.6398803999998"/>
  </r>
  <r>
    <n v="4177"/>
    <x v="5"/>
    <x v="20"/>
    <s v="São Paulo "/>
    <s v="Insper Institute of Education and Research"/>
    <n v="3"/>
    <n v="3"/>
    <m/>
    <s v="All (except LLB &amp; JD)"/>
    <s v="Eligible for Group ISEP application."/>
    <x v="0"/>
    <m/>
    <m/>
    <n v="2.96"/>
    <n v="2.96"/>
    <s v="BRL"/>
    <n v="2700"/>
    <n v="605.61"/>
    <s v="No"/>
    <n v="3000"/>
    <n v="672.9"/>
    <n v="1278.51"/>
  </r>
  <r>
    <n v="4050"/>
    <x v="5"/>
    <x v="22"/>
    <s v="Mexico City"/>
    <s v="Instituto Tecnologico Autonomo de Mexico"/>
    <n v="2"/>
    <n v="0"/>
    <m/>
    <s v="All (except LLB &amp; JD)"/>
    <m/>
    <x v="0"/>
    <m/>
    <m/>
    <m/>
    <m/>
    <s v="MXN"/>
    <n v="5013.13"/>
    <n v="323.34688500000004"/>
    <s v="No"/>
    <n v="15540.38"/>
    <n v="1002.35451"/>
    <n v="1325.701395"/>
  </r>
  <r>
    <n v="4225"/>
    <x v="0"/>
    <x v="1"/>
    <s v="Copenhagen"/>
    <s v="IT University of Copenhagen"/>
    <n v="2"/>
    <n v="2"/>
    <m/>
    <s v="BSc (IS), BSc (CS) &amp; BSc (C&amp;L)"/>
    <m/>
    <x v="0"/>
    <n v="3.1"/>
    <n v="3.49"/>
    <n v="3.37"/>
    <n v="3.45"/>
    <s v="DKK"/>
    <n v="7920"/>
    <n v="1581.6239999999998"/>
    <s v="Yes (Subject to Availability)"/>
    <n v="7550"/>
    <n v="1507.7349999999999"/>
    <n v="3089.3589999999995"/>
  </r>
  <r>
    <n v="4197"/>
    <x v="2"/>
    <x v="8"/>
    <s v="Jilin"/>
    <s v="Jilin University"/>
    <n v="0"/>
    <n v="4"/>
    <m/>
    <s v="All (except LLB &amp; JD)"/>
    <s v="Students of Mainland China, Hong Kong, Macau and Taiwan nationality are not allowed to apply for this programme"/>
    <x v="2"/>
    <m/>
    <m/>
    <m/>
    <m/>
    <s v="CNY"/>
    <n v="3000"/>
    <n v="550.80000000000007"/>
    <s v="No"/>
    <m/>
    <n v="0"/>
    <n v="550.80000000000007"/>
  </r>
  <r>
    <n v="4051"/>
    <x v="0"/>
    <x v="23"/>
    <s v="Jönköping"/>
    <s v="Jonkoping International Business School"/>
    <n v="6"/>
    <n v="6"/>
    <m/>
    <s v="All (except LLB &amp; JD)"/>
    <m/>
    <x v="0"/>
    <m/>
    <m/>
    <n v="2.79"/>
    <n v="3.39"/>
    <s v="SEK"/>
    <n v="8573.33"/>
    <n v="1159.9715490000001"/>
    <s v="Yes (Guaranteed)"/>
    <n v="5709.44"/>
    <n v="772.48723199999995"/>
    <n v="1932.458781"/>
  </r>
  <r>
    <n v="4053"/>
    <x v="2"/>
    <x v="12"/>
    <s v="Osaka"/>
    <s v="Kansai Gaidai University"/>
    <n v="2"/>
    <n v="2"/>
    <n v="3"/>
    <s v="All (except LLB &amp; JD)"/>
    <m/>
    <x v="0"/>
    <m/>
    <m/>
    <n v="3.46"/>
    <n v="3.49"/>
    <s v="JPY"/>
    <n v="93333"/>
    <n v="866.78357100000005"/>
    <s v="Yes (Guaranteed)"/>
    <n v="65555"/>
    <n v="608.80928500000005"/>
    <n v="1475.5928560000002"/>
  </r>
  <r>
    <n v="4056"/>
    <x v="0"/>
    <x v="21"/>
    <s v="Leuven"/>
    <s v="Katholieke Universiteit Leuven"/>
    <n v="0"/>
    <n v="6"/>
    <m/>
    <s v="All (except LLB &amp; JD)"/>
    <m/>
    <x v="0"/>
    <n v="3.33"/>
    <n v="3.63"/>
    <m/>
    <m/>
    <s v="EUR"/>
    <n v="800"/>
    <n v="1192.8800000000001"/>
    <s v="Yes (Subject to Availability)"/>
    <n v="390.5"/>
    <n v="582.27455000000009"/>
    <n v="1775.1545500000002"/>
  </r>
  <r>
    <n v="4052"/>
    <x v="2"/>
    <x v="12"/>
    <s v="Tokyo"/>
    <s v="Keio University"/>
    <n v="0"/>
    <n v="4"/>
    <n v="3"/>
    <s v="All (except LLB &amp; JD)"/>
    <m/>
    <x v="2"/>
    <n v="3.45"/>
    <n v="3.88"/>
    <m/>
    <m/>
    <s v="JPY"/>
    <n v="165000"/>
    <n v="1532.355"/>
    <s v="Yes (Subject to Availability)"/>
    <n v="66700"/>
    <n v="619.44290000000001"/>
    <n v="2151.7979"/>
  </r>
  <r>
    <n v="4305"/>
    <x v="2"/>
    <x v="12"/>
    <s v="Tokyo"/>
    <s v="Keio University (Law School)"/>
    <n v="0"/>
    <n v="1"/>
    <m/>
    <s v="LLB &amp; JD"/>
    <m/>
    <x v="2"/>
    <n v="3.42"/>
    <n v="3.42"/>
    <m/>
    <m/>
    <s v="JPY"/>
    <n v="165000"/>
    <n v="1532.355"/>
    <s v="Yes (Guaranteed)"/>
    <n v="66700"/>
    <n v="619.44290000000001"/>
    <n v="2151.7979"/>
  </r>
  <r>
    <n v="4160"/>
    <x v="6"/>
    <x v="24"/>
    <s v="Almaty"/>
    <s v="KIMEP University"/>
    <n v="4"/>
    <n v="4"/>
    <n v="2.5"/>
    <s v="All"/>
    <m/>
    <x v="0"/>
    <n v="2.83"/>
    <n v="2.83"/>
    <n v="2.65"/>
    <n v="3.3"/>
    <s v="KZT"/>
    <n v="272991.90000000002"/>
    <n v="708.41398050000009"/>
    <s v="Yes (Subject to Availability)"/>
    <n v="85663"/>
    <n v="222.29548500000001"/>
    <n v="930.70946550000008"/>
  </r>
  <r>
    <n v="4266"/>
    <x v="0"/>
    <x v="13"/>
    <s v="London"/>
    <s v="King's College London"/>
    <n v="2"/>
    <n v="2"/>
    <n v="3.3"/>
    <s v="All"/>
    <m/>
    <x v="0"/>
    <n v="3.9"/>
    <n v="3.99"/>
    <n v="3.82"/>
    <n v="3.88"/>
    <s v="GBP"/>
    <n v="1334"/>
    <n v="2309.6876000000002"/>
    <s v="Yes (Subject to Availability)"/>
    <n v="1172"/>
    <n v="2029.2008000000001"/>
    <n v="4338.8883999999998"/>
  </r>
  <r>
    <n v="4054"/>
    <x v="7"/>
    <x v="25"/>
    <s v="Istanbul"/>
    <s v="KOC University"/>
    <n v="1"/>
    <n v="1"/>
    <n v="3"/>
    <s v="All"/>
    <m/>
    <x v="0"/>
    <m/>
    <m/>
    <m/>
    <m/>
    <s v="TRY"/>
    <n v="26094.9"/>
    <n v="926.36894999999993"/>
    <s v="Yes (Subject to Availability)"/>
    <n v="1061.1099999999999"/>
    <n v="37.66940499999999"/>
    <n v="964.03835499999991"/>
  </r>
  <r>
    <n v="4055"/>
    <x v="2"/>
    <x v="11"/>
    <s v="Seoul"/>
    <s v="Korea University"/>
    <n v="2"/>
    <n v="2"/>
    <n v="2.5"/>
    <s v="All (except LLB &amp; JD)"/>
    <m/>
    <x v="0"/>
    <n v="3.75"/>
    <n v="3.81"/>
    <n v="3.72"/>
    <n v="3.76"/>
    <s v="KRW"/>
    <n v="1560102.5"/>
    <n v="1417.5091315"/>
    <s v="Yes (Subject to Availability)"/>
    <n v="395750"/>
    <n v="359.57844999999998"/>
    <n v="1777.0875814999999"/>
  </r>
  <r>
    <n v="4060"/>
    <x v="0"/>
    <x v="26"/>
    <s v="Warsaw"/>
    <s v="Kozminski University"/>
    <n v="4"/>
    <n v="4"/>
    <m/>
    <s v="All (except LLB &amp; JD)"/>
    <m/>
    <x v="0"/>
    <n v="3.19"/>
    <n v="3.66"/>
    <n v="3.22"/>
    <n v="3.57"/>
    <s v="PLN"/>
    <n v="2252.12"/>
    <n v="783.51254799999992"/>
    <s v="No"/>
    <n v="1800"/>
    <n v="626.22"/>
    <n v="1409.732548"/>
  </r>
  <r>
    <n v="4374"/>
    <x v="0"/>
    <x v="26"/>
    <s v="Warsaw"/>
    <s v="Kozminski University (Law)"/>
    <n v="2"/>
    <n v="2"/>
    <m/>
    <s v="LLB &amp; JD"/>
    <m/>
    <x v="0"/>
    <m/>
    <m/>
    <m/>
    <m/>
    <s v="PLN"/>
    <n v="2252"/>
    <n v="783.47079999999994"/>
    <s v="No"/>
    <n v="1800"/>
    <n v="626.22"/>
    <n v="1409.6907999999999"/>
  </r>
  <r>
    <n v="4336"/>
    <x v="0"/>
    <x v="23"/>
    <s v="Stockholm"/>
    <s v="KTH Royal Institute of Technology"/>
    <n v="6"/>
    <n v="6"/>
    <m/>
    <s v="All (except LLB &amp; JD)"/>
    <s v="Only for students from Year 3 onwards"/>
    <x v="0"/>
    <n v="3.55"/>
    <n v="3.89"/>
    <n v="3.49"/>
    <n v="3.85"/>
    <s v="SEK"/>
    <n v="2950"/>
    <n v="399.13499999999999"/>
    <s v="Yes (Subject to Availability)"/>
    <n v="3900"/>
    <n v="527.66999999999996"/>
    <n v="926.80499999999995"/>
  </r>
  <r>
    <n v="4246"/>
    <x v="2"/>
    <x v="11"/>
    <s v="Seoul"/>
    <s v="Kyung Hee University"/>
    <n v="2"/>
    <n v="2"/>
    <n v="3"/>
    <s v="All (except LLB &amp; JD)"/>
    <m/>
    <x v="0"/>
    <n v="3.23"/>
    <n v="3.37"/>
    <n v="3.28"/>
    <n v="3.32"/>
    <s v="KRW"/>
    <n v="1560102.5"/>
    <n v="1417.5091315"/>
    <s v="Yes (Subject to Availability)"/>
    <n v="283333"/>
    <n v="257.43636379999998"/>
    <n v="1674.9454952999999"/>
  </r>
  <r>
    <n v="4057"/>
    <x v="2"/>
    <x v="12"/>
    <s v="Fukuoka"/>
    <s v="Kyushu University"/>
    <n v="0"/>
    <n v="2"/>
    <n v="3.2"/>
    <s v="All (except LLB &amp; JD)"/>
    <m/>
    <x v="2"/>
    <m/>
    <m/>
    <m/>
    <m/>
    <s v="JPY"/>
    <n v="100000"/>
    <n v="928.7"/>
    <s v="Yes (Subject to Availability)"/>
    <n v="28666"/>
    <n v="266.22114199999999"/>
    <n v="1194.9211420000001"/>
  </r>
  <r>
    <n v="4323"/>
    <x v="0"/>
    <x v="17"/>
    <s v="Leiden"/>
    <s v="Leiden University"/>
    <n v="5"/>
    <n v="5"/>
    <n v="3.2"/>
    <s v="All"/>
    <s v="1 placement for LLB / JD students. As this is a university-wide agreement, LLB/JD students will not have priority in registering for law courses and is only allowed to read a maximum of 15 ECTS from Law. Admission to the Leiden Law School is not guaranteed."/>
    <x v="0"/>
    <n v="3.34"/>
    <n v="3.48"/>
    <n v="3.22"/>
    <n v="3.22"/>
    <s v="EUR"/>
    <n v="1153"/>
    <n v="1719.2383000000002"/>
    <s v="Yes (Subject to Availability)"/>
    <n v="781.25"/>
    <n v="1164.921875"/>
    <n v="2884.160175"/>
  </r>
  <r>
    <n v="4130"/>
    <x v="0"/>
    <x v="6"/>
    <s v="Rome"/>
    <s v="Libera Università Internazionale degli Studi Sociali Guido Carli"/>
    <n v="13"/>
    <n v="6"/>
    <m/>
    <s v="All"/>
    <m/>
    <x v="0"/>
    <m/>
    <m/>
    <n v="3.46"/>
    <n v="3.81"/>
    <s v="EUR"/>
    <n v="802"/>
    <n v="1195.8622"/>
    <s v="Yes (Guaranteed)"/>
    <n v="1137.5"/>
    <n v="1696.12625"/>
    <n v="2891.9884499999998"/>
  </r>
  <r>
    <n v="4143"/>
    <x v="0"/>
    <x v="7"/>
    <s v="Munich"/>
    <s v="Ludwig-Maximilians-Universität"/>
    <n v="4"/>
    <n v="4"/>
    <m/>
    <s v="All (except LLB &amp; JD)"/>
    <m/>
    <x v="2"/>
    <m/>
    <m/>
    <m/>
    <m/>
    <s v="EUR"/>
    <n v="1100"/>
    <n v="1640.21"/>
    <s v="Yes (Subject to Availability)"/>
    <n v="471.2"/>
    <n v="702.60631999999998"/>
    <n v="2342.8163199999999"/>
  </r>
  <r>
    <n v="4462"/>
    <x v="0"/>
    <x v="23"/>
    <s v="Lund"/>
    <s v="Lund University"/>
    <n v="6"/>
    <n v="6"/>
    <m/>
    <s v="All"/>
    <m/>
    <x v="0"/>
    <m/>
    <m/>
    <n v="3.54"/>
    <n v="3.7"/>
    <s v="SEK"/>
    <n v="5200"/>
    <n v="703.56000000000006"/>
    <s v="Yes (Subject to Availability)"/>
    <n v="5500"/>
    <n v="744.15"/>
    <n v="1447.71"/>
  </r>
  <r>
    <n v="4061"/>
    <x v="0"/>
    <x v="23"/>
    <s v="Lund"/>
    <s v="Lund University, School of Economics and Management "/>
    <n v="8"/>
    <n v="6"/>
    <m/>
    <s v="All (except LLB &amp; JD)"/>
    <m/>
    <x v="0"/>
    <m/>
    <m/>
    <m/>
    <m/>
    <s v="SEK"/>
    <n v="5200"/>
    <n v="703.56000000000006"/>
    <s v="Yes (Subject to Availability)"/>
    <n v="5500"/>
    <n v="744.15"/>
    <n v="1447.71"/>
  </r>
  <r>
    <n v="4151"/>
    <x v="0"/>
    <x v="17"/>
    <s v="Maastricht"/>
    <s v="Maastricht University (Law)"/>
    <n v="2"/>
    <n v="2"/>
    <m/>
    <s v="LLB &amp; JD"/>
    <m/>
    <x v="0"/>
    <n v="3.39"/>
    <n v="3.39"/>
    <n v="3.26"/>
    <n v="3.26"/>
    <s v="EUR"/>
    <n v="950"/>
    <n v="1416.5450000000001"/>
    <s v="Yes (Subject to Availability)"/>
    <n v="675"/>
    <n v="1006.4925000000001"/>
    <n v="2423.0375000000004"/>
  </r>
  <r>
    <n v="4296"/>
    <x v="0"/>
    <x v="17"/>
    <s v="Maastricht"/>
    <s v="Maastricht University (UCM)"/>
    <n v="3"/>
    <n v="3"/>
    <n v="3"/>
    <s v="All (except LLB &amp; JD)"/>
    <m/>
    <x v="0"/>
    <n v="3.17"/>
    <n v="3.35"/>
    <n v="3.44"/>
    <n v="4.05"/>
    <s v="EUR"/>
    <n v="950"/>
    <n v="1416.5450000000001"/>
    <s v="Yes (Subject to Availability)"/>
    <n v="675"/>
    <n v="1006.4925000000001"/>
    <n v="2423.0375000000004"/>
  </r>
  <r>
    <n v="4261"/>
    <x v="0"/>
    <x v="17"/>
    <s v="Maastricht"/>
    <s v="Maastricht University Faculty of Law - Themis"/>
    <n v="2"/>
    <n v="0"/>
    <n v="3.2"/>
    <s v="LLB &amp; JD"/>
    <s v="Students need to have achieved at least 27 SMU CU to be admitted into the THEMIS programme."/>
    <x v="1"/>
    <m/>
    <m/>
    <n v="3.37"/>
    <n v="3.42"/>
    <s v="EUR"/>
    <n v="950"/>
    <n v="1416.5450000000001"/>
    <s v="Yes (Subject to Availability)"/>
    <n v="675"/>
    <n v="1006.4925000000001"/>
    <n v="2423.0375000000004"/>
  </r>
  <r>
    <n v="4092"/>
    <x v="0"/>
    <x v="17"/>
    <s v="Maastricht"/>
    <s v="Maastricht University School of Business and Economics"/>
    <n v="20"/>
    <n v="4"/>
    <s v="3.0"/>
    <s v="All (except LLB &amp; JD)"/>
    <m/>
    <x v="0"/>
    <n v="3.45"/>
    <n v="3.74"/>
    <n v="3.27"/>
    <n v="3.75"/>
    <s v="EUR"/>
    <n v="950"/>
    <n v="1416.5450000000001"/>
    <s v="Yes (Subject to Availability)"/>
    <n v="675"/>
    <n v="1006.4925000000001"/>
    <n v="2423.0375000000004"/>
  </r>
  <r>
    <n v="4168"/>
    <x v="2"/>
    <x v="10"/>
    <s v="Nakhon Pathom"/>
    <s v="Mahidol University International College"/>
    <n v="4"/>
    <n v="4"/>
    <m/>
    <s v="All (except LLB &amp; JD)"/>
    <s v="Eligible for Group ISEP application."/>
    <x v="0"/>
    <n v="3.32"/>
    <n v="3.32"/>
    <n v="2.89"/>
    <n v="2.89"/>
    <s v="THB"/>
    <n v="11275.07"/>
    <n v="436.34520899999995"/>
    <s v="Yes (Subject to Availability)"/>
    <n v="11020.75"/>
    <n v="426.50302499999998"/>
    <n v="862.84823399999993"/>
  </r>
  <r>
    <n v="4244"/>
    <x v="1"/>
    <x v="14"/>
    <s v="Montreal, Quebec"/>
    <s v="McGill University"/>
    <n v="6"/>
    <n v="6"/>
    <s v="3.0"/>
    <s v="BAcc &amp; BBM"/>
    <m/>
    <x v="0"/>
    <n v="3.22"/>
    <n v="3.8"/>
    <n v="3.17"/>
    <n v="4.01"/>
    <s v="CAD"/>
    <n v="333"/>
    <n v="315.71730000000002"/>
    <s v="Yes (Subject to Availability)"/>
    <n v="1235.7"/>
    <n v="1171.56717"/>
    <n v="1487.2844700000001"/>
  </r>
  <r>
    <n v="4153"/>
    <x v="1"/>
    <x v="14"/>
    <s v="Hamilton, Ontario"/>
    <s v="McMaster University"/>
    <n v="1"/>
    <n v="0"/>
    <s v="3.0"/>
    <s v="All (except LLB &amp; JD)"/>
    <m/>
    <x v="1"/>
    <m/>
    <m/>
    <m/>
    <m/>
    <s v="CAD"/>
    <n v="252"/>
    <n v="238.92120000000003"/>
    <s v="Yes (Subject to Availability)"/>
    <n v="1122"/>
    <n v="1063.7682"/>
    <n v="1302.6894"/>
  </r>
  <r>
    <n v="4131"/>
    <x v="2"/>
    <x v="12"/>
    <s v="Tokyo"/>
    <s v="Meiji University"/>
    <n v="0"/>
    <n v="3"/>
    <s v="3.0"/>
    <s v="All (except LLB &amp; JD)"/>
    <m/>
    <x v="2"/>
    <n v="3.13"/>
    <n v="3.21"/>
    <m/>
    <m/>
    <s v="JPY"/>
    <n v="105500"/>
    <n v="979.77850000000001"/>
    <s v="Yes (Subject to Availability)"/>
    <n v="80750"/>
    <n v="749.92525000000001"/>
    <n v="1729.7037500000001"/>
  </r>
  <r>
    <n v="4391"/>
    <x v="3"/>
    <x v="4"/>
    <s v="Melbourne"/>
    <s v="Monash University"/>
    <n v="1"/>
    <n v="0"/>
    <s v="3.0"/>
    <s v="All"/>
    <m/>
    <x v="0"/>
    <s v=""/>
    <s v=""/>
    <n v="3.19"/>
    <n v="3.38"/>
    <s v="AUD"/>
    <n v="1640"/>
    <n v="1318.7240000000002"/>
    <s v="Yes (Subject to Availability)"/>
    <n v="1491"/>
    <n v="1198.9131"/>
    <n v="2517.6370999999999"/>
  </r>
  <r>
    <n v="4317"/>
    <x v="2"/>
    <x v="12"/>
    <s v="Nagoya"/>
    <s v="Nagoya University"/>
    <n v="0"/>
    <n v="2"/>
    <s v="3.0"/>
    <s v="All (except LLB &amp; JD)"/>
    <m/>
    <x v="2"/>
    <n v="3.19"/>
    <n v="3.35"/>
    <m/>
    <m/>
    <s v="JPY"/>
    <n v="96500"/>
    <n v="896.19550000000004"/>
    <s v="Yes (Subject to Availability)"/>
    <n v="29143"/>
    <n v="270.65104100000002"/>
    <n v="1166.8465410000001"/>
  </r>
  <r>
    <n v="4423"/>
    <x v="2"/>
    <x v="8"/>
    <s v="Nanjing"/>
    <s v="Nanjing University"/>
    <n v="0"/>
    <n v="2"/>
    <m/>
    <s v="All"/>
    <s v="Students of Mainland China, Hong Kong, Macau and Taiwan nationality are not allowed to apply for this programme"/>
    <x v="2"/>
    <m/>
    <m/>
    <m/>
    <m/>
    <s v="CNY"/>
    <n v="3803"/>
    <n v="698.23080000000004"/>
    <s v="Yes (Guaranteed)"/>
    <n v="1413"/>
    <n v="259.42680000000001"/>
    <n v="957.6576"/>
  </r>
  <r>
    <n v="4068"/>
    <x v="2"/>
    <x v="8"/>
    <s v="Tianjin"/>
    <s v="Nankai University"/>
    <n v="0"/>
    <n v="4"/>
    <s v="3.2"/>
    <s v="All (except LLB &amp; JD)"/>
    <s v="Students of Mainland China, Hong Kong, Macau and Taiwan nationality are not allowed to apply for this programme"/>
    <x v="2"/>
    <m/>
    <m/>
    <m/>
    <m/>
    <s v="CNY"/>
    <n v="3803"/>
    <n v="698.23080000000004"/>
    <s v="No"/>
    <n v="2250"/>
    <n v="413.1"/>
    <n v="1111.3308000000002"/>
  </r>
  <r>
    <n v="4196"/>
    <x v="2"/>
    <x v="27"/>
    <s v="Tainan"/>
    <s v="National Cheng Kung University"/>
    <n v="0"/>
    <n v="2"/>
    <s v="3.0"/>
    <s v="All (except LLB &amp; JD)"/>
    <m/>
    <x v="2"/>
    <m/>
    <m/>
    <m/>
    <m/>
    <s v="TWD"/>
    <n v="13912"/>
    <n v="567.6096"/>
    <s v="Yes (Subject to Availability)"/>
    <n v="5566"/>
    <n v="227.09280000000001"/>
    <n v="794.70240000000001"/>
  </r>
  <r>
    <n v="4293"/>
    <x v="2"/>
    <x v="27"/>
    <s v="Taipei"/>
    <s v="National Chengchi University"/>
    <n v="2"/>
    <n v="2"/>
    <s v="2.75"/>
    <s v="All (except LLB &amp; JD)"/>
    <m/>
    <x v="0"/>
    <n v="2.93"/>
    <n v="2.97"/>
    <n v="3.25"/>
    <n v="3.34"/>
    <s v="TWD"/>
    <n v="12719.33"/>
    <n v="518.94866400000001"/>
    <s v="Yes (Subject to Availability)"/>
    <n v="11638.88"/>
    <n v="474.86630400000001"/>
    <n v="993.81496800000002"/>
  </r>
  <r>
    <n v="4242"/>
    <x v="2"/>
    <x v="27"/>
    <s v="Taipei"/>
    <s v="National Chengchi University (College of Law)"/>
    <n v="1"/>
    <n v="1"/>
    <s v="3.0"/>
    <s v="LLB &amp; JD"/>
    <m/>
    <x v="0"/>
    <m/>
    <m/>
    <n v="3.39"/>
    <n v="3.39"/>
    <s v="TWD"/>
    <n v="12719.33"/>
    <n v="518.94866400000001"/>
    <s v="Yes (Subject to Availability)"/>
    <n v="11638.88"/>
    <n v="474.86630400000001"/>
    <n v="993.81496800000002"/>
  </r>
  <r>
    <n v="4453"/>
    <x v="2"/>
    <x v="27"/>
    <s v="Taipei"/>
    <s v="National Chengchi University International College of Innovation"/>
    <n v="0"/>
    <n v="2"/>
    <m/>
    <s v="BIS &amp; students with second major with CIS"/>
    <s v="(Priority is given to third and final year students.)"/>
    <x v="2"/>
    <m/>
    <m/>
    <m/>
    <m/>
    <s v="TWD"/>
    <n v="12719.33"/>
    <n v="518.94866400000001"/>
    <s v="Yes (Subject to Availability)"/>
    <n v="11638.88"/>
    <n v="474.86630400000001"/>
    <n v="993.81496800000002"/>
  </r>
  <r>
    <n v="4200"/>
    <x v="2"/>
    <x v="27"/>
    <s v="Kaohsiung"/>
    <s v="National Sun Yat-Sen University"/>
    <n v="1"/>
    <n v="1"/>
    <m/>
    <s v="All (except LLB &amp; JD)"/>
    <m/>
    <x v="0"/>
    <n v="2.72"/>
    <n v="2.72"/>
    <n v="3.09"/>
    <n v="3.09"/>
    <s v="TWD"/>
    <n v="11376"/>
    <n v="464.14080000000001"/>
    <s v="Yes (Subject to Availability)"/>
    <n v="2800"/>
    <n v="114.24000000000001"/>
    <n v="578.38080000000002"/>
  </r>
  <r>
    <n v="4071"/>
    <x v="2"/>
    <x v="27"/>
    <s v="Taipei"/>
    <s v="National Taiwan Normal University"/>
    <n v="3"/>
    <n v="3"/>
    <s v="3.0"/>
    <s v="All (except LLB &amp; JD)"/>
    <m/>
    <x v="0"/>
    <n v="3.14"/>
    <n v="3.27"/>
    <n v="3.31"/>
    <n v="3.43"/>
    <s v="TWD"/>
    <n v="13200"/>
    <n v="538.56000000000006"/>
    <s v="Yes (Subject to Availability)"/>
    <n v="6666.66"/>
    <n v="271.999728"/>
    <n v="810.55972800000006"/>
  </r>
  <r>
    <n v="4121"/>
    <x v="2"/>
    <x v="27"/>
    <s v="Taipei"/>
    <s v="National Taiwan University"/>
    <n v="2"/>
    <n v="2"/>
    <s v="3.0"/>
    <s v="All (except LLB &amp; JD)"/>
    <s v="Students of Taiwan nationality are not allowed to apply for this programme"/>
    <x v="0"/>
    <n v="3.34"/>
    <n v="3.66"/>
    <n v="3.53"/>
    <n v="3.56"/>
    <s v="TWD"/>
    <n v="15525"/>
    <n v="633.42000000000007"/>
    <s v="Yes (Subject to Availability)"/>
    <n v="10837.5"/>
    <n v="442.17"/>
    <n v="1075.5900000000001"/>
  </r>
  <r>
    <n v="4223"/>
    <x v="2"/>
    <x v="27"/>
    <s v="Taipei"/>
    <s v="National Taiwan University (College of Law)"/>
    <n v="0"/>
    <n v="2"/>
    <s v="3.0"/>
    <s v="LLB &amp; JD"/>
    <s v="Students of Taiwan nationality are not allowed to apply for this programme"/>
    <x v="2"/>
    <m/>
    <m/>
    <m/>
    <m/>
    <s v="TWD"/>
    <n v="15525"/>
    <n v="633.42000000000007"/>
    <s v="Yes (Subject to Availability)"/>
    <n v="10837.5"/>
    <n v="442.17"/>
    <n v="1075.5900000000001"/>
  </r>
  <r>
    <n v="4397"/>
    <x v="2"/>
    <x v="27"/>
    <s v="Taipei"/>
    <s v="National Taiwan University (College of Management)"/>
    <n v="2"/>
    <n v="2"/>
    <m/>
    <s v="BBM"/>
    <s v="Students of Taiwan nationality are not allowed to apply for this programme"/>
    <x v="0"/>
    <m/>
    <m/>
    <n v="3.18"/>
    <n v="3.33"/>
    <s v="TWD"/>
    <n v="15525"/>
    <n v="633.42000000000007"/>
    <s v="Yes (Subject to Availability)"/>
    <n v="10837.5"/>
    <n v="442.17"/>
    <n v="1075.5900000000001"/>
  </r>
  <r>
    <n v="4291"/>
    <x v="2"/>
    <x v="27"/>
    <s v="Taipei"/>
    <s v="National Taiwan University (College of Social Science)"/>
    <n v="0"/>
    <n v="2"/>
    <m/>
    <s v="BSc (Econ) &amp; BSocSc"/>
    <s v="Students of Taiwan nationality are not allowed to apply for this programme"/>
    <x v="2"/>
    <n v="3.05"/>
    <n v="3.09"/>
    <m/>
    <m/>
    <s v="TWD"/>
    <n v="15525"/>
    <n v="633.42000000000007"/>
    <s v="Yes (Subject to Availability)"/>
    <n v="10837.5"/>
    <n v="442.17"/>
    <n v="1075.5900000000001"/>
  </r>
  <r>
    <n v="4435"/>
    <x v="2"/>
    <x v="27"/>
    <s v="Hsin Chu"/>
    <s v="National Tsing Hua University"/>
    <n v="1"/>
    <n v="1"/>
    <m/>
    <s v="All (except LLB &amp; JD)"/>
    <m/>
    <x v="0"/>
    <n v="2.79"/>
    <n v="2.79"/>
    <n v="3.02"/>
    <n v="3.02"/>
    <s v="TWD"/>
    <n v="13550"/>
    <n v="552.84"/>
    <s v="Yes (Guaranteed)"/>
    <n v="5250"/>
    <n v="214.20000000000002"/>
    <n v="767.04000000000008"/>
  </r>
  <r>
    <n v="4308"/>
    <x v="2"/>
    <x v="27"/>
    <s v="Hsin Chu"/>
    <s v="National Yang Ming Chiao Tung University"/>
    <n v="0"/>
    <n v="2"/>
    <s v="3.0"/>
    <s v="LLB &amp; JD"/>
    <m/>
    <x v="2"/>
    <m/>
    <m/>
    <m/>
    <m/>
    <s v="TWD"/>
    <n v="15000"/>
    <n v="612"/>
    <s v="Yes (Subject to Availability)"/>
    <n v="12364.44"/>
    <n v="504.46915200000007"/>
    <n v="1116.4691520000001"/>
  </r>
  <r>
    <n v="4198"/>
    <x v="0"/>
    <x v="16"/>
    <s v="Reims"/>
    <s v="NEOMA Business School - Reims Campus"/>
    <n v="3"/>
    <n v="3"/>
    <m/>
    <s v="All (except LLB &amp; JD)"/>
    <m/>
    <x v="0"/>
    <m/>
    <m/>
    <n v="2.94"/>
    <n v="3.12"/>
    <s v="EUR"/>
    <n v="355"/>
    <n v="529.34050000000002"/>
    <s v="Yes (Subject to Availability)"/>
    <n v="500"/>
    <n v="745.55000000000007"/>
    <n v="1274.8905"/>
  </r>
  <r>
    <n v="4033"/>
    <x v="0"/>
    <x v="16"/>
    <s v="Rouen"/>
    <s v="NEOMA Business School - Rouen Campus"/>
    <n v="9"/>
    <n v="9"/>
    <m/>
    <s v="All (except LLB &amp; JD)"/>
    <m/>
    <x v="0"/>
    <n v="2.9"/>
    <n v="3.36"/>
    <n v="3.21"/>
    <n v="3.4"/>
    <s v="EUR"/>
    <n v="355"/>
    <n v="529.34050000000002"/>
    <s v="Yes (Subject to Availability)"/>
    <n v="500"/>
    <n v="745.55000000000007"/>
    <n v="1274.8905"/>
  </r>
  <r>
    <n v="4472"/>
    <x v="1"/>
    <x v="2"/>
    <s v="New York"/>
    <s v="New York University Gallatin School of Individualized Study"/>
    <n v="0"/>
    <n v="3"/>
    <s v="3.0"/>
    <s v="BIS"/>
    <m/>
    <x v="0"/>
    <m/>
    <m/>
    <m/>
    <m/>
    <s v="USD"/>
    <n v="855"/>
    <n v="1153.7369999999999"/>
    <s v="Yes (Subject to Availability)"/>
    <n v="2350"/>
    <n v="3171.0899999999997"/>
    <n v="4324.8269999999993"/>
  </r>
  <r>
    <n v="4439"/>
    <x v="0"/>
    <x v="13"/>
    <s v="Newcastle upon Tyne"/>
    <s v="Newcastle University"/>
    <n v="2"/>
    <n v="2"/>
    <s v="3.0"/>
    <s v="All"/>
    <m/>
    <x v="0"/>
    <n v="3.25"/>
    <n v="3.37"/>
    <n v="3.49"/>
    <n v="3.53"/>
    <s v="GBP"/>
    <n v="274"/>
    <n v="474.40360000000004"/>
    <s v="Yes (Subject to Availability)"/>
    <n v="650"/>
    <n v="1125.4100000000001"/>
    <n v="1599.8136000000002"/>
  </r>
  <r>
    <n v="4176"/>
    <x v="1"/>
    <x v="2"/>
    <s v="Boston, Massachusetts"/>
    <s v="Northeastern University"/>
    <n v="2"/>
    <n v="2"/>
    <s v="3.0"/>
    <s v="All (except LLB &amp; JD)"/>
    <m/>
    <x v="0"/>
    <n v="3.54"/>
    <n v="3.56"/>
    <n v="3.23"/>
    <n v="3.3"/>
    <s v="USD"/>
    <n v="950"/>
    <n v="1281.9299999999998"/>
    <s v="Yes (Subject to Availability)"/>
    <n v="1430"/>
    <n v="1929.6419999999998"/>
    <n v="3211.5719999999997"/>
  </r>
  <r>
    <n v="4070"/>
    <x v="0"/>
    <x v="5"/>
    <s v="Bergen"/>
    <s v="Norwegian School of Economics"/>
    <n v="10"/>
    <n v="4"/>
    <m/>
    <s v="All (except LLB &amp; JD)"/>
    <m/>
    <x v="0"/>
    <n v="2.59"/>
    <n v="2.9"/>
    <n v="2.93"/>
    <n v="3.11"/>
    <s v="NOK"/>
    <n v="5367"/>
    <n v="664.43459999999993"/>
    <s v="Yes (Guaranteed)"/>
    <n v="6633"/>
    <n v="821.16539999999998"/>
    <n v="1485.6"/>
  </r>
  <r>
    <n v="4437"/>
    <x v="2"/>
    <x v="28"/>
    <s v="Haryana"/>
    <s v="O.P. Jindal Global University (Jindal Global Business School)"/>
    <n v="2"/>
    <n v="0"/>
    <m/>
    <s v="All (except LLB &amp; JD)"/>
    <m/>
    <x v="0"/>
    <m/>
    <m/>
    <m/>
    <m/>
    <s v="INR"/>
    <n v="5000"/>
    <n v="77.95"/>
    <s v="Yes (Guaranteed)"/>
    <n v="8334"/>
    <n v="129.92706000000001"/>
    <n v="207.87706000000003"/>
  </r>
  <r>
    <n v="4072"/>
    <x v="1"/>
    <x v="2"/>
    <s v="Columbus"/>
    <s v="Ohio State University"/>
    <n v="3"/>
    <n v="3"/>
    <s v="3.0"/>
    <s v="All (except LLB &amp; JD)"/>
    <s v="Eligible for Group ISEP application."/>
    <x v="0"/>
    <m/>
    <m/>
    <m/>
    <m/>
    <s v="USD"/>
    <n v="477"/>
    <n v="643.66379999999992"/>
    <s v="Yes (Subject to Availability)"/>
    <n v="1474"/>
    <n v="1989.0155999999999"/>
    <n v="2632.6794"/>
  </r>
  <r>
    <n v="4188"/>
    <x v="1"/>
    <x v="2"/>
    <s v="Corvallis"/>
    <s v="Oregon State University"/>
    <n v="2"/>
    <n v="2"/>
    <s v="3.0"/>
    <s v="All (except LLB &amp; JD)"/>
    <m/>
    <x v="0"/>
    <m/>
    <m/>
    <m/>
    <m/>
    <s v="USD"/>
    <n v="364"/>
    <n v="491.1816"/>
    <s v="Yes (Subject to Availability)"/>
    <n v="2009"/>
    <n v="2710.9445999999998"/>
    <n v="3202.1261999999997"/>
  </r>
  <r>
    <n v="4372"/>
    <x v="2"/>
    <x v="12"/>
    <s v="Osaka"/>
    <s v="Osaka University"/>
    <n v="0"/>
    <n v="2"/>
    <s v="3.0"/>
    <s v="All (except LLB &amp; JD)"/>
    <m/>
    <x v="2"/>
    <n v="3.97"/>
    <n v="3.97"/>
    <m/>
    <m/>
    <s v="JPY"/>
    <n v="43500"/>
    <n v="403.98450000000003"/>
    <s v="Yes (Subject to Availability)"/>
    <n v="12850"/>
    <n v="119.33795000000001"/>
    <n v="523.32245"/>
  </r>
  <r>
    <n v="4399"/>
    <x v="2"/>
    <x v="8"/>
    <s v="Beijing"/>
    <s v="Peking University (Guanghua School of Management)"/>
    <n v="1"/>
    <n v="0"/>
    <m/>
    <s v="All (except LLB &amp; JD)"/>
    <s v="Students of Mainland China, Hong Kong, Macau and Taiwan nationality are not allowed to apply for this programme"/>
    <x v="0"/>
    <m/>
    <m/>
    <n v="3.74"/>
    <n v="3.74"/>
    <s v="CNY"/>
    <n v="2900"/>
    <n v="532.44000000000005"/>
    <s v="No"/>
    <n v="5800"/>
    <n v="1064.8800000000001"/>
    <n v="1597.3200000000002"/>
  </r>
  <r>
    <n v="4191"/>
    <x v="2"/>
    <x v="8"/>
    <s v="Beijing"/>
    <s v="Peking University (Law School)"/>
    <n v="1"/>
    <n v="0"/>
    <m/>
    <s v="LLB &amp; JD"/>
    <s v="Students of Mainland China, Hong Kong, Macau and Taiwan nationality are not allowed to apply for this programme_x000a__x000a_Students will have to enrol in Mandarin-taught courses"/>
    <x v="0"/>
    <m/>
    <m/>
    <n v="3.76"/>
    <n v="3.76"/>
    <s v="CNY"/>
    <n v="2900"/>
    <n v="532.44000000000005"/>
    <s v="No"/>
    <n v="5800"/>
    <n v="1064.8800000000001"/>
    <n v="1597.3200000000002"/>
  </r>
  <r>
    <n v="4400"/>
    <x v="2"/>
    <x v="8"/>
    <s v="Beijing"/>
    <s v="Peking University (School of International Studies)"/>
    <n v="0"/>
    <n v="2"/>
    <m/>
    <s v="All (except LLB &amp; JD)"/>
    <s v="Students of Mainland China, Hong Kong, Macau and Taiwan nationality are not allowed to apply for this programme"/>
    <x v="2"/>
    <n v="2.75"/>
    <n v="3.03"/>
    <m/>
    <m/>
    <s v="CNY"/>
    <n v="2900"/>
    <n v="532.44000000000005"/>
    <s v="No"/>
    <n v="5800"/>
    <n v="1064.8800000000001"/>
    <n v="1597.3200000000002"/>
  </r>
  <r>
    <n v="4106"/>
    <x v="0"/>
    <x v="29"/>
    <s v="Prague"/>
    <s v="Prague University of Economics and Business"/>
    <n v="4"/>
    <n v="4"/>
    <m/>
    <s v="All (except LLB &amp; JD)"/>
    <m/>
    <x v="0"/>
    <n v="3.09"/>
    <n v="3.59"/>
    <n v="3.59"/>
    <n v="4.0599999999999996"/>
    <s v="CZK"/>
    <n v="5400"/>
    <n v="319.41000000000003"/>
    <s v="Yes (Subject to Availability)"/>
    <n v="8640"/>
    <n v="511.05599999999998"/>
    <n v="830.46600000000001"/>
  </r>
  <r>
    <n v="4077"/>
    <x v="2"/>
    <x v="11"/>
    <s v="Busan"/>
    <s v="Pusan National University"/>
    <n v="2"/>
    <n v="2"/>
    <m/>
    <s v="All (except LLB &amp; JD)"/>
    <m/>
    <x v="0"/>
    <n v="3.31"/>
    <n v="3.51"/>
    <n v="3.28"/>
    <n v="3.32"/>
    <s v="KRW"/>
    <n v="700000"/>
    <n v="636.02"/>
    <s v="Yes (Subject to Availability)"/>
    <n v="350000"/>
    <n v="318.01"/>
    <n v="954.03"/>
  </r>
  <r>
    <n v="4078"/>
    <x v="1"/>
    <x v="14"/>
    <s v="Kingston, Ontario"/>
    <s v="Queens University"/>
    <n v="2"/>
    <n v="5"/>
    <s v="3.0"/>
    <s v="BAcc, BBM, BSc (Econ)"/>
    <m/>
    <x v="0"/>
    <n v="3.27"/>
    <n v="3.47"/>
    <n v="3.29"/>
    <n v="3.37"/>
    <s v="CAD"/>
    <n v="252"/>
    <n v="238.92120000000003"/>
    <s v="Yes (Subject to Availability)"/>
    <n v="1475"/>
    <n v="1398.4475"/>
    <n v="1637.3687"/>
  </r>
  <r>
    <n v="4202"/>
    <x v="2"/>
    <x v="8"/>
    <s v="Beijing"/>
    <s v="Renmin University (School of Business)"/>
    <n v="8"/>
    <n v="4"/>
    <s v="3.0"/>
    <s v="All (except LLB &amp; JD)"/>
    <s v="Students of Mainland China, Hong Kong, Macau and Taiwan nationality are not allowed to apply for this programme"/>
    <x v="0"/>
    <m/>
    <m/>
    <n v="3.19"/>
    <n v="3.65"/>
    <s v="CNY"/>
    <n v="1044"/>
    <n v="191.67840000000001"/>
    <s v="Yes (Subject to Availability)"/>
    <n v="1740"/>
    <n v="319.464"/>
    <n v="511.14240000000001"/>
  </r>
  <r>
    <n v="4368"/>
    <x v="2"/>
    <x v="8"/>
    <s v="Beijing"/>
    <s v="Renmin University of China"/>
    <n v="0"/>
    <n v="6"/>
    <s v="3.0"/>
    <s v="All (except LLB &amp; JD)"/>
    <s v="Students of Mainland China, Hong Kong, Macau and Taiwan nationality are not allowed to apply for this programme"/>
    <x v="2"/>
    <m/>
    <m/>
    <m/>
    <m/>
    <s v="CNY"/>
    <n v="1044"/>
    <n v="191.67840000000001"/>
    <s v="Yes (Subject to Availability)"/>
    <n v="1740"/>
    <n v="319.464"/>
    <n v="511.14240000000001"/>
  </r>
  <r>
    <n v="4414"/>
    <x v="2"/>
    <x v="8"/>
    <s v="Beijing"/>
    <s v="Renmin University of China (School of Law) "/>
    <n v="0"/>
    <n v="4"/>
    <s v="3.0"/>
    <s v="LLB &amp; JD"/>
    <s v="Students of Mainland China, Hong Kong, Macau and Taiwan nationality are not allowed to apply for this programme"/>
    <x v="2"/>
    <m/>
    <m/>
    <m/>
    <m/>
    <s v="CNY"/>
    <n v="1044"/>
    <n v="191.67840000000001"/>
    <s v="Yes (Subject to Availability)"/>
    <n v="1740"/>
    <n v="319.464"/>
    <n v="511.14240000000001"/>
  </r>
  <r>
    <n v="4079"/>
    <x v="2"/>
    <x v="12"/>
    <s v="Tokyo"/>
    <s v="Rikkyo University"/>
    <n v="0"/>
    <n v="4"/>
    <s v="2.5"/>
    <s v="All (except LLB &amp; JD)"/>
    <m/>
    <x v="2"/>
    <n v="3.32"/>
    <n v="3.62"/>
    <m/>
    <m/>
    <s v="JPY"/>
    <n v="114700"/>
    <n v="1065.2189000000001"/>
    <s v="Yes (Subject to Availability)"/>
    <n v="76400"/>
    <n v="709.52679999999998"/>
    <n v="1774.7456999999999"/>
  </r>
  <r>
    <n v="4346"/>
    <x v="2"/>
    <x v="12"/>
    <s v="Tokyo"/>
    <s v="Rikkyo University, College of Law &amp; Politics"/>
    <n v="0"/>
    <n v="6"/>
    <m/>
    <s v="LLB &amp; JD"/>
    <m/>
    <x v="2"/>
    <n v="3.26"/>
    <n v="3.43"/>
    <m/>
    <m/>
    <s v="JPY"/>
    <n v="114700"/>
    <n v="1065.2189000000001"/>
    <s v="Yes (Subject to Availability)"/>
    <n v="76400"/>
    <n v="709.52679999999998"/>
    <n v="1774.7456999999999"/>
  </r>
  <r>
    <n v="4152"/>
    <x v="7"/>
    <x v="25"/>
    <s v="Istanbul"/>
    <s v="Sabanci University"/>
    <n v="1"/>
    <n v="1"/>
    <m/>
    <s v="All (except LLB &amp; JD)"/>
    <m/>
    <x v="0"/>
    <n v="2.8"/>
    <n v="3.47"/>
    <n v="3.06"/>
    <n v="3.06"/>
    <s v="TRY"/>
    <n v="26080"/>
    <n v="925.83999999999992"/>
    <s v="Yes (Subject to Availability)"/>
    <n v="19000"/>
    <n v="674.49999999999989"/>
    <n v="1600.3399999999997"/>
  </r>
  <r>
    <n v="4315"/>
    <x v="0"/>
    <x v="16"/>
    <s v="Paris"/>
    <s v="Sciences Po - Paris Campus"/>
    <n v="5"/>
    <n v="5"/>
    <m/>
    <s v="All (except LLB &amp; JD)"/>
    <s v="For students from Year 3 onwards"/>
    <x v="0"/>
    <m/>
    <m/>
    <n v="2.67"/>
    <n v="3.04"/>
    <s v="EUR"/>
    <n v="890"/>
    <n v="1327.0790000000002"/>
    <s v="Yes (Subject to Availability)"/>
    <n v="513"/>
    <n v="764.93430000000001"/>
    <n v="2092.0133000000001"/>
  </r>
  <r>
    <n v="4352"/>
    <x v="0"/>
    <x v="16"/>
    <s v="Reims"/>
    <s v="Sciences Po - Reims Campus"/>
    <n v="5"/>
    <n v="5"/>
    <m/>
    <s v="All (except LLB &amp; JD)"/>
    <s v="For students from Year 3 onwards"/>
    <x v="0"/>
    <m/>
    <m/>
    <m/>
    <m/>
    <s v="EUR"/>
    <n v="890"/>
    <n v="1327.0790000000002"/>
    <s v="Yes (Subject to Availability)"/>
    <n v="513"/>
    <n v="764.93430000000001"/>
    <n v="2092.0133000000001"/>
  </r>
  <r>
    <n v="4169"/>
    <x v="2"/>
    <x v="11"/>
    <s v="Seoul"/>
    <s v="Seoul National University"/>
    <n v="2"/>
    <n v="2"/>
    <s v="2.5"/>
    <s v="All (except BBM, LLB &amp; JD)"/>
    <m/>
    <x v="0"/>
    <n v="3.62"/>
    <n v="3.86"/>
    <n v="3.65"/>
    <n v="3.93"/>
    <s v="KRW"/>
    <n v="880000"/>
    <n v="799.56799999999998"/>
    <s v="Yes (Subject to Availability)"/>
    <n v="192000"/>
    <n v="174.4512"/>
    <n v="974.01919999999996"/>
  </r>
  <r>
    <n v="4251"/>
    <x v="2"/>
    <x v="11"/>
    <s v="Seoul"/>
    <s v="Seoul National University (School of Law)"/>
    <n v="0"/>
    <n v="1"/>
    <s v="2.5"/>
    <s v="LLB &amp; JD"/>
    <m/>
    <x v="0"/>
    <m/>
    <m/>
    <m/>
    <m/>
    <s v="KRW"/>
    <n v="880000"/>
    <n v="799.56799999999998"/>
    <s v="Yes (Subject to Availability)"/>
    <n v="192000"/>
    <n v="174.4512"/>
    <n v="974.01919999999996"/>
  </r>
  <r>
    <n v="4081"/>
    <x v="2"/>
    <x v="8"/>
    <s v="Shanghai"/>
    <s v="Shanghai Jiao Tong University"/>
    <n v="0"/>
    <n v="4"/>
    <m/>
    <s v="BAcc, BBM, BSc (Econ)"/>
    <s v="Students of Mainland China, Hong Kong, Macau and Taiwan nationality are not allowed to apply for this programme"/>
    <x v="2"/>
    <m/>
    <m/>
    <m/>
    <m/>
    <s v="CNY"/>
    <n v="2500"/>
    <n v="459.00000000000006"/>
    <s v="Yes (Subject to Availability)"/>
    <n v="9600"/>
    <n v="1762.5600000000002"/>
    <n v="2221.5600000000004"/>
  </r>
  <r>
    <n v="4241"/>
    <x v="2"/>
    <x v="8"/>
    <s v="Shanghai"/>
    <s v="Shanghai Jiaotong University (KoGuan Law School)"/>
    <n v="1"/>
    <n v="1"/>
    <s v="3.0"/>
    <s v="LLB &amp; JD"/>
    <s v="Students of Mainland China, Hong Kong, Macau and Taiwan nationality are not allowed to apply for this programme"/>
    <x v="0"/>
    <m/>
    <m/>
    <n v="3.55"/>
    <n v="3.59"/>
    <s v="CNY"/>
    <n v="2500"/>
    <n v="459.00000000000006"/>
    <s v="Yes (Subject to Availability)"/>
    <n v="9600"/>
    <n v="1762.5600000000002"/>
    <n v="2221.5600000000004"/>
  </r>
  <r>
    <n v="4281"/>
    <x v="2"/>
    <x v="8"/>
    <s v="Shanghai"/>
    <s v="Shanghai University of Finance &amp; Economics"/>
    <n v="0"/>
    <n v="6"/>
    <m/>
    <s v="All (except LLB &amp; JD)"/>
    <s v="Students of Mainland China, Hong Kong, Macau and Taiwan nationality are not allowed to apply for this programme"/>
    <x v="2"/>
    <m/>
    <m/>
    <n v="3.35"/>
    <n v="3.35"/>
    <s v="CNY"/>
    <n v="5437"/>
    <n v="998.23320000000012"/>
    <s v="Yes (Subject to Availability)"/>
    <n v="2100"/>
    <n v="385.56"/>
    <n v="1383.7932000000001"/>
  </r>
  <r>
    <n v="4421"/>
    <x v="1"/>
    <x v="14"/>
    <s v="Burnaby"/>
    <s v="Simon Fraser University (Beedie School of Business)"/>
    <n v="3"/>
    <n v="3"/>
    <m/>
    <s v="BBM"/>
    <m/>
    <x v="0"/>
    <n v="2.9"/>
    <n v="3.09"/>
    <n v="2.99"/>
    <n v="3.1"/>
    <s v="CAD"/>
    <n v="518"/>
    <n v="491.11580000000004"/>
    <s v="Yes (Subject to Availability)"/>
    <n v="4110"/>
    <n v="3896.6910000000003"/>
    <n v="4387.8068000000003"/>
  </r>
  <r>
    <n v="4170"/>
    <x v="2"/>
    <x v="11"/>
    <s v="Seoul"/>
    <s v="Sogang University"/>
    <n v="2"/>
    <n v="2"/>
    <m/>
    <s v="All (except LLB &amp; JD)"/>
    <m/>
    <x v="0"/>
    <n v="3.49"/>
    <n v="3.96"/>
    <n v="3.5"/>
    <n v="3.54"/>
    <s v="KRW"/>
    <n v="350000"/>
    <n v="318.01"/>
    <s v="Yes (Subject to Availability)"/>
    <n v="538084"/>
    <n v="488.90312239999997"/>
    <n v="806.91312240000002"/>
  </r>
  <r>
    <n v="4292"/>
    <x v="0"/>
    <x v="21"/>
    <s v="Brussels"/>
    <s v="Solvay Brussels School - Economics and Management"/>
    <n v="0"/>
    <n v="10"/>
    <m/>
    <s v="BAcc, BBM, BSc (Econ)"/>
    <s v="Only for students who completed minimum 5 terms before exchange to read Master Level Progamme"/>
    <x v="0"/>
    <n v="2.5299999999999998"/>
    <n v="3.26"/>
    <m/>
    <m/>
    <s v="EUR"/>
    <n v="1028"/>
    <n v="1532.8508000000002"/>
    <s v="No"/>
    <n v="400"/>
    <n v="596.44000000000005"/>
    <n v="2129.2908000000002"/>
  </r>
  <r>
    <n v="4171"/>
    <x v="2"/>
    <x v="12"/>
    <s v="Tokyo"/>
    <s v="Sophia University"/>
    <n v="0"/>
    <n v="3"/>
    <s v="3.0"/>
    <s v="All (except LLB &amp; JD)"/>
    <m/>
    <x v="2"/>
    <n v="3.26"/>
    <n v="3.88"/>
    <m/>
    <m/>
    <s v="JPY"/>
    <n v="80061"/>
    <n v="743.52650700000004"/>
    <s v="Yes (Guaranteed)"/>
    <n v="121450"/>
    <n v="1127.90615"/>
    <n v="1871.4326570000001"/>
  </r>
  <r>
    <n v="4329"/>
    <x v="2"/>
    <x v="8"/>
    <s v="Chengdu "/>
    <s v="Southwestern University of Finance and Economics (Research Institute of Economics and Management)"/>
    <n v="0"/>
    <n v="6"/>
    <m/>
    <s v="All (except LLB &amp; JD)"/>
    <s v="Students of Mainland China, Hong Kong, Macau and Taiwan nationality are not allowed to apply for this programme"/>
    <x v="2"/>
    <m/>
    <m/>
    <m/>
    <m/>
    <s v="CNY"/>
    <n v="3617"/>
    <n v="664.08120000000008"/>
    <s v="Yes (Subject to Availability)"/>
    <n v="813"/>
    <n v="149.26680000000002"/>
    <n v="813.34800000000007"/>
  </r>
  <r>
    <n v="4432"/>
    <x v="0"/>
    <x v="23"/>
    <s v="Stockholm"/>
    <s v="Stockholm School of Economics"/>
    <n v="4"/>
    <n v="4"/>
    <m/>
    <s v="All (except LLB &amp; JD)"/>
    <s v="Only for students from Year 3 onwards"/>
    <x v="0"/>
    <n v="2.64"/>
    <n v="3.53"/>
    <n v="3.32"/>
    <n v="3.97"/>
    <s v="SEK"/>
    <n v="5650"/>
    <n v="764.44500000000005"/>
    <s v="Yes (Subject to Availability)"/>
    <n v="7000"/>
    <n v="947.1"/>
    <n v="1711.5450000000001"/>
  </r>
  <r>
    <n v="4208"/>
    <x v="0"/>
    <x v="23"/>
    <s v="Stockholm"/>
    <s v="Stockholm University"/>
    <n v="4"/>
    <n v="4"/>
    <m/>
    <s v="All (except LLB &amp; JD)"/>
    <m/>
    <x v="0"/>
    <n v="3.08"/>
    <n v="3.34"/>
    <n v="3.35"/>
    <n v="3.6"/>
    <s v="SEK"/>
    <n v="5800"/>
    <n v="784.74"/>
    <s v="Yes (Subject to Availability)"/>
    <n v="7000"/>
    <n v="947.1"/>
    <n v="1731.8400000000001"/>
  </r>
  <r>
    <n v="4085"/>
    <x v="2"/>
    <x v="8"/>
    <s v="Guangzhou"/>
    <s v="Sun Yat Sen University, Business School"/>
    <n v="0"/>
    <n v="2"/>
    <m/>
    <s v="All (except LLB &amp; JD)"/>
    <s v="Students of Mainland China, Hong Kong, Macau and Taiwan nationality are not allowed to apply for this programme"/>
    <x v="2"/>
    <m/>
    <m/>
    <m/>
    <m/>
    <s v="CNY"/>
    <n v="1850"/>
    <n v="339.66"/>
    <s v="Yes (Subject to Availability)"/>
    <n v="1650"/>
    <n v="302.94"/>
    <n v="642.6"/>
  </r>
  <r>
    <n v="4287"/>
    <x v="2"/>
    <x v="8"/>
    <s v="Guangzhou"/>
    <s v="Sun Yat Sen University, School of Government"/>
    <n v="0"/>
    <n v="2"/>
    <s v="3.0"/>
    <s v="BSocSc"/>
    <s v="Students of Mainland China, Hong Kong, Macau and Taiwan nationality are not allowed to apply for this programme"/>
    <x v="2"/>
    <m/>
    <m/>
    <m/>
    <m/>
    <s v="CNY"/>
    <n v="1850"/>
    <n v="339.66"/>
    <s v="Yes (Subject to Availability)"/>
    <n v="1650"/>
    <n v="302.94"/>
    <n v="642.6"/>
  </r>
  <r>
    <n v="4264"/>
    <x v="2"/>
    <x v="11"/>
    <s v="Seoul"/>
    <s v="Sungkyunkwan University "/>
    <n v="2"/>
    <n v="2"/>
    <s v="2.5"/>
    <s v="All (except LLB &amp; JD)"/>
    <m/>
    <x v="0"/>
    <m/>
    <m/>
    <m/>
    <m/>
    <s v="KRW"/>
    <n v="800"/>
    <n v="0.72687999999999997"/>
    <s v="Yes (Subject to Availability)"/>
    <n v="225000"/>
    <n v="204.435"/>
    <n v="205.16188"/>
  </r>
  <r>
    <n v="4088"/>
    <x v="0"/>
    <x v="7"/>
    <s v="Munich"/>
    <s v="Technische Universitat Munchen"/>
    <n v="0"/>
    <n v="14"/>
    <m/>
    <s v="All (except LLB &amp; JD)"/>
    <m/>
    <x v="2"/>
    <n v="3.01"/>
    <n v="3.41"/>
    <m/>
    <m/>
    <s v="EUR"/>
    <n v="1200"/>
    <n v="1789.3200000000002"/>
    <s v="Yes (Subject to Availability)"/>
    <n v="600"/>
    <n v="894.66000000000008"/>
    <n v="2683.9800000000005"/>
  </r>
  <r>
    <n v="4067"/>
    <x v="5"/>
    <x v="22"/>
    <s v="Monterrey"/>
    <s v="Tecnologico de Monterrey"/>
    <n v="4"/>
    <n v="4"/>
    <m/>
    <s v="All (except LLB &amp; JD)"/>
    <m/>
    <x v="0"/>
    <n v="2.35"/>
    <n v="2.59"/>
    <m/>
    <m/>
    <s v="MXN"/>
    <n v="9800"/>
    <n v="632.1"/>
    <s v="Yes (Subject to Availability)"/>
    <n v="16000"/>
    <n v="1032"/>
    <n v="1664.1"/>
  </r>
  <r>
    <n v="4086"/>
    <x v="2"/>
    <x v="10"/>
    <s v="Bangkok"/>
    <s v="Thammasat University"/>
    <n v="2"/>
    <n v="2"/>
    <m/>
    <s v="All (except LLB &amp; JD)"/>
    <s v="Students to be nominted to Thammasat Business School, and will have to take at least 3 course from Business School - New Policy effective from 2024"/>
    <x v="0"/>
    <m/>
    <m/>
    <m/>
    <m/>
    <s v="THB"/>
    <n v="7500"/>
    <n v="290.25"/>
    <s v="No"/>
    <n v="5000"/>
    <n v="193.5"/>
    <n v="483.75"/>
  </r>
  <r>
    <n v="4448"/>
    <x v="2"/>
    <x v="8"/>
    <s v="Shenzhen"/>
    <s v="The Chinese University of Hong Kong, Shenzhen"/>
    <n v="4"/>
    <n v="4"/>
    <s v="3.0"/>
    <s v="All (except LLB &amp; JD)"/>
    <s v="Students of Mainland China, Hong Kong, Macau and Taiwan nationality are not allowed to apply for this programme"/>
    <x v="0"/>
    <n v="3.19"/>
    <n v="3.19"/>
    <n v="3.32"/>
    <n v="3.52"/>
    <s v="CNY"/>
    <n v="2000"/>
    <n v="367.20000000000005"/>
    <s v="Yes (Subject to Availability)"/>
    <n v="300"/>
    <n v="55.080000000000005"/>
    <n v="422.28000000000003"/>
  </r>
  <r>
    <n v="4419"/>
    <x v="3"/>
    <x v="4"/>
    <s v="Brisbane"/>
    <s v="The University of Queensland"/>
    <n v="2"/>
    <n v="0"/>
    <m/>
    <s v="All"/>
    <m/>
    <x v="0"/>
    <n v="3.52"/>
    <n v="3.75"/>
    <n v="3.35"/>
    <n v="3.39"/>
    <s v="AUD"/>
    <n v="500"/>
    <n v="402.05"/>
    <s v="Yes (Subject to Availability)"/>
    <n v="650"/>
    <n v="522.66500000000008"/>
    <n v="924.71500000000015"/>
  </r>
  <r>
    <n v="4087"/>
    <x v="0"/>
    <x v="17"/>
    <s v="Tilburg"/>
    <s v="Tilburg University"/>
    <n v="14"/>
    <n v="10"/>
    <m/>
    <s v="All"/>
    <m/>
    <x v="0"/>
    <n v="3.56"/>
    <n v="3.93"/>
    <n v="3.43"/>
    <n v="3.88"/>
    <s v="EUR"/>
    <n v="500"/>
    <n v="745.55000000000007"/>
    <s v="Yes (Subject to Availability)"/>
    <n v="850"/>
    <n v="1267.4350000000002"/>
    <n v="2012.9850000000001"/>
  </r>
  <r>
    <n v="4141"/>
    <x v="0"/>
    <x v="16"/>
    <s v="Toulouse"/>
    <s v="Toulouse Business School"/>
    <n v="4"/>
    <n v="4"/>
    <m/>
    <s v="All (except LLB &amp; JD)"/>
    <m/>
    <x v="0"/>
    <n v="3.06"/>
    <n v="3.14"/>
    <n v="2.75"/>
    <n v="3.13"/>
    <s v="EUR"/>
    <n v="1000"/>
    <n v="1491.1000000000001"/>
    <s v="No"/>
    <n v="650"/>
    <n v="969.21500000000003"/>
    <n v="2460.3150000000001"/>
  </r>
  <r>
    <n v="4330"/>
    <x v="0"/>
    <x v="30"/>
    <s v="Dublin"/>
    <s v="Trinity College Dublin"/>
    <n v="5"/>
    <n v="5"/>
    <s v="3.1"/>
    <s v="All (except LLB &amp; JD)"/>
    <s v="For students from Year 3 onwards"/>
    <x v="0"/>
    <n v="3.27"/>
    <n v="3.54"/>
    <n v="3.44"/>
    <n v="3.63"/>
    <s v="EUR"/>
    <n v="900"/>
    <n v="1341.99"/>
    <s v="Yes (Subject to Availability)"/>
    <n v="850"/>
    <n v="1267.4350000000002"/>
    <n v="2609.4250000000002"/>
  </r>
  <r>
    <n v="4282"/>
    <x v="2"/>
    <x v="8"/>
    <s v="Beijing"/>
    <s v="Tsinghua University, School of Economics and Management"/>
    <n v="0"/>
    <n v="4"/>
    <m/>
    <s v="BAcc, BBM, BSc (Econ)"/>
    <s v="Not more than 3 students each from Accountancy, Business, Economics_x000a__x000a_Students of Mainland China, Hong Kong, Macau and Taiwan nationality are not allowed to apply for this programme"/>
    <x v="2"/>
    <n v="3.13"/>
    <n v="3.64"/>
    <m/>
    <m/>
    <s v="CNY"/>
    <n v="1750"/>
    <n v="321.3"/>
    <s v="Yes (Subject to Availability)"/>
    <n v="1800"/>
    <n v="330.48"/>
    <n v="651.78"/>
  </r>
  <r>
    <n v="4283"/>
    <x v="2"/>
    <x v="8"/>
    <s v="Beijing"/>
    <s v="Tsinghua University, School of Law"/>
    <n v="0"/>
    <n v="2"/>
    <m/>
    <s v="LLB &amp; JD"/>
    <s v="Students of Mainland China, Hong Kong, Macau and Taiwan nationality are not allowed to apply for this programme"/>
    <x v="2"/>
    <n v="3.15"/>
    <n v="3.15"/>
    <m/>
    <m/>
    <s v="CNY"/>
    <n v="1750"/>
    <n v="321.3"/>
    <s v="Yes (Subject to Availability)"/>
    <n v="1800"/>
    <n v="330.48"/>
    <n v="651.78"/>
  </r>
  <r>
    <n v="4173"/>
    <x v="1"/>
    <x v="2"/>
    <s v="Oklahoma"/>
    <s v="Tulsa University"/>
    <n v="2"/>
    <n v="0"/>
    <m/>
    <s v="All (except LLB &amp; JD)"/>
    <m/>
    <x v="0"/>
    <m/>
    <m/>
    <n v="2.9"/>
    <n v="2.9"/>
    <s v="USD"/>
    <n v="1100"/>
    <n v="1484.34"/>
    <s v="Yes (Subject to Availability)"/>
    <n v="1358"/>
    <n v="1832.4851999999998"/>
    <n v="3316.8251999999998"/>
  </r>
  <r>
    <n v="4128"/>
    <x v="5"/>
    <x v="31"/>
    <s v="Santiago"/>
    <s v="Universidad Adolfo Ibanez"/>
    <n v="2"/>
    <n v="0"/>
    <s v="2.5"/>
    <s v="All (except LLB &amp; JD)"/>
    <m/>
    <x v="0"/>
    <m/>
    <m/>
    <n v="3.1"/>
    <n v="3.25"/>
    <s v="CLP"/>
    <n v="925"/>
    <n v="1.2469000000000001"/>
    <s v="No"/>
    <n v="800"/>
    <n v="1.0784"/>
    <n v="2.3253000000000004"/>
  </r>
  <r>
    <n v="4172"/>
    <x v="0"/>
    <x v="18"/>
    <s v="Madrid"/>
    <s v="Universidad Carlos III de Madrid"/>
    <n v="12"/>
    <n v="12"/>
    <m/>
    <s v="All (except LLB &amp; JD)"/>
    <m/>
    <x v="0"/>
    <n v="3.63"/>
    <n v="3.81"/>
    <n v="3.2"/>
    <n v="3.75"/>
    <s v="EUR"/>
    <n v="500"/>
    <n v="745.55000000000007"/>
    <s v="Yes (Subject to Availability)"/>
    <n v="400"/>
    <n v="596.44000000000005"/>
    <n v="1341.9900000000002"/>
  </r>
  <r>
    <n v="4076"/>
    <x v="5"/>
    <x v="22"/>
    <s v="Puebla"/>
    <s v="Universidad de las Americas Puebla"/>
    <n v="3"/>
    <n v="3"/>
    <m/>
    <s v="All (except LLB &amp; JD)"/>
    <m/>
    <x v="0"/>
    <m/>
    <m/>
    <m/>
    <m/>
    <s v="MXN"/>
    <n v="8500"/>
    <n v="548.25"/>
    <s v="Yes (Subject to Availability)"/>
    <n v="6281"/>
    <n v="405.12450000000001"/>
    <n v="953.37450000000001"/>
  </r>
  <r>
    <n v="4096"/>
    <x v="5"/>
    <x v="32"/>
    <s v="Lima"/>
    <s v="Universidad del Pacifico"/>
    <n v="1"/>
    <n v="0"/>
    <s v="2.5"/>
    <s v="All (except LLB &amp; JD)"/>
    <m/>
    <x v="0"/>
    <m/>
    <m/>
    <n v="3.35"/>
    <n v="3.35"/>
    <s v="PEN"/>
    <n v="1400"/>
    <n v="504.56"/>
    <s v="No"/>
    <n v="1275.58"/>
    <n v="459.71903199999997"/>
    <n v="964.27903199999992"/>
  </r>
  <r>
    <n v="4046"/>
    <x v="0"/>
    <x v="18"/>
    <s v="Madrid"/>
    <s v="Universidad Pontificia Comillas de Madrid"/>
    <n v="5"/>
    <n v="5"/>
    <m/>
    <s v="All (except LLB &amp; JD)"/>
    <m/>
    <x v="0"/>
    <n v="3.08"/>
    <n v="3.36"/>
    <n v="3.03"/>
    <n v="3.6"/>
    <s v="EUR"/>
    <n v="435.5"/>
    <n v="649.37405000000001"/>
    <s v="No"/>
    <n v="664.5"/>
    <n v="990.83595000000003"/>
    <n v="1640.21"/>
  </r>
  <r>
    <n v="4100"/>
    <x v="5"/>
    <x v="33"/>
    <s v="Quito"/>
    <s v="Universidad San Francisco de Quito"/>
    <n v="1"/>
    <n v="0"/>
    <s v="2.5"/>
    <s v="All (except LLB &amp; JD)"/>
    <m/>
    <x v="0"/>
    <m/>
    <m/>
    <m/>
    <m/>
    <s v="USD"/>
    <n v="400"/>
    <n v="539.76"/>
    <s v="Yes (Guaranteed)"/>
    <n v="472.5"/>
    <n v="637.5915"/>
    <n v="1177.3515"/>
  </r>
  <r>
    <n v="4333"/>
    <x v="0"/>
    <x v="34"/>
    <s v="Lisbon"/>
    <s v="Universidade Católica Portuguesa, CATÓLICA-LISBON - School of Business and Economics"/>
    <n v="0"/>
    <n v="5"/>
    <m/>
    <s v="All (except LLB &amp; JD)"/>
    <m/>
    <x v="2"/>
    <m/>
    <m/>
    <m/>
    <m/>
    <s v="EUR"/>
    <n v="400"/>
    <n v="596.44000000000005"/>
    <s v="No"/>
    <n v="450"/>
    <n v="670.995"/>
    <n v="1267.4349999999999"/>
  </r>
  <r>
    <n v="4124"/>
    <x v="0"/>
    <x v="34"/>
    <s v="Lisbon"/>
    <s v="Universidade Nova de Lisboa"/>
    <n v="5"/>
    <n v="5"/>
    <m/>
    <s v="All (except LLB &amp; JD)"/>
    <m/>
    <x v="2"/>
    <m/>
    <m/>
    <m/>
    <m/>
    <s v="EUR"/>
    <n v="300"/>
    <n v="447.33000000000004"/>
    <s v="No"/>
    <n v="675"/>
    <n v="1006.4925000000001"/>
    <n v="1453.8225000000002"/>
  </r>
  <r>
    <n v="4416"/>
    <x v="0"/>
    <x v="34"/>
    <s v="Lisbon"/>
    <s v="Universidade Nova de Lisboa - Faculty of Law (Themis)"/>
    <n v="0"/>
    <n v="1"/>
    <s v="3.2"/>
    <s v="LLB &amp; JD"/>
    <m/>
    <x v="0"/>
    <n v="3.29"/>
    <n v="3.29"/>
    <m/>
    <m/>
    <s v="EUR"/>
    <n v="300"/>
    <n v="447.33000000000004"/>
    <s v="No"/>
    <n v="675"/>
    <n v="1006.4925000000001"/>
    <n v="1453.8225000000002"/>
  </r>
  <r>
    <n v="4059"/>
    <x v="0"/>
    <x v="6"/>
    <s v="Castellanza"/>
    <s v="Università Carlo Cattaneo - LIUC"/>
    <n v="5"/>
    <n v="5"/>
    <m/>
    <s v="All"/>
    <m/>
    <x v="0"/>
    <m/>
    <m/>
    <n v="3.04"/>
    <n v="3.43"/>
    <s v="EUR"/>
    <n v="285"/>
    <n v="424.96350000000001"/>
    <s v="Yes (Subject to Availability)"/>
    <n v="590"/>
    <n v="879.74900000000002"/>
    <n v="1304.7125000000001"/>
  </r>
  <r>
    <n v="4369"/>
    <x v="0"/>
    <x v="6"/>
    <s v="Milan "/>
    <s v="Universita degli Studi Di Milano "/>
    <n v="0"/>
    <n v="6"/>
    <m/>
    <s v="All (except LLB &amp; JD)"/>
    <m/>
    <x v="0"/>
    <m/>
    <m/>
    <m/>
    <m/>
    <s v="EUR"/>
    <n v="200"/>
    <n v="298.22000000000003"/>
    <s v="Yes (Subject to Availability)"/>
    <n v="600"/>
    <n v="894.66000000000008"/>
    <n v="1192.8800000000001"/>
  </r>
  <r>
    <n v="4324"/>
    <x v="2"/>
    <x v="35"/>
    <s v="Yogyakarta"/>
    <s v="Universitas Gadjah Mada"/>
    <n v="5"/>
    <n v="5"/>
    <s v="2.5"/>
    <s v="All (except LLB &amp; JD)"/>
    <s v="Eligible for Group ISEP application."/>
    <x v="0"/>
    <n v="3.06"/>
    <n v="3.06"/>
    <m/>
    <m/>
    <s v="IDR"/>
    <n v="2500000"/>
    <n v="199"/>
    <s v="Yes (Subject to Availability)"/>
    <n v="2000000"/>
    <n v="159.19999999999999"/>
    <n v="358.2"/>
  </r>
  <r>
    <n v="4276"/>
    <x v="0"/>
    <x v="18"/>
    <s v="Barcelona"/>
    <s v="Universitat Autonoma de Barcelona"/>
    <n v="0"/>
    <n v="6"/>
    <m/>
    <s v="All (except LLB &amp; JD)"/>
    <m/>
    <x v="0"/>
    <n v="3.12"/>
    <n v="3.24"/>
    <m/>
    <m/>
    <s v="EUR"/>
    <n v="700"/>
    <n v="1043.77"/>
    <s v="Yes (Subject to Availability)"/>
    <n v="450"/>
    <n v="670.995"/>
    <n v="1714.7649999999999"/>
  </r>
  <r>
    <n v="4133"/>
    <x v="0"/>
    <x v="18"/>
    <s v="Barcelona"/>
    <s v="Universitat Pompeu Fabra"/>
    <n v="7"/>
    <n v="7"/>
    <m/>
    <s v="BBM &amp; BSc (Econ)"/>
    <m/>
    <x v="0"/>
    <n v="3.22"/>
    <n v="3.48"/>
    <n v="3.43"/>
    <n v="3.66"/>
    <s v="EUR"/>
    <n v="650"/>
    <n v="969.21500000000003"/>
    <s v="Yes (Subject to Availability)"/>
    <n v="350"/>
    <n v="521.88499999999999"/>
    <n v="1491.1"/>
  </r>
  <r>
    <n v="4032"/>
    <x v="0"/>
    <x v="18"/>
    <s v="Barcelona"/>
    <s v="Universitat Pompeu Fabra - ESCI"/>
    <n v="6"/>
    <n v="0"/>
    <m/>
    <s v="All (except LLB &amp; JD)"/>
    <m/>
    <x v="0"/>
    <m/>
    <m/>
    <n v="3.56"/>
    <n v="3.67"/>
    <s v="EUR"/>
    <n v="650"/>
    <n v="969.21500000000003"/>
    <s v="Yes (Subject to Availability)"/>
    <n v="350"/>
    <n v="521.88499999999999"/>
    <n v="1491.1"/>
  </r>
  <r>
    <n v="4215"/>
    <x v="0"/>
    <x v="18"/>
    <s v="Barcelona"/>
    <s v="Universitat Pompeu Fabra - Faculty of Law"/>
    <n v="3"/>
    <n v="0"/>
    <m/>
    <s v="LLB &amp; JD"/>
    <m/>
    <x v="0"/>
    <m/>
    <m/>
    <n v="3.15"/>
    <n v="3.66"/>
    <s v="EUR"/>
    <n v="650"/>
    <n v="969.21500000000003"/>
    <s v="Yes (Subject to Availability)"/>
    <n v="350"/>
    <n v="521.88499999999999"/>
    <n v="1491.1"/>
  </r>
  <r>
    <n v="4203"/>
    <x v="0"/>
    <x v="7"/>
    <s v="Tubingen"/>
    <s v="Universität Tübingen"/>
    <n v="0"/>
    <n v="2"/>
    <m/>
    <s v="All (except LLB &amp; JD)"/>
    <m/>
    <x v="2"/>
    <m/>
    <m/>
    <m/>
    <m/>
    <s v="EUR"/>
    <n v="575"/>
    <n v="857.38250000000005"/>
    <s v="Yes (Subject to Availability)"/>
    <n v="325"/>
    <n v="484.60750000000002"/>
    <n v="1341.99"/>
  </r>
  <r>
    <n v="4184"/>
    <x v="0"/>
    <x v="21"/>
    <s v="Louvain-La-Neuve "/>
    <s v="Université Catholique de Louvain"/>
    <n v="0"/>
    <n v="6"/>
    <m/>
    <s v="All (except LLB &amp; JD)"/>
    <m/>
    <x v="0"/>
    <m/>
    <m/>
    <m/>
    <m/>
    <s v="EUR"/>
    <n v="400"/>
    <n v="596.44000000000005"/>
    <s v="Yes (Subject to Availability)"/>
    <n v="169"/>
    <n v="251.99590000000001"/>
    <n v="848.43590000000006"/>
  </r>
  <r>
    <n v="4135"/>
    <x v="1"/>
    <x v="14"/>
    <s v="Quebec City"/>
    <s v="Université Laval"/>
    <n v="2"/>
    <n v="2"/>
    <m/>
    <s v="All (except LLB &amp; JD)"/>
    <m/>
    <x v="0"/>
    <m/>
    <m/>
    <n v="2.92"/>
    <n v="3.15"/>
    <s v="CAD"/>
    <n v="300"/>
    <n v="284.43"/>
    <s v="Yes (Subject to Availability)"/>
    <n v="380"/>
    <n v="360.27800000000002"/>
    <n v="644.70800000000008"/>
  </r>
  <r>
    <n v="4023"/>
    <x v="0"/>
    <x v="16"/>
    <s v="Paris"/>
    <s v="Université Paris-Dauphine"/>
    <n v="20"/>
    <n v="20"/>
    <m/>
    <s v="All (except LLB &amp; JD)"/>
    <m/>
    <x v="0"/>
    <m/>
    <m/>
    <n v="3.37"/>
    <n v="4.04"/>
    <s v="EUR"/>
    <n v="350"/>
    <n v="521.88499999999999"/>
    <s v="Yes (Subject to Availability)"/>
    <n v="650"/>
    <n v="969.21500000000003"/>
    <n v="1491.1"/>
  </r>
  <r>
    <n v="4259"/>
    <x v="0"/>
    <x v="16"/>
    <s v="Paris"/>
    <s v="Université Paris-Est-Créteil Law School - Themis"/>
    <n v="2"/>
    <n v="0"/>
    <s v="3.2"/>
    <s v="LLB &amp; JD"/>
    <m/>
    <x v="1"/>
    <m/>
    <m/>
    <n v="3.31"/>
    <n v="3.38"/>
    <s v="EUR"/>
    <n v="350"/>
    <n v="521.88499999999999"/>
    <s v="Yes (Subject to Availability)"/>
    <n v="650"/>
    <n v="969.21500000000003"/>
    <n v="1491.1"/>
  </r>
  <r>
    <n v="4090"/>
    <x v="0"/>
    <x v="30"/>
    <s v="Dublin"/>
    <s v="University College Dublin"/>
    <n v="5"/>
    <n v="5"/>
    <m/>
    <s v="All (except LLB &amp; JD)"/>
    <m/>
    <x v="0"/>
    <n v="2.91"/>
    <n v="3.58"/>
    <n v="3.24"/>
    <n v="3.43"/>
    <s v="EUR"/>
    <n v="760"/>
    <n v="1133.2360000000001"/>
    <s v="Yes (Subject to Availability)"/>
    <n v="800"/>
    <n v="1192.8800000000001"/>
    <n v="2326.116"/>
  </r>
  <r>
    <n v="4396"/>
    <x v="0"/>
    <x v="30"/>
    <s v="Dublin"/>
    <s v="University College Dublin Sutherland School of Law"/>
    <n v="2"/>
    <n v="0"/>
    <m/>
    <s v="LLB &amp; JD"/>
    <m/>
    <x v="0"/>
    <m/>
    <m/>
    <n v="3.65"/>
    <n v="3.65"/>
    <s v="EUR"/>
    <n v="760"/>
    <n v="1133.2360000000001"/>
    <s v="Yes (Subject to Availability)"/>
    <n v="800"/>
    <n v="1192.8800000000001"/>
    <n v="2326.116"/>
  </r>
  <r>
    <n v="4358"/>
    <x v="1"/>
    <x v="14"/>
    <s v="Alberta "/>
    <s v="University of Alberta, Alberta School of Business"/>
    <n v="1"/>
    <n v="0"/>
    <m/>
    <s v="BAcc &amp; BBM"/>
    <m/>
    <x v="0"/>
    <m/>
    <m/>
    <n v="2.44"/>
    <n v="2.44"/>
    <s v="CAD"/>
    <n v="500"/>
    <n v="474.05"/>
    <s v="Yes (Subject to Availability)"/>
    <n v="1400"/>
    <n v="1327.3400000000001"/>
    <n v="1801.39"/>
  </r>
  <r>
    <n v="4356"/>
    <x v="0"/>
    <x v="17"/>
    <s v="Amsterdam"/>
    <s v="University of Amsterdam"/>
    <n v="10"/>
    <n v="4"/>
    <s v="3.3"/>
    <s v="All (except LLB &amp; JD)"/>
    <s v="For students from Year 3 onwards_x000a__x000a_4 placements for PLE students to PPLE faculty_x000a_10 placements for others to Economics and Business faculty_x000a__x000a_Students should have at least two years of academic education at the time of departure, a grade point average of 3.0 (US system), and show a relevant academic background in the proposed field of study. _x000a__x000a_For courses in Economics &amp; Business, students should have completed at least two full academic years of courses in general economics, business economics, econometrics, actuarial sciences, management, or marketing (minimally 12 courses in Economics and Business on your transcript). They should also have passed courses in mathematics and statistics."/>
    <x v="0"/>
    <n v="3.33"/>
    <n v="3.4"/>
    <n v="3.43"/>
    <n v="3.79"/>
    <s v="EUR"/>
    <n v="450"/>
    <n v="670.995"/>
    <s v="Yes (Subject to Availability)"/>
    <n v="767.5"/>
    <n v="1144.4192500000001"/>
    <n v="1815.4142500000003"/>
  </r>
  <r>
    <n v="4210"/>
    <x v="0"/>
    <x v="21"/>
    <s v="Antwerp"/>
    <s v="University of Antwerp"/>
    <n v="0"/>
    <n v="6"/>
    <m/>
    <s v="All (except LLB &amp; JD)"/>
    <m/>
    <x v="2"/>
    <n v="2.74"/>
    <n v="3.54"/>
    <m/>
    <m/>
    <s v="EUR"/>
    <n v="975"/>
    <n v="1453.8225"/>
    <s v="Yes (Subject to Availability)"/>
    <n v="510.5"/>
    <n v="761.20654999999999"/>
    <n v="2215.0290500000001"/>
  </r>
  <r>
    <n v="4007"/>
    <x v="0"/>
    <x v="13"/>
    <s v="Bath"/>
    <s v="University of Bath"/>
    <n v="5"/>
    <n v="2"/>
    <s v="3.0"/>
    <s v="All (except LLB &amp; JD)"/>
    <m/>
    <x v="0"/>
    <m/>
    <m/>
    <n v="3.28"/>
    <n v="3.68"/>
    <s v="GBP"/>
    <n v="1600"/>
    <n v="2770.2400000000002"/>
    <s v="Yes (Subject to Availability)"/>
    <n v="650"/>
    <n v="1125.4100000000001"/>
    <n v="3895.6500000000005"/>
  </r>
  <r>
    <n v="4390"/>
    <x v="0"/>
    <x v="13"/>
    <s v="Bath"/>
    <s v="University of Bath Department of Economics"/>
    <n v="2"/>
    <n v="2"/>
    <s v="3.0"/>
    <s v="BSc (Econ)"/>
    <m/>
    <x v="0"/>
    <m/>
    <m/>
    <n v="3.53"/>
    <n v="3.53"/>
    <s v="GBP"/>
    <n v="1600"/>
    <n v="2770.2400000000002"/>
    <s v="Yes (Subject to Availability)"/>
    <n v="650"/>
    <n v="1125.4100000000001"/>
    <n v="3895.6500000000005"/>
  </r>
  <r>
    <n v="4364"/>
    <x v="1"/>
    <x v="14"/>
    <s v="Vancouver"/>
    <s v="University of British Columbia - Faculty of Arts "/>
    <n v="2"/>
    <n v="0"/>
    <s v="3.0"/>
    <s v="BSocSc"/>
    <m/>
    <x v="0"/>
    <m/>
    <m/>
    <m/>
    <m/>
    <s v="CAD"/>
    <n v="1850"/>
    <n v="1753.9850000000001"/>
    <s v="Yes (Subject to Availability)"/>
    <n v="1310"/>
    <n v="1242.011"/>
    <n v="2995.9960000000001"/>
  </r>
  <r>
    <n v="4362"/>
    <x v="1"/>
    <x v="14"/>
    <s v="Vancouver"/>
    <s v="University of British Columbia - Sauder School of Business"/>
    <n v="3"/>
    <n v="3"/>
    <s v="3.0"/>
    <s v="BBM"/>
    <m/>
    <x v="0"/>
    <n v="3.55"/>
    <n v="3.82"/>
    <n v="3.42"/>
    <n v="3.76"/>
    <s v="CAD"/>
    <n v="1850"/>
    <n v="1753.9850000000001"/>
    <s v="Yes (Subject to Availability)"/>
    <n v="1310"/>
    <n v="1242.011"/>
    <n v="2995.9960000000001"/>
  </r>
  <r>
    <n v="4013"/>
    <x v="1"/>
    <x v="14"/>
    <s v="Calgary, Alberta"/>
    <s v="University of Calgary"/>
    <n v="2"/>
    <n v="2"/>
    <m/>
    <s v="BAcc, BBM, BSc (Econ)"/>
    <m/>
    <x v="0"/>
    <n v="2.75"/>
    <n v="2.75"/>
    <n v="2.92"/>
    <n v="3.27"/>
    <s v="CAD"/>
    <n v="1250"/>
    <n v="1185.125"/>
    <s v="Yes (Subject to Availability)"/>
    <n v="1750"/>
    <n v="1659.1750000000002"/>
    <n v="2844.3"/>
  </r>
  <r>
    <n v="4014"/>
    <x v="3"/>
    <x v="36"/>
    <s v="Christchurch"/>
    <s v="University of Canterbury"/>
    <n v="1"/>
    <n v="0"/>
    <s v="2.7"/>
    <s v="All"/>
    <m/>
    <x v="0"/>
    <m/>
    <m/>
    <n v="3.26"/>
    <n v="3.26"/>
    <s v="NZD"/>
    <n v="325"/>
    <n v="242.64500000000001"/>
    <s v="Yes (Subject to Availability)"/>
    <n v="875"/>
    <n v="653.27500000000009"/>
    <n v="895.92000000000007"/>
  </r>
  <r>
    <n v="4384"/>
    <x v="0"/>
    <x v="1"/>
    <s v="Copenhagen"/>
    <s v="University of Copenhagen"/>
    <n v="0"/>
    <n v="1"/>
    <m/>
    <s v="All"/>
    <s v="For students from Year 3 onwards"/>
    <x v="0"/>
    <m/>
    <m/>
    <m/>
    <m/>
    <s v="DKK"/>
    <n v="4490"/>
    <n v="896.65299999999991"/>
    <s v="No"/>
    <n v="7000"/>
    <n v="1397.8999999999999"/>
    <n v="2294.5529999999999"/>
  </r>
  <r>
    <n v="4149"/>
    <x v="0"/>
    <x v="26"/>
    <s v="Katowice"/>
    <s v="University of Economics in Katowice"/>
    <n v="0"/>
    <n v="2"/>
    <s v="3.0"/>
    <s v="All (except LLB &amp; JD)"/>
    <m/>
    <x v="2"/>
    <m/>
    <m/>
    <m/>
    <m/>
    <s v="PLN"/>
    <n v="1250"/>
    <n v="434.875"/>
    <s v="Yes (Subject to Availability)"/>
    <n v="550"/>
    <n v="191.345"/>
    <n v="626.22"/>
  </r>
  <r>
    <n v="4366"/>
    <x v="0"/>
    <x v="13"/>
    <s v="Edinburgh"/>
    <s v="University of Edinburgh"/>
    <n v="3"/>
    <n v="3"/>
    <s v="3.0"/>
    <s v="All (except LLB &amp; JD)"/>
    <m/>
    <x v="0"/>
    <n v="4.12"/>
    <n v="4.12"/>
    <n v="3.91"/>
    <n v="4.08"/>
    <s v="GBP"/>
    <n v="1588.5"/>
    <n v="2750.3289"/>
    <s v="Yes (Subject to Availability)"/>
    <n v="400"/>
    <n v="692.56000000000006"/>
    <n v="3442.8888999999999"/>
  </r>
  <r>
    <n v="4214"/>
    <x v="0"/>
    <x v="13"/>
    <s v="Exeter"/>
    <s v="University of Exeter"/>
    <n v="2"/>
    <n v="3"/>
    <s v="3.0"/>
    <s v="All"/>
    <m/>
    <x v="0"/>
    <n v="3.23"/>
    <n v="3.36"/>
    <n v="3.33"/>
    <n v="3.44"/>
    <s v="GBP"/>
    <n v="1000"/>
    <n v="1731.4"/>
    <s v="Yes (Subject to Availability)"/>
    <n v="650"/>
    <n v="1125.4100000000001"/>
    <n v="2856.8100000000004"/>
  </r>
  <r>
    <n v="4335"/>
    <x v="0"/>
    <x v="37"/>
    <s v="Geneva"/>
    <s v="University of Geneva"/>
    <n v="0"/>
    <n v="4"/>
    <s v="2.7"/>
    <s v="All (except LLB &amp; JD)"/>
    <s v="Master level courses are not available to students"/>
    <x v="2"/>
    <n v="2.75"/>
    <n v="2.75"/>
    <m/>
    <m/>
    <s v="CHF"/>
    <n v="1250"/>
    <n v="2001.625"/>
    <s v="Yes (Subject to Availability)"/>
    <n v="450"/>
    <n v="720.58499999999992"/>
    <n v="2722.21"/>
  </r>
  <r>
    <n v="4394"/>
    <x v="0"/>
    <x v="13"/>
    <s v="Glasgow"/>
    <s v="University of Glasgow"/>
    <n v="3"/>
    <n v="3"/>
    <s v="3.0"/>
    <s v="All"/>
    <m/>
    <x v="0"/>
    <n v="3.58"/>
    <n v="3.66"/>
    <n v="3.55"/>
    <n v="3.64"/>
    <s v="GBP"/>
    <n v="1100"/>
    <n v="1904.54"/>
    <s v="Yes (Subject to Availability)"/>
    <n v="1022.5"/>
    <n v="1770.3565000000001"/>
    <n v="3674.8964999999998"/>
  </r>
  <r>
    <n v="4156"/>
    <x v="0"/>
    <x v="23"/>
    <s v="Gothenburg"/>
    <s v="University of Gothenburg"/>
    <n v="10"/>
    <n v="10"/>
    <m/>
    <s v="All (except LLB &amp; JD)"/>
    <s v="Master level courses are not available to students"/>
    <x v="0"/>
    <n v="2.87"/>
    <n v="3.58"/>
    <n v="3.22"/>
    <n v="3.35"/>
    <s v="SEK"/>
    <n v="10000"/>
    <n v="1353"/>
    <s v="Yes (Subject to Availability)"/>
    <n v="4500"/>
    <n v="608.85"/>
    <n v="1961.85"/>
  </r>
  <r>
    <n v="4166"/>
    <x v="0"/>
    <x v="17"/>
    <s v="Groningen"/>
    <s v="University of Groningen"/>
    <n v="0"/>
    <n v="6"/>
    <m/>
    <s v="BBM, BSc (Econ), LLB &amp; JD"/>
    <s v="2 students each from Business, Economics and Law"/>
    <x v="0"/>
    <n v="2.63"/>
    <n v="3.34"/>
    <m/>
    <m/>
    <s v="EUR"/>
    <n v="900"/>
    <n v="1341.99"/>
    <s v="Yes (Subject to Availability)"/>
    <n v="480"/>
    <n v="715.72800000000007"/>
    <n v="2057.7179999999998"/>
  </r>
  <r>
    <n v="4043"/>
    <x v="2"/>
    <x v="9"/>
    <s v="Pok Fu Lam, Hong Kong Island"/>
    <s v="University of Hong Kong"/>
    <n v="4"/>
    <n v="4"/>
    <s v="3.0"/>
    <s v="All (except LLB &amp; JD)"/>
    <m/>
    <x v="0"/>
    <n v="3.1"/>
    <n v="3.58"/>
    <n v="3.11"/>
    <n v="3.24"/>
    <s v="HKD"/>
    <n v="5500"/>
    <n v="955.90000000000009"/>
    <s v="Yes (Subject to Availability)"/>
    <n v="3200"/>
    <n v="556.16000000000008"/>
    <n v="1512.0600000000002"/>
  </r>
  <r>
    <n v="4182"/>
    <x v="2"/>
    <x v="9"/>
    <s v="Pok Fu Lam, Hong Kong Island"/>
    <s v="University of Hong Kong (Faculty of Law)"/>
    <n v="3"/>
    <n v="2"/>
    <s v="3.0"/>
    <s v="LLB &amp; JD"/>
    <m/>
    <x v="0"/>
    <m/>
    <m/>
    <n v="3.11"/>
    <n v="3.79"/>
    <s v="HKD"/>
    <n v="5500"/>
    <n v="955.90000000000009"/>
    <s v="Yes (Subject to Availability)"/>
    <n v="3200"/>
    <n v="556.16000000000008"/>
    <n v="1512.0600000000002"/>
  </r>
  <r>
    <n v="4427"/>
    <x v="0"/>
    <x v="38"/>
    <s v="Iceland "/>
    <s v="University of Iceland"/>
    <n v="2"/>
    <n v="2"/>
    <m/>
    <s v="All (except LLB &amp; JD)"/>
    <m/>
    <x v="0"/>
    <m/>
    <m/>
    <n v="2.85"/>
    <n v="2.85"/>
    <s v="ISK"/>
    <n v="120194"/>
    <n v="1235.5943199999999"/>
    <s v="Yes (Subject to Availability)"/>
    <n v="92500"/>
    <n v="950.9"/>
    <n v="2186.4943199999998"/>
  </r>
  <r>
    <n v="4190"/>
    <x v="1"/>
    <x v="2"/>
    <s v="Illinois"/>
    <s v="University of Illinois (College of Law)"/>
    <n v="1"/>
    <n v="0"/>
    <m/>
    <s v="LLB &amp; JD"/>
    <m/>
    <x v="0"/>
    <m/>
    <m/>
    <m/>
    <m/>
    <s v="USD"/>
    <n v="1050"/>
    <n v="1416.87"/>
    <s v="Yes (Subject to Availability)"/>
    <n v="975"/>
    <n v="1315.665"/>
    <n v="2732.5349999999999"/>
  </r>
  <r>
    <n v="4351"/>
    <x v="0"/>
    <x v="7"/>
    <s v="Konstanz"/>
    <s v="University of Konstanz"/>
    <n v="0"/>
    <n v="4"/>
    <m/>
    <s v="All (except LLB &amp; JD)"/>
    <m/>
    <x v="2"/>
    <n v="2.64"/>
    <n v="3.46"/>
    <m/>
    <m/>
    <s v="EUR"/>
    <n v="825"/>
    <n v="1230.1575"/>
    <s v="Yes (Subject to Availability)"/>
    <n v="325"/>
    <n v="484.60750000000002"/>
    <n v="1714.7650000000001"/>
  </r>
  <r>
    <n v="4216"/>
    <x v="0"/>
    <x v="37"/>
    <s v="Lausanne"/>
    <s v="University of Lausanne"/>
    <n v="0"/>
    <n v="8"/>
    <m/>
    <s v="All (except LLB &amp; JD)"/>
    <s v="Students are only allowed to take courses in the 2nd or 3rd year of the Bachelor programme (undergraduate). _x000a_Only final year students (completed an equivalent of 180 ECTS of courses) can take Master Level courses."/>
    <x v="2"/>
    <n v="2.9"/>
    <n v="3.1"/>
    <m/>
    <m/>
    <s v="CHF"/>
    <n v="875"/>
    <n v="1401.1375"/>
    <s v="No"/>
    <n v="2050"/>
    <n v="3282.665"/>
    <n v="4683.8024999999998"/>
  </r>
  <r>
    <n v="4285"/>
    <x v="0"/>
    <x v="13"/>
    <s v="Leeds"/>
    <s v="University of Leeds"/>
    <n v="0"/>
    <n v="4"/>
    <s v="3.0"/>
    <s v="All (except LLB &amp; JD)"/>
    <m/>
    <x v="2"/>
    <n v="3.66"/>
    <n v="3.98"/>
    <m/>
    <m/>
    <s v="GBP"/>
    <n v="1062"/>
    <n v="1838.7468000000001"/>
    <s v="Yes (Subject to Availability)"/>
    <n v="550"/>
    <n v="952.27"/>
    <n v="2791.0168000000003"/>
  </r>
  <r>
    <n v="4418"/>
    <x v="0"/>
    <x v="13"/>
    <s v="Leeds"/>
    <s v="University of Leeds - School of Law"/>
    <n v="0"/>
    <n v="6"/>
    <s v="3.0"/>
    <s v="LLB &amp; JD"/>
    <m/>
    <x v="2"/>
    <n v="3.23"/>
    <n v="3.5"/>
    <m/>
    <m/>
    <s v="GBP"/>
    <n v="1062"/>
    <n v="1838.7468000000001"/>
    <s v="Yes (Subject to Availability)"/>
    <n v="550"/>
    <n v="952.27"/>
    <n v="2791.0168000000003"/>
  </r>
  <r>
    <n v="4268"/>
    <x v="0"/>
    <x v="13"/>
    <s v="Leicester"/>
    <s v="University of Leicester - School of Law"/>
    <n v="4"/>
    <n v="2"/>
    <s v="3.0"/>
    <s v="LLB &amp; JD"/>
    <m/>
    <x v="0"/>
    <m/>
    <m/>
    <n v="3.27"/>
    <n v="3.43"/>
    <s v="GBP"/>
    <n v="837.5"/>
    <n v="1450.0475000000001"/>
    <s v="Yes (Guaranteed)"/>
    <n v="675"/>
    <n v="1168.6949999999999"/>
    <n v="2618.7425000000003"/>
  </r>
  <r>
    <n v="4395"/>
    <x v="0"/>
    <x v="13"/>
    <s v="London"/>
    <s v="University of London (The School of Oriental and African Studies)"/>
    <n v="2"/>
    <n v="2"/>
    <s v="3.3"/>
    <s v="LLB &amp; JD"/>
    <m/>
    <x v="0"/>
    <m/>
    <m/>
    <n v="3.53"/>
    <n v="3.63"/>
    <s v="GBP"/>
    <n v="1300"/>
    <n v="2250.8200000000002"/>
    <s v="Yes (Subject to Availability)"/>
    <n v="750"/>
    <n v="1298.55"/>
    <n v="3549.37"/>
  </r>
  <r>
    <n v="4181"/>
    <x v="0"/>
    <x v="37"/>
    <s v="Lucerne"/>
    <s v="University of Lucerne (Faculty of Law)"/>
    <n v="0"/>
    <n v="2"/>
    <m/>
    <s v="LLB &amp; JD"/>
    <m/>
    <x v="0"/>
    <n v="3.45"/>
    <n v="3.45"/>
    <n v="3.58"/>
    <n v="3.7"/>
    <s v="CHF"/>
    <n v="875"/>
    <n v="1401.1375"/>
    <s v="Yes (Subject to Availability)"/>
    <n v="700"/>
    <n v="1120.9099999999999"/>
    <n v="2522.0474999999997"/>
  </r>
  <r>
    <n v="4183"/>
    <x v="0"/>
    <x v="13"/>
    <s v="Manchester"/>
    <s v="University of Manchester"/>
    <n v="4"/>
    <n v="4"/>
    <s v="3.0"/>
    <s v="All"/>
    <m/>
    <x v="0"/>
    <n v="3.69"/>
    <n v="3.81"/>
    <n v="3.57"/>
    <n v="3.7"/>
    <s v="GBP"/>
    <n v="850"/>
    <n v="1471.69"/>
    <s v="Yes (Subject to Availability)"/>
    <n v="535"/>
    <n v="926.29899999999998"/>
    <n v="2397.989"/>
  </r>
  <r>
    <n v="4065"/>
    <x v="0"/>
    <x v="13"/>
    <s v="Manchester"/>
    <s v="University of Manchester, Alliance Manchester Business School"/>
    <n v="2"/>
    <n v="2"/>
    <s v="3.0"/>
    <s v="All (except LLB &amp; JD)"/>
    <s v="Only courses from the Manchester Business School at the undergraduate level may be taken. "/>
    <x v="0"/>
    <m/>
    <m/>
    <n v="3.27"/>
    <n v="3.73"/>
    <s v="GBP"/>
    <n v="850"/>
    <n v="1471.69"/>
    <s v="Yes (Subject to Availability)"/>
    <n v="535"/>
    <n v="926.29899999999998"/>
    <n v="2397.989"/>
  </r>
  <r>
    <n v="4063"/>
    <x v="0"/>
    <x v="7"/>
    <s v="Mannheim"/>
    <s v="University of Mannheim"/>
    <n v="12"/>
    <n v="0"/>
    <m/>
    <s v="BAcc &amp; BBM"/>
    <m/>
    <x v="0"/>
    <m/>
    <m/>
    <n v="2.97"/>
    <n v="3.79"/>
    <s v="EUR"/>
    <n v="597.5"/>
    <n v="890.93225000000007"/>
    <s v="Yes (Subject to Availability)"/>
    <n v="402.5"/>
    <n v="600.16775000000007"/>
    <n v="1491.1000000000001"/>
  </r>
  <r>
    <n v="4313"/>
    <x v="0"/>
    <x v="7"/>
    <s v="Mannheim"/>
    <s v="University of Mannheim - Department of Law"/>
    <n v="2"/>
    <n v="0"/>
    <m/>
    <s v="LLB &amp; JD"/>
    <m/>
    <x v="0"/>
    <m/>
    <m/>
    <n v="3.65"/>
    <n v="3.9"/>
    <s v="EUR"/>
    <n v="597.5"/>
    <n v="890.93225000000007"/>
    <s v="Yes (Subject to Availability)"/>
    <n v="402.5"/>
    <n v="600.16775000000007"/>
    <n v="1491.1000000000001"/>
  </r>
  <r>
    <n v="4209"/>
    <x v="0"/>
    <x v="7"/>
    <s v="Mannheim"/>
    <s v="University of Mannheim – School of Business Informatics and Mathematics"/>
    <n v="2"/>
    <n v="0"/>
    <m/>
    <s v="BSc (IS), BSc (CS) &amp; BSc (C&amp;L)"/>
    <m/>
    <x v="0"/>
    <m/>
    <m/>
    <n v="3.06"/>
    <n v="3.12"/>
    <s v="EUR"/>
    <n v="597.5"/>
    <n v="890.93225000000007"/>
    <s v="Yes (Subject to Availability)"/>
    <n v="402.5"/>
    <n v="600.16775000000007"/>
    <n v="1491.1000000000001"/>
  </r>
  <r>
    <n v="4405"/>
    <x v="0"/>
    <x v="7"/>
    <s v="Mannheim"/>
    <s v="University of Mannheim School of Social Sciences/Humanities"/>
    <n v="2"/>
    <n v="0"/>
    <m/>
    <s v="BSocSc"/>
    <m/>
    <x v="0"/>
    <m/>
    <m/>
    <n v="3.14"/>
    <n v="3.46"/>
    <s v="EUR"/>
    <n v="597.5"/>
    <n v="890.93225000000007"/>
    <s v="Yes (Subject to Availability)"/>
    <n v="402.5"/>
    <n v="600.16775000000007"/>
    <n v="1491.1000000000001"/>
  </r>
  <r>
    <n v="4389"/>
    <x v="1"/>
    <x v="2"/>
    <s v="Maryland"/>
    <s v="University of Maryland"/>
    <n v="5"/>
    <n v="5"/>
    <s v="3.0"/>
    <s v="All (except LLB &amp; JD)"/>
    <m/>
    <x v="0"/>
    <n v="3.24"/>
    <n v="3.3"/>
    <n v="3.28"/>
    <n v="3.28"/>
    <s v="USD"/>
    <n v="1000"/>
    <n v="1349.3999999999999"/>
    <s v="Yes (Subject to Availability)"/>
    <n v="800"/>
    <n v="1079.52"/>
    <n v="2428.92"/>
  </r>
  <r>
    <n v="4407"/>
    <x v="3"/>
    <x v="4"/>
    <s v="Melbourne"/>
    <s v="University of Melbourne, Faculty of Arts"/>
    <n v="2"/>
    <n v="0"/>
    <s v="3.0"/>
    <s v="BSocSc &amp; BIS"/>
    <m/>
    <x v="0"/>
    <n v="3.32"/>
    <n v="3.4"/>
    <n v="3.4"/>
    <n v="3.44"/>
    <s v="AUD"/>
    <n v="2500"/>
    <n v="2010.25"/>
    <s v="Yes (Subject to Availability)"/>
    <n v="2000"/>
    <n v="1608.2"/>
    <n v="3618.45"/>
  </r>
  <r>
    <n v="4408"/>
    <x v="3"/>
    <x v="4"/>
    <s v="Melbourne"/>
    <s v="University of Melbourne, Faculty of Business and Economics (FBE)"/>
    <n v="4"/>
    <n v="4"/>
    <s v="3.0"/>
    <s v="BAcc, BBM, BSc (Econ), BSc (IS), BSc (CS) &amp; BSc (C&amp;L)"/>
    <m/>
    <x v="0"/>
    <n v="3.49"/>
    <n v="3.6"/>
    <n v="3.24"/>
    <n v="3.63"/>
    <s v="AUD"/>
    <n v="2500"/>
    <n v="2010.25"/>
    <s v="Yes (Subject to Availability)"/>
    <n v="2000"/>
    <n v="1608.2"/>
    <n v="3618.45"/>
  </r>
  <r>
    <n v="4460"/>
    <x v="1"/>
    <x v="2"/>
    <s v="Michigan"/>
    <s v="University of Michigan, Ross School of Business"/>
    <n v="3"/>
    <n v="3"/>
    <m/>
    <s v="All (except LLB &amp; JD)"/>
    <m/>
    <x v="0"/>
    <m/>
    <m/>
    <n v="3.93"/>
    <n v="4.07"/>
    <s v="USD"/>
    <n v="350"/>
    <n v="472.28999999999996"/>
    <s v="No"/>
    <n v="1250"/>
    <n v="1686.75"/>
    <n v="2159.04"/>
  </r>
  <r>
    <n v="4066"/>
    <x v="1"/>
    <x v="2"/>
    <s v="Minneapolis"/>
    <s v="University of Minnesota"/>
    <n v="6"/>
    <n v="4"/>
    <s v="3.0"/>
    <s v="All (except LLB &amp; JD)"/>
    <m/>
    <x v="0"/>
    <m/>
    <m/>
    <n v="3.3"/>
    <n v="3.44"/>
    <s v="USD"/>
    <n v="400"/>
    <n v="539.76"/>
    <s v="Yes (Subject to Availability)"/>
    <n v="1200"/>
    <n v="1619.28"/>
    <n v="2159.04"/>
  </r>
  <r>
    <n v="4094"/>
    <x v="3"/>
    <x v="4"/>
    <s v="Kensington"/>
    <s v="University of New South Wales"/>
    <n v="2"/>
    <n v="0"/>
    <s v="3.0"/>
    <s v="All (except LLB &amp; JD)"/>
    <m/>
    <x v="0"/>
    <m/>
    <m/>
    <n v="3.5"/>
    <n v="3.5"/>
    <s v="AUD"/>
    <n v="1000"/>
    <n v="804.1"/>
    <s v="Yes (Subject to Availability)"/>
    <n v="2000"/>
    <n v="1608.2"/>
    <n v="2412.3000000000002"/>
  </r>
  <r>
    <n v="4286"/>
    <x v="3"/>
    <x v="4"/>
    <s v="Kensington"/>
    <s v="University of New South Wales, Faculty of Law"/>
    <n v="1"/>
    <n v="0"/>
    <m/>
    <s v="LLB &amp; JD"/>
    <m/>
    <x v="0"/>
    <m/>
    <m/>
    <n v="3.34"/>
    <n v="3.34"/>
    <s v="AUD"/>
    <n v="1000"/>
    <n v="804.1"/>
    <s v="Yes (Subject to Availability)"/>
    <n v="2000"/>
    <n v="1608.2"/>
    <n v="2412.3000000000002"/>
  </r>
  <r>
    <n v="4431"/>
    <x v="1"/>
    <x v="2"/>
    <s v="Chapel Hill, North Carolina"/>
    <s v="University of North Carolina, Chapel Hill"/>
    <n v="4"/>
    <n v="4"/>
    <s v="3.0"/>
    <s v="BBM"/>
    <m/>
    <x v="0"/>
    <m/>
    <m/>
    <m/>
    <m/>
    <s v="USD"/>
    <n v="850"/>
    <n v="1146.99"/>
    <s v="Yes (Subject to Availability)"/>
    <n v="700"/>
    <n v="944.57999999999993"/>
    <n v="2091.5699999999997"/>
  </r>
  <r>
    <n v="4306"/>
    <x v="1"/>
    <x v="2"/>
    <s v="Eugene"/>
    <s v="University of Oregon"/>
    <n v="1"/>
    <n v="1"/>
    <s v="2.5"/>
    <s v="All"/>
    <m/>
    <x v="0"/>
    <m/>
    <m/>
    <n v="3.03"/>
    <n v="3.23"/>
    <s v="USD"/>
    <n v="450"/>
    <n v="607.23"/>
    <s v="Yes (Subject to Availability)"/>
    <n v="1450"/>
    <n v="1956.6299999999999"/>
    <n v="2563.8599999999997"/>
  </r>
  <r>
    <n v="4109"/>
    <x v="1"/>
    <x v="2"/>
    <s v="Philadelphia"/>
    <s v="University of Pennsylvania (Wharton School)"/>
    <n v="2"/>
    <n v="2"/>
    <s v="3.0"/>
    <s v="BAcc, BBM, BSc (Econ)"/>
    <m/>
    <x v="0"/>
    <n v="4.05"/>
    <n v="4.09"/>
    <n v="4.01"/>
    <n v="4.05"/>
    <s v="USD"/>
    <n v="2000"/>
    <n v="2698.7999999999997"/>
    <s v="Yes (Subject to Availability)"/>
    <n v="1100"/>
    <n v="1484.34"/>
    <n v="4183.1399999999994"/>
  </r>
  <r>
    <n v="4349"/>
    <x v="4"/>
    <x v="39"/>
    <s v="Pretoria"/>
    <s v="University of Pretoria, Law"/>
    <n v="2"/>
    <n v="2"/>
    <m/>
    <s v="LLB &amp; JD"/>
    <m/>
    <x v="0"/>
    <m/>
    <m/>
    <n v="3.95"/>
    <n v="3.95"/>
    <s v="ZAR"/>
    <n v="10300"/>
    <n v="701.43"/>
    <s v="Yes (Subject to Availability)"/>
    <n v="9000"/>
    <n v="612.9"/>
    <n v="1314.33"/>
  </r>
  <r>
    <n v="4194"/>
    <x v="4"/>
    <x v="39"/>
    <s v="Pretoria"/>
    <s v="University of Pretoria, South Africa"/>
    <n v="2"/>
    <n v="2"/>
    <m/>
    <s v="All (except LLB &amp; JD)"/>
    <m/>
    <x v="0"/>
    <m/>
    <m/>
    <n v="2.83"/>
    <n v="2.83"/>
    <s v="ZAR"/>
    <n v="10300"/>
    <n v="701.43"/>
    <s v="Yes (Subject to Availability)"/>
    <n v="9000"/>
    <n v="612.9"/>
    <n v="1314.33"/>
  </r>
  <r>
    <n v="4269"/>
    <x v="1"/>
    <x v="2"/>
    <s v="Virginia"/>
    <s v="University of Richmond"/>
    <n v="3"/>
    <n v="3"/>
    <s v="3.0"/>
    <s v="All"/>
    <m/>
    <x v="0"/>
    <n v="3.56"/>
    <n v="3.78"/>
    <n v="3.25"/>
    <n v="3.25"/>
    <s v="USD"/>
    <n v="1000"/>
    <n v="1349.3999999999999"/>
    <s v="Yes (Subject to Availability)"/>
    <n v="700"/>
    <n v="944.57999999999993"/>
    <n v="2293.9799999999996"/>
  </r>
  <r>
    <n v="4082"/>
    <x v="0"/>
    <x v="13"/>
    <s v="Southampton"/>
    <s v="University of Southampton"/>
    <n v="0"/>
    <n v="4"/>
    <s v="3.0"/>
    <s v="All (except LLB &amp; JD)"/>
    <m/>
    <x v="0"/>
    <n v="3.09"/>
    <n v="3.29"/>
    <m/>
    <m/>
    <s v="GBP"/>
    <n v="840"/>
    <n v="1454.376"/>
    <s v="Yes (Guaranteed)"/>
    <n v="680"/>
    <n v="1177.3520000000001"/>
    <n v="2631.7280000000001"/>
  </r>
  <r>
    <n v="4180"/>
    <x v="0"/>
    <x v="13"/>
    <s v="Southampton"/>
    <s v="University of Southampton (Faculty of Law)"/>
    <n v="0"/>
    <n v="2"/>
    <s v="3.0"/>
    <s v="LLB &amp; JD"/>
    <m/>
    <x v="0"/>
    <n v="3.5"/>
    <n v="3.5"/>
    <m/>
    <m/>
    <s v="GBP"/>
    <n v="840"/>
    <n v="1454.376"/>
    <s v="Yes (Guaranteed)"/>
    <n v="680"/>
    <n v="1177.3520000000001"/>
    <n v="2631.7280000000001"/>
  </r>
  <r>
    <n v="4154"/>
    <x v="1"/>
    <x v="2"/>
    <s v="Los Angeles"/>
    <s v="University of Southern California (Marshall School of Business)"/>
    <n v="2"/>
    <n v="2"/>
    <s v="3.0"/>
    <s v="All (except LLB &amp; JD)"/>
    <s v="Students who do not have a Singaporean, US, Canadian, UK, Australian or New Zealand passport, are required to provide their TOEFL iBT or IELTS score as proof of English proficiency."/>
    <x v="0"/>
    <n v="3.78"/>
    <n v="4.13"/>
    <n v="3.69"/>
    <n v="4"/>
    <s v="USD"/>
    <n v="920"/>
    <n v="1241.4479999999999"/>
    <s v="Yes (Subject to Availability)"/>
    <n v="1100"/>
    <n v="1484.34"/>
    <n v="2725.7879999999996"/>
  </r>
  <r>
    <n v="4093"/>
    <x v="0"/>
    <x v="37"/>
    <s v="St Gallen"/>
    <s v="University of St Gallen"/>
    <n v="40"/>
    <n v="30"/>
    <m/>
    <s v="All"/>
    <s v="Max. 8 LLB students per term."/>
    <x v="0"/>
    <n v="2.98"/>
    <n v="3.5"/>
    <n v="3.45"/>
    <n v="3.96"/>
    <s v="CHF"/>
    <n v="975"/>
    <n v="1561.2674999999999"/>
    <s v="Yes (Subject to Availability)"/>
    <n v="665"/>
    <n v="1064.8644999999999"/>
    <n v="2626.1319999999996"/>
  </r>
  <r>
    <n v="4375"/>
    <x v="0"/>
    <x v="37"/>
    <s v="St Gallen"/>
    <s v="University of St Gallen (Faculty of Law - Themis)"/>
    <n v="2"/>
    <n v="0"/>
    <s v="3.2"/>
    <s v="LLB &amp; JD"/>
    <m/>
    <x v="1"/>
    <m/>
    <m/>
    <n v="3.63"/>
    <n v="3.63"/>
    <s v="CHF"/>
    <n v="975"/>
    <n v="1561.2674999999999"/>
    <s v="Yes (Subject to Availability)"/>
    <n v="665"/>
    <n v="1064.8644999999999"/>
    <n v="2626.1319999999996"/>
  </r>
  <r>
    <n v="4084"/>
    <x v="0"/>
    <x v="13"/>
    <s v="Guildford"/>
    <s v="University of Surrey"/>
    <n v="0"/>
    <n v="4"/>
    <s v="3.0"/>
    <s v="All"/>
    <m/>
    <x v="0"/>
    <m/>
    <m/>
    <m/>
    <m/>
    <s v="GBP"/>
    <n v="400"/>
    <n v="692.56000000000006"/>
    <s v="Yes (Guaranteed)"/>
    <n v="1000"/>
    <n v="1731.4"/>
    <n v="2423.96"/>
  </r>
  <r>
    <n v="4136"/>
    <x v="3"/>
    <x v="4"/>
    <s v="Sydney"/>
    <s v="University of Sydney"/>
    <n v="2"/>
    <n v="0"/>
    <s v="3.0"/>
    <s v="All"/>
    <m/>
    <x v="0"/>
    <m/>
    <m/>
    <n v="3.68"/>
    <n v="3.8"/>
    <s v="AUD"/>
    <n v="1300"/>
    <n v="1045.3300000000002"/>
    <s v="Yes (Subject to Availability)"/>
    <n v="2000"/>
    <n v="1608.2"/>
    <n v="2653.53"/>
  </r>
  <r>
    <n v="4095"/>
    <x v="2"/>
    <x v="3"/>
    <s v="Manila"/>
    <s v="University of the Philippines"/>
    <n v="3"/>
    <n v="3"/>
    <s v="3.0"/>
    <s v="All (except LLB &amp; JD)"/>
    <m/>
    <x v="0"/>
    <m/>
    <m/>
    <n v="3"/>
    <n v="3"/>
    <s v="PHP"/>
    <n v="35000"/>
    <n v="822.5"/>
    <s v="Yes (Subject to Availability)"/>
    <n v="20000"/>
    <n v="470"/>
    <n v="1292.5"/>
  </r>
  <r>
    <n v="4236"/>
    <x v="1"/>
    <x v="14"/>
    <s v="Toronto"/>
    <s v="University of Toronto"/>
    <n v="8"/>
    <n v="2"/>
    <s v="2.25"/>
    <s v="All (except LLB &amp; JD)"/>
    <s v="Students can choose to spend the semester at either of the three campuses:_x000a_1. Mississauga Campus (UTM)_x000a_2. Scarborough Campus (UTSC)_x000a_3. St George Campus (UTSG)_x000a_https://inboundvisiting.utoronto.ca/schools/singapore-management-university/_x000a__x000a_Limit 4 spots to St George and 4 spots to either Mississauga/Scarborough_x000a_Applicants must be able to attend any campus. Allocation will only be done after offer acceptance."/>
    <x v="1"/>
    <m/>
    <m/>
    <n v="3.52"/>
    <n v="4.01"/>
    <s v="CAD"/>
    <n v="1100"/>
    <n v="1042.9100000000001"/>
    <s v="Yes (Subject to Availability)"/>
    <n v="1500"/>
    <n v="1422.15"/>
    <n v="2465.0600000000004"/>
  </r>
  <r>
    <n v="4470"/>
    <x v="1"/>
    <x v="14"/>
    <s v="British Columbia"/>
    <s v="University of Victoria"/>
    <n v="5"/>
    <n v="5"/>
    <m/>
    <s v="All"/>
    <s v="Exchange only to the following faculties:_x000a_- Department of Computer Science_x000a_- Faculty of Engineering_x000a_- Faculty of Law_x000a__x000a_Pre-approved course :_x000a_“SENG 480 Community-engaged Research and Innovation” to 2 CUs of ISDE"/>
    <x v="0"/>
    <m/>
    <m/>
    <m/>
    <m/>
    <s v="CAD"/>
    <n v="600"/>
    <n v="568.86"/>
    <s v="Yes (Subject to Availability)"/>
    <n v="1000"/>
    <n v="948.1"/>
    <n v="1516.96"/>
  </r>
  <r>
    <n v="4103"/>
    <x v="1"/>
    <x v="14"/>
    <s v="British Columbia"/>
    <s v="University of Victoria (Peter B. Gustavson School of Business)"/>
    <n v="8"/>
    <n v="0"/>
    <s v="3.0"/>
    <s v="BBM"/>
    <m/>
    <x v="1"/>
    <m/>
    <m/>
    <m/>
    <m/>
    <s v="CAD"/>
    <n v="600"/>
    <n v="568.86"/>
    <s v="Yes (Subject to Availability)"/>
    <n v="1000"/>
    <n v="948.1"/>
    <n v="1516.96"/>
  </r>
  <r>
    <n v="4104"/>
    <x v="0"/>
    <x v="40"/>
    <s v="Vienna"/>
    <s v="University of Vienna"/>
    <n v="0"/>
    <n v="4"/>
    <m/>
    <s v="All"/>
    <m/>
    <x v="0"/>
    <n v="3.44"/>
    <n v="3.96"/>
    <n v="3.34"/>
    <n v="3.46"/>
    <s v="EUR"/>
    <n v="800"/>
    <n v="1192.8800000000001"/>
    <s v="Yes (Subject to Availability)"/>
    <n v="450"/>
    <n v="670.995"/>
    <n v="1863.875"/>
  </r>
  <r>
    <n v="4332"/>
    <x v="0"/>
    <x v="13"/>
    <s v="Coventry"/>
    <s v="University of Warwick"/>
    <n v="8"/>
    <n v="8"/>
    <s v="3.0"/>
    <s v="All (except LLB &amp; JD)"/>
    <m/>
    <x v="0"/>
    <n v="3.56"/>
    <n v="3.98"/>
    <n v="3.43"/>
    <n v="3.85"/>
    <s v="GBP"/>
    <n v="500"/>
    <n v="865.7"/>
    <s v="Yes (Subject to Availability)"/>
    <n v="1000"/>
    <n v="1731.4"/>
    <n v="2597.1000000000004"/>
  </r>
  <r>
    <n v="4326"/>
    <x v="0"/>
    <x v="13"/>
    <s v="York"/>
    <s v="University of York (Law School)"/>
    <n v="3"/>
    <n v="3"/>
    <s v="3.0"/>
    <s v="LLB &amp; JD"/>
    <s v="Only for students from Year 3 onwards"/>
    <x v="0"/>
    <n v="3.42"/>
    <n v="3.61"/>
    <n v="3.21"/>
    <n v="3.77"/>
    <s v="GBP"/>
    <n v="500"/>
    <n v="865.7"/>
    <s v="Yes (Subject to Availability)"/>
    <n v="500"/>
    <n v="865.7"/>
    <n v="1731.4"/>
  </r>
  <r>
    <n v="4457"/>
    <x v="0"/>
    <x v="41"/>
    <s v="Zagreb"/>
    <s v="University of Zagreb, Faculty of Economics and Business"/>
    <n v="0"/>
    <n v="2"/>
    <m/>
    <s v="All (except LLB &amp; JD)"/>
    <m/>
    <x v="0"/>
    <m/>
    <m/>
    <m/>
    <m/>
    <s v="Eur"/>
    <n v="365"/>
    <n v="544.25150000000008"/>
    <s v="No"/>
    <n v="250"/>
    <n v="372.77500000000003"/>
    <n v="917.02650000000017"/>
  </r>
  <r>
    <n v="4255"/>
    <x v="0"/>
    <x v="37"/>
    <s v="Zurich"/>
    <s v="University of Zurich"/>
    <n v="0"/>
    <n v="6"/>
    <m/>
    <s v="All (except LLB &amp; JD)"/>
    <m/>
    <x v="2"/>
    <n v="3.08"/>
    <n v="3.73"/>
    <m/>
    <m/>
    <s v="CHF"/>
    <n v="850"/>
    <n v="1361.105"/>
    <s v="Yes (Subject to Availability)"/>
    <n v="620"/>
    <n v="992.80599999999993"/>
    <n v="2353.9110000000001"/>
  </r>
  <r>
    <n v="4417"/>
    <x v="0"/>
    <x v="37"/>
    <s v="Zurich"/>
    <s v="University of Zurich - Faculty of Law"/>
    <n v="0"/>
    <n v="2"/>
    <m/>
    <s v="LLB &amp; JD"/>
    <m/>
    <x v="2"/>
    <m/>
    <m/>
    <m/>
    <m/>
    <s v="CHF"/>
    <n v="850"/>
    <n v="1361.105"/>
    <s v="Yes (Subject to Availability)"/>
    <n v="620"/>
    <n v="992.80599999999993"/>
    <n v="2353.9110000000001"/>
  </r>
  <r>
    <n v="4098"/>
    <x v="0"/>
    <x v="23"/>
    <s v="Uppsala"/>
    <s v="Uppsala University"/>
    <n v="5"/>
    <n v="5"/>
    <m/>
    <s v="All (except LLB &amp; JD)"/>
    <m/>
    <x v="0"/>
    <n v="3.04"/>
    <n v="3.65"/>
    <n v="3.11"/>
    <n v="3.44"/>
    <s v="SEK"/>
    <n v="10000"/>
    <n v="1353"/>
    <s v="Yes (Subject to Availability)"/>
    <n v="5000"/>
    <n v="676.5"/>
    <n v="2029.5"/>
  </r>
  <r>
    <n v="4240"/>
    <x v="0"/>
    <x v="23"/>
    <s v="Uppsala"/>
    <s v="Uppsala University (Faculty of Law)"/>
    <n v="4"/>
    <n v="4"/>
    <m/>
    <s v="LLB &amp; JD"/>
    <s v="Only for students from Year 3 onwards"/>
    <x v="0"/>
    <n v="3.31"/>
    <n v="3.56"/>
    <n v="3.42"/>
    <n v="3.79"/>
    <s v="SEK"/>
    <n v="10000"/>
    <n v="1353"/>
    <s v="Yes (Subject to Availability)"/>
    <n v="5000"/>
    <n v="676.5"/>
    <n v="2029.5"/>
  </r>
  <r>
    <n v="4211"/>
    <x v="0"/>
    <x v="17"/>
    <s v="Utrecht"/>
    <s v="Utrecht University - Faculty of Law, Economics and Governance"/>
    <n v="6"/>
    <n v="2"/>
    <m/>
    <s v="All"/>
    <s v="LLB students restricted to Y4S1 only"/>
    <x v="0"/>
    <m/>
    <m/>
    <n v="3.32"/>
    <n v="3.79"/>
    <s v="EUR"/>
    <n v="450"/>
    <n v="670.995"/>
    <s v="Yes (Subject to Availability)"/>
    <n v="650"/>
    <n v="969.21500000000003"/>
    <n v="1640.21"/>
  </r>
  <r>
    <n v="4113"/>
    <x v="0"/>
    <x v="40"/>
    <s v="Vienna"/>
    <s v="Vienna University of Economics and Business"/>
    <n v="8"/>
    <n v="8"/>
    <m/>
    <s v="All (except LLB &amp; JD)"/>
    <m/>
    <x v="0"/>
    <n v="3.3"/>
    <n v="3.53"/>
    <n v="3.75"/>
    <n v="3.88"/>
    <s v="EUR"/>
    <n v="535"/>
    <n v="797.73850000000004"/>
    <s v="Yes (Subject to Availability)"/>
    <n v="550"/>
    <n v="820.10500000000002"/>
    <n v="1617.8434999999999"/>
  </r>
  <r>
    <n v="4355"/>
    <x v="0"/>
    <x v="40"/>
    <s v="Vienna"/>
    <s v="Vienna University of Economics and Business (School of Law – Themis)"/>
    <n v="2"/>
    <n v="0"/>
    <s v="3.2"/>
    <s v="LLB &amp; JD"/>
    <m/>
    <x v="1"/>
    <m/>
    <m/>
    <n v="3.42"/>
    <n v="3.71"/>
    <s v="EUR"/>
    <n v="535"/>
    <n v="797.73850000000004"/>
    <s v="Yes (Subject to Availability)"/>
    <n v="550"/>
    <n v="820.10500000000002"/>
    <n v="1617.8434999999999"/>
  </r>
  <r>
    <n v="4422"/>
    <x v="0"/>
    <x v="42"/>
    <s v="Vilnius"/>
    <s v="Vilnius University"/>
    <n v="2"/>
    <n v="2"/>
    <m/>
    <s v="All (except LLB &amp; JD)"/>
    <m/>
    <x v="0"/>
    <n v="2.97"/>
    <n v="3.2"/>
    <n v="2.79"/>
    <n v="3.15"/>
    <s v="EUR"/>
    <n v="400"/>
    <n v="596.44000000000005"/>
    <s v="Yes (Subject to Availability)"/>
    <n v="100"/>
    <n v="149.11000000000001"/>
    <n v="745.55000000000007"/>
  </r>
  <r>
    <n v="4195"/>
    <x v="0"/>
    <x v="17"/>
    <s v="Amsterdam"/>
    <s v="VU University Amsterdam"/>
    <n v="20"/>
    <n v="4"/>
    <m/>
    <s v="All"/>
    <m/>
    <x v="0"/>
    <n v="3.6"/>
    <n v="3.85"/>
    <n v="3.61"/>
    <n v="3.95"/>
    <s v="EUR"/>
    <n v="569"/>
    <n v="848.43590000000006"/>
    <s v="Yes (Subject to Availability)"/>
    <n v="825"/>
    <n v="1230.1575"/>
    <n v="2078.5934000000002"/>
  </r>
  <r>
    <n v="4111"/>
    <x v="0"/>
    <x v="26"/>
    <s v="Warsaw"/>
    <s v="Warsaw School of Economics"/>
    <n v="0"/>
    <n v="4"/>
    <m/>
    <s v="All (except LLB &amp; JD)"/>
    <m/>
    <x v="2"/>
    <n v="3.15"/>
    <n v="3.44"/>
    <m/>
    <m/>
    <s v="PLN"/>
    <n v="1555"/>
    <n v="540.98450000000003"/>
    <s v="Yes (Subject to Availability)"/>
    <n v="2000"/>
    <n v="695.8"/>
    <n v="1236.7845"/>
  </r>
  <r>
    <n v="4107"/>
    <x v="2"/>
    <x v="12"/>
    <s v="Tokyo"/>
    <s v="Waseda University"/>
    <n v="0"/>
    <n v="8"/>
    <s v="3.0"/>
    <s v="All (except LLB &amp; JD)"/>
    <m/>
    <x v="2"/>
    <n v="3.45"/>
    <n v="4.0199999999999996"/>
    <m/>
    <m/>
    <s v="JPY"/>
    <n v="80000"/>
    <n v="742.96"/>
    <s v="Yes (Subject to Availability)"/>
    <n v="80000"/>
    <n v="742.96"/>
    <n v="1485.92"/>
  </r>
  <r>
    <n v="4226"/>
    <x v="1"/>
    <x v="2"/>
    <s v="St Louis"/>
    <s v="Washington University in St. Louis"/>
    <n v="5"/>
    <n v="5"/>
    <s v="3.0"/>
    <s v="All (except LLB &amp; JD)"/>
    <m/>
    <x v="0"/>
    <n v="3.91"/>
    <n v="3.91"/>
    <n v="3.22"/>
    <n v="3.22"/>
    <s v="USD"/>
    <n v="1500"/>
    <n v="2024.1"/>
    <s v="Yes (Subject to Availability)"/>
    <n v="1800"/>
    <n v="2428.92"/>
    <n v="4453.0200000000004"/>
  </r>
  <r>
    <n v="4150"/>
    <x v="1"/>
    <x v="14"/>
    <s v="Ontario"/>
    <s v="Western University (Richard Ivey School of Business)"/>
    <n v="5"/>
    <n v="0"/>
    <s v="3.0"/>
    <s v="BBM"/>
    <s v="Only for final year students only"/>
    <x v="1"/>
    <m/>
    <m/>
    <m/>
    <m/>
    <s v="CAD"/>
    <n v="1100"/>
    <n v="1042.9100000000001"/>
    <s v="Yes (Subject to Availability)"/>
    <n v="1100"/>
    <n v="1042.9100000000001"/>
    <n v="2085.8200000000002"/>
  </r>
  <r>
    <n v="4114"/>
    <x v="2"/>
    <x v="8"/>
    <s v="Wuhan"/>
    <s v="Wuhan University"/>
    <n v="0"/>
    <n v="8"/>
    <s v="3.0"/>
    <s v="All (except LLB &amp; JD)"/>
    <s v="Students of Mainland China, Hong Kong, Macau and Taiwan nationality are not allowed to apply for this programme_x000a__x000a_Only open in Spring semester"/>
    <x v="2"/>
    <m/>
    <m/>
    <m/>
    <m/>
    <s v="CNY"/>
    <n v="2000"/>
    <n v="367.20000000000005"/>
    <s v="Yes (Subject to Availability)"/>
    <n v="1000"/>
    <n v="183.60000000000002"/>
    <n v="550.80000000000007"/>
  </r>
  <r>
    <n v="4415"/>
    <x v="2"/>
    <x v="8"/>
    <s v="Xi'an"/>
    <s v="Xi’an Jiaotong University"/>
    <n v="0"/>
    <n v="2"/>
    <m/>
    <s v="All (except LLB &amp; JD)"/>
    <s v="Students of Mainland China, Hong Kong, Macau and Taiwan nationality are not allowed to apply for this programme"/>
    <x v="2"/>
    <m/>
    <m/>
    <m/>
    <m/>
    <s v="CNY"/>
    <n v="3250"/>
    <n v="596.70000000000005"/>
    <s v="Yes (Subject to Availability)"/>
    <n v="1500"/>
    <n v="275.40000000000003"/>
    <n v="872.10000000000014"/>
  </r>
  <r>
    <n v="4115"/>
    <x v="2"/>
    <x v="8"/>
    <s v="Xiamen"/>
    <s v="Xiamen University"/>
    <n v="0"/>
    <n v="4"/>
    <m/>
    <s v="All (except LLB &amp; JD)"/>
    <s v="Students of Mainland China, Hong Kong, Macau and Taiwan nationality are not allowed to apply for this programme"/>
    <x v="2"/>
    <m/>
    <m/>
    <m/>
    <m/>
    <s v="CNY"/>
    <n v="1290"/>
    <n v="236.84400000000002"/>
    <s v="Yes (Subject to Availability)"/>
    <n v="2500"/>
    <n v="459.00000000000006"/>
    <n v="695.84400000000005"/>
  </r>
  <r>
    <n v="4116"/>
    <x v="2"/>
    <x v="11"/>
    <s v="Seoul"/>
    <s v="Yonsei University"/>
    <n v="1"/>
    <n v="1"/>
    <s v="2.5"/>
    <s v="All (except LLB &amp; JD)"/>
    <m/>
    <x v="0"/>
    <m/>
    <m/>
    <n v="3.85"/>
    <n v="3.85"/>
    <s v="KRW"/>
    <n v="700000"/>
    <n v="636.02"/>
    <s v="Yes (Subject to Availability)"/>
    <n v="500000"/>
    <n v="454.3"/>
    <n v="1090.32"/>
  </r>
  <r>
    <n v="4250"/>
    <x v="2"/>
    <x v="11"/>
    <s v="Seoul"/>
    <s v="Yonsei University (School of Law)"/>
    <n v="1"/>
    <n v="0"/>
    <s v="3.0"/>
    <s v="LLB &amp; JD"/>
    <s v="For final year LLB or JD students only"/>
    <x v="0"/>
    <m/>
    <m/>
    <n v="3.28"/>
    <n v="3.28"/>
    <s v="KRW"/>
    <n v="700000"/>
    <n v="636.02"/>
    <s v="Yes (Subject to Availability)"/>
    <n v="500000"/>
    <n v="454.3"/>
    <n v="1090.32"/>
  </r>
  <r>
    <n v="4461"/>
    <x v="1"/>
    <x v="14"/>
    <s v="Toronto, Ontario"/>
    <s v="York University"/>
    <n v="6"/>
    <n v="0"/>
    <s v="2.5"/>
    <s v="All (except LLB &amp; JD)"/>
    <s v="Up to 3 placements reserved for BIS students in each AY"/>
    <x v="1"/>
    <m/>
    <m/>
    <n v="2.88"/>
    <n v="3.39"/>
    <s v="CAD"/>
    <n v="1075"/>
    <n v="1019.2075000000001"/>
    <s v="Yes (Subject to Availability)"/>
    <n v="1250"/>
    <n v="1185.125"/>
    <n v="2204.3325"/>
  </r>
  <r>
    <n v="4117"/>
    <x v="1"/>
    <x v="14"/>
    <s v="Toronto, Ontario"/>
    <s v="York University, Schulich School of Business"/>
    <n v="4"/>
    <n v="2"/>
    <m/>
    <s v="BAcc, BBM, BSc (Econ)"/>
    <s v="Students will be enrolled into Schulich School of Business"/>
    <x v="0"/>
    <n v="3.22"/>
    <n v="3.22"/>
    <n v="3.12"/>
    <n v="3.16"/>
    <s v="CAD"/>
    <n v="1075"/>
    <n v="1019.2075000000001"/>
    <s v="Yes (Subject to Availability)"/>
    <n v="950"/>
    <n v="900.69500000000005"/>
    <n v="1919.9025000000001"/>
  </r>
  <r>
    <n v="4327"/>
    <x v="0"/>
    <x v="41"/>
    <s v="Zagreb"/>
    <s v="Zagreb School of Economics and Management"/>
    <n v="0"/>
    <n v="2"/>
    <s v="2.8"/>
    <s v="All (except LLB &amp; JD)"/>
    <m/>
    <x v="0"/>
    <m/>
    <m/>
    <m/>
    <m/>
    <s v="HRK"/>
    <n v="575"/>
    <n v="109.36500000000001"/>
    <s v="Yes (Subject to Availability)"/>
    <n v="575"/>
    <n v="109.36500000000001"/>
    <n v="218.73000000000002"/>
  </r>
  <r>
    <n v="4118"/>
    <x v="2"/>
    <x v="8"/>
    <s v="Hangzhou"/>
    <s v="Zhejiang University"/>
    <n v="0"/>
    <n v="8"/>
    <m/>
    <s v="All (except LLB &amp; JD)"/>
    <s v="Students of Mainland China, Hong Kong, Macau and Taiwan nationality are not allowed to apply for this programme"/>
    <x v="2"/>
    <n v="2.63"/>
    <n v="2.97"/>
    <m/>
    <m/>
    <s v="CNY"/>
    <n v="2000"/>
    <n v="367.20000000000005"/>
    <s v="Yes (Guaranteed)"/>
    <n v="3600"/>
    <n v="660.96"/>
    <n v="1028.1600000000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FCB150-8E64-4B2E-9517-BCE601ED466F}" name="PivotTable4" cacheId="9495" applyNumberFormats="0" applyBorderFormats="0" applyFontFormats="0" applyPatternFormats="0" applyAlignmentFormats="0" applyWidthHeightFormats="1" dataCaption="Values" updatedVersion="8" minRefreshableVersion="3" useAutoFormatting="1" itemPrintTitles="1" createdVersion="8" indent="0" multipleFieldFilters="0">
  <location ref="D6:G10" firstHeaderRow="0" firstDataRow="1" firstDataCol="1"/>
  <pivotFields count="22">
    <pivotField showAll="0"/>
    <pivotField axis="axisRow" showAll="0">
      <items count="9">
        <item h="1" x="4"/>
        <item x="2"/>
        <item x="6"/>
        <item x="0"/>
        <item h="1" x="7"/>
        <item h="1" x="1"/>
        <item h="1" x="3"/>
        <item h="1" x="5"/>
        <item t="default"/>
      </items>
    </pivotField>
    <pivotField showAll="0"/>
    <pivotField showAll="0"/>
    <pivotField showAll="0"/>
    <pivotField dataField="1" showAll="0"/>
    <pivotField dataField="1" showAll="0"/>
    <pivotField showAll="0"/>
    <pivotField showAll="0"/>
    <pivotField showAll="0"/>
    <pivotField showAll="0">
      <items count="5">
        <item m="1" x="3"/>
        <item x="0"/>
        <item h="1" x="1"/>
        <item x="2"/>
        <item t="default"/>
      </items>
    </pivotField>
    <pivotField showAll="0"/>
    <pivotField showAll="0"/>
    <pivotField showAll="0"/>
    <pivotField showAll="0"/>
    <pivotField showAll="0"/>
    <pivotField numFmtId="166" showAll="0"/>
    <pivotField numFmtId="165" showAll="0"/>
    <pivotField showAll="0"/>
    <pivotField showAll="0"/>
    <pivotField numFmtId="165" showAll="0"/>
    <pivotField dataField="1" numFmtId="165" showAll="0"/>
  </pivotFields>
  <rowFields count="1">
    <field x="1"/>
  </rowFields>
  <rowItems count="4">
    <i>
      <x v="1"/>
    </i>
    <i>
      <x v="2"/>
    </i>
    <i>
      <x v="3"/>
    </i>
    <i t="grand">
      <x/>
    </i>
  </rowItems>
  <colFields count="1">
    <field x="-2"/>
  </colFields>
  <colItems count="3">
    <i>
      <x/>
    </i>
    <i i="1">
      <x v="1"/>
    </i>
    <i i="2">
      <x v="2"/>
    </i>
  </colItems>
  <dataFields count="3">
    <dataField name="Average of Total monthly expense (SGD)" fld="21" subtotal="average" baseField="1" baseItem="1" numFmtId="165"/>
    <dataField name="Sum of No. of Places in Fall 2025" fld="5" baseField="0" baseItem="0"/>
    <dataField name="Sum of No. of Places in Spring 2026"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C8D2ABA-4FE6-4310-9812-0C5D867AFA87}" name="PivotTable3" cacheId="9495" applyNumberFormats="0" applyBorderFormats="0" applyFontFormats="0" applyPatternFormats="0" applyAlignmentFormats="0" applyWidthHeightFormats="1" dataCaption="Values" updatedVersion="8" minRefreshableVersion="3" useAutoFormatting="1" itemPrintTitles="1" createdVersion="8" indent="0" multipleFieldFilters="0">
  <location ref="O6:Q38" firstHeaderRow="0" firstDataRow="1" firstDataCol="1" rowPageCount="1" colPageCount="1"/>
  <pivotFields count="22">
    <pivotField showAll="0"/>
    <pivotField axis="axisPage" multipleItemSelectionAllowed="1" showAll="0">
      <items count="9">
        <item h="1" x="4"/>
        <item x="2"/>
        <item x="6"/>
        <item x="0"/>
        <item h="1" x="7"/>
        <item h="1" x="1"/>
        <item h="1" x="3"/>
        <item h="1" x="5"/>
        <item t="default"/>
      </items>
    </pivotField>
    <pivotField axis="axisRow" showAll="0">
      <items count="44">
        <item x="4"/>
        <item x="40"/>
        <item x="21"/>
        <item x="20"/>
        <item x="14"/>
        <item x="31"/>
        <item x="8"/>
        <item x="41"/>
        <item x="29"/>
        <item x="1"/>
        <item x="33"/>
        <item x="0"/>
        <item x="16"/>
        <item x="7"/>
        <item x="9"/>
        <item x="15"/>
        <item x="38"/>
        <item x="28"/>
        <item x="35"/>
        <item x="30"/>
        <item x="6"/>
        <item x="12"/>
        <item x="24"/>
        <item x="42"/>
        <item x="22"/>
        <item x="19"/>
        <item x="17"/>
        <item x="36"/>
        <item x="5"/>
        <item x="32"/>
        <item x="3"/>
        <item x="26"/>
        <item x="34"/>
        <item x="11"/>
        <item x="39"/>
        <item x="18"/>
        <item x="23"/>
        <item x="37"/>
        <item x="27"/>
        <item x="10"/>
        <item x="25"/>
        <item x="13"/>
        <item x="2"/>
        <item t="default"/>
      </items>
    </pivotField>
    <pivotField showAll="0"/>
    <pivotField showAll="0"/>
    <pivotField showAll="0"/>
    <pivotField showAll="0"/>
    <pivotField showAll="0"/>
    <pivotField showAll="0"/>
    <pivotField showAll="0"/>
    <pivotField showAll="0">
      <items count="5">
        <item m="1" x="3"/>
        <item x="0"/>
        <item h="1" x="1"/>
        <item x="2"/>
        <item t="default"/>
      </items>
    </pivotField>
    <pivotField dataField="1" showAll="0"/>
    <pivotField dataField="1" showAll="0"/>
    <pivotField showAll="0"/>
    <pivotField showAll="0"/>
    <pivotField showAll="0"/>
    <pivotField numFmtId="166" showAll="0"/>
    <pivotField numFmtId="165" showAll="0"/>
    <pivotField showAll="0"/>
    <pivotField showAll="0"/>
    <pivotField numFmtId="165" showAll="0"/>
    <pivotField numFmtId="165" showAll="0"/>
  </pivotFields>
  <rowFields count="1">
    <field x="2"/>
  </rowFields>
  <rowItems count="32">
    <i>
      <x v="1"/>
    </i>
    <i>
      <x v="2"/>
    </i>
    <i>
      <x v="6"/>
    </i>
    <i>
      <x v="7"/>
    </i>
    <i>
      <x v="8"/>
    </i>
    <i>
      <x v="9"/>
    </i>
    <i>
      <x v="11"/>
    </i>
    <i>
      <x v="12"/>
    </i>
    <i>
      <x v="13"/>
    </i>
    <i>
      <x v="14"/>
    </i>
    <i>
      <x v="15"/>
    </i>
    <i>
      <x v="16"/>
    </i>
    <i>
      <x v="17"/>
    </i>
    <i>
      <x v="18"/>
    </i>
    <i>
      <x v="19"/>
    </i>
    <i>
      <x v="20"/>
    </i>
    <i>
      <x v="21"/>
    </i>
    <i>
      <x v="22"/>
    </i>
    <i>
      <x v="23"/>
    </i>
    <i>
      <x v="26"/>
    </i>
    <i>
      <x v="28"/>
    </i>
    <i>
      <x v="30"/>
    </i>
    <i>
      <x v="31"/>
    </i>
    <i>
      <x v="32"/>
    </i>
    <i>
      <x v="33"/>
    </i>
    <i>
      <x v="35"/>
    </i>
    <i>
      <x v="36"/>
    </i>
    <i>
      <x v="37"/>
    </i>
    <i>
      <x v="38"/>
    </i>
    <i>
      <x v="39"/>
    </i>
    <i>
      <x v="41"/>
    </i>
    <i t="grand">
      <x/>
    </i>
  </rowItems>
  <colFields count="1">
    <field x="-2"/>
  </colFields>
  <colItems count="2">
    <i>
      <x/>
    </i>
    <i i="1">
      <x v="1"/>
    </i>
  </colItems>
  <pageFields count="1">
    <pageField fld="1" hier="-1"/>
  </pageFields>
  <dataFields count="2">
    <dataField name="Average of Spring 2024 10th Percentile GPA" fld="11" subtotal="average" baseField="2" baseItem="0"/>
    <dataField name="Average of Spring 2024 90th Percentile GPA" fld="12" subtotal="average"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3237783-1198-4242-91F2-E3CFC61B9193}" name="PivotTable1" cacheId="9495" applyNumberFormats="0" applyBorderFormats="0" applyFontFormats="0" applyPatternFormats="0" applyAlignmentFormats="0" applyWidthHeightFormats="1" dataCaption="Values" updatedVersion="8" minRefreshableVersion="3" useAutoFormatting="1" itemPrintTitles="1" createdVersion="8" indent="0" multipleFieldFilters="0">
  <location ref="I6:J38" firstHeaderRow="1" firstDataRow="1" firstDataCol="1" rowPageCount="1" colPageCount="1"/>
  <pivotFields count="22">
    <pivotField showAll="0"/>
    <pivotField axis="axisPage" multipleItemSelectionAllowed="1" showAll="0">
      <items count="9">
        <item h="1" x="4"/>
        <item x="2"/>
        <item x="6"/>
        <item x="0"/>
        <item h="1" x="7"/>
        <item h="1" x="1"/>
        <item h="1" x="3"/>
        <item h="1" x="5"/>
        <item t="default"/>
      </items>
    </pivotField>
    <pivotField axis="axisRow" dataField="1" showAll="0">
      <items count="44">
        <item x="4"/>
        <item x="40"/>
        <item x="21"/>
        <item x="20"/>
        <item x="14"/>
        <item x="31"/>
        <item x="8"/>
        <item x="41"/>
        <item x="29"/>
        <item x="1"/>
        <item x="33"/>
        <item x="0"/>
        <item x="16"/>
        <item x="7"/>
        <item x="9"/>
        <item x="15"/>
        <item x="38"/>
        <item x="28"/>
        <item x="35"/>
        <item x="30"/>
        <item x="6"/>
        <item x="12"/>
        <item x="24"/>
        <item x="42"/>
        <item x="22"/>
        <item x="19"/>
        <item x="17"/>
        <item x="36"/>
        <item x="5"/>
        <item x="32"/>
        <item x="3"/>
        <item x="26"/>
        <item x="34"/>
        <item x="11"/>
        <item x="39"/>
        <item x="18"/>
        <item x="23"/>
        <item x="37"/>
        <item x="27"/>
        <item x="10"/>
        <item x="25"/>
        <item x="13"/>
        <item x="2"/>
        <item t="default"/>
      </items>
    </pivotField>
    <pivotField showAll="0"/>
    <pivotField showAll="0"/>
    <pivotField showAll="0"/>
    <pivotField showAll="0"/>
    <pivotField showAll="0"/>
    <pivotField showAll="0"/>
    <pivotField showAll="0"/>
    <pivotField showAll="0">
      <items count="5">
        <item m="1" x="3"/>
        <item x="0"/>
        <item h="1" x="1"/>
        <item x="2"/>
        <item t="default"/>
      </items>
    </pivotField>
    <pivotField showAll="0"/>
    <pivotField showAll="0"/>
    <pivotField showAll="0"/>
    <pivotField showAll="0"/>
    <pivotField showAll="0"/>
    <pivotField numFmtId="166" showAll="0"/>
    <pivotField numFmtId="165" showAll="0"/>
    <pivotField showAll="0"/>
    <pivotField showAll="0"/>
    <pivotField numFmtId="165" showAll="0"/>
    <pivotField numFmtId="165" showAll="0"/>
  </pivotFields>
  <rowFields count="1">
    <field x="2"/>
  </rowFields>
  <rowItems count="32">
    <i>
      <x v="1"/>
    </i>
    <i>
      <x v="2"/>
    </i>
    <i>
      <x v="6"/>
    </i>
    <i>
      <x v="7"/>
    </i>
    <i>
      <x v="8"/>
    </i>
    <i>
      <x v="9"/>
    </i>
    <i>
      <x v="11"/>
    </i>
    <i>
      <x v="12"/>
    </i>
    <i>
      <x v="13"/>
    </i>
    <i>
      <x v="14"/>
    </i>
    <i>
      <x v="15"/>
    </i>
    <i>
      <x v="16"/>
    </i>
    <i>
      <x v="17"/>
    </i>
    <i>
      <x v="18"/>
    </i>
    <i>
      <x v="19"/>
    </i>
    <i>
      <x v="20"/>
    </i>
    <i>
      <x v="21"/>
    </i>
    <i>
      <x v="22"/>
    </i>
    <i>
      <x v="23"/>
    </i>
    <i>
      <x v="26"/>
    </i>
    <i>
      <x v="28"/>
    </i>
    <i>
      <x v="30"/>
    </i>
    <i>
      <x v="31"/>
    </i>
    <i>
      <x v="32"/>
    </i>
    <i>
      <x v="33"/>
    </i>
    <i>
      <x v="35"/>
    </i>
    <i>
      <x v="36"/>
    </i>
    <i>
      <x v="37"/>
    </i>
    <i>
      <x v="38"/>
    </i>
    <i>
      <x v="39"/>
    </i>
    <i>
      <x v="41"/>
    </i>
    <i t="grand">
      <x/>
    </i>
  </rowItems>
  <colItems count="1">
    <i/>
  </colItems>
  <pageFields count="1">
    <pageField fld="1" hier="-1"/>
  </pageFields>
  <dataFields count="1">
    <dataField name="Count of Country"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9B5D634-7DB2-442F-ADF8-FE1EA9F3797C}" name="PivotTable2" cacheId="9495" applyNumberFormats="0" applyBorderFormats="0" applyFontFormats="0" applyPatternFormats="0" applyAlignmentFormats="0" applyWidthHeightFormats="1" dataCaption="Values" updatedVersion="8" minRefreshableVersion="3" useAutoFormatting="1" itemPrintTitles="1" createdVersion="8" indent="0" multipleFieldFilters="0" chartFormat="1">
  <location ref="A6:B10" firstHeaderRow="1" firstDataRow="1" firstDataCol="1" rowPageCount="1" colPageCount="1"/>
  <pivotFields count="22">
    <pivotField showAll="0"/>
    <pivotField axis="axisRow" showAll="0">
      <items count="9">
        <item h="1" x="4"/>
        <item x="2"/>
        <item x="6"/>
        <item x="0"/>
        <item h="1" x="7"/>
        <item h="1" x="1"/>
        <item h="1" x="3"/>
        <item h="1" x="5"/>
        <item t="default"/>
      </items>
    </pivotField>
    <pivotField showAll="0"/>
    <pivotField showAll="0"/>
    <pivotField dataField="1" showAll="0"/>
    <pivotField showAll="0"/>
    <pivotField showAll="0"/>
    <pivotField showAll="0"/>
    <pivotField showAll="0"/>
    <pivotField showAll="0"/>
    <pivotField axis="axisPage" multipleItemSelectionAllowed="1" showAll="0">
      <items count="5">
        <item m="1" x="3"/>
        <item h="1" x="1"/>
        <item x="2"/>
        <item x="0"/>
        <item t="default"/>
      </items>
    </pivotField>
    <pivotField showAll="0"/>
    <pivotField showAll="0"/>
    <pivotField showAll="0"/>
    <pivotField showAll="0"/>
    <pivotField showAll="0"/>
    <pivotField numFmtId="166" showAll="0"/>
    <pivotField numFmtId="165" showAll="0"/>
    <pivotField showAll="0"/>
    <pivotField showAll="0"/>
    <pivotField numFmtId="165" showAll="0"/>
    <pivotField numFmtId="165" showAll="0"/>
  </pivotFields>
  <rowFields count="1">
    <field x="1"/>
  </rowFields>
  <rowItems count="4">
    <i>
      <x v="1"/>
    </i>
    <i>
      <x v="2"/>
    </i>
    <i>
      <x v="3"/>
    </i>
    <i t="grand">
      <x/>
    </i>
  </rowItems>
  <colItems count="1">
    <i/>
  </colItems>
  <pageFields count="1">
    <pageField fld="10" hier="-1"/>
  </pageFields>
  <dataFields count="1">
    <dataField name="Count of Partner University" fld="4" subtotal="count" baseField="0" baseItem="0"/>
  </dataFields>
  <chartFormats count="9">
    <chartFormat chart="0" format="84" series="1">
      <pivotArea type="data" outline="0" fieldPosition="0">
        <references count="1">
          <reference field="4294967294" count="1" selected="0">
            <x v="0"/>
          </reference>
        </references>
      </pivotArea>
    </chartFormat>
    <chartFormat chart="0" format="85">
      <pivotArea type="data" outline="0" fieldPosition="0">
        <references count="2">
          <reference field="4294967294" count="1" selected="0">
            <x v="0"/>
          </reference>
          <reference field="1" count="1" selected="0">
            <x v="0"/>
          </reference>
        </references>
      </pivotArea>
    </chartFormat>
    <chartFormat chart="0" format="86">
      <pivotArea type="data" outline="0" fieldPosition="0">
        <references count="2">
          <reference field="4294967294" count="1" selected="0">
            <x v="0"/>
          </reference>
          <reference field="1" count="1" selected="0">
            <x v="1"/>
          </reference>
        </references>
      </pivotArea>
    </chartFormat>
    <chartFormat chart="0" format="87">
      <pivotArea type="data" outline="0" fieldPosition="0">
        <references count="2">
          <reference field="4294967294" count="1" selected="0">
            <x v="0"/>
          </reference>
          <reference field="1" count="1" selected="0">
            <x v="2"/>
          </reference>
        </references>
      </pivotArea>
    </chartFormat>
    <chartFormat chart="0" format="88">
      <pivotArea type="data" outline="0" fieldPosition="0">
        <references count="2">
          <reference field="4294967294" count="1" selected="0">
            <x v="0"/>
          </reference>
          <reference field="1" count="1" selected="0">
            <x v="3"/>
          </reference>
        </references>
      </pivotArea>
    </chartFormat>
    <chartFormat chart="0" format="89">
      <pivotArea type="data" outline="0" fieldPosition="0">
        <references count="2">
          <reference field="4294967294" count="1" selected="0">
            <x v="0"/>
          </reference>
          <reference field="1" count="1" selected="0">
            <x v="4"/>
          </reference>
        </references>
      </pivotArea>
    </chartFormat>
    <chartFormat chart="0" format="90">
      <pivotArea type="data" outline="0" fieldPosition="0">
        <references count="2">
          <reference field="4294967294" count="1" selected="0">
            <x v="0"/>
          </reference>
          <reference field="1" count="1" selected="0">
            <x v="5"/>
          </reference>
        </references>
      </pivotArea>
    </chartFormat>
    <chartFormat chart="0" format="91">
      <pivotArea type="data" outline="0" fieldPosition="0">
        <references count="2">
          <reference field="4294967294" count="1" selected="0">
            <x v="0"/>
          </reference>
          <reference field="1" count="1" selected="0">
            <x v="6"/>
          </reference>
        </references>
      </pivotArea>
    </chartFormat>
    <chartFormat chart="0" format="92">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64">
  <rv s="0">
    <v>en-SG</v>
    <v>av91lh</v>
    <v>268435456</v>
    <v>1</v>
    <v>Powered by Refinitiv</v>
    <v>0</v>
    <v>EUR/SGD</v>
    <v>2</v>
    <v>3</v>
    <v>Finance</v>
    <v>4</v>
    <v>1.5073000000000001</v>
    <v>1.3922000000000001</v>
    <v>3.8E-3</v>
    <v>2.5490000000000001E-3</v>
    <v>SGD</v>
    <v>EUR</v>
    <v>1.5073000000000001</v>
    <v>Currency Pair</v>
    <v>45758.271724537037</v>
    <v>1.4904999999999999</v>
    <v>Euro/Singapore Dollar FX Cross Rate</v>
    <v>1.4906999999999999</v>
    <v>1.4906999999999999</v>
    <v>1.4944999999999999</v>
    <v>EURSGD</v>
    <v>EUR/SGD</v>
  </rv>
  <rv s="1">
    <v>0</v>
  </rv>
  <rv s="0">
    <v>en-SG</v>
    <v>av77ww</v>
    <v>268435456</v>
    <v>1</v>
    <v>Powered by Refinitiv</v>
    <v>0</v>
    <v>DKK/SGD</v>
    <v>2</v>
    <v>3</v>
    <v>Finance</v>
    <v>4</v>
    <v>0.20200000000000001</v>
    <v>0.18679999999999999</v>
    <v>5.0000000000000001E-4</v>
    <v>2.5049999999999998E-3</v>
    <v>SGD</v>
    <v>DKK</v>
    <v>0.20200000000000001</v>
    <v>Currency Pair</v>
    <v>45758.271724537037</v>
    <v>0.19969999999999999</v>
    <v>Danish Krone/Singapore Dollar FX Cross Rate</v>
    <v>0.1996</v>
    <v>0.1996</v>
    <v>0.2001</v>
    <v>DKKSGD</v>
    <v>DKK/SGD</v>
  </rv>
  <rv s="1">
    <v>2</v>
  </rv>
  <rv s="0">
    <v>en-SG</v>
    <v>avyspr</v>
    <v>268435456</v>
    <v>1</v>
    <v>Powered by Refinitiv</v>
    <v>0</v>
    <v>USD/SGD</v>
    <v>2</v>
    <v>3</v>
    <v>Finance</v>
    <v>4</v>
    <v>1.375</v>
    <v>1.2784</v>
    <v>-4.3E-3</v>
    <v>-3.2300000000000002E-3</v>
    <v>SGD</v>
    <v>USD</v>
    <v>1.3312999999999999</v>
    <v>Currency Pair</v>
    <v>45758.27171296296</v>
    <v>1.3237000000000001</v>
    <v>US Dollar/Singapore Dollar FX Spot Rate</v>
    <v>1.3312999999999999</v>
    <v>1.3312999999999999</v>
    <v>1.327</v>
    <v>USDSGD</v>
    <v>USD/SGD</v>
  </rv>
  <rv s="1">
    <v>4</v>
  </rv>
  <rv s="0">
    <v>en-SG</v>
    <v>avppa2</v>
    <v>268435456</v>
    <v>1</v>
    <v>Powered by Refinitiv</v>
    <v>0</v>
    <v>PHP/SGD</v>
    <v>2</v>
    <v>3</v>
    <v>Finance</v>
    <v>4</v>
    <v>2.4070000000000001E-2</v>
    <v>2.2440000000000002E-2</v>
    <v>9.9999999999999995E-7</v>
    <v>4.3039999999999994E-5</v>
    <v>SGD</v>
    <v>PHP</v>
    <v>2.3300000000000001E-2</v>
    <v>Currency Pair</v>
    <v>45758.27171296296</v>
    <v>2.3130000000000001E-2</v>
    <v>Philippine Peso/Singapore Dollar FX Cross Rate</v>
    <v>2.3230000000000001E-2</v>
    <v>2.3230000000000001E-2</v>
    <v>2.324E-2</v>
    <v>PHPSGD</v>
    <v>PHP/SGD</v>
  </rv>
  <rv s="1">
    <v>6</v>
  </rv>
  <rv s="0">
    <v>en-SG</v>
    <v>auxprw</v>
    <v>268435456</v>
    <v>1</v>
    <v>Powered by Refinitiv</v>
    <v>0</v>
    <v>AUD/SGD</v>
    <v>2</v>
    <v>3</v>
    <v>Finance</v>
    <v>4</v>
    <v>0.91339999999999999</v>
    <v>0.79830000000000001</v>
    <v>-6.0000000000000001E-3</v>
    <v>-7.2440000000000004E-3</v>
    <v>SGD</v>
    <v>AUD</v>
    <v>0.83069999999999999</v>
    <v>Currency Pair</v>
    <v>45758.27171296296</v>
    <v>0.82050000000000001</v>
    <v>Australian Dollar/Singapore Dollar FX Cross Rate</v>
    <v>0.82809999999999995</v>
    <v>0.82830000000000004</v>
    <v>0.82230000000000003</v>
    <v>AUDSGD</v>
    <v>AUD/SGD</v>
  </rv>
  <rv s="1">
    <v>8</v>
  </rv>
  <rv s="0">
    <v>en-SG</v>
    <v>avnkz2</v>
    <v>268435456</v>
    <v>1</v>
    <v>Powered by Refinitiv</v>
    <v>0</v>
    <v>NOK/SGD</v>
    <v>2</v>
    <v>3</v>
    <v>Finance</v>
    <v>4</v>
    <v>0.13070000000000001</v>
    <v>0.1179</v>
    <v>1E-3</v>
    <v>8.1430000000000009E-3</v>
    <v>SGD</v>
    <v>NOK</v>
    <v>0.12429999999999999</v>
    <v>Currency Pair</v>
    <v>45758.271736111114</v>
    <v>0.1231</v>
    <v>Norwegian Krone/Singapore Dollar FX Cross Rate</v>
    <v>0.12280000000000001</v>
    <v>0.12280000000000001</v>
    <v>0.12379999999999999</v>
    <v>NOKSGD</v>
    <v>NOK/SGD</v>
  </rv>
  <rv s="1">
    <v>10</v>
  </rv>
  <rv s="0">
    <v>en-SG</v>
    <v>av53mw</v>
    <v>268435456</v>
    <v>1</v>
    <v>Powered by Refinitiv</v>
    <v>0</v>
    <v>CNY/SGD</v>
    <v>2</v>
    <v>3</v>
    <v>Finance</v>
    <v>4</v>
    <v>0.18890000000000001</v>
    <v>0.18099999999999999</v>
    <v>-8.0000000000000004E-4</v>
    <v>-4.3959999999999997E-3</v>
    <v>SGD</v>
    <v>CNY</v>
    <v>0.182</v>
    <v>Currency Pair</v>
    <v>45758.27171296296</v>
    <v>0.18099999999999999</v>
    <v>Chinese Renminbi/Singapore Dollar FX Cross Rate</v>
    <v>0.182</v>
    <v>0.182</v>
    <v>0.1812</v>
    <v>CNYSGD</v>
    <v>CNY/SGD</v>
  </rv>
  <rv s="1">
    <v>12</v>
  </rv>
  <rv s="0">
    <v>en-SG</v>
    <v>avbr4c</v>
    <v>268435456</v>
    <v>1</v>
    <v>Powered by Refinitiv</v>
    <v>0</v>
    <v>HKD/SGD</v>
    <v>2</v>
    <v>3</v>
    <v>Finance</v>
    <v>4</v>
    <v>0.17660000000000001</v>
    <v>0.16450000000000001</v>
    <v>-5.0000000000000001E-4</v>
    <v>-2.9139999999999999E-3</v>
    <v>SGD</v>
    <v>HKD</v>
    <v>0.1716</v>
    <v>Currency Pair</v>
    <v>45758.27171296296</v>
    <v>0.1706</v>
    <v>Hong Kong Dollar/Singapore Dollar FX Cross Rate</v>
    <v>0.1716</v>
    <v>0.1716</v>
    <v>0.1711</v>
    <v>HKDSGD</v>
    <v>HKD/SGD</v>
  </rv>
  <rv s="1">
    <v>14</v>
  </rv>
  <rv s="0">
    <v>en-SG</v>
    <v>avw37w</v>
    <v>268435456</v>
    <v>1</v>
    <v>Powered by Refinitiv</v>
    <v>0</v>
    <v>THB/SGD</v>
    <v>2</v>
    <v>3</v>
    <v>Finance</v>
    <v>4</v>
    <v>4.0439999999999997E-2</v>
    <v>3.6580000000000001E-2</v>
    <v>1.3999999999999999E-4</v>
    <v>3.568E-3</v>
    <v>SGD</v>
    <v>THB</v>
    <v>3.943E-2</v>
    <v>Currency Pair</v>
    <v>45758.27171296296</v>
    <v>3.9199999999999999E-2</v>
    <v>Thai Baht/Singapore Dollar FX Cross Rate</v>
    <v>3.9239999999999997E-2</v>
    <v>3.9239999999999997E-2</v>
    <v>3.9379999999999998E-2</v>
    <v>THBSGD</v>
    <v>THB/SGD</v>
  </rv>
  <rv s="1">
    <v>16</v>
  </rv>
  <rv s="0">
    <v>en-SG</v>
    <v>avfegh</v>
    <v>268435456</v>
    <v>1</v>
    <v>Powered by Refinitiv</v>
    <v>0</v>
    <v>KRW/SGD</v>
    <v>2</v>
    <v>3</v>
    <v>Finance</v>
    <v>4</v>
    <v>1.0009999999999999E-3</v>
    <v>9.0740000000000005E-4</v>
    <v>1.4000000000000001E-7</v>
    <v>1.5300000000000001E-4</v>
    <v>SGD</v>
    <v>KRW</v>
    <v>9.1739999999999996E-4</v>
    <v>Currency Pair</v>
    <v>45758.271736111114</v>
    <v>9.1120000000000003E-4</v>
    <v>Korean Won/Singapore Dollar FX Cross Rate</v>
    <v>9.1489999999999996E-4</v>
    <v>9.1489999999999996E-4</v>
    <v>9.1509999999999996E-4</v>
    <v>KRWSGD</v>
    <v>KRW/SGD</v>
  </rv>
  <rv s="1">
    <v>18</v>
  </rv>
  <rv s="0">
    <v>en-SG</v>
    <v>ave6zr</v>
    <v>268435456</v>
    <v>1</v>
    <v>Powered by Refinitiv</v>
    <v>0</v>
    <v>JPY/SGD</v>
    <v>2</v>
    <v>3</v>
    <v>Finance</v>
    <v>4</v>
    <v>9.3399999999999993E-3</v>
    <v>8.3199999999999993E-3</v>
    <v>0</v>
    <v>0</v>
    <v>SGD</v>
    <v>JPY</v>
    <v>9.2820000000000003E-3</v>
    <v>Currency Pair</v>
    <v>45758.271747685183</v>
    <v>9.2119999999999997E-3</v>
    <v>Japanese Yen/Singapore Dollar FX Cross Rate</v>
    <v>9.2160000000000002E-3</v>
    <v>9.2160000000000002E-3</v>
    <v>9.2160000000000002E-3</v>
    <v>JPYSGD</v>
    <v>JPY/SGD</v>
  </rv>
  <rv s="1">
    <v>20</v>
  </rv>
  <rv s="0">
    <v>en-SG</v>
    <v>avyi4c</v>
    <v>268435456</v>
    <v>1</v>
    <v>Powered by Refinitiv</v>
    <v>0</v>
    <v>GBP/SGD</v>
    <v>2</v>
    <v>3</v>
    <v>Finance</v>
    <v>4</v>
    <v>1.7625</v>
    <v>1.6597999999999999</v>
    <v>-2.0999999999999999E-3</v>
    <v>-1.2160000000000001E-3</v>
    <v>SGD</v>
    <v>GBP</v>
    <v>1.7302999999999999</v>
    <v>Currency Pair</v>
    <v>45758.271724537037</v>
    <v>1.7245999999999999</v>
    <v>UK Pound Sterling/Singapore Dollar FX Cross Rate</v>
    <v>1.7262999999999999</v>
    <v>1.7262999999999999</v>
    <v>1.7242</v>
    <v>GBPSGD</v>
    <v>GBP/SGD</v>
  </rv>
  <rv s="1">
    <v>22</v>
  </rv>
  <rv s="0">
    <v>en-SG</v>
    <v>av3v77</v>
    <v>268435456</v>
    <v>1</v>
    <v>Powered by Refinitiv</v>
    <v>0</v>
    <v>CAD/SGD</v>
    <v>2</v>
    <v>3</v>
    <v>Finance</v>
    <v>4</v>
    <v>0.99870000000000003</v>
    <v>0.9163</v>
    <v>-2.3999999999999998E-3</v>
    <v>-2.5209999999999998E-3</v>
    <v>SGD</v>
    <v>CAD</v>
    <v>0.95399999999999996</v>
    <v>Currency Pair</v>
    <v>45758.27171296296</v>
    <v>0.94930000000000003</v>
    <v>Canadian Dollar/Singapore Dollar FX Cross Rate</v>
    <v>0.95189999999999997</v>
    <v>0.95189999999999997</v>
    <v>0.94950000000000001</v>
    <v>CADSGD</v>
    <v>CAD/SGD</v>
  </rv>
  <rv s="1">
    <v>24</v>
  </rv>
  <rv s="0">
    <v>en-SG</v>
    <v>avc2pr</v>
    <v>268435456</v>
    <v>1</v>
    <v>Powered by Refinitiv</v>
    <v>0</v>
    <v>HUF/SGD</v>
    <v>2</v>
    <v>3</v>
    <v>Finance</v>
    <v>4</v>
    <v>3.8300000000000001E-3</v>
    <v>3.3769999999999998E-3</v>
    <v>8.4999999999999999E-6</v>
    <v>2.3219999999999998E-3</v>
    <v>SGD</v>
    <v>HUF</v>
    <v>3.7000000000000002E-3</v>
    <v>Currency Pair</v>
    <v>45758.271724537037</v>
    <v>3.6579999999999998E-3</v>
    <v>Hungarian Forint/Singapore Dollar FX Cross Rate</v>
    <v>3.6610000000000002E-3</v>
    <v>3.6610000000000002E-3</v>
    <v>3.669E-3</v>
    <v>HUFSGD</v>
    <v>HUF/SGD</v>
  </rv>
  <rv s="1">
    <v>26</v>
  </rv>
  <rv s="0">
    <v>en-SG</v>
    <v>avl63m</v>
    <v>268435456</v>
    <v>1</v>
    <v>Powered by Refinitiv</v>
    <v>0</v>
    <v>MAD/SGD</v>
    <v>2</v>
    <v>3</v>
    <v>Finance</v>
    <v>4</v>
    <v>0.1424</v>
    <v>0.13150000000000001</v>
    <v>1E-4</v>
    <v>7.0669999999999999E-4</v>
    <v>SGD</v>
    <v>MAD</v>
    <v>0.14219999999999999</v>
    <v>Currency Pair</v>
    <v>45758.27171296296</v>
    <v>0.14130000000000001</v>
    <v>Moroccan Dirham/Singapore Dollar FX Cross Rate</v>
    <v>0.14149999999999999</v>
    <v>0.14149999999999999</v>
    <v>0.1416</v>
    <v>MADSGD</v>
    <v>MAD/SGD</v>
  </rv>
  <rv s="1">
    <v>28</v>
  </rv>
  <rv s="0">
    <v>en-SG</v>
    <v>av2d52</v>
    <v>268435456</v>
    <v>1</v>
    <v>Powered by Refinitiv</v>
    <v>0</v>
    <v>BRL/SGD</v>
    <v>2</v>
    <v>3</v>
    <v>Finance</v>
    <v>4</v>
    <v>0.26910000000000001</v>
    <v>0.2157</v>
    <v>-6.9999999999999999E-4</v>
    <v>-3.0950000000000001E-3</v>
    <v>SGD</v>
    <v>BRL</v>
    <v>0.22639999999999999</v>
    <v>Currency Pair</v>
    <v>45758.27171296296</v>
    <v>0.22489999999999999</v>
    <v>Brazilian Real/Singapore Dollar FX Cross Rate</v>
    <v>0.22620000000000001</v>
    <v>0.22620000000000001</v>
    <v>0.22550000000000001</v>
    <v>BRLSGD</v>
    <v>BRL/SGD</v>
  </rv>
  <rv s="1">
    <v>30</v>
  </rv>
  <rv s="0">
    <v>en-SG</v>
    <v>avkjur</v>
    <v>268435456</v>
    <v>1</v>
    <v>Powered by Refinitiv</v>
    <v>0</v>
    <v>MXN/SGD</v>
    <v>2</v>
    <v>3</v>
    <v>Finance</v>
    <v>4</v>
    <v>8.2809999999999995E-2</v>
    <v>6.3789999999999999E-2</v>
    <v>-1.36E-4</v>
    <v>-2.0920000000000001E-3</v>
    <v>SGD</v>
    <v>MXN</v>
    <v>6.5070000000000003E-2</v>
    <v>Currency Pair</v>
    <v>45758.27175925926</v>
    <v>6.4390000000000003E-2</v>
    <v>Mexican Peso/Singapore Dollar FX Cross Rate</v>
    <v>6.5000000000000002E-2</v>
    <v>6.5000000000000002E-2</v>
    <v>6.4869999999999997E-2</v>
    <v>MXNSGD</v>
    <v>MXN/SGD</v>
  </rv>
  <rv s="1">
    <v>32</v>
  </rv>
  <rv s="0">
    <v>en-SG</v>
    <v>avuur7</v>
    <v>268435456</v>
    <v>1</v>
    <v>Powered by Refinitiv</v>
    <v>0</v>
    <v>SEK/SGD</v>
    <v>2</v>
    <v>3</v>
    <v>Finance</v>
    <v>4</v>
    <v>0.13880000000000001</v>
    <v>0.1203</v>
    <v>6.9999999999999999E-4</v>
    <v>5.1970000000000002E-3</v>
    <v>SGD</v>
    <v>SEK</v>
    <v>0.1361</v>
    <v>Currency Pair</v>
    <v>45758.271736111114</v>
    <v>0.13489999999999999</v>
    <v>Swedish Krona/Singapore Dollar FX Cross Rate</v>
    <v>0.13469999999999999</v>
    <v>0.13469999999999999</v>
    <v>0.13539999999999999</v>
    <v>SEKSGD</v>
    <v>SEK/SGD</v>
  </rv>
  <rv s="1">
    <v>34</v>
  </rv>
  <rv s="0">
    <v>en-SG</v>
    <v>aves8m</v>
    <v>268435456</v>
    <v>1</v>
    <v>Powered by Refinitiv</v>
    <v>0</v>
    <v>KZT/SGD</v>
    <v>2</v>
    <v>3</v>
    <v>Finance</v>
    <v>4</v>
    <v>3.088E-3</v>
    <v>2.5309999999999998E-3</v>
    <v>-1.9999999999999999E-6</v>
    <v>-7.7579999999999999E-4</v>
    <v>SGD</v>
    <v>KZT</v>
    <v>2.5899999999999999E-3</v>
    <v>Currency Pair</v>
    <v>45758.27175925926</v>
    <v>2.5660000000000001E-3</v>
    <v>Kazakhstan Tenge/Singapore Dollar FX Cross Rate</v>
    <v>2.578E-3</v>
    <v>2.578E-3</v>
    <v>2.5760000000000002E-3</v>
    <v>KZTSGD</v>
    <v>KZT/SGD</v>
  </rv>
  <rv s="1">
    <v>36</v>
  </rv>
  <rv s="0">
    <v>en-SG</v>
    <v>avwz27</v>
    <v>268435456</v>
    <v>1</v>
    <v>Powered by Refinitiv</v>
    <v>0</v>
    <v>TRY/SGD</v>
    <v>2</v>
    <v>3</v>
    <v>Finance</v>
    <v>4</v>
    <v>4.2299999999999997E-2</v>
    <v>3.2149999999999998E-2</v>
    <v>-2.3000000000000001E-4</v>
    <v>-6.5550000000000001E-3</v>
    <v>SGD</v>
    <v>TRY</v>
    <v>3.5110000000000002E-2</v>
    <v>Currency Pair</v>
    <v>45758.271701388891</v>
    <v>3.4779999999999998E-2</v>
    <v>Turkish Lira/Singapore Dollar FX Cross Rate</v>
    <v>3.5090000000000003E-2</v>
    <v>3.5090000000000003E-2</v>
    <v>3.4860000000000002E-2</v>
    <v>TRYSGD</v>
    <v>TRY/SGD</v>
  </rv>
  <rv s="1">
    <v>38</v>
  </rv>
  <rv s="0">
    <v>en-SG</v>
    <v>avpzvh</v>
    <v>268435456</v>
    <v>1</v>
    <v>Powered by Refinitiv</v>
    <v>0</v>
    <v>PLN/SGD</v>
    <v>2</v>
    <v>3</v>
    <v>Finance</v>
    <v>4</v>
    <v>0.35460000000000003</v>
    <v>0.32129999999999997</v>
    <v>0</v>
    <v>0</v>
    <v>SGD</v>
    <v>PLN</v>
    <v>0.35239999999999999</v>
    <v>Currency Pair</v>
    <v>45758.27175925926</v>
    <v>0.34960000000000002</v>
    <v>Polish Zloty/Singapore Dollar FX Cross Rate</v>
    <v>0.34960000000000002</v>
    <v>0.3498</v>
    <v>0.3498</v>
    <v>PLNSGD</v>
    <v>PLN/SGD</v>
  </rv>
  <rv s="1">
    <v>40</v>
  </rv>
  <rv s="0">
    <v>en-SG</v>
    <v>avvgz2</v>
    <v>268435456</v>
    <v>1</v>
    <v>Powered by Refinitiv</v>
    <v>0</v>
    <v>TWD/SGD</v>
    <v>2</v>
    <v>3</v>
    <v>Finance</v>
    <v>4</v>
    <v>4.2259999999999999E-2</v>
    <v>4.0059999999999998E-2</v>
    <v>-4.5000000000000003E-5</v>
    <v>-1.1100000000000001E-3</v>
    <v>SGD</v>
    <v>TWD</v>
    <v>4.0599999999999997E-2</v>
    <v>Currency Pair</v>
    <v>45758.27175925926</v>
    <v>4.0370000000000003E-2</v>
    <v>Taiwan Dollar/Singapore Dollar FX Cross Rate</v>
    <v>4.0550000000000003E-2</v>
    <v>4.0550000000000003E-2</v>
    <v>4.0500000000000001E-2</v>
    <v>TWDSGD</v>
    <v>TWD/SGD</v>
  </rv>
  <rv s="1">
    <v>42</v>
  </rv>
  <rv s="0">
    <v>en-SG</v>
    <v>avcnxm</v>
    <v>268435456</v>
    <v>1</v>
    <v>Powered by Refinitiv</v>
    <v>0</v>
    <v>INR/SGD</v>
    <v>2</v>
    <v>3</v>
    <v>Finance</v>
    <v>4</v>
    <v>1.6369999999999999E-2</v>
    <v>1.5219999999999999E-2</v>
    <v>-4.0000000000000003E-5</v>
    <v>-2.5900000000000003E-3</v>
    <v>SGD</v>
    <v>INR</v>
    <v>1.5440000000000001E-2</v>
    <v>Currency Pair</v>
    <v>45758.27171296296</v>
    <v>1.536E-2</v>
    <v>Indian Rupee/Singapore Dollar FX Cross Rate</v>
    <v>1.5440000000000001E-2</v>
    <v>1.5440000000000001E-2</v>
    <v>1.54E-2</v>
    <v>INRSGD</v>
    <v>INR/SGD</v>
  </rv>
  <rv s="1">
    <v>44</v>
  </rv>
  <rv s="0">
    <v>en-SG</v>
    <v>av6wbh</v>
    <v>268435456</v>
    <v>1</v>
    <v>Powered by Refinitiv</v>
    <v>0</v>
    <v>CZK/SGD</v>
    <v>2</v>
    <v>3</v>
    <v>Finance</v>
    <v>4</v>
    <v>6.0019999999999997E-2</v>
    <v>5.4890000000000001E-2</v>
    <v>2.2000000000000001E-4</v>
    <v>3.7080000000000004E-3</v>
    <v>SGD</v>
    <v>CZK</v>
    <v>6.0019999999999997E-2</v>
    <v>Currency Pair</v>
    <v>45758.271736111114</v>
    <v>5.9540000000000003E-2</v>
    <v>Czech Koruna/Singapore Dollar FX Cross Rate</v>
    <v>5.9330000000000001E-2</v>
    <v>5.9330000000000001E-2</v>
    <v>5.9549999999999999E-2</v>
    <v>CZKSGD</v>
    <v>CZK/SGD</v>
  </rv>
  <rv s="1">
    <v>46</v>
  </rv>
  <rv s="0">
    <v>en-SG</v>
    <v>av4s1h</v>
    <v>268435456</v>
    <v>1</v>
    <v>Powered by Refinitiv</v>
    <v>0</v>
    <v>CLP/SGD</v>
    <v>2</v>
    <v>3</v>
    <v>Finance</v>
    <v>4</v>
    <v>1.526E-3</v>
    <v>1.333E-3</v>
    <v>-3.9999999999999998E-6</v>
    <v>-2.967E-3</v>
    <v>SGD</v>
    <v>CLP</v>
    <v>1.348E-3</v>
    <v>Currency Pair</v>
    <v>45758.27171296296</v>
    <v>1.341E-3</v>
    <v>Chilean Peso/Singapore Dollar FX Cross Rate</v>
    <v>1.348E-3</v>
    <v>1.348E-3</v>
    <v>1.3439999999999999E-3</v>
    <v>CLPSGD</v>
    <v>CLP/SGD</v>
  </rv>
  <rv s="1">
    <v>48</v>
  </rv>
  <rv s="0">
    <v>en-SG</v>
    <v>avpenm</v>
    <v>268435456</v>
    <v>1</v>
    <v>Powered by Refinitiv</v>
    <v>0</v>
    <v>PEN/SGD</v>
    <v>2</v>
    <v>3</v>
    <v>Finance</v>
    <v>4</v>
    <v>0.37030000000000002</v>
    <v>0.33879999999999999</v>
    <v>-1.1509999999999999E-3</v>
    <v>-3.2300000000000002E-3</v>
    <v>SGD</v>
    <v>PEN</v>
    <v>0.35630000000000001</v>
    <v>Currency Pair</v>
    <v>45758.27171296296</v>
    <v>0.35499999999999998</v>
    <v>Peruvian Sol/Singapore Dollar FX Cross Rate</v>
    <v>0.35630000000000001</v>
    <v>0.35630000000000001</v>
    <v>0.35520000000000002</v>
    <v>PENSGD</v>
    <v>PEN/SGD</v>
  </rv>
  <rv s="1">
    <v>50</v>
  </rv>
  <rv s="2">
    <v>en-SG</v>
    <v>avcyk2</v>
    <v>268435456</v>
    <v>1</v>
    <v>Powered by Refinitiv</v>
    <v>5</v>
    <v>IDR/SGD</v>
    <v>2</v>
    <v>6</v>
    <v>Finance</v>
    <v>4</v>
    <v>8.6199999999999995E-5</v>
    <v>7.8800000000000004E-5</v>
    <v>-2.9999999999999999E-7</v>
    <v>SGD</v>
    <v>IDR</v>
    <v>7.9200000000000001E-5</v>
    <v>Currency Pair</v>
    <v>45758.27171296296</v>
    <v>7.8800000000000004E-5</v>
    <v>Indonesian Rupiah/Singapore Dollar FX Cross Rate</v>
    <v>7.9200000000000001E-5</v>
    <v>7.9200000000000001E-5</v>
    <v>7.8899999999999993E-5</v>
    <v>IDRSGD</v>
    <v>IDR/SGD</v>
  </rv>
  <rv s="1">
    <v>52</v>
  </rv>
  <rv s="0">
    <v>en-SG</v>
    <v>avmo5r</v>
    <v>268435456</v>
    <v>1</v>
    <v>Powered by Refinitiv</v>
    <v>0</v>
    <v>NZD/SGD</v>
    <v>2</v>
    <v>3</v>
    <v>Finance</v>
    <v>4</v>
    <v>0.83630000000000004</v>
    <v>0.74180000000000001</v>
    <v>1E-3</v>
    <v>1.31E-3</v>
    <v>SGD</v>
    <v>NZD</v>
    <v>0.76929999999999998</v>
    <v>Currency Pair</v>
    <v>45758.27175925926</v>
    <v>0.76229999999999998</v>
    <v>New Zealand Dollar/Singapore Dollar FX Cross Rate</v>
    <v>0.76380000000000003</v>
    <v>0.76359999999999995</v>
    <v>0.76459999999999995</v>
    <v>NZDSGD</v>
    <v>NZD/SGD</v>
  </rv>
  <rv s="1">
    <v>54</v>
  </rv>
  <rv s="0">
    <v>en-SG</v>
    <v>avv6dm</v>
    <v>268435456</v>
    <v>1</v>
    <v>Powered by Refinitiv</v>
    <v>0</v>
    <v>CHF/SGD</v>
    <v>2</v>
    <v>3</v>
    <v>Finance</v>
    <v>4</v>
    <v>1.6258999999999999</v>
    <v>1.4730000000000001</v>
    <v>-5.7000000000000002E-3</v>
    <v>-3.5279999999999999E-3</v>
    <v>SGD</v>
    <v>CHF</v>
    <v>1.6258999999999999</v>
    <v>Currency Pair</v>
    <v>45758.27175925926</v>
    <v>1.6086</v>
    <v>Swiss Franc/Singapore Dollar FX Cross Rate</v>
    <v>1.6154999999999999</v>
    <v>1.6156999999999999</v>
    <v>1.61</v>
    <v>CHFSGD</v>
    <v>CHF/SGD</v>
  </rv>
  <rv s="1">
    <v>56</v>
  </rv>
  <rv s="0">
    <v>en-SG</v>
    <v>avcdc7</v>
    <v>268435456</v>
    <v>1</v>
    <v>Powered by Refinitiv</v>
    <v>0</v>
    <v>ISK/SGD</v>
    <v>2</v>
    <v>3</v>
    <v>Finance</v>
    <v>4</v>
    <v>1.0370000000000001E-2</v>
    <v>9.3650000000000001E-3</v>
    <v>2.4000000000000001E-5</v>
    <v>2.3380000000000002E-3</v>
    <v>SGD</v>
    <v>ISK</v>
    <v>1.0370000000000001E-2</v>
    <v>Currency Pair</v>
    <v>45758.27171296296</v>
    <v>1.0279999999999999E-2</v>
    <v>Iceland Krona/Singapore Dollar FX Cross Rate</v>
    <v>1.026E-2</v>
    <v>1.027E-2</v>
    <v>1.0290000000000001E-2</v>
    <v>ISKSGD</v>
    <v>ISK/SGD</v>
  </rv>
  <rv s="1">
    <v>58</v>
  </rv>
  <rv s="0">
    <v>en-SG</v>
    <v>avtxww</v>
    <v>268435456</v>
    <v>1</v>
    <v>Powered by Refinitiv</v>
    <v>0</v>
    <v>ZAR/SGD</v>
    <v>2</v>
    <v>3</v>
    <v>Finance</v>
    <v>4</v>
    <v>7.6399999999999996E-2</v>
    <v>6.7500000000000004E-2</v>
    <v>2.0000000000000001E-4</v>
    <v>2.928E-3</v>
    <v>SGD</v>
    <v>ZAR</v>
    <v>6.8599999999999994E-2</v>
    <v>Currency Pair</v>
    <v>45758.27175925926</v>
    <v>6.8099999999999994E-2</v>
    <v>South African Rand/Singapore Dollar FX Cross Rate</v>
    <v>6.8400000000000002E-2</v>
    <v>6.83E-2</v>
    <v>6.8500000000000005E-2</v>
    <v>ZARSGD</v>
    <v>ZAR/SGD</v>
  </rv>
  <rv s="1">
    <v>60</v>
  </rv>
  <rv s="3">
    <v>en-SG</v>
    <v>av6lp2</v>
    <v>268435456</v>
    <v>1</v>
    <v>Powered by Refinitiv</v>
    <v>7</v>
    <v>HRK/SGD</v>
    <v>2</v>
    <v>8</v>
    <v>Finance</v>
    <v>4</v>
    <v>0.20530000000000001</v>
    <v>0.18279999999999999</v>
    <v>0</v>
    <v>0</v>
    <v>SGD</v>
    <v>HRK</v>
    <v>Currency Pair</v>
    <v>44925.916666666664</v>
    <v>Croatian Kuna/Singapore Dollar FX Cross Rate</v>
    <v>0.19020000000000001</v>
    <v>0.19020000000000001</v>
    <v>HRKSGD</v>
    <v>HRK/SGD</v>
  </rv>
  <rv s="1">
    <v>62</v>
  </rv>
</rvData>
</file>

<file path=xl/richData/rdrichvaluestructure.xml><?xml version="1.0" encoding="utf-8"?>
<rvStructures xmlns="http://schemas.microsoft.com/office/spreadsheetml/2017/richdata" count="4">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s t="_linkedentitycore">
    <k n="%EntityCulture" t="s"/>
    <k n="%EntityId" t="s"/>
    <k n="%EntityServiceId"/>
    <k n="%IsRefreshable" t="b"/>
    <k n="%ProviderInfo" t="s"/>
    <k n="_Display" t="spb"/>
    <k n="_DisplayString" t="s"/>
    <k n="_Flags" t="spb"/>
    <k n="_Format" t="spb"/>
    <k n="_Icon" t="s"/>
    <k n="_SubLabel" t="spb"/>
    <k n="52 week high"/>
    <k n="52 week low"/>
    <k n="Change"/>
    <k n="Currency" t="s"/>
    <k n="From currency" t="s"/>
    <k n="High"/>
    <k n="Instrument type" t="s"/>
    <k n="Last trade time"/>
    <k n="Low"/>
    <k n="Name" t="s"/>
    <k n="Open"/>
    <k n="Previous close"/>
    <k n="Price"/>
    <k n="Ticker symbol" t="s"/>
    <k n="UniqueName" t="s"/>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Instrument type" t="s"/>
    <k n="Last trade time"/>
    <k n="Name" t="s"/>
    <k n="Previous close"/>
    <k n="Price"/>
    <k n="Ticker symbol" t="s"/>
    <k n="UniqueName" t="s"/>
  </s>
</rvStructures>
</file>

<file path=xl/richData/rdsupportingpropertybag.xml><?xml version="1.0" encoding="utf-8"?>
<supportingPropertyBags xmlns="http://schemas.microsoft.com/office/spreadsheetml/2017/richdata2">
  <spbArrays count="3">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_SubLabel</v>
      <v t="s">Last trade time</v>
      <v t="s">Ticker symbol</v>
      <v t="s">Change</v>
      <v t="s">Currency</v>
      <v t="s">From currency</v>
      <v t="s">Previous close</v>
      <v t="s">Open</v>
      <v t="s">High</v>
      <v t="s">Low</v>
      <v t="s">52 week high</v>
      <v t="s">52 week low</v>
      <v t="s">Instrument type</v>
      <v t="s">_Flags</v>
      <v t="s">UniqueName</v>
      <v t="s">_DisplayString</v>
      <v t="s">%ProviderInfo</v>
    </a>
    <a count="24">
      <v t="s">%EntityServiceId</v>
      <v t="s">_Format</v>
      <v t="s">%IsRefreshable</v>
      <v t="s">%EntityCulture</v>
      <v t="s">%EntityId</v>
      <v t="s">_Icon</v>
      <v t="s">_Display</v>
      <v t="s">Name</v>
      <v t="s">Price</v>
      <v t="s">_SubLabel</v>
      <v t="s">Last trade time</v>
      <v t="s">Ticker symbol</v>
      <v t="s">Change</v>
      <v t="s">Change (%)</v>
      <v t="s">Currency</v>
      <v t="s">From currency</v>
      <v t="s">Previous close</v>
      <v t="s">52 week high</v>
      <v t="s">52 week low</v>
      <v t="s">Instrument type</v>
      <v t="s">_Flags</v>
      <v t="s">UniqueName</v>
      <v t="s">_DisplayString</v>
      <v t="s">%ProviderInfo</v>
    </a>
  </spbArrays>
  <spbData count="9">
    <spb s="0">
      <v>0</v>
      <v>Name</v>
    </spb>
    <spb s="1">
      <v>0</v>
      <v>0</v>
      <v>0</v>
    </spb>
    <spb s="2">
      <v>1</v>
      <v>1</v>
    </spb>
    <spb s="3">
      <v>1</v>
      <v>1</v>
      <v>2</v>
      <v>1</v>
      <v>1</v>
      <v>1</v>
      <v>3</v>
      <v>1</v>
      <v>1</v>
      <v>1</v>
      <v>4</v>
      <v>5</v>
    </spb>
    <spb s="4">
      <v>GMT</v>
    </spb>
    <spb s="0">
      <v>1</v>
      <v>Name</v>
    </spb>
    <spb s="5">
      <v>1</v>
      <v>1</v>
      <v>2</v>
      <v>1</v>
      <v>1</v>
      <v>1</v>
      <v>1</v>
      <v>1</v>
      <v>1</v>
      <v>4</v>
      <v>5</v>
    </spb>
    <spb s="0">
      <v>2</v>
      <v>Name</v>
    </spb>
    <spb s="6">
      <v>2</v>
      <v>1</v>
      <v>1</v>
      <v>3</v>
      <v>1</v>
      <v>1</v>
      <v>1</v>
      <v>4</v>
      <v>5</v>
    </spb>
  </spbData>
</supportingPropertyBags>
</file>

<file path=xl/richData/rdsupportingpropertybagstructure.xml><?xml version="1.0" encoding="utf-8"?>
<spbStructures xmlns="http://schemas.microsoft.com/office/spreadsheetml/2017/richdata2" count="7">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52 week low" t="i"/>
    <k n="52 week high" t="i"/>
    <k n="Previous close" t="i"/>
    <k n="Last trade time" t="i"/>
    <k n="`%EntityServiceId" t="i"/>
  </s>
  <s>
    <k n="Name" t="i"/>
    <k n="Price" t="i"/>
    <k n="Change" t="i"/>
    <k n="Change (%)" t="i"/>
    <k n="52 week low" t="i"/>
    <k n="52 week high" t="i"/>
    <k n="Previous close" t="i"/>
    <k n="Last trade time" t="i"/>
    <k n="`%EntityServiceId"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0" formatCode="General"/>
    </x:dxf>
    <x:dxf>
      <x:numFmt numFmtId="27" formatCode="m/d/yyyy\ h:mm"/>
    </x:dxf>
    <x:dxf>
      <x:numFmt numFmtId="14" formatCode="0.00%"/>
    </x:dxf>
  </dxfs>
  <richProperties>
    <rPr n="NumberFormat" t="s"/>
    <rPr n="IsTitleField" t="b"/>
  </richProperties>
  <richStyles>
    <rSty dxfid="1">
      <rpv i="0">_-[$$-zh-SG]* #,##0.00_-;-[$$-zh-SG]* #,##0.00_-;_-[$$-zh-SG]* "-"??_-;_-@_-</rpv>
    </rSty>
    <rSty>
      <rpv i="1">1</rpv>
    </rSty>
    <rSty dxfid="3"/>
    <rSty dxfid="2"/>
    <rSty dxfid="0">
      <rpv i="0">0.00</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BA264AB-0C35-4B15-AB11-DCD9C5E9A303}" sourceName="Region">
  <pivotTables>
    <pivotTable tabId="20" name="PivotTable2"/>
    <pivotTable tabId="20" name="PivotTable1"/>
    <pivotTable tabId="20" name="PivotTable3"/>
    <pivotTable tabId="20" name="PivotTable4"/>
  </pivotTables>
  <data>
    <tabular pivotCacheId="111552456">
      <items count="8">
        <i x="4"/>
        <i x="2" s="1"/>
        <i x="6" s="1"/>
        <i x="0" s="1"/>
        <i x="7"/>
        <i x="1"/>
        <i x="3"/>
        <i x="5"/>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ssion" xr10:uid="{CD2407F5-2552-45A0-8799-6DBCC3F1B8A1}" sourceName="Session">
  <pivotTables>
    <pivotTable tabId="20" name="PivotTable2"/>
    <pivotTable tabId="20" name="PivotTable1"/>
    <pivotTable tabId="20" name="PivotTable3"/>
    <pivotTable tabId="20" name="PivotTable4"/>
  </pivotTables>
  <data>
    <tabular pivotCacheId="111552456">
      <items count="4">
        <i x="0" s="1"/>
        <i x="1"/>
        <i x="2" s="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ABBA014-1084-455A-91E0-41B4C3AA7ED2}" cache="Slicer_Region" caption="Region" rowHeight="247650"/>
  <slicer name="Session" xr10:uid="{F4E42779-F594-4D53-9DA1-7005C585849F}" cache="Slicer_Session" caption="Session"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2D418F-D258-40FF-B169-B4B36AB8175B}" name="Table1" displayName="Table1" ref="A1:V274" totalsRowShown="0" headerRowDxfId="24" headerRowBorderDxfId="22" tableBorderDxfId="23">
  <autoFilter ref="A1:V274" xr:uid="{D09D8C0A-CD22-4959-B9D5-6964870F2D4B}"/>
  <tableColumns count="22">
    <tableColumn id="1" xr3:uid="{F2560FD3-82D9-4743-A500-9F2300A13C25}" name="External OrgID" dataDxfId="21"/>
    <tableColumn id="2" xr3:uid="{C6D60932-3DC9-456B-9217-FB52F57007C6}" name="Region" dataDxfId="20"/>
    <tableColumn id="3" xr3:uid="{6ADC8555-7567-4E96-A3BD-20DC8D9A2810}" name="Country" dataDxfId="19"/>
    <tableColumn id="4" xr3:uid="{C3CD569C-7518-4587-8CC8-476176156712}" name="City/State" dataDxfId="18"/>
    <tableColumn id="5" xr3:uid="{9AC44E2E-1768-4CB9-A9C1-5FE454E11B3E}" name="Partner University" dataDxfId="17"/>
    <tableColumn id="6" xr3:uid="{67C0FCF6-380A-4D7B-8D7C-1EFFB2C0234A}" name="No. of Places in Fall 2025" dataDxfId="16"/>
    <tableColumn id="7" xr3:uid="{0E832D24-752A-4B42-9602-64FFABD5D3D1}" name="No. of Places in Spring 2026" dataDxfId="15"/>
    <tableColumn id="8" xr3:uid="{8B2DD8C0-E03C-4A51-B203-82D6D67EB95E}" name="Min cGPA Requirement" dataDxfId="14"/>
    <tableColumn id="9" xr3:uid="{E10707DA-2F24-4DAE-968A-E3AF4889C567}" name="Applicable only to students in the following first-degree programmes" dataDxfId="13"/>
    <tableColumn id="10" xr3:uid="{CBBC7027-3491-43AA-AE14-8DE974F3A254}" name="Remarks" dataDxfId="12"/>
    <tableColumn id="11" xr3:uid="{E5904C83-F7FB-4322-9E95-5D154FEF8459}" name="Session" dataDxfId="11"/>
    <tableColumn id="12" xr3:uid="{0B911A9A-0777-4C8B-815B-A89D50344D9A}" name="Spring 2024 10th Percentile GPA" dataDxfId="10"/>
    <tableColumn id="13" xr3:uid="{5EB2C7F3-BB09-429A-8630-8BFE01CB21DF}" name="Spring 2024 90th Percentile GPA" dataDxfId="9"/>
    <tableColumn id="14" xr3:uid="{BE21086A-E956-46D6-9317-8F6B2A1E48B1}" name="Fall 2024 10th Percentile GPA" dataDxfId="8"/>
    <tableColumn id="15" xr3:uid="{5C663035-1DE5-41CA-A2A9-6A9776F0C0D3}" name="Fall 2024 90th Percentile GPA" dataDxfId="7"/>
    <tableColumn id="16" xr3:uid="{39A41A18-CF7F-45C5-B37A-19BD891A4E00}" name="Currency" dataDxfId="6">
      <calculatedColumnFormula>VLOOKUP(C2,'Currency code lookup'!$A$2:$C$156,2,0)</calculatedColumnFormula>
    </tableColumn>
    <tableColumn id="17" xr3:uid="{383E95AB-7892-4A1F-9D66-0E83A7C4F43C}" name="Estimated Cost of Living Per Month (Country's Currency)" dataDxfId="5" dataCellStyle="Comma"/>
    <tableColumn id="18" xr3:uid="{EA76358B-8215-43BF-A0A5-590FA9015A41}" name="Estimated Cost of Living Per Month (SGD)" dataDxfId="4">
      <calculatedColumnFormula>Q2*INDEX('Currency exchange rate'!$E$2:$E$50,MATCH('University Data'!P2,'Currency exchange rate'!$A$2:$A$50,0))</calculatedColumnFormula>
    </tableColumn>
    <tableColumn id="19" xr3:uid="{C5843113-3E5D-45B3-B937-BCC3FD6B4D42}" name="Dorm Availability (Y/N)" dataDxfId="3"/>
    <tableColumn id="20" xr3:uid="{A5D0DB61-1F95-4CB1-8967-4BE5A05CE3DC}" name="Estimated Housing Price per month (Country's Currency)" dataDxfId="2" dataCellStyle="Comma"/>
    <tableColumn id="21" xr3:uid="{3B4C6907-0C80-4285-9CA6-3388F147D363}" name="Estimated Housing Price per month (SGD)" dataDxfId="1">
      <calculatedColumnFormula>T2*INDEX('Currency exchange rate'!$E$2:$E$50,MATCH('University Data'!P2,'Currency exchange rate'!$A$2:$A$50,0))</calculatedColumnFormula>
    </tableColumn>
    <tableColumn id="22" xr3:uid="{EE2759C3-A432-4550-AB2F-03BA289647F0}" name="Total monthly expense (SGD)" dataDxfId="0">
      <calculatedColumnFormula>U2+R2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884A7-D234-4ADD-BAAE-E4D1F0583A8E}">
  <sheetPr codeName="Sheet4">
    <tabColor rgb="FF92D050"/>
  </sheetPr>
  <dimension ref="A1"/>
  <sheetViews>
    <sheetView showGridLines="0" zoomScale="55" zoomScaleNormal="55" workbookViewId="0">
      <selection activeCell="A8" sqref="A8"/>
    </sheetView>
  </sheetViews>
  <sheetFormatPr defaultRowHeight="14.4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CA99-B5EC-42E8-81F8-554099113BC0}">
  <sheetPr codeName="Sheet3">
    <tabColor rgb="FF92D050"/>
  </sheetPr>
  <dimension ref="A1:J21"/>
  <sheetViews>
    <sheetView showGridLines="0" showRowColHeaders="0" tabSelected="1" zoomScale="79" zoomScaleNormal="85" workbookViewId="0">
      <selection activeCell="I16" sqref="I16"/>
    </sheetView>
  </sheetViews>
  <sheetFormatPr defaultColWidth="8.85546875" defaultRowHeight="15" customHeight="1"/>
  <cols>
    <col min="1" max="1" width="18.85546875" customWidth="1"/>
    <col min="2" max="2" width="41.42578125" customWidth="1"/>
    <col min="3" max="3" width="15.85546875" customWidth="1"/>
    <col min="4" max="4" width="20.85546875" customWidth="1"/>
    <col min="5" max="6" width="15.85546875" customWidth="1"/>
    <col min="7" max="7" width="46.85546875" customWidth="1"/>
    <col min="8" max="8" width="15.85546875" customWidth="1"/>
    <col min="9" max="9" width="19.85546875" customWidth="1"/>
    <col min="10" max="10" width="17.140625" customWidth="1"/>
    <col min="16" max="16" width="9.140625" bestFit="1" customWidth="1"/>
  </cols>
  <sheetData>
    <row r="1" spans="1:10" s="96" customFormat="1" ht="15" customHeight="1"/>
    <row r="2" spans="1:10" s="96" customFormat="1" ht="25.9">
      <c r="A2" s="97"/>
      <c r="B2" s="121" t="s">
        <v>0</v>
      </c>
    </row>
    <row r="3" spans="1:10" ht="7.5" customHeight="1">
      <c r="A3" s="38"/>
    </row>
    <row r="4" spans="1:10" ht="33" customHeight="1">
      <c r="A4" s="38"/>
      <c r="G4" s="105" t="s">
        <v>1</v>
      </c>
    </row>
    <row r="5" spans="1:10" ht="14.45">
      <c r="G5" s="119" t="s">
        <v>2</v>
      </c>
    </row>
    <row r="6" spans="1:10" ht="23.45" customHeight="1">
      <c r="G6" s="71" t="s">
        <v>3</v>
      </c>
    </row>
    <row r="7" spans="1:10" ht="28.9">
      <c r="A7" s="118" t="s">
        <v>4</v>
      </c>
      <c r="B7" s="120" t="s">
        <v>5</v>
      </c>
      <c r="C7" s="118" t="s">
        <v>6</v>
      </c>
      <c r="D7" s="116" t="s">
        <v>7</v>
      </c>
      <c r="E7" s="118" t="s">
        <v>8</v>
      </c>
      <c r="F7" s="118" t="s">
        <v>9</v>
      </c>
      <c r="G7" s="118" t="s">
        <v>10</v>
      </c>
      <c r="H7" s="116" t="s">
        <v>11</v>
      </c>
      <c r="I7" s="117" t="s">
        <v>12</v>
      </c>
      <c r="J7" s="116" t="s">
        <v>13</v>
      </c>
    </row>
    <row r="8" spans="1:10" ht="25.5" customHeight="1">
      <c r="A8" s="118" t="s">
        <v>14</v>
      </c>
      <c r="B8" s="78">
        <v>3.87</v>
      </c>
      <c r="C8" s="72" t="s">
        <v>15</v>
      </c>
      <c r="D8" s="73">
        <v>3000</v>
      </c>
      <c r="E8" s="72" t="s">
        <v>16</v>
      </c>
      <c r="F8" s="72" t="s">
        <v>17</v>
      </c>
      <c r="G8" s="71" t="s">
        <v>3</v>
      </c>
      <c r="H8" s="72">
        <v>1</v>
      </c>
      <c r="I8" s="72" t="b">
        <v>1</v>
      </c>
      <c r="J8" s="75">
        <v>5</v>
      </c>
    </row>
    <row r="9" spans="1:10" ht="29.1" customHeight="1">
      <c r="A9" s="116" t="s">
        <v>18</v>
      </c>
      <c r="B9" s="94"/>
      <c r="C9" s="95"/>
      <c r="D9" s="18">
        <v>1</v>
      </c>
      <c r="E9" s="143">
        <v>4</v>
      </c>
      <c r="F9" s="144"/>
      <c r="G9" s="64">
        <v>1</v>
      </c>
      <c r="H9" s="18">
        <v>4</v>
      </c>
      <c r="I9" s="94"/>
      <c r="J9" s="95"/>
    </row>
    <row r="16" spans="1:10" ht="28.9">
      <c r="A16" s="122" t="s">
        <v>19</v>
      </c>
      <c r="B16" s="122" t="s">
        <v>20</v>
      </c>
      <c r="C16" s="122" t="s">
        <v>8</v>
      </c>
      <c r="D16" s="122" t="s">
        <v>9</v>
      </c>
      <c r="E16" s="123" t="s">
        <v>21</v>
      </c>
      <c r="F16" s="122" t="s">
        <v>22</v>
      </c>
      <c r="G16" s="124" t="s">
        <v>23</v>
      </c>
    </row>
    <row r="17" spans="1:7" ht="15" customHeight="1">
      <c r="A17" s="22">
        <v>1</v>
      </c>
      <c r="B17" s="93" t="str" cm="1">
        <f t="array" aca="1" ref="B17:B21" ca="1">'Show more'!B4:B8</f>
        <v>University of Alberta, Alberta School of Business</v>
      </c>
      <c r="C17" s="77" t="str" cm="1">
        <f t="array" aca="1" ref="C17:C21" ca="1">'Show more'!C4:C8</f>
        <v>North America</v>
      </c>
      <c r="D17" s="77" t="str" cm="1">
        <f t="array" aca="1" ref="D17:D21" ca="1">'Show more'!D4:D8</f>
        <v>Canada</v>
      </c>
      <c r="E17" s="91" cm="1">
        <f t="array" aca="1" ref="E17:E21" ca="1">'Show more'!G4:G8</f>
        <v>1804.05</v>
      </c>
      <c r="F17" s="92" cm="1">
        <f t="array" aca="1" ref="F17:F21" ca="1">'Show more'!V4:V8</f>
        <v>0.778231140537192</v>
      </c>
      <c r="G17" s="58" t="str" cm="1">
        <f t="array" aca="1" ref="G17:G21" ca="1">'Show more'!W4:W8</f>
        <v>BAcc &amp; BBM</v>
      </c>
    </row>
    <row r="18" spans="1:7" ht="15" customHeight="1">
      <c r="A18" s="22">
        <v>2</v>
      </c>
      <c r="B18" s="93" t="str">
        <f ca="1"/>
        <v>ESCA School of Management</v>
      </c>
      <c r="C18" s="77" t="str">
        <f ca="1"/>
        <v>Africa</v>
      </c>
      <c r="D18" s="77" t="str">
        <f ca="1"/>
        <v>Morocco</v>
      </c>
      <c r="E18" s="91">
        <f ca="1"/>
        <v>1338.828</v>
      </c>
      <c r="F18" s="92">
        <f ca="1"/>
        <v>0.76451433161242044</v>
      </c>
      <c r="G18" s="18" t="str">
        <f ca="1"/>
        <v>All (except LLB &amp; JD)</v>
      </c>
    </row>
    <row r="19" spans="1:7" ht="15" customHeight="1">
      <c r="A19" s="22">
        <v>3</v>
      </c>
      <c r="B19" s="93" t="str">
        <f ca="1"/>
        <v>University of Pretoria, South Africa</v>
      </c>
      <c r="C19" s="77" t="str">
        <f ca="1"/>
        <v>Africa</v>
      </c>
      <c r="D19" s="77" t="str">
        <f ca="1"/>
        <v>South Africa</v>
      </c>
      <c r="E19" s="91">
        <f ca="1"/>
        <v>1322.0500000000002</v>
      </c>
      <c r="F19" s="92">
        <f ca="1"/>
        <v>0.69124466994205092</v>
      </c>
      <c r="G19" s="18" t="str">
        <f ca="1"/>
        <v>All (except LLB &amp; JD)</v>
      </c>
    </row>
    <row r="20" spans="1:7" ht="15" customHeight="1">
      <c r="A20" s="22">
        <v>4</v>
      </c>
      <c r="B20" s="93" t="str">
        <f ca="1"/>
        <v>De La Salle University</v>
      </c>
      <c r="C20" s="77" t="str">
        <f ca="1"/>
        <v>Asia</v>
      </c>
      <c r="D20" s="77" t="str">
        <f ca="1"/>
        <v>Philippines</v>
      </c>
      <c r="E20" s="91">
        <f ca="1"/>
        <v>673.96</v>
      </c>
      <c r="F20" s="92">
        <f ca="1"/>
        <v>0.85718853847454779</v>
      </c>
      <c r="G20" s="18" t="str">
        <f ca="1"/>
        <v>All (except LLB &amp; JD)</v>
      </c>
    </row>
    <row r="21" spans="1:7" ht="15" customHeight="1">
      <c r="A21" s="22">
        <v>5</v>
      </c>
      <c r="B21" s="93" t="str">
        <f ca="1"/>
        <v>University of Iceland</v>
      </c>
      <c r="C21" s="77" t="str">
        <f ca="1"/>
        <v>Europe</v>
      </c>
      <c r="D21" s="77" t="str">
        <f ca="1"/>
        <v>Iceland</v>
      </c>
      <c r="E21" s="91">
        <f ca="1"/>
        <v>2188.6212599999999</v>
      </c>
      <c r="F21" s="92">
        <f ca="1"/>
        <v>0.83444060668965514</v>
      </c>
      <c r="G21" s="18" t="str">
        <f ca="1"/>
        <v>All (except LLB &amp; JD)</v>
      </c>
    </row>
  </sheetData>
  <mergeCells count="1">
    <mergeCell ref="E9:F9"/>
  </mergeCells>
  <conditionalFormatting sqref="A17:F21 G17">
    <cfRule type="expression" dxfId="29" priority="1">
      <formula>LEN($A$17)&gt;0</formula>
    </cfRule>
  </conditionalFormatting>
  <dataValidations count="4">
    <dataValidation type="decimal" allowBlank="1" showInputMessage="1" showErrorMessage="1" sqref="B8" xr:uid="{4A18B6F8-4869-42D0-8BBF-0D3015FAF024}">
      <formula1>2</formula1>
      <formula2>4.3</formula2>
    </dataValidation>
    <dataValidation type="decimal" operator="greaterThanOrEqual" allowBlank="1" showInputMessage="1" showErrorMessage="1" sqref="D8" xr:uid="{68D9F227-DFCE-4092-B0AA-BA2BC8632599}">
      <formula1>0</formula1>
    </dataValidation>
    <dataValidation type="whole" operator="greaterThanOrEqual" allowBlank="1" showInputMessage="1" showErrorMessage="1" sqref="H8" xr:uid="{A75DC7DA-BDE1-4410-BA5D-CCF192597238}">
      <formula1>1</formula1>
    </dataValidation>
    <dataValidation type="list" allowBlank="1" showInputMessage="1" showErrorMessage="1" sqref="J8" xr:uid="{737777E9-6054-4EFA-ACE4-5A8F26B39D27}">
      <formula1>"1,2,3,4,5"</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7">
        <x14:dataValidation type="list" allowBlank="1" showInputMessage="1" showErrorMessage="1" xr:uid="{D42203CE-6ACC-43CF-BF3F-81C5BBF82DE6}">
          <x14:formula1>
            <xm:f>'Unique University Data'!$F$2:$F$3</xm:f>
          </x14:formula1>
          <xm:sqref>I8</xm:sqref>
        </x14:dataValidation>
        <x14:dataValidation type="list" allowBlank="1" showInputMessage="1" showErrorMessage="1" xr:uid="{DAE366E5-5572-4BD3-8E85-8AD1E5AC095C}">
          <x14:formula1>
            <xm:f>'Unique University Data'!$D$3:$D$4</xm:f>
          </x14:formula1>
          <xm:sqref>C8</xm:sqref>
        </x14:dataValidation>
        <x14:dataValidation type="list" allowBlank="1" showInputMessage="1" showErrorMessage="1" xr:uid="{E10A5800-BBF4-430F-B111-6ACD06D41CC4}">
          <x14:formula1>
            <xm:f>'Unique University Data'!$G$2:$G$7</xm:f>
          </x14:formula1>
          <xm:sqref>D9:E9 G9:H9</xm:sqref>
        </x14:dataValidation>
        <x14:dataValidation type="list" allowBlank="1" showInputMessage="1" showErrorMessage="1" xr:uid="{3DB09DF5-13D3-4792-ADCD-0C7CC35C2C56}">
          <x14:formula1>
            <xm:f>'Unique University Data'!$A$2:$A$46</xm:f>
          </x14:formula1>
          <xm:sqref>D8</xm:sqref>
        </x14:dataValidation>
        <x14:dataValidation type="list" allowBlank="1" showInputMessage="1" showErrorMessage="1" xr:uid="{0BCA242A-3F27-43F2-883B-D407F1452A96}">
          <x14:formula1>
            <xm:f>'University Mapping Data'!$F$2:$F$5</xm:f>
          </x14:formula1>
          <xm:sqref>G8 G6</xm:sqref>
        </x14:dataValidation>
        <x14:dataValidation type="list" allowBlank="1" showInputMessage="1" showErrorMessage="1" xr:uid="{503D19E7-1AFD-4FDA-B52B-61CFEE38FA64}">
          <x14:formula1>
            <xm:f>'Unique University Data'!$A$2:$A$45</xm:f>
          </x14:formula1>
          <xm:sqref>E8</xm:sqref>
        </x14:dataValidation>
        <x14:dataValidation type="list" allowBlank="1" showInputMessage="1" showErrorMessage="1" xr:uid="{97422E28-343D-40E5-BB89-53970061DB4C}">
          <x14:formula1>
            <xm:f>_xlfn.ANCHORARRAY('Unique University Data'!$E2)</xm:f>
          </x14:formula1>
          <xm:sqref>F8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27036-AFA5-44C5-82C1-0C2B5AA66C53}">
  <sheetPr codeName="Sheet5">
    <tabColor rgb="FF92D050"/>
  </sheetPr>
  <dimension ref="A1:W501"/>
  <sheetViews>
    <sheetView showGridLines="0" showRowColHeaders="0" zoomScale="85" zoomScaleNormal="85" workbookViewId="0">
      <pane xSplit="2" ySplit="3" topLeftCell="C4" activePane="bottomRight" state="frozen"/>
      <selection pane="bottomRight" activeCell="B4" sqref="B4"/>
      <selection pane="bottomLeft" activeCell="A4" sqref="A4"/>
      <selection pane="topRight" activeCell="C1" sqref="C1"/>
    </sheetView>
  </sheetViews>
  <sheetFormatPr defaultColWidth="8.85546875" defaultRowHeight="15" customHeight="1"/>
  <cols>
    <col min="1" max="1" width="6" bestFit="1" customWidth="1"/>
    <col min="2" max="2" width="79.140625" customWidth="1"/>
    <col min="3" max="3" width="14.28515625" customWidth="1"/>
    <col min="4" max="4" width="14.140625" customWidth="1"/>
    <col min="5" max="5" width="10.140625" hidden="1" customWidth="1"/>
    <col min="6" max="6" width="23.5703125" customWidth="1"/>
    <col min="7" max="7" width="11.85546875" style="66" bestFit="1" customWidth="1"/>
    <col min="8" max="8" width="11.42578125" hidden="1" customWidth="1"/>
    <col min="9" max="9" width="10.7109375" customWidth="1"/>
    <col min="10" max="10" width="17.42578125" customWidth="1"/>
    <col min="11" max="11" width="12.140625" customWidth="1"/>
    <col min="12" max="12" width="8.85546875" customWidth="1"/>
    <col min="13" max="13" width="8" customWidth="1"/>
    <col min="14" max="14" width="10" hidden="1" customWidth="1"/>
    <col min="15" max="15" width="12.140625" style="39" bestFit="1" customWidth="1"/>
    <col min="16" max="16" width="11.42578125" style="112" customWidth="1"/>
    <col min="17" max="17" width="8.42578125" style="142" bestFit="1" customWidth="1"/>
    <col min="18" max="18" width="10.5703125" style="67" customWidth="1"/>
    <col min="19" max="19" width="11.85546875" style="39" bestFit="1" customWidth="1"/>
    <col min="20" max="20" width="9.7109375" style="39" customWidth="1"/>
    <col min="21" max="21" width="9.85546875" style="112" customWidth="1"/>
    <col min="22" max="22" width="10.85546875" style="114" customWidth="1"/>
    <col min="23" max="23" width="29" customWidth="1"/>
  </cols>
  <sheetData>
    <row r="1" spans="1:23" ht="14.45">
      <c r="B1" s="98" t="s">
        <v>24</v>
      </c>
      <c r="G1"/>
      <c r="O1"/>
      <c r="P1"/>
      <c r="Q1"/>
      <c r="R1"/>
      <c r="S1"/>
      <c r="T1"/>
      <c r="U1" s="59"/>
      <c r="V1"/>
    </row>
    <row r="2" spans="1:23" ht="14.45">
      <c r="B2" s="141" t="s">
        <v>25</v>
      </c>
      <c r="G2"/>
      <c r="O2"/>
      <c r="P2" s="115" t="s">
        <v>26</v>
      </c>
      <c r="Q2" s="115"/>
      <c r="S2"/>
      <c r="T2"/>
      <c r="U2" s="59"/>
      <c r="V2" s="114" t="s">
        <v>27</v>
      </c>
    </row>
    <row r="3" spans="1:23" ht="43.15">
      <c r="A3" s="81" t="s">
        <v>19</v>
      </c>
      <c r="B3" s="140" t="s">
        <v>28</v>
      </c>
      <c r="C3" s="81" t="s">
        <v>8</v>
      </c>
      <c r="D3" s="81" t="s">
        <v>9</v>
      </c>
      <c r="E3" s="81" t="s">
        <v>29</v>
      </c>
      <c r="F3" s="81" t="s">
        <v>30</v>
      </c>
      <c r="G3" s="81" t="s">
        <v>31</v>
      </c>
      <c r="H3" s="81" t="s">
        <v>32</v>
      </c>
      <c r="I3" s="81" t="s">
        <v>33</v>
      </c>
      <c r="J3" s="81" t="s">
        <v>34</v>
      </c>
      <c r="K3" s="81" t="s">
        <v>35</v>
      </c>
      <c r="L3" s="81" t="s">
        <v>36</v>
      </c>
      <c r="M3" s="81" t="s">
        <v>37</v>
      </c>
      <c r="N3" s="81" t="s">
        <v>38</v>
      </c>
      <c r="O3" s="81" t="s">
        <v>39</v>
      </c>
      <c r="P3" s="81" t="s">
        <v>40</v>
      </c>
      <c r="Q3" s="81" t="s">
        <v>41</v>
      </c>
      <c r="R3" s="81" t="s">
        <v>42</v>
      </c>
      <c r="S3" s="81" t="s">
        <v>43</v>
      </c>
      <c r="T3" s="81" t="s">
        <v>44</v>
      </c>
      <c r="U3" s="82" t="s">
        <v>45</v>
      </c>
      <c r="V3" s="81" t="s">
        <v>22</v>
      </c>
      <c r="W3" s="109" t="s">
        <v>23</v>
      </c>
    </row>
    <row r="4" spans="1:23" ht="14.45">
      <c r="A4" s="125">
        <v>1</v>
      </c>
      <c r="B4" s="125" t="str" cm="1">
        <f t="array" aca="1" ref="B4:W189" ca="1">_xlfn._xlws.SORT(_xlfn._xlws.FILTER('Output Calculations'!A3:V274,('Output Calculations'!D3:D274 = 1)*('Output Calculations'!G3:G274 &lt;&gt; FALSE)),20, -1)</f>
        <v>University of Alberta, Alberta School of Business</v>
      </c>
      <c r="C4" t="str">
        <f ca="1"/>
        <v>North America</v>
      </c>
      <c r="D4" t="str">
        <f ca="1"/>
        <v>Canada</v>
      </c>
      <c r="E4">
        <f ca="1"/>
        <v>1</v>
      </c>
      <c r="F4" t="str">
        <f ca="1"/>
        <v>Yes (Subject to Availability)</v>
      </c>
      <c r="G4" s="66">
        <f ca="1"/>
        <v>1804.05</v>
      </c>
      <c r="H4">
        <f ca="1"/>
        <v>1</v>
      </c>
      <c r="I4">
        <f ca="1"/>
        <v>0</v>
      </c>
      <c r="J4">
        <f ca="1"/>
        <v>1</v>
      </c>
      <c r="K4" s="59">
        <f ca="1"/>
        <v>0.39865</v>
      </c>
      <c r="L4">
        <f ca="1"/>
        <v>0</v>
      </c>
      <c r="M4">
        <f ca="1"/>
        <v>0</v>
      </c>
      <c r="N4">
        <f ca="1"/>
        <v>0</v>
      </c>
      <c r="O4" s="39">
        <f ca="1"/>
        <v>1</v>
      </c>
      <c r="P4" s="112">
        <f ca="1"/>
        <v>0.43986500000000001</v>
      </c>
      <c r="Q4" s="112">
        <f ca="1"/>
        <v>0.91332304526748975</v>
      </c>
      <c r="R4">
        <f ca="1"/>
        <v>2.44</v>
      </c>
      <c r="S4" s="69">
        <f ca="1"/>
        <v>2.44</v>
      </c>
      <c r="T4" s="59">
        <f ca="1"/>
        <v>0.97688172043010757</v>
      </c>
      <c r="U4" s="112">
        <f ca="1"/>
        <v>0.98150537634408619</v>
      </c>
      <c r="V4" s="113">
        <f ca="1"/>
        <v>0.778231140537192</v>
      </c>
      <c r="W4" s="110" t="str">
        <f ca="1"/>
        <v>BAcc &amp; BBM</v>
      </c>
    </row>
    <row r="5" spans="1:23" ht="14.45">
      <c r="A5" s="125">
        <f t="shared" ref="A5:A68" ca="1" si="0">IF(B5="","",A4+1)</f>
        <v>2</v>
      </c>
      <c r="B5" s="125" t="str">
        <f ca="1"/>
        <v>ESCA School of Management</v>
      </c>
      <c r="C5" t="str">
        <f ca="1"/>
        <v>Africa</v>
      </c>
      <c r="D5" t="str">
        <f ca="1"/>
        <v>Morocco</v>
      </c>
      <c r="E5">
        <f ca="1"/>
        <v>1</v>
      </c>
      <c r="F5" t="str">
        <f ca="1"/>
        <v>No</v>
      </c>
      <c r="G5" s="66">
        <f ca="1"/>
        <v>1338.828</v>
      </c>
      <c r="H5">
        <f ca="1"/>
        <v>1</v>
      </c>
      <c r="I5">
        <f ca="1"/>
        <v>2</v>
      </c>
      <c r="J5">
        <f ca="1"/>
        <v>2</v>
      </c>
      <c r="K5" s="59">
        <f ca="1"/>
        <v>0.55372399999999999</v>
      </c>
      <c r="L5">
        <f ca="1"/>
        <v>0</v>
      </c>
      <c r="M5">
        <f ca="1"/>
        <v>0</v>
      </c>
      <c r="N5">
        <f ca="1"/>
        <v>1</v>
      </c>
      <c r="O5" s="39">
        <f ca="1"/>
        <v>1</v>
      </c>
      <c r="P5" s="112">
        <f ca="1"/>
        <v>0.55537239999999999</v>
      </c>
      <c r="Q5" s="112">
        <f ca="1"/>
        <v>0.75771604938271608</v>
      </c>
      <c r="R5">
        <f ca="1"/>
        <v>2.54</v>
      </c>
      <c r="S5" s="69">
        <f ca="1"/>
        <v>2.54</v>
      </c>
      <c r="T5" s="59">
        <f ca="1"/>
        <v>0.97556818181818183</v>
      </c>
      <c r="U5" s="112">
        <f ca="1"/>
        <v>0.98045454545454547</v>
      </c>
      <c r="V5" s="113">
        <f ca="1"/>
        <v>0.76451433161242044</v>
      </c>
      <c r="W5" s="110" t="str">
        <f ca="1"/>
        <v>All (except LLB &amp; JD)</v>
      </c>
    </row>
    <row r="6" spans="1:23" ht="14.45">
      <c r="A6" s="125">
        <f t="shared" ca="1" si="0"/>
        <v>3</v>
      </c>
      <c r="B6" s="125" t="str">
        <f ca="1"/>
        <v>University of Pretoria, South Africa</v>
      </c>
      <c r="C6" t="str">
        <f ca="1"/>
        <v>Africa</v>
      </c>
      <c r="D6" t="str">
        <f ca="1"/>
        <v>South Africa</v>
      </c>
      <c r="E6">
        <f ca="1"/>
        <v>1</v>
      </c>
      <c r="F6" t="str">
        <f ca="1"/>
        <v>Yes (Subject to Availability)</v>
      </c>
      <c r="G6" s="66">
        <f ca="1"/>
        <v>1322.0500000000002</v>
      </c>
      <c r="H6">
        <f ca="1"/>
        <v>1</v>
      </c>
      <c r="I6">
        <f ca="1"/>
        <v>0</v>
      </c>
      <c r="J6">
        <f ca="1"/>
        <v>2</v>
      </c>
      <c r="K6" s="59">
        <f ca="1"/>
        <v>0.55931666666666657</v>
      </c>
      <c r="L6">
        <f ca="1"/>
        <v>0</v>
      </c>
      <c r="M6">
        <f ca="1"/>
        <v>0</v>
      </c>
      <c r="N6">
        <f ca="1"/>
        <v>0</v>
      </c>
      <c r="O6" s="39">
        <f ca="1"/>
        <v>1</v>
      </c>
      <c r="P6" s="112">
        <f ca="1"/>
        <v>0.45593166666666668</v>
      </c>
      <c r="Q6" s="112">
        <f ca="1"/>
        <v>0.64120370370370372</v>
      </c>
      <c r="R6">
        <f ca="1"/>
        <v>2.83</v>
      </c>
      <c r="S6" s="69">
        <f ca="1"/>
        <v>2.83</v>
      </c>
      <c r="T6" s="59">
        <f ca="1"/>
        <v>0.97074829931972795</v>
      </c>
      <c r="U6" s="112">
        <f ca="1"/>
        <v>0.9765986394557824</v>
      </c>
      <c r="V6" s="113">
        <f ca="1"/>
        <v>0.69124466994205092</v>
      </c>
      <c r="W6" s="110" t="str">
        <f ca="1"/>
        <v>All (except LLB &amp; JD)</v>
      </c>
    </row>
    <row r="7" spans="1:23" ht="14.45">
      <c r="A7" s="125">
        <f t="shared" ca="1" si="0"/>
        <v>4</v>
      </c>
      <c r="B7" s="125" t="str">
        <f ca="1"/>
        <v>De La Salle University</v>
      </c>
      <c r="C7" t="str">
        <f ca="1"/>
        <v>Asia</v>
      </c>
      <c r="D7" t="str">
        <f ca="1"/>
        <v>Philippines</v>
      </c>
      <c r="E7">
        <f ca="1"/>
        <v>1</v>
      </c>
      <c r="F7" t="str">
        <f ca="1"/>
        <v>No</v>
      </c>
      <c r="G7" s="66">
        <f ca="1"/>
        <v>673.96</v>
      </c>
      <c r="H7">
        <f ca="1"/>
        <v>1</v>
      </c>
      <c r="I7">
        <f ca="1"/>
        <v>0</v>
      </c>
      <c r="J7">
        <f ca="1"/>
        <v>5</v>
      </c>
      <c r="K7" s="59">
        <f ca="1"/>
        <v>0.77534666666666663</v>
      </c>
      <c r="L7">
        <f ca="1"/>
        <v>1</v>
      </c>
      <c r="M7">
        <f ca="1"/>
        <v>0</v>
      </c>
      <c r="N7">
        <f ca="1"/>
        <v>0</v>
      </c>
      <c r="O7" s="39">
        <f ca="1"/>
        <v>1</v>
      </c>
      <c r="P7" s="112">
        <f ca="1"/>
        <v>0.8775346666666668</v>
      </c>
      <c r="Q7" s="112">
        <f ca="1"/>
        <v>0.71759259259259267</v>
      </c>
      <c r="R7">
        <f ca="1"/>
        <v>2.84</v>
      </c>
      <c r="S7" s="69">
        <f ca="1"/>
        <v>2.84</v>
      </c>
      <c r="T7" s="59">
        <f ca="1"/>
        <v>0.97054794520547949</v>
      </c>
      <c r="U7" s="112">
        <f ca="1"/>
        <v>0.97643835616438368</v>
      </c>
      <c r="V7" s="113">
        <f ca="1"/>
        <v>0.85718853847454779</v>
      </c>
      <c r="W7" s="110" t="str">
        <f ca="1"/>
        <v>All (except LLB &amp; JD)</v>
      </c>
    </row>
    <row r="8" spans="1:23" ht="14.45">
      <c r="A8" s="125">
        <f t="shared" ca="1" si="0"/>
        <v>5</v>
      </c>
      <c r="B8" s="125" t="str">
        <f ca="1"/>
        <v>University of Iceland</v>
      </c>
      <c r="C8" t="str">
        <f ca="1"/>
        <v>Europe</v>
      </c>
      <c r="D8" t="str">
        <f ca="1"/>
        <v>Iceland</v>
      </c>
      <c r="E8">
        <f ca="1"/>
        <v>1</v>
      </c>
      <c r="F8" t="str">
        <f ca="1"/>
        <v>Yes (Subject to Availability)</v>
      </c>
      <c r="G8" s="66">
        <f ca="1"/>
        <v>2188.6212599999999</v>
      </c>
      <c r="H8">
        <f ca="1"/>
        <v>1</v>
      </c>
      <c r="I8">
        <f ca="1"/>
        <v>2</v>
      </c>
      <c r="J8">
        <f ca="1"/>
        <v>2</v>
      </c>
      <c r="K8" s="59">
        <f ca="1"/>
        <v>0.27045958000000003</v>
      </c>
      <c r="L8">
        <f ca="1"/>
        <v>0</v>
      </c>
      <c r="M8">
        <f ca="1"/>
        <v>0</v>
      </c>
      <c r="N8">
        <f ca="1"/>
        <v>1</v>
      </c>
      <c r="O8" s="39">
        <f ca="1"/>
        <v>1</v>
      </c>
      <c r="P8" s="112">
        <f ca="1"/>
        <v>0.52704595799999998</v>
      </c>
      <c r="Q8" s="112">
        <f ca="1"/>
        <v>1</v>
      </c>
      <c r="R8">
        <f ca="1"/>
        <v>2.85</v>
      </c>
      <c r="S8" s="69">
        <f ca="1"/>
        <v>2.85</v>
      </c>
      <c r="T8" s="59">
        <f ca="1"/>
        <v>0.97034482758620699</v>
      </c>
      <c r="U8" s="112">
        <f ca="1"/>
        <v>0.97627586206896555</v>
      </c>
      <c r="V8" s="113">
        <f ca="1"/>
        <v>0.83444060668965514</v>
      </c>
      <c r="W8" s="110" t="str">
        <f ca="1"/>
        <v>All (except LLB &amp; JD)</v>
      </c>
    </row>
    <row r="9" spans="1:23" ht="14.45">
      <c r="A9" s="125">
        <f t="shared" ca="1" si="0"/>
        <v>6</v>
      </c>
      <c r="B9" s="125" t="str">
        <f ca="1"/>
        <v>Hong Kong Baptist University (School of Business)</v>
      </c>
      <c r="C9" t="str">
        <f ca="1"/>
        <v>Asia</v>
      </c>
      <c r="D9" t="str">
        <f ca="1"/>
        <v>Hong Kong</v>
      </c>
      <c r="E9">
        <f ca="1"/>
        <v>1</v>
      </c>
      <c r="F9" t="str">
        <f ca="1"/>
        <v>Yes (Subject to Availability)</v>
      </c>
      <c r="G9" s="66">
        <f ca="1"/>
        <v>1967.65</v>
      </c>
      <c r="H9">
        <f ca="1"/>
        <v>1</v>
      </c>
      <c r="I9">
        <f ca="1"/>
        <v>0</v>
      </c>
      <c r="J9">
        <f ca="1"/>
        <v>2</v>
      </c>
      <c r="K9" s="59">
        <f ca="1"/>
        <v>0.34411666666666663</v>
      </c>
      <c r="L9">
        <f ca="1"/>
        <v>1</v>
      </c>
      <c r="M9">
        <f ca="1"/>
        <v>0</v>
      </c>
      <c r="N9">
        <f ca="1"/>
        <v>0</v>
      </c>
      <c r="O9" s="39">
        <f ca="1"/>
        <v>1</v>
      </c>
      <c r="P9" s="112">
        <f ca="1"/>
        <v>0.83441166666666666</v>
      </c>
      <c r="Q9" s="112">
        <f ca="1"/>
        <v>0.7456275720164609</v>
      </c>
      <c r="R9">
        <f ca="1"/>
        <v>2.86</v>
      </c>
      <c r="S9" s="69">
        <f ca="1"/>
        <v>2.86</v>
      </c>
      <c r="T9" s="59">
        <f ca="1"/>
        <v>0.97013888888888888</v>
      </c>
      <c r="U9" s="112">
        <f ca="1"/>
        <v>0.97611111111111115</v>
      </c>
      <c r="V9" s="113">
        <f ca="1"/>
        <v>0.8520501165980795</v>
      </c>
      <c r="W9" s="110" t="str">
        <f ca="1"/>
        <v>BBM</v>
      </c>
    </row>
    <row r="10" spans="1:23" ht="14.45">
      <c r="A10" s="125">
        <f t="shared" ca="1" si="0"/>
        <v>7</v>
      </c>
      <c r="B10" s="125" t="str">
        <f ca="1"/>
        <v>Mahidol University International College</v>
      </c>
      <c r="C10" t="str">
        <f ca="1"/>
        <v>Asia</v>
      </c>
      <c r="D10" t="str">
        <f ca="1"/>
        <v>Thailand</v>
      </c>
      <c r="E10">
        <f ca="1"/>
        <v>1</v>
      </c>
      <c r="F10" t="str">
        <f ca="1"/>
        <v>Yes (Subject to Availability)</v>
      </c>
      <c r="G10" s="66">
        <f ca="1"/>
        <v>878.00939159999984</v>
      </c>
      <c r="H10">
        <f ca="1"/>
        <v>1</v>
      </c>
      <c r="I10">
        <f ca="1"/>
        <v>2</v>
      </c>
      <c r="J10">
        <f ca="1"/>
        <v>4</v>
      </c>
      <c r="K10" s="59">
        <f ca="1"/>
        <v>0.70733020280000014</v>
      </c>
      <c r="L10">
        <f ca="1"/>
        <v>1</v>
      </c>
      <c r="M10">
        <f ca="1"/>
        <v>0</v>
      </c>
      <c r="N10">
        <f ca="1"/>
        <v>1</v>
      </c>
      <c r="O10" s="39">
        <f ca="1"/>
        <v>1</v>
      </c>
      <c r="P10" s="112">
        <f ca="1"/>
        <v>0.97073302027999997</v>
      </c>
      <c r="Q10" s="112">
        <f ca="1"/>
        <v>0.7592592592592593</v>
      </c>
      <c r="R10">
        <f ca="1"/>
        <v>2.89</v>
      </c>
      <c r="S10" s="69">
        <f ca="1"/>
        <v>2.89</v>
      </c>
      <c r="T10" s="59">
        <f ca="1"/>
        <v>0.96950354609929079</v>
      </c>
      <c r="U10" s="112">
        <f ca="1"/>
        <v>0.97560283687943272</v>
      </c>
      <c r="V10" s="113">
        <f ca="1"/>
        <v>0.9018650388062307</v>
      </c>
      <c r="W10" s="110" t="str">
        <f ca="1"/>
        <v>All (except LLB &amp; JD)</v>
      </c>
    </row>
    <row r="11" spans="1:23" ht="14.45">
      <c r="A11" s="125">
        <f t="shared" ca="1" si="0"/>
        <v>8</v>
      </c>
      <c r="B11" s="125" t="str">
        <f ca="1"/>
        <v>Chulalongkorn University</v>
      </c>
      <c r="C11" t="str">
        <f ca="1"/>
        <v>Asia</v>
      </c>
      <c r="D11" t="str">
        <f ca="1"/>
        <v>Thailand</v>
      </c>
      <c r="E11">
        <f ca="1"/>
        <v>1</v>
      </c>
      <c r="F11" t="str">
        <f ca="1"/>
        <v>Yes (Subject to Availability)</v>
      </c>
      <c r="G11" s="66">
        <f ca="1"/>
        <v>1102.6399999999999</v>
      </c>
      <c r="H11">
        <f ca="1"/>
        <v>1</v>
      </c>
      <c r="I11">
        <f ca="1"/>
        <v>2</v>
      </c>
      <c r="J11">
        <f ca="1"/>
        <v>2</v>
      </c>
      <c r="K11" s="59">
        <f ca="1"/>
        <v>0.63245333333333342</v>
      </c>
      <c r="L11">
        <f ca="1"/>
        <v>1</v>
      </c>
      <c r="M11">
        <f ca="1"/>
        <v>0</v>
      </c>
      <c r="N11">
        <f ca="1"/>
        <v>1</v>
      </c>
      <c r="O11" s="39">
        <f ca="1"/>
        <v>1</v>
      </c>
      <c r="P11" s="112">
        <f ca="1"/>
        <v>0.9632453333333334</v>
      </c>
      <c r="Q11" s="112">
        <f ca="1"/>
        <v>0.7592592592592593</v>
      </c>
      <c r="R11">
        <f ca="1"/>
        <v>2.9</v>
      </c>
      <c r="S11" s="69">
        <f ca="1"/>
        <v>2.9</v>
      </c>
      <c r="T11" s="59">
        <f ca="1"/>
        <v>0.96928571428571431</v>
      </c>
      <c r="U11" s="112">
        <f ca="1"/>
        <v>0.97542857142857153</v>
      </c>
      <c r="V11" s="113">
        <f ca="1"/>
        <v>0.89931105467372141</v>
      </c>
      <c r="W11" s="110" t="str">
        <f ca="1"/>
        <v>All (except LLB &amp; JD)</v>
      </c>
    </row>
    <row r="12" spans="1:23" ht="14.45">
      <c r="A12" s="125">
        <f t="shared" ca="1" si="0"/>
        <v>9</v>
      </c>
      <c r="B12" s="125" t="str">
        <f ca="1"/>
        <v>Tulsa University</v>
      </c>
      <c r="C12" t="str">
        <f ca="1"/>
        <v>North America</v>
      </c>
      <c r="D12" t="str">
        <f ca="1"/>
        <v>USA</v>
      </c>
      <c r="E12">
        <f ca="1"/>
        <v>1</v>
      </c>
      <c r="F12" t="str">
        <f ca="1"/>
        <v>Yes (Subject to Availability)</v>
      </c>
      <c r="G12" s="66">
        <f ca="1"/>
        <v>3261.7660000000001</v>
      </c>
      <c r="H12">
        <f ca="1"/>
        <v>1</v>
      </c>
      <c r="I12">
        <f ca="1"/>
        <v>0</v>
      </c>
      <c r="J12">
        <f ca="1"/>
        <v>2</v>
      </c>
      <c r="K12" s="59">
        <f ca="1"/>
        <v>0</v>
      </c>
      <c r="L12">
        <f ca="1"/>
        <v>0</v>
      </c>
      <c r="M12">
        <f ca="1"/>
        <v>0</v>
      </c>
      <c r="N12">
        <f ca="1"/>
        <v>0</v>
      </c>
      <c r="O12" s="39">
        <f ca="1"/>
        <v>1</v>
      </c>
      <c r="P12" s="112">
        <f ca="1"/>
        <v>0.4</v>
      </c>
      <c r="Q12" s="112">
        <f ca="1"/>
        <v>0.61162551440329227</v>
      </c>
      <c r="R12">
        <f ca="1"/>
        <v>2.9</v>
      </c>
      <c r="S12" s="69">
        <f ca="1"/>
        <v>2.9</v>
      </c>
      <c r="T12" s="59">
        <f ca="1"/>
        <v>0.96928571428571431</v>
      </c>
      <c r="U12" s="112">
        <f ca="1"/>
        <v>0.97542857142857153</v>
      </c>
      <c r="V12" s="113">
        <f ca="1"/>
        <v>0.66235136194395461</v>
      </c>
      <c r="W12" s="110" t="str">
        <f ca="1"/>
        <v>All (except LLB &amp; JD)</v>
      </c>
    </row>
    <row r="13" spans="1:23" ht="14.45">
      <c r="A13" s="125">
        <f t="shared" ca="1" si="0"/>
        <v>10</v>
      </c>
      <c r="B13" s="125" t="str">
        <f ca="1"/>
        <v>Chulalongkorn University School of Integrated Innovation</v>
      </c>
      <c r="C13" t="str">
        <f ca="1"/>
        <v>Asia</v>
      </c>
      <c r="D13" t="str">
        <f ca="1"/>
        <v>Thailand</v>
      </c>
      <c r="E13">
        <f ca="1"/>
        <v>1</v>
      </c>
      <c r="F13" t="str">
        <f ca="1"/>
        <v>Yes (Subject to Availability)</v>
      </c>
      <c r="G13" s="66">
        <f ca="1"/>
        <v>1102.6399999999999</v>
      </c>
      <c r="H13">
        <f ca="1"/>
        <v>1</v>
      </c>
      <c r="I13">
        <f ca="1"/>
        <v>0</v>
      </c>
      <c r="J13">
        <f ca="1"/>
        <v>10</v>
      </c>
      <c r="K13" s="59">
        <f ca="1"/>
        <v>0.63245333333333342</v>
      </c>
      <c r="L13">
        <f ca="1"/>
        <v>1</v>
      </c>
      <c r="M13">
        <f ca="1"/>
        <v>0</v>
      </c>
      <c r="N13">
        <f ca="1"/>
        <v>0</v>
      </c>
      <c r="O13" s="39">
        <f ca="1"/>
        <v>1</v>
      </c>
      <c r="P13" s="112">
        <f ca="1"/>
        <v>0.86324533333333342</v>
      </c>
      <c r="Q13" s="112">
        <f ca="1"/>
        <v>0.7592592592592593</v>
      </c>
      <c r="R13">
        <f ca="1"/>
        <v>2.95</v>
      </c>
      <c r="S13" s="69">
        <f ca="1"/>
        <v>2.95</v>
      </c>
      <c r="T13" s="59">
        <f ca="1"/>
        <v>0.9681481481481482</v>
      </c>
      <c r="U13" s="112">
        <f ca="1"/>
        <v>0.97451851851851856</v>
      </c>
      <c r="V13" s="113">
        <f ca="1"/>
        <v>0.86567437037037054</v>
      </c>
      <c r="W13" s="110" t="str">
        <f ca="1"/>
        <v>All (except LLB &amp; JD)</v>
      </c>
    </row>
    <row r="14" spans="1:23" ht="14.45">
      <c r="A14" s="125">
        <f t="shared" ca="1" si="0"/>
        <v>11</v>
      </c>
      <c r="B14" s="125" t="str">
        <f ca="1"/>
        <v>Insper Institute of Education and Research</v>
      </c>
      <c r="C14" t="str">
        <f ca="1"/>
        <v>South America</v>
      </c>
      <c r="D14" t="str">
        <f ca="1"/>
        <v>Brazil</v>
      </c>
      <c r="E14">
        <f ca="1"/>
        <v>1</v>
      </c>
      <c r="F14" t="str">
        <f ca="1"/>
        <v>No</v>
      </c>
      <c r="G14" s="66">
        <f ca="1"/>
        <v>1285.3499999999999</v>
      </c>
      <c r="H14">
        <f ca="1"/>
        <v>1</v>
      </c>
      <c r="I14">
        <f ca="1"/>
        <v>0</v>
      </c>
      <c r="J14">
        <f ca="1"/>
        <v>3</v>
      </c>
      <c r="K14" s="59">
        <f ca="1"/>
        <v>0.57155</v>
      </c>
      <c r="L14">
        <f ca="1"/>
        <v>0</v>
      </c>
      <c r="M14">
        <f ca="1"/>
        <v>0</v>
      </c>
      <c r="N14">
        <f ca="1"/>
        <v>0</v>
      </c>
      <c r="O14" s="39">
        <f ca="1"/>
        <v>1</v>
      </c>
      <c r="P14" s="112">
        <f ca="1"/>
        <v>0.45715500000000003</v>
      </c>
      <c r="Q14" s="112">
        <f ca="1"/>
        <v>0.62011316872427991</v>
      </c>
      <c r="R14">
        <f ca="1"/>
        <v>2.96</v>
      </c>
      <c r="S14" s="69">
        <f ca="1"/>
        <v>2.96</v>
      </c>
      <c r="T14" s="59">
        <f ca="1"/>
        <v>0.96791044776119406</v>
      </c>
      <c r="U14" s="112">
        <f ca="1"/>
        <v>0.97432835820895525</v>
      </c>
      <c r="V14" s="113">
        <f ca="1"/>
        <v>0.68386550897774512</v>
      </c>
      <c r="W14" s="110" t="str">
        <f ca="1"/>
        <v>All (except LLB &amp; JD)</v>
      </c>
    </row>
    <row r="15" spans="1:23" ht="14.45">
      <c r="A15" s="125">
        <f t="shared" ca="1" si="0"/>
        <v>12</v>
      </c>
      <c r="B15" s="125" t="str">
        <f ca="1"/>
        <v>Ateneo de Manila University</v>
      </c>
      <c r="C15" t="str">
        <f ca="1"/>
        <v>Asia</v>
      </c>
      <c r="D15" t="str">
        <f ca="1"/>
        <v>Philippines</v>
      </c>
      <c r="E15">
        <f ca="1"/>
        <v>1</v>
      </c>
      <c r="F15" t="str">
        <f ca="1"/>
        <v>Yes (Subject to Availability)</v>
      </c>
      <c r="G15" s="66">
        <f ca="1"/>
        <v>1030.694</v>
      </c>
      <c r="H15">
        <f ca="1"/>
        <v>1</v>
      </c>
      <c r="I15">
        <f ca="1"/>
        <v>2</v>
      </c>
      <c r="J15">
        <f ca="1"/>
        <v>5</v>
      </c>
      <c r="K15" s="59">
        <f ca="1"/>
        <v>0.65643533333333337</v>
      </c>
      <c r="L15">
        <f ca="1"/>
        <v>1</v>
      </c>
      <c r="M15">
        <f ca="1"/>
        <v>0</v>
      </c>
      <c r="N15">
        <f ca="1"/>
        <v>1</v>
      </c>
      <c r="O15" s="39">
        <f ca="1"/>
        <v>1</v>
      </c>
      <c r="P15" s="112">
        <f ca="1"/>
        <v>0.96564353333333341</v>
      </c>
      <c r="Q15" s="112">
        <f ca="1"/>
        <v>0.71759259259259267</v>
      </c>
      <c r="R15">
        <f ca="1"/>
        <v>2.2599999999999998</v>
      </c>
      <c r="S15" s="69">
        <f ca="1"/>
        <v>3.01</v>
      </c>
      <c r="T15" s="59">
        <f ca="1"/>
        <v>0.96666666666666667</v>
      </c>
      <c r="U15" s="112">
        <f ca="1"/>
        <v>0.97333333333333338</v>
      </c>
      <c r="V15" s="113">
        <f ca="1"/>
        <v>0.88552315308641971</v>
      </c>
      <c r="W15" s="110" t="str">
        <f ca="1"/>
        <v>All (except LLB &amp; JD)</v>
      </c>
    </row>
    <row r="16" spans="1:23" ht="14.45">
      <c r="A16" s="125">
        <f t="shared" ca="1" si="0"/>
        <v>13</v>
      </c>
      <c r="B16" s="125" t="str">
        <f ca="1"/>
        <v>National Tsing Hua University</v>
      </c>
      <c r="C16" t="str">
        <f ca="1"/>
        <v>Asia</v>
      </c>
      <c r="D16" t="str">
        <f ca="1"/>
        <v>Taiwan</v>
      </c>
      <c r="E16">
        <f ca="1"/>
        <v>1</v>
      </c>
      <c r="F16" t="str">
        <f ca="1"/>
        <v>Yes (Guaranteed)</v>
      </c>
      <c r="G16" s="66">
        <f ca="1"/>
        <v>761.4</v>
      </c>
      <c r="H16">
        <f ca="1"/>
        <v>1</v>
      </c>
      <c r="I16">
        <f ca="1"/>
        <v>0</v>
      </c>
      <c r="J16">
        <f ca="1"/>
        <v>1</v>
      </c>
      <c r="K16" s="59">
        <f ca="1"/>
        <v>0.74619999999999997</v>
      </c>
      <c r="L16">
        <f ca="1"/>
        <v>1</v>
      </c>
      <c r="M16">
        <f ca="1"/>
        <v>0</v>
      </c>
      <c r="N16">
        <f ca="1"/>
        <v>0</v>
      </c>
      <c r="O16" s="39">
        <f ca="1"/>
        <v>1</v>
      </c>
      <c r="P16" s="112">
        <f ca="1"/>
        <v>0.87461999999999995</v>
      </c>
      <c r="Q16" s="112">
        <f ca="1"/>
        <v>0.81841563786008231</v>
      </c>
      <c r="R16">
        <f ca="1"/>
        <v>3.02</v>
      </c>
      <c r="S16" s="69">
        <f ca="1"/>
        <v>3.02</v>
      </c>
      <c r="T16" s="59">
        <f ca="1"/>
        <v>0.96640625000000002</v>
      </c>
      <c r="U16" s="112">
        <f ca="1"/>
        <v>0.97312500000000002</v>
      </c>
      <c r="V16" s="113">
        <f ca="1"/>
        <v>0.88872021262002743</v>
      </c>
      <c r="W16" s="110" t="str">
        <f ca="1"/>
        <v>All (except LLB &amp; JD)</v>
      </c>
    </row>
    <row r="17" spans="1:23" ht="14.45">
      <c r="A17" s="125">
        <f t="shared" ca="1" si="0"/>
        <v>14</v>
      </c>
      <c r="B17" s="125" t="str">
        <f ca="1"/>
        <v>Sciences Po - Paris Campus</v>
      </c>
      <c r="C17" t="str">
        <f ca="1"/>
        <v>Europe</v>
      </c>
      <c r="D17" t="str">
        <f ca="1"/>
        <v>France</v>
      </c>
      <c r="E17">
        <f ca="1"/>
        <v>1</v>
      </c>
      <c r="F17" t="str">
        <f ca="1"/>
        <v>Yes (Subject to Availability)</v>
      </c>
      <c r="G17" s="66">
        <f ca="1"/>
        <v>2096.7835</v>
      </c>
      <c r="H17">
        <f ca="1"/>
        <v>1</v>
      </c>
      <c r="I17">
        <f ca="1"/>
        <v>2</v>
      </c>
      <c r="J17">
        <f ca="1"/>
        <v>5</v>
      </c>
      <c r="K17" s="59">
        <f ca="1"/>
        <v>0.30107216666666664</v>
      </c>
      <c r="L17">
        <f ca="1"/>
        <v>0</v>
      </c>
      <c r="M17">
        <f ca="1"/>
        <v>0</v>
      </c>
      <c r="N17">
        <f ca="1"/>
        <v>1</v>
      </c>
      <c r="O17" s="39">
        <f ca="1"/>
        <v>1</v>
      </c>
      <c r="P17" s="112">
        <f ca="1"/>
        <v>0.53010721666666671</v>
      </c>
      <c r="Q17" s="112">
        <f ca="1"/>
        <v>0.74897119341563789</v>
      </c>
      <c r="R17">
        <f ca="1"/>
        <v>2.67</v>
      </c>
      <c r="S17" s="69">
        <f ca="1"/>
        <v>3.04</v>
      </c>
      <c r="T17" s="59">
        <f ca="1"/>
        <v>0.96587301587301588</v>
      </c>
      <c r="U17" s="112">
        <f ca="1"/>
        <v>0.97269841269841284</v>
      </c>
      <c r="V17" s="113">
        <f ca="1"/>
        <v>0.75059227426023922</v>
      </c>
      <c r="W17" s="110" t="str">
        <f ca="1"/>
        <v>All (except LLB &amp; JD)</v>
      </c>
    </row>
    <row r="18" spans="1:23" ht="14.45">
      <c r="A18" s="125">
        <f t="shared" ca="1" si="0"/>
        <v>15</v>
      </c>
      <c r="B18" s="125" t="str">
        <f ca="1"/>
        <v>Sabanci University</v>
      </c>
      <c r="C18" t="str">
        <f ca="1"/>
        <v>Middle East</v>
      </c>
      <c r="D18" t="str">
        <f ca="1"/>
        <v>Turkey</v>
      </c>
      <c r="E18">
        <f ca="1"/>
        <v>1</v>
      </c>
      <c r="F18" t="str">
        <f ca="1"/>
        <v>Yes (Subject to Availability)</v>
      </c>
      <c r="G18" s="66">
        <f ca="1"/>
        <v>1571.4888000000001</v>
      </c>
      <c r="H18">
        <f ca="1"/>
        <v>1</v>
      </c>
      <c r="I18">
        <f ca="1"/>
        <v>2</v>
      </c>
      <c r="J18">
        <f ca="1"/>
        <v>1</v>
      </c>
      <c r="K18" s="59">
        <f ca="1"/>
        <v>0.47617039999999999</v>
      </c>
      <c r="L18">
        <f ca="1"/>
        <v>0</v>
      </c>
      <c r="M18">
        <f ca="1"/>
        <v>0</v>
      </c>
      <c r="N18">
        <f ca="1"/>
        <v>1</v>
      </c>
      <c r="O18" s="39">
        <f ca="1"/>
        <v>1</v>
      </c>
      <c r="P18" s="112">
        <f ca="1"/>
        <v>0.54761704</v>
      </c>
      <c r="Q18" s="112">
        <f ca="1"/>
        <v>0.57098765432098775</v>
      </c>
      <c r="R18">
        <f ca="1"/>
        <v>3.06</v>
      </c>
      <c r="S18" s="69">
        <f ca="1"/>
        <v>3.06</v>
      </c>
      <c r="T18" s="59">
        <f ca="1"/>
        <v>0.9653225806451613</v>
      </c>
      <c r="U18" s="112">
        <f ca="1"/>
        <v>0.97225806451612917</v>
      </c>
      <c r="V18" s="113">
        <f ca="1"/>
        <v>0.69695425294570568</v>
      </c>
      <c r="W18" s="110" t="str">
        <f ca="1"/>
        <v>All (except LLB &amp; JD)</v>
      </c>
    </row>
    <row r="19" spans="1:23" ht="14.45">
      <c r="A19" s="125">
        <f t="shared" ca="1" si="0"/>
        <v>16</v>
      </c>
      <c r="B19" s="125" t="str">
        <f ca="1"/>
        <v>National Sun Yat-Sen University</v>
      </c>
      <c r="C19" t="str">
        <f ca="1"/>
        <v>Asia</v>
      </c>
      <c r="D19" t="str">
        <f ca="1"/>
        <v>Taiwan</v>
      </c>
      <c r="E19">
        <f ca="1"/>
        <v>1</v>
      </c>
      <c r="F19" t="str">
        <f ca="1"/>
        <v>Yes (Subject to Availability)</v>
      </c>
      <c r="G19" s="66">
        <f ca="1"/>
        <v>574.12800000000004</v>
      </c>
      <c r="H19">
        <f ca="1"/>
        <v>1</v>
      </c>
      <c r="I19">
        <f ca="1"/>
        <v>0</v>
      </c>
      <c r="J19">
        <f ca="1"/>
        <v>1</v>
      </c>
      <c r="K19" s="59">
        <f ca="1"/>
        <v>0.8086239999999999</v>
      </c>
      <c r="L19">
        <f ca="1"/>
        <v>1</v>
      </c>
      <c r="M19">
        <f ca="1"/>
        <v>0</v>
      </c>
      <c r="N19">
        <f ca="1"/>
        <v>0</v>
      </c>
      <c r="O19" s="39">
        <f ca="1"/>
        <v>1</v>
      </c>
      <c r="P19" s="112">
        <f ca="1"/>
        <v>0.88086240000000005</v>
      </c>
      <c r="Q19" s="112">
        <f ca="1"/>
        <v>0.81841563786008231</v>
      </c>
      <c r="R19">
        <f ca="1"/>
        <v>3.09</v>
      </c>
      <c r="S19" s="69">
        <f ca="1"/>
        <v>3.09</v>
      </c>
      <c r="T19" s="59">
        <f ca="1"/>
        <v>0.96446280991735545</v>
      </c>
      <c r="U19" s="112">
        <f ca="1"/>
        <v>0.97157024793388436</v>
      </c>
      <c r="V19" s="113">
        <f ca="1"/>
        <v>0.89028276193132216</v>
      </c>
      <c r="W19" s="110" t="str">
        <f ca="1"/>
        <v>All (except LLB &amp; JD)</v>
      </c>
    </row>
    <row r="20" spans="1:23" ht="14.45">
      <c r="A20" s="125">
        <f t="shared" ca="1" si="0"/>
        <v>17</v>
      </c>
      <c r="B20" s="125" t="str">
        <f ca="1"/>
        <v>Simon Fraser University (Beedie School of Business)</v>
      </c>
      <c r="C20" t="str">
        <f ca="1"/>
        <v>North America</v>
      </c>
      <c r="D20" t="str">
        <f ca="1"/>
        <v>Canada</v>
      </c>
      <c r="E20">
        <f ca="1"/>
        <v>1</v>
      </c>
      <c r="F20" t="str">
        <f ca="1"/>
        <v>Yes (Subject to Availability)</v>
      </c>
      <c r="G20" s="66">
        <f ca="1"/>
        <v>4394.2860000000001</v>
      </c>
      <c r="H20">
        <f ca="1"/>
        <v>1</v>
      </c>
      <c r="I20">
        <f ca="1"/>
        <v>2</v>
      </c>
      <c r="J20">
        <f ca="1"/>
        <v>3</v>
      </c>
      <c r="K20" s="59">
        <f ca="1"/>
        <v>0</v>
      </c>
      <c r="L20">
        <f ca="1"/>
        <v>0</v>
      </c>
      <c r="M20">
        <f ca="1"/>
        <v>0</v>
      </c>
      <c r="N20">
        <f ca="1"/>
        <v>1</v>
      </c>
      <c r="O20" s="39">
        <f ca="1"/>
        <v>1</v>
      </c>
      <c r="P20" s="112">
        <f ca="1"/>
        <v>0.5</v>
      </c>
      <c r="Q20" s="112">
        <f ca="1"/>
        <v>0.91332304526748975</v>
      </c>
      <c r="R20">
        <f ca="1"/>
        <v>2.99</v>
      </c>
      <c r="S20" s="69">
        <f ca="1"/>
        <v>3.1</v>
      </c>
      <c r="T20" s="59">
        <f ca="1"/>
        <v>0.96416666666666673</v>
      </c>
      <c r="U20" s="112">
        <f ca="1"/>
        <v>0.97133333333333338</v>
      </c>
      <c r="V20" s="113">
        <f ca="1"/>
        <v>0.79488545953360779</v>
      </c>
      <c r="W20" s="110" t="str">
        <f ca="1"/>
        <v>BBM</v>
      </c>
    </row>
    <row r="21" spans="1:23" ht="14.45">
      <c r="A21" s="125">
        <f t="shared" ca="1" si="0"/>
        <v>18</v>
      </c>
      <c r="B21" s="125" t="str">
        <f ca="1"/>
        <v>Norwegian School of Economics</v>
      </c>
      <c r="C21" t="str">
        <f ca="1"/>
        <v>Europe</v>
      </c>
      <c r="D21" t="str">
        <f ca="1"/>
        <v>Norway</v>
      </c>
      <c r="E21">
        <f ca="1"/>
        <v>1</v>
      </c>
      <c r="F21" t="str">
        <f ca="1"/>
        <v>Yes (Guaranteed)</v>
      </c>
      <c r="G21" s="66">
        <f ca="1"/>
        <v>1485.6</v>
      </c>
      <c r="H21">
        <f ca="1"/>
        <v>1</v>
      </c>
      <c r="I21">
        <f ca="1"/>
        <v>2</v>
      </c>
      <c r="J21">
        <f ca="1"/>
        <v>10</v>
      </c>
      <c r="K21" s="59">
        <f ca="1"/>
        <v>0.50480000000000003</v>
      </c>
      <c r="L21">
        <f ca="1"/>
        <v>0</v>
      </c>
      <c r="M21">
        <f ca="1"/>
        <v>0</v>
      </c>
      <c r="N21">
        <f ca="1"/>
        <v>1</v>
      </c>
      <c r="O21" s="39">
        <f ca="1"/>
        <v>1</v>
      </c>
      <c r="P21" s="112">
        <f ca="1"/>
        <v>0.55047999999999997</v>
      </c>
      <c r="Q21" s="112">
        <f ca="1"/>
        <v>0.8647119341563787</v>
      </c>
      <c r="R21">
        <f ca="1"/>
        <v>2.93</v>
      </c>
      <c r="S21" s="69">
        <f ca="1"/>
        <v>3.11</v>
      </c>
      <c r="T21" s="59">
        <f ca="1"/>
        <v>0.96386554621848741</v>
      </c>
      <c r="U21" s="112">
        <f ca="1"/>
        <v>0.97109243697478997</v>
      </c>
      <c r="V21" s="113">
        <f ca="1"/>
        <v>0.7954281237103894</v>
      </c>
      <c r="W21" s="110" t="str">
        <f ca="1"/>
        <v>All (except LLB &amp; JD)</v>
      </c>
    </row>
    <row r="22" spans="1:23" ht="14.45">
      <c r="A22" s="125">
        <f t="shared" ca="1" si="0"/>
        <v>19</v>
      </c>
      <c r="B22" s="125" t="str">
        <f ca="1"/>
        <v>NEOMA Business School - Reims Campus</v>
      </c>
      <c r="C22" t="str">
        <f ca="1"/>
        <v>Europe</v>
      </c>
      <c r="D22" t="str">
        <f ca="1"/>
        <v>France</v>
      </c>
      <c r="E22">
        <f ca="1"/>
        <v>1</v>
      </c>
      <c r="F22" t="str">
        <f ca="1"/>
        <v>Yes (Subject to Availability)</v>
      </c>
      <c r="G22" s="66">
        <f ca="1"/>
        <v>1277.7975000000001</v>
      </c>
      <c r="H22">
        <f ca="1"/>
        <v>1</v>
      </c>
      <c r="I22">
        <f ca="1"/>
        <v>2</v>
      </c>
      <c r="J22">
        <f ca="1"/>
        <v>3</v>
      </c>
      <c r="K22" s="59">
        <f ca="1"/>
        <v>0.57406749999999995</v>
      </c>
      <c r="L22">
        <f ca="1"/>
        <v>0</v>
      </c>
      <c r="M22">
        <f ca="1"/>
        <v>0</v>
      </c>
      <c r="N22">
        <f ca="1"/>
        <v>1</v>
      </c>
      <c r="O22" s="39">
        <f ca="1"/>
        <v>1</v>
      </c>
      <c r="P22" s="112">
        <f ca="1"/>
        <v>0.55740674999999995</v>
      </c>
      <c r="Q22" s="112">
        <f ca="1"/>
        <v>0.74897119341563789</v>
      </c>
      <c r="R22">
        <f ca="1"/>
        <v>2.94</v>
      </c>
      <c r="S22" s="69">
        <f ca="1"/>
        <v>3.12</v>
      </c>
      <c r="T22" s="59">
        <f ca="1"/>
        <v>0.96355932203389838</v>
      </c>
      <c r="U22" s="112">
        <f ca="1"/>
        <v>0.97084745762711866</v>
      </c>
      <c r="V22" s="113">
        <f ca="1"/>
        <v>0.75907513368091895</v>
      </c>
      <c r="W22" s="110" t="str">
        <f ca="1"/>
        <v>All (except LLB &amp; JD)</v>
      </c>
    </row>
    <row r="23" spans="1:23" ht="14.45">
      <c r="A23" s="125">
        <f t="shared" ca="1" si="0"/>
        <v>20</v>
      </c>
      <c r="B23" s="125" t="str">
        <f ca="1"/>
        <v>University of Mannheim – School of Business Informatics and Mathematics</v>
      </c>
      <c r="C23" t="str">
        <f ca="1"/>
        <v>Europe</v>
      </c>
      <c r="D23" t="str">
        <f ca="1"/>
        <v>Germany</v>
      </c>
      <c r="E23">
        <f ca="1"/>
        <v>1</v>
      </c>
      <c r="F23" t="str">
        <f ca="1"/>
        <v>Yes (Subject to Availability)</v>
      </c>
      <c r="G23" s="66">
        <f ca="1"/>
        <v>1494.5</v>
      </c>
      <c r="H23">
        <f ca="1"/>
        <v>1</v>
      </c>
      <c r="I23">
        <f ca="1"/>
        <v>2</v>
      </c>
      <c r="J23">
        <f ca="1"/>
        <v>2</v>
      </c>
      <c r="K23" s="59">
        <f ca="1"/>
        <v>0.50183333333333335</v>
      </c>
      <c r="L23">
        <f ca="1"/>
        <v>0</v>
      </c>
      <c r="M23">
        <f ca="1"/>
        <v>0</v>
      </c>
      <c r="N23">
        <f ca="1"/>
        <v>1</v>
      </c>
      <c r="O23" s="39">
        <f ca="1"/>
        <v>1</v>
      </c>
      <c r="P23" s="112">
        <f ca="1"/>
        <v>0.55018333333333336</v>
      </c>
      <c r="Q23" s="112">
        <f ca="1"/>
        <v>0.88940329218107006</v>
      </c>
      <c r="R23">
        <f ca="1"/>
        <v>3.06</v>
      </c>
      <c r="S23" s="69">
        <f ca="1"/>
        <v>3.12</v>
      </c>
      <c r="T23" s="59">
        <f ca="1"/>
        <v>0.96355932203389838</v>
      </c>
      <c r="U23" s="112">
        <f ca="1"/>
        <v>0.97084745762711866</v>
      </c>
      <c r="V23" s="113">
        <f ca="1"/>
        <v>0.80347802771384069</v>
      </c>
      <c r="W23" s="110" t="str">
        <f ca="1"/>
        <v>BSc (IS), BSc (CS) &amp; BSc (C&amp;L)</v>
      </c>
    </row>
    <row r="24" spans="1:23" ht="14.45">
      <c r="A24" s="125">
        <f t="shared" ca="1" si="0"/>
        <v>21</v>
      </c>
      <c r="B24" s="125" t="str">
        <f ca="1"/>
        <v>Toulouse Business School</v>
      </c>
      <c r="C24" t="str">
        <f ca="1"/>
        <v>Europe</v>
      </c>
      <c r="D24" t="str">
        <f ca="1"/>
        <v>France</v>
      </c>
      <c r="E24">
        <f ca="1"/>
        <v>1</v>
      </c>
      <c r="F24" t="str">
        <f ca="1"/>
        <v>No</v>
      </c>
      <c r="G24" s="66">
        <f ca="1"/>
        <v>2465.9250000000002</v>
      </c>
      <c r="H24">
        <f ca="1"/>
        <v>1</v>
      </c>
      <c r="I24">
        <f ca="1"/>
        <v>2</v>
      </c>
      <c r="J24">
        <f ca="1"/>
        <v>4</v>
      </c>
      <c r="K24" s="59">
        <f ca="1"/>
        <v>0.17802499999999993</v>
      </c>
      <c r="L24">
        <f ca="1"/>
        <v>0</v>
      </c>
      <c r="M24">
        <f ca="1"/>
        <v>0</v>
      </c>
      <c r="N24">
        <f ca="1"/>
        <v>1</v>
      </c>
      <c r="O24" s="39">
        <f ca="1"/>
        <v>1</v>
      </c>
      <c r="P24" s="112">
        <f ca="1"/>
        <v>0.51780249999999994</v>
      </c>
      <c r="Q24" s="112">
        <f ca="1"/>
        <v>0.74897119341563789</v>
      </c>
      <c r="R24">
        <f ca="1"/>
        <v>2.75</v>
      </c>
      <c r="S24" s="69">
        <f ca="1"/>
        <v>3.13</v>
      </c>
      <c r="T24" s="59">
        <f ca="1"/>
        <v>0.96324786324786327</v>
      </c>
      <c r="U24" s="112">
        <f ca="1"/>
        <v>0.97059829059829061</v>
      </c>
      <c r="V24" s="113">
        <f ca="1"/>
        <v>0.74579066133797622</v>
      </c>
      <c r="W24" s="110" t="str">
        <f ca="1"/>
        <v>All (except LLB &amp; JD)</v>
      </c>
    </row>
    <row r="25" spans="1:23" ht="14.45">
      <c r="A25" s="125">
        <f t="shared" ca="1" si="0"/>
        <v>22</v>
      </c>
      <c r="B25" s="125" t="str">
        <f ca="1"/>
        <v>Université Laval</v>
      </c>
      <c r="C25" t="str">
        <f ca="1"/>
        <v>North America</v>
      </c>
      <c r="D25" t="str">
        <f ca="1"/>
        <v>Canada</v>
      </c>
      <c r="E25">
        <f ca="1"/>
        <v>1</v>
      </c>
      <c r="F25" t="str">
        <f ca="1"/>
        <v>Yes (Subject to Availability)</v>
      </c>
      <c r="G25" s="66">
        <f ca="1"/>
        <v>645.66000000000008</v>
      </c>
      <c r="H25">
        <f ca="1"/>
        <v>1</v>
      </c>
      <c r="I25">
        <f ca="1"/>
        <v>2</v>
      </c>
      <c r="J25">
        <f ca="1"/>
        <v>2</v>
      </c>
      <c r="K25" s="59">
        <f ca="1"/>
        <v>0.78478000000000003</v>
      </c>
      <c r="L25">
        <f ca="1"/>
        <v>0</v>
      </c>
      <c r="M25">
        <f ca="1"/>
        <v>0</v>
      </c>
      <c r="N25">
        <f ca="1"/>
        <v>1</v>
      </c>
      <c r="O25" s="39">
        <f ca="1"/>
        <v>1</v>
      </c>
      <c r="P25" s="112">
        <f ca="1"/>
        <v>0.57847799999999994</v>
      </c>
      <c r="Q25" s="112">
        <f ca="1"/>
        <v>0.91332304526748975</v>
      </c>
      <c r="R25">
        <f ca="1"/>
        <v>2.92</v>
      </c>
      <c r="S25" s="69">
        <f ca="1"/>
        <v>3.15</v>
      </c>
      <c r="T25" s="59">
        <f ca="1"/>
        <v>0.962608695652174</v>
      </c>
      <c r="U25" s="112">
        <f ca="1"/>
        <v>0.97008695652173915</v>
      </c>
      <c r="V25" s="113">
        <f ca="1"/>
        <v>0.82062933392974291</v>
      </c>
      <c r="W25" s="110" t="str">
        <f ca="1"/>
        <v>All (except LLB &amp; JD)</v>
      </c>
    </row>
    <row r="26" spans="1:23" ht="14.45">
      <c r="A26" s="125">
        <f t="shared" ca="1" si="0"/>
        <v>23</v>
      </c>
      <c r="B26" s="125" t="str">
        <f ca="1"/>
        <v>Vilnius University</v>
      </c>
      <c r="C26" t="str">
        <f ca="1"/>
        <v>Europe</v>
      </c>
      <c r="D26" t="str">
        <f ca="1"/>
        <v>Lithuania</v>
      </c>
      <c r="E26">
        <f ca="1"/>
        <v>1</v>
      </c>
      <c r="F26" t="str">
        <f ca="1"/>
        <v>Yes (Subject to Availability)</v>
      </c>
      <c r="G26" s="66">
        <f ca="1"/>
        <v>747.25</v>
      </c>
      <c r="H26">
        <f ca="1"/>
        <v>1</v>
      </c>
      <c r="I26">
        <f ca="1"/>
        <v>2</v>
      </c>
      <c r="J26">
        <f ca="1"/>
        <v>2</v>
      </c>
      <c r="K26" s="59">
        <f ca="1"/>
        <v>0.75091666666666668</v>
      </c>
      <c r="L26">
        <f ca="1"/>
        <v>0</v>
      </c>
      <c r="M26">
        <f ca="1"/>
        <v>0</v>
      </c>
      <c r="N26">
        <f ca="1"/>
        <v>1</v>
      </c>
      <c r="O26" s="39">
        <f ca="1"/>
        <v>1</v>
      </c>
      <c r="P26" s="112">
        <f ca="1"/>
        <v>0.57509166666666667</v>
      </c>
      <c r="Q26" s="112">
        <f ca="1"/>
        <v>0.85596707818930051</v>
      </c>
      <c r="R26">
        <f ca="1"/>
        <v>2.79</v>
      </c>
      <c r="S26" s="69">
        <f ca="1"/>
        <v>3.15</v>
      </c>
      <c r="T26" s="59">
        <f ca="1"/>
        <v>0.962608695652174</v>
      </c>
      <c r="U26" s="112">
        <f ca="1"/>
        <v>0.97008695652173915</v>
      </c>
      <c r="V26" s="113">
        <f ca="1"/>
        <v>0.80038190045923552</v>
      </c>
      <c r="W26" s="110" t="str">
        <f ca="1"/>
        <v>All (except LLB &amp; JD)</v>
      </c>
    </row>
    <row r="27" spans="1:23" ht="14.45">
      <c r="A27" s="125">
        <f t="shared" ca="1" si="0"/>
        <v>24</v>
      </c>
      <c r="B27" s="125" t="str">
        <f ca="1"/>
        <v>York University, Schulich School of Business</v>
      </c>
      <c r="C27" t="str">
        <f ca="1"/>
        <v>North America</v>
      </c>
      <c r="D27" t="str">
        <f ca="1"/>
        <v>Canada</v>
      </c>
      <c r="E27">
        <f ca="1"/>
        <v>1</v>
      </c>
      <c r="F27" t="str">
        <f ca="1"/>
        <v>Yes (Subject to Availability)</v>
      </c>
      <c r="G27" s="66">
        <f ca="1"/>
        <v>1922.7375</v>
      </c>
      <c r="H27">
        <f ca="1"/>
        <v>1</v>
      </c>
      <c r="I27">
        <f ca="1"/>
        <v>2</v>
      </c>
      <c r="J27">
        <f ca="1"/>
        <v>4</v>
      </c>
      <c r="K27" s="59">
        <f ca="1"/>
        <v>0.3590875</v>
      </c>
      <c r="L27">
        <f ca="1"/>
        <v>0</v>
      </c>
      <c r="M27">
        <f ca="1"/>
        <v>0</v>
      </c>
      <c r="N27">
        <f ca="1"/>
        <v>1</v>
      </c>
      <c r="O27" s="39">
        <f ca="1"/>
        <v>1</v>
      </c>
      <c r="P27" s="112">
        <f ca="1"/>
        <v>0.53590875000000004</v>
      </c>
      <c r="Q27" s="112">
        <f ca="1"/>
        <v>0.91332304526748975</v>
      </c>
      <c r="R27">
        <f ca="1"/>
        <v>3.12</v>
      </c>
      <c r="S27" s="69">
        <f ca="1"/>
        <v>3.16</v>
      </c>
      <c r="T27" s="59">
        <f ca="1"/>
        <v>0.96228070175438596</v>
      </c>
      <c r="U27" s="112">
        <f ca="1"/>
        <v>0.96982456140350881</v>
      </c>
      <c r="V27" s="113">
        <f ca="1"/>
        <v>0.80635211889033298</v>
      </c>
      <c r="W27" s="110" t="str">
        <f ca="1"/>
        <v>BAcc, BBM, BSc (Econ)</v>
      </c>
    </row>
    <row r="28" spans="1:23" ht="14.45">
      <c r="A28" s="125">
        <f t="shared" ca="1" si="0"/>
        <v>25</v>
      </c>
      <c r="B28" s="125" t="str">
        <f ca="1"/>
        <v>Leiden University</v>
      </c>
      <c r="C28" t="str">
        <f ca="1"/>
        <v>Europe</v>
      </c>
      <c r="D28" t="str">
        <f ca="1"/>
        <v>Netherlands</v>
      </c>
      <c r="E28">
        <f ca="1"/>
        <v>1</v>
      </c>
      <c r="F28" t="str">
        <f ca="1"/>
        <v>Yes (Subject to Availability)</v>
      </c>
      <c r="G28" s="66">
        <f ca="1"/>
        <v>2890.736625</v>
      </c>
      <c r="H28">
        <f ca="1"/>
        <v>1</v>
      </c>
      <c r="I28">
        <f ca="1"/>
        <v>2</v>
      </c>
      <c r="J28">
        <f ca="1"/>
        <v>5</v>
      </c>
      <c r="K28" s="59">
        <f ca="1"/>
        <v>3.6421124999999999E-2</v>
      </c>
      <c r="L28">
        <f ca="1"/>
        <v>0</v>
      </c>
      <c r="M28">
        <f ca="1"/>
        <v>0</v>
      </c>
      <c r="N28">
        <f ca="1"/>
        <v>1</v>
      </c>
      <c r="O28" s="39">
        <f ca="1"/>
        <v>1</v>
      </c>
      <c r="P28" s="112">
        <f ca="1"/>
        <v>0.50364211250000002</v>
      </c>
      <c r="Q28" s="112">
        <f ca="1"/>
        <v>0.89326131687242794</v>
      </c>
      <c r="R28">
        <f ca="1"/>
        <v>3.22</v>
      </c>
      <c r="S28" s="69">
        <f ca="1"/>
        <v>3.22</v>
      </c>
      <c r="T28" s="59">
        <f ca="1"/>
        <v>0.96018518518518525</v>
      </c>
      <c r="U28" s="112">
        <f ca="1"/>
        <v>0.9681481481481482</v>
      </c>
      <c r="V28" s="113">
        <f ca="1"/>
        <v>0.78835052584019205</v>
      </c>
      <c r="W28" s="110" t="str">
        <f ca="1"/>
        <v>All</v>
      </c>
    </row>
    <row r="29" spans="1:23" ht="14.45">
      <c r="A29" s="125">
        <f t="shared" ca="1" si="0"/>
        <v>26</v>
      </c>
      <c r="B29" s="125" t="str">
        <f ca="1"/>
        <v>Maastricht University (Law)</v>
      </c>
      <c r="C29" t="str">
        <f ca="1"/>
        <v>Europe</v>
      </c>
      <c r="D29" t="str">
        <f ca="1"/>
        <v>Netherlands</v>
      </c>
      <c r="E29">
        <f ca="1"/>
        <v>1</v>
      </c>
      <c r="F29" t="str">
        <f ca="1"/>
        <v>Yes (Subject to Availability)</v>
      </c>
      <c r="G29" s="66">
        <f ca="1"/>
        <v>2428.5625</v>
      </c>
      <c r="H29">
        <f ca="1"/>
        <v>1</v>
      </c>
      <c r="I29">
        <f ca="1"/>
        <v>0</v>
      </c>
      <c r="J29">
        <f ca="1"/>
        <v>2</v>
      </c>
      <c r="K29" s="59">
        <f ca="1"/>
        <v>0.19047916666666667</v>
      </c>
      <c r="L29">
        <f ca="1"/>
        <v>0</v>
      </c>
      <c r="M29">
        <f ca="1"/>
        <v>0</v>
      </c>
      <c r="N29">
        <f ca="1"/>
        <v>0</v>
      </c>
      <c r="O29" s="39">
        <f ca="1"/>
        <v>1</v>
      </c>
      <c r="P29" s="112">
        <f ca="1"/>
        <v>0.41904791666666669</v>
      </c>
      <c r="Q29" s="112">
        <f ca="1"/>
        <v>0.89326131687242794</v>
      </c>
      <c r="R29">
        <f ca="1"/>
        <v>3.26</v>
      </c>
      <c r="S29" s="69">
        <f ca="1"/>
        <v>3.26</v>
      </c>
      <c r="T29" s="59">
        <f ca="1"/>
        <v>0.95865384615384619</v>
      </c>
      <c r="U29" s="112">
        <f ca="1"/>
        <v>0.966923076923077</v>
      </c>
      <c r="V29" s="113">
        <f ca="1"/>
        <v>0.75974410348739063</v>
      </c>
      <c r="W29" s="110" t="str">
        <f ca="1"/>
        <v>LLB &amp; JD</v>
      </c>
    </row>
    <row r="30" spans="1:23" ht="14.45">
      <c r="A30" s="125">
        <f t="shared" ca="1" si="0"/>
        <v>27</v>
      </c>
      <c r="B30" s="125" t="str">
        <f ca="1"/>
        <v>University of Calgary</v>
      </c>
      <c r="C30" t="str">
        <f ca="1"/>
        <v>North America</v>
      </c>
      <c r="D30" t="str">
        <f ca="1"/>
        <v>Canada</v>
      </c>
      <c r="E30">
        <f ca="1"/>
        <v>1</v>
      </c>
      <c r="F30" t="str">
        <f ca="1"/>
        <v>Yes (Subject to Availability)</v>
      </c>
      <c r="G30" s="66">
        <f ca="1"/>
        <v>2848.5</v>
      </c>
      <c r="H30">
        <f ca="1"/>
        <v>1</v>
      </c>
      <c r="I30">
        <f ca="1"/>
        <v>2</v>
      </c>
      <c r="J30">
        <f ca="1"/>
        <v>2</v>
      </c>
      <c r="K30" s="59">
        <f ca="1"/>
        <v>5.0500000000000003E-2</v>
      </c>
      <c r="L30">
        <f ca="1"/>
        <v>0</v>
      </c>
      <c r="M30">
        <f ca="1"/>
        <v>0</v>
      </c>
      <c r="N30">
        <f ca="1"/>
        <v>1</v>
      </c>
      <c r="O30" s="39">
        <f ca="1"/>
        <v>1</v>
      </c>
      <c r="P30" s="112">
        <f ca="1"/>
        <v>0.50505</v>
      </c>
      <c r="Q30" s="112">
        <f ca="1"/>
        <v>0.91332304526748975</v>
      </c>
      <c r="R30">
        <f ca="1"/>
        <v>2.92</v>
      </c>
      <c r="S30" s="69">
        <f ca="1"/>
        <v>3.27</v>
      </c>
      <c r="T30" s="59">
        <f ca="1"/>
        <v>0.95825242718446602</v>
      </c>
      <c r="U30" s="112">
        <f ca="1"/>
        <v>0.96660194174757286</v>
      </c>
      <c r="V30" s="113">
        <f ca="1"/>
        <v>0.79499166233835405</v>
      </c>
      <c r="W30" s="110" t="str">
        <f ca="1"/>
        <v>BAcc, BBM, BSc (Econ)</v>
      </c>
    </row>
    <row r="31" spans="1:23" ht="14.45">
      <c r="A31" s="125">
        <f t="shared" ca="1" si="0"/>
        <v>28</v>
      </c>
      <c r="B31" s="125" t="str">
        <f ca="1"/>
        <v>Corvinus University of Budapest</v>
      </c>
      <c r="C31" t="str">
        <f ca="1"/>
        <v>Europe</v>
      </c>
      <c r="D31" t="str">
        <f ca="1"/>
        <v>Hungary</v>
      </c>
      <c r="E31">
        <f ca="1"/>
        <v>1</v>
      </c>
      <c r="F31" t="str">
        <f ca="1"/>
        <v>Yes (Subject to Availability)</v>
      </c>
      <c r="G31" s="66">
        <f ca="1"/>
        <v>1295.5239000000001</v>
      </c>
      <c r="H31">
        <f ca="1"/>
        <v>1</v>
      </c>
      <c r="I31">
        <f ca="1"/>
        <v>0</v>
      </c>
      <c r="J31">
        <f ca="1"/>
        <v>2</v>
      </c>
      <c r="K31" s="59">
        <f ca="1"/>
        <v>0.56815869999999991</v>
      </c>
      <c r="L31">
        <f ca="1"/>
        <v>0</v>
      </c>
      <c r="M31">
        <f ca="1"/>
        <v>0</v>
      </c>
      <c r="N31">
        <f ca="1"/>
        <v>0</v>
      </c>
      <c r="O31" s="39">
        <f ca="1"/>
        <v>1</v>
      </c>
      <c r="P31" s="112">
        <f ca="1"/>
        <v>0.45681586999999996</v>
      </c>
      <c r="Q31" s="112">
        <f ca="1"/>
        <v>0.89969135802469147</v>
      </c>
      <c r="R31">
        <f ca="1"/>
        <v>3.1</v>
      </c>
      <c r="S31" s="69">
        <f ca="1"/>
        <v>3.29</v>
      </c>
      <c r="T31" s="59">
        <f ca="1"/>
        <v>0.9574257425742575</v>
      </c>
      <c r="U31" s="112">
        <f ca="1"/>
        <v>0.96594059405940613</v>
      </c>
      <c r="V31" s="113">
        <f ca="1"/>
        <v>0.77414927402803257</v>
      </c>
      <c r="W31" s="110" t="str">
        <f ca="1"/>
        <v>All (except LLB &amp; JD)</v>
      </c>
    </row>
    <row r="32" spans="1:23" ht="14.45">
      <c r="A32" s="125">
        <f t="shared" ca="1" si="0"/>
        <v>29</v>
      </c>
      <c r="B32" s="125" t="str">
        <f ca="1"/>
        <v>Concordia University</v>
      </c>
      <c r="C32" t="str">
        <f ca="1"/>
        <v>North America</v>
      </c>
      <c r="D32" t="str">
        <f ca="1"/>
        <v>Canada</v>
      </c>
      <c r="E32">
        <f ca="1"/>
        <v>1</v>
      </c>
      <c r="F32" t="str">
        <f ca="1"/>
        <v>Yes (Subject to Availability)</v>
      </c>
      <c r="G32" s="66">
        <f ca="1"/>
        <v>2248.7008500000002</v>
      </c>
      <c r="H32">
        <f ca="1"/>
        <v>1</v>
      </c>
      <c r="I32">
        <f ca="1"/>
        <v>2</v>
      </c>
      <c r="J32">
        <f ca="1"/>
        <v>4</v>
      </c>
      <c r="K32" s="59">
        <f ca="1"/>
        <v>0.25043304999999993</v>
      </c>
      <c r="L32">
        <f ca="1"/>
        <v>0</v>
      </c>
      <c r="M32">
        <f ca="1"/>
        <v>0</v>
      </c>
      <c r="N32">
        <f ca="1"/>
        <v>1</v>
      </c>
      <c r="O32" s="39">
        <f ca="1"/>
        <v>1</v>
      </c>
      <c r="P32" s="112">
        <f ca="1"/>
        <v>0.52504330499999996</v>
      </c>
      <c r="Q32" s="112">
        <f ca="1"/>
        <v>0.91332304526748975</v>
      </c>
      <c r="R32">
        <f ca="1"/>
        <v>3.25</v>
      </c>
      <c r="S32" s="69">
        <f ca="1"/>
        <v>3.3</v>
      </c>
      <c r="T32" s="59">
        <f ca="1"/>
        <v>0.95700000000000007</v>
      </c>
      <c r="U32" s="112">
        <f ca="1"/>
        <v>0.96560000000000001</v>
      </c>
      <c r="V32" s="113">
        <f ca="1"/>
        <v>0.80132211675582987</v>
      </c>
      <c r="W32" s="110" t="str">
        <f ca="1"/>
        <v>All (except LLB &amp; JD)</v>
      </c>
    </row>
    <row r="33" spans="1:23" ht="14.45">
      <c r="A33" s="125">
        <f t="shared" ca="1" si="0"/>
        <v>30</v>
      </c>
      <c r="B33" s="125" t="str">
        <f ca="1"/>
        <v>KIMEP University</v>
      </c>
      <c r="C33" t="str">
        <f ca="1"/>
        <v>Central Asia</v>
      </c>
      <c r="D33" t="str">
        <f ca="1"/>
        <v>Kazakhstan</v>
      </c>
      <c r="E33">
        <f ca="1"/>
        <v>1</v>
      </c>
      <c r="F33" t="str">
        <f ca="1"/>
        <v>Yes (Subject to Availability)</v>
      </c>
      <c r="G33" s="66">
        <f ca="1"/>
        <v>923.89502240000002</v>
      </c>
      <c r="H33">
        <f ca="1"/>
        <v>1</v>
      </c>
      <c r="I33">
        <f ca="1"/>
        <v>2</v>
      </c>
      <c r="J33">
        <f ca="1"/>
        <v>4</v>
      </c>
      <c r="K33" s="59">
        <f ca="1"/>
        <v>0.69203499253333334</v>
      </c>
      <c r="L33">
        <f ca="1"/>
        <v>0</v>
      </c>
      <c r="M33">
        <f ca="1"/>
        <v>0</v>
      </c>
      <c r="N33">
        <f ca="1"/>
        <v>1</v>
      </c>
      <c r="O33" s="39">
        <f ca="1"/>
        <v>1</v>
      </c>
      <c r="P33" s="112">
        <f ca="1"/>
        <v>0.56920349925333336</v>
      </c>
      <c r="Q33" s="112">
        <f ca="1"/>
        <v>0.78343621399176966</v>
      </c>
      <c r="R33">
        <f ca="1"/>
        <v>2.65</v>
      </c>
      <c r="S33" s="69">
        <f ca="1"/>
        <v>3.3</v>
      </c>
      <c r="T33" s="59">
        <f ca="1"/>
        <v>0.95700000000000007</v>
      </c>
      <c r="U33" s="112">
        <f ca="1"/>
        <v>0.96560000000000001</v>
      </c>
      <c r="V33" s="113">
        <f ca="1"/>
        <v>0.77274657108170108</v>
      </c>
      <c r="W33" s="110" t="str">
        <f ca="1"/>
        <v>All</v>
      </c>
    </row>
    <row r="34" spans="1:23" ht="14.45">
      <c r="A34" s="125">
        <f t="shared" ca="1" si="0"/>
        <v>31</v>
      </c>
      <c r="B34" s="125" t="str">
        <f ca="1"/>
        <v>Babson College</v>
      </c>
      <c r="C34" t="str">
        <f ca="1"/>
        <v>North America</v>
      </c>
      <c r="D34" t="str">
        <f ca="1"/>
        <v>USA</v>
      </c>
      <c r="E34">
        <f ca="1"/>
        <v>1</v>
      </c>
      <c r="F34" t="str">
        <f ca="1"/>
        <v>Yes (Subject to Availability)</v>
      </c>
      <c r="G34" s="66">
        <f ca="1"/>
        <v>9393.5676000000003</v>
      </c>
      <c r="H34">
        <f ca="1"/>
        <v>1</v>
      </c>
      <c r="I34">
        <f ca="1"/>
        <v>2</v>
      </c>
      <c r="J34">
        <f ca="1"/>
        <v>6</v>
      </c>
      <c r="K34" s="59">
        <f ca="1"/>
        <v>0</v>
      </c>
      <c r="L34">
        <f ca="1"/>
        <v>0</v>
      </c>
      <c r="M34">
        <f ca="1"/>
        <v>0</v>
      </c>
      <c r="N34">
        <f ca="1"/>
        <v>1</v>
      </c>
      <c r="O34" s="39">
        <f ca="1"/>
        <v>1</v>
      </c>
      <c r="P34" s="112">
        <f ca="1"/>
        <v>0.5</v>
      </c>
      <c r="Q34" s="112">
        <f ca="1"/>
        <v>0.61162551440329227</v>
      </c>
      <c r="R34">
        <f ca="1"/>
        <v>2.66</v>
      </c>
      <c r="S34" s="69">
        <f ca="1"/>
        <v>3.32</v>
      </c>
      <c r="T34" s="59">
        <f ca="1"/>
        <v>0.95612244897959187</v>
      </c>
      <c r="U34" s="112">
        <f ca="1"/>
        <v>0.96489795918367349</v>
      </c>
      <c r="V34" s="113">
        <f ca="1"/>
        <v>0.69217449119565533</v>
      </c>
      <c r="W34" s="110" t="str">
        <f ca="1"/>
        <v>All (except LLB &amp; JD)</v>
      </c>
    </row>
    <row r="35" spans="1:23" ht="14.45">
      <c r="A35" s="125">
        <f t="shared" ca="1" si="0"/>
        <v>32</v>
      </c>
      <c r="B35" s="125" t="str">
        <f ca="1"/>
        <v>Kyung Hee University</v>
      </c>
      <c r="C35" t="str">
        <f ca="1"/>
        <v>Asia</v>
      </c>
      <c r="D35" t="str">
        <f ca="1"/>
        <v>S. Korea</v>
      </c>
      <c r="E35">
        <f ca="1"/>
        <v>1</v>
      </c>
      <c r="F35" t="str">
        <f ca="1"/>
        <v>Yes (Subject to Availability)</v>
      </c>
      <c r="G35" s="66">
        <f ca="1"/>
        <v>1686.9278260499998</v>
      </c>
      <c r="H35">
        <f ca="1"/>
        <v>1</v>
      </c>
      <c r="I35">
        <f ca="1"/>
        <v>2</v>
      </c>
      <c r="J35">
        <f ca="1"/>
        <v>2</v>
      </c>
      <c r="K35" s="59">
        <f ca="1"/>
        <v>0.43769072465000008</v>
      </c>
      <c r="L35">
        <f ca="1"/>
        <v>1</v>
      </c>
      <c r="M35">
        <f ca="1"/>
        <v>0</v>
      </c>
      <c r="N35">
        <f ca="1"/>
        <v>1</v>
      </c>
      <c r="O35" s="39">
        <f ca="1"/>
        <v>1</v>
      </c>
      <c r="P35" s="112">
        <f ca="1"/>
        <v>0.94376907246500008</v>
      </c>
      <c r="Q35" s="112">
        <f ca="1"/>
        <v>0.81069958847736634</v>
      </c>
      <c r="R35">
        <f ca="1"/>
        <v>3.28</v>
      </c>
      <c r="S35" s="69">
        <f ca="1"/>
        <v>3.32</v>
      </c>
      <c r="T35" s="59">
        <f ca="1"/>
        <v>0.95612244897959187</v>
      </c>
      <c r="U35" s="112">
        <f ca="1"/>
        <v>0.96489795918367349</v>
      </c>
      <c r="V35" s="113">
        <f ca="1"/>
        <v>0.90645554004201323</v>
      </c>
      <c r="W35" s="110" t="str">
        <f ca="1"/>
        <v>All (except LLB &amp; JD)</v>
      </c>
    </row>
    <row r="36" spans="1:23" ht="14.45">
      <c r="A36" s="125">
        <f t="shared" ca="1" si="0"/>
        <v>33</v>
      </c>
      <c r="B36" s="125" t="str">
        <f ca="1"/>
        <v>Pusan National University</v>
      </c>
      <c r="C36" t="str">
        <f ca="1"/>
        <v>Asia</v>
      </c>
      <c r="D36" t="str">
        <f ca="1"/>
        <v>S. Korea</v>
      </c>
      <c r="E36">
        <f ca="1"/>
        <v>1</v>
      </c>
      <c r="F36" t="str">
        <f ca="1"/>
        <v>Yes (Subject to Availability)</v>
      </c>
      <c r="G36" s="66">
        <f ca="1"/>
        <v>960.8549999999999</v>
      </c>
      <c r="H36">
        <f ca="1"/>
        <v>1</v>
      </c>
      <c r="I36">
        <f ca="1"/>
        <v>0</v>
      </c>
      <c r="J36">
        <f ca="1"/>
        <v>2</v>
      </c>
      <c r="K36" s="59">
        <f ca="1"/>
        <v>0.67971499999999996</v>
      </c>
      <c r="L36">
        <f ca="1"/>
        <v>1</v>
      </c>
      <c r="M36">
        <f ca="1"/>
        <v>0</v>
      </c>
      <c r="N36">
        <f ca="1"/>
        <v>0</v>
      </c>
      <c r="O36" s="39">
        <f ca="1"/>
        <v>1</v>
      </c>
      <c r="P36" s="112">
        <f ca="1"/>
        <v>0.86797150000000001</v>
      </c>
      <c r="Q36" s="112">
        <f ca="1"/>
        <v>0.81069958847736634</v>
      </c>
      <c r="R36">
        <f ca="1"/>
        <v>3.28</v>
      </c>
      <c r="S36" s="69">
        <f ca="1"/>
        <v>3.32</v>
      </c>
      <c r="T36" s="59">
        <f ca="1"/>
        <v>0.95612244897959187</v>
      </c>
      <c r="U36" s="112">
        <f ca="1"/>
        <v>0.96489795918367349</v>
      </c>
      <c r="V36" s="113">
        <f ca="1"/>
        <v>0.88118968255367991</v>
      </c>
      <c r="W36" s="110" t="str">
        <f ca="1"/>
        <v>All (except LLB &amp; JD)</v>
      </c>
    </row>
    <row r="37" spans="1:23" ht="14.45">
      <c r="A37" s="125">
        <f t="shared" ca="1" si="0"/>
        <v>34</v>
      </c>
      <c r="B37" s="125" t="str">
        <f ca="1"/>
        <v>National Taiwan University (College of Management)</v>
      </c>
      <c r="C37" t="str">
        <f ca="1"/>
        <v>Asia</v>
      </c>
      <c r="D37" t="str">
        <f ca="1"/>
        <v>Taiwan</v>
      </c>
      <c r="E37">
        <f ca="1"/>
        <v>1</v>
      </c>
      <c r="F37" t="str">
        <f ca="1"/>
        <v>Yes (Subject to Availability)</v>
      </c>
      <c r="G37" s="66">
        <f ca="1"/>
        <v>1067.6812500000001</v>
      </c>
      <c r="H37">
        <f ca="1"/>
        <v>1</v>
      </c>
      <c r="I37">
        <f ca="1"/>
        <v>0</v>
      </c>
      <c r="J37">
        <f ca="1"/>
        <v>2</v>
      </c>
      <c r="K37" s="59">
        <f ca="1"/>
        <v>0.64410624999999999</v>
      </c>
      <c r="L37">
        <f ca="1"/>
        <v>1</v>
      </c>
      <c r="M37">
        <f ca="1"/>
        <v>0</v>
      </c>
      <c r="N37">
        <f ca="1"/>
        <v>0</v>
      </c>
      <c r="O37" s="39">
        <f ca="1"/>
        <v>1</v>
      </c>
      <c r="P37" s="112">
        <f ca="1"/>
        <v>0.86441062499999999</v>
      </c>
      <c r="Q37" s="112">
        <f ca="1"/>
        <v>0.81841563786008231</v>
      </c>
      <c r="R37">
        <f ca="1"/>
        <v>3.18</v>
      </c>
      <c r="S37" s="69">
        <f ca="1"/>
        <v>3.33</v>
      </c>
      <c r="T37" s="59">
        <f ca="1"/>
        <v>0.95567010309278355</v>
      </c>
      <c r="U37" s="112">
        <f ca="1"/>
        <v>0.96453608247422684</v>
      </c>
      <c r="V37" s="113">
        <f ca="1"/>
        <v>0.88245411511143634</v>
      </c>
      <c r="W37" s="110" t="str">
        <f ca="1"/>
        <v>BBM</v>
      </c>
    </row>
    <row r="38" spans="1:23" ht="14.45">
      <c r="A38" s="125">
        <f t="shared" ca="1" si="0"/>
        <v>35</v>
      </c>
      <c r="B38" s="125" t="str">
        <f ca="1"/>
        <v>University of New South Wales, Faculty of Law</v>
      </c>
      <c r="C38" t="str">
        <f ca="1"/>
        <v>Oceania</v>
      </c>
      <c r="D38" t="str">
        <f ca="1"/>
        <v>Australia</v>
      </c>
      <c r="E38">
        <f ca="1"/>
        <v>1</v>
      </c>
      <c r="F38" t="str">
        <f ca="1"/>
        <v>Yes (Subject to Availability)</v>
      </c>
      <c r="G38" s="66">
        <f ca="1"/>
        <v>2466.9</v>
      </c>
      <c r="H38">
        <f ca="1"/>
        <v>1</v>
      </c>
      <c r="I38">
        <f ca="1"/>
        <v>0</v>
      </c>
      <c r="J38">
        <f ca="1"/>
        <v>1</v>
      </c>
      <c r="K38" s="59">
        <f ca="1"/>
        <v>0.17769999999999997</v>
      </c>
      <c r="L38">
        <f ca="1"/>
        <v>0</v>
      </c>
      <c r="M38">
        <f ca="1"/>
        <v>0</v>
      </c>
      <c r="N38">
        <f ca="1"/>
        <v>0</v>
      </c>
      <c r="O38" s="39">
        <f ca="1"/>
        <v>1</v>
      </c>
      <c r="P38" s="112">
        <f ca="1"/>
        <v>0.41776999999999997</v>
      </c>
      <c r="Q38" s="112">
        <f ca="1"/>
        <v>0.89094650205761317</v>
      </c>
      <c r="R38">
        <f ca="1"/>
        <v>3.34</v>
      </c>
      <c r="S38" s="69">
        <f ca="1"/>
        <v>3.34</v>
      </c>
      <c r="T38" s="59">
        <f ca="1"/>
        <v>0.95520833333333344</v>
      </c>
      <c r="U38" s="112">
        <f ca="1"/>
        <v>0.96416666666666684</v>
      </c>
      <c r="V38" s="113">
        <f ca="1"/>
        <v>0.75762772290809333</v>
      </c>
      <c r="W38" s="110" t="str">
        <f ca="1"/>
        <v>LLB &amp; JD</v>
      </c>
    </row>
    <row r="39" spans="1:23" ht="14.45">
      <c r="A39" s="125">
        <f t="shared" ca="1" si="0"/>
        <v>36</v>
      </c>
      <c r="B39" s="125" t="str">
        <f ca="1"/>
        <v>Shanghai University of Finance &amp; Economics</v>
      </c>
      <c r="C39" t="str">
        <f ca="1"/>
        <v>Asia</v>
      </c>
      <c r="D39" t="str">
        <f ca="1"/>
        <v>China</v>
      </c>
      <c r="E39">
        <f ca="1"/>
        <v>1</v>
      </c>
      <c r="F39" t="str">
        <f ca="1"/>
        <v>Yes (Subject to Availability)</v>
      </c>
      <c r="G39" s="66">
        <f ca="1"/>
        <v>1365.7044000000001</v>
      </c>
      <c r="H39">
        <f ca="1"/>
        <v>0</v>
      </c>
      <c r="I39">
        <f ca="1"/>
        <v>2</v>
      </c>
      <c r="J39">
        <f ca="1"/>
        <v>0</v>
      </c>
      <c r="K39" s="59">
        <f ca="1"/>
        <v>0.54476519999999995</v>
      </c>
      <c r="L39">
        <f ca="1"/>
        <v>1</v>
      </c>
      <c r="M39">
        <f ca="1"/>
        <v>0</v>
      </c>
      <c r="N39">
        <f ca="1"/>
        <v>1</v>
      </c>
      <c r="O39" s="39">
        <f ca="1"/>
        <v>0</v>
      </c>
      <c r="P39" s="112">
        <f ca="1"/>
        <v>0.55447651999999992</v>
      </c>
      <c r="Q39" s="112">
        <f ca="1"/>
        <v>0.7456275720164609</v>
      </c>
      <c r="R39">
        <f ca="1"/>
        <v>3.35</v>
      </c>
      <c r="S39" s="69">
        <f ca="1"/>
        <v>3.35</v>
      </c>
      <c r="T39" s="59">
        <f ca="1"/>
        <v>0.95473684210526322</v>
      </c>
      <c r="U39" s="112">
        <f ca="1"/>
        <v>0.96378947368421053</v>
      </c>
      <c r="V39" s="113">
        <f ca="1"/>
        <v>0.75463118856689049</v>
      </c>
      <c r="W39" s="110" t="str">
        <f ca="1"/>
        <v>All (except LLB &amp; JD)</v>
      </c>
    </row>
    <row r="40" spans="1:23" ht="14.45">
      <c r="A40" s="125">
        <f t="shared" ca="1" si="0"/>
        <v>37</v>
      </c>
      <c r="B40" s="125" t="str">
        <f ca="1"/>
        <v>University of Gothenburg</v>
      </c>
      <c r="C40" t="str">
        <f ca="1"/>
        <v>Europe</v>
      </c>
      <c r="D40" t="str">
        <f ca="1"/>
        <v>Sweden</v>
      </c>
      <c r="E40">
        <f ca="1"/>
        <v>1</v>
      </c>
      <c r="F40" t="str">
        <f ca="1"/>
        <v>Yes (Subject to Availability)</v>
      </c>
      <c r="G40" s="66">
        <f ca="1"/>
        <v>1963.3</v>
      </c>
      <c r="H40">
        <f ca="1"/>
        <v>1</v>
      </c>
      <c r="I40">
        <f ca="1"/>
        <v>2</v>
      </c>
      <c r="J40">
        <f ca="1"/>
        <v>10</v>
      </c>
      <c r="K40" s="59">
        <f ca="1"/>
        <v>0.34556666666666669</v>
      </c>
      <c r="L40">
        <f ca="1"/>
        <v>0</v>
      </c>
      <c r="M40">
        <f ca="1"/>
        <v>0</v>
      </c>
      <c r="N40">
        <f ca="1"/>
        <v>1</v>
      </c>
      <c r="O40" s="39">
        <f ca="1"/>
        <v>1</v>
      </c>
      <c r="P40" s="112">
        <f ca="1"/>
        <v>0.53455666666666668</v>
      </c>
      <c r="Q40" s="112">
        <f ca="1"/>
        <v>0.82767489711934161</v>
      </c>
      <c r="R40">
        <f ca="1"/>
        <v>3.22</v>
      </c>
      <c r="S40" s="69">
        <f ca="1"/>
        <v>3.35</v>
      </c>
      <c r="T40" s="59">
        <f ca="1"/>
        <v>0.95473684210526322</v>
      </c>
      <c r="U40" s="112">
        <f ca="1"/>
        <v>0.96378947368421053</v>
      </c>
      <c r="V40" s="113">
        <f ca="1"/>
        <v>0.77534034582340627</v>
      </c>
      <c r="W40" s="110" t="str">
        <f ca="1"/>
        <v>All (except LLB &amp; JD)</v>
      </c>
    </row>
    <row r="41" spans="1:23" ht="14.45">
      <c r="A41" s="125">
        <f t="shared" ca="1" si="0"/>
        <v>38</v>
      </c>
      <c r="B41" s="125" t="str">
        <f ca="1"/>
        <v>Bocconi University (School of Law - Themis)</v>
      </c>
      <c r="C41" t="str">
        <f ca="1"/>
        <v>Europe</v>
      </c>
      <c r="D41" t="str">
        <f ca="1"/>
        <v>Italy</v>
      </c>
      <c r="E41">
        <f ca="1"/>
        <v>1</v>
      </c>
      <c r="F41" t="str">
        <f ca="1"/>
        <v>Yes (Subject to Availability)</v>
      </c>
      <c r="G41" s="66">
        <f ca="1"/>
        <v>3676.4699999999993</v>
      </c>
      <c r="H41">
        <f ca="1"/>
        <v>1</v>
      </c>
      <c r="I41">
        <f ca="1"/>
        <v>0</v>
      </c>
      <c r="J41">
        <f ca="1"/>
        <v>3</v>
      </c>
      <c r="K41" s="59">
        <f ca="1"/>
        <v>0</v>
      </c>
      <c r="L41">
        <f ca="1"/>
        <v>0</v>
      </c>
      <c r="M41">
        <f ca="1"/>
        <v>0</v>
      </c>
      <c r="N41">
        <f ca="1"/>
        <v>0</v>
      </c>
      <c r="O41" s="39">
        <f ca="1"/>
        <v>1</v>
      </c>
      <c r="P41" s="112">
        <f ca="1"/>
        <v>0.4</v>
      </c>
      <c r="Q41" s="112">
        <f ca="1"/>
        <v>0.85082304526748964</v>
      </c>
      <c r="R41">
        <f ca="1"/>
        <v>3.33</v>
      </c>
      <c r="S41" s="69">
        <f ca="1"/>
        <v>3.37</v>
      </c>
      <c r="T41" s="59">
        <f ca="1"/>
        <v>0.95376344086021514</v>
      </c>
      <c r="U41" s="112">
        <f ca="1"/>
        <v>0.96301075268817216</v>
      </c>
      <c r="V41" s="113">
        <f ca="1"/>
        <v>0.73794459931855394</v>
      </c>
      <c r="W41" s="110" t="str">
        <f ca="1"/>
        <v>LLB &amp; JD</v>
      </c>
    </row>
    <row r="42" spans="1:23" ht="14.45">
      <c r="A42" s="125">
        <f t="shared" ca="1" si="0"/>
        <v>39</v>
      </c>
      <c r="B42" s="125" t="str">
        <f ca="1"/>
        <v>ESSEC Business School</v>
      </c>
      <c r="C42" t="str">
        <f ca="1"/>
        <v>Europe</v>
      </c>
      <c r="D42" t="str">
        <f ca="1"/>
        <v>France</v>
      </c>
      <c r="E42">
        <f ca="1"/>
        <v>1</v>
      </c>
      <c r="F42" t="str">
        <f ca="1"/>
        <v>Yes (Subject to Availability)</v>
      </c>
      <c r="G42" s="66">
        <f ca="1"/>
        <v>1957.7950000000001</v>
      </c>
      <c r="H42">
        <f ca="1"/>
        <v>1</v>
      </c>
      <c r="I42">
        <f ca="1"/>
        <v>2</v>
      </c>
      <c r="J42">
        <f ca="1"/>
        <v>8</v>
      </c>
      <c r="K42" s="59">
        <f ca="1"/>
        <v>0.34740166666666666</v>
      </c>
      <c r="L42">
        <f ca="1"/>
        <v>0</v>
      </c>
      <c r="M42">
        <f ca="1"/>
        <v>0</v>
      </c>
      <c r="N42">
        <f ca="1"/>
        <v>1</v>
      </c>
      <c r="O42" s="39">
        <f ca="1"/>
        <v>1</v>
      </c>
      <c r="P42" s="112">
        <f ca="1"/>
        <v>0.53474016666666668</v>
      </c>
      <c r="Q42" s="112">
        <f ca="1"/>
        <v>0.74897119341563789</v>
      </c>
      <c r="R42">
        <f ca="1"/>
        <v>3.15</v>
      </c>
      <c r="S42" s="69">
        <f ca="1"/>
        <v>3.39</v>
      </c>
      <c r="T42" s="59">
        <f ca="1"/>
        <v>0.9527472527472528</v>
      </c>
      <c r="U42" s="112">
        <f ca="1"/>
        <v>0.96219780219780238</v>
      </c>
      <c r="V42" s="113">
        <f ca="1"/>
        <v>0.74863638742670224</v>
      </c>
      <c r="W42" s="110" t="str">
        <f ca="1"/>
        <v>All (except LLB &amp; JD)</v>
      </c>
    </row>
    <row r="43" spans="1:23" ht="14.45">
      <c r="A43" s="125">
        <f t="shared" ca="1" si="0"/>
        <v>40</v>
      </c>
      <c r="B43" s="125" t="str">
        <f ca="1"/>
        <v>Jonkoping International Business School</v>
      </c>
      <c r="C43" t="str">
        <f ca="1"/>
        <v>Europe</v>
      </c>
      <c r="D43" t="str">
        <f ca="1"/>
        <v>Sweden</v>
      </c>
      <c r="E43">
        <f ca="1"/>
        <v>1</v>
      </c>
      <c r="F43" t="str">
        <f ca="1"/>
        <v>Yes (Guaranteed)</v>
      </c>
      <c r="G43" s="66">
        <f ca="1"/>
        <v>1933.8870579999998</v>
      </c>
      <c r="H43">
        <f ca="1"/>
        <v>1</v>
      </c>
      <c r="I43">
        <f ca="1"/>
        <v>2</v>
      </c>
      <c r="J43">
        <f ca="1"/>
        <v>6</v>
      </c>
      <c r="K43" s="59">
        <f ca="1"/>
        <v>0.35537098066666672</v>
      </c>
      <c r="L43">
        <f ca="1"/>
        <v>0</v>
      </c>
      <c r="M43">
        <f ca="1"/>
        <v>0</v>
      </c>
      <c r="N43">
        <f ca="1"/>
        <v>1</v>
      </c>
      <c r="O43" s="39">
        <f ca="1"/>
        <v>1</v>
      </c>
      <c r="P43" s="112">
        <f ca="1"/>
        <v>0.53553709806666672</v>
      </c>
      <c r="Q43" s="112">
        <f ca="1"/>
        <v>0.82767489711934161</v>
      </c>
      <c r="R43">
        <f ca="1"/>
        <v>2.79</v>
      </c>
      <c r="S43" s="69">
        <f ca="1"/>
        <v>3.39</v>
      </c>
      <c r="T43" s="59">
        <f ca="1"/>
        <v>0.9527472527472528</v>
      </c>
      <c r="U43" s="112">
        <f ca="1"/>
        <v>0.96219780219780238</v>
      </c>
      <c r="V43" s="113">
        <f ca="1"/>
        <v>0.77513659912793698</v>
      </c>
      <c r="W43" s="110" t="str">
        <f ca="1"/>
        <v>All (except LLB &amp; JD)</v>
      </c>
    </row>
    <row r="44" spans="1:23" ht="14.45">
      <c r="A44" s="125">
        <f t="shared" ca="1" si="0"/>
        <v>41</v>
      </c>
      <c r="B44" s="125" t="str">
        <f ca="1"/>
        <v>The University of Queensland</v>
      </c>
      <c r="C44" t="str">
        <f ca="1"/>
        <v>Oceania</v>
      </c>
      <c r="D44" t="str">
        <f ca="1"/>
        <v>Australia</v>
      </c>
      <c r="E44">
        <f ca="1"/>
        <v>1</v>
      </c>
      <c r="F44" t="str">
        <f ca="1"/>
        <v>Yes (Subject to Availability)</v>
      </c>
      <c r="G44" s="66">
        <f ca="1"/>
        <v>945.64499999999998</v>
      </c>
      <c r="H44">
        <f ca="1"/>
        <v>1</v>
      </c>
      <c r="I44">
        <f ca="1"/>
        <v>2</v>
      </c>
      <c r="J44">
        <f ca="1"/>
        <v>2</v>
      </c>
      <c r="K44" s="59">
        <f ca="1"/>
        <v>0.68478499999999998</v>
      </c>
      <c r="L44">
        <f ca="1"/>
        <v>0</v>
      </c>
      <c r="M44">
        <f ca="1"/>
        <v>0</v>
      </c>
      <c r="N44">
        <f ca="1"/>
        <v>1</v>
      </c>
      <c r="O44" s="39">
        <f ca="1"/>
        <v>1</v>
      </c>
      <c r="P44" s="112">
        <f ca="1"/>
        <v>0.5684785</v>
      </c>
      <c r="Q44" s="112">
        <f ca="1"/>
        <v>0.89094650205761317</v>
      </c>
      <c r="R44">
        <f ca="1"/>
        <v>3.35</v>
      </c>
      <c r="S44" s="69">
        <f ca="1"/>
        <v>3.39</v>
      </c>
      <c r="T44" s="59">
        <f ca="1"/>
        <v>0.9527472527472528</v>
      </c>
      <c r="U44" s="112">
        <f ca="1"/>
        <v>0.96219780219780238</v>
      </c>
      <c r="V44" s="113">
        <f ca="1"/>
        <v>0.80720760141847181</v>
      </c>
      <c r="W44" s="110" t="str">
        <f ca="1"/>
        <v>All</v>
      </c>
    </row>
    <row r="45" spans="1:23" ht="14.45">
      <c r="A45" s="125">
        <f t="shared" ca="1" si="0"/>
        <v>42</v>
      </c>
      <c r="B45" s="125" t="str">
        <f ca="1"/>
        <v>NEOMA Business School - Rouen Campus</v>
      </c>
      <c r="C45" t="str">
        <f ca="1"/>
        <v>Europe</v>
      </c>
      <c r="D45" t="str">
        <f ca="1"/>
        <v>France</v>
      </c>
      <c r="E45">
        <f ca="1"/>
        <v>1</v>
      </c>
      <c r="F45" t="str">
        <f ca="1"/>
        <v>Yes (Subject to Availability)</v>
      </c>
      <c r="G45" s="66">
        <f ca="1"/>
        <v>1277.7975000000001</v>
      </c>
      <c r="H45">
        <f ca="1"/>
        <v>1</v>
      </c>
      <c r="I45">
        <f ca="1"/>
        <v>2</v>
      </c>
      <c r="J45">
        <f ca="1"/>
        <v>9</v>
      </c>
      <c r="K45" s="59">
        <f ca="1"/>
        <v>0.57406749999999995</v>
      </c>
      <c r="L45">
        <f ca="1"/>
        <v>0</v>
      </c>
      <c r="M45">
        <f ca="1"/>
        <v>0</v>
      </c>
      <c r="N45">
        <f ca="1"/>
        <v>1</v>
      </c>
      <c r="O45" s="39">
        <f ca="1"/>
        <v>1</v>
      </c>
      <c r="P45" s="112">
        <f ca="1"/>
        <v>0.55740674999999995</v>
      </c>
      <c r="Q45" s="112">
        <f ca="1"/>
        <v>0.74897119341563789</v>
      </c>
      <c r="R45">
        <f ca="1"/>
        <v>3.21</v>
      </c>
      <c r="S45" s="69">
        <f ca="1"/>
        <v>3.4</v>
      </c>
      <c r="T45" s="59">
        <f ca="1"/>
        <v>0.9522222222222223</v>
      </c>
      <c r="U45" s="112">
        <f ca="1"/>
        <v>0.96177777777777784</v>
      </c>
      <c r="V45" s="113">
        <f ca="1"/>
        <v>0.7560519070644719</v>
      </c>
      <c r="W45" s="110" t="str">
        <f ca="1"/>
        <v>All (except LLB &amp; JD)</v>
      </c>
    </row>
    <row r="46" spans="1:23" ht="14.45">
      <c r="A46" s="125">
        <f t="shared" ca="1" si="0"/>
        <v>43</v>
      </c>
      <c r="B46" s="125" t="str">
        <f ca="1"/>
        <v>Hankuk University of Foreign Studies</v>
      </c>
      <c r="C46" t="str">
        <f ca="1"/>
        <v>Asia</v>
      </c>
      <c r="D46" t="str">
        <f ca="1"/>
        <v>S. Korea</v>
      </c>
      <c r="E46">
        <f ca="1"/>
        <v>1</v>
      </c>
      <c r="F46" t="str">
        <f ca="1"/>
        <v>Yes (Subject to Availability)</v>
      </c>
      <c r="G46" s="66">
        <f ca="1"/>
        <v>800.89551999999992</v>
      </c>
      <c r="H46">
        <f ca="1"/>
        <v>1</v>
      </c>
      <c r="I46">
        <f ca="1"/>
        <v>2</v>
      </c>
      <c r="J46">
        <f ca="1"/>
        <v>2</v>
      </c>
      <c r="K46" s="59">
        <f ca="1"/>
        <v>0.73303482666666664</v>
      </c>
      <c r="L46">
        <f ca="1"/>
        <v>1</v>
      </c>
      <c r="M46">
        <f ca="1"/>
        <v>0</v>
      </c>
      <c r="N46">
        <f ca="1"/>
        <v>1</v>
      </c>
      <c r="O46" s="39">
        <f ca="1"/>
        <v>1</v>
      </c>
      <c r="P46" s="112">
        <f ca="1"/>
        <v>0.97330348266666677</v>
      </c>
      <c r="Q46" s="112">
        <f ca="1"/>
        <v>0.81069958847736634</v>
      </c>
      <c r="R46">
        <f ca="1"/>
        <v>3.37</v>
      </c>
      <c r="S46" s="69">
        <f ca="1"/>
        <v>3.41</v>
      </c>
      <c r="T46" s="59">
        <f ca="1"/>
        <v>0.95168539325842705</v>
      </c>
      <c r="U46" s="112">
        <f ca="1"/>
        <v>0.96134831460674164</v>
      </c>
      <c r="V46" s="113">
        <f ca="1"/>
        <v>0.91511712858359162</v>
      </c>
      <c r="W46" s="110" t="str">
        <f ca="1"/>
        <v>All (except LLB &amp; JD)</v>
      </c>
    </row>
    <row r="47" spans="1:23" ht="14.45">
      <c r="A47" s="125">
        <f t="shared" ca="1" si="0"/>
        <v>44</v>
      </c>
      <c r="B47" s="125" t="str">
        <f ca="1"/>
        <v>Maastricht University Faculty of Law - Themis</v>
      </c>
      <c r="C47" t="str">
        <f ca="1"/>
        <v>Europe</v>
      </c>
      <c r="D47" t="str">
        <f ca="1"/>
        <v>Netherlands</v>
      </c>
      <c r="E47">
        <f ca="1"/>
        <v>1</v>
      </c>
      <c r="F47" t="str">
        <f ca="1"/>
        <v>Yes (Subject to Availability)</v>
      </c>
      <c r="G47" s="66">
        <f ca="1"/>
        <v>2428.5625</v>
      </c>
      <c r="H47">
        <f ca="1"/>
        <v>1</v>
      </c>
      <c r="I47">
        <f ca="1"/>
        <v>0</v>
      </c>
      <c r="J47">
        <f ca="1"/>
        <v>2</v>
      </c>
      <c r="K47" s="59">
        <f ca="1"/>
        <v>0.19047916666666667</v>
      </c>
      <c r="L47">
        <f ca="1"/>
        <v>0</v>
      </c>
      <c r="M47">
        <f ca="1"/>
        <v>0</v>
      </c>
      <c r="N47">
        <f ca="1"/>
        <v>0</v>
      </c>
      <c r="O47" s="39">
        <f ca="1"/>
        <v>1</v>
      </c>
      <c r="P47" s="112">
        <f ca="1"/>
        <v>0.41904791666666669</v>
      </c>
      <c r="Q47" s="112">
        <f ca="1"/>
        <v>0.89326131687242794</v>
      </c>
      <c r="R47">
        <f ca="1"/>
        <v>3.37</v>
      </c>
      <c r="S47" s="69">
        <f ca="1"/>
        <v>3.42</v>
      </c>
      <c r="T47" s="59">
        <f ca="1"/>
        <v>0.95113636363636367</v>
      </c>
      <c r="U47" s="112">
        <f ca="1"/>
        <v>0.96090909090909093</v>
      </c>
      <c r="V47" s="113">
        <f ca="1"/>
        <v>0.75773944148272854</v>
      </c>
      <c r="W47" s="110" t="str">
        <f ca="1"/>
        <v>LLB &amp; JD</v>
      </c>
    </row>
    <row r="48" spans="1:23" ht="14.45">
      <c r="A48" s="125">
        <f t="shared" ca="1" si="0"/>
        <v>45</v>
      </c>
      <c r="B48" s="125" t="str">
        <f ca="1"/>
        <v>Università Carlo Cattaneo - LIUC</v>
      </c>
      <c r="C48" t="str">
        <f ca="1"/>
        <v>Europe</v>
      </c>
      <c r="D48" t="str">
        <f ca="1"/>
        <v>Italy</v>
      </c>
      <c r="E48">
        <f ca="1"/>
        <v>1</v>
      </c>
      <c r="F48" t="str">
        <f ca="1"/>
        <v>Yes (Subject to Availability)</v>
      </c>
      <c r="G48" s="66">
        <f ca="1"/>
        <v>1307.6875</v>
      </c>
      <c r="H48">
        <f ca="1"/>
        <v>1</v>
      </c>
      <c r="I48">
        <f ca="1"/>
        <v>2</v>
      </c>
      <c r="J48">
        <f ca="1"/>
        <v>5</v>
      </c>
      <c r="K48" s="59">
        <f ca="1"/>
        <v>0.56410416666666663</v>
      </c>
      <c r="L48">
        <f ca="1"/>
        <v>0</v>
      </c>
      <c r="M48">
        <f ca="1"/>
        <v>0</v>
      </c>
      <c r="N48">
        <f ca="1"/>
        <v>1</v>
      </c>
      <c r="O48" s="39">
        <f ca="1"/>
        <v>1</v>
      </c>
      <c r="P48" s="112">
        <f ca="1"/>
        <v>0.55641041666666669</v>
      </c>
      <c r="Q48" s="112">
        <f ca="1"/>
        <v>0.85082304526748964</v>
      </c>
      <c r="R48">
        <f ca="1"/>
        <v>3.04</v>
      </c>
      <c r="S48" s="69">
        <f ca="1"/>
        <v>3.43</v>
      </c>
      <c r="T48" s="59">
        <f ca="1"/>
        <v>0.95057471264367821</v>
      </c>
      <c r="U48" s="112">
        <f ca="1"/>
        <v>0.96045977011494266</v>
      </c>
      <c r="V48" s="113">
        <f ca="1"/>
        <v>0.78923107734969966</v>
      </c>
      <c r="W48" s="110" t="str">
        <f ca="1"/>
        <v>All</v>
      </c>
    </row>
    <row r="49" spans="1:23" ht="14.45">
      <c r="A49" s="125">
        <f t="shared" ca="1" si="0"/>
        <v>46</v>
      </c>
      <c r="B49" s="125" t="str">
        <f ca="1"/>
        <v>University College Dublin</v>
      </c>
      <c r="C49" t="str">
        <f ca="1"/>
        <v>Europe</v>
      </c>
      <c r="D49" t="str">
        <f ca="1"/>
        <v>Ireland</v>
      </c>
      <c r="E49">
        <f ca="1"/>
        <v>1</v>
      </c>
      <c r="F49" t="str">
        <f ca="1"/>
        <v>Yes (Subject to Availability)</v>
      </c>
      <c r="G49" s="66">
        <f ca="1"/>
        <v>2331.42</v>
      </c>
      <c r="H49">
        <f ca="1"/>
        <v>1</v>
      </c>
      <c r="I49">
        <f ca="1"/>
        <v>2</v>
      </c>
      <c r="J49">
        <f ca="1"/>
        <v>5</v>
      </c>
      <c r="K49" s="59">
        <f ca="1"/>
        <v>0.22285999999999997</v>
      </c>
      <c r="L49">
        <f ca="1"/>
        <v>0</v>
      </c>
      <c r="M49">
        <f ca="1"/>
        <v>0</v>
      </c>
      <c r="N49">
        <f ca="1"/>
        <v>1</v>
      </c>
      <c r="O49" s="39">
        <f ca="1"/>
        <v>1</v>
      </c>
      <c r="P49" s="112">
        <f ca="1"/>
        <v>0.52228600000000003</v>
      </c>
      <c r="Q49" s="112">
        <f ca="1"/>
        <v>0.95087448559670784</v>
      </c>
      <c r="R49">
        <f ca="1"/>
        <v>3.24</v>
      </c>
      <c r="S49" s="69">
        <f ca="1"/>
        <v>3.43</v>
      </c>
      <c r="T49" s="59">
        <f ca="1"/>
        <v>0.95057471264367821</v>
      </c>
      <c r="U49" s="112">
        <f ca="1"/>
        <v>0.96045977011494266</v>
      </c>
      <c r="V49" s="113">
        <f ca="1"/>
        <v>0.81120675190388347</v>
      </c>
      <c r="W49" s="110" t="str">
        <f ca="1"/>
        <v>All (except LLB &amp; JD)</v>
      </c>
    </row>
    <row r="50" spans="1:23" ht="14.45">
      <c r="A50" s="125">
        <f t="shared" ca="1" si="0"/>
        <v>47</v>
      </c>
      <c r="B50" s="125" t="str">
        <f ca="1"/>
        <v>Uppsala University</v>
      </c>
      <c r="C50" t="str">
        <f ca="1"/>
        <v>Europe</v>
      </c>
      <c r="D50" t="str">
        <f ca="1"/>
        <v>Sweden</v>
      </c>
      <c r="E50">
        <f ca="1"/>
        <v>1</v>
      </c>
      <c r="F50" t="str">
        <f ca="1"/>
        <v>Yes (Subject to Availability)</v>
      </c>
      <c r="G50" s="66">
        <f ca="1"/>
        <v>2031</v>
      </c>
      <c r="H50">
        <f ca="1"/>
        <v>1</v>
      </c>
      <c r="I50">
        <f ca="1"/>
        <v>2</v>
      </c>
      <c r="J50">
        <f ca="1"/>
        <v>5</v>
      </c>
      <c r="K50" s="59">
        <f ca="1"/>
        <v>0.32300000000000001</v>
      </c>
      <c r="L50">
        <f ca="1"/>
        <v>0</v>
      </c>
      <c r="M50">
        <f ca="1"/>
        <v>0</v>
      </c>
      <c r="N50">
        <f ca="1"/>
        <v>1</v>
      </c>
      <c r="O50" s="39">
        <f ca="1"/>
        <v>1</v>
      </c>
      <c r="P50" s="112">
        <f ca="1"/>
        <v>0.5323</v>
      </c>
      <c r="Q50" s="112">
        <f ca="1"/>
        <v>0.82767489711934161</v>
      </c>
      <c r="R50">
        <f ca="1"/>
        <v>3.11</v>
      </c>
      <c r="S50" s="69">
        <f ca="1"/>
        <v>3.44</v>
      </c>
      <c r="T50" s="59">
        <f ca="1"/>
        <v>0.95000000000000007</v>
      </c>
      <c r="U50" s="112">
        <f ca="1"/>
        <v>0.96000000000000019</v>
      </c>
      <c r="V50" s="113">
        <f ca="1"/>
        <v>0.77332496570644726</v>
      </c>
      <c r="W50" s="110" t="str">
        <f ca="1"/>
        <v>All (except LLB &amp; JD)</v>
      </c>
    </row>
    <row r="51" spans="1:23" ht="14.45">
      <c r="A51" s="125">
        <f t="shared" ca="1" si="0"/>
        <v>48</v>
      </c>
      <c r="B51" s="125" t="str">
        <f ca="1"/>
        <v>IT University of Copenhagen</v>
      </c>
      <c r="C51" t="str">
        <f ca="1"/>
        <v>Europe</v>
      </c>
      <c r="D51" t="str">
        <f ca="1"/>
        <v>Denmark</v>
      </c>
      <c r="E51">
        <f ca="1"/>
        <v>1</v>
      </c>
      <c r="F51" t="str">
        <f ca="1"/>
        <v>Yes (Subject to Availability)</v>
      </c>
      <c r="G51" s="66">
        <f ca="1"/>
        <v>3095.547</v>
      </c>
      <c r="H51">
        <f ca="1"/>
        <v>1</v>
      </c>
      <c r="I51">
        <f ca="1"/>
        <v>0</v>
      </c>
      <c r="J51">
        <f ca="1"/>
        <v>2</v>
      </c>
      <c r="K51" s="59">
        <f ca="1"/>
        <v>0</v>
      </c>
      <c r="L51">
        <f ca="1"/>
        <v>0</v>
      </c>
      <c r="M51">
        <f ca="1"/>
        <v>0</v>
      </c>
      <c r="N51">
        <f ca="1"/>
        <v>0</v>
      </c>
      <c r="O51" s="39">
        <f ca="1"/>
        <v>1</v>
      </c>
      <c r="P51" s="112">
        <f ca="1"/>
        <v>0.4</v>
      </c>
      <c r="Q51" s="112">
        <f ca="1"/>
        <v>0.93055555555555569</v>
      </c>
      <c r="R51">
        <f ca="1"/>
        <v>3.37</v>
      </c>
      <c r="S51" s="69">
        <f ca="1"/>
        <v>3.45</v>
      </c>
      <c r="T51" s="59">
        <f ca="1"/>
        <v>0.9494117647058824</v>
      </c>
      <c r="U51" s="112">
        <f ca="1"/>
        <v>0.95952941176470596</v>
      </c>
      <c r="V51" s="113">
        <f ca="1"/>
        <v>0.76336165577342052</v>
      </c>
      <c r="W51" s="110" t="str">
        <f ca="1"/>
        <v>BSc (IS), BSc (CS) &amp; BSc (C&amp;L)</v>
      </c>
    </row>
    <row r="52" spans="1:23" ht="14.45">
      <c r="A52" s="125">
        <f t="shared" ca="1" si="0"/>
        <v>49</v>
      </c>
      <c r="B52" s="125" t="str">
        <f ca="1"/>
        <v>University of Mannheim School of Social Sciences/Humanities</v>
      </c>
      <c r="C52" t="str">
        <f ca="1"/>
        <v>Europe</v>
      </c>
      <c r="D52" t="str">
        <f ca="1"/>
        <v>Germany</v>
      </c>
      <c r="E52">
        <f ca="1"/>
        <v>1</v>
      </c>
      <c r="F52" t="str">
        <f ca="1"/>
        <v>Yes (Subject to Availability)</v>
      </c>
      <c r="G52" s="66">
        <f ca="1"/>
        <v>1494.5</v>
      </c>
      <c r="H52">
        <f ca="1"/>
        <v>1</v>
      </c>
      <c r="I52">
        <f ca="1"/>
        <v>2</v>
      </c>
      <c r="J52">
        <f ca="1"/>
        <v>2</v>
      </c>
      <c r="K52" s="59">
        <f ca="1"/>
        <v>0.50183333333333335</v>
      </c>
      <c r="L52">
        <f ca="1"/>
        <v>0</v>
      </c>
      <c r="M52">
        <f ca="1"/>
        <v>0</v>
      </c>
      <c r="N52">
        <f ca="1"/>
        <v>1</v>
      </c>
      <c r="O52" s="39">
        <f ca="1"/>
        <v>1</v>
      </c>
      <c r="P52" s="112">
        <f ca="1"/>
        <v>0.55018333333333336</v>
      </c>
      <c r="Q52" s="112">
        <f ca="1"/>
        <v>0.88940329218107006</v>
      </c>
      <c r="R52">
        <f ca="1"/>
        <v>3.14</v>
      </c>
      <c r="S52" s="69">
        <f ca="1"/>
        <v>3.46</v>
      </c>
      <c r="T52" s="59">
        <f ca="1"/>
        <v>0.94880952380952388</v>
      </c>
      <c r="U52" s="112">
        <f ca="1"/>
        <v>0.95904761904761915</v>
      </c>
      <c r="V52" s="113">
        <f ca="1"/>
        <v>0.79954474818734089</v>
      </c>
      <c r="W52" s="110" t="str">
        <f ca="1"/>
        <v>BSocSc</v>
      </c>
    </row>
    <row r="53" spans="1:23" ht="14.45">
      <c r="A53" s="125">
        <f t="shared" ca="1" si="0"/>
        <v>50</v>
      </c>
      <c r="B53" s="125" t="str">
        <f ca="1"/>
        <v>HEC Montreal</v>
      </c>
      <c r="C53" t="str">
        <f ca="1"/>
        <v>North America</v>
      </c>
      <c r="D53" t="str">
        <f ca="1"/>
        <v>Canada</v>
      </c>
      <c r="E53">
        <f ca="1"/>
        <v>1</v>
      </c>
      <c r="F53" t="str">
        <f ca="1"/>
        <v>No</v>
      </c>
      <c r="G53" s="66">
        <f ca="1"/>
        <v>1863.39375</v>
      </c>
      <c r="H53">
        <f ca="1"/>
        <v>1</v>
      </c>
      <c r="I53">
        <f ca="1"/>
        <v>2</v>
      </c>
      <c r="J53">
        <f ca="1"/>
        <v>6</v>
      </c>
      <c r="K53" s="59">
        <f ca="1"/>
        <v>0.37886875000000003</v>
      </c>
      <c r="L53">
        <f ca="1"/>
        <v>0</v>
      </c>
      <c r="M53">
        <f ca="1"/>
        <v>0</v>
      </c>
      <c r="N53">
        <f ca="1"/>
        <v>1</v>
      </c>
      <c r="O53" s="39">
        <f ca="1"/>
        <v>1</v>
      </c>
      <c r="P53" s="112">
        <f ca="1"/>
        <v>0.5378868750000001</v>
      </c>
      <c r="Q53" s="112">
        <f ca="1"/>
        <v>0.91332304526748975</v>
      </c>
      <c r="R53">
        <f ca="1"/>
        <v>3.13</v>
      </c>
      <c r="S53" s="69">
        <f ca="1"/>
        <v>3.48</v>
      </c>
      <c r="T53" s="59">
        <f ca="1"/>
        <v>0.94756097560975616</v>
      </c>
      <c r="U53" s="112">
        <f ca="1"/>
        <v>0.95804878048780506</v>
      </c>
      <c r="V53" s="113">
        <f ca="1"/>
        <v>0.80308623358509834</v>
      </c>
      <c r="W53" s="110" t="str">
        <f ca="1"/>
        <v>BAcc, BBM, BSc (Econ)</v>
      </c>
    </row>
    <row r="54" spans="1:23" ht="14.45">
      <c r="A54" s="125">
        <f t="shared" ca="1" si="0"/>
        <v>51</v>
      </c>
      <c r="B54" s="125" t="str">
        <f ca="1"/>
        <v>Hong Kong Polytechnic University</v>
      </c>
      <c r="C54" t="str">
        <f ca="1"/>
        <v>Asia</v>
      </c>
      <c r="D54" t="str">
        <f ca="1"/>
        <v>Hong Kong</v>
      </c>
      <c r="E54">
        <f ca="1"/>
        <v>1</v>
      </c>
      <c r="F54" t="str">
        <f ca="1"/>
        <v>Yes (Guaranteed)</v>
      </c>
      <c r="G54" s="66">
        <f ca="1"/>
        <v>1199.9243000000001</v>
      </c>
      <c r="H54">
        <f ca="1"/>
        <v>1</v>
      </c>
      <c r="I54">
        <f ca="1"/>
        <v>2</v>
      </c>
      <c r="J54">
        <f ca="1"/>
        <v>6</v>
      </c>
      <c r="K54" s="59">
        <f ca="1"/>
        <v>0.60002523333333324</v>
      </c>
      <c r="L54">
        <f ca="1"/>
        <v>1</v>
      </c>
      <c r="M54">
        <f ca="1"/>
        <v>0</v>
      </c>
      <c r="N54">
        <f ca="1"/>
        <v>1</v>
      </c>
      <c r="O54" s="39">
        <f ca="1"/>
        <v>1</v>
      </c>
      <c r="P54" s="112">
        <f ca="1"/>
        <v>0.96000252333333336</v>
      </c>
      <c r="Q54" s="112">
        <f ca="1"/>
        <v>0.7456275720164609</v>
      </c>
      <c r="R54">
        <f ca="1"/>
        <v>3.11</v>
      </c>
      <c r="S54" s="69">
        <f ca="1"/>
        <v>3.48</v>
      </c>
      <c r="T54" s="59">
        <f ca="1"/>
        <v>0.94756097560975616</v>
      </c>
      <c r="U54" s="112">
        <f ca="1"/>
        <v>0.95804878048780506</v>
      </c>
      <c r="V54" s="113">
        <f ca="1"/>
        <v>0.88789295861253315</v>
      </c>
      <c r="W54" s="110" t="str">
        <f ca="1"/>
        <v>All (except LLB &amp; JD)</v>
      </c>
    </row>
    <row r="55" spans="1:23" ht="14.45">
      <c r="A55" s="125">
        <f t="shared" ca="1" si="0"/>
        <v>52</v>
      </c>
      <c r="B55" s="125" t="str">
        <f ca="1"/>
        <v>Bucerius Law School</v>
      </c>
      <c r="C55" t="str">
        <f ca="1"/>
        <v>Europe</v>
      </c>
      <c r="D55" t="str">
        <f ca="1"/>
        <v>Germany</v>
      </c>
      <c r="E55">
        <f ca="1"/>
        <v>1</v>
      </c>
      <c r="F55" t="str">
        <f ca="1"/>
        <v>Yes (Subject to Availability)</v>
      </c>
      <c r="G55" s="66">
        <f ca="1"/>
        <v>2540.6499999999996</v>
      </c>
      <c r="H55">
        <f ca="1"/>
        <v>1</v>
      </c>
      <c r="I55">
        <f ca="1"/>
        <v>0</v>
      </c>
      <c r="J55">
        <f ca="1"/>
        <v>4</v>
      </c>
      <c r="K55" s="59">
        <f ca="1"/>
        <v>0.15311666666666679</v>
      </c>
      <c r="L55">
        <f ca="1"/>
        <v>0</v>
      </c>
      <c r="M55">
        <f ca="1"/>
        <v>0</v>
      </c>
      <c r="N55">
        <f ca="1"/>
        <v>0</v>
      </c>
      <c r="O55" s="39">
        <f ca="1"/>
        <v>1</v>
      </c>
      <c r="P55" s="112">
        <f ca="1"/>
        <v>0.41531166666666663</v>
      </c>
      <c r="Q55" s="112">
        <f ca="1"/>
        <v>0.88940329218107006</v>
      </c>
      <c r="R55">
        <f ca="1"/>
        <v>3.36</v>
      </c>
      <c r="S55" s="69">
        <f ca="1"/>
        <v>3.49</v>
      </c>
      <c r="T55" s="59">
        <f ca="1"/>
        <v>0.94691358024691363</v>
      </c>
      <c r="U55" s="112">
        <f ca="1"/>
        <v>0.95753086419753086</v>
      </c>
      <c r="V55" s="113">
        <f ca="1"/>
        <v>0.75408194101508919</v>
      </c>
      <c r="W55" s="110" t="str">
        <f ca="1"/>
        <v>LLB &amp; JD</v>
      </c>
    </row>
    <row r="56" spans="1:23" ht="14.45">
      <c r="A56" s="125">
        <f t="shared" ca="1" si="0"/>
        <v>53</v>
      </c>
      <c r="B56" s="125" t="str">
        <f ca="1"/>
        <v>Kansai Gaidai University</v>
      </c>
      <c r="C56" t="str">
        <f ca="1"/>
        <v>Asia</v>
      </c>
      <c r="D56" t="str">
        <f ca="1"/>
        <v>Japan</v>
      </c>
      <c r="E56">
        <f ca="1"/>
        <v>1</v>
      </c>
      <c r="F56" t="str">
        <f ca="1"/>
        <v>Yes (Guaranteed)</v>
      </c>
      <c r="G56" s="66">
        <f ca="1"/>
        <v>1464.3118079999999</v>
      </c>
      <c r="H56">
        <f ca="1"/>
        <v>1</v>
      </c>
      <c r="I56">
        <f ca="1"/>
        <v>2</v>
      </c>
      <c r="J56">
        <f ca="1"/>
        <v>2</v>
      </c>
      <c r="K56" s="59">
        <f ca="1"/>
        <v>0.51189606399999998</v>
      </c>
      <c r="L56">
        <f ca="1"/>
        <v>1</v>
      </c>
      <c r="M56">
        <f ca="1"/>
        <v>1</v>
      </c>
      <c r="N56">
        <f ca="1"/>
        <v>1</v>
      </c>
      <c r="O56" s="39">
        <f ca="1"/>
        <v>1</v>
      </c>
      <c r="P56" s="112">
        <f ca="1"/>
        <v>0.95118960640000005</v>
      </c>
      <c r="Q56" s="112">
        <f ca="1"/>
        <v>0.89377572016460904</v>
      </c>
      <c r="R56">
        <f ca="1"/>
        <v>3.46</v>
      </c>
      <c r="S56" s="69">
        <f ca="1"/>
        <v>3.49</v>
      </c>
      <c r="T56" s="59">
        <f ca="1"/>
        <v>0.94691358024691363</v>
      </c>
      <c r="U56" s="112">
        <f ca="1"/>
        <v>0.95753086419753086</v>
      </c>
      <c r="V56" s="113">
        <f ca="1"/>
        <v>0.93416539692071332</v>
      </c>
      <c r="W56" s="110" t="str">
        <f ca="1"/>
        <v>All (except LLB &amp; JD)</v>
      </c>
    </row>
    <row r="57" spans="1:23" ht="14.45">
      <c r="A57" s="125">
        <f t="shared" ca="1" si="0"/>
        <v>54</v>
      </c>
      <c r="B57" s="125" t="str">
        <f ca="1"/>
        <v>Australian National University</v>
      </c>
      <c r="C57" t="str">
        <f ca="1"/>
        <v>Oceania</v>
      </c>
      <c r="D57" t="str">
        <f ca="1"/>
        <v>Australia</v>
      </c>
      <c r="E57">
        <f ca="1"/>
        <v>1</v>
      </c>
      <c r="F57" t="str">
        <f ca="1"/>
        <v>Yes (Subject to Availability)</v>
      </c>
      <c r="G57" s="66">
        <f ca="1"/>
        <v>2756.0206800000001</v>
      </c>
      <c r="H57">
        <f ca="1"/>
        <v>1</v>
      </c>
      <c r="I57">
        <f ca="1"/>
        <v>2</v>
      </c>
      <c r="J57">
        <f ca="1"/>
        <v>3</v>
      </c>
      <c r="K57" s="59">
        <f ca="1"/>
        <v>8.1326439999999972E-2</v>
      </c>
      <c r="L57">
        <f ca="1"/>
        <v>0</v>
      </c>
      <c r="M57">
        <f ca="1"/>
        <v>0</v>
      </c>
      <c r="N57">
        <f ca="1"/>
        <v>1</v>
      </c>
      <c r="O57" s="39">
        <f ca="1"/>
        <v>1</v>
      </c>
      <c r="P57" s="112">
        <f ca="1"/>
        <v>0.50813264400000002</v>
      </c>
      <c r="Q57" s="112">
        <f ca="1"/>
        <v>0.89094650205761317</v>
      </c>
      <c r="R57">
        <f ca="1"/>
        <v>3.36</v>
      </c>
      <c r="S57" s="69">
        <f ca="1"/>
        <v>3.5</v>
      </c>
      <c r="T57" s="59">
        <f ca="1"/>
        <v>0.94625000000000004</v>
      </c>
      <c r="U57" s="112">
        <f ca="1"/>
        <v>0.95700000000000007</v>
      </c>
      <c r="V57" s="113">
        <f ca="1"/>
        <v>0.78535971535253779</v>
      </c>
      <c r="W57" s="110" t="str">
        <f ca="1"/>
        <v>All</v>
      </c>
    </row>
    <row r="58" spans="1:23" ht="14.45">
      <c r="A58" s="125">
        <f t="shared" ca="1" si="0"/>
        <v>55</v>
      </c>
      <c r="B58" s="125" t="str">
        <f ca="1"/>
        <v>China University of Political Science and Law</v>
      </c>
      <c r="C58" t="str">
        <f ca="1"/>
        <v>Asia</v>
      </c>
      <c r="D58" t="str">
        <f ca="1"/>
        <v>China</v>
      </c>
      <c r="E58">
        <f ca="1"/>
        <v>1</v>
      </c>
      <c r="F58" t="str">
        <f ca="1"/>
        <v>Yes (Guaranteed)</v>
      </c>
      <c r="G58" s="66">
        <f ca="1"/>
        <v>632.38800000000003</v>
      </c>
      <c r="H58">
        <f ca="1"/>
        <v>1</v>
      </c>
      <c r="I58">
        <f ca="1"/>
        <v>0</v>
      </c>
      <c r="J58">
        <f ca="1"/>
        <v>2</v>
      </c>
      <c r="K58" s="59">
        <f ca="1"/>
        <v>0.78920400000000002</v>
      </c>
      <c r="L58">
        <f ca="1"/>
        <v>1</v>
      </c>
      <c r="M58">
        <f ca="1"/>
        <v>0</v>
      </c>
      <c r="N58">
        <f ca="1"/>
        <v>0</v>
      </c>
      <c r="O58" s="39">
        <f ca="1"/>
        <v>1</v>
      </c>
      <c r="P58" s="112">
        <f ca="1"/>
        <v>0.87892039999999994</v>
      </c>
      <c r="Q58" s="112">
        <f ca="1"/>
        <v>0.7456275720164609</v>
      </c>
      <c r="R58">
        <f ca="1"/>
        <v>3.5</v>
      </c>
      <c r="S58" s="69">
        <f ca="1"/>
        <v>3.5</v>
      </c>
      <c r="T58" s="59">
        <f ca="1"/>
        <v>0.94625000000000004</v>
      </c>
      <c r="U58" s="112">
        <f ca="1"/>
        <v>0.95700000000000007</v>
      </c>
      <c r="V58" s="113">
        <f ca="1"/>
        <v>0.86051599067215356</v>
      </c>
      <c r="W58" s="110" t="str">
        <f ca="1"/>
        <v>LLB &amp; JD</v>
      </c>
    </row>
    <row r="59" spans="1:23" ht="14.45">
      <c r="A59" s="125">
        <f t="shared" ca="1" si="0"/>
        <v>56</v>
      </c>
      <c r="B59" s="125" t="str">
        <f ca="1"/>
        <v>Dongguk University</v>
      </c>
      <c r="C59" t="str">
        <f ca="1"/>
        <v>Asia</v>
      </c>
      <c r="D59" t="str">
        <f ca="1"/>
        <v>S. Korea</v>
      </c>
      <c r="E59">
        <f ca="1"/>
        <v>1</v>
      </c>
      <c r="F59" t="str">
        <f ca="1"/>
        <v>Yes (Subject to Availability)</v>
      </c>
      <c r="G59" s="66">
        <f ca="1"/>
        <v>1000.3186874999999</v>
      </c>
      <c r="H59">
        <f ca="1"/>
        <v>1</v>
      </c>
      <c r="I59">
        <f ca="1"/>
        <v>2</v>
      </c>
      <c r="J59">
        <f ca="1"/>
        <v>2</v>
      </c>
      <c r="K59" s="59">
        <f ca="1"/>
        <v>0.66656043750000005</v>
      </c>
      <c r="L59">
        <f ca="1"/>
        <v>1</v>
      </c>
      <c r="M59">
        <f ca="1"/>
        <v>0</v>
      </c>
      <c r="N59">
        <f ca="1"/>
        <v>1</v>
      </c>
      <c r="O59" s="39">
        <f ca="1"/>
        <v>1</v>
      </c>
      <c r="P59" s="112">
        <f ca="1"/>
        <v>0.96665604374999992</v>
      </c>
      <c r="Q59" s="112">
        <f ca="1"/>
        <v>0.81069958847736634</v>
      </c>
      <c r="R59">
        <f ca="1"/>
        <v>3.36</v>
      </c>
      <c r="S59" s="69">
        <f ca="1"/>
        <v>3.5</v>
      </c>
      <c r="T59" s="59">
        <f ca="1"/>
        <v>0.94625000000000004</v>
      </c>
      <c r="U59" s="112">
        <f ca="1"/>
        <v>0.95700000000000007</v>
      </c>
      <c r="V59" s="113">
        <f ca="1"/>
        <v>0.91145187740912215</v>
      </c>
      <c r="W59" s="110" t="str">
        <f ca="1"/>
        <v>All (except LLB &amp; JD)</v>
      </c>
    </row>
    <row r="60" spans="1:23" ht="14.45">
      <c r="A60" s="125">
        <f t="shared" ca="1" si="0"/>
        <v>57</v>
      </c>
      <c r="B60" s="125" t="str">
        <f ca="1"/>
        <v>Hitotsubashi University, Graduate School of Law, Business Law Department</v>
      </c>
      <c r="C60" t="str">
        <f ca="1"/>
        <v>Asia</v>
      </c>
      <c r="D60" t="str">
        <f ca="1"/>
        <v>Japan</v>
      </c>
      <c r="E60">
        <f ca="1"/>
        <v>1</v>
      </c>
      <c r="F60" t="str">
        <f ca="1"/>
        <v>Yes (Subject to Availability)</v>
      </c>
      <c r="G60" s="66">
        <f ca="1"/>
        <v>916.99199999999996</v>
      </c>
      <c r="H60">
        <f ca="1"/>
        <v>1</v>
      </c>
      <c r="I60">
        <f ca="1"/>
        <v>0</v>
      </c>
      <c r="J60">
        <f ca="1"/>
        <v>2</v>
      </c>
      <c r="K60" s="59">
        <f ca="1"/>
        <v>0.69433599999999995</v>
      </c>
      <c r="L60">
        <f ca="1"/>
        <v>1</v>
      </c>
      <c r="M60">
        <f ca="1"/>
        <v>1</v>
      </c>
      <c r="N60">
        <f ca="1"/>
        <v>0</v>
      </c>
      <c r="O60" s="39">
        <f ca="1"/>
        <v>1</v>
      </c>
      <c r="P60" s="112">
        <f ca="1"/>
        <v>0.86943360000000003</v>
      </c>
      <c r="Q60" s="112">
        <f ca="1"/>
        <v>0.89377572016460904</v>
      </c>
      <c r="R60">
        <f ca="1"/>
        <v>3.43</v>
      </c>
      <c r="S60" s="69">
        <f ca="1"/>
        <v>3.5</v>
      </c>
      <c r="T60" s="59">
        <f ca="1"/>
        <v>0.94625000000000004</v>
      </c>
      <c r="U60" s="112">
        <f ca="1"/>
        <v>0.95700000000000007</v>
      </c>
      <c r="V60" s="113">
        <f ca="1"/>
        <v>0.90673644005486975</v>
      </c>
      <c r="W60" s="110" t="str">
        <f ca="1"/>
        <v>LLB &amp; JD</v>
      </c>
    </row>
    <row r="61" spans="1:23" ht="14.45">
      <c r="A61" s="125">
        <f t="shared" ca="1" si="0"/>
        <v>58</v>
      </c>
      <c r="B61" s="125" t="str">
        <f ca="1"/>
        <v>City University of Hong Kong</v>
      </c>
      <c r="C61" t="str">
        <f ca="1"/>
        <v>Asia</v>
      </c>
      <c r="D61" t="str">
        <f ca="1"/>
        <v>Hong Kong</v>
      </c>
      <c r="E61">
        <f ca="1"/>
        <v>1</v>
      </c>
      <c r="F61" t="str">
        <f ca="1"/>
        <v>Yes (Subject to Availability)</v>
      </c>
      <c r="G61" s="66">
        <f ca="1"/>
        <v>4767.7015000000001</v>
      </c>
      <c r="H61">
        <f ca="1"/>
        <v>1</v>
      </c>
      <c r="I61">
        <f ca="1"/>
        <v>2</v>
      </c>
      <c r="J61">
        <f ca="1"/>
        <v>2</v>
      </c>
      <c r="K61" s="59">
        <f ca="1"/>
        <v>0</v>
      </c>
      <c r="L61">
        <f ca="1"/>
        <v>1</v>
      </c>
      <c r="M61">
        <f ca="1"/>
        <v>0</v>
      </c>
      <c r="N61">
        <f ca="1"/>
        <v>1</v>
      </c>
      <c r="O61" s="39">
        <f ca="1"/>
        <v>1</v>
      </c>
      <c r="P61" s="112">
        <f ca="1"/>
        <v>0.9</v>
      </c>
      <c r="Q61" s="112">
        <f ca="1"/>
        <v>0.7456275720164609</v>
      </c>
      <c r="R61">
        <f ca="1"/>
        <v>3.23</v>
      </c>
      <c r="S61" s="69">
        <f ca="1"/>
        <v>3.51</v>
      </c>
      <c r="T61" s="59">
        <f ca="1"/>
        <v>0.9455696202531646</v>
      </c>
      <c r="U61" s="112">
        <f ca="1"/>
        <v>0.95645569620253168</v>
      </c>
      <c r="V61" s="113">
        <f ca="1"/>
        <v>0.86736108940633094</v>
      </c>
      <c r="W61" s="110" t="str">
        <f ca="1"/>
        <v>All (except LLB &amp; JD)</v>
      </c>
    </row>
    <row r="62" spans="1:23" ht="14.45">
      <c r="A62" s="125">
        <f t="shared" ca="1" si="0"/>
        <v>59</v>
      </c>
      <c r="B62" s="125" t="str">
        <f ca="1"/>
        <v>City University of Hong Kong (Themis)</v>
      </c>
      <c r="C62" t="str">
        <f ca="1"/>
        <v>Asia</v>
      </c>
      <c r="D62" t="str">
        <f ca="1"/>
        <v>Hong Kong</v>
      </c>
      <c r="E62">
        <f ca="1"/>
        <v>1</v>
      </c>
      <c r="F62" t="str">
        <f ca="1"/>
        <v>Yes (Subject to Availability)</v>
      </c>
      <c r="G62" s="66">
        <f ca="1"/>
        <v>4767.7015000000001</v>
      </c>
      <c r="H62">
        <f ca="1"/>
        <v>1</v>
      </c>
      <c r="I62">
        <f ca="1"/>
        <v>0</v>
      </c>
      <c r="J62">
        <f ca="1"/>
        <v>1</v>
      </c>
      <c r="K62" s="59">
        <f ca="1"/>
        <v>0</v>
      </c>
      <c r="L62">
        <f ca="1"/>
        <v>1</v>
      </c>
      <c r="M62">
        <f ca="1"/>
        <v>0</v>
      </c>
      <c r="N62">
        <f ca="1"/>
        <v>0</v>
      </c>
      <c r="O62" s="39">
        <f ca="1"/>
        <v>1</v>
      </c>
      <c r="P62" s="112">
        <f ca="1"/>
        <v>0.8</v>
      </c>
      <c r="Q62" s="112">
        <f ca="1"/>
        <v>0.7456275720164609</v>
      </c>
      <c r="R62">
        <f ca="1"/>
        <v>3.54</v>
      </c>
      <c r="S62" s="69">
        <f ca="1"/>
        <v>3.54</v>
      </c>
      <c r="T62" s="59">
        <f ca="1"/>
        <v>0.94342105263157894</v>
      </c>
      <c r="U62" s="112">
        <f ca="1"/>
        <v>0.95473684210526311</v>
      </c>
      <c r="V62" s="113">
        <f ca="1"/>
        <v>0.83345480470724131</v>
      </c>
      <c r="W62" s="110" t="str">
        <f ca="1"/>
        <v>LLB &amp; JD</v>
      </c>
    </row>
    <row r="63" spans="1:23" ht="14.45">
      <c r="A63" s="125">
        <f t="shared" ca="1" si="0"/>
        <v>60</v>
      </c>
      <c r="B63" s="125" t="str">
        <f ca="1"/>
        <v>Hanken School of Economics</v>
      </c>
      <c r="C63" t="str">
        <f ca="1"/>
        <v>Europe</v>
      </c>
      <c r="D63" t="str">
        <f ca="1"/>
        <v>Finland</v>
      </c>
      <c r="E63">
        <f ca="1"/>
        <v>1</v>
      </c>
      <c r="F63" t="str">
        <f ca="1"/>
        <v>No</v>
      </c>
      <c r="G63" s="66">
        <f ca="1"/>
        <v>1569.2249999999999</v>
      </c>
      <c r="H63">
        <f ca="1"/>
        <v>1</v>
      </c>
      <c r="I63">
        <f ca="1"/>
        <v>2</v>
      </c>
      <c r="J63">
        <f ca="1"/>
        <v>6</v>
      </c>
      <c r="K63" s="59">
        <f ca="1"/>
        <v>0.47692500000000004</v>
      </c>
      <c r="L63">
        <f ca="1"/>
        <v>0</v>
      </c>
      <c r="M63">
        <f ca="1"/>
        <v>0</v>
      </c>
      <c r="N63">
        <f ca="1"/>
        <v>1</v>
      </c>
      <c r="O63" s="39">
        <f ca="1"/>
        <v>1</v>
      </c>
      <c r="P63" s="112">
        <f ca="1"/>
        <v>0.54769249999999992</v>
      </c>
      <c r="Q63" s="112">
        <f ca="1"/>
        <v>0.90689300411522633</v>
      </c>
      <c r="R63">
        <f ca="1"/>
        <v>3.21</v>
      </c>
      <c r="S63" s="69">
        <f ca="1"/>
        <v>3.54</v>
      </c>
      <c r="T63" s="59">
        <f ca="1"/>
        <v>0.94342105263157894</v>
      </c>
      <c r="U63" s="112">
        <f ca="1"/>
        <v>0.95473684210526311</v>
      </c>
      <c r="V63" s="113">
        <f ca="1"/>
        <v>0.80310744874016304</v>
      </c>
      <c r="W63" s="110" t="str">
        <f ca="1"/>
        <v>All (except LLB &amp; JD)</v>
      </c>
    </row>
    <row r="64" spans="1:23" ht="14.45">
      <c r="A64" s="125">
        <f t="shared" ca="1" si="0"/>
        <v>61</v>
      </c>
      <c r="B64" s="125" t="str">
        <f ca="1"/>
        <v>Sogang University</v>
      </c>
      <c r="C64" t="str">
        <f ca="1"/>
        <v>Asia</v>
      </c>
      <c r="D64" t="str">
        <f ca="1"/>
        <v>S. Korea</v>
      </c>
      <c r="E64">
        <f ca="1"/>
        <v>1</v>
      </c>
      <c r="F64" t="str">
        <f ca="1"/>
        <v>Yes (Subject to Availability)</v>
      </c>
      <c r="G64" s="66">
        <f ca="1"/>
        <v>812.68566839999994</v>
      </c>
      <c r="H64">
        <f ca="1"/>
        <v>1</v>
      </c>
      <c r="I64">
        <f ca="1"/>
        <v>2</v>
      </c>
      <c r="J64">
        <f ca="1"/>
        <v>2</v>
      </c>
      <c r="K64" s="59">
        <f ca="1"/>
        <v>0.7291047772</v>
      </c>
      <c r="L64">
        <f ca="1"/>
        <v>1</v>
      </c>
      <c r="M64">
        <f ca="1"/>
        <v>0</v>
      </c>
      <c r="N64">
        <f ca="1"/>
        <v>1</v>
      </c>
      <c r="O64" s="39">
        <f ca="1"/>
        <v>1</v>
      </c>
      <c r="P64" s="112">
        <f ca="1"/>
        <v>0.97291047771999994</v>
      </c>
      <c r="Q64" s="112">
        <f ca="1"/>
        <v>0.81069958847736634</v>
      </c>
      <c r="R64">
        <f ca="1"/>
        <v>3.5</v>
      </c>
      <c r="S64" s="69">
        <f ca="1"/>
        <v>3.54</v>
      </c>
      <c r="T64" s="59">
        <f ca="1"/>
        <v>0.94342105263157894</v>
      </c>
      <c r="U64" s="112">
        <f ca="1"/>
        <v>0.95473684210526311</v>
      </c>
      <c r="V64" s="113">
        <f ca="1"/>
        <v>0.91278230276754313</v>
      </c>
      <c r="W64" s="110" t="str">
        <f ca="1"/>
        <v>All (except LLB &amp; JD)</v>
      </c>
    </row>
    <row r="65" spans="1:23" ht="14.45">
      <c r="A65" s="125">
        <f t="shared" ca="1" si="0"/>
        <v>62</v>
      </c>
      <c r="B65" s="125" t="str">
        <f ca="1"/>
        <v>Kozminski University</v>
      </c>
      <c r="C65" t="str">
        <f ca="1"/>
        <v>Europe</v>
      </c>
      <c r="D65" t="str">
        <f ca="1"/>
        <v>Poland</v>
      </c>
      <c r="E65">
        <f ca="1"/>
        <v>1</v>
      </c>
      <c r="F65" t="str">
        <f ca="1"/>
        <v>No</v>
      </c>
      <c r="G65" s="66">
        <f ca="1"/>
        <v>1417.4315759999999</v>
      </c>
      <c r="H65">
        <f ca="1"/>
        <v>1</v>
      </c>
      <c r="I65">
        <f ca="1"/>
        <v>0</v>
      </c>
      <c r="J65">
        <f ca="1"/>
        <v>4</v>
      </c>
      <c r="K65" s="59">
        <f ca="1"/>
        <v>0.52752280800000007</v>
      </c>
      <c r="L65">
        <f ca="1"/>
        <v>0</v>
      </c>
      <c r="M65">
        <f ca="1"/>
        <v>0</v>
      </c>
      <c r="N65">
        <f ca="1"/>
        <v>0</v>
      </c>
      <c r="O65" s="39">
        <f ca="1"/>
        <v>1</v>
      </c>
      <c r="P65" s="112">
        <f ca="1"/>
        <v>0.45275228080000007</v>
      </c>
      <c r="Q65" s="112">
        <f ca="1"/>
        <v>0.8544238683127573</v>
      </c>
      <c r="R65">
        <f ca="1"/>
        <v>3.22</v>
      </c>
      <c r="S65" s="69">
        <f ca="1"/>
        <v>3.57</v>
      </c>
      <c r="T65" s="59">
        <f ca="1"/>
        <v>0.94109589041095898</v>
      </c>
      <c r="U65" s="112">
        <f ca="1"/>
        <v>0.95287671232876714</v>
      </c>
      <c r="V65" s="113">
        <f ca="1"/>
        <v>0.75335095381384143</v>
      </c>
      <c r="W65" s="110" t="str">
        <f ca="1"/>
        <v>All (except LLB &amp; JD)</v>
      </c>
    </row>
    <row r="66" spans="1:23" ht="14.45">
      <c r="A66" s="125">
        <f t="shared" ca="1" si="0"/>
        <v>63</v>
      </c>
      <c r="B66" s="125" t="str">
        <f ca="1"/>
        <v>Erasmus University Rotterdam, Erasmus School of Economics</v>
      </c>
      <c r="C66" t="str">
        <f ca="1"/>
        <v>Europe</v>
      </c>
      <c r="D66" t="str">
        <f ca="1"/>
        <v>Netherlands</v>
      </c>
      <c r="E66">
        <f ca="1"/>
        <v>1</v>
      </c>
      <c r="F66" t="str">
        <f ca="1"/>
        <v>Yes (Subject to Availability)</v>
      </c>
      <c r="G66" s="66">
        <f ca="1"/>
        <v>2316.4749999999999</v>
      </c>
      <c r="H66">
        <f ca="1"/>
        <v>1</v>
      </c>
      <c r="I66">
        <f ca="1"/>
        <v>2</v>
      </c>
      <c r="J66">
        <f ca="1"/>
        <v>6</v>
      </c>
      <c r="K66" s="59">
        <f ca="1"/>
        <v>0.22784166666666669</v>
      </c>
      <c r="L66">
        <f ca="1"/>
        <v>0</v>
      </c>
      <c r="M66">
        <f ca="1"/>
        <v>0</v>
      </c>
      <c r="N66">
        <f ca="1"/>
        <v>1</v>
      </c>
      <c r="O66" s="39">
        <f ca="1"/>
        <v>1</v>
      </c>
      <c r="P66" s="112">
        <f ca="1"/>
        <v>0.52278416666666661</v>
      </c>
      <c r="Q66" s="112">
        <f ca="1"/>
        <v>0.89326131687242794</v>
      </c>
      <c r="R66">
        <f ca="1"/>
        <v>3.26</v>
      </c>
      <c r="S66" s="69">
        <f ca="1"/>
        <v>3.58</v>
      </c>
      <c r="T66" s="59">
        <f ca="1"/>
        <v>0.94027777777777777</v>
      </c>
      <c r="U66" s="112">
        <f ca="1"/>
        <v>0.9522222222222223</v>
      </c>
      <c r="V66" s="113">
        <f ca="1"/>
        <v>0.78942256858710558</v>
      </c>
      <c r="W66" s="110" t="str">
        <f ca="1"/>
        <v>All (except LLB &amp; JD)</v>
      </c>
    </row>
    <row r="67" spans="1:23" ht="14.45">
      <c r="A67" s="125">
        <f t="shared" ca="1" si="0"/>
        <v>64</v>
      </c>
      <c r="B67" s="125" t="str">
        <f ca="1"/>
        <v>ESADE Law School – Themis</v>
      </c>
      <c r="C67" t="str">
        <f ca="1"/>
        <v>Europe</v>
      </c>
      <c r="D67" t="str">
        <f ca="1"/>
        <v>Spain</v>
      </c>
      <c r="E67">
        <f ca="1"/>
        <v>1</v>
      </c>
      <c r="F67" t="str">
        <f ca="1"/>
        <v>Yes (Subject to Availability)</v>
      </c>
      <c r="G67" s="66">
        <f ca="1"/>
        <v>2092.2999999999997</v>
      </c>
      <c r="H67">
        <f ca="1"/>
        <v>1</v>
      </c>
      <c r="I67">
        <f ca="1"/>
        <v>0</v>
      </c>
      <c r="J67">
        <f ca="1"/>
        <v>2</v>
      </c>
      <c r="K67" s="59">
        <f ca="1"/>
        <v>0.30256666666666676</v>
      </c>
      <c r="L67">
        <f ca="1"/>
        <v>0</v>
      </c>
      <c r="M67">
        <f ca="1"/>
        <v>0</v>
      </c>
      <c r="N67">
        <f ca="1"/>
        <v>0</v>
      </c>
      <c r="O67" s="39">
        <f ca="1"/>
        <v>1</v>
      </c>
      <c r="P67" s="112">
        <f ca="1"/>
        <v>0.43025666666666662</v>
      </c>
      <c r="Q67" s="112">
        <f ca="1"/>
        <v>0.87525720164609055</v>
      </c>
      <c r="R67">
        <f ca="1"/>
        <v>3.49</v>
      </c>
      <c r="S67" s="69">
        <f ca="1"/>
        <v>3.59</v>
      </c>
      <c r="T67" s="59">
        <f ca="1"/>
        <v>0.93943661971830994</v>
      </c>
      <c r="U67" s="112">
        <f ca="1"/>
        <v>0.95154929577464809</v>
      </c>
      <c r="V67" s="113">
        <f ca="1"/>
        <v>0.75235438802913512</v>
      </c>
      <c r="W67" s="110" t="str">
        <f ca="1"/>
        <v>LLB &amp; JD</v>
      </c>
    </row>
    <row r="68" spans="1:23" ht="14.45">
      <c r="A68" s="125">
        <f t="shared" ca="1" si="0"/>
        <v>65</v>
      </c>
      <c r="B68" s="125" t="str">
        <f ca="1"/>
        <v>ESADE Law School – GGELO</v>
      </c>
      <c r="C68" t="str">
        <f ca="1"/>
        <v>Europe</v>
      </c>
      <c r="D68" t="str">
        <f ca="1"/>
        <v>Spain</v>
      </c>
      <c r="E68">
        <f ca="1"/>
        <v>1</v>
      </c>
      <c r="F68" t="str">
        <f ca="1"/>
        <v>Yes (Subject to Availability)</v>
      </c>
      <c r="G68" s="66">
        <f ca="1"/>
        <v>2092.2999999999997</v>
      </c>
      <c r="H68">
        <f ca="1"/>
        <v>1</v>
      </c>
      <c r="I68">
        <f ca="1"/>
        <v>0</v>
      </c>
      <c r="J68">
        <f ca="1"/>
        <v>8</v>
      </c>
      <c r="K68" s="59">
        <f ca="1"/>
        <v>0.30256666666666676</v>
      </c>
      <c r="L68">
        <f ca="1"/>
        <v>0</v>
      </c>
      <c r="M68">
        <f ca="1"/>
        <v>0</v>
      </c>
      <c r="N68">
        <f ca="1"/>
        <v>0</v>
      </c>
      <c r="O68" s="39">
        <f ca="1"/>
        <v>1</v>
      </c>
      <c r="P68" s="112">
        <f ca="1"/>
        <v>0.43025666666666662</v>
      </c>
      <c r="Q68" s="112">
        <f ca="1"/>
        <v>0.87525720164609055</v>
      </c>
      <c r="R68">
        <f ca="1"/>
        <v>3</v>
      </c>
      <c r="S68" s="69">
        <f ca="1"/>
        <v>3.6</v>
      </c>
      <c r="T68" s="59">
        <f ca="1"/>
        <v>0.93857142857142861</v>
      </c>
      <c r="U68" s="112">
        <f ca="1"/>
        <v>0.95085714285714285</v>
      </c>
      <c r="V68" s="113">
        <f ca="1"/>
        <v>0.75212367038996675</v>
      </c>
      <c r="W68" s="110" t="str">
        <f ca="1"/>
        <v>BSocSc</v>
      </c>
    </row>
    <row r="69" spans="1:23" ht="14.45">
      <c r="A69" s="125">
        <f t="shared" ref="A69:A132" ca="1" si="1">IF(B69="","",A68+1)</f>
        <v>66</v>
      </c>
      <c r="B69" s="125" t="str">
        <f ca="1"/>
        <v>Stockholm University</v>
      </c>
      <c r="C69" t="str">
        <f ca="1"/>
        <v>Europe</v>
      </c>
      <c r="D69" t="str">
        <f ca="1"/>
        <v>Sweden</v>
      </c>
      <c r="E69">
        <f ca="1"/>
        <v>1</v>
      </c>
      <c r="F69" t="str">
        <f ca="1"/>
        <v>Yes (Subject to Availability)</v>
      </c>
      <c r="G69" s="66">
        <f ca="1"/>
        <v>1733.12</v>
      </c>
      <c r="H69">
        <f ca="1"/>
        <v>1</v>
      </c>
      <c r="I69">
        <f ca="1"/>
        <v>2</v>
      </c>
      <c r="J69">
        <f ca="1"/>
        <v>4</v>
      </c>
      <c r="K69" s="59">
        <f ca="1"/>
        <v>0.42229333333333335</v>
      </c>
      <c r="L69">
        <f ca="1"/>
        <v>0</v>
      </c>
      <c r="M69">
        <f ca="1"/>
        <v>0</v>
      </c>
      <c r="N69">
        <f ca="1"/>
        <v>1</v>
      </c>
      <c r="O69" s="39">
        <f ca="1"/>
        <v>1</v>
      </c>
      <c r="P69" s="112">
        <f ca="1"/>
        <v>0.54222933333333334</v>
      </c>
      <c r="Q69" s="112">
        <f ca="1"/>
        <v>0.82767489711934161</v>
      </c>
      <c r="R69">
        <f ca="1"/>
        <v>3.35</v>
      </c>
      <c r="S69" s="69">
        <f ca="1"/>
        <v>3.6</v>
      </c>
      <c r="T69" s="59">
        <f ca="1"/>
        <v>0.93857142857142861</v>
      </c>
      <c r="U69" s="112">
        <f ca="1"/>
        <v>0.95085714285714285</v>
      </c>
      <c r="V69" s="113">
        <f ca="1"/>
        <v>0.77358712443660593</v>
      </c>
      <c r="W69" s="110" t="str">
        <f ca="1"/>
        <v>All (except LLB &amp; JD)</v>
      </c>
    </row>
    <row r="70" spans="1:23" ht="14.45">
      <c r="A70" s="125">
        <f t="shared" ca="1" si="1"/>
        <v>67</v>
      </c>
      <c r="B70" s="125" t="str">
        <f ca="1"/>
        <v>Universidad Pontificia Comillas de Madrid</v>
      </c>
      <c r="C70" t="str">
        <f ca="1"/>
        <v>Europe</v>
      </c>
      <c r="D70" t="str">
        <f ca="1"/>
        <v>Spain</v>
      </c>
      <c r="E70">
        <f ca="1"/>
        <v>1</v>
      </c>
      <c r="F70" t="str">
        <f ca="1"/>
        <v>No</v>
      </c>
      <c r="G70" s="66">
        <f ca="1"/>
        <v>1643.9499999999998</v>
      </c>
      <c r="H70">
        <f ca="1"/>
        <v>1</v>
      </c>
      <c r="I70">
        <f ca="1"/>
        <v>2</v>
      </c>
      <c r="J70">
        <f ca="1"/>
        <v>5</v>
      </c>
      <c r="K70" s="59">
        <f ca="1"/>
        <v>0.45201666666666673</v>
      </c>
      <c r="L70">
        <f ca="1"/>
        <v>0</v>
      </c>
      <c r="M70">
        <f ca="1"/>
        <v>0</v>
      </c>
      <c r="N70">
        <f ca="1"/>
        <v>1</v>
      </c>
      <c r="O70" s="39">
        <f ca="1"/>
        <v>1</v>
      </c>
      <c r="P70" s="112">
        <f ca="1"/>
        <v>0.5452016666666667</v>
      </c>
      <c r="Q70" s="112">
        <f ca="1"/>
        <v>0.87525720164609055</v>
      </c>
      <c r="R70">
        <f ca="1"/>
        <v>3.03</v>
      </c>
      <c r="S70" s="69">
        <f ca="1"/>
        <v>3.6</v>
      </c>
      <c r="T70" s="59">
        <f ca="1"/>
        <v>0.93857142857142861</v>
      </c>
      <c r="U70" s="112">
        <f ca="1"/>
        <v>0.95085714285714285</v>
      </c>
      <c r="V70" s="113">
        <f ca="1"/>
        <v>0.79043867038996662</v>
      </c>
      <c r="W70" s="110" t="str">
        <f ca="1"/>
        <v>All (except LLB &amp; JD)</v>
      </c>
    </row>
    <row r="71" spans="1:23" ht="14.45">
      <c r="A71" s="125">
        <f t="shared" ca="1" si="1"/>
        <v>68</v>
      </c>
      <c r="B71" s="125" t="str">
        <f ca="1"/>
        <v>Arizona State University</v>
      </c>
      <c r="C71" t="str">
        <f ca="1"/>
        <v>North America</v>
      </c>
      <c r="D71" t="str">
        <f ca="1"/>
        <v>USA</v>
      </c>
      <c r="E71">
        <f ca="1"/>
        <v>1</v>
      </c>
      <c r="F71" t="str">
        <f ca="1"/>
        <v>Yes (Subject to Availability)</v>
      </c>
      <c r="G71" s="66">
        <f ca="1"/>
        <v>4246.3999999999996</v>
      </c>
      <c r="H71">
        <f ca="1"/>
        <v>1</v>
      </c>
      <c r="I71">
        <f ca="1"/>
        <v>2</v>
      </c>
      <c r="J71">
        <f ca="1"/>
        <v>4</v>
      </c>
      <c r="K71" s="59">
        <f ca="1"/>
        <v>0</v>
      </c>
      <c r="L71">
        <f ca="1"/>
        <v>0</v>
      </c>
      <c r="M71">
        <f ca="1"/>
        <v>0</v>
      </c>
      <c r="N71">
        <f ca="1"/>
        <v>1</v>
      </c>
      <c r="O71" s="39">
        <f ca="1"/>
        <v>1</v>
      </c>
      <c r="P71" s="112">
        <f ca="1"/>
        <v>0.5</v>
      </c>
      <c r="Q71" s="112">
        <f ca="1"/>
        <v>0.61162551440329227</v>
      </c>
      <c r="R71">
        <f ca="1"/>
        <v>3.51</v>
      </c>
      <c r="S71" s="69">
        <f ca="1"/>
        <v>3.63</v>
      </c>
      <c r="T71" s="59">
        <f ca="1"/>
        <v>0.93582089552238812</v>
      </c>
      <c r="U71" s="112">
        <f ca="1"/>
        <v>0.94865671641791049</v>
      </c>
      <c r="V71" s="113">
        <f ca="1"/>
        <v>0.68676074360706763</v>
      </c>
      <c r="W71" s="110" t="str">
        <f ca="1"/>
        <v>All (except LLB &amp; JD)</v>
      </c>
    </row>
    <row r="72" spans="1:23" ht="14.45">
      <c r="A72" s="125">
        <f t="shared" ca="1" si="1"/>
        <v>69</v>
      </c>
      <c r="B72" s="125" t="str">
        <f ca="1"/>
        <v>City University of Hong Kong, School of Law</v>
      </c>
      <c r="C72" t="str">
        <f ca="1"/>
        <v>Asia</v>
      </c>
      <c r="D72" t="str">
        <f ca="1"/>
        <v>Hong Kong</v>
      </c>
      <c r="E72">
        <f ca="1"/>
        <v>1</v>
      </c>
      <c r="F72" t="str">
        <f ca="1"/>
        <v>Yes (Subject to Availability)</v>
      </c>
      <c r="G72" s="66">
        <f ca="1"/>
        <v>4767.7015000000001</v>
      </c>
      <c r="H72">
        <f ca="1"/>
        <v>1</v>
      </c>
      <c r="I72">
        <f ca="1"/>
        <v>0</v>
      </c>
      <c r="J72">
        <f ca="1"/>
        <v>2</v>
      </c>
      <c r="K72" s="59">
        <f ca="1"/>
        <v>0</v>
      </c>
      <c r="L72">
        <f ca="1"/>
        <v>1</v>
      </c>
      <c r="M72">
        <f ca="1"/>
        <v>0</v>
      </c>
      <c r="N72">
        <f ca="1"/>
        <v>0</v>
      </c>
      <c r="O72" s="39">
        <f ca="1"/>
        <v>1</v>
      </c>
      <c r="P72" s="112">
        <f ca="1"/>
        <v>0.8</v>
      </c>
      <c r="Q72" s="112">
        <f ca="1"/>
        <v>0.7456275720164609</v>
      </c>
      <c r="R72">
        <f ca="1"/>
        <v>3.63</v>
      </c>
      <c r="S72" s="69">
        <f ca="1"/>
        <v>3.63</v>
      </c>
      <c r="T72" s="59">
        <f ca="1"/>
        <v>0.93582089552238812</v>
      </c>
      <c r="U72" s="112">
        <f ca="1"/>
        <v>0.94865671641791049</v>
      </c>
      <c r="V72" s="113">
        <f ca="1"/>
        <v>0.83142809614479052</v>
      </c>
      <c r="W72" s="110" t="str">
        <f ca="1"/>
        <v>LLB &amp; JD</v>
      </c>
    </row>
    <row r="73" spans="1:23" ht="14.45">
      <c r="A73" s="125">
        <f t="shared" ca="1" si="1"/>
        <v>70</v>
      </c>
      <c r="B73" s="125" t="str">
        <f ca="1"/>
        <v>Bocconi University (School of Law)</v>
      </c>
      <c r="C73" t="str">
        <f ca="1"/>
        <v>Europe</v>
      </c>
      <c r="D73" t="str">
        <f ca="1"/>
        <v>Italy</v>
      </c>
      <c r="E73">
        <f ca="1"/>
        <v>1</v>
      </c>
      <c r="F73" t="str">
        <f ca="1"/>
        <v>Yes (Subject to Availability)</v>
      </c>
      <c r="G73" s="66">
        <f ca="1"/>
        <v>3676.4699999999993</v>
      </c>
      <c r="H73">
        <f ca="1"/>
        <v>1</v>
      </c>
      <c r="I73">
        <f ca="1"/>
        <v>0</v>
      </c>
      <c r="J73">
        <f ca="1"/>
        <v>3</v>
      </c>
      <c r="K73" s="59">
        <f ca="1"/>
        <v>0</v>
      </c>
      <c r="L73">
        <f ca="1"/>
        <v>0</v>
      </c>
      <c r="M73">
        <f ca="1"/>
        <v>0</v>
      </c>
      <c r="N73">
        <f ca="1"/>
        <v>0</v>
      </c>
      <c r="O73" s="39">
        <f ca="1"/>
        <v>1</v>
      </c>
      <c r="P73" s="112">
        <f ca="1"/>
        <v>0.4</v>
      </c>
      <c r="Q73" s="112">
        <f ca="1"/>
        <v>0.85082304526748964</v>
      </c>
      <c r="R73">
        <f ca="1"/>
        <v>3.45</v>
      </c>
      <c r="S73" s="69">
        <f ca="1"/>
        <v>3.65</v>
      </c>
      <c r="T73" s="59">
        <f ca="1"/>
        <v>0.93384615384615388</v>
      </c>
      <c r="U73" s="112">
        <f ca="1"/>
        <v>0.94707692307692315</v>
      </c>
      <c r="V73" s="113">
        <f ca="1"/>
        <v>0.73263332278147109</v>
      </c>
      <c r="W73" s="110" t="str">
        <f ca="1"/>
        <v>LLB &amp; JD</v>
      </c>
    </row>
    <row r="74" spans="1:23" ht="14.45">
      <c r="A74" s="125">
        <f t="shared" ca="1" si="1"/>
        <v>71</v>
      </c>
      <c r="B74" s="125" t="str">
        <f ca="1"/>
        <v>University College Dublin Sutherland School of Law</v>
      </c>
      <c r="C74" t="str">
        <f ca="1"/>
        <v>Europe</v>
      </c>
      <c r="D74" t="str">
        <f ca="1"/>
        <v>Ireland</v>
      </c>
      <c r="E74">
        <f ca="1"/>
        <v>1</v>
      </c>
      <c r="F74" t="str">
        <f ca="1"/>
        <v>Yes (Subject to Availability)</v>
      </c>
      <c r="G74" s="66">
        <f ca="1"/>
        <v>2331.42</v>
      </c>
      <c r="H74">
        <f ca="1"/>
        <v>1</v>
      </c>
      <c r="I74">
        <f ca="1"/>
        <v>0</v>
      </c>
      <c r="J74">
        <f ca="1"/>
        <v>2</v>
      </c>
      <c r="K74" s="59">
        <f ca="1"/>
        <v>0.22285999999999997</v>
      </c>
      <c r="L74">
        <f ca="1"/>
        <v>0</v>
      </c>
      <c r="M74">
        <f ca="1"/>
        <v>0</v>
      </c>
      <c r="N74">
        <f ca="1"/>
        <v>0</v>
      </c>
      <c r="O74" s="39">
        <f ca="1"/>
        <v>1</v>
      </c>
      <c r="P74" s="112">
        <f ca="1"/>
        <v>0.42228599999999999</v>
      </c>
      <c r="Q74" s="112">
        <f ca="1"/>
        <v>0.95087448559670784</v>
      </c>
      <c r="R74">
        <f ca="1"/>
        <v>3.65</v>
      </c>
      <c r="S74" s="69">
        <f ca="1"/>
        <v>3.65</v>
      </c>
      <c r="T74" s="59">
        <f ca="1"/>
        <v>0.93384615384615388</v>
      </c>
      <c r="U74" s="112">
        <f ca="1"/>
        <v>0.94707692307692315</v>
      </c>
      <c r="V74" s="113">
        <f ca="1"/>
        <v>0.77341246955787701</v>
      </c>
      <c r="W74" s="110" t="str">
        <f ca="1"/>
        <v>LLB &amp; JD</v>
      </c>
    </row>
    <row r="75" spans="1:23" ht="14.45">
      <c r="A75" s="125">
        <f t="shared" ca="1" si="1"/>
        <v>72</v>
      </c>
      <c r="B75" s="125" t="str">
        <f ca="1"/>
        <v>European Business School - Germany</v>
      </c>
      <c r="C75" t="str">
        <f ca="1"/>
        <v>Europe</v>
      </c>
      <c r="D75" t="str">
        <f ca="1"/>
        <v>Germany</v>
      </c>
      <c r="E75">
        <f ca="1"/>
        <v>1</v>
      </c>
      <c r="F75" t="str">
        <f ca="1"/>
        <v>Yes (Subject to Availability)</v>
      </c>
      <c r="G75" s="66">
        <f ca="1"/>
        <v>1785.9274999999998</v>
      </c>
      <c r="H75">
        <f ca="1"/>
        <v>1</v>
      </c>
      <c r="I75">
        <f ca="1"/>
        <v>0</v>
      </c>
      <c r="J75">
        <f ca="1"/>
        <v>6</v>
      </c>
      <c r="K75" s="59">
        <f ca="1"/>
        <v>0.40469083333333339</v>
      </c>
      <c r="L75">
        <f ca="1"/>
        <v>0</v>
      </c>
      <c r="M75">
        <f ca="1"/>
        <v>0</v>
      </c>
      <c r="N75">
        <f ca="1"/>
        <v>0</v>
      </c>
      <c r="O75" s="39">
        <f ca="1"/>
        <v>1</v>
      </c>
      <c r="P75" s="112">
        <f ca="1"/>
        <v>0.44046908333333334</v>
      </c>
      <c r="Q75" s="112">
        <f ca="1"/>
        <v>0.88940329218107006</v>
      </c>
      <c r="R75">
        <f ca="1"/>
        <v>3.17</v>
      </c>
      <c r="S75" s="69">
        <f ca="1"/>
        <v>3.66</v>
      </c>
      <c r="T75" s="59">
        <f ca="1"/>
        <v>0.93281250000000004</v>
      </c>
      <c r="U75" s="112">
        <f ca="1"/>
        <v>0.94625000000000004</v>
      </c>
      <c r="V75" s="113">
        <f ca="1"/>
        <v>0.75870745850480115</v>
      </c>
      <c r="W75" s="110" t="str">
        <f ca="1"/>
        <v>All (except LLB &amp; JD)</v>
      </c>
    </row>
    <row r="76" spans="1:23" ht="14.45">
      <c r="A76" s="125">
        <f t="shared" ca="1" si="1"/>
        <v>73</v>
      </c>
      <c r="B76" s="125" t="str">
        <f ca="1"/>
        <v>Universitat Pompeu Fabra</v>
      </c>
      <c r="C76" t="str">
        <f ca="1"/>
        <v>Europe</v>
      </c>
      <c r="D76" t="str">
        <f ca="1"/>
        <v>Spain</v>
      </c>
      <c r="E76">
        <f ca="1"/>
        <v>1</v>
      </c>
      <c r="F76" t="str">
        <f ca="1"/>
        <v>Yes (Subject to Availability)</v>
      </c>
      <c r="G76" s="66">
        <f ca="1"/>
        <v>1494.5</v>
      </c>
      <c r="H76">
        <f ca="1"/>
        <v>1</v>
      </c>
      <c r="I76">
        <f ca="1"/>
        <v>2</v>
      </c>
      <c r="J76">
        <f ca="1"/>
        <v>7</v>
      </c>
      <c r="K76" s="59">
        <f ca="1"/>
        <v>0.50183333333333335</v>
      </c>
      <c r="L76">
        <f ca="1"/>
        <v>0</v>
      </c>
      <c r="M76">
        <f ca="1"/>
        <v>0</v>
      </c>
      <c r="N76">
        <f ca="1"/>
        <v>1</v>
      </c>
      <c r="O76" s="39">
        <f ca="1"/>
        <v>1</v>
      </c>
      <c r="P76" s="112">
        <f ca="1"/>
        <v>0.55018333333333336</v>
      </c>
      <c r="Q76" s="112">
        <f ca="1"/>
        <v>0.87525720164609055</v>
      </c>
      <c r="R76">
        <f ca="1"/>
        <v>3.43</v>
      </c>
      <c r="S76" s="69">
        <f ca="1"/>
        <v>3.66</v>
      </c>
      <c r="T76" s="59">
        <f ca="1"/>
        <v>0.93281250000000004</v>
      </c>
      <c r="U76" s="112">
        <f ca="1"/>
        <v>0.94625000000000004</v>
      </c>
      <c r="V76" s="113">
        <f ca="1"/>
        <v>0.79056351165980798</v>
      </c>
      <c r="W76" s="110" t="str">
        <f ca="1"/>
        <v>BBM &amp; BSc (Econ)</v>
      </c>
    </row>
    <row r="77" spans="1:23" ht="14.45">
      <c r="A77" s="125">
        <f t="shared" ca="1" si="1"/>
        <v>74</v>
      </c>
      <c r="B77" s="125" t="str">
        <f ca="1"/>
        <v>Universitat Pompeu Fabra - ESCI</v>
      </c>
      <c r="C77" t="str">
        <f ca="1"/>
        <v>Europe</v>
      </c>
      <c r="D77" t="str">
        <f ca="1"/>
        <v>Spain</v>
      </c>
      <c r="E77">
        <f ca="1"/>
        <v>1</v>
      </c>
      <c r="F77" t="str">
        <f ca="1"/>
        <v>Yes (Subject to Availability)</v>
      </c>
      <c r="G77" s="66">
        <f ca="1"/>
        <v>1494.5</v>
      </c>
      <c r="H77">
        <f ca="1"/>
        <v>1</v>
      </c>
      <c r="I77">
        <f ca="1"/>
        <v>2</v>
      </c>
      <c r="J77">
        <f ca="1"/>
        <v>6</v>
      </c>
      <c r="K77" s="59">
        <f ca="1"/>
        <v>0.50183333333333335</v>
      </c>
      <c r="L77">
        <f ca="1"/>
        <v>0</v>
      </c>
      <c r="M77">
        <f ca="1"/>
        <v>0</v>
      </c>
      <c r="N77">
        <f ca="1"/>
        <v>1</v>
      </c>
      <c r="O77" s="39">
        <f ca="1"/>
        <v>1</v>
      </c>
      <c r="P77" s="112">
        <f ca="1"/>
        <v>0.55018333333333336</v>
      </c>
      <c r="Q77" s="112">
        <f ca="1"/>
        <v>0.87525720164609055</v>
      </c>
      <c r="R77">
        <f ca="1"/>
        <v>3.56</v>
      </c>
      <c r="S77" s="69">
        <f ca="1"/>
        <v>3.67</v>
      </c>
      <c r="T77" s="59">
        <f ca="1"/>
        <v>0.93174603174603177</v>
      </c>
      <c r="U77" s="112">
        <f ca="1"/>
        <v>0.94539682539682546</v>
      </c>
      <c r="V77" s="113">
        <f ca="1"/>
        <v>0.79027912012541657</v>
      </c>
      <c r="W77" s="110" t="str">
        <f ca="1"/>
        <v>All (except LLB &amp; JD)</v>
      </c>
    </row>
    <row r="78" spans="1:23" ht="14.45">
      <c r="A78" s="125">
        <f t="shared" ca="1" si="1"/>
        <v>75</v>
      </c>
      <c r="B78" s="125" t="str">
        <f ca="1"/>
        <v>Lund University</v>
      </c>
      <c r="C78" t="str">
        <f ca="1"/>
        <v>Europe</v>
      </c>
      <c r="D78" t="str">
        <f ca="1"/>
        <v>Sweden</v>
      </c>
      <c r="E78">
        <f ca="1"/>
        <v>1</v>
      </c>
      <c r="F78" t="str">
        <f ca="1"/>
        <v>Yes (Subject to Availability)</v>
      </c>
      <c r="G78" s="66">
        <f ca="1"/>
        <v>1448.7799999999997</v>
      </c>
      <c r="H78">
        <f ca="1"/>
        <v>1</v>
      </c>
      <c r="I78">
        <f ca="1"/>
        <v>2</v>
      </c>
      <c r="J78">
        <f ca="1"/>
        <v>6</v>
      </c>
      <c r="K78" s="59">
        <f ca="1"/>
        <v>0.51707333333333338</v>
      </c>
      <c r="L78">
        <f ca="1"/>
        <v>0</v>
      </c>
      <c r="M78">
        <f ca="1"/>
        <v>0</v>
      </c>
      <c r="N78">
        <f ca="1"/>
        <v>1</v>
      </c>
      <c r="O78" s="39">
        <f ca="1"/>
        <v>1</v>
      </c>
      <c r="P78" s="112">
        <f ca="1"/>
        <v>0.55170733333333333</v>
      </c>
      <c r="Q78" s="112">
        <f ca="1"/>
        <v>0.82767489711934161</v>
      </c>
      <c r="R78">
        <f ca="1"/>
        <v>3.54</v>
      </c>
      <c r="S78" s="69">
        <f ca="1"/>
        <v>3.7</v>
      </c>
      <c r="T78" s="59">
        <f ca="1"/>
        <v>0.92833333333333334</v>
      </c>
      <c r="U78" s="112">
        <f ca="1"/>
        <v>0.94266666666666676</v>
      </c>
      <c r="V78" s="113">
        <f ca="1"/>
        <v>0.77401629903978053</v>
      </c>
      <c r="W78" s="110" t="str">
        <f ca="1"/>
        <v>All</v>
      </c>
    </row>
    <row r="79" spans="1:23" ht="14.45">
      <c r="A79" s="125">
        <f t="shared" ca="1" si="1"/>
        <v>76</v>
      </c>
      <c r="B79" s="125" t="str">
        <f ca="1"/>
        <v>Chung Ang University</v>
      </c>
      <c r="C79" t="str">
        <f ca="1"/>
        <v>Asia</v>
      </c>
      <c r="D79" t="str">
        <f ca="1"/>
        <v>S. Korea</v>
      </c>
      <c r="E79">
        <f ca="1"/>
        <v>1</v>
      </c>
      <c r="F79" t="str">
        <f ca="1"/>
        <v>Yes (Subject to Availability)</v>
      </c>
      <c r="G79" s="66">
        <f ca="1"/>
        <v>9614.0406000000003</v>
      </c>
      <c r="H79">
        <f ca="1"/>
        <v>1</v>
      </c>
      <c r="I79">
        <f ca="1"/>
        <v>0</v>
      </c>
      <c r="J79">
        <f ca="1"/>
        <v>2</v>
      </c>
      <c r="K79" s="59">
        <f ca="1"/>
        <v>0</v>
      </c>
      <c r="L79">
        <f ca="1"/>
        <v>1</v>
      </c>
      <c r="M79">
        <f ca="1"/>
        <v>0</v>
      </c>
      <c r="N79">
        <f ca="1"/>
        <v>0</v>
      </c>
      <c r="O79" s="39">
        <f ca="1"/>
        <v>1</v>
      </c>
      <c r="P79" s="112">
        <f ca="1"/>
        <v>0.8</v>
      </c>
      <c r="Q79" s="112">
        <f ca="1"/>
        <v>0.81069958847736634</v>
      </c>
      <c r="R79">
        <f ca="1"/>
        <v>3.69</v>
      </c>
      <c r="S79" s="69">
        <f ca="1"/>
        <v>3.71</v>
      </c>
      <c r="T79" s="59">
        <f ca="1"/>
        <v>0.92711864406779665</v>
      </c>
      <c r="U79" s="112">
        <f ca="1"/>
        <v>0.94169491525423732</v>
      </c>
      <c r="V79" s="113">
        <f ca="1"/>
        <v>0.85079816791053453</v>
      </c>
      <c r="W79" s="110" t="str">
        <f ca="1"/>
        <v>All (except LLB &amp; JD)</v>
      </c>
    </row>
    <row r="80" spans="1:23" ht="14.45">
      <c r="A80" s="125">
        <f t="shared" ca="1" si="1"/>
        <v>77</v>
      </c>
      <c r="B80" s="125" t="str">
        <f ca="1"/>
        <v>Boston University</v>
      </c>
      <c r="C80" t="str">
        <f ca="1"/>
        <v>North America</v>
      </c>
      <c r="D80" t="str">
        <f ca="1"/>
        <v>USA</v>
      </c>
      <c r="E80">
        <f ca="1"/>
        <v>1</v>
      </c>
      <c r="F80" t="str">
        <f ca="1"/>
        <v>Yes (Subject to Availability)</v>
      </c>
      <c r="G80" s="66">
        <f ca="1"/>
        <v>4090.6101999999996</v>
      </c>
      <c r="H80">
        <f ca="1"/>
        <v>1</v>
      </c>
      <c r="I80">
        <f ca="1"/>
        <v>2</v>
      </c>
      <c r="J80">
        <f ca="1"/>
        <v>2</v>
      </c>
      <c r="K80" s="59">
        <f ca="1"/>
        <v>0</v>
      </c>
      <c r="L80">
        <f ca="1"/>
        <v>0</v>
      </c>
      <c r="M80">
        <f ca="1"/>
        <v>0</v>
      </c>
      <c r="N80">
        <f ca="1"/>
        <v>1</v>
      </c>
      <c r="O80" s="39">
        <f ca="1"/>
        <v>1</v>
      </c>
      <c r="P80" s="112">
        <f ca="1"/>
        <v>0.5</v>
      </c>
      <c r="Q80" s="112">
        <f ca="1"/>
        <v>0.61162551440329227</v>
      </c>
      <c r="R80">
        <f ca="1"/>
        <v>3.6</v>
      </c>
      <c r="S80" s="69">
        <f ca="1"/>
        <v>3.72</v>
      </c>
      <c r="T80" s="59">
        <f ca="1"/>
        <v>0.92586206896551726</v>
      </c>
      <c r="U80" s="112">
        <f ca="1"/>
        <v>0.94068965517241376</v>
      </c>
      <c r="V80" s="113">
        <f ca="1"/>
        <v>0.68410505652523534</v>
      </c>
      <c r="W80" s="110" t="str">
        <f ca="1"/>
        <v>All (except LLB &amp; JD)</v>
      </c>
    </row>
    <row r="81" spans="1:23" ht="14.45">
      <c r="A81" s="125">
        <f t="shared" ca="1" si="1"/>
        <v>78</v>
      </c>
      <c r="B81" s="125" t="str">
        <f ca="1"/>
        <v>Aarhus School of Business, University of Aarhus</v>
      </c>
      <c r="C81" t="str">
        <f ca="1"/>
        <v>Europe</v>
      </c>
      <c r="D81" t="str">
        <f ca="1"/>
        <v>Denmark</v>
      </c>
      <c r="E81">
        <f ca="1"/>
        <v>1</v>
      </c>
      <c r="F81" t="str">
        <f ca="1"/>
        <v>Yes (Subject to Availability)</v>
      </c>
      <c r="G81" s="66">
        <f ca="1"/>
        <v>1520.76</v>
      </c>
      <c r="H81">
        <f ca="1"/>
        <v>1</v>
      </c>
      <c r="I81">
        <f ca="1"/>
        <v>2</v>
      </c>
      <c r="J81">
        <f ca="1"/>
        <v>6</v>
      </c>
      <c r="K81" s="59">
        <f ca="1"/>
        <v>0.49308000000000002</v>
      </c>
      <c r="L81">
        <f ca="1"/>
        <v>0</v>
      </c>
      <c r="M81">
        <f ca="1"/>
        <v>0</v>
      </c>
      <c r="N81">
        <f ca="1"/>
        <v>1</v>
      </c>
      <c r="O81" s="39">
        <f ca="1"/>
        <v>1</v>
      </c>
      <c r="P81" s="112">
        <f ca="1"/>
        <v>0.54930800000000002</v>
      </c>
      <c r="Q81" s="112">
        <f ca="1"/>
        <v>0.93055555555555569</v>
      </c>
      <c r="R81">
        <f ca="1"/>
        <v>3.36</v>
      </c>
      <c r="S81" s="69">
        <f ca="1"/>
        <v>3.73</v>
      </c>
      <c r="T81" s="59">
        <f ca="1"/>
        <v>0.92456140350877203</v>
      </c>
      <c r="U81" s="112">
        <f ca="1"/>
        <v>0.93964912280701762</v>
      </c>
      <c r="V81" s="113">
        <f ca="1"/>
        <v>0.80650422612085781</v>
      </c>
      <c r="W81" s="110" t="str">
        <f ca="1"/>
        <v>All (except LLB &amp; JD)</v>
      </c>
    </row>
    <row r="82" spans="1:23" ht="14.45">
      <c r="A82" s="125">
        <f t="shared" ca="1" si="1"/>
        <v>79</v>
      </c>
      <c r="B82" s="125" t="str">
        <f ca="1"/>
        <v>Peking University (Guanghua School of Management)</v>
      </c>
      <c r="C82" t="str">
        <f ca="1"/>
        <v>Asia</v>
      </c>
      <c r="D82" t="str">
        <f ca="1"/>
        <v>China</v>
      </c>
      <c r="E82">
        <f ca="1"/>
        <v>1</v>
      </c>
      <c r="F82" t="str">
        <f ca="1"/>
        <v>No</v>
      </c>
      <c r="G82" s="66">
        <f ca="1"/>
        <v>1576.44</v>
      </c>
      <c r="H82">
        <f ca="1"/>
        <v>1</v>
      </c>
      <c r="I82">
        <f ca="1"/>
        <v>0</v>
      </c>
      <c r="J82">
        <f ca="1"/>
        <v>1</v>
      </c>
      <c r="K82" s="59">
        <f ca="1"/>
        <v>0.47452</v>
      </c>
      <c r="L82">
        <f ca="1"/>
        <v>1</v>
      </c>
      <c r="M82">
        <f ca="1"/>
        <v>0</v>
      </c>
      <c r="N82">
        <f ca="1"/>
        <v>0</v>
      </c>
      <c r="O82" s="39">
        <f ca="1"/>
        <v>1</v>
      </c>
      <c r="P82" s="112">
        <f ca="1"/>
        <v>0.84745199999999998</v>
      </c>
      <c r="Q82" s="112">
        <f ca="1"/>
        <v>0.7456275720164609</v>
      </c>
      <c r="R82">
        <f ca="1"/>
        <v>3.74</v>
      </c>
      <c r="S82" s="69">
        <f ca="1"/>
        <v>3.74</v>
      </c>
      <c r="T82" s="59">
        <f ca="1"/>
        <v>0.92321428571428577</v>
      </c>
      <c r="U82" s="112">
        <f ca="1"/>
        <v>0.93857142857142861</v>
      </c>
      <c r="V82" s="113">
        <f ca="1"/>
        <v>0.84388366686262983</v>
      </c>
      <c r="W82" s="110" t="str">
        <f ca="1"/>
        <v>All (except LLB &amp; JD)</v>
      </c>
    </row>
    <row r="83" spans="1:23" ht="14.45">
      <c r="A83" s="125">
        <f t="shared" ca="1" si="1"/>
        <v>80</v>
      </c>
      <c r="B83" s="125" t="str">
        <f ca="1"/>
        <v>Universidad Carlos III de Madrid</v>
      </c>
      <c r="C83" t="str">
        <f ca="1"/>
        <v>Europe</v>
      </c>
      <c r="D83" t="str">
        <f ca="1"/>
        <v>Spain</v>
      </c>
      <c r="E83">
        <f ca="1"/>
        <v>1</v>
      </c>
      <c r="F83" t="str">
        <f ca="1"/>
        <v>Yes (Subject to Availability)</v>
      </c>
      <c r="G83" s="66">
        <f ca="1"/>
        <v>1345.05</v>
      </c>
      <c r="H83">
        <f ca="1"/>
        <v>1</v>
      </c>
      <c r="I83">
        <f ca="1"/>
        <v>2</v>
      </c>
      <c r="J83">
        <f ca="1"/>
        <v>12</v>
      </c>
      <c r="K83" s="59">
        <f ca="1"/>
        <v>0.55164999999999997</v>
      </c>
      <c r="L83">
        <f ca="1"/>
        <v>0</v>
      </c>
      <c r="M83">
        <f ca="1"/>
        <v>0</v>
      </c>
      <c r="N83">
        <f ca="1"/>
        <v>1</v>
      </c>
      <c r="O83" s="39">
        <f ca="1"/>
        <v>1</v>
      </c>
      <c r="P83" s="112">
        <f ca="1"/>
        <v>0.55516500000000002</v>
      </c>
      <c r="Q83" s="112">
        <f ca="1"/>
        <v>0.87525720164609055</v>
      </c>
      <c r="R83">
        <f ca="1"/>
        <v>3.2</v>
      </c>
      <c r="S83" s="69">
        <f ca="1"/>
        <v>3.75</v>
      </c>
      <c r="T83" s="59">
        <f ca="1"/>
        <v>0.92181818181818187</v>
      </c>
      <c r="U83" s="112">
        <f ca="1"/>
        <v>0.93745454545454554</v>
      </c>
      <c r="V83" s="113">
        <f ca="1"/>
        <v>0.78929224903354545</v>
      </c>
      <c r="W83" s="110" t="str">
        <f ca="1"/>
        <v>All (except LLB &amp; JD)</v>
      </c>
    </row>
    <row r="84" spans="1:23" ht="14.45">
      <c r="A84" s="125">
        <f t="shared" ca="1" si="1"/>
        <v>81</v>
      </c>
      <c r="B84" s="125" t="str">
        <f ca="1"/>
        <v>ESCP Europe</v>
      </c>
      <c r="C84" t="str">
        <f ca="1"/>
        <v>Europe</v>
      </c>
      <c r="D84" t="str">
        <f ca="1"/>
        <v>France</v>
      </c>
      <c r="E84">
        <f ca="1"/>
        <v>1</v>
      </c>
      <c r="F84" t="str">
        <f ca="1"/>
        <v>No</v>
      </c>
      <c r="G84" s="66">
        <f ca="1"/>
        <v>2876.9124999999999</v>
      </c>
      <c r="H84">
        <f ca="1"/>
        <v>1</v>
      </c>
      <c r="I84">
        <f ca="1"/>
        <v>0</v>
      </c>
      <c r="J84">
        <f ca="1"/>
        <v>6</v>
      </c>
      <c r="K84" s="59">
        <f ca="1"/>
        <v>4.10291666666667E-2</v>
      </c>
      <c r="L84">
        <f ca="1"/>
        <v>0</v>
      </c>
      <c r="M84">
        <f ca="1"/>
        <v>0</v>
      </c>
      <c r="N84">
        <f ca="1"/>
        <v>0</v>
      </c>
      <c r="O84" s="39">
        <f ca="1"/>
        <v>1</v>
      </c>
      <c r="P84" s="112">
        <f ca="1"/>
        <v>0.4041029166666667</v>
      </c>
      <c r="Q84" s="112">
        <f ca="1"/>
        <v>0.74897119341563789</v>
      </c>
      <c r="R84">
        <f ca="1"/>
        <v>3.02</v>
      </c>
      <c r="S84" s="69">
        <f ca="1"/>
        <v>3.74</v>
      </c>
      <c r="T84" s="59">
        <f ca="1"/>
        <v>0.9211309532294335</v>
      </c>
      <c r="U84" s="112">
        <f ca="1"/>
        <v>0.93690476258354694</v>
      </c>
      <c r="V84" s="113">
        <f ca="1"/>
        <v>0.69665962422195049</v>
      </c>
      <c r="W84" s="110" t="str">
        <f ca="1"/>
        <v>All (except LLB &amp; JD)</v>
      </c>
    </row>
    <row r="85" spans="1:23" ht="14.45">
      <c r="A85" s="125">
        <f t="shared" ca="1" si="1"/>
        <v>82</v>
      </c>
      <c r="B85" s="125" t="str">
        <f ca="1"/>
        <v>Aalto University School of Business</v>
      </c>
      <c r="C85" t="str">
        <f ca="1"/>
        <v>Europe</v>
      </c>
      <c r="D85" t="str">
        <f ca="1"/>
        <v>Finland</v>
      </c>
      <c r="E85">
        <f ca="1"/>
        <v>1</v>
      </c>
      <c r="F85" t="str">
        <f ca="1"/>
        <v>Yes (Subject to Availability)</v>
      </c>
      <c r="G85" s="66">
        <f ca="1"/>
        <v>1494.5</v>
      </c>
      <c r="H85">
        <f ca="1"/>
        <v>1</v>
      </c>
      <c r="I85">
        <f ca="1"/>
        <v>2</v>
      </c>
      <c r="J85">
        <f ca="1"/>
        <v>5</v>
      </c>
      <c r="K85" s="59">
        <f ca="1"/>
        <v>0.50183333333333335</v>
      </c>
      <c r="L85">
        <f ca="1"/>
        <v>0</v>
      </c>
      <c r="M85">
        <f ca="1"/>
        <v>0</v>
      </c>
      <c r="N85">
        <f ca="1"/>
        <v>1</v>
      </c>
      <c r="O85" s="39">
        <f ca="1"/>
        <v>1</v>
      </c>
      <c r="P85" s="112">
        <f ca="1"/>
        <v>0.55018333333333336</v>
      </c>
      <c r="Q85" s="112">
        <f ca="1"/>
        <v>0.90689300411522633</v>
      </c>
      <c r="R85">
        <f ca="1"/>
        <v>3.54</v>
      </c>
      <c r="S85" s="69">
        <f ca="1"/>
        <v>3.76</v>
      </c>
      <c r="T85" s="59">
        <f ca="1"/>
        <v>0.92037037037037051</v>
      </c>
      <c r="U85" s="112">
        <f ca="1"/>
        <v>0.9362962962962964</v>
      </c>
      <c r="V85" s="113">
        <f ca="1"/>
        <v>0.79779087791495196</v>
      </c>
      <c r="W85" s="110" t="str">
        <f ca="1"/>
        <v>All (except LLB &amp; JD)</v>
      </c>
    </row>
    <row r="86" spans="1:23" ht="14.45">
      <c r="A86" s="125">
        <f t="shared" ca="1" si="1"/>
        <v>83</v>
      </c>
      <c r="B86" s="125" t="str">
        <f ca="1"/>
        <v>Korea University</v>
      </c>
      <c r="C86" t="str">
        <f ca="1"/>
        <v>Asia</v>
      </c>
      <c r="D86" t="str">
        <f ca="1"/>
        <v>S. Korea</v>
      </c>
      <c r="E86">
        <f ca="1"/>
        <v>1</v>
      </c>
      <c r="F86" t="str">
        <f ca="1"/>
        <v>Yes (Subject to Availability)</v>
      </c>
      <c r="G86" s="66">
        <f ca="1"/>
        <v>1789.8006227499998</v>
      </c>
      <c r="H86">
        <f ca="1"/>
        <v>1</v>
      </c>
      <c r="I86">
        <f ca="1"/>
        <v>2</v>
      </c>
      <c r="J86">
        <f ca="1"/>
        <v>2</v>
      </c>
      <c r="K86" s="59">
        <f ca="1"/>
        <v>0.40339979241666674</v>
      </c>
      <c r="L86">
        <f ca="1"/>
        <v>1</v>
      </c>
      <c r="M86">
        <f ca="1"/>
        <v>0</v>
      </c>
      <c r="N86">
        <f ca="1"/>
        <v>1</v>
      </c>
      <c r="O86" s="39">
        <f ca="1"/>
        <v>1</v>
      </c>
      <c r="P86" s="112">
        <f ca="1"/>
        <v>0.94033997924166679</v>
      </c>
      <c r="Q86" s="112">
        <f ca="1"/>
        <v>0.81069958847736634</v>
      </c>
      <c r="R86">
        <f ca="1"/>
        <v>3.72</v>
      </c>
      <c r="S86" s="69">
        <f ca="1"/>
        <v>3.76</v>
      </c>
      <c r="T86" s="59">
        <f ca="1"/>
        <v>0.92037037037037051</v>
      </c>
      <c r="U86" s="112">
        <f ca="1"/>
        <v>0.9362962962962964</v>
      </c>
      <c r="V86" s="113">
        <f ca="1"/>
        <v>0.89577862133844322</v>
      </c>
      <c r="W86" s="110" t="str">
        <f ca="1"/>
        <v>All (except LLB &amp; JD)</v>
      </c>
    </row>
    <row r="87" spans="1:23" ht="14.45">
      <c r="A87" s="125">
        <f t="shared" ca="1" si="1"/>
        <v>84</v>
      </c>
      <c r="B87" s="125" t="str">
        <f ca="1"/>
        <v>Peking University (Law School)</v>
      </c>
      <c r="C87" t="str">
        <f ca="1"/>
        <v>Asia</v>
      </c>
      <c r="D87" t="str">
        <f ca="1"/>
        <v>China</v>
      </c>
      <c r="E87">
        <f ca="1"/>
        <v>1</v>
      </c>
      <c r="F87" t="str">
        <f ca="1"/>
        <v>No</v>
      </c>
      <c r="G87" s="66">
        <f ca="1"/>
        <v>1576.44</v>
      </c>
      <c r="H87">
        <f ca="1"/>
        <v>1</v>
      </c>
      <c r="I87">
        <f ca="1"/>
        <v>0</v>
      </c>
      <c r="J87">
        <f ca="1"/>
        <v>1</v>
      </c>
      <c r="K87" s="59">
        <f ca="1"/>
        <v>0.47452</v>
      </c>
      <c r="L87">
        <f ca="1"/>
        <v>1</v>
      </c>
      <c r="M87">
        <f ca="1"/>
        <v>0</v>
      </c>
      <c r="N87">
        <f ca="1"/>
        <v>0</v>
      </c>
      <c r="O87" s="39">
        <f ca="1"/>
        <v>1</v>
      </c>
      <c r="P87" s="112">
        <f ca="1"/>
        <v>0.84745199999999998</v>
      </c>
      <c r="Q87" s="112">
        <f ca="1"/>
        <v>0.7456275720164609</v>
      </c>
      <c r="R87">
        <f ca="1"/>
        <v>3.76</v>
      </c>
      <c r="S87" s="69">
        <f ca="1"/>
        <v>3.76</v>
      </c>
      <c r="T87" s="59">
        <f ca="1"/>
        <v>0.92037037037037051</v>
      </c>
      <c r="U87" s="112">
        <f ca="1"/>
        <v>0.9362962962962964</v>
      </c>
      <c r="V87" s="113">
        <f ca="1"/>
        <v>0.84312528943758569</v>
      </c>
      <c r="W87" s="110" t="str">
        <f ca="1"/>
        <v>LLB &amp; JD</v>
      </c>
    </row>
    <row r="88" spans="1:23" ht="14.45">
      <c r="A88" s="125">
        <f t="shared" ca="1" si="1"/>
        <v>85</v>
      </c>
      <c r="B88" s="125" t="str">
        <f ca="1"/>
        <v>University of Mannheim</v>
      </c>
      <c r="C88" t="str">
        <f ca="1"/>
        <v>Europe</v>
      </c>
      <c r="D88" t="str">
        <f ca="1"/>
        <v>Germany</v>
      </c>
      <c r="E88">
        <f ca="1"/>
        <v>1</v>
      </c>
      <c r="F88" t="str">
        <f ca="1"/>
        <v>Yes (Subject to Availability)</v>
      </c>
      <c r="G88" s="66">
        <f ca="1"/>
        <v>1494.5</v>
      </c>
      <c r="H88">
        <f ca="1"/>
        <v>1</v>
      </c>
      <c r="I88">
        <f ca="1"/>
        <v>2</v>
      </c>
      <c r="J88">
        <f ca="1"/>
        <v>12</v>
      </c>
      <c r="K88" s="59">
        <f ca="1"/>
        <v>0.50183333333333335</v>
      </c>
      <c r="L88">
        <f ca="1"/>
        <v>0</v>
      </c>
      <c r="M88">
        <f ca="1"/>
        <v>0</v>
      </c>
      <c r="N88">
        <f ca="1"/>
        <v>1</v>
      </c>
      <c r="O88" s="39">
        <f ca="1"/>
        <v>1</v>
      </c>
      <c r="P88" s="112">
        <f ca="1"/>
        <v>0.55018333333333336</v>
      </c>
      <c r="Q88" s="112">
        <f ca="1"/>
        <v>0.88940329218107006</v>
      </c>
      <c r="R88">
        <f ca="1"/>
        <v>2.97</v>
      </c>
      <c r="S88" s="69">
        <f ca="1"/>
        <v>3.79</v>
      </c>
      <c r="T88" s="59">
        <f ca="1"/>
        <v>0.915686274509804</v>
      </c>
      <c r="U88" s="112">
        <f ca="1"/>
        <v>0.9325490196078432</v>
      </c>
      <c r="V88" s="113">
        <f ca="1"/>
        <v>0.79071188170741546</v>
      </c>
      <c r="W88" s="110" t="str">
        <f ca="1"/>
        <v>BAcc &amp; BBM</v>
      </c>
    </row>
    <row r="89" spans="1:23" ht="14.45">
      <c r="A89" s="125">
        <f t="shared" ca="1" si="1"/>
        <v>86</v>
      </c>
      <c r="B89" s="125" t="str">
        <f ca="1"/>
        <v>Ewha Womans University</v>
      </c>
      <c r="C89" t="str">
        <f ca="1"/>
        <v>Asia</v>
      </c>
      <c r="D89" t="str">
        <f ca="1"/>
        <v>S. Korea</v>
      </c>
      <c r="E89">
        <f ca="1"/>
        <v>1</v>
      </c>
      <c r="F89" t="str">
        <f ca="1"/>
        <v>Yes (Subject to Availability)</v>
      </c>
      <c r="G89" s="66">
        <f ca="1"/>
        <v>1022.1667</v>
      </c>
      <c r="H89">
        <f ca="1"/>
        <v>1</v>
      </c>
      <c r="I89">
        <f ca="1"/>
        <v>2</v>
      </c>
      <c r="J89">
        <f ca="1"/>
        <v>1</v>
      </c>
      <c r="K89" s="59">
        <f ca="1"/>
        <v>0.65927776666666671</v>
      </c>
      <c r="L89">
        <f ca="1"/>
        <v>1</v>
      </c>
      <c r="M89">
        <f ca="1"/>
        <v>0</v>
      </c>
      <c r="N89">
        <f ca="1"/>
        <v>1</v>
      </c>
      <c r="O89" s="39">
        <f ca="1"/>
        <v>1</v>
      </c>
      <c r="P89" s="112">
        <f ca="1"/>
        <v>0.96592777666666652</v>
      </c>
      <c r="Q89" s="112">
        <f ca="1"/>
        <v>0.81069958847736634</v>
      </c>
      <c r="R89">
        <f ca="1"/>
        <v>3.8</v>
      </c>
      <c r="S89" s="69">
        <f ca="1"/>
        <v>3.8</v>
      </c>
      <c r="T89" s="59">
        <f ca="1"/>
        <v>0.91400000000000003</v>
      </c>
      <c r="U89" s="112">
        <f ca="1"/>
        <v>0.93120000000000003</v>
      </c>
      <c r="V89" s="113">
        <f ca="1"/>
        <v>0.90260912171467755</v>
      </c>
      <c r="W89" s="110" t="str">
        <f ca="1"/>
        <v>All (except LLB &amp; JD)</v>
      </c>
    </row>
    <row r="90" spans="1:23" ht="14.45">
      <c r="A90" s="125">
        <f t="shared" ca="1" si="1"/>
        <v>87</v>
      </c>
      <c r="B90" s="125" t="str">
        <f ca="1"/>
        <v>Emory University</v>
      </c>
      <c r="C90" t="str">
        <f ca="1"/>
        <v>North America</v>
      </c>
      <c r="D90" t="str">
        <f ca="1"/>
        <v>USA</v>
      </c>
      <c r="E90">
        <f ca="1"/>
        <v>1</v>
      </c>
      <c r="F90" t="str">
        <f ca="1"/>
        <v>Yes (Subject to Availability)</v>
      </c>
      <c r="G90" s="66">
        <f ca="1"/>
        <v>5063.8320000000003</v>
      </c>
      <c r="H90">
        <f ca="1"/>
        <v>1</v>
      </c>
      <c r="I90">
        <f ca="1"/>
        <v>2</v>
      </c>
      <c r="J90">
        <f ca="1"/>
        <v>2</v>
      </c>
      <c r="K90" s="59">
        <f ca="1"/>
        <v>0</v>
      </c>
      <c r="L90">
        <f ca="1"/>
        <v>0</v>
      </c>
      <c r="M90">
        <f ca="1"/>
        <v>0</v>
      </c>
      <c r="N90">
        <f ca="1"/>
        <v>1</v>
      </c>
      <c r="O90" s="39">
        <f ca="1"/>
        <v>1</v>
      </c>
      <c r="P90" s="112">
        <f ca="1"/>
        <v>0.5</v>
      </c>
      <c r="Q90" s="112">
        <f ca="1"/>
        <v>0.61162551440329227</v>
      </c>
      <c r="R90">
        <f ca="1"/>
        <v>3.81</v>
      </c>
      <c r="S90" s="69">
        <f ca="1"/>
        <v>3.81</v>
      </c>
      <c r="T90" s="59">
        <f ca="1"/>
        <v>0.91224489795918373</v>
      </c>
      <c r="U90" s="112">
        <f ca="1"/>
        <v>0.92979591836734699</v>
      </c>
      <c r="V90" s="113">
        <f ca="1"/>
        <v>0.68047381092354653</v>
      </c>
      <c r="W90" s="110" t="str">
        <f ca="1"/>
        <v>All (except LLB &amp; JD)</v>
      </c>
    </row>
    <row r="91" spans="1:23" ht="14.45">
      <c r="A91" s="125">
        <f t="shared" ca="1" si="1"/>
        <v>88</v>
      </c>
      <c r="B91" s="125" t="str">
        <f ca="1"/>
        <v>Erasmus University Rotterdam, Rotterdam School of Management</v>
      </c>
      <c r="C91" t="str">
        <f ca="1"/>
        <v>Europe</v>
      </c>
      <c r="D91" t="str">
        <f ca="1"/>
        <v>Netherlands</v>
      </c>
      <c r="E91">
        <f ca="1"/>
        <v>1</v>
      </c>
      <c r="F91" t="str">
        <f ca="1"/>
        <v>Yes (Subject to Availability)</v>
      </c>
      <c r="G91" s="66">
        <f ca="1"/>
        <v>2316.4749999999999</v>
      </c>
      <c r="H91">
        <f ca="1"/>
        <v>1</v>
      </c>
      <c r="I91">
        <f ca="1"/>
        <v>2</v>
      </c>
      <c r="J91">
        <f ca="1"/>
        <v>16</v>
      </c>
      <c r="K91" s="59">
        <f ca="1"/>
        <v>0.22784166666666669</v>
      </c>
      <c r="L91">
        <f ca="1"/>
        <v>0</v>
      </c>
      <c r="M91">
        <f ca="1"/>
        <v>0</v>
      </c>
      <c r="N91">
        <f ca="1"/>
        <v>1</v>
      </c>
      <c r="O91" s="39">
        <f ca="1"/>
        <v>1</v>
      </c>
      <c r="P91" s="112">
        <f ca="1"/>
        <v>0.52278416666666661</v>
      </c>
      <c r="Q91" s="112">
        <f ca="1"/>
        <v>0.89326131687242794</v>
      </c>
      <c r="R91">
        <f ca="1"/>
        <v>3.33</v>
      </c>
      <c r="S91" s="69">
        <f ca="1"/>
        <v>3.81</v>
      </c>
      <c r="T91" s="59">
        <f ca="1"/>
        <v>0.91224489795918373</v>
      </c>
      <c r="U91" s="112">
        <f ca="1"/>
        <v>0.92979591836734699</v>
      </c>
      <c r="V91" s="113">
        <f ca="1"/>
        <v>0.78194713396881388</v>
      </c>
      <c r="W91" s="110" t="str">
        <f ca="1"/>
        <v>All (except LLB &amp; JD)</v>
      </c>
    </row>
    <row r="92" spans="1:23" ht="14.45">
      <c r="A92" s="125">
        <f t="shared" ca="1" si="1"/>
        <v>89</v>
      </c>
      <c r="B92" s="125" t="str">
        <f ca="1"/>
        <v>Libera Università Internazionale degli Studi Sociali Guido Carli</v>
      </c>
      <c r="C92" t="str">
        <f ca="1"/>
        <v>Europe</v>
      </c>
      <c r="D92" t="str">
        <f ca="1"/>
        <v>Italy</v>
      </c>
      <c r="E92">
        <f ca="1"/>
        <v>1</v>
      </c>
      <c r="F92" t="str">
        <f ca="1"/>
        <v>Yes (Guaranteed)</v>
      </c>
      <c r="G92" s="66">
        <f ca="1"/>
        <v>2898.5827499999996</v>
      </c>
      <c r="H92">
        <f ca="1"/>
        <v>1</v>
      </c>
      <c r="I92">
        <f ca="1"/>
        <v>2</v>
      </c>
      <c r="J92">
        <f ca="1"/>
        <v>13</v>
      </c>
      <c r="K92" s="59">
        <f ca="1"/>
        <v>3.3805750000000141E-2</v>
      </c>
      <c r="L92">
        <f ca="1"/>
        <v>0</v>
      </c>
      <c r="M92">
        <f ca="1"/>
        <v>0</v>
      </c>
      <c r="N92">
        <f ca="1"/>
        <v>1</v>
      </c>
      <c r="O92" s="39">
        <f ca="1"/>
        <v>1</v>
      </c>
      <c r="P92" s="112">
        <f ca="1"/>
        <v>0.503380575</v>
      </c>
      <c r="Q92" s="112">
        <f ca="1"/>
        <v>0.85082304526748964</v>
      </c>
      <c r="R92">
        <f ca="1"/>
        <v>3.46</v>
      </c>
      <c r="S92" s="69">
        <f ca="1"/>
        <v>3.81</v>
      </c>
      <c r="T92" s="59">
        <f ca="1"/>
        <v>0.91224489795918373</v>
      </c>
      <c r="U92" s="112">
        <f ca="1"/>
        <v>0.92979591836734699</v>
      </c>
      <c r="V92" s="113">
        <f ca="1"/>
        <v>0.76133317954494562</v>
      </c>
      <c r="W92" s="110" t="str">
        <f ca="1"/>
        <v>All</v>
      </c>
    </row>
    <row r="93" spans="1:23" ht="14.45">
      <c r="A93" s="125">
        <f t="shared" ca="1" si="1"/>
        <v>90</v>
      </c>
      <c r="B93" s="125" t="str">
        <f ca="1"/>
        <v>Utrecht University - Faculty of Law, Economics and Governance</v>
      </c>
      <c r="C93" t="str">
        <f ca="1"/>
        <v>Europe</v>
      </c>
      <c r="D93" t="str">
        <f ca="1"/>
        <v>Netherlands</v>
      </c>
      <c r="E93">
        <f ca="1"/>
        <v>1</v>
      </c>
      <c r="F93" t="str">
        <f ca="1"/>
        <v>Yes (Subject to Availability)</v>
      </c>
      <c r="G93" s="66">
        <f ca="1"/>
        <v>1643.9499999999998</v>
      </c>
      <c r="H93">
        <f ca="1"/>
        <v>1</v>
      </c>
      <c r="I93">
        <f ca="1"/>
        <v>0</v>
      </c>
      <c r="J93">
        <f ca="1"/>
        <v>6</v>
      </c>
      <c r="K93" s="59">
        <f ca="1"/>
        <v>0.45201666666666673</v>
      </c>
      <c r="L93">
        <f ca="1"/>
        <v>0</v>
      </c>
      <c r="M93">
        <f ca="1"/>
        <v>0</v>
      </c>
      <c r="N93">
        <f ca="1"/>
        <v>0</v>
      </c>
      <c r="O93" s="39">
        <f ca="1"/>
        <v>1</v>
      </c>
      <c r="P93" s="112">
        <f ca="1"/>
        <v>0.44520166666666672</v>
      </c>
      <c r="Q93" s="112">
        <f ca="1"/>
        <v>0.89326131687242794</v>
      </c>
      <c r="R93">
        <f ca="1"/>
        <v>3.32</v>
      </c>
      <c r="S93" s="69">
        <f ca="1"/>
        <v>3.79</v>
      </c>
      <c r="T93" s="59">
        <f ca="1"/>
        <v>0.90573633792907449</v>
      </c>
      <c r="U93" s="112">
        <f ca="1"/>
        <v>0.92458907034325954</v>
      </c>
      <c r="V93" s="113">
        <f ca="1"/>
        <v>0.75435068462745136</v>
      </c>
      <c r="W93" s="110" t="str">
        <f ca="1"/>
        <v>All</v>
      </c>
    </row>
    <row r="94" spans="1:23" ht="14.45">
      <c r="A94" s="125">
        <f t="shared" ca="1" si="1"/>
        <v>91</v>
      </c>
      <c r="B94" s="125" t="str">
        <f ca="1"/>
        <v>IE University</v>
      </c>
      <c r="C94" t="str">
        <f ca="1"/>
        <v>Europe</v>
      </c>
      <c r="D94" t="str">
        <f ca="1"/>
        <v>Spain</v>
      </c>
      <c r="E94">
        <f ca="1"/>
        <v>1</v>
      </c>
      <c r="F94" t="str">
        <f ca="1"/>
        <v>Yes (Subject to Availability)</v>
      </c>
      <c r="G94" s="66">
        <f ca="1"/>
        <v>2604.1662499999998</v>
      </c>
      <c r="H94">
        <f ca="1"/>
        <v>1</v>
      </c>
      <c r="I94">
        <f ca="1"/>
        <v>2</v>
      </c>
      <c r="J94">
        <f ca="1"/>
        <v>13</v>
      </c>
      <c r="K94" s="59">
        <f ca="1"/>
        <v>0.13194458333333342</v>
      </c>
      <c r="L94">
        <f ca="1"/>
        <v>0</v>
      </c>
      <c r="M94">
        <f ca="1"/>
        <v>0</v>
      </c>
      <c r="N94">
        <f ca="1"/>
        <v>1</v>
      </c>
      <c r="O94" s="39">
        <f ca="1"/>
        <v>1</v>
      </c>
      <c r="P94" s="112">
        <f ca="1"/>
        <v>0.51319445833333333</v>
      </c>
      <c r="Q94" s="112">
        <f ca="1"/>
        <v>0.87525720164609055</v>
      </c>
      <c r="R94">
        <f ca="1"/>
        <v>3.52</v>
      </c>
      <c r="S94" s="69">
        <f ca="1"/>
        <v>3.87</v>
      </c>
      <c r="T94" s="59">
        <f ca="1"/>
        <v>0.9</v>
      </c>
      <c r="U94" s="112">
        <f ca="1"/>
        <v>0.92000000000000015</v>
      </c>
      <c r="V94" s="113">
        <f ca="1"/>
        <v>0.76948388665980794</v>
      </c>
      <c r="W94" s="110" t="str">
        <f ca="1"/>
        <v>All</v>
      </c>
    </row>
    <row r="95" spans="1:23" ht="14.45">
      <c r="A95" s="125">
        <f t="shared" ca="1" si="1"/>
        <v>92</v>
      </c>
      <c r="B95" s="125" t="str">
        <f ca="1"/>
        <v>Tilburg University</v>
      </c>
      <c r="C95" t="str">
        <f ca="1"/>
        <v>Europe</v>
      </c>
      <c r="D95" t="str">
        <f ca="1"/>
        <v>Netherlands</v>
      </c>
      <c r="E95">
        <f ca="1"/>
        <v>1</v>
      </c>
      <c r="F95" t="str">
        <f ca="1"/>
        <v>Yes (Subject to Availability)</v>
      </c>
      <c r="G95" s="66">
        <f ca="1"/>
        <v>2017.575</v>
      </c>
      <c r="H95">
        <f ca="1"/>
        <v>1</v>
      </c>
      <c r="I95">
        <f ca="1"/>
        <v>2</v>
      </c>
      <c r="J95">
        <f ca="1"/>
        <v>14</v>
      </c>
      <c r="K95" s="59">
        <f ca="1"/>
        <v>0.32747499999999996</v>
      </c>
      <c r="L95">
        <f ca="1"/>
        <v>0</v>
      </c>
      <c r="M95">
        <f ca="1"/>
        <v>0</v>
      </c>
      <c r="N95">
        <f ca="1"/>
        <v>1</v>
      </c>
      <c r="O95" s="39">
        <f ca="1"/>
        <v>1</v>
      </c>
      <c r="P95" s="112">
        <f ca="1"/>
        <v>0.53274749999999993</v>
      </c>
      <c r="Q95" s="112">
        <f ca="1"/>
        <v>0.89326131687242794</v>
      </c>
      <c r="R95">
        <f ca="1"/>
        <v>3.43</v>
      </c>
      <c r="S95" s="69">
        <f ca="1"/>
        <v>3.88</v>
      </c>
      <c r="T95" s="59">
        <f ca="1"/>
        <v>0.9</v>
      </c>
      <c r="U95" s="112">
        <f ca="1"/>
        <v>0.92000000000000015</v>
      </c>
      <c r="V95" s="113">
        <f ca="1"/>
        <v>0.78200293895747597</v>
      </c>
      <c r="W95" s="110" t="str">
        <f ca="1"/>
        <v>All</v>
      </c>
    </row>
    <row r="96" spans="1:23" ht="14.45">
      <c r="A96" s="125">
        <f t="shared" ca="1" si="1"/>
        <v>93</v>
      </c>
      <c r="B96" s="125" t="str">
        <f ca="1"/>
        <v>University of St Gallen</v>
      </c>
      <c r="C96" t="str">
        <f ca="1"/>
        <v>Europe</v>
      </c>
      <c r="D96" t="str">
        <f ca="1"/>
        <v>Switzerland</v>
      </c>
      <c r="E96">
        <f ca="1"/>
        <v>1</v>
      </c>
      <c r="F96" t="str">
        <f ca="1"/>
        <v>Yes (Subject to Availability)</v>
      </c>
      <c r="G96" s="66">
        <f ca="1"/>
        <v>2640.4</v>
      </c>
      <c r="H96">
        <f ca="1"/>
        <v>1</v>
      </c>
      <c r="I96">
        <f ca="1"/>
        <v>2</v>
      </c>
      <c r="J96">
        <f ca="1"/>
        <v>40</v>
      </c>
      <c r="K96" s="59">
        <f ca="1"/>
        <v>0.11986666666666664</v>
      </c>
      <c r="L96">
        <f ca="1"/>
        <v>0</v>
      </c>
      <c r="M96">
        <f ca="1"/>
        <v>0</v>
      </c>
      <c r="N96">
        <f ca="1"/>
        <v>1</v>
      </c>
      <c r="O96" s="39">
        <f ca="1"/>
        <v>1</v>
      </c>
      <c r="P96" s="112">
        <f ca="1"/>
        <v>0.5119866666666667</v>
      </c>
      <c r="Q96" s="112">
        <f ca="1"/>
        <v>0.93878600823045266</v>
      </c>
      <c r="R96">
        <f ca="1"/>
        <v>3.45</v>
      </c>
      <c r="S96" s="69">
        <f ca="1"/>
        <v>3.96</v>
      </c>
      <c r="T96" s="59">
        <f ca="1"/>
        <v>0.9</v>
      </c>
      <c r="U96" s="112">
        <f ca="1"/>
        <v>0.92000000000000015</v>
      </c>
      <c r="V96" s="113">
        <f ca="1"/>
        <v>0.79025755829903976</v>
      </c>
      <c r="W96" s="110" t="str">
        <f ca="1"/>
        <v>All</v>
      </c>
    </row>
    <row r="97" spans="1:23" ht="14.45">
      <c r="A97" s="125">
        <f t="shared" ca="1" si="1"/>
        <v>94</v>
      </c>
      <c r="B97" s="125" t="str">
        <f ca="1"/>
        <v>VU University Amsterdam</v>
      </c>
      <c r="C97" t="str">
        <f ca="1"/>
        <v>Europe</v>
      </c>
      <c r="D97" t="str">
        <f ca="1"/>
        <v>Netherlands</v>
      </c>
      <c r="E97">
        <f ca="1"/>
        <v>1</v>
      </c>
      <c r="F97" t="str">
        <f ca="1"/>
        <v>Yes (Subject to Availability)</v>
      </c>
      <c r="G97" s="66">
        <f ca="1"/>
        <v>2083.3329999999996</v>
      </c>
      <c r="H97">
        <f ca="1"/>
        <v>1</v>
      </c>
      <c r="I97">
        <f ca="1"/>
        <v>2</v>
      </c>
      <c r="J97">
        <f ca="1"/>
        <v>20</v>
      </c>
      <c r="K97" s="59">
        <f ca="1"/>
        <v>0.30555566666666678</v>
      </c>
      <c r="L97">
        <f ca="1"/>
        <v>0</v>
      </c>
      <c r="M97">
        <f ca="1"/>
        <v>0</v>
      </c>
      <c r="N97">
        <f ca="1"/>
        <v>1</v>
      </c>
      <c r="O97" s="39">
        <f ca="1"/>
        <v>1</v>
      </c>
      <c r="P97" s="112">
        <f ca="1"/>
        <v>0.5305555666666667</v>
      </c>
      <c r="Q97" s="112">
        <f ca="1"/>
        <v>0.89326131687242794</v>
      </c>
      <c r="R97">
        <f ca="1"/>
        <v>3.61</v>
      </c>
      <c r="S97" s="69">
        <f ca="1"/>
        <v>3.95</v>
      </c>
      <c r="T97" s="59">
        <f ca="1"/>
        <v>0.9</v>
      </c>
      <c r="U97" s="112">
        <f ca="1"/>
        <v>0.92000000000000015</v>
      </c>
      <c r="V97" s="113">
        <f ca="1"/>
        <v>0.7812722945130316</v>
      </c>
      <c r="W97" s="110" t="str">
        <f ca="1"/>
        <v>All</v>
      </c>
    </row>
    <row r="98" spans="1:23" ht="14.45">
      <c r="A98" s="125">
        <f t="shared" ca="1" si="1"/>
        <v>95</v>
      </c>
      <c r="B98" s="125" t="str">
        <f ca="1"/>
        <v>Hong Kong University of Science and Technology</v>
      </c>
      <c r="C98" t="str">
        <f ca="1"/>
        <v>Asia</v>
      </c>
      <c r="D98" t="str">
        <f ca="1"/>
        <v>Hong Kong</v>
      </c>
      <c r="E98">
        <f ca="1"/>
        <v>1</v>
      </c>
      <c r="F98" t="str">
        <f ca="1"/>
        <v>Yes (Subject to Availability)</v>
      </c>
      <c r="G98" s="66">
        <f ca="1"/>
        <v>1619.8036999999999</v>
      </c>
      <c r="H98">
        <f ca="1"/>
        <v>1</v>
      </c>
      <c r="I98">
        <f ca="1"/>
        <v>0</v>
      </c>
      <c r="J98">
        <f ca="1"/>
        <v>3</v>
      </c>
      <c r="K98" s="59">
        <f ca="1"/>
        <v>0.46006543333333333</v>
      </c>
      <c r="L98">
        <f ca="1"/>
        <v>1</v>
      </c>
      <c r="M98">
        <f ca="1"/>
        <v>0</v>
      </c>
      <c r="N98">
        <f ca="1"/>
        <v>0</v>
      </c>
      <c r="O98" s="39">
        <f ca="1"/>
        <v>1</v>
      </c>
      <c r="P98" s="112">
        <f ca="1"/>
        <v>0.84600654333333336</v>
      </c>
      <c r="Q98" s="112">
        <f ca="1"/>
        <v>0.7456275720164609</v>
      </c>
      <c r="R98">
        <f ca="1"/>
        <v>3.27</v>
      </c>
      <c r="S98" s="69">
        <f ca="1"/>
        <v>3.65</v>
      </c>
      <c r="T98" s="59">
        <f ca="1"/>
        <v>0.88940508889115344</v>
      </c>
      <c r="U98" s="112">
        <f ca="1"/>
        <v>0.91152407111292288</v>
      </c>
      <c r="V98" s="113">
        <f ca="1"/>
        <v>0.83438606215423905</v>
      </c>
      <c r="W98" s="110" t="str">
        <f ca="1"/>
        <v>All (except LLB &amp; JD)</v>
      </c>
    </row>
    <row r="99" spans="1:23" ht="14.45">
      <c r="A99" s="125">
        <f t="shared" ca="1" si="1"/>
        <v>96</v>
      </c>
      <c r="B99" s="125" t="str">
        <f ca="1"/>
        <v>Université Paris-Dauphine</v>
      </c>
      <c r="C99" t="str">
        <f ca="1"/>
        <v>Europe</v>
      </c>
      <c r="D99" t="str">
        <f ca="1"/>
        <v>France</v>
      </c>
      <c r="E99">
        <f ca="1"/>
        <v>1</v>
      </c>
      <c r="F99" t="str">
        <f ca="1"/>
        <v>Yes (Subject to Availability)</v>
      </c>
      <c r="G99" s="66">
        <f ca="1"/>
        <v>1494.5</v>
      </c>
      <c r="H99">
        <f ca="1"/>
        <v>1</v>
      </c>
      <c r="I99">
        <f ca="1"/>
        <v>2</v>
      </c>
      <c r="J99">
        <f ca="1"/>
        <v>20</v>
      </c>
      <c r="K99" s="59">
        <f ca="1"/>
        <v>0.50183333333333335</v>
      </c>
      <c r="L99">
        <f ca="1"/>
        <v>0</v>
      </c>
      <c r="M99">
        <f ca="1"/>
        <v>0</v>
      </c>
      <c r="N99">
        <f ca="1"/>
        <v>1</v>
      </c>
      <c r="O99" s="39">
        <f ca="1"/>
        <v>1</v>
      </c>
      <c r="P99" s="112">
        <f ca="1"/>
        <v>0.55018333333333336</v>
      </c>
      <c r="Q99" s="112">
        <f ca="1"/>
        <v>0.74897119341563789</v>
      </c>
      <c r="R99">
        <f ca="1"/>
        <v>3.37</v>
      </c>
      <c r="S99" s="69">
        <f ca="1"/>
        <v>4.04</v>
      </c>
      <c r="T99" s="59">
        <f ca="1"/>
        <v>0.88805773526905041</v>
      </c>
      <c r="U99" s="112">
        <f ca="1"/>
        <v>0.91044618821524037</v>
      </c>
      <c r="V99" s="113">
        <f ca="1"/>
        <v>0.7365335716547371</v>
      </c>
      <c r="W99" s="110" t="str">
        <f ca="1"/>
        <v>All (except LLB &amp; JD)</v>
      </c>
    </row>
    <row r="100" spans="1:23" ht="14.45">
      <c r="A100" s="125">
        <f t="shared" ca="1" si="1"/>
        <v>97</v>
      </c>
      <c r="B100" s="125" t="str">
        <f ca="1"/>
        <v>City University of New York - Baruch College</v>
      </c>
      <c r="C100" t="str">
        <f ca="1"/>
        <v>North America</v>
      </c>
      <c r="D100" t="str">
        <f ca="1"/>
        <v>USA</v>
      </c>
      <c r="E100">
        <f ca="1"/>
        <v>1</v>
      </c>
      <c r="F100" t="str">
        <f ca="1"/>
        <v>Yes (Subject to Availability)</v>
      </c>
      <c r="G100" s="66">
        <f ca="1"/>
        <v>3589.5349999999999</v>
      </c>
      <c r="H100">
        <f ca="1"/>
        <v>1</v>
      </c>
      <c r="I100">
        <f ca="1"/>
        <v>2</v>
      </c>
      <c r="J100">
        <f ca="1"/>
        <v>6</v>
      </c>
      <c r="K100" s="59">
        <f ca="1"/>
        <v>0</v>
      </c>
      <c r="L100">
        <f ca="1"/>
        <v>0</v>
      </c>
      <c r="M100">
        <f ca="1"/>
        <v>0</v>
      </c>
      <c r="N100">
        <f ca="1"/>
        <v>1</v>
      </c>
      <c r="O100" s="39">
        <f ca="1"/>
        <v>1</v>
      </c>
      <c r="P100" s="112">
        <f ca="1"/>
        <v>0.5</v>
      </c>
      <c r="Q100" s="112">
        <f ca="1"/>
        <v>0.61162551440329227</v>
      </c>
      <c r="R100">
        <f ca="1"/>
        <v>3.49</v>
      </c>
      <c r="S100" s="69">
        <f ca="1"/>
        <v>3.83</v>
      </c>
      <c r="T100" s="59">
        <f ca="1"/>
        <v>0.85857984325338965</v>
      </c>
      <c r="U100" s="112">
        <f ca="1"/>
        <v>0.88686387460271177</v>
      </c>
      <c r="V100" s="113">
        <f ca="1"/>
        <v>0.66616312966866797</v>
      </c>
      <c r="W100" s="110" t="str">
        <f ca="1"/>
        <v>All (except LLB &amp; JD)</v>
      </c>
    </row>
    <row r="101" spans="1:23" ht="14.45">
      <c r="A101" s="125">
        <f t="shared" ca="1" si="1"/>
        <v>98</v>
      </c>
      <c r="B101" s="125" t="str">
        <f ca="1"/>
        <v>KTH Royal Institute of Technology</v>
      </c>
      <c r="C101" t="str">
        <f ca="1"/>
        <v>Europe</v>
      </c>
      <c r="D101" t="str">
        <f ca="1"/>
        <v>Sweden</v>
      </c>
      <c r="E101">
        <f ca="1"/>
        <v>1</v>
      </c>
      <c r="F101" t="str">
        <f ca="1"/>
        <v>Yes (Subject to Availability)</v>
      </c>
      <c r="G101" s="66">
        <f ca="1"/>
        <v>927.4899999999999</v>
      </c>
      <c r="H101">
        <f ca="1"/>
        <v>1</v>
      </c>
      <c r="I101">
        <f ca="1"/>
        <v>2</v>
      </c>
      <c r="J101">
        <f ca="1"/>
        <v>6</v>
      </c>
      <c r="K101" s="59">
        <f ca="1"/>
        <v>0.69083666666666677</v>
      </c>
      <c r="L101">
        <f ca="1"/>
        <v>0</v>
      </c>
      <c r="M101">
        <f ca="1"/>
        <v>0</v>
      </c>
      <c r="N101">
        <f ca="1"/>
        <v>1</v>
      </c>
      <c r="O101" s="39">
        <f ca="1"/>
        <v>1</v>
      </c>
      <c r="P101" s="112">
        <f ca="1"/>
        <v>0.56908366666666665</v>
      </c>
      <c r="Q101" s="112">
        <f ca="1"/>
        <v>0.82767489711934161</v>
      </c>
      <c r="R101">
        <f ca="1"/>
        <v>3.49</v>
      </c>
      <c r="S101" s="69">
        <f ca="1"/>
        <v>3.85</v>
      </c>
      <c r="T101" s="59">
        <f ca="1"/>
        <v>0.80728758245798848</v>
      </c>
      <c r="U101" s="112">
        <f ca="1"/>
        <v>0.84583006596639088</v>
      </c>
      <c r="V101" s="113">
        <f ca="1"/>
        <v>0.74752954325079968</v>
      </c>
      <c r="W101" s="110" t="str">
        <f ca="1"/>
        <v>All (except LLB &amp; JD)</v>
      </c>
    </row>
    <row r="102" spans="1:23" ht="14.45">
      <c r="A102" s="125">
        <f t="shared" ca="1" si="1"/>
        <v>99</v>
      </c>
      <c r="B102" s="125" t="str">
        <f ca="1"/>
        <v>Universitat Pompeu Fabra - Faculty of Law</v>
      </c>
      <c r="C102" t="str">
        <f ca="1"/>
        <v>Europe</v>
      </c>
      <c r="D102" t="str">
        <f ca="1"/>
        <v>Spain</v>
      </c>
      <c r="E102">
        <f ca="1"/>
        <v>1</v>
      </c>
      <c r="F102" t="str">
        <f ca="1"/>
        <v>Yes (Subject to Availability)</v>
      </c>
      <c r="G102" s="66">
        <f ca="1"/>
        <v>1494.5</v>
      </c>
      <c r="H102">
        <f ca="1"/>
        <v>1</v>
      </c>
      <c r="I102">
        <f ca="1"/>
        <v>0</v>
      </c>
      <c r="J102">
        <f ca="1"/>
        <v>3</v>
      </c>
      <c r="K102" s="59">
        <f ca="1"/>
        <v>0.50183333333333335</v>
      </c>
      <c r="L102">
        <f ca="1"/>
        <v>0</v>
      </c>
      <c r="M102">
        <f ca="1"/>
        <v>0</v>
      </c>
      <c r="N102">
        <f ca="1"/>
        <v>0</v>
      </c>
      <c r="O102" s="39">
        <f ca="1"/>
        <v>1</v>
      </c>
      <c r="P102" s="112">
        <f ca="1"/>
        <v>0.45018333333333338</v>
      </c>
      <c r="Q102" s="112">
        <f ca="1"/>
        <v>0.87525720164609055</v>
      </c>
      <c r="R102">
        <f ca="1"/>
        <v>3.15</v>
      </c>
      <c r="S102" s="69">
        <f ca="1"/>
        <v>3.66</v>
      </c>
      <c r="T102" s="59">
        <f ca="1"/>
        <v>0.79778284192258742</v>
      </c>
      <c r="U102" s="112">
        <f ca="1"/>
        <v>0.83822627353806989</v>
      </c>
      <c r="V102" s="113">
        <f ca="1"/>
        <v>0.72122226950583135</v>
      </c>
      <c r="W102" s="110" t="str">
        <f ca="1"/>
        <v>LLB &amp; JD</v>
      </c>
    </row>
    <row r="103" spans="1:23" ht="14.45">
      <c r="A103" s="125">
        <f t="shared" ca="1" si="1"/>
        <v>100</v>
      </c>
      <c r="B103" s="125" t="str">
        <f ca="1"/>
        <v>ESADE Law School</v>
      </c>
      <c r="C103" t="str">
        <f ca="1"/>
        <v>Europe</v>
      </c>
      <c r="D103" t="str">
        <f ca="1"/>
        <v>Spain</v>
      </c>
      <c r="E103">
        <f ca="1"/>
        <v>1</v>
      </c>
      <c r="F103" t="str">
        <f ca="1"/>
        <v>Yes (Subject to Availability)</v>
      </c>
      <c r="G103" s="66">
        <f ca="1"/>
        <v>2092.2999999999997</v>
      </c>
      <c r="H103">
        <f ca="1"/>
        <v>1</v>
      </c>
      <c r="I103">
        <f ca="1"/>
        <v>0</v>
      </c>
      <c r="J103">
        <f ca="1"/>
        <v>8</v>
      </c>
      <c r="K103" s="59">
        <f ca="1"/>
        <v>0.30256666666666676</v>
      </c>
      <c r="L103">
        <f ca="1"/>
        <v>0</v>
      </c>
      <c r="M103">
        <f ca="1"/>
        <v>0</v>
      </c>
      <c r="N103">
        <f ca="1"/>
        <v>0</v>
      </c>
      <c r="O103" s="39">
        <f ca="1"/>
        <v>1</v>
      </c>
      <c r="P103" s="112">
        <f ca="1"/>
        <v>0.43025666666666662</v>
      </c>
      <c r="Q103" s="112">
        <f ca="1"/>
        <v>0.87525720164609055</v>
      </c>
      <c r="R103">
        <f ca="1"/>
        <v>3.49</v>
      </c>
      <c r="S103" s="69">
        <f ca="1"/>
        <v>3.9</v>
      </c>
      <c r="T103" s="59">
        <f ca="1"/>
        <v>0.79597789811768116</v>
      </c>
      <c r="U103" s="112">
        <f ca="1"/>
        <v>0.83678231849414497</v>
      </c>
      <c r="V103" s="113">
        <f ca="1"/>
        <v>0.71409872893563409</v>
      </c>
      <c r="W103" s="110" t="str">
        <f ca="1"/>
        <v>LLB &amp; JD</v>
      </c>
    </row>
    <row r="104" spans="1:23" ht="14.45">
      <c r="A104" s="125">
        <f t="shared" ca="1" si="1"/>
        <v>101</v>
      </c>
      <c r="B104" s="125" t="str">
        <f ca="1"/>
        <v>Vienna University of Economics and Business</v>
      </c>
      <c r="C104" t="str">
        <f ca="1"/>
        <v>Europe</v>
      </c>
      <c r="D104" t="str">
        <f ca="1"/>
        <v>Austria</v>
      </c>
      <c r="E104">
        <f ca="1"/>
        <v>1</v>
      </c>
      <c r="F104" t="str">
        <f ca="1"/>
        <v>Yes (Subject to Availability)</v>
      </c>
      <c r="G104" s="66">
        <f ca="1"/>
        <v>1621.5325</v>
      </c>
      <c r="H104">
        <f ca="1"/>
        <v>1</v>
      </c>
      <c r="I104">
        <f ca="1"/>
        <v>2</v>
      </c>
      <c r="J104">
        <f ca="1"/>
        <v>8</v>
      </c>
      <c r="K104" s="59">
        <f ca="1"/>
        <v>0.45948916666666667</v>
      </c>
      <c r="L104">
        <f ca="1"/>
        <v>0</v>
      </c>
      <c r="M104">
        <f ca="1"/>
        <v>0</v>
      </c>
      <c r="N104">
        <f ca="1"/>
        <v>1</v>
      </c>
      <c r="O104" s="39">
        <f ca="1"/>
        <v>1</v>
      </c>
      <c r="P104" s="112">
        <f ca="1"/>
        <v>0.54594891666666667</v>
      </c>
      <c r="Q104" s="112">
        <f ca="1"/>
        <v>0.94830246913580252</v>
      </c>
      <c r="R104">
        <f ca="1"/>
        <v>3.75</v>
      </c>
      <c r="S104" s="69">
        <f ca="1"/>
        <v>3.88</v>
      </c>
      <c r="T104" s="59">
        <f ca="1"/>
        <v>0.79275531553420975</v>
      </c>
      <c r="U104" s="112">
        <f ca="1"/>
        <v>0.83420425242736784</v>
      </c>
      <c r="V104" s="113">
        <f ca="1"/>
        <v>0.77615187940994568</v>
      </c>
      <c r="W104" s="110" t="str">
        <f ca="1"/>
        <v>All (except LLB &amp; JD)</v>
      </c>
    </row>
    <row r="105" spans="1:23" ht="14.45">
      <c r="A105" s="125">
        <f t="shared" ca="1" si="1"/>
        <v>102</v>
      </c>
      <c r="B105" s="125" t="str">
        <f ca="1"/>
        <v>Uppsala University (Faculty of Law)</v>
      </c>
      <c r="C105" t="str">
        <f ca="1"/>
        <v>Europe</v>
      </c>
      <c r="D105" t="str">
        <f ca="1"/>
        <v>Sweden</v>
      </c>
      <c r="E105">
        <f ca="1"/>
        <v>1</v>
      </c>
      <c r="F105" t="str">
        <f ca="1"/>
        <v>Yes (Subject to Availability)</v>
      </c>
      <c r="G105" s="66">
        <f ca="1"/>
        <v>2031</v>
      </c>
      <c r="H105">
        <f ca="1"/>
        <v>1</v>
      </c>
      <c r="I105">
        <f ca="1"/>
        <v>0</v>
      </c>
      <c r="J105">
        <f ca="1"/>
        <v>4</v>
      </c>
      <c r="K105" s="59">
        <f ca="1"/>
        <v>0.32300000000000001</v>
      </c>
      <c r="L105">
        <f ca="1"/>
        <v>0</v>
      </c>
      <c r="M105">
        <f ca="1"/>
        <v>0</v>
      </c>
      <c r="N105">
        <f ca="1"/>
        <v>0</v>
      </c>
      <c r="O105" s="39">
        <f ca="1"/>
        <v>1</v>
      </c>
      <c r="P105" s="112">
        <f ca="1"/>
        <v>0.43230000000000002</v>
      </c>
      <c r="Q105" s="112">
        <f ca="1"/>
        <v>0.82767489711934161</v>
      </c>
      <c r="R105">
        <f ca="1"/>
        <v>3.42</v>
      </c>
      <c r="S105" s="69">
        <f ca="1"/>
        <v>3.79</v>
      </c>
      <c r="T105" s="59">
        <f ca="1"/>
        <v>0.78077506303977073</v>
      </c>
      <c r="U105" s="112">
        <f ca="1"/>
        <v>0.82462005043181663</v>
      </c>
      <c r="V105" s="113">
        <f ca="1"/>
        <v>0.69486498251705286</v>
      </c>
      <c r="W105" s="110" t="str">
        <f ca="1"/>
        <v>LLB &amp; JD</v>
      </c>
    </row>
    <row r="106" spans="1:23" ht="14.45">
      <c r="A106" s="125">
        <f t="shared" ca="1" si="1"/>
        <v>103</v>
      </c>
      <c r="B106" s="125" t="str">
        <f ca="1"/>
        <v>HEC Paris</v>
      </c>
      <c r="C106" t="str">
        <f ca="1"/>
        <v>Europe</v>
      </c>
      <c r="D106" t="str">
        <f ca="1"/>
        <v>France</v>
      </c>
      <c r="E106">
        <f ca="1"/>
        <v>1</v>
      </c>
      <c r="F106" t="str">
        <f ca="1"/>
        <v>Yes (Subject to Availability)</v>
      </c>
      <c r="G106" s="66">
        <f ca="1"/>
        <v>2017.5749999999998</v>
      </c>
      <c r="H106">
        <f ca="1"/>
        <v>1</v>
      </c>
      <c r="I106">
        <f ca="1"/>
        <v>2</v>
      </c>
      <c r="J106">
        <f ca="1"/>
        <v>5</v>
      </c>
      <c r="K106" s="59">
        <f ca="1"/>
        <v>0.32747500000000007</v>
      </c>
      <c r="L106">
        <f ca="1"/>
        <v>0</v>
      </c>
      <c r="M106">
        <f ca="1"/>
        <v>0</v>
      </c>
      <c r="N106">
        <f ca="1"/>
        <v>1</v>
      </c>
      <c r="O106" s="39">
        <f ca="1"/>
        <v>1</v>
      </c>
      <c r="P106" s="112">
        <f ca="1"/>
        <v>0.53274749999999993</v>
      </c>
      <c r="Q106" s="112">
        <f ca="1"/>
        <v>0.74897119341563789</v>
      </c>
      <c r="R106">
        <f ca="1"/>
        <v>3.53</v>
      </c>
      <c r="S106" s="69">
        <f ca="1"/>
        <v>3.84</v>
      </c>
      <c r="T106" s="59">
        <f ca="1"/>
        <v>0.77463232821880623</v>
      </c>
      <c r="U106" s="112">
        <f ca="1"/>
        <v>0.81970586257504507</v>
      </c>
      <c r="V106" s="113">
        <f ca="1"/>
        <v>0.7004748519968943</v>
      </c>
      <c r="W106" s="110" t="str">
        <f ca="1"/>
        <v>All (except LLB &amp; JD)</v>
      </c>
    </row>
    <row r="107" spans="1:23" ht="14.45">
      <c r="A107" s="125">
        <f t="shared" ca="1" si="1"/>
        <v>104</v>
      </c>
      <c r="B107" s="125" t="str">
        <f ca="1"/>
        <v xml:space="preserve">Lund University, School of Economics and Management </v>
      </c>
      <c r="C107" t="str">
        <f ca="1"/>
        <v>Europe</v>
      </c>
      <c r="D107" t="str">
        <f ca="1"/>
        <v>Sweden</v>
      </c>
      <c r="E107">
        <f ca="1"/>
        <v>1</v>
      </c>
      <c r="F107" t="str">
        <f ca="1"/>
        <v>Yes (Subject to Availability)</v>
      </c>
      <c r="G107" s="66">
        <f ca="1"/>
        <v>1448.7799999999997</v>
      </c>
      <c r="H107">
        <f ca="1"/>
        <v>1</v>
      </c>
      <c r="I107">
        <f ca="1"/>
        <v>0</v>
      </c>
      <c r="J107">
        <f ca="1"/>
        <v>8</v>
      </c>
      <c r="K107" s="59">
        <f ca="1"/>
        <v>0.51707333333333338</v>
      </c>
      <c r="L107">
        <f ca="1"/>
        <v>0</v>
      </c>
      <c r="M107">
        <f ca="1"/>
        <v>0</v>
      </c>
      <c r="N107">
        <f ca="1"/>
        <v>0</v>
      </c>
      <c r="O107" s="39">
        <f ca="1"/>
        <v>1</v>
      </c>
      <c r="P107" s="112">
        <f ca="1"/>
        <v>0.45170733333333335</v>
      </c>
      <c r="Q107" s="112">
        <f ca="1"/>
        <v>0.82767489711934161</v>
      </c>
      <c r="R107">
        <f ca="1"/>
        <v>0</v>
      </c>
      <c r="S107" s="69">
        <f ca="1"/>
        <v>0</v>
      </c>
      <c r="T107" s="59">
        <f ca="1"/>
        <v>0.77293643264585321</v>
      </c>
      <c r="U107" s="112">
        <f ca="1"/>
        <v>0.81834914611668252</v>
      </c>
      <c r="V107" s="113">
        <f ca="1"/>
        <v>0.69924379218978583</v>
      </c>
      <c r="W107" s="110" t="str">
        <f ca="1"/>
        <v>All (except LLB &amp; JD)</v>
      </c>
    </row>
    <row r="108" spans="1:23" ht="14.45">
      <c r="A108" s="125">
        <f t="shared" ca="1" si="1"/>
        <v>105</v>
      </c>
      <c r="B108" s="125" t="str">
        <f ca="1"/>
        <v>EBS Law School</v>
      </c>
      <c r="C108" t="str">
        <f ca="1"/>
        <v>Europe</v>
      </c>
      <c r="D108" t="str">
        <f ca="1"/>
        <v>Germany</v>
      </c>
      <c r="E108">
        <f ca="1"/>
        <v>1</v>
      </c>
      <c r="F108" t="str">
        <f ca="1"/>
        <v>Yes (Subject to Availability)</v>
      </c>
      <c r="G108" s="66">
        <f ca="1"/>
        <v>1726.1475</v>
      </c>
      <c r="H108">
        <f ca="1"/>
        <v>1</v>
      </c>
      <c r="I108">
        <f ca="1"/>
        <v>0</v>
      </c>
      <c r="J108">
        <f ca="1"/>
        <v>4</v>
      </c>
      <c r="K108" s="59">
        <f ca="1"/>
        <v>0.42461749999999998</v>
      </c>
      <c r="L108">
        <f ca="1"/>
        <v>0</v>
      </c>
      <c r="M108">
        <f ca="1"/>
        <v>0</v>
      </c>
      <c r="N108">
        <f ca="1"/>
        <v>0</v>
      </c>
      <c r="O108" s="39">
        <f ca="1"/>
        <v>1</v>
      </c>
      <c r="P108" s="112">
        <f ca="1"/>
        <v>0.44246174999999999</v>
      </c>
      <c r="Q108" s="112">
        <f ca="1"/>
        <v>0.88940329218107006</v>
      </c>
      <c r="R108">
        <f ca="1"/>
        <v>3.5</v>
      </c>
      <c r="S108" s="69">
        <f ca="1"/>
        <v>3.82</v>
      </c>
      <c r="T108" s="59">
        <f ca="1"/>
        <v>0.73778232742883698</v>
      </c>
      <c r="U108" s="112">
        <f ca="1"/>
        <v>0.79022586194306954</v>
      </c>
      <c r="V108" s="113">
        <f ca="1"/>
        <v>0.70736363470804653</v>
      </c>
      <c r="W108" s="110" t="str">
        <f ca="1"/>
        <v>LLB &amp; JD</v>
      </c>
    </row>
    <row r="109" spans="1:23" ht="14.45">
      <c r="A109" s="125">
        <f t="shared" ca="1" si="1"/>
        <v>106</v>
      </c>
      <c r="B109" s="125" t="str">
        <f ca="1"/>
        <v>Sciences Po - Reims Campus</v>
      </c>
      <c r="C109" t="str">
        <f ca="1"/>
        <v>Europe</v>
      </c>
      <c r="D109" t="str">
        <f ca="1"/>
        <v>France</v>
      </c>
      <c r="E109">
        <f ca="1"/>
        <v>1</v>
      </c>
      <c r="F109" t="str">
        <f ca="1"/>
        <v>Yes (Subject to Availability)</v>
      </c>
      <c r="G109" s="66">
        <f ca="1"/>
        <v>2096.7835</v>
      </c>
      <c r="H109">
        <f ca="1"/>
        <v>1</v>
      </c>
      <c r="I109">
        <f ca="1"/>
        <v>2</v>
      </c>
      <c r="J109">
        <f ca="1"/>
        <v>5</v>
      </c>
      <c r="K109" s="59">
        <f ca="1"/>
        <v>0.30107216666666664</v>
      </c>
      <c r="L109">
        <f ca="1"/>
        <v>0</v>
      </c>
      <c r="M109">
        <f ca="1"/>
        <v>0</v>
      </c>
      <c r="N109">
        <f ca="1"/>
        <v>1</v>
      </c>
      <c r="O109" s="39">
        <f ca="1"/>
        <v>1</v>
      </c>
      <c r="P109" s="112">
        <f ca="1"/>
        <v>0.53010721666666671</v>
      </c>
      <c r="Q109" s="112">
        <f ca="1"/>
        <v>0.74897119341563789</v>
      </c>
      <c r="R109">
        <f ca="1"/>
        <v>0</v>
      </c>
      <c r="S109" s="69">
        <f ca="1"/>
        <v>0</v>
      </c>
      <c r="T109" s="59">
        <f ca="1"/>
        <v>0.63030251281075145</v>
      </c>
      <c r="U109" s="112">
        <f ca="1"/>
        <v>0.70424201024860111</v>
      </c>
      <c r="V109" s="113">
        <f ca="1"/>
        <v>0.66110680677696865</v>
      </c>
      <c r="W109" s="110" t="str">
        <f ca="1"/>
        <v>All (except LLB &amp; JD)</v>
      </c>
    </row>
    <row r="110" spans="1:23" ht="14.45">
      <c r="A110" s="125">
        <f t="shared" ca="1" si="1"/>
        <v>107</v>
      </c>
      <c r="B110" s="125" t="str">
        <f ca="1"/>
        <v>Universidade Nova de Lisboa</v>
      </c>
      <c r="C110" t="str">
        <f ca="1"/>
        <v>Europe</v>
      </c>
      <c r="D110" t="str">
        <f ca="1"/>
        <v>Portugal</v>
      </c>
      <c r="E110">
        <f ca="1"/>
        <v>1</v>
      </c>
      <c r="F110" t="str">
        <f ca="1"/>
        <v>No</v>
      </c>
      <c r="G110" s="66">
        <f ca="1"/>
        <v>1457.1374999999998</v>
      </c>
      <c r="H110">
        <f ca="1"/>
        <v>0</v>
      </c>
      <c r="I110">
        <f ca="1"/>
        <v>2</v>
      </c>
      <c r="J110">
        <f ca="1"/>
        <v>5</v>
      </c>
      <c r="K110" s="59">
        <f ca="1"/>
        <v>0.51428750000000001</v>
      </c>
      <c r="L110">
        <f ca="1"/>
        <v>0</v>
      </c>
      <c r="M110">
        <f ca="1"/>
        <v>0</v>
      </c>
      <c r="N110">
        <f ca="1"/>
        <v>1</v>
      </c>
      <c r="O110" s="39">
        <f ca="1"/>
        <v>1</v>
      </c>
      <c r="P110" s="112">
        <f ca="1"/>
        <v>0.55142875000000002</v>
      </c>
      <c r="Q110" s="112">
        <f ca="1"/>
        <v>0.9331275720164609</v>
      </c>
      <c r="R110">
        <f ca="1"/>
        <v>0</v>
      </c>
      <c r="S110" s="69">
        <f ca="1"/>
        <v>0</v>
      </c>
      <c r="T110" s="59">
        <f ca="1"/>
        <v>0.63030251281075145</v>
      </c>
      <c r="U110" s="112">
        <f ca="1"/>
        <v>0.70424201024860111</v>
      </c>
      <c r="V110" s="113">
        <f ca="1"/>
        <v>0.72959944408835398</v>
      </c>
      <c r="W110" s="110" t="str">
        <f ca="1"/>
        <v>All (except LLB &amp; JD)</v>
      </c>
    </row>
    <row r="111" spans="1:23" ht="14.45">
      <c r="A111" s="125">
        <f t="shared" ca="1" si="1"/>
        <v>108</v>
      </c>
      <c r="B111" s="125" t="str">
        <f ca="1"/>
        <v>University of Victoria</v>
      </c>
      <c r="C111" t="str">
        <f ca="1"/>
        <v>North America</v>
      </c>
      <c r="D111" t="str">
        <f ca="1"/>
        <v>Canada</v>
      </c>
      <c r="E111">
        <f ca="1"/>
        <v>1</v>
      </c>
      <c r="F111" t="str">
        <f ca="1"/>
        <v>Yes (Subject to Availability)</v>
      </c>
      <c r="G111" s="66">
        <f ca="1"/>
        <v>1519.2</v>
      </c>
      <c r="H111">
        <f ca="1"/>
        <v>1</v>
      </c>
      <c r="I111">
        <f ca="1"/>
        <v>0</v>
      </c>
      <c r="J111">
        <f ca="1"/>
        <v>5</v>
      </c>
      <c r="K111" s="59">
        <f ca="1"/>
        <v>0.49359999999999998</v>
      </c>
      <c r="L111">
        <f ca="1"/>
        <v>0</v>
      </c>
      <c r="M111">
        <f ca="1"/>
        <v>0</v>
      </c>
      <c r="N111">
        <f ca="1"/>
        <v>0</v>
      </c>
      <c r="O111" s="39">
        <f ca="1"/>
        <v>1</v>
      </c>
      <c r="P111" s="112">
        <f ca="1"/>
        <v>0.44935999999999998</v>
      </c>
      <c r="Q111" s="112">
        <f ca="1"/>
        <v>0.91332304526748975</v>
      </c>
      <c r="R111">
        <f ca="1"/>
        <v>0</v>
      </c>
      <c r="S111" s="69">
        <f ca="1"/>
        <v>0</v>
      </c>
      <c r="T111" s="59">
        <f ca="1"/>
        <v>0.63030251281075145</v>
      </c>
      <c r="U111" s="112">
        <f ca="1"/>
        <v>0.70424201024860111</v>
      </c>
      <c r="V111" s="113">
        <f ca="1"/>
        <v>0.68897501850536358</v>
      </c>
      <c r="W111" s="110" t="str">
        <f ca="1"/>
        <v>All</v>
      </c>
    </row>
    <row r="112" spans="1:23" ht="14.45">
      <c r="A112" s="125">
        <f t="shared" ca="1" si="1"/>
        <v>109</v>
      </c>
      <c r="B112" s="125" t="str">
        <f ca="1"/>
        <v>Chinese University of Hong Kong</v>
      </c>
      <c r="C112" t="str">
        <f ca="1"/>
        <v>Asia</v>
      </c>
      <c r="D112" t="str">
        <f ca="1"/>
        <v>Hong Kong</v>
      </c>
      <c r="E112">
        <f ca="1"/>
        <v>1</v>
      </c>
      <c r="F112" t="str">
        <f ca="1"/>
        <v>Yes (Guaranteed)</v>
      </c>
      <c r="G112" s="66">
        <f ca="1"/>
        <v>872.61</v>
      </c>
      <c r="H112">
        <f ca="1"/>
        <v>1</v>
      </c>
      <c r="I112">
        <f ca="1"/>
        <v>2</v>
      </c>
      <c r="J112">
        <f ca="1"/>
        <v>2</v>
      </c>
      <c r="K112" s="59">
        <f ca="1"/>
        <v>0.70912999999999993</v>
      </c>
      <c r="L112">
        <f ca="1"/>
        <v>1</v>
      </c>
      <c r="M112">
        <f ca="1"/>
        <v>0</v>
      </c>
      <c r="N112">
        <f ca="1"/>
        <v>1</v>
      </c>
      <c r="O112" s="39">
        <f ca="1"/>
        <v>1</v>
      </c>
      <c r="P112" s="112">
        <f ca="1"/>
        <v>0.97091300000000003</v>
      </c>
      <c r="Q112" s="112">
        <f ca="1"/>
        <v>0.7456275720164609</v>
      </c>
      <c r="R112">
        <f ca="1"/>
        <v>3.29</v>
      </c>
      <c r="S112" s="69">
        <f ca="1"/>
        <v>3.74</v>
      </c>
      <c r="T112" s="59">
        <f ca="1"/>
        <v>0.57667494118909401</v>
      </c>
      <c r="U112" s="112">
        <f ca="1"/>
        <v>0.66133995295127523</v>
      </c>
      <c r="V112" s="113">
        <f ca="1"/>
        <v>0.79262684165591202</v>
      </c>
      <c r="W112" s="110" t="str">
        <f ca="1"/>
        <v>All (except LLB &amp; JD)</v>
      </c>
    </row>
    <row r="113" spans="1:23" ht="14.45">
      <c r="A113" s="125">
        <f t="shared" ca="1" si="1"/>
        <v>110</v>
      </c>
      <c r="B113" s="125" t="str">
        <f ca="1"/>
        <v>Fudan University Law School</v>
      </c>
      <c r="C113" t="str">
        <f ca="1"/>
        <v>Asia</v>
      </c>
      <c r="D113" t="str">
        <f ca="1"/>
        <v>China</v>
      </c>
      <c r="E113">
        <f ca="1"/>
        <v>1</v>
      </c>
      <c r="F113" t="str">
        <f ca="1"/>
        <v>Yes (Subject to Availability)</v>
      </c>
      <c r="G113" s="66">
        <f ca="1"/>
        <v>1326.384</v>
      </c>
      <c r="H113">
        <f ca="1"/>
        <v>1</v>
      </c>
      <c r="I113">
        <f ca="1"/>
        <v>0</v>
      </c>
      <c r="J113">
        <f ca="1"/>
        <v>2</v>
      </c>
      <c r="K113" s="59">
        <f ca="1"/>
        <v>0.55787200000000003</v>
      </c>
      <c r="L113">
        <f ca="1"/>
        <v>1</v>
      </c>
      <c r="M113">
        <f ca="1"/>
        <v>0</v>
      </c>
      <c r="N113">
        <f ca="1"/>
        <v>0</v>
      </c>
      <c r="O113" s="39">
        <f ca="1"/>
        <v>1</v>
      </c>
      <c r="P113" s="112">
        <f ca="1"/>
        <v>0.85578719999999997</v>
      </c>
      <c r="Q113" s="112">
        <f ca="1"/>
        <v>0.7456275720164609</v>
      </c>
      <c r="R113">
        <f ca="1"/>
        <v>3.83</v>
      </c>
      <c r="S113" s="69">
        <f ca="1"/>
        <v>3.86</v>
      </c>
      <c r="T113" s="59">
        <f ca="1"/>
        <v>0.5748182329363265</v>
      </c>
      <c r="U113" s="112">
        <f ca="1"/>
        <v>0.65985458634906125</v>
      </c>
      <c r="V113" s="113">
        <f ca="1"/>
        <v>0.75375645278850734</v>
      </c>
      <c r="W113" s="110" t="str">
        <f ca="1"/>
        <v>LLB &amp; JD</v>
      </c>
    </row>
    <row r="114" spans="1:23" ht="14.45">
      <c r="A114" s="125">
        <f t="shared" ca="1" si="1"/>
        <v>111</v>
      </c>
      <c r="B114" s="125" t="str">
        <f ca="1"/>
        <v xml:space="preserve">City, University of London - School of Law </v>
      </c>
      <c r="C114" t="str">
        <f ca="1"/>
        <v>Europe</v>
      </c>
      <c r="D114" t="str">
        <f ca="1"/>
        <v>UK</v>
      </c>
      <c r="E114">
        <f ca="1"/>
        <v>1</v>
      </c>
      <c r="F114" t="str">
        <f ca="1"/>
        <v>Yes (Subject to Availability)</v>
      </c>
      <c r="G114" s="66">
        <f ca="1"/>
        <v>3648.4071999999996</v>
      </c>
      <c r="H114">
        <f ca="1"/>
        <v>1</v>
      </c>
      <c r="I114">
        <f ca="1"/>
        <v>0</v>
      </c>
      <c r="J114">
        <f ca="1"/>
        <v>4</v>
      </c>
      <c r="K114" s="59">
        <f ca="1"/>
        <v>0</v>
      </c>
      <c r="L114">
        <f ca="1"/>
        <v>0</v>
      </c>
      <c r="M114">
        <f ca="1"/>
        <v>0</v>
      </c>
      <c r="N114">
        <f ca="1"/>
        <v>0</v>
      </c>
      <c r="O114" s="39">
        <f ca="1"/>
        <v>1</v>
      </c>
      <c r="P114" s="112">
        <f ca="1"/>
        <v>0.4</v>
      </c>
      <c r="Q114" s="112">
        <f ca="1"/>
        <v>0.84799382716049376</v>
      </c>
      <c r="R114">
        <f ca="1"/>
        <v>0</v>
      </c>
      <c r="S114" s="69">
        <f ca="1"/>
        <v>0</v>
      </c>
      <c r="T114" s="59">
        <f ca="1"/>
        <v>0.56616570351217521</v>
      </c>
      <c r="U114" s="112">
        <f ca="1"/>
        <v>0.65293256280974021</v>
      </c>
      <c r="V114" s="113">
        <f ca="1"/>
        <v>0.63364212999007796</v>
      </c>
      <c r="W114" s="110" t="str">
        <f ca="1"/>
        <v>LLB &amp; JD</v>
      </c>
    </row>
    <row r="115" spans="1:23" ht="14.45">
      <c r="A115" s="125">
        <f t="shared" ca="1" si="1"/>
        <v>112</v>
      </c>
      <c r="B115" s="125" t="str">
        <f ca="1"/>
        <v>EMLYON Business School</v>
      </c>
      <c r="C115" t="str">
        <f ca="1"/>
        <v>Europe</v>
      </c>
      <c r="D115" t="str">
        <f ca="1"/>
        <v>France</v>
      </c>
      <c r="E115">
        <f ca="1"/>
        <v>1</v>
      </c>
      <c r="F115" t="str">
        <f ca="1"/>
        <v>No</v>
      </c>
      <c r="G115" s="66">
        <f ca="1"/>
        <v>1793.3999999999999</v>
      </c>
      <c r="H115">
        <f ca="1"/>
        <v>1</v>
      </c>
      <c r="I115">
        <f ca="1"/>
        <v>0</v>
      </c>
      <c r="J115">
        <f ca="1"/>
        <v>4</v>
      </c>
      <c r="K115" s="59">
        <f ca="1"/>
        <v>0.40220000000000006</v>
      </c>
      <c r="L115">
        <f ca="1"/>
        <v>0</v>
      </c>
      <c r="M115">
        <f ca="1"/>
        <v>0</v>
      </c>
      <c r="N115">
        <f ca="1"/>
        <v>0</v>
      </c>
      <c r="O115" s="39">
        <f ca="1"/>
        <v>1</v>
      </c>
      <c r="P115" s="112">
        <f ca="1"/>
        <v>0.44021999999999994</v>
      </c>
      <c r="Q115" s="112">
        <f ca="1"/>
        <v>0.74897119341563789</v>
      </c>
      <c r="R115">
        <f ca="1"/>
        <v>0</v>
      </c>
      <c r="S115" s="69">
        <f ca="1"/>
        <v>0</v>
      </c>
      <c r="T115" s="59">
        <f ca="1"/>
        <v>0.56616570351217521</v>
      </c>
      <c r="U115" s="112">
        <f ca="1"/>
        <v>0.65293256280974021</v>
      </c>
      <c r="V115" s="113">
        <f ca="1"/>
        <v>0.61404125207512605</v>
      </c>
      <c r="W115" s="110" t="str">
        <f ca="1"/>
        <v>BBM</v>
      </c>
    </row>
    <row r="116" spans="1:23" ht="14.45">
      <c r="A116" s="125">
        <f t="shared" ca="1" si="1"/>
        <v>113</v>
      </c>
      <c r="B116" s="125" t="str">
        <f ca="1"/>
        <v>Ludwig-Maximilians-Universität</v>
      </c>
      <c r="C116" t="str">
        <f ca="1"/>
        <v>Europe</v>
      </c>
      <c r="D116" t="str">
        <f ca="1"/>
        <v>Germany</v>
      </c>
      <c r="E116">
        <f ca="1"/>
        <v>1</v>
      </c>
      <c r="F116" t="str">
        <f ca="1"/>
        <v>Yes (Subject to Availability)</v>
      </c>
      <c r="G116" s="66">
        <f ca="1"/>
        <v>2348.1584000000003</v>
      </c>
      <c r="H116">
        <f ca="1"/>
        <v>0</v>
      </c>
      <c r="I116">
        <f ca="1"/>
        <v>2</v>
      </c>
      <c r="J116">
        <f ca="1"/>
        <v>4</v>
      </c>
      <c r="K116" s="59">
        <f ca="1"/>
        <v>0.21728053333333325</v>
      </c>
      <c r="L116">
        <f ca="1"/>
        <v>0</v>
      </c>
      <c r="M116">
        <f ca="1"/>
        <v>0</v>
      </c>
      <c r="N116">
        <f ca="1"/>
        <v>1</v>
      </c>
      <c r="O116" s="39">
        <f ca="1"/>
        <v>1</v>
      </c>
      <c r="P116" s="112">
        <f ca="1"/>
        <v>0.52172805333333339</v>
      </c>
      <c r="Q116" s="112">
        <f ca="1"/>
        <v>0.88940329218107006</v>
      </c>
      <c r="R116">
        <f ca="1"/>
        <v>0</v>
      </c>
      <c r="S116" s="69">
        <f ca="1"/>
        <v>0</v>
      </c>
      <c r="T116" s="59">
        <f ca="1"/>
        <v>0.56616570351217521</v>
      </c>
      <c r="U116" s="112">
        <f ca="1"/>
        <v>0.65293256280974021</v>
      </c>
      <c r="V116" s="113">
        <f ca="1"/>
        <v>0.68802130277471463</v>
      </c>
      <c r="W116" s="110" t="str">
        <f ca="1"/>
        <v>All (except LLB &amp; JD)</v>
      </c>
    </row>
    <row r="117" spans="1:23" ht="14.45">
      <c r="A117" s="125">
        <f t="shared" ca="1" si="1"/>
        <v>114</v>
      </c>
      <c r="B117" s="125" t="str">
        <f ca="1"/>
        <v>Tecnologico de Monterrey</v>
      </c>
      <c r="C117" t="str">
        <f ca="1"/>
        <v>South America</v>
      </c>
      <c r="D117" t="str">
        <f ca="1"/>
        <v>Mexico</v>
      </c>
      <c r="E117">
        <f ca="1"/>
        <v>1</v>
      </c>
      <c r="F117" t="str">
        <f ca="1"/>
        <v>Yes (Subject to Availability)</v>
      </c>
      <c r="G117" s="66">
        <f ca="1"/>
        <v>1673.6459999999997</v>
      </c>
      <c r="H117">
        <f ca="1"/>
        <v>1</v>
      </c>
      <c r="I117">
        <f ca="1"/>
        <v>2</v>
      </c>
      <c r="J117">
        <f ca="1"/>
        <v>4</v>
      </c>
      <c r="K117" s="59">
        <f ca="1"/>
        <v>0.44211800000000007</v>
      </c>
      <c r="L117">
        <f ca="1"/>
        <v>0</v>
      </c>
      <c r="M117">
        <f ca="1"/>
        <v>0</v>
      </c>
      <c r="N117">
        <f ca="1"/>
        <v>1</v>
      </c>
      <c r="O117" s="39">
        <f ca="1"/>
        <v>1</v>
      </c>
      <c r="P117" s="112">
        <f ca="1"/>
        <v>0.54421180000000002</v>
      </c>
      <c r="Q117" s="112">
        <f ca="1"/>
        <v>0.57150205761316875</v>
      </c>
      <c r="R117">
        <f ca="1"/>
        <v>0</v>
      </c>
      <c r="S117" s="69">
        <f ca="1"/>
        <v>0</v>
      </c>
      <c r="T117" s="59">
        <f ca="1"/>
        <v>0.56616570351217521</v>
      </c>
      <c r="U117" s="112">
        <f ca="1"/>
        <v>0.65293256280974021</v>
      </c>
      <c r="V117" s="113">
        <f ca="1"/>
        <v>0.58954880680763633</v>
      </c>
      <c r="W117" s="110" t="str">
        <f ca="1"/>
        <v>All (except LLB &amp; JD)</v>
      </c>
    </row>
    <row r="118" spans="1:23" ht="14.45">
      <c r="A118" s="125">
        <f t="shared" ca="1" si="1"/>
        <v>115</v>
      </c>
      <c r="B118" s="125" t="str">
        <f ca="1"/>
        <v>Inha University</v>
      </c>
      <c r="C118" t="str">
        <f ca="1"/>
        <v>Asia</v>
      </c>
      <c r="D118" t="str">
        <f ca="1"/>
        <v>S. Korea</v>
      </c>
      <c r="E118">
        <f ca="1"/>
        <v>1</v>
      </c>
      <c r="F118" t="str">
        <f ca="1"/>
        <v>Yes (Guaranteed)</v>
      </c>
      <c r="G118" s="66">
        <f ca="1"/>
        <v>1711.7988714000001</v>
      </c>
      <c r="H118">
        <f ca="1"/>
        <v>1</v>
      </c>
      <c r="I118">
        <f ca="1"/>
        <v>2</v>
      </c>
      <c r="J118">
        <f ca="1"/>
        <v>2</v>
      </c>
      <c r="K118" s="59">
        <f ca="1"/>
        <v>0.42940037619999999</v>
      </c>
      <c r="L118">
        <f ca="1"/>
        <v>1</v>
      </c>
      <c r="M118">
        <f ca="1"/>
        <v>0</v>
      </c>
      <c r="N118">
        <f ca="1"/>
        <v>1</v>
      </c>
      <c r="O118" s="39">
        <f ca="1"/>
        <v>1</v>
      </c>
      <c r="P118" s="112">
        <f ca="1"/>
        <v>0.94294003762</v>
      </c>
      <c r="Q118" s="112">
        <f ca="1"/>
        <v>0.81069958847736634</v>
      </c>
      <c r="R118">
        <f ca="1"/>
        <v>3.32</v>
      </c>
      <c r="S118" s="69">
        <f ca="1"/>
        <v>3.76</v>
      </c>
      <c r="T118" s="59">
        <f ca="1"/>
        <v>0.55713178192999102</v>
      </c>
      <c r="U118" s="112">
        <f ca="1"/>
        <v>0.64570542554399291</v>
      </c>
      <c r="V118" s="113">
        <f ca="1"/>
        <v>0.79978168388045301</v>
      </c>
      <c r="W118" s="110" t="str">
        <f ca="1"/>
        <v>All (except LLB &amp; JD)</v>
      </c>
    </row>
    <row r="119" spans="1:23" ht="14.45">
      <c r="A119" s="125">
        <f t="shared" ca="1" si="1"/>
        <v>116</v>
      </c>
      <c r="B119" s="125" t="str">
        <f ca="1"/>
        <v>Copenhagen Business School</v>
      </c>
      <c r="C119" t="str">
        <f ca="1"/>
        <v>Europe</v>
      </c>
      <c r="D119" t="str">
        <f ca="1"/>
        <v>Denmark</v>
      </c>
      <c r="E119">
        <f ca="1"/>
        <v>1</v>
      </c>
      <c r="F119" t="str">
        <f ca="1"/>
        <v>Yes (Subject to Availability)</v>
      </c>
      <c r="G119" s="66">
        <f ca="1"/>
        <v>2826.4125000000004</v>
      </c>
      <c r="H119">
        <f ca="1"/>
        <v>1</v>
      </c>
      <c r="I119">
        <f ca="1"/>
        <v>2</v>
      </c>
      <c r="J119">
        <f ca="1"/>
        <v>12</v>
      </c>
      <c r="K119" s="59">
        <f ca="1"/>
        <v>5.7862499999999879E-2</v>
      </c>
      <c r="L119">
        <f ca="1"/>
        <v>0</v>
      </c>
      <c r="M119">
        <f ca="1"/>
        <v>0</v>
      </c>
      <c r="N119">
        <f ca="1"/>
        <v>1</v>
      </c>
      <c r="O119" s="39">
        <f ca="1"/>
        <v>1</v>
      </c>
      <c r="P119" s="112">
        <f ca="1"/>
        <v>0.50578624999999999</v>
      </c>
      <c r="Q119" s="112">
        <f ca="1"/>
        <v>0.93055555555555569</v>
      </c>
      <c r="R119">
        <f ca="1"/>
        <v>3.59</v>
      </c>
      <c r="S119" s="69">
        <f ca="1"/>
        <v>4.1100000000000003</v>
      </c>
      <c r="T119" s="59">
        <f ca="1"/>
        <v>0.5398340861179286</v>
      </c>
      <c r="U119" s="112">
        <f ca="1"/>
        <v>0.63186726889434297</v>
      </c>
      <c r="V119" s="113">
        <f ca="1"/>
        <v>0.68940302481663285</v>
      </c>
      <c r="W119" s="110" t="str">
        <f ca="1"/>
        <v>All (except LLB &amp; JD)</v>
      </c>
    </row>
    <row r="120" spans="1:23" ht="14.45">
      <c r="A120" s="125">
        <f t="shared" ca="1" si="1"/>
        <v>117</v>
      </c>
      <c r="B120" s="125" t="str">
        <f ca="1"/>
        <v>Stockholm School of Economics</v>
      </c>
      <c r="C120" t="str">
        <f ca="1"/>
        <v>Europe</v>
      </c>
      <c r="D120" t="str">
        <f ca="1"/>
        <v>Sweden</v>
      </c>
      <c r="E120">
        <f ca="1"/>
        <v>1</v>
      </c>
      <c r="F120" t="str">
        <f ca="1"/>
        <v>Yes (Subject to Availability)</v>
      </c>
      <c r="G120" s="66">
        <f ca="1"/>
        <v>1712.81</v>
      </c>
      <c r="H120">
        <f ca="1"/>
        <v>1</v>
      </c>
      <c r="I120">
        <f ca="1"/>
        <v>2</v>
      </c>
      <c r="J120">
        <f ca="1"/>
        <v>4</v>
      </c>
      <c r="K120" s="59">
        <f ca="1"/>
        <v>0.42906333333333335</v>
      </c>
      <c r="L120">
        <f ca="1"/>
        <v>0</v>
      </c>
      <c r="M120">
        <f ca="1"/>
        <v>0</v>
      </c>
      <c r="N120">
        <f ca="1"/>
        <v>1</v>
      </c>
      <c r="O120" s="39">
        <f ca="1"/>
        <v>1</v>
      </c>
      <c r="P120" s="112">
        <f ca="1"/>
        <v>0.54290633333333338</v>
      </c>
      <c r="Q120" s="112">
        <f ca="1"/>
        <v>0.82767489711934161</v>
      </c>
      <c r="R120">
        <f ca="1"/>
        <v>3.32</v>
      </c>
      <c r="S120" s="69">
        <f ca="1"/>
        <v>3.97</v>
      </c>
      <c r="T120" s="59">
        <f ca="1"/>
        <v>0.53229254176358354</v>
      </c>
      <c r="U120" s="112">
        <f ca="1"/>
        <v>0.62583403341086685</v>
      </c>
      <c r="V120" s="113">
        <f ca="1"/>
        <v>0.66547175462118069</v>
      </c>
      <c r="W120" s="110" t="str">
        <f ca="1"/>
        <v>All (except LLB &amp; JD)</v>
      </c>
    </row>
    <row r="121" spans="1:23" ht="14.45">
      <c r="A121" s="125">
        <f t="shared" ca="1" si="1"/>
        <v>118</v>
      </c>
      <c r="B121" s="125" t="str">
        <f ca="1"/>
        <v>Universidad de las Americas Puebla</v>
      </c>
      <c r="C121" t="str">
        <f ca="1"/>
        <v>South America</v>
      </c>
      <c r="D121" t="str">
        <f ca="1"/>
        <v>Mexico</v>
      </c>
      <c r="E121">
        <f ca="1"/>
        <v>1</v>
      </c>
      <c r="F121" t="str">
        <f ca="1"/>
        <v>Yes (Subject to Availability)</v>
      </c>
      <c r="G121" s="66">
        <f ca="1"/>
        <v>958.84347000000002</v>
      </c>
      <c r="H121">
        <f ca="1"/>
        <v>1</v>
      </c>
      <c r="I121">
        <f ca="1"/>
        <v>0</v>
      </c>
      <c r="J121">
        <f ca="1"/>
        <v>3</v>
      </c>
      <c r="K121" s="59">
        <f ca="1"/>
        <v>0.68038551000000003</v>
      </c>
      <c r="L121">
        <f ca="1"/>
        <v>0</v>
      </c>
      <c r="M121">
        <f ca="1"/>
        <v>0</v>
      </c>
      <c r="N121">
        <f ca="1"/>
        <v>0</v>
      </c>
      <c r="O121" s="39">
        <f ca="1"/>
        <v>1</v>
      </c>
      <c r="P121" s="112">
        <f ca="1"/>
        <v>0.46803855099999997</v>
      </c>
      <c r="Q121" s="112">
        <f ca="1"/>
        <v>0.57150205761316875</v>
      </c>
      <c r="R121">
        <f ca="1"/>
        <v>0</v>
      </c>
      <c r="S121" s="69">
        <f ca="1"/>
        <v>0</v>
      </c>
      <c r="T121" s="59">
        <f ca="1"/>
        <v>0.48766859297564957</v>
      </c>
      <c r="U121" s="112">
        <f ca="1"/>
        <v>0.5901348743805197</v>
      </c>
      <c r="V121" s="113">
        <f ca="1"/>
        <v>0.54322516099789608</v>
      </c>
      <c r="W121" s="110" t="str">
        <f ca="1"/>
        <v>All (except LLB &amp; JD)</v>
      </c>
    </row>
    <row r="122" spans="1:23" ht="14.45">
      <c r="A122" s="125">
        <f t="shared" ca="1" si="1"/>
        <v>119</v>
      </c>
      <c r="B122" s="125" t="str">
        <f ca="1"/>
        <v>BI Norwegian Business School</v>
      </c>
      <c r="C122" t="str">
        <f ca="1"/>
        <v>Europe</v>
      </c>
      <c r="D122" t="str">
        <f ca="1"/>
        <v>Norway</v>
      </c>
      <c r="E122">
        <f ca="1"/>
        <v>1</v>
      </c>
      <c r="F122" t="str">
        <f ca="1"/>
        <v>Yes (Guaranteed)</v>
      </c>
      <c r="G122" s="66">
        <f ca="1"/>
        <v>2689.0598</v>
      </c>
      <c r="H122">
        <f ca="1"/>
        <v>1</v>
      </c>
      <c r="I122">
        <f ca="1"/>
        <v>2</v>
      </c>
      <c r="J122">
        <f ca="1"/>
        <v>5</v>
      </c>
      <c r="K122" s="59">
        <f ca="1"/>
        <v>0.10364673333333334</v>
      </c>
      <c r="L122">
        <f ca="1"/>
        <v>0</v>
      </c>
      <c r="M122">
        <f ca="1"/>
        <v>0</v>
      </c>
      <c r="N122">
        <f ca="1"/>
        <v>1</v>
      </c>
      <c r="O122" s="39">
        <f ca="1"/>
        <v>1</v>
      </c>
      <c r="P122" s="112">
        <f ca="1"/>
        <v>0.51036467333333335</v>
      </c>
      <c r="Q122" s="112">
        <f ca="1"/>
        <v>0.8647119341563787</v>
      </c>
      <c r="R122">
        <f ca="1"/>
        <v>3.68</v>
      </c>
      <c r="S122" s="69">
        <f ca="1"/>
        <v>3.96</v>
      </c>
      <c r="T122" s="59">
        <f ca="1"/>
        <v>0.47522808505572539</v>
      </c>
      <c r="U122" s="112">
        <f ca="1"/>
        <v>0.5801824680445804</v>
      </c>
      <c r="V122" s="113">
        <f ca="1"/>
        <v>0.65175302517809752</v>
      </c>
      <c r="W122" s="110" t="str">
        <f ca="1"/>
        <v>All (except LLB &amp; JD)</v>
      </c>
    </row>
    <row r="123" spans="1:23" ht="14.45">
      <c r="A123" s="125">
        <f t="shared" ca="1" si="1"/>
        <v>120</v>
      </c>
      <c r="B123" s="125" t="str">
        <f ca="1"/>
        <v>ESADE</v>
      </c>
      <c r="C123" t="str">
        <f ca="1"/>
        <v>Europe</v>
      </c>
      <c r="D123" t="str">
        <f ca="1"/>
        <v>Spain</v>
      </c>
      <c r="E123">
        <f ca="1"/>
        <v>1</v>
      </c>
      <c r="F123" t="str">
        <f ca="1"/>
        <v>Yes (Subject to Availability)</v>
      </c>
      <c r="G123" s="66">
        <f ca="1"/>
        <v>2092.2999999999997</v>
      </c>
      <c r="H123">
        <f ca="1"/>
        <v>1</v>
      </c>
      <c r="I123">
        <f ca="1"/>
        <v>2</v>
      </c>
      <c r="J123">
        <f ca="1"/>
        <v>6</v>
      </c>
      <c r="K123" s="59">
        <f ca="1"/>
        <v>0.30256666666666676</v>
      </c>
      <c r="L123">
        <f ca="1"/>
        <v>0</v>
      </c>
      <c r="M123">
        <f ca="1"/>
        <v>0</v>
      </c>
      <c r="N123">
        <f ca="1"/>
        <v>1</v>
      </c>
      <c r="O123" s="39">
        <f ca="1"/>
        <v>1</v>
      </c>
      <c r="P123" s="112">
        <f ca="1"/>
        <v>0.53025666666666671</v>
      </c>
      <c r="Q123" s="112">
        <f ca="1"/>
        <v>0.87525720164609055</v>
      </c>
      <c r="R123">
        <f ca="1"/>
        <v>3.74</v>
      </c>
      <c r="S123" s="69">
        <f ca="1"/>
        <v>3.97</v>
      </c>
      <c r="T123" s="59">
        <f ca="1"/>
        <v>0.42989769861594773</v>
      </c>
      <c r="U123" s="112">
        <f ca="1"/>
        <v>0.54391815889275819</v>
      </c>
      <c r="V123" s="113">
        <f ca="1"/>
        <v>0.64981067573517182</v>
      </c>
      <c r="W123" s="110" t="str">
        <f ca="1"/>
        <v>All (except LLB &amp; JD)</v>
      </c>
    </row>
    <row r="124" spans="1:23" ht="14.45">
      <c r="A124" s="125">
        <f t="shared" ca="1" si="1"/>
        <v>121</v>
      </c>
      <c r="B124" s="125" t="str">
        <f ca="1"/>
        <v>FGV EBAPE</v>
      </c>
      <c r="C124" t="str">
        <f ca="1"/>
        <v>South America</v>
      </c>
      <c r="D124" t="str">
        <f ca="1"/>
        <v>Brazil</v>
      </c>
      <c r="E124">
        <f ca="1"/>
        <v>1</v>
      </c>
      <c r="F124" t="str">
        <f ca="1"/>
        <v>No</v>
      </c>
      <c r="G124" s="66">
        <f ca="1"/>
        <v>1644.68425</v>
      </c>
      <c r="H124">
        <f ca="1"/>
        <v>1</v>
      </c>
      <c r="I124">
        <f ca="1"/>
        <v>2</v>
      </c>
      <c r="J124">
        <f ca="1"/>
        <v>2</v>
      </c>
      <c r="K124" s="59">
        <f ca="1"/>
        <v>0.45177191666666666</v>
      </c>
      <c r="L124">
        <f ca="1"/>
        <v>0</v>
      </c>
      <c r="M124">
        <f ca="1"/>
        <v>0</v>
      </c>
      <c r="N124">
        <f ca="1"/>
        <v>1</v>
      </c>
      <c r="O124" s="39">
        <f ca="1"/>
        <v>1</v>
      </c>
      <c r="P124" s="112">
        <f ca="1"/>
        <v>0.54517719166666667</v>
      </c>
      <c r="Q124" s="112">
        <f ca="1"/>
        <v>0.62011316872427991</v>
      </c>
      <c r="R124">
        <f ca="1"/>
        <v>0</v>
      </c>
      <c r="S124" s="69">
        <f ca="1"/>
        <v>0</v>
      </c>
      <c r="T124" s="59">
        <f ca="1"/>
        <v>0.38646821632292661</v>
      </c>
      <c r="U124" s="112">
        <f ca="1"/>
        <v>0.50917457305834124</v>
      </c>
      <c r="V124" s="113">
        <f ca="1"/>
        <v>0.55815497781642931</v>
      </c>
      <c r="W124" s="110" t="str">
        <f ca="1"/>
        <v>All (except LLB &amp; JD)</v>
      </c>
    </row>
    <row r="125" spans="1:23" ht="14.45">
      <c r="A125" s="125">
        <f t="shared" ca="1" si="1"/>
        <v>122</v>
      </c>
      <c r="B125" s="125" t="str">
        <f ca="1"/>
        <v>George Washington University</v>
      </c>
      <c r="C125" t="str">
        <f ca="1"/>
        <v>North America</v>
      </c>
      <c r="D125" t="str">
        <f ca="1"/>
        <v>USA</v>
      </c>
      <c r="E125">
        <f ca="1"/>
        <v>1</v>
      </c>
      <c r="F125" t="str">
        <f ca="1"/>
        <v>Yes (Guaranteed)</v>
      </c>
      <c r="G125" s="66">
        <f ca="1"/>
        <v>2976.4610000000002</v>
      </c>
      <c r="H125">
        <f ca="1"/>
        <v>1</v>
      </c>
      <c r="I125">
        <f ca="1"/>
        <v>0</v>
      </c>
      <c r="J125">
        <f ca="1"/>
        <v>2</v>
      </c>
      <c r="K125" s="59">
        <f ca="1"/>
        <v>7.8463333333332538E-3</v>
      </c>
      <c r="L125">
        <f ca="1"/>
        <v>0</v>
      </c>
      <c r="M125">
        <f ca="1"/>
        <v>0</v>
      </c>
      <c r="N125">
        <f ca="1"/>
        <v>0</v>
      </c>
      <c r="O125" s="39">
        <f ca="1"/>
        <v>1</v>
      </c>
      <c r="P125" s="112">
        <f ca="1"/>
        <v>0.40078463333333331</v>
      </c>
      <c r="Q125" s="112">
        <f ca="1"/>
        <v>0.61162551440329227</v>
      </c>
      <c r="R125">
        <f ca="1"/>
        <v>0</v>
      </c>
      <c r="S125" s="69">
        <f ca="1"/>
        <v>0</v>
      </c>
      <c r="T125" s="59">
        <f ca="1"/>
        <v>0.38646821632292661</v>
      </c>
      <c r="U125" s="112">
        <f ca="1"/>
        <v>0.50917457305834124</v>
      </c>
      <c r="V125" s="113">
        <f ca="1"/>
        <v>0.50719490693165559</v>
      </c>
      <c r="W125" s="110" t="str">
        <f ca="1"/>
        <v>All</v>
      </c>
    </row>
    <row r="126" spans="1:23" ht="14.45">
      <c r="A126" s="125">
        <f t="shared" ca="1" si="1"/>
        <v>123</v>
      </c>
      <c r="B126" s="125" t="str">
        <f ca="1"/>
        <v>Hong Kong University of Science and Technology (School of Humanities and Social Science)</v>
      </c>
      <c r="C126" t="str">
        <f ca="1"/>
        <v>Asia</v>
      </c>
      <c r="D126" t="str">
        <f ca="1"/>
        <v>Hong Kong</v>
      </c>
      <c r="E126">
        <f ca="1"/>
        <v>1</v>
      </c>
      <c r="F126" t="str">
        <f ca="1"/>
        <v>Yes (Subject to Availability)</v>
      </c>
      <c r="G126" s="66">
        <f ca="1"/>
        <v>1619.8036999999999</v>
      </c>
      <c r="H126">
        <f ca="1"/>
        <v>1</v>
      </c>
      <c r="I126">
        <f ca="1"/>
        <v>0</v>
      </c>
      <c r="J126">
        <f ca="1"/>
        <v>2</v>
      </c>
      <c r="K126" s="59">
        <f ca="1"/>
        <v>0.46006543333333333</v>
      </c>
      <c r="L126">
        <f ca="1"/>
        <v>1</v>
      </c>
      <c r="M126">
        <f ca="1"/>
        <v>0</v>
      </c>
      <c r="N126">
        <f ca="1"/>
        <v>0</v>
      </c>
      <c r="O126" s="39">
        <f ca="1"/>
        <v>1</v>
      </c>
      <c r="P126" s="112">
        <f ca="1"/>
        <v>0.84600654333333336</v>
      </c>
      <c r="Q126" s="112">
        <f ca="1"/>
        <v>0.7456275720164609</v>
      </c>
      <c r="R126">
        <f ca="1"/>
        <v>0</v>
      </c>
      <c r="S126" s="69">
        <f ca="1"/>
        <v>0</v>
      </c>
      <c r="T126" s="59">
        <f ca="1"/>
        <v>0.38646821632292661</v>
      </c>
      <c r="U126" s="112">
        <f ca="1"/>
        <v>0.50917457305834124</v>
      </c>
      <c r="V126" s="113">
        <f ca="1"/>
        <v>0.70026956280271191</v>
      </c>
      <c r="W126" s="110" t="str">
        <f ca="1"/>
        <v>BSocSc</v>
      </c>
    </row>
    <row r="127" spans="1:23" ht="14.45">
      <c r="A127" s="125">
        <f t="shared" ca="1" si="1"/>
        <v>124</v>
      </c>
      <c r="B127" s="125" t="str">
        <f ca="1"/>
        <v>Instituto Tecnologico Autonomo de Mexico</v>
      </c>
      <c r="C127" t="str">
        <f ca="1"/>
        <v>South America</v>
      </c>
      <c r="D127" t="str">
        <f ca="1"/>
        <v>Mexico</v>
      </c>
      <c r="E127">
        <f ca="1"/>
        <v>1</v>
      </c>
      <c r="F127" t="str">
        <f ca="1"/>
        <v>No</v>
      </c>
      <c r="G127" s="66">
        <f ca="1"/>
        <v>1333.3061937</v>
      </c>
      <c r="H127">
        <f ca="1"/>
        <v>1</v>
      </c>
      <c r="I127">
        <f ca="1"/>
        <v>0</v>
      </c>
      <c r="J127">
        <f ca="1"/>
        <v>2</v>
      </c>
      <c r="K127" s="59">
        <f ca="1"/>
        <v>0.55556460210000003</v>
      </c>
      <c r="L127">
        <f ca="1"/>
        <v>0</v>
      </c>
      <c r="M127">
        <f ca="1"/>
        <v>0</v>
      </c>
      <c r="N127">
        <f ca="1"/>
        <v>0</v>
      </c>
      <c r="O127" s="39">
        <f ca="1"/>
        <v>1</v>
      </c>
      <c r="P127" s="112">
        <f ca="1"/>
        <v>0.45555646021000007</v>
      </c>
      <c r="Q127" s="112">
        <f ca="1"/>
        <v>0.57150205761316875</v>
      </c>
      <c r="R127">
        <f ca="1"/>
        <v>0</v>
      </c>
      <c r="S127" s="69">
        <f ca="1"/>
        <v>0</v>
      </c>
      <c r="T127" s="59">
        <f ca="1"/>
        <v>0.38646821632292661</v>
      </c>
      <c r="U127" s="112">
        <f ca="1"/>
        <v>0.50917457305834124</v>
      </c>
      <c r="V127" s="113">
        <f ca="1"/>
        <v>0.51207769696050331</v>
      </c>
      <c r="W127" s="110" t="str">
        <f ca="1"/>
        <v>All (except LLB &amp; JD)</v>
      </c>
    </row>
    <row r="128" spans="1:23" ht="14.45">
      <c r="A128" s="125">
        <f t="shared" ca="1" si="1"/>
        <v>125</v>
      </c>
      <c r="B128" s="125" t="str">
        <f ca="1"/>
        <v>Kozminski University (Law)</v>
      </c>
      <c r="C128" t="str">
        <f ca="1"/>
        <v>Europe</v>
      </c>
      <c r="D128" t="str">
        <f ca="1"/>
        <v>Poland</v>
      </c>
      <c r="E128">
        <f ca="1"/>
        <v>1</v>
      </c>
      <c r="F128" t="str">
        <f ca="1"/>
        <v>No</v>
      </c>
      <c r="G128" s="66">
        <f ca="1"/>
        <v>1417.3896</v>
      </c>
      <c r="H128">
        <f ca="1"/>
        <v>1</v>
      </c>
      <c r="I128">
        <f ca="1"/>
        <v>0</v>
      </c>
      <c r="J128">
        <f ca="1"/>
        <v>2</v>
      </c>
      <c r="K128" s="59">
        <f ca="1"/>
        <v>0.52753680000000003</v>
      </c>
      <c r="L128">
        <f ca="1"/>
        <v>0</v>
      </c>
      <c r="M128">
        <f ca="1"/>
        <v>0</v>
      </c>
      <c r="N128">
        <f ca="1"/>
        <v>0</v>
      </c>
      <c r="O128" s="39">
        <f ca="1"/>
        <v>1</v>
      </c>
      <c r="P128" s="112">
        <f ca="1"/>
        <v>0.45275367999999999</v>
      </c>
      <c r="Q128" s="112">
        <f ca="1"/>
        <v>0.8544238683127573</v>
      </c>
      <c r="R128">
        <f ca="1"/>
        <v>0</v>
      </c>
      <c r="S128" s="69">
        <f ca="1"/>
        <v>0</v>
      </c>
      <c r="T128" s="59">
        <f ca="1"/>
        <v>0.38646821632292661</v>
      </c>
      <c r="U128" s="112">
        <f ca="1"/>
        <v>0.50917457305834124</v>
      </c>
      <c r="V128" s="113">
        <f ca="1"/>
        <v>0.60545070712369953</v>
      </c>
      <c r="W128" s="110" t="str">
        <f ca="1"/>
        <v>LLB &amp; JD</v>
      </c>
    </row>
    <row r="129" spans="1:23" ht="14.45">
      <c r="A129" s="125">
        <f t="shared" ca="1" si="1"/>
        <v>126</v>
      </c>
      <c r="B129" s="125" t="str">
        <f ca="1"/>
        <v>O.P. Jindal Global University (Jindal Global Business School)</v>
      </c>
      <c r="C129" t="str">
        <f ca="1"/>
        <v>Asia</v>
      </c>
      <c r="D129" t="str">
        <f ca="1"/>
        <v>India</v>
      </c>
      <c r="E129">
        <f ca="1"/>
        <v>1</v>
      </c>
      <c r="F129" t="str">
        <f ca="1"/>
        <v>Yes (Guaranteed)</v>
      </c>
      <c r="G129" s="66">
        <f ca="1"/>
        <v>205.34360000000001</v>
      </c>
      <c r="H129">
        <f ca="1"/>
        <v>1</v>
      </c>
      <c r="I129">
        <f ca="1"/>
        <v>0</v>
      </c>
      <c r="J129">
        <f ca="1"/>
        <v>2</v>
      </c>
      <c r="K129" s="59">
        <f ca="1"/>
        <v>0.93155213333333331</v>
      </c>
      <c r="L129">
        <f ca="1"/>
        <v>1</v>
      </c>
      <c r="M129">
        <f ca="1"/>
        <v>0</v>
      </c>
      <c r="N129">
        <f ca="1"/>
        <v>0</v>
      </c>
      <c r="O129" s="39">
        <f ca="1"/>
        <v>1</v>
      </c>
      <c r="P129" s="112">
        <f ca="1"/>
        <v>0.89315521333333336</v>
      </c>
      <c r="Q129" s="112">
        <f ca="1"/>
        <v>0.68955761316872433</v>
      </c>
      <c r="R129">
        <f ca="1"/>
        <v>0</v>
      </c>
      <c r="S129" s="69">
        <f ca="1"/>
        <v>0</v>
      </c>
      <c r="T129" s="59">
        <f ca="1"/>
        <v>0.38646821632292661</v>
      </c>
      <c r="U129" s="112">
        <f ca="1"/>
        <v>0.50917457305834124</v>
      </c>
      <c r="V129" s="113">
        <f ca="1"/>
        <v>0.69729579985346624</v>
      </c>
      <c r="W129" s="110" t="str">
        <f ca="1"/>
        <v>All (except LLB &amp; JD)</v>
      </c>
    </row>
    <row r="130" spans="1:23" ht="14.45">
      <c r="A130" s="125">
        <f t="shared" ca="1" si="1"/>
        <v>127</v>
      </c>
      <c r="B130" s="125" t="str">
        <f ca="1"/>
        <v>Thammasat University</v>
      </c>
      <c r="C130" t="str">
        <f ca="1"/>
        <v>Asia</v>
      </c>
      <c r="D130" t="str">
        <f ca="1"/>
        <v>Thailand</v>
      </c>
      <c r="E130">
        <f ca="1"/>
        <v>1</v>
      </c>
      <c r="F130" t="str">
        <f ca="1"/>
        <v>No</v>
      </c>
      <c r="G130" s="66">
        <f ca="1"/>
        <v>492.25</v>
      </c>
      <c r="H130">
        <f ca="1"/>
        <v>1</v>
      </c>
      <c r="I130">
        <f ca="1"/>
        <v>2</v>
      </c>
      <c r="J130">
        <f ca="1"/>
        <v>2</v>
      </c>
      <c r="K130" s="59">
        <f ca="1"/>
        <v>0.83591666666666664</v>
      </c>
      <c r="L130">
        <f ca="1"/>
        <v>1</v>
      </c>
      <c r="M130">
        <f ca="1"/>
        <v>0</v>
      </c>
      <c r="N130">
        <f ca="1"/>
        <v>1</v>
      </c>
      <c r="O130" s="39">
        <f ca="1"/>
        <v>1</v>
      </c>
      <c r="P130" s="112">
        <f ca="1"/>
        <v>0.98359166666666664</v>
      </c>
      <c r="Q130" s="112">
        <f ca="1"/>
        <v>0.7592592592592593</v>
      </c>
      <c r="R130">
        <f ca="1"/>
        <v>0</v>
      </c>
      <c r="S130" s="69">
        <f ca="1"/>
        <v>0</v>
      </c>
      <c r="T130" s="59">
        <f ca="1"/>
        <v>0.38646821632292661</v>
      </c>
      <c r="U130" s="112">
        <f ca="1"/>
        <v>0.50917457305834124</v>
      </c>
      <c r="V130" s="113">
        <f ca="1"/>
        <v>0.75067516632808895</v>
      </c>
      <c r="W130" s="110" t="str">
        <f ca="1"/>
        <v>All (except LLB &amp; JD)</v>
      </c>
    </row>
    <row r="131" spans="1:23" ht="14.45">
      <c r="A131" s="125">
        <f t="shared" ca="1" si="1"/>
        <v>128</v>
      </c>
      <c r="B131" s="125" t="str">
        <f ca="1"/>
        <v>Maastricht University (UCM)</v>
      </c>
      <c r="C131" t="str">
        <f ca="1"/>
        <v>Europe</v>
      </c>
      <c r="D131" t="str">
        <f ca="1"/>
        <v>Netherlands</v>
      </c>
      <c r="E131">
        <f ca="1"/>
        <v>1</v>
      </c>
      <c r="F131" t="str">
        <f ca="1"/>
        <v>Yes (Subject to Availability)</v>
      </c>
      <c r="G131" s="66">
        <f ca="1"/>
        <v>2428.5625</v>
      </c>
      <c r="H131">
        <f ca="1"/>
        <v>1</v>
      </c>
      <c r="I131">
        <f ca="1"/>
        <v>2</v>
      </c>
      <c r="J131">
        <f ca="1"/>
        <v>3</v>
      </c>
      <c r="K131" s="59">
        <f ca="1"/>
        <v>0.19047916666666667</v>
      </c>
      <c r="L131">
        <f ca="1"/>
        <v>0</v>
      </c>
      <c r="M131">
        <f ca="1"/>
        <v>0</v>
      </c>
      <c r="N131">
        <f ca="1"/>
        <v>1</v>
      </c>
      <c r="O131" s="39">
        <f ca="1"/>
        <v>1</v>
      </c>
      <c r="P131" s="112">
        <f ca="1"/>
        <v>0.51904791666666672</v>
      </c>
      <c r="Q131" s="112">
        <f ca="1"/>
        <v>0.89326131687242794</v>
      </c>
      <c r="R131">
        <f ca="1"/>
        <v>3.44</v>
      </c>
      <c r="S131" s="69">
        <f ca="1"/>
        <v>4.05</v>
      </c>
      <c r="T131" s="59">
        <f ca="1"/>
        <v>0.38196265023593706</v>
      </c>
      <c r="U131" s="112">
        <f ca="1"/>
        <v>0.50557012018874969</v>
      </c>
      <c r="V131" s="113">
        <f ca="1"/>
        <v>0.63929311790928145</v>
      </c>
      <c r="W131" s="110" t="str">
        <f ca="1"/>
        <v>All (except LLB &amp; JD)</v>
      </c>
    </row>
    <row r="132" spans="1:23" ht="14.45">
      <c r="A132" s="125">
        <f t="shared" ca="1" si="1"/>
        <v>129</v>
      </c>
      <c r="B132" s="125" t="str">
        <f ca="1"/>
        <v>University of Mannheim - Department of Law</v>
      </c>
      <c r="C132" t="str">
        <f ca="1"/>
        <v>Europe</v>
      </c>
      <c r="D132" t="str">
        <f ca="1"/>
        <v>Germany</v>
      </c>
      <c r="E132">
        <f ca="1"/>
        <v>1</v>
      </c>
      <c r="F132" t="str">
        <f ca="1"/>
        <v>Yes (Subject to Availability)</v>
      </c>
      <c r="G132" s="66">
        <f ca="1"/>
        <v>1494.5</v>
      </c>
      <c r="H132">
        <f ca="1"/>
        <v>1</v>
      </c>
      <c r="I132">
        <f ca="1"/>
        <v>0</v>
      </c>
      <c r="J132">
        <f ca="1"/>
        <v>2</v>
      </c>
      <c r="K132" s="59">
        <f ca="1"/>
        <v>0.50183333333333335</v>
      </c>
      <c r="L132">
        <f ca="1"/>
        <v>0</v>
      </c>
      <c r="M132">
        <f ca="1"/>
        <v>0</v>
      </c>
      <c r="N132">
        <f ca="1"/>
        <v>0</v>
      </c>
      <c r="O132" s="39">
        <f ca="1"/>
        <v>1</v>
      </c>
      <c r="P132" s="112">
        <f ca="1"/>
        <v>0.45018333333333338</v>
      </c>
      <c r="Q132" s="112">
        <f ca="1"/>
        <v>0.88940329218107006</v>
      </c>
      <c r="R132">
        <f ca="1"/>
        <v>3.65</v>
      </c>
      <c r="S132" s="69">
        <f ca="1"/>
        <v>3.9</v>
      </c>
      <c r="T132" s="59">
        <f ca="1"/>
        <v>0.37788003373797296</v>
      </c>
      <c r="U132" s="112">
        <f ca="1"/>
        <v>0.50230402699037846</v>
      </c>
      <c r="V132" s="113">
        <f ca="1"/>
        <v>0.61396355083492737</v>
      </c>
      <c r="W132" s="110" t="str">
        <f ca="1"/>
        <v>LLB &amp; JD</v>
      </c>
    </row>
    <row r="133" spans="1:23" ht="14.45">
      <c r="A133" s="125">
        <f t="shared" ref="A133:A196" ca="1" si="2">IF(B133="","",A132+1)</f>
        <v>130</v>
      </c>
      <c r="B133" s="125" t="str">
        <f ca="1"/>
        <v>Prague University of Economics and Business</v>
      </c>
      <c r="C133" t="str">
        <f ca="1"/>
        <v>Europe</v>
      </c>
      <c r="D133" t="str">
        <f ca="1"/>
        <v>Czech Republic</v>
      </c>
      <c r="E133">
        <f ca="1"/>
        <v>1</v>
      </c>
      <c r="F133" t="str">
        <f ca="1"/>
        <v>Yes (Subject to Availability)</v>
      </c>
      <c r="G133" s="66">
        <f ca="1"/>
        <v>836.08199999999988</v>
      </c>
      <c r="H133">
        <f ca="1"/>
        <v>1</v>
      </c>
      <c r="I133">
        <f ca="1"/>
        <v>0</v>
      </c>
      <c r="J133">
        <f ca="1"/>
        <v>4</v>
      </c>
      <c r="K133" s="59">
        <f ca="1"/>
        <v>0.721306</v>
      </c>
      <c r="L133">
        <f ca="1"/>
        <v>0</v>
      </c>
      <c r="M133">
        <f ca="1"/>
        <v>0</v>
      </c>
      <c r="N133">
        <f ca="1"/>
        <v>0</v>
      </c>
      <c r="O133" s="39">
        <f ca="1"/>
        <v>1</v>
      </c>
      <c r="P133" s="112">
        <f ca="1"/>
        <v>0.47213060000000001</v>
      </c>
      <c r="Q133" s="112">
        <f ca="1"/>
        <v>0.91075102880658432</v>
      </c>
      <c r="R133">
        <f ca="1"/>
        <v>3.59</v>
      </c>
      <c r="S133" s="69">
        <f ca="1"/>
        <v>4.0599999999999996</v>
      </c>
      <c r="T133" s="59">
        <f ca="1"/>
        <v>0.37476689594186596</v>
      </c>
      <c r="U133" s="112">
        <f ca="1"/>
        <v>0.49981351675349278</v>
      </c>
      <c r="V133" s="113">
        <f ca="1"/>
        <v>0.6275650485200257</v>
      </c>
      <c r="W133" s="110" t="str">
        <f ca="1"/>
        <v>All (except LLB &amp; JD)</v>
      </c>
    </row>
    <row r="134" spans="1:23" ht="14.45">
      <c r="A134" s="125">
        <f t="shared" ca="1" si="2"/>
        <v>131</v>
      </c>
      <c r="B134" s="125" t="str">
        <f ca="1"/>
        <v>King's College London</v>
      </c>
      <c r="C134" t="str">
        <f ca="1"/>
        <v>Europe</v>
      </c>
      <c r="D134" t="str">
        <f ca="1"/>
        <v>UK</v>
      </c>
      <c r="E134">
        <f ca="1"/>
        <v>1</v>
      </c>
      <c r="F134" t="str">
        <f ca="1"/>
        <v>Yes (Subject to Availability)</v>
      </c>
      <c r="G134" s="66">
        <f ca="1"/>
        <v>4320.8451999999997</v>
      </c>
      <c r="H134">
        <f ca="1"/>
        <v>1</v>
      </c>
      <c r="I134">
        <f ca="1"/>
        <v>2</v>
      </c>
      <c r="J134">
        <f ca="1"/>
        <v>2</v>
      </c>
      <c r="K134" s="59">
        <f ca="1"/>
        <v>0</v>
      </c>
      <c r="L134">
        <f ca="1"/>
        <v>0</v>
      </c>
      <c r="M134">
        <f ca="1"/>
        <v>0</v>
      </c>
      <c r="N134">
        <f ca="1"/>
        <v>1</v>
      </c>
      <c r="O134" s="39">
        <f ca="1"/>
        <v>1</v>
      </c>
      <c r="P134" s="112">
        <f ca="1"/>
        <v>0.5</v>
      </c>
      <c r="Q134" s="112">
        <f ca="1"/>
        <v>0.84799382716049376</v>
      </c>
      <c r="R134">
        <f ca="1"/>
        <v>3.82</v>
      </c>
      <c r="S134" s="69">
        <f ca="1"/>
        <v>3.88</v>
      </c>
      <c r="T134" s="59">
        <f ca="1"/>
        <v>0.35784094103974845</v>
      </c>
      <c r="U134" s="112">
        <f ca="1"/>
        <v>0.48627275283179877</v>
      </c>
      <c r="V134" s="113">
        <f ca="1"/>
        <v>0.61142219333076409</v>
      </c>
      <c r="W134" s="110" t="str">
        <f ca="1"/>
        <v>All</v>
      </c>
    </row>
    <row r="135" spans="1:23" ht="14.45">
      <c r="A135" s="125">
        <f t="shared" ca="1" si="2"/>
        <v>132</v>
      </c>
      <c r="B135" s="125" t="str">
        <f ca="1"/>
        <v>KOC University</v>
      </c>
      <c r="C135" t="str">
        <f ca="1"/>
        <v>Middle East</v>
      </c>
      <c r="D135" t="str">
        <f ca="1"/>
        <v>Turkey</v>
      </c>
      <c r="E135">
        <f ca="1"/>
        <v>1</v>
      </c>
      <c r="F135" t="str">
        <f ca="1"/>
        <v>Yes (Subject to Availability)</v>
      </c>
      <c r="G135" s="66">
        <f ca="1"/>
        <v>946.65850860000012</v>
      </c>
      <c r="H135">
        <f ca="1"/>
        <v>1</v>
      </c>
      <c r="I135">
        <f ca="1"/>
        <v>2</v>
      </c>
      <c r="J135">
        <f ca="1"/>
        <v>1</v>
      </c>
      <c r="K135" s="59">
        <f ca="1"/>
        <v>0.68444716380000004</v>
      </c>
      <c r="L135">
        <f ca="1"/>
        <v>0</v>
      </c>
      <c r="M135">
        <f ca="1"/>
        <v>0</v>
      </c>
      <c r="N135">
        <f ca="1"/>
        <v>1</v>
      </c>
      <c r="O135" s="39">
        <f ca="1"/>
        <v>1</v>
      </c>
      <c r="P135" s="112">
        <f ca="1"/>
        <v>0.56844471637999994</v>
      </c>
      <c r="Q135" s="112">
        <f ca="1"/>
        <v>0.57098765432098775</v>
      </c>
      <c r="R135">
        <f ca="1"/>
        <v>0</v>
      </c>
      <c r="S135" s="69">
        <f ca="1"/>
        <v>0</v>
      </c>
      <c r="T135" s="59">
        <f ca="1"/>
        <v>0.24383429648782479</v>
      </c>
      <c r="U135" s="112">
        <f ca="1"/>
        <v>0.39506743719025983</v>
      </c>
      <c r="V135" s="113">
        <f ca="1"/>
        <v>0.51149993596374921</v>
      </c>
      <c r="W135" s="110" t="str">
        <f ca="1"/>
        <v>All</v>
      </c>
    </row>
    <row r="136" spans="1:23" ht="14.45">
      <c r="A136" s="125">
        <f t="shared" ca="1" si="2"/>
        <v>133</v>
      </c>
      <c r="B136" s="125" t="str">
        <f ca="1"/>
        <v>University of Illinois (College of Law)</v>
      </c>
      <c r="C136" t="str">
        <f ca="1"/>
        <v>North America</v>
      </c>
      <c r="D136" t="str">
        <f ca="1"/>
        <v>USA</v>
      </c>
      <c r="E136">
        <f ca="1"/>
        <v>1</v>
      </c>
      <c r="F136" t="str">
        <f ca="1"/>
        <v>Yes (Subject to Availability)</v>
      </c>
      <c r="G136" s="66">
        <f ca="1"/>
        <v>2687.1750000000002</v>
      </c>
      <c r="H136">
        <f ca="1"/>
        <v>1</v>
      </c>
      <c r="I136">
        <f ca="1"/>
        <v>0</v>
      </c>
      <c r="J136">
        <f ca="1"/>
        <v>1</v>
      </c>
      <c r="K136" s="59">
        <f ca="1"/>
        <v>0.10427499999999994</v>
      </c>
      <c r="L136">
        <f ca="1"/>
        <v>0</v>
      </c>
      <c r="M136">
        <f ca="1"/>
        <v>0</v>
      </c>
      <c r="N136">
        <f ca="1"/>
        <v>0</v>
      </c>
      <c r="O136" s="39">
        <f ca="1"/>
        <v>1</v>
      </c>
      <c r="P136" s="112">
        <f ca="1"/>
        <v>0.41042750000000006</v>
      </c>
      <c r="Q136" s="112">
        <f ca="1"/>
        <v>0.61162551440329227</v>
      </c>
      <c r="R136">
        <f ca="1"/>
        <v>0</v>
      </c>
      <c r="S136" s="69">
        <f ca="1"/>
        <v>0</v>
      </c>
      <c r="T136" s="59">
        <f ca="1"/>
        <v>0.24383429648782479</v>
      </c>
      <c r="U136" s="112">
        <f ca="1"/>
        <v>0.39506743719025983</v>
      </c>
      <c r="V136" s="113">
        <f ca="1"/>
        <v>0.47237348386451744</v>
      </c>
      <c r="W136" s="110" t="str">
        <f ca="1"/>
        <v>LLB &amp; JD</v>
      </c>
    </row>
    <row r="137" spans="1:23" ht="14.45">
      <c r="A137" s="125">
        <f t="shared" ca="1" si="2"/>
        <v>134</v>
      </c>
      <c r="B137" s="125" t="str">
        <f ca="1"/>
        <v>Bocconi University</v>
      </c>
      <c r="C137" t="str">
        <f ca="1"/>
        <v>Europe</v>
      </c>
      <c r="D137" t="str">
        <f ca="1"/>
        <v>Italy</v>
      </c>
      <c r="E137">
        <f ca="1"/>
        <v>1</v>
      </c>
      <c r="F137" t="str">
        <f ca="1"/>
        <v>Yes (Subject to Availability)</v>
      </c>
      <c r="G137" s="66">
        <f ca="1"/>
        <v>3676.4699999999993</v>
      </c>
      <c r="H137">
        <f ca="1"/>
        <v>1</v>
      </c>
      <c r="I137">
        <f ca="1"/>
        <v>2</v>
      </c>
      <c r="J137">
        <f ca="1"/>
        <v>8</v>
      </c>
      <c r="K137" s="59">
        <f ca="1"/>
        <v>0</v>
      </c>
      <c r="L137">
        <f ca="1"/>
        <v>0</v>
      </c>
      <c r="M137">
        <f ca="1"/>
        <v>0</v>
      </c>
      <c r="N137">
        <f ca="1"/>
        <v>1</v>
      </c>
      <c r="O137" s="39">
        <f ca="1"/>
        <v>1</v>
      </c>
      <c r="P137" s="112">
        <f ca="1"/>
        <v>0.5</v>
      </c>
      <c r="Q137" s="112">
        <f ca="1"/>
        <v>0.85082304526748964</v>
      </c>
      <c r="R137">
        <f ca="1"/>
        <v>3.85</v>
      </c>
      <c r="S137" s="69">
        <f ca="1"/>
        <v>3.97</v>
      </c>
      <c r="T137" s="59">
        <f ca="1"/>
        <v>0.14313637641589871</v>
      </c>
      <c r="U137" s="112">
        <f ca="1"/>
        <v>0.31450910113271902</v>
      </c>
      <c r="V137" s="113">
        <f ca="1"/>
        <v>0.55511071546673618</v>
      </c>
      <c r="W137" s="110" t="str">
        <f ca="1"/>
        <v>All (except LLB &amp; JD)</v>
      </c>
    </row>
    <row r="138" spans="1:23" ht="14.45">
      <c r="A138" s="125">
        <f t="shared" ca="1" si="2"/>
        <v>135</v>
      </c>
      <c r="B138" s="125" t="str">
        <f ca="1"/>
        <v>City University London</v>
      </c>
      <c r="C138" t="str">
        <f ca="1"/>
        <v>Europe</v>
      </c>
      <c r="D138" t="str">
        <f ca="1"/>
        <v>UK</v>
      </c>
      <c r="E138">
        <f ca="1"/>
        <v>1</v>
      </c>
      <c r="F138" t="str">
        <f ca="1"/>
        <v>Yes (Subject to Availability)</v>
      </c>
      <c r="G138" s="66">
        <f ca="1"/>
        <v>3648.4071999999996</v>
      </c>
      <c r="H138">
        <f ca="1"/>
        <v>1</v>
      </c>
      <c r="I138">
        <f ca="1"/>
        <v>0</v>
      </c>
      <c r="J138">
        <f ca="1"/>
        <v>2</v>
      </c>
      <c r="K138" s="59">
        <f ca="1"/>
        <v>0</v>
      </c>
      <c r="L138">
        <f ca="1"/>
        <v>0</v>
      </c>
      <c r="M138">
        <f ca="1"/>
        <v>0</v>
      </c>
      <c r="N138">
        <f ca="1"/>
        <v>0</v>
      </c>
      <c r="O138" s="39">
        <f ca="1"/>
        <v>1</v>
      </c>
      <c r="P138" s="112">
        <f ca="1"/>
        <v>0.4</v>
      </c>
      <c r="Q138" s="112">
        <f ca="1"/>
        <v>0.84799382716049376</v>
      </c>
      <c r="R138">
        <f ca="1"/>
        <v>3.77</v>
      </c>
      <c r="S138" s="69">
        <f ca="1"/>
        <v>4.07</v>
      </c>
      <c r="T138" s="59">
        <f ca="1"/>
        <v>0.14313637641589871</v>
      </c>
      <c r="U138" s="112">
        <f ca="1"/>
        <v>0.31450910113271902</v>
      </c>
      <c r="V138" s="113">
        <f ca="1"/>
        <v>0.5208343094310709</v>
      </c>
      <c r="W138" s="110" t="str">
        <f ca="1"/>
        <v>All (except LLB &amp; JD)</v>
      </c>
    </row>
    <row r="139" spans="1:23" ht="14.45">
      <c r="A139" s="125">
        <f t="shared" ca="1" si="2"/>
        <v>136</v>
      </c>
      <c r="B139" s="125" t="str">
        <f ca="1"/>
        <v>University of Vienna</v>
      </c>
      <c r="C139" t="str">
        <f ca="1"/>
        <v>Europe</v>
      </c>
      <c r="D139" t="str">
        <f ca="1"/>
        <v>Austria</v>
      </c>
      <c r="E139">
        <f ca="1"/>
        <v>1</v>
      </c>
      <c r="F139" t="str">
        <f ca="1"/>
        <v>Yes (Subject to Availability)</v>
      </c>
      <c r="G139" s="66">
        <f ca="1"/>
        <v>1868.125</v>
      </c>
      <c r="H139">
        <f ca="1"/>
        <v>1</v>
      </c>
      <c r="I139">
        <f ca="1"/>
        <v>2</v>
      </c>
      <c r="J139">
        <f ca="1"/>
        <v>0</v>
      </c>
      <c r="K139" s="59">
        <f ca="1"/>
        <v>0.37729166666666669</v>
      </c>
      <c r="L139">
        <f ca="1"/>
        <v>0</v>
      </c>
      <c r="M139">
        <f ca="1"/>
        <v>0</v>
      </c>
      <c r="N139">
        <f ca="1"/>
        <v>1</v>
      </c>
      <c r="O139" s="39">
        <f ca="1"/>
        <v>0</v>
      </c>
      <c r="P139" s="112">
        <f ca="1"/>
        <v>0.13772916666666668</v>
      </c>
      <c r="Q139" s="112">
        <f ca="1"/>
        <v>0.94830246913580252</v>
      </c>
      <c r="R139">
        <f ca="1"/>
        <v>3.34</v>
      </c>
      <c r="S139" s="69">
        <f ca="1"/>
        <v>3.46</v>
      </c>
      <c r="T139" s="59">
        <f ca="1"/>
        <v>4.8809523809523837E-2</v>
      </c>
      <c r="U139" s="112">
        <f ca="1"/>
        <v>0.23904761904761909</v>
      </c>
      <c r="V139" s="113">
        <f ca="1"/>
        <v>0.4416930849500294</v>
      </c>
      <c r="W139" s="110" t="str">
        <f ca="1"/>
        <v>All</v>
      </c>
    </row>
    <row r="140" spans="1:23" ht="14.45">
      <c r="A140" s="125">
        <f t="shared" ca="1" si="2"/>
        <v>137</v>
      </c>
      <c r="B140" s="125" t="str">
        <f ca="1"/>
        <v>University of Lucerne (Faculty of Law)</v>
      </c>
      <c r="C140" t="str">
        <f ca="1"/>
        <v>Europe</v>
      </c>
      <c r="D140" t="str">
        <f ca="1"/>
        <v>Switzerland</v>
      </c>
      <c r="E140">
        <f ca="1"/>
        <v>1</v>
      </c>
      <c r="F140" t="str">
        <f ca="1"/>
        <v>Yes (Subject to Availability)</v>
      </c>
      <c r="G140" s="66">
        <f ca="1"/>
        <v>2535.75</v>
      </c>
      <c r="H140">
        <f ca="1"/>
        <v>1</v>
      </c>
      <c r="I140">
        <f ca="1"/>
        <v>0</v>
      </c>
      <c r="J140">
        <f ca="1"/>
        <v>0</v>
      </c>
      <c r="K140" s="59">
        <f ca="1"/>
        <v>0.15475</v>
      </c>
      <c r="L140">
        <f ca="1"/>
        <v>0</v>
      </c>
      <c r="M140">
        <f ca="1"/>
        <v>0</v>
      </c>
      <c r="N140">
        <f ca="1"/>
        <v>0</v>
      </c>
      <c r="O140" s="39">
        <f ca="1"/>
        <v>0</v>
      </c>
      <c r="P140" s="112">
        <f ca="1"/>
        <v>1.5474999999999999E-2</v>
      </c>
      <c r="Q140" s="112">
        <f ca="1"/>
        <v>0.93878600823045266</v>
      </c>
      <c r="R140">
        <f ca="1"/>
        <v>3.58</v>
      </c>
      <c r="S140" s="69">
        <f ca="1"/>
        <v>3.7</v>
      </c>
      <c r="T140" s="59">
        <f ca="1"/>
        <v>2.8333333333333339E-2</v>
      </c>
      <c r="U140" s="112">
        <f ca="1"/>
        <v>0.22266666666666668</v>
      </c>
      <c r="V140" s="113">
        <f ca="1"/>
        <v>0.39230922496570647</v>
      </c>
      <c r="W140" s="110" t="str">
        <f ca="1"/>
        <v>LLB &amp; JD</v>
      </c>
    </row>
    <row r="141" spans="1:23" ht="14.45">
      <c r="A141" s="125">
        <f t="shared" ca="1" si="2"/>
        <v>138</v>
      </c>
      <c r="B141" s="125" t="str">
        <f ca="1"/>
        <v>Chuo University</v>
      </c>
      <c r="C141" t="str">
        <f ca="1"/>
        <v>Asia</v>
      </c>
      <c r="D141" t="str">
        <f ca="1"/>
        <v>Japan</v>
      </c>
      <c r="E141">
        <f ca="1"/>
        <v>1</v>
      </c>
      <c r="F141" t="str">
        <f ca="1"/>
        <v>Yes (Guaranteed)</v>
      </c>
      <c r="G141" s="66">
        <f ca="1"/>
        <v>1056.1536000000001</v>
      </c>
      <c r="H141">
        <f ca="1"/>
        <v>0</v>
      </c>
      <c r="I141">
        <f ca="1"/>
        <v>2</v>
      </c>
      <c r="J141">
        <f ca="1"/>
        <v>0</v>
      </c>
      <c r="K141" s="59">
        <f ca="1"/>
        <v>0.64794879999999999</v>
      </c>
      <c r="L141">
        <f ca="1"/>
        <v>1</v>
      </c>
      <c r="M141">
        <f ca="1"/>
        <v>1</v>
      </c>
      <c r="N141">
        <f ca="1"/>
        <v>1</v>
      </c>
      <c r="O141" s="39">
        <f ca="1"/>
        <v>0</v>
      </c>
      <c r="P141" s="112">
        <f ca="1"/>
        <v>0.56479488</v>
      </c>
      <c r="Q141" s="112">
        <f ca="1"/>
        <v>0.89377572016460904</v>
      </c>
      <c r="R141">
        <f ca="1"/>
        <v>0</v>
      </c>
      <c r="S141" s="69">
        <f ca="1"/>
        <v>0</v>
      </c>
      <c r="T141" s="59">
        <f ca="1"/>
        <v>0</v>
      </c>
      <c r="U141" s="112">
        <f ca="1"/>
        <v>0</v>
      </c>
      <c r="V141" s="113">
        <f ca="1"/>
        <v>0</v>
      </c>
      <c r="W141" s="110" t="str">
        <f ca="1"/>
        <v>All (except LLB &amp; JD)</v>
      </c>
    </row>
    <row r="142" spans="1:23" ht="14.45">
      <c r="A142" s="125">
        <f t="shared" ca="1" si="2"/>
        <v>139</v>
      </c>
      <c r="B142" s="125" t="str">
        <f ca="1"/>
        <v>Erasmus University Rotterdam, Erasmus School of History, Culture &amp; Communication</v>
      </c>
      <c r="C142" t="str">
        <f ca="1"/>
        <v>Europe</v>
      </c>
      <c r="D142" t="str">
        <f ca="1"/>
        <v>Netherlands</v>
      </c>
      <c r="E142">
        <f ca="1"/>
        <v>1</v>
      </c>
      <c r="F142" t="str">
        <f ca="1"/>
        <v>Yes (Subject to Availability)</v>
      </c>
      <c r="G142" s="66">
        <f ca="1"/>
        <v>2316.4749999999999</v>
      </c>
      <c r="H142">
        <f ca="1"/>
        <v>1</v>
      </c>
      <c r="I142">
        <f ca="1"/>
        <v>2</v>
      </c>
      <c r="J142">
        <f ca="1"/>
        <v>0</v>
      </c>
      <c r="K142" s="59">
        <f ca="1"/>
        <v>0.22784166666666669</v>
      </c>
      <c r="L142">
        <f ca="1"/>
        <v>0</v>
      </c>
      <c r="M142">
        <f ca="1"/>
        <v>0</v>
      </c>
      <c r="N142">
        <f ca="1"/>
        <v>1</v>
      </c>
      <c r="O142" s="39">
        <f ca="1"/>
        <v>0</v>
      </c>
      <c r="P142" s="112">
        <f ca="1"/>
        <v>0.12278416666666667</v>
      </c>
      <c r="Q142" s="112">
        <f ca="1"/>
        <v>0.89326131687242794</v>
      </c>
      <c r="R142">
        <f ca="1"/>
        <v>0</v>
      </c>
      <c r="S142" s="69">
        <f ca="1"/>
        <v>0</v>
      </c>
      <c r="T142" s="59">
        <f ca="1"/>
        <v>0</v>
      </c>
      <c r="U142" s="112">
        <f ca="1"/>
        <v>0</v>
      </c>
      <c r="V142" s="113">
        <f ca="1"/>
        <v>0</v>
      </c>
      <c r="W142" s="110" t="str">
        <f ca="1"/>
        <v>All (except LLB &amp; JD)</v>
      </c>
    </row>
    <row r="143" spans="1:23" ht="14.45">
      <c r="A143" s="125">
        <f t="shared" ca="1" si="2"/>
        <v>140</v>
      </c>
      <c r="B143" s="125" t="str">
        <f ca="1"/>
        <v>Freie Universität Berlin</v>
      </c>
      <c r="C143" t="str">
        <f ca="1"/>
        <v>Europe</v>
      </c>
      <c r="D143" t="str">
        <f ca="1"/>
        <v>Germany</v>
      </c>
      <c r="E143">
        <f ca="1"/>
        <v>1</v>
      </c>
      <c r="F143" t="str">
        <f ca="1"/>
        <v>Yes (Subject to Availability)</v>
      </c>
      <c r="G143" s="66">
        <f ca="1"/>
        <v>2022.80575</v>
      </c>
      <c r="H143">
        <f ca="1"/>
        <v>0</v>
      </c>
      <c r="I143">
        <f ca="1"/>
        <v>2</v>
      </c>
      <c r="J143">
        <f ca="1"/>
        <v>0</v>
      </c>
      <c r="K143" s="59">
        <f ca="1"/>
        <v>0.32573141666666666</v>
      </c>
      <c r="L143">
        <f ca="1"/>
        <v>0</v>
      </c>
      <c r="M143">
        <f ca="1"/>
        <v>0</v>
      </c>
      <c r="N143">
        <f ca="1"/>
        <v>1</v>
      </c>
      <c r="O143" s="39">
        <f ca="1"/>
        <v>0</v>
      </c>
      <c r="P143" s="112">
        <f ca="1"/>
        <v>0.13257314166666667</v>
      </c>
      <c r="Q143" s="112">
        <f ca="1"/>
        <v>0.88940329218107006</v>
      </c>
      <c r="R143">
        <f ca="1"/>
        <v>0</v>
      </c>
      <c r="S143" s="69">
        <f ca="1"/>
        <v>0</v>
      </c>
      <c r="T143" s="59">
        <f ca="1"/>
        <v>0</v>
      </c>
      <c r="U143" s="112">
        <f ca="1"/>
        <v>0</v>
      </c>
      <c r="V143" s="113">
        <f ca="1"/>
        <v>0</v>
      </c>
      <c r="W143" s="110" t="str">
        <f ca="1"/>
        <v>All (except LLB &amp; JD)</v>
      </c>
    </row>
    <row r="144" spans="1:23" ht="14.45">
      <c r="A144" s="125">
        <f t="shared" ca="1" si="2"/>
        <v>141</v>
      </c>
      <c r="B144" s="125" t="str">
        <f ca="1"/>
        <v>Freie Universität Berlin Law School - Themis</v>
      </c>
      <c r="C144" t="str">
        <f ca="1"/>
        <v>Europe</v>
      </c>
      <c r="D144" t="str">
        <f ca="1"/>
        <v>Germany</v>
      </c>
      <c r="E144">
        <f ca="1"/>
        <v>1</v>
      </c>
      <c r="F144" t="str">
        <f ca="1"/>
        <v>Yes (Subject to Availability)</v>
      </c>
      <c r="G144" s="66">
        <f ca="1"/>
        <v>2022.80575</v>
      </c>
      <c r="H144">
        <f ca="1"/>
        <v>1</v>
      </c>
      <c r="I144">
        <f ca="1"/>
        <v>0</v>
      </c>
      <c r="J144">
        <f ca="1"/>
        <v>0</v>
      </c>
      <c r="K144" s="59">
        <f ca="1"/>
        <v>0.32573141666666666</v>
      </c>
      <c r="L144">
        <f ca="1"/>
        <v>0</v>
      </c>
      <c r="M144">
        <f ca="1"/>
        <v>0</v>
      </c>
      <c r="N144">
        <f ca="1"/>
        <v>0</v>
      </c>
      <c r="O144" s="39">
        <f ca="1"/>
        <v>0</v>
      </c>
      <c r="P144" s="112">
        <f ca="1"/>
        <v>3.2573141666666666E-2</v>
      </c>
      <c r="Q144" s="112">
        <f ca="1"/>
        <v>0.88940329218107006</v>
      </c>
      <c r="R144">
        <f ca="1"/>
        <v>0</v>
      </c>
      <c r="S144" s="69">
        <f ca="1"/>
        <v>0</v>
      </c>
      <c r="T144" s="59">
        <f ca="1"/>
        <v>0</v>
      </c>
      <c r="U144" s="112">
        <f ca="1"/>
        <v>0</v>
      </c>
      <c r="V144" s="113">
        <f ca="1"/>
        <v>0</v>
      </c>
      <c r="W144" s="110" t="str">
        <f ca="1"/>
        <v>LLB &amp; JD</v>
      </c>
    </row>
    <row r="145" spans="1:23" ht="14.45">
      <c r="A145" s="125">
        <f t="shared" ca="1" si="2"/>
        <v>142</v>
      </c>
      <c r="B145" s="125" t="str">
        <f ca="1"/>
        <v>Fudan University, School of Economics</v>
      </c>
      <c r="C145" t="str">
        <f ca="1"/>
        <v>Asia</v>
      </c>
      <c r="D145" t="str">
        <f ca="1"/>
        <v>China</v>
      </c>
      <c r="E145">
        <f ca="1"/>
        <v>1</v>
      </c>
      <c r="F145" t="str">
        <f ca="1"/>
        <v>Yes (Subject to Availability)</v>
      </c>
      <c r="G145" s="66">
        <f ca="1"/>
        <v>1326.384</v>
      </c>
      <c r="H145">
        <f ca="1"/>
        <v>0</v>
      </c>
      <c r="I145">
        <f ca="1"/>
        <v>2</v>
      </c>
      <c r="J145">
        <f ca="1"/>
        <v>0</v>
      </c>
      <c r="K145" s="59">
        <f ca="1"/>
        <v>0.55787200000000003</v>
      </c>
      <c r="L145">
        <f ca="1"/>
        <v>1</v>
      </c>
      <c r="M145">
        <f ca="1"/>
        <v>0</v>
      </c>
      <c r="N145">
        <f ca="1"/>
        <v>1</v>
      </c>
      <c r="O145" s="39">
        <f ca="1"/>
        <v>0</v>
      </c>
      <c r="P145" s="112">
        <f ca="1"/>
        <v>0.55578719999999993</v>
      </c>
      <c r="Q145" s="112">
        <f ca="1"/>
        <v>0.7456275720164609</v>
      </c>
      <c r="R145">
        <f ca="1"/>
        <v>0</v>
      </c>
      <c r="S145" s="69">
        <f ca="1"/>
        <v>0</v>
      </c>
      <c r="T145" s="59">
        <f ca="1"/>
        <v>0</v>
      </c>
      <c r="U145" s="112">
        <f ca="1"/>
        <v>0</v>
      </c>
      <c r="V145" s="113">
        <f ca="1"/>
        <v>0</v>
      </c>
      <c r="W145" s="110" t="str">
        <f ca="1"/>
        <v>BSc (Econ)</v>
      </c>
    </row>
    <row r="146" spans="1:23" ht="14.45">
      <c r="A146" s="125">
        <f t="shared" ca="1" si="2"/>
        <v>143</v>
      </c>
      <c r="B146" s="125" t="str">
        <f ca="1"/>
        <v>Fudan University, School of Management</v>
      </c>
      <c r="C146" t="str">
        <f ca="1"/>
        <v>Asia</v>
      </c>
      <c r="D146" t="str">
        <f ca="1"/>
        <v>China</v>
      </c>
      <c r="E146">
        <f ca="1"/>
        <v>1</v>
      </c>
      <c r="F146" t="str">
        <f ca="1"/>
        <v>Yes (Subject to Availability)</v>
      </c>
      <c r="G146" s="66">
        <f ca="1"/>
        <v>1326.384</v>
      </c>
      <c r="H146">
        <f ca="1"/>
        <v>0</v>
      </c>
      <c r="I146">
        <f ca="1"/>
        <v>2</v>
      </c>
      <c r="J146">
        <f ca="1"/>
        <v>0</v>
      </c>
      <c r="K146" s="59">
        <f ca="1"/>
        <v>0.55787200000000003</v>
      </c>
      <c r="L146">
        <f ca="1"/>
        <v>1</v>
      </c>
      <c r="M146">
        <f ca="1"/>
        <v>0</v>
      </c>
      <c r="N146">
        <f ca="1"/>
        <v>1</v>
      </c>
      <c r="O146" s="39">
        <f ca="1"/>
        <v>0</v>
      </c>
      <c r="P146" s="112">
        <f ca="1"/>
        <v>0.55578719999999993</v>
      </c>
      <c r="Q146" s="112">
        <f ca="1"/>
        <v>0.7456275720164609</v>
      </c>
      <c r="R146">
        <f ca="1"/>
        <v>0</v>
      </c>
      <c r="S146" s="69">
        <f ca="1"/>
        <v>0</v>
      </c>
      <c r="T146" s="59">
        <f ca="1"/>
        <v>0</v>
      </c>
      <c r="U146" s="112">
        <f ca="1"/>
        <v>0</v>
      </c>
      <c r="V146" s="113">
        <f ca="1"/>
        <v>0</v>
      </c>
      <c r="W146" s="110" t="str">
        <f ca="1"/>
        <v>All (except LLB &amp; JD)</v>
      </c>
    </row>
    <row r="147" spans="1:23" ht="14.45">
      <c r="A147" s="125">
        <f t="shared" ca="1" si="2"/>
        <v>144</v>
      </c>
      <c r="B147" s="125" t="str">
        <f ca="1"/>
        <v>Fudan University, School of Social Development and Public Policy</v>
      </c>
      <c r="C147" t="str">
        <f ca="1"/>
        <v>Asia</v>
      </c>
      <c r="D147" t="str">
        <f ca="1"/>
        <v>China</v>
      </c>
      <c r="E147">
        <f ca="1"/>
        <v>1</v>
      </c>
      <c r="F147" t="str">
        <f ca="1"/>
        <v>Yes (Subject to Availability)</v>
      </c>
      <c r="G147" s="66">
        <f ca="1"/>
        <v>1326.384</v>
      </c>
      <c r="H147">
        <f ca="1"/>
        <v>0</v>
      </c>
      <c r="I147">
        <f ca="1"/>
        <v>2</v>
      </c>
      <c r="J147">
        <f ca="1"/>
        <v>0</v>
      </c>
      <c r="K147" s="59">
        <f ca="1"/>
        <v>0.55787200000000003</v>
      </c>
      <c r="L147">
        <f ca="1"/>
        <v>1</v>
      </c>
      <c r="M147">
        <f ca="1"/>
        <v>0</v>
      </c>
      <c r="N147">
        <f ca="1"/>
        <v>1</v>
      </c>
      <c r="O147" s="39">
        <f ca="1"/>
        <v>0</v>
      </c>
      <c r="P147" s="112">
        <f ca="1"/>
        <v>0.55578719999999993</v>
      </c>
      <c r="Q147" s="112">
        <f ca="1"/>
        <v>0.7456275720164609</v>
      </c>
      <c r="R147">
        <f ca="1"/>
        <v>0</v>
      </c>
      <c r="S147" s="69">
        <f ca="1"/>
        <v>0</v>
      </c>
      <c r="T147" s="59">
        <f ca="1"/>
        <v>0</v>
      </c>
      <c r="U147" s="112">
        <f ca="1"/>
        <v>0</v>
      </c>
      <c r="V147" s="113">
        <f ca="1"/>
        <v>0</v>
      </c>
      <c r="W147" s="110" t="str">
        <f ca="1"/>
        <v>BSocSc</v>
      </c>
    </row>
    <row r="148" spans="1:23" ht="14.45">
      <c r="A148" s="125">
        <f t="shared" ca="1" si="2"/>
        <v>145</v>
      </c>
      <c r="B148" s="125" t="str">
        <f ca="1"/>
        <v>Ghent University</v>
      </c>
      <c r="C148" t="str">
        <f ca="1"/>
        <v>Europe</v>
      </c>
      <c r="D148" t="str">
        <f ca="1"/>
        <v>Belgium</v>
      </c>
      <c r="E148">
        <f ca="1"/>
        <v>1</v>
      </c>
      <c r="F148" t="str">
        <f ca="1"/>
        <v>Yes (Subject to Availability)</v>
      </c>
      <c r="G148" s="66">
        <f ca="1"/>
        <v>2065.3989999999999</v>
      </c>
      <c r="H148">
        <f ca="1"/>
        <v>1</v>
      </c>
      <c r="I148">
        <f ca="1"/>
        <v>2</v>
      </c>
      <c r="J148">
        <f ca="1"/>
        <v>0</v>
      </c>
      <c r="K148" s="59">
        <f ca="1"/>
        <v>0.31153366666666671</v>
      </c>
      <c r="L148">
        <f ca="1"/>
        <v>0</v>
      </c>
      <c r="M148">
        <f ca="1"/>
        <v>0</v>
      </c>
      <c r="N148">
        <f ca="1"/>
        <v>1</v>
      </c>
      <c r="O148" s="39">
        <f ca="1"/>
        <v>0</v>
      </c>
      <c r="P148" s="112">
        <f ca="1"/>
        <v>0.13115336666666666</v>
      </c>
      <c r="Q148" s="112">
        <f ca="1"/>
        <v>0.89763374485596714</v>
      </c>
      <c r="R148">
        <f ca="1"/>
        <v>0</v>
      </c>
      <c r="S148" s="69">
        <f ca="1"/>
        <v>0</v>
      </c>
      <c r="T148" s="59">
        <f ca="1"/>
        <v>0</v>
      </c>
      <c r="U148" s="112">
        <f ca="1"/>
        <v>0</v>
      </c>
      <c r="V148" s="113">
        <f ca="1"/>
        <v>0</v>
      </c>
      <c r="W148" s="110" t="str">
        <f ca="1"/>
        <v>All</v>
      </c>
    </row>
    <row r="149" spans="1:23" ht="14.45">
      <c r="A149" s="125">
        <f t="shared" ca="1" si="2"/>
        <v>146</v>
      </c>
      <c r="B149" s="125" t="str">
        <f ca="1"/>
        <v>Goethe-University Frankfurt am Main</v>
      </c>
      <c r="C149" t="str">
        <f ca="1"/>
        <v>Europe</v>
      </c>
      <c r="D149" t="str">
        <f ca="1"/>
        <v>Germany</v>
      </c>
      <c r="E149">
        <f ca="1"/>
        <v>1</v>
      </c>
      <c r="F149" t="str">
        <f ca="1"/>
        <v>Yes (Subject to Availability)</v>
      </c>
      <c r="G149" s="66">
        <f ca="1"/>
        <v>2615.375</v>
      </c>
      <c r="H149">
        <f ca="1"/>
        <v>0</v>
      </c>
      <c r="I149">
        <f ca="1"/>
        <v>2</v>
      </c>
      <c r="J149">
        <f ca="1"/>
        <v>0</v>
      </c>
      <c r="K149" s="59">
        <f ca="1"/>
        <v>0.12820833333333334</v>
      </c>
      <c r="L149">
        <f ca="1"/>
        <v>0</v>
      </c>
      <c r="M149">
        <f ca="1"/>
        <v>0</v>
      </c>
      <c r="N149">
        <f ca="1"/>
        <v>1</v>
      </c>
      <c r="O149" s="39">
        <f ca="1"/>
        <v>0</v>
      </c>
      <c r="P149" s="112">
        <f ca="1"/>
        <v>0.11282083333333333</v>
      </c>
      <c r="Q149" s="112">
        <f ca="1"/>
        <v>0.88940329218107006</v>
      </c>
      <c r="R149">
        <f ca="1"/>
        <v>0</v>
      </c>
      <c r="S149" s="69">
        <f ca="1"/>
        <v>0</v>
      </c>
      <c r="T149" s="59">
        <f ca="1"/>
        <v>0</v>
      </c>
      <c r="U149" s="112">
        <f ca="1"/>
        <v>0</v>
      </c>
      <c r="V149" s="113">
        <f ca="1"/>
        <v>0</v>
      </c>
      <c r="W149" s="110" t="str">
        <f ca="1"/>
        <v>All (except LLB &amp; JD)</v>
      </c>
    </row>
    <row r="150" spans="1:23" ht="14.45">
      <c r="A150" s="125">
        <f t="shared" ca="1" si="2"/>
        <v>147</v>
      </c>
      <c r="B150" s="125" t="str">
        <f ca="1"/>
        <v>Graduate School of Economics and Faculty of Economics, Kyoto University</v>
      </c>
      <c r="C150" t="str">
        <f ca="1"/>
        <v>Asia</v>
      </c>
      <c r="D150" t="str">
        <f ca="1"/>
        <v>Japan</v>
      </c>
      <c r="E150">
        <f ca="1"/>
        <v>1</v>
      </c>
      <c r="F150" t="str">
        <f ca="1"/>
        <v>Yes (Subject to Availability)</v>
      </c>
      <c r="G150" s="66">
        <f ca="1"/>
        <v>1059.8399999999999</v>
      </c>
      <c r="H150">
        <f ca="1"/>
        <v>0</v>
      </c>
      <c r="I150">
        <f ca="1"/>
        <v>0</v>
      </c>
      <c r="J150">
        <f ca="1"/>
        <v>0</v>
      </c>
      <c r="K150" s="59">
        <f ca="1"/>
        <v>0.64672000000000007</v>
      </c>
      <c r="L150">
        <f ca="1"/>
        <v>1</v>
      </c>
      <c r="M150">
        <f ca="1"/>
        <v>1</v>
      </c>
      <c r="N150">
        <f ca="1"/>
        <v>0</v>
      </c>
      <c r="O150" s="39">
        <f ca="1"/>
        <v>0</v>
      </c>
      <c r="P150" s="112">
        <f ca="1"/>
        <v>0.46467200000000003</v>
      </c>
      <c r="Q150" s="112">
        <f ca="1"/>
        <v>0.89377572016460904</v>
      </c>
      <c r="R150">
        <f ca="1"/>
        <v>0</v>
      </c>
      <c r="S150" s="69">
        <f ca="1"/>
        <v>0</v>
      </c>
      <c r="T150" s="59">
        <f ca="1"/>
        <v>0</v>
      </c>
      <c r="U150" s="112">
        <f ca="1"/>
        <v>0</v>
      </c>
      <c r="V150" s="113">
        <f ca="1"/>
        <v>0</v>
      </c>
      <c r="W150" s="110" t="str">
        <f ca="1"/>
        <v>BSc (Econ)</v>
      </c>
    </row>
    <row r="151" spans="1:23" ht="14.45">
      <c r="A151" s="125">
        <f ca="1">IF(B152="","",A150+1)</f>
        <v>148</v>
      </c>
      <c r="B151" s="125" t="str">
        <f ca="1"/>
        <v>Hitotsubashi University</v>
      </c>
      <c r="C151" t="str">
        <f ca="1"/>
        <v>Asia</v>
      </c>
      <c r="D151" t="str">
        <f ca="1"/>
        <v>Japan</v>
      </c>
      <c r="E151">
        <f ca="1"/>
        <v>1</v>
      </c>
      <c r="F151" t="str">
        <f ca="1"/>
        <v>Yes (Guaranteed)</v>
      </c>
      <c r="G151" s="66">
        <f ca="1"/>
        <v>916.99199999999996</v>
      </c>
      <c r="H151">
        <f ca="1"/>
        <v>0</v>
      </c>
      <c r="I151">
        <f ca="1"/>
        <v>2</v>
      </c>
      <c r="J151">
        <f ca="1"/>
        <v>0</v>
      </c>
      <c r="K151" s="59">
        <f ca="1"/>
        <v>0.69433599999999995</v>
      </c>
      <c r="L151">
        <f ca="1"/>
        <v>1</v>
      </c>
      <c r="M151">
        <f ca="1"/>
        <v>1</v>
      </c>
      <c r="N151">
        <f ca="1"/>
        <v>1</v>
      </c>
      <c r="O151" s="39">
        <f ca="1"/>
        <v>0</v>
      </c>
      <c r="P151" s="112">
        <f ca="1"/>
        <v>0.56943359999999998</v>
      </c>
      <c r="Q151" s="142">
        <f ca="1"/>
        <v>0.89377572016460904</v>
      </c>
      <c r="R151">
        <f ca="1"/>
        <v>0</v>
      </c>
      <c r="S151" s="69">
        <f ca="1"/>
        <v>0</v>
      </c>
      <c r="T151" s="69">
        <f ca="1"/>
        <v>0</v>
      </c>
      <c r="U151" s="112">
        <f ca="1"/>
        <v>0</v>
      </c>
      <c r="V151" s="113">
        <f ca="1"/>
        <v>0</v>
      </c>
      <c r="W151" t="str">
        <f ca="1"/>
        <v>All (except LLB &amp; JD)</v>
      </c>
    </row>
    <row r="152" spans="1:23" ht="14.45">
      <c r="A152" s="125">
        <f ca="1">IF(B153="","",A151+1)</f>
        <v>149</v>
      </c>
      <c r="B152" s="125" t="str">
        <f ca="1"/>
        <v>Hokkaido University</v>
      </c>
      <c r="C152" t="str">
        <f ca="1"/>
        <v>Asia</v>
      </c>
      <c r="D152" t="str">
        <f ca="1"/>
        <v>Japan</v>
      </c>
      <c r="E152">
        <f ca="1"/>
        <v>1</v>
      </c>
      <c r="F152" t="str">
        <f ca="1"/>
        <v>Yes (Subject to Availability)</v>
      </c>
      <c r="G152" s="66">
        <f ca="1"/>
        <v>829.44</v>
      </c>
      <c r="H152">
        <f ca="1"/>
        <v>0</v>
      </c>
      <c r="I152">
        <f ca="1"/>
        <v>0</v>
      </c>
      <c r="J152">
        <f ca="1"/>
        <v>0</v>
      </c>
      <c r="K152" s="59">
        <f ca="1"/>
        <v>0.72351999999999994</v>
      </c>
      <c r="L152">
        <f ca="1"/>
        <v>1</v>
      </c>
      <c r="M152">
        <f ca="1"/>
        <v>1</v>
      </c>
      <c r="N152">
        <f ca="1"/>
        <v>0</v>
      </c>
      <c r="O152" s="39">
        <f ca="1"/>
        <v>0</v>
      </c>
      <c r="P152" s="112">
        <f ca="1"/>
        <v>0.47235199999999999</v>
      </c>
      <c r="Q152" s="142">
        <f ca="1"/>
        <v>0.89377572016460904</v>
      </c>
      <c r="R152">
        <f ca="1"/>
        <v>0</v>
      </c>
      <c r="S152" s="69">
        <f ca="1"/>
        <v>0</v>
      </c>
      <c r="T152" s="69">
        <f ca="1"/>
        <v>0</v>
      </c>
      <c r="U152" s="112">
        <f ca="1"/>
        <v>0</v>
      </c>
      <c r="V152" s="113">
        <f ca="1"/>
        <v>0</v>
      </c>
      <c r="W152" t="str">
        <f ca="1"/>
        <v>All (except LLB &amp; JD)</v>
      </c>
    </row>
    <row r="153" spans="1:23" ht="14.45">
      <c r="A153" s="125">
        <f ca="1">IF(B154="","",A152+1)</f>
        <v>150</v>
      </c>
      <c r="B153" s="125" t="str">
        <f ca="1"/>
        <v>Humboldt-Universitat Zu Berlin</v>
      </c>
      <c r="C153" t="str">
        <f ca="1"/>
        <v>Europe</v>
      </c>
      <c r="D153" t="str">
        <f ca="1"/>
        <v>Germany</v>
      </c>
      <c r="E153">
        <f ca="1"/>
        <v>1</v>
      </c>
      <c r="F153" t="str">
        <f ca="1"/>
        <v>Yes (Subject to Availability)</v>
      </c>
      <c r="G153" s="66">
        <f ca="1"/>
        <v>2480.87</v>
      </c>
      <c r="H153">
        <f ca="1"/>
        <v>0</v>
      </c>
      <c r="I153">
        <f ca="1"/>
        <v>0</v>
      </c>
      <c r="J153">
        <f ca="1"/>
        <v>0</v>
      </c>
      <c r="K153" s="59">
        <f ca="1"/>
        <v>0.17304333333333338</v>
      </c>
      <c r="L153">
        <f ca="1"/>
        <v>0</v>
      </c>
      <c r="M153">
        <f ca="1"/>
        <v>0</v>
      </c>
      <c r="N153">
        <f ca="1"/>
        <v>0</v>
      </c>
      <c r="O153" s="39">
        <f ca="1"/>
        <v>0</v>
      </c>
      <c r="P153" s="112">
        <f ca="1"/>
        <v>1.7304333333333338E-2</v>
      </c>
      <c r="Q153" s="142">
        <f ca="1"/>
        <v>0.88940329218107006</v>
      </c>
      <c r="R153">
        <f ca="1"/>
        <v>0</v>
      </c>
      <c r="S153" s="69">
        <f ca="1"/>
        <v>0</v>
      </c>
      <c r="T153" s="69">
        <f ca="1"/>
        <v>0</v>
      </c>
      <c r="U153" s="112">
        <f ca="1"/>
        <v>0</v>
      </c>
      <c r="V153" s="113">
        <f ca="1"/>
        <v>0</v>
      </c>
      <c r="W153" t="str">
        <f ca="1"/>
        <v>All (except LLB &amp; JD)</v>
      </c>
    </row>
    <row r="154" spans="1:23" ht="14.45">
      <c r="A154" s="125">
        <f ca="1">IF(B155="","",A153+1)</f>
        <v>151</v>
      </c>
      <c r="B154" s="125" t="str">
        <f ca="1"/>
        <v>Jilin University</v>
      </c>
      <c r="C154" t="str">
        <f ca="1"/>
        <v>Asia</v>
      </c>
      <c r="D154" t="str">
        <f ca="1"/>
        <v>China</v>
      </c>
      <c r="E154">
        <f ca="1"/>
        <v>1</v>
      </c>
      <c r="F154" t="str">
        <f ca="1"/>
        <v>No</v>
      </c>
      <c r="G154" s="66">
        <f ca="1"/>
        <v>543.6</v>
      </c>
      <c r="H154">
        <f ca="1"/>
        <v>0</v>
      </c>
      <c r="I154">
        <f ca="1"/>
        <v>0</v>
      </c>
      <c r="J154">
        <f ca="1"/>
        <v>0</v>
      </c>
      <c r="K154" s="59">
        <f ca="1"/>
        <v>0.81880000000000008</v>
      </c>
      <c r="L154">
        <f ca="1"/>
        <v>1</v>
      </c>
      <c r="M154">
        <f ca="1"/>
        <v>0</v>
      </c>
      <c r="N154">
        <f ca="1"/>
        <v>0</v>
      </c>
      <c r="O154" s="39">
        <f ca="1"/>
        <v>0</v>
      </c>
      <c r="P154" s="112">
        <f ca="1"/>
        <v>0.48188000000000003</v>
      </c>
      <c r="Q154" s="142">
        <f ca="1"/>
        <v>0.7456275720164609</v>
      </c>
      <c r="R154">
        <f ca="1"/>
        <v>0</v>
      </c>
      <c r="S154" s="69">
        <f ca="1"/>
        <v>0</v>
      </c>
      <c r="T154" s="69">
        <f ca="1"/>
        <v>0</v>
      </c>
      <c r="U154" s="112">
        <f ca="1"/>
        <v>0</v>
      </c>
      <c r="V154" s="113">
        <f ca="1"/>
        <v>0</v>
      </c>
      <c r="W154" t="str">
        <f ca="1"/>
        <v>All (except LLB &amp; JD)</v>
      </c>
    </row>
    <row r="155" spans="1:23" ht="14.45">
      <c r="A155" s="125">
        <f t="shared" ca="1" si="2"/>
        <v>152</v>
      </c>
      <c r="B155" s="125" t="str">
        <f ca="1"/>
        <v>Katholieke Universiteit Leuven</v>
      </c>
      <c r="C155" t="str">
        <f ca="1"/>
        <v>Europe</v>
      </c>
      <c r="D155" t="str">
        <f ca="1"/>
        <v>Belgium</v>
      </c>
      <c r="E155">
        <f ca="1"/>
        <v>1</v>
      </c>
      <c r="F155" t="str">
        <f ca="1"/>
        <v>Yes (Subject to Availability)</v>
      </c>
      <c r="G155" s="66">
        <f ca="1"/>
        <v>1779.2022499999998</v>
      </c>
      <c r="H155">
        <f ca="1"/>
        <v>1</v>
      </c>
      <c r="I155">
        <f ca="1"/>
        <v>2</v>
      </c>
      <c r="J155">
        <f ca="1"/>
        <v>0</v>
      </c>
      <c r="K155" s="59">
        <f ca="1"/>
        <v>0.40693258333333338</v>
      </c>
      <c r="L155">
        <f ca="1"/>
        <v>0</v>
      </c>
      <c r="M155">
        <f ca="1"/>
        <v>0</v>
      </c>
      <c r="N155">
        <f ca="1"/>
        <v>1</v>
      </c>
      <c r="O155" s="39">
        <f ca="1"/>
        <v>0</v>
      </c>
      <c r="P155" s="112">
        <f ca="1"/>
        <v>0.14069325833333335</v>
      </c>
      <c r="Q155" s="142">
        <f ca="1"/>
        <v>0.89763374485596714</v>
      </c>
      <c r="R155">
        <f ca="1"/>
        <v>0</v>
      </c>
      <c r="S155" s="69">
        <f ca="1"/>
        <v>0</v>
      </c>
      <c r="T155" s="69">
        <f ca="1"/>
        <v>0</v>
      </c>
      <c r="U155" s="112">
        <f ca="1"/>
        <v>0</v>
      </c>
      <c r="V155" s="113">
        <f ca="1"/>
        <v>0</v>
      </c>
      <c r="W155" t="str">
        <f ca="1"/>
        <v>All (except LLB &amp; JD)</v>
      </c>
    </row>
    <row r="156" spans="1:23" ht="14.45">
      <c r="A156" s="125">
        <f t="shared" ca="1" si="2"/>
        <v>153</v>
      </c>
      <c r="B156" s="125" t="str">
        <f ca="1"/>
        <v>Keio University</v>
      </c>
      <c r="C156" t="str">
        <f ca="1"/>
        <v>Asia</v>
      </c>
      <c r="D156" t="str">
        <f ca="1"/>
        <v>Japan</v>
      </c>
      <c r="E156">
        <f ca="1"/>
        <v>1</v>
      </c>
      <c r="F156" t="str">
        <f ca="1"/>
        <v>Yes (Subject to Availability)</v>
      </c>
      <c r="G156" s="66">
        <f ca="1"/>
        <v>2135.3472000000002</v>
      </c>
      <c r="H156">
        <f ca="1"/>
        <v>0</v>
      </c>
      <c r="I156">
        <f ca="1"/>
        <v>2</v>
      </c>
      <c r="J156">
        <f ca="1"/>
        <v>0</v>
      </c>
      <c r="K156" s="59">
        <f ca="1"/>
        <v>0.28821759999999996</v>
      </c>
      <c r="L156">
        <f ca="1"/>
        <v>1</v>
      </c>
      <c r="M156">
        <f ca="1"/>
        <v>1</v>
      </c>
      <c r="N156">
        <f ca="1"/>
        <v>1</v>
      </c>
      <c r="O156" s="39">
        <f ca="1"/>
        <v>0</v>
      </c>
      <c r="P156" s="112">
        <f ca="1"/>
        <v>0.52882176000000003</v>
      </c>
      <c r="Q156" s="142">
        <f ca="1"/>
        <v>0.89377572016460904</v>
      </c>
      <c r="R156">
        <f ca="1"/>
        <v>0</v>
      </c>
      <c r="S156" s="69">
        <f ca="1"/>
        <v>0</v>
      </c>
      <c r="T156" s="69">
        <f ca="1"/>
        <v>0</v>
      </c>
      <c r="U156" s="112">
        <f ca="1"/>
        <v>0</v>
      </c>
      <c r="V156" s="113">
        <f ca="1"/>
        <v>0</v>
      </c>
      <c r="W156" t="str">
        <f ca="1"/>
        <v>All (except LLB &amp; JD)</v>
      </c>
    </row>
    <row r="157" spans="1:23" ht="14.45">
      <c r="A157" s="125">
        <f t="shared" ca="1" si="2"/>
        <v>154</v>
      </c>
      <c r="B157" s="125" t="str">
        <f ca="1"/>
        <v>Keio University (Law School)</v>
      </c>
      <c r="C157" t="str">
        <f ca="1"/>
        <v>Asia</v>
      </c>
      <c r="D157" t="str">
        <f ca="1"/>
        <v>Japan</v>
      </c>
      <c r="E157">
        <f ca="1"/>
        <v>1</v>
      </c>
      <c r="F157" t="str">
        <f ca="1"/>
        <v>Yes (Guaranteed)</v>
      </c>
      <c r="G157" s="66">
        <f ca="1"/>
        <v>2135.3472000000002</v>
      </c>
      <c r="H157">
        <f ca="1"/>
        <v>0</v>
      </c>
      <c r="I157">
        <f ca="1"/>
        <v>0</v>
      </c>
      <c r="J157">
        <f ca="1"/>
        <v>0</v>
      </c>
      <c r="K157" s="59">
        <f ca="1"/>
        <v>0.28821759999999996</v>
      </c>
      <c r="L157">
        <f ca="1"/>
        <v>1</v>
      </c>
      <c r="M157">
        <f ca="1"/>
        <v>1</v>
      </c>
      <c r="N157">
        <f ca="1"/>
        <v>0</v>
      </c>
      <c r="O157" s="39">
        <f ca="1"/>
        <v>0</v>
      </c>
      <c r="P157" s="112">
        <f ca="1"/>
        <v>0.42882176000000005</v>
      </c>
      <c r="Q157" s="142">
        <f ca="1"/>
        <v>0.89377572016460904</v>
      </c>
      <c r="R157">
        <f ca="1"/>
        <v>0</v>
      </c>
      <c r="S157" s="69">
        <f ca="1"/>
        <v>0</v>
      </c>
      <c r="T157" s="69">
        <f ca="1"/>
        <v>0</v>
      </c>
      <c r="U157" s="112">
        <f ca="1"/>
        <v>0</v>
      </c>
      <c r="V157" s="113">
        <f ca="1"/>
        <v>0</v>
      </c>
      <c r="W157" t="str">
        <f ca="1"/>
        <v>LLB &amp; JD</v>
      </c>
    </row>
    <row r="158" spans="1:23" ht="14.45">
      <c r="A158" s="125">
        <f t="shared" ca="1" si="2"/>
        <v>155</v>
      </c>
      <c r="B158" s="125" t="str">
        <f ca="1"/>
        <v>Kyushu University</v>
      </c>
      <c r="C158" t="str">
        <f ca="1"/>
        <v>Asia</v>
      </c>
      <c r="D158" t="str">
        <f ca="1"/>
        <v>Japan</v>
      </c>
      <c r="E158">
        <f ca="1"/>
        <v>1</v>
      </c>
      <c r="F158" t="str">
        <f ca="1"/>
        <v>Yes (Subject to Availability)</v>
      </c>
      <c r="G158" s="66">
        <f ca="1"/>
        <v>1185.785856</v>
      </c>
      <c r="H158">
        <f ca="1"/>
        <v>0</v>
      </c>
      <c r="I158">
        <f ca="1"/>
        <v>0</v>
      </c>
      <c r="J158">
        <f ca="1"/>
        <v>0</v>
      </c>
      <c r="K158" s="59">
        <f ca="1"/>
        <v>0.60473804799999997</v>
      </c>
      <c r="L158">
        <f ca="1"/>
        <v>1</v>
      </c>
      <c r="M158">
        <f ca="1"/>
        <v>1</v>
      </c>
      <c r="N158">
        <f ca="1"/>
        <v>0</v>
      </c>
      <c r="O158" s="39">
        <f ca="1"/>
        <v>0</v>
      </c>
      <c r="P158" s="112">
        <f ca="1"/>
        <v>0.4604738048</v>
      </c>
      <c r="Q158" s="142">
        <f ca="1"/>
        <v>0.89377572016460904</v>
      </c>
      <c r="R158">
        <f ca="1"/>
        <v>0</v>
      </c>
      <c r="S158" s="69">
        <f ca="1"/>
        <v>0</v>
      </c>
      <c r="T158" s="69">
        <f ca="1"/>
        <v>0</v>
      </c>
      <c r="U158" s="112">
        <f ca="1"/>
        <v>0</v>
      </c>
      <c r="V158" s="113">
        <f ca="1"/>
        <v>0</v>
      </c>
      <c r="W158" t="str">
        <f ca="1"/>
        <v>All (except LLB &amp; JD)</v>
      </c>
    </row>
    <row r="159" spans="1:23" ht="14.45">
      <c r="A159" s="125">
        <f t="shared" ca="1" si="2"/>
        <v>156</v>
      </c>
      <c r="B159" s="125" t="str">
        <f ca="1"/>
        <v>Nanjing University</v>
      </c>
      <c r="C159" t="str">
        <f ca="1"/>
        <v>Asia</v>
      </c>
      <c r="D159" t="str">
        <f ca="1"/>
        <v>China</v>
      </c>
      <c r="E159">
        <f ca="1"/>
        <v>1</v>
      </c>
      <c r="F159" t="str">
        <f ca="1"/>
        <v>Yes (Guaranteed)</v>
      </c>
      <c r="G159" s="66">
        <f ca="1"/>
        <v>945.13920000000007</v>
      </c>
      <c r="H159">
        <f ca="1"/>
        <v>0</v>
      </c>
      <c r="I159">
        <f ca="1"/>
        <v>0</v>
      </c>
      <c r="J159">
        <f ca="1"/>
        <v>0</v>
      </c>
      <c r="K159" s="59">
        <f ca="1"/>
        <v>0.68495359999999994</v>
      </c>
      <c r="L159">
        <f ca="1"/>
        <v>1</v>
      </c>
      <c r="M159">
        <f ca="1"/>
        <v>0</v>
      </c>
      <c r="N159">
        <f ca="1"/>
        <v>0</v>
      </c>
      <c r="O159" s="39">
        <f ca="1"/>
        <v>0</v>
      </c>
      <c r="P159" s="112">
        <f ca="1"/>
        <v>0.46849536000000003</v>
      </c>
      <c r="Q159" s="142">
        <f ca="1"/>
        <v>0.7456275720164609</v>
      </c>
      <c r="R159">
        <f ca="1"/>
        <v>0</v>
      </c>
      <c r="S159" s="69">
        <f ca="1"/>
        <v>0</v>
      </c>
      <c r="T159" s="69">
        <f ca="1"/>
        <v>0</v>
      </c>
      <c r="U159" s="112">
        <f ca="1"/>
        <v>0</v>
      </c>
      <c r="V159" s="113">
        <f ca="1"/>
        <v>0</v>
      </c>
      <c r="W159" t="str">
        <f ca="1"/>
        <v>All</v>
      </c>
    </row>
    <row r="160" spans="1:23" ht="14.45">
      <c r="A160" s="125">
        <f t="shared" ca="1" si="2"/>
        <v>157</v>
      </c>
      <c r="B160" s="125" t="str">
        <f ca="1"/>
        <v>National Chengchi University International College of Innovation</v>
      </c>
      <c r="C160" t="str">
        <f ca="1"/>
        <v>Asia</v>
      </c>
      <c r="D160" t="str">
        <f ca="1"/>
        <v>Taiwan</v>
      </c>
      <c r="E160">
        <f ca="1"/>
        <v>1</v>
      </c>
      <c r="F160" t="str">
        <f ca="1"/>
        <v>Yes (Subject to Availability)</v>
      </c>
      <c r="G160" s="66">
        <f ca="1"/>
        <v>986.50750500000004</v>
      </c>
      <c r="H160">
        <f ca="1"/>
        <v>0</v>
      </c>
      <c r="I160">
        <f ca="1"/>
        <v>0</v>
      </c>
      <c r="J160">
        <f ca="1"/>
        <v>0</v>
      </c>
      <c r="K160" s="59">
        <f ca="1"/>
        <v>0.67116416499999998</v>
      </c>
      <c r="L160">
        <f ca="1"/>
        <v>1</v>
      </c>
      <c r="M160">
        <f ca="1"/>
        <v>0</v>
      </c>
      <c r="N160">
        <f ca="1"/>
        <v>0</v>
      </c>
      <c r="O160" s="39">
        <f ca="1"/>
        <v>0</v>
      </c>
      <c r="P160" s="112">
        <f ca="1"/>
        <v>0.46711641650000002</v>
      </c>
      <c r="Q160" s="142">
        <f ca="1"/>
        <v>0.81841563786008231</v>
      </c>
      <c r="R160">
        <f ca="1"/>
        <v>0</v>
      </c>
      <c r="S160" s="69">
        <f ca="1"/>
        <v>0</v>
      </c>
      <c r="T160" s="69">
        <f ca="1"/>
        <v>0</v>
      </c>
      <c r="U160" s="112">
        <f ca="1"/>
        <v>0</v>
      </c>
      <c r="V160" s="113">
        <f ca="1"/>
        <v>0</v>
      </c>
      <c r="W160" t="str">
        <f ca="1"/>
        <v>BIS &amp; students with second major with CIS</v>
      </c>
    </row>
    <row r="161" spans="1:23" ht="14.45">
      <c r="A161" s="125">
        <f t="shared" ca="1" si="2"/>
        <v>158</v>
      </c>
      <c r="B161" s="125" t="str">
        <f ca="1"/>
        <v>National Taiwan University (College of Social Science)</v>
      </c>
      <c r="C161" t="str">
        <f ca="1"/>
        <v>Asia</v>
      </c>
      <c r="D161" t="str">
        <f ca="1"/>
        <v>Taiwan</v>
      </c>
      <c r="E161">
        <f ca="1"/>
        <v>1</v>
      </c>
      <c r="F161" t="str">
        <f ca="1"/>
        <v>Yes (Subject to Availability)</v>
      </c>
      <c r="G161" s="66">
        <f ca="1"/>
        <v>1067.6812500000001</v>
      </c>
      <c r="H161">
        <f ca="1"/>
        <v>0</v>
      </c>
      <c r="I161">
        <f ca="1"/>
        <v>2</v>
      </c>
      <c r="J161">
        <f ca="1"/>
        <v>0</v>
      </c>
      <c r="K161" s="59">
        <f ca="1"/>
        <v>0.64410624999999999</v>
      </c>
      <c r="L161">
        <f ca="1"/>
        <v>1</v>
      </c>
      <c r="M161">
        <f ca="1"/>
        <v>0</v>
      </c>
      <c r="N161">
        <f ca="1"/>
        <v>1</v>
      </c>
      <c r="O161" s="39">
        <f ca="1"/>
        <v>0</v>
      </c>
      <c r="P161" s="112">
        <f ca="1"/>
        <v>0.56441062500000005</v>
      </c>
      <c r="Q161" s="142">
        <f ca="1"/>
        <v>0.81841563786008231</v>
      </c>
      <c r="R161">
        <f ca="1"/>
        <v>0</v>
      </c>
      <c r="S161" s="69">
        <f ca="1"/>
        <v>0</v>
      </c>
      <c r="T161" s="69">
        <f ca="1"/>
        <v>0</v>
      </c>
      <c r="U161" s="112">
        <f ca="1"/>
        <v>0</v>
      </c>
      <c r="V161" s="113">
        <f ca="1"/>
        <v>0</v>
      </c>
      <c r="W161" t="str">
        <f ca="1"/>
        <v>BSc (Econ) &amp; BSocSc</v>
      </c>
    </row>
    <row r="162" spans="1:23" ht="14.45">
      <c r="A162" s="125">
        <f t="shared" ca="1" si="2"/>
        <v>159</v>
      </c>
      <c r="B162" s="125" t="str">
        <f ca="1"/>
        <v>Peking University (School of International Studies)</v>
      </c>
      <c r="C162" t="str">
        <f ca="1"/>
        <v>Asia</v>
      </c>
      <c r="D162" t="str">
        <f ca="1"/>
        <v>China</v>
      </c>
      <c r="E162">
        <f ca="1"/>
        <v>1</v>
      </c>
      <c r="F162" t="str">
        <f ca="1"/>
        <v>No</v>
      </c>
      <c r="G162" s="66">
        <f ca="1"/>
        <v>1576.44</v>
      </c>
      <c r="H162">
        <f ca="1"/>
        <v>0</v>
      </c>
      <c r="I162">
        <f ca="1"/>
        <v>2</v>
      </c>
      <c r="J162">
        <f ca="1"/>
        <v>0</v>
      </c>
      <c r="K162" s="59">
        <f ca="1"/>
        <v>0.47452</v>
      </c>
      <c r="L162">
        <f ca="1"/>
        <v>1</v>
      </c>
      <c r="M162">
        <f ca="1"/>
        <v>0</v>
      </c>
      <c r="N162">
        <f ca="1"/>
        <v>1</v>
      </c>
      <c r="O162" s="39">
        <f ca="1"/>
        <v>0</v>
      </c>
      <c r="P162" s="112">
        <f ca="1"/>
        <v>0.54745200000000005</v>
      </c>
      <c r="Q162" s="142">
        <f ca="1"/>
        <v>0.7456275720164609</v>
      </c>
      <c r="R162">
        <f ca="1"/>
        <v>0</v>
      </c>
      <c r="S162" s="69">
        <f ca="1"/>
        <v>0</v>
      </c>
      <c r="T162" s="69">
        <f ca="1"/>
        <v>0</v>
      </c>
      <c r="U162" s="112">
        <f ca="1"/>
        <v>0</v>
      </c>
      <c r="V162" s="113">
        <f ca="1"/>
        <v>0</v>
      </c>
      <c r="W162" t="str">
        <f ca="1"/>
        <v>All (except LLB &amp; JD)</v>
      </c>
    </row>
    <row r="163" spans="1:23" ht="14.45">
      <c r="A163" s="125">
        <f t="shared" ca="1" si="2"/>
        <v>160</v>
      </c>
      <c r="B163" s="125" t="str">
        <f ca="1"/>
        <v>Rikkyo University, College of Law &amp; Politics</v>
      </c>
      <c r="C163" t="str">
        <f ca="1"/>
        <v>Asia</v>
      </c>
      <c r="D163" t="str">
        <f ca="1"/>
        <v>Japan</v>
      </c>
      <c r="E163">
        <f ca="1"/>
        <v>1</v>
      </c>
      <c r="F163" t="str">
        <f ca="1"/>
        <v>Yes (Subject to Availability)</v>
      </c>
      <c r="G163" s="66">
        <f ca="1"/>
        <v>1761.1776</v>
      </c>
      <c r="H163">
        <f ca="1"/>
        <v>0</v>
      </c>
      <c r="I163">
        <f ca="1"/>
        <v>0</v>
      </c>
      <c r="J163">
        <f ca="1"/>
        <v>0</v>
      </c>
      <c r="K163" s="59">
        <f ca="1"/>
        <v>0.4129408</v>
      </c>
      <c r="L163">
        <f ca="1"/>
        <v>1</v>
      </c>
      <c r="M163">
        <f ca="1"/>
        <v>1</v>
      </c>
      <c r="N163">
        <f ca="1"/>
        <v>0</v>
      </c>
      <c r="O163" s="39">
        <f ca="1"/>
        <v>0</v>
      </c>
      <c r="P163" s="112">
        <f ca="1"/>
        <v>0.44129408000000003</v>
      </c>
      <c r="Q163" s="142">
        <f ca="1"/>
        <v>0.89377572016460904</v>
      </c>
      <c r="R163">
        <f ca="1"/>
        <v>0</v>
      </c>
      <c r="S163" s="69">
        <f ca="1"/>
        <v>0</v>
      </c>
      <c r="T163" s="69">
        <f ca="1"/>
        <v>0</v>
      </c>
      <c r="U163" s="112">
        <f ca="1"/>
        <v>0</v>
      </c>
      <c r="V163" s="113">
        <f ca="1"/>
        <v>0</v>
      </c>
      <c r="W163" t="str">
        <f ca="1"/>
        <v>LLB &amp; JD</v>
      </c>
    </row>
    <row r="164" spans="1:23" ht="14.45">
      <c r="A164" s="125">
        <f t="shared" ca="1" si="2"/>
        <v>161</v>
      </c>
      <c r="B164" s="125" t="str">
        <f ca="1"/>
        <v>Shanghai Jiao Tong University</v>
      </c>
      <c r="C164" t="str">
        <f ca="1"/>
        <v>Asia</v>
      </c>
      <c r="D164" t="str">
        <f ca="1"/>
        <v>China</v>
      </c>
      <c r="E164">
        <f ca="1"/>
        <v>1</v>
      </c>
      <c r="F164" t="str">
        <f ca="1"/>
        <v>Yes (Subject to Availability)</v>
      </c>
      <c r="G164" s="66">
        <f ca="1"/>
        <v>2192.52</v>
      </c>
      <c r="H164">
        <f ca="1"/>
        <v>0</v>
      </c>
      <c r="I164">
        <f ca="1"/>
        <v>0</v>
      </c>
      <c r="J164">
        <f ca="1"/>
        <v>0</v>
      </c>
      <c r="K164" s="59">
        <f ca="1"/>
        <v>0.26916000000000001</v>
      </c>
      <c r="L164">
        <f ca="1"/>
        <v>1</v>
      </c>
      <c r="M164">
        <f ca="1"/>
        <v>0</v>
      </c>
      <c r="N164">
        <f ca="1"/>
        <v>0</v>
      </c>
      <c r="O164" s="39">
        <f ca="1"/>
        <v>0</v>
      </c>
      <c r="P164" s="112">
        <f ca="1"/>
        <v>0.42691600000000002</v>
      </c>
      <c r="Q164" s="142">
        <f ca="1"/>
        <v>0.7456275720164609</v>
      </c>
      <c r="R164">
        <f ca="1"/>
        <v>0</v>
      </c>
      <c r="S164" s="69">
        <f ca="1"/>
        <v>0</v>
      </c>
      <c r="T164" s="69">
        <f ca="1"/>
        <v>0</v>
      </c>
      <c r="U164" s="112">
        <f ca="1"/>
        <v>0</v>
      </c>
      <c r="V164" s="113">
        <f ca="1"/>
        <v>0</v>
      </c>
      <c r="W164" t="str">
        <f ca="1"/>
        <v>BAcc, BBM, BSc (Econ)</v>
      </c>
    </row>
    <row r="165" spans="1:23" ht="14.45">
      <c r="A165" s="125">
        <f t="shared" ca="1" si="2"/>
        <v>162</v>
      </c>
      <c r="B165" s="125" t="str">
        <f ca="1"/>
        <v>Solvay Brussels School - Economics and Management</v>
      </c>
      <c r="C165" t="str">
        <f ca="1"/>
        <v>Europe</v>
      </c>
      <c r="D165" t="str">
        <f ca="1"/>
        <v>Belgium</v>
      </c>
      <c r="E165">
        <f ca="1"/>
        <v>1</v>
      </c>
      <c r="F165" t="str">
        <f ca="1"/>
        <v>No</v>
      </c>
      <c r="G165" s="66">
        <f ca="1"/>
        <v>2134.1459999999997</v>
      </c>
      <c r="H165">
        <f ca="1"/>
        <v>1</v>
      </c>
      <c r="I165">
        <f ca="1"/>
        <v>2</v>
      </c>
      <c r="J165">
        <f ca="1"/>
        <v>0</v>
      </c>
      <c r="K165" s="59">
        <f ca="1"/>
        <v>0.2886180000000001</v>
      </c>
      <c r="L165">
        <f ca="1"/>
        <v>0</v>
      </c>
      <c r="M165">
        <f ca="1"/>
        <v>0</v>
      </c>
      <c r="N165">
        <f ca="1"/>
        <v>1</v>
      </c>
      <c r="O165" s="39">
        <f ca="1"/>
        <v>0</v>
      </c>
      <c r="P165" s="112">
        <f ca="1"/>
        <v>0.1288618</v>
      </c>
      <c r="Q165" s="142">
        <f ca="1"/>
        <v>0.89763374485596714</v>
      </c>
      <c r="R165">
        <f ca="1"/>
        <v>0</v>
      </c>
      <c r="S165" s="69">
        <f ca="1"/>
        <v>0</v>
      </c>
      <c r="T165" s="69">
        <f ca="1"/>
        <v>0</v>
      </c>
      <c r="U165" s="112">
        <f ca="1"/>
        <v>0</v>
      </c>
      <c r="V165" s="113">
        <f ca="1"/>
        <v>0</v>
      </c>
      <c r="W165" t="str">
        <f ca="1"/>
        <v>BAcc, BBM, BSc (Econ)</v>
      </c>
    </row>
    <row r="166" spans="1:23" ht="14.45">
      <c r="A166" s="125">
        <f t="shared" ca="1" si="2"/>
        <v>163</v>
      </c>
      <c r="B166" s="125" t="str">
        <f ca="1"/>
        <v>Southwestern University of Finance and Economics (Research Institute of Economics and Management)</v>
      </c>
      <c r="C166" t="str">
        <f ca="1"/>
        <v>Asia</v>
      </c>
      <c r="D166" t="str">
        <f ca="1"/>
        <v>China</v>
      </c>
      <c r="E166">
        <f ca="1"/>
        <v>1</v>
      </c>
      <c r="F166" t="str">
        <f ca="1"/>
        <v>Yes (Subject to Availability)</v>
      </c>
      <c r="G166" s="66">
        <f ca="1"/>
        <v>802.71600000000001</v>
      </c>
      <c r="H166">
        <f ca="1"/>
        <v>0</v>
      </c>
      <c r="I166">
        <f ca="1"/>
        <v>0</v>
      </c>
      <c r="J166">
        <f ca="1"/>
        <v>0</v>
      </c>
      <c r="K166" s="59">
        <f ca="1"/>
        <v>0.73242800000000008</v>
      </c>
      <c r="L166">
        <f ca="1"/>
        <v>1</v>
      </c>
      <c r="M166">
        <f ca="1"/>
        <v>0</v>
      </c>
      <c r="N166">
        <f ca="1"/>
        <v>0</v>
      </c>
      <c r="O166" s="39">
        <f ca="1"/>
        <v>0</v>
      </c>
      <c r="P166" s="112">
        <f ca="1"/>
        <v>0.47324280000000007</v>
      </c>
      <c r="Q166" s="142">
        <f ca="1"/>
        <v>0.7456275720164609</v>
      </c>
      <c r="R166">
        <f ca="1"/>
        <v>0</v>
      </c>
      <c r="S166" s="69">
        <f ca="1"/>
        <v>0</v>
      </c>
      <c r="T166" s="69">
        <f ca="1"/>
        <v>0</v>
      </c>
      <c r="U166" s="112">
        <f ca="1"/>
        <v>0</v>
      </c>
      <c r="V166" s="113">
        <f ca="1"/>
        <v>0</v>
      </c>
      <c r="W166" t="str">
        <f ca="1"/>
        <v>All (except LLB &amp; JD)</v>
      </c>
    </row>
    <row r="167" spans="1:23" ht="14.45">
      <c r="A167" s="125">
        <f t="shared" ca="1" si="2"/>
        <v>164</v>
      </c>
      <c r="B167" s="125" t="str">
        <f ca="1"/>
        <v>Sun Yat Sen University, Business School</v>
      </c>
      <c r="C167" t="str">
        <f ca="1"/>
        <v>Asia</v>
      </c>
      <c r="D167" t="str">
        <f ca="1"/>
        <v>China</v>
      </c>
      <c r="E167">
        <f ca="1"/>
        <v>1</v>
      </c>
      <c r="F167" t="str">
        <f ca="1"/>
        <v>Yes (Subject to Availability)</v>
      </c>
      <c r="G167" s="66">
        <f ca="1"/>
        <v>634.20000000000005</v>
      </c>
      <c r="H167">
        <f ca="1"/>
        <v>0</v>
      </c>
      <c r="I167">
        <f ca="1"/>
        <v>0</v>
      </c>
      <c r="J167">
        <f ca="1"/>
        <v>0</v>
      </c>
      <c r="K167" s="59">
        <f ca="1"/>
        <v>0.78860000000000008</v>
      </c>
      <c r="L167">
        <f ca="1"/>
        <v>1</v>
      </c>
      <c r="M167">
        <f ca="1"/>
        <v>0</v>
      </c>
      <c r="N167">
        <f ca="1"/>
        <v>0</v>
      </c>
      <c r="O167" s="39">
        <f ca="1"/>
        <v>0</v>
      </c>
      <c r="P167" s="112">
        <f ca="1"/>
        <v>0.47885999999999995</v>
      </c>
      <c r="Q167" s="142">
        <f ca="1"/>
        <v>0.7456275720164609</v>
      </c>
      <c r="R167">
        <f ca="1"/>
        <v>0</v>
      </c>
      <c r="S167" s="69">
        <f ca="1"/>
        <v>0</v>
      </c>
      <c r="T167" s="69">
        <f ca="1"/>
        <v>0</v>
      </c>
      <c r="U167" s="112">
        <f ca="1"/>
        <v>0</v>
      </c>
      <c r="V167" s="113">
        <f ca="1"/>
        <v>0</v>
      </c>
      <c r="W167" t="str">
        <f ca="1"/>
        <v>All (except LLB &amp; JD)</v>
      </c>
    </row>
    <row r="168" spans="1:23" ht="14.45">
      <c r="A168" s="125">
        <f t="shared" ca="1" si="2"/>
        <v>165</v>
      </c>
      <c r="B168" s="125" t="str">
        <f ca="1"/>
        <v>Technische Universitat Munchen</v>
      </c>
      <c r="C168" t="str">
        <f ca="1"/>
        <v>Europe</v>
      </c>
      <c r="D168" t="str">
        <f ca="1"/>
        <v>Germany</v>
      </c>
      <c r="E168">
        <f ca="1"/>
        <v>1</v>
      </c>
      <c r="F168" t="str">
        <f ca="1"/>
        <v>Yes (Subject to Availability)</v>
      </c>
      <c r="G168" s="66">
        <f ca="1"/>
        <v>2690.1</v>
      </c>
      <c r="H168">
        <f ca="1"/>
        <v>0</v>
      </c>
      <c r="I168">
        <f ca="1"/>
        <v>2</v>
      </c>
      <c r="J168">
        <f ca="1"/>
        <v>0</v>
      </c>
      <c r="K168" s="59">
        <f ca="1"/>
        <v>0.10330000000000003</v>
      </c>
      <c r="L168">
        <f ca="1"/>
        <v>0</v>
      </c>
      <c r="M168">
        <f ca="1"/>
        <v>0</v>
      </c>
      <c r="N168">
        <f ca="1"/>
        <v>1</v>
      </c>
      <c r="O168" s="39">
        <f ca="1"/>
        <v>0</v>
      </c>
      <c r="P168" s="112">
        <f ca="1"/>
        <v>0.11033</v>
      </c>
      <c r="Q168" s="142">
        <f ca="1"/>
        <v>0.88940329218107006</v>
      </c>
      <c r="R168">
        <f ca="1"/>
        <v>0</v>
      </c>
      <c r="S168" s="69">
        <f ca="1"/>
        <v>0</v>
      </c>
      <c r="T168" s="69">
        <f ca="1"/>
        <v>0</v>
      </c>
      <c r="U168" s="112">
        <f ca="1"/>
        <v>0</v>
      </c>
      <c r="V168" s="113">
        <f ca="1"/>
        <v>0</v>
      </c>
      <c r="W168" t="str">
        <f ca="1"/>
        <v>All (except LLB &amp; JD)</v>
      </c>
    </row>
    <row r="169" spans="1:23" ht="14.45">
      <c r="A169" s="125">
        <f t="shared" ca="1" si="2"/>
        <v>166</v>
      </c>
      <c r="B169" s="125" t="str">
        <f ca="1"/>
        <v>Tsinghua University, School of Economics and Management</v>
      </c>
      <c r="C169" t="str">
        <f ca="1"/>
        <v>Asia</v>
      </c>
      <c r="D169" t="str">
        <f ca="1"/>
        <v>China</v>
      </c>
      <c r="E169">
        <f ca="1"/>
        <v>1</v>
      </c>
      <c r="F169" t="str">
        <f ca="1"/>
        <v>Yes (Subject to Availability)</v>
      </c>
      <c r="G169" s="66">
        <f ca="1"/>
        <v>643.26</v>
      </c>
      <c r="H169">
        <f ca="1"/>
        <v>0</v>
      </c>
      <c r="I169">
        <f ca="1"/>
        <v>2</v>
      </c>
      <c r="J169">
        <f ca="1"/>
        <v>0</v>
      </c>
      <c r="K169" s="59">
        <f ca="1"/>
        <v>0.78557999999999995</v>
      </c>
      <c r="L169">
        <f ca="1"/>
        <v>1</v>
      </c>
      <c r="M169">
        <f ca="1"/>
        <v>0</v>
      </c>
      <c r="N169">
        <f ca="1"/>
        <v>1</v>
      </c>
      <c r="O169" s="39">
        <f ca="1"/>
        <v>0</v>
      </c>
      <c r="P169" s="112">
        <f ca="1"/>
        <v>0.57855799999999991</v>
      </c>
      <c r="Q169" s="142">
        <f ca="1"/>
        <v>0.7456275720164609</v>
      </c>
      <c r="R169">
        <f ca="1"/>
        <v>0</v>
      </c>
      <c r="S169" s="69">
        <f ca="1"/>
        <v>0</v>
      </c>
      <c r="T169" s="69">
        <f ca="1"/>
        <v>0</v>
      </c>
      <c r="U169" s="112">
        <f ca="1"/>
        <v>0</v>
      </c>
      <c r="V169" s="113">
        <f ca="1"/>
        <v>0</v>
      </c>
      <c r="W169" t="str">
        <f ca="1"/>
        <v>BAcc, BBM, BSc (Econ)</v>
      </c>
    </row>
    <row r="170" spans="1:23" ht="14.45">
      <c r="A170" s="125">
        <f t="shared" ca="1" si="2"/>
        <v>167</v>
      </c>
      <c r="B170" s="125" t="str">
        <f ca="1"/>
        <v>Tsinghua University, School of Law</v>
      </c>
      <c r="C170" t="str">
        <f ca="1"/>
        <v>Asia</v>
      </c>
      <c r="D170" t="str">
        <f ca="1"/>
        <v>China</v>
      </c>
      <c r="E170">
        <f ca="1"/>
        <v>1</v>
      </c>
      <c r="F170" t="str">
        <f ca="1"/>
        <v>Yes (Subject to Availability)</v>
      </c>
      <c r="G170" s="66">
        <f ca="1"/>
        <v>643.26</v>
      </c>
      <c r="H170">
        <f ca="1"/>
        <v>0</v>
      </c>
      <c r="I170">
        <f ca="1"/>
        <v>0</v>
      </c>
      <c r="J170">
        <f ca="1"/>
        <v>0</v>
      </c>
      <c r="K170" s="59">
        <f ca="1"/>
        <v>0.78557999999999995</v>
      </c>
      <c r="L170">
        <f ca="1"/>
        <v>1</v>
      </c>
      <c r="M170">
        <f ca="1"/>
        <v>0</v>
      </c>
      <c r="N170">
        <f ca="1"/>
        <v>0</v>
      </c>
      <c r="O170" s="39">
        <f ca="1"/>
        <v>0</v>
      </c>
      <c r="P170" s="112">
        <f ca="1"/>
        <v>0.47855799999999993</v>
      </c>
      <c r="Q170" s="142">
        <f ca="1"/>
        <v>0.7456275720164609</v>
      </c>
      <c r="R170">
        <f ca="1"/>
        <v>0</v>
      </c>
      <c r="S170" s="69">
        <f ca="1"/>
        <v>0</v>
      </c>
      <c r="T170" s="69">
        <f ca="1"/>
        <v>0</v>
      </c>
      <c r="U170" s="112">
        <f ca="1"/>
        <v>0</v>
      </c>
      <c r="V170" s="113">
        <f ca="1"/>
        <v>0</v>
      </c>
      <c r="W170" t="str">
        <f ca="1"/>
        <v>LLB &amp; JD</v>
      </c>
    </row>
    <row r="171" spans="1:23" ht="14.45">
      <c r="A171" s="125">
        <f t="shared" ca="1" si="2"/>
        <v>168</v>
      </c>
      <c r="B171" s="125" t="str">
        <f ca="1"/>
        <v>Universidade Católica Portuguesa, CATÓLICA-LISBON - School of Business and Economics</v>
      </c>
      <c r="C171" t="str">
        <f ca="1"/>
        <v>Europe</v>
      </c>
      <c r="D171" t="str">
        <f ca="1"/>
        <v>Portugal</v>
      </c>
      <c r="E171">
        <f ca="1"/>
        <v>1</v>
      </c>
      <c r="F171" t="str">
        <f ca="1"/>
        <v>No</v>
      </c>
      <c r="G171" s="66">
        <f ca="1"/>
        <v>1270.3249999999998</v>
      </c>
      <c r="H171">
        <f ca="1"/>
        <v>0</v>
      </c>
      <c r="I171">
        <f ca="1"/>
        <v>0</v>
      </c>
      <c r="J171">
        <f ca="1"/>
        <v>0</v>
      </c>
      <c r="K171" s="59">
        <f ca="1"/>
        <v>0.57655833333333339</v>
      </c>
      <c r="L171">
        <f ca="1"/>
        <v>0</v>
      </c>
      <c r="M171">
        <f ca="1"/>
        <v>0</v>
      </c>
      <c r="N171">
        <f ca="1"/>
        <v>0</v>
      </c>
      <c r="O171" s="39">
        <f ca="1"/>
        <v>0</v>
      </c>
      <c r="P171" s="112">
        <f ca="1"/>
        <v>5.7655833333333337E-2</v>
      </c>
      <c r="Q171" s="142">
        <f ca="1"/>
        <v>0.9331275720164609</v>
      </c>
      <c r="R171">
        <f ca="1"/>
        <v>0</v>
      </c>
      <c r="S171" s="69">
        <f ca="1"/>
        <v>0</v>
      </c>
      <c r="T171" s="69">
        <f ca="1"/>
        <v>0</v>
      </c>
      <c r="U171" s="112">
        <f ca="1"/>
        <v>0</v>
      </c>
      <c r="V171" s="113">
        <f ca="1"/>
        <v>0</v>
      </c>
      <c r="W171" t="str">
        <f ca="1"/>
        <v>All (except LLB &amp; JD)</v>
      </c>
    </row>
    <row r="172" spans="1:23" ht="14.45">
      <c r="A172" s="125">
        <f t="shared" ca="1" si="2"/>
        <v>169</v>
      </c>
      <c r="B172" s="125" t="str">
        <f ca="1"/>
        <v xml:space="preserve">Universita degli Studi Di Milano </v>
      </c>
      <c r="C172" t="str">
        <f ca="1"/>
        <v>Europe</v>
      </c>
      <c r="D172" t="str">
        <f ca="1"/>
        <v>Italy</v>
      </c>
      <c r="E172">
        <f ca="1"/>
        <v>1</v>
      </c>
      <c r="F172" t="str">
        <f ca="1"/>
        <v>Yes (Subject to Availability)</v>
      </c>
      <c r="G172" s="66">
        <f ca="1"/>
        <v>1195.5999999999999</v>
      </c>
      <c r="H172">
        <f ca="1"/>
        <v>1</v>
      </c>
      <c r="I172">
        <f ca="1"/>
        <v>0</v>
      </c>
      <c r="J172">
        <f ca="1"/>
        <v>0</v>
      </c>
      <c r="K172" s="59">
        <f ca="1"/>
        <v>0.6014666666666667</v>
      </c>
      <c r="L172">
        <f ca="1"/>
        <v>0</v>
      </c>
      <c r="M172">
        <f ca="1"/>
        <v>0</v>
      </c>
      <c r="N172">
        <f ca="1"/>
        <v>0</v>
      </c>
      <c r="O172" s="39">
        <f ca="1"/>
        <v>0</v>
      </c>
      <c r="P172" s="112">
        <f ca="1"/>
        <v>6.0146666666666668E-2</v>
      </c>
      <c r="Q172" s="142">
        <f ca="1"/>
        <v>0.85082304526748964</v>
      </c>
      <c r="R172">
        <f ca="1"/>
        <v>0</v>
      </c>
      <c r="S172" s="69">
        <f ca="1"/>
        <v>0</v>
      </c>
      <c r="T172" s="69">
        <f ca="1"/>
        <v>0</v>
      </c>
      <c r="U172" s="112">
        <f ca="1"/>
        <v>0</v>
      </c>
      <c r="V172" s="113">
        <f ca="1"/>
        <v>0</v>
      </c>
      <c r="W172" t="str">
        <f ca="1"/>
        <v>All (except LLB &amp; JD)</v>
      </c>
    </row>
    <row r="173" spans="1:23" ht="14.45">
      <c r="A173" s="125">
        <f t="shared" ca="1" si="2"/>
        <v>170</v>
      </c>
      <c r="B173" s="125" t="str">
        <f ca="1"/>
        <v>Universitat Autonoma de Barcelona</v>
      </c>
      <c r="C173" t="str">
        <f ca="1"/>
        <v>Europe</v>
      </c>
      <c r="D173" t="str">
        <f ca="1"/>
        <v>Spain</v>
      </c>
      <c r="E173">
        <f ca="1"/>
        <v>1</v>
      </c>
      <c r="F173" t="str">
        <f ca="1"/>
        <v>Yes (Subject to Availability)</v>
      </c>
      <c r="G173" s="66">
        <f ca="1"/>
        <v>1718.6749999999997</v>
      </c>
      <c r="H173">
        <f ca="1"/>
        <v>1</v>
      </c>
      <c r="I173">
        <f ca="1"/>
        <v>2</v>
      </c>
      <c r="J173">
        <f ca="1"/>
        <v>0</v>
      </c>
      <c r="K173" s="59">
        <f ca="1"/>
        <v>0.42710833333333342</v>
      </c>
      <c r="L173">
        <f ca="1"/>
        <v>0</v>
      </c>
      <c r="M173">
        <f ca="1"/>
        <v>0</v>
      </c>
      <c r="N173">
        <f ca="1"/>
        <v>1</v>
      </c>
      <c r="O173" s="39">
        <f ca="1"/>
        <v>0</v>
      </c>
      <c r="P173" s="112">
        <f ca="1"/>
        <v>0.14271083333333334</v>
      </c>
      <c r="Q173" s="142">
        <f ca="1"/>
        <v>0.87525720164609055</v>
      </c>
      <c r="R173">
        <f ca="1"/>
        <v>0</v>
      </c>
      <c r="S173" s="69">
        <f ca="1"/>
        <v>0</v>
      </c>
      <c r="T173" s="69">
        <f ca="1"/>
        <v>0</v>
      </c>
      <c r="U173" s="112">
        <f ca="1"/>
        <v>0</v>
      </c>
      <c r="V173" s="113">
        <f ca="1"/>
        <v>0</v>
      </c>
      <c r="W173" t="str">
        <f ca="1"/>
        <v>All (except LLB &amp; JD)</v>
      </c>
    </row>
    <row r="174" spans="1:23" ht="14.45">
      <c r="A174" s="125">
        <f t="shared" ca="1" si="2"/>
        <v>171</v>
      </c>
      <c r="B174" s="125" t="str">
        <f ca="1"/>
        <v>Universität Tübingen</v>
      </c>
      <c r="C174" t="str">
        <f ca="1"/>
        <v>Europe</v>
      </c>
      <c r="D174" t="str">
        <f ca="1"/>
        <v>Germany</v>
      </c>
      <c r="E174">
        <f ca="1"/>
        <v>1</v>
      </c>
      <c r="F174" t="str">
        <f ca="1"/>
        <v>Yes (Subject to Availability)</v>
      </c>
      <c r="G174" s="66">
        <f ca="1"/>
        <v>1345.05</v>
      </c>
      <c r="H174">
        <f ca="1"/>
        <v>0</v>
      </c>
      <c r="I174">
        <f ca="1"/>
        <v>0</v>
      </c>
      <c r="J174">
        <f ca="1"/>
        <v>0</v>
      </c>
      <c r="K174" s="59">
        <f ca="1"/>
        <v>0.55164999999999997</v>
      </c>
      <c r="L174">
        <f ca="1"/>
        <v>0</v>
      </c>
      <c r="M174">
        <f ca="1"/>
        <v>0</v>
      </c>
      <c r="N174">
        <f ca="1"/>
        <v>0</v>
      </c>
      <c r="O174" s="39">
        <f ca="1"/>
        <v>0</v>
      </c>
      <c r="P174" s="112">
        <f ca="1"/>
        <v>5.5164999999999999E-2</v>
      </c>
      <c r="Q174" s="142">
        <f ca="1"/>
        <v>0.88940329218107006</v>
      </c>
      <c r="R174">
        <f ca="1"/>
        <v>0</v>
      </c>
      <c r="S174" s="69">
        <f ca="1"/>
        <v>0</v>
      </c>
      <c r="T174" s="69">
        <f ca="1"/>
        <v>0</v>
      </c>
      <c r="U174" s="112">
        <f ca="1"/>
        <v>0</v>
      </c>
      <c r="V174" s="113">
        <f ca="1"/>
        <v>0</v>
      </c>
      <c r="W174" t="str">
        <f ca="1"/>
        <v>All (except LLB &amp; JD)</v>
      </c>
    </row>
    <row r="175" spans="1:23" ht="14.45">
      <c r="A175" s="125">
        <f t="shared" ca="1" si="2"/>
        <v>172</v>
      </c>
      <c r="B175" s="125" t="str">
        <f ca="1"/>
        <v>Université Catholique de Louvain</v>
      </c>
      <c r="C175" t="str">
        <f ca="1"/>
        <v>Europe</v>
      </c>
      <c r="D175" t="str">
        <f ca="1"/>
        <v>Belgium</v>
      </c>
      <c r="E175">
        <f ca="1"/>
        <v>1</v>
      </c>
      <c r="F175" t="str">
        <f ca="1"/>
        <v>Yes (Subject to Availability)</v>
      </c>
      <c r="G175" s="66">
        <f ca="1"/>
        <v>850.37049999999999</v>
      </c>
      <c r="H175">
        <f ca="1"/>
        <v>1</v>
      </c>
      <c r="I175">
        <f ca="1"/>
        <v>0</v>
      </c>
      <c r="J175">
        <f ca="1"/>
        <v>0</v>
      </c>
      <c r="K175" s="59">
        <f ca="1"/>
        <v>0.71654316666666662</v>
      </c>
      <c r="L175">
        <f ca="1"/>
        <v>0</v>
      </c>
      <c r="M175">
        <f ca="1"/>
        <v>0</v>
      </c>
      <c r="N175">
        <f ca="1"/>
        <v>0</v>
      </c>
      <c r="O175" s="39">
        <f ca="1"/>
        <v>0</v>
      </c>
      <c r="P175" s="112">
        <f ca="1"/>
        <v>7.1654316666666662E-2</v>
      </c>
      <c r="Q175" s="142">
        <f ca="1"/>
        <v>0.89763374485596714</v>
      </c>
      <c r="R175">
        <f ca="1"/>
        <v>0</v>
      </c>
      <c r="S175" s="69">
        <f ca="1"/>
        <v>0</v>
      </c>
      <c r="T175" s="69">
        <f ca="1"/>
        <v>0</v>
      </c>
      <c r="U175" s="112">
        <f ca="1"/>
        <v>0</v>
      </c>
      <c r="V175" s="113">
        <f ca="1"/>
        <v>0</v>
      </c>
      <c r="W175" t="str">
        <f ca="1"/>
        <v>All (except LLB &amp; JD)</v>
      </c>
    </row>
    <row r="176" spans="1:23" ht="14.45">
      <c r="A176" s="125">
        <f t="shared" ca="1" si="2"/>
        <v>173</v>
      </c>
      <c r="B176" s="125" t="str">
        <f ca="1"/>
        <v>University of Antwerp</v>
      </c>
      <c r="C176" t="str">
        <f ca="1"/>
        <v>Europe</v>
      </c>
      <c r="D176" t="str">
        <f ca="1"/>
        <v>Belgium</v>
      </c>
      <c r="E176">
        <f ca="1"/>
        <v>1</v>
      </c>
      <c r="F176" t="str">
        <f ca="1"/>
        <v>Yes (Subject to Availability)</v>
      </c>
      <c r="G176" s="66">
        <f ca="1"/>
        <v>2220.0797499999999</v>
      </c>
      <c r="H176">
        <f ca="1"/>
        <v>0</v>
      </c>
      <c r="I176">
        <f ca="1"/>
        <v>0</v>
      </c>
      <c r="J176">
        <f ca="1"/>
        <v>0</v>
      </c>
      <c r="K176" s="59">
        <f ca="1"/>
        <v>0.25997341666666673</v>
      </c>
      <c r="L176">
        <f ca="1"/>
        <v>0</v>
      </c>
      <c r="M176">
        <f ca="1"/>
        <v>0</v>
      </c>
      <c r="N176">
        <f ca="1"/>
        <v>0</v>
      </c>
      <c r="O176" s="39">
        <f ca="1"/>
        <v>0</v>
      </c>
      <c r="P176" s="112">
        <f ca="1"/>
        <v>2.5997341666666673E-2</v>
      </c>
      <c r="Q176" s="142">
        <f ca="1"/>
        <v>0.89763374485596714</v>
      </c>
      <c r="R176">
        <f ca="1"/>
        <v>0</v>
      </c>
      <c r="S176" s="69">
        <f ca="1"/>
        <v>0</v>
      </c>
      <c r="T176" s="69">
        <f ca="1"/>
        <v>0</v>
      </c>
      <c r="U176" s="112">
        <f ca="1"/>
        <v>0</v>
      </c>
      <c r="V176" s="113">
        <f ca="1"/>
        <v>0</v>
      </c>
      <c r="W176" t="str">
        <f ca="1"/>
        <v>All (except LLB &amp; JD)</v>
      </c>
    </row>
    <row r="177" spans="1:23" ht="14.45">
      <c r="A177" s="125">
        <f t="shared" ca="1" si="2"/>
        <v>174</v>
      </c>
      <c r="B177" s="125" t="str">
        <f ca="1"/>
        <v>University of Copenhagen</v>
      </c>
      <c r="C177" t="str">
        <f ca="1"/>
        <v>Europe</v>
      </c>
      <c r="D177" t="str">
        <f ca="1"/>
        <v>Denmark</v>
      </c>
      <c r="E177">
        <f ca="1"/>
        <v>1</v>
      </c>
      <c r="F177" t="str">
        <f ca="1"/>
        <v>No</v>
      </c>
      <c r="G177" s="66">
        <f ca="1"/>
        <v>2299.1489999999999</v>
      </c>
      <c r="H177">
        <f ca="1"/>
        <v>1</v>
      </c>
      <c r="I177">
        <f ca="1"/>
        <v>0</v>
      </c>
      <c r="J177">
        <f ca="1"/>
        <v>0</v>
      </c>
      <c r="K177" s="59">
        <f ca="1"/>
        <v>0.23361700000000005</v>
      </c>
      <c r="L177">
        <f ca="1"/>
        <v>0</v>
      </c>
      <c r="M177">
        <f ca="1"/>
        <v>0</v>
      </c>
      <c r="N177">
        <f ca="1"/>
        <v>0</v>
      </c>
      <c r="O177" s="39">
        <f ca="1"/>
        <v>0</v>
      </c>
      <c r="P177" s="112">
        <f ca="1"/>
        <v>2.3361700000000006E-2</v>
      </c>
      <c r="Q177" s="142">
        <f ca="1"/>
        <v>0.93055555555555569</v>
      </c>
      <c r="R177">
        <f ca="1"/>
        <v>0</v>
      </c>
      <c r="S177" s="69">
        <f ca="1"/>
        <v>0</v>
      </c>
      <c r="T177" s="69">
        <f ca="1"/>
        <v>0</v>
      </c>
      <c r="U177" s="112">
        <f ca="1"/>
        <v>0</v>
      </c>
      <c r="V177" s="113">
        <f ca="1"/>
        <v>0</v>
      </c>
      <c r="W177" t="str">
        <f ca="1"/>
        <v>All</v>
      </c>
    </row>
    <row r="178" spans="1:23" ht="14.45">
      <c r="A178" s="125">
        <f t="shared" ca="1" si="2"/>
        <v>175</v>
      </c>
      <c r="B178" s="125" t="str">
        <f ca="1"/>
        <v>University of Groningen</v>
      </c>
      <c r="C178" t="str">
        <f ca="1"/>
        <v>Europe</v>
      </c>
      <c r="D178" t="str">
        <f ca="1"/>
        <v>Netherlands</v>
      </c>
      <c r="E178">
        <f ca="1"/>
        <v>1</v>
      </c>
      <c r="F178" t="str">
        <f ca="1"/>
        <v>Yes (Subject to Availability)</v>
      </c>
      <c r="G178" s="66">
        <f ca="1"/>
        <v>2062.41</v>
      </c>
      <c r="H178">
        <f ca="1"/>
        <v>1</v>
      </c>
      <c r="I178">
        <f ca="1"/>
        <v>2</v>
      </c>
      <c r="J178">
        <f ca="1"/>
        <v>0</v>
      </c>
      <c r="K178" s="59">
        <f ca="1"/>
        <v>0.31253000000000003</v>
      </c>
      <c r="L178">
        <f ca="1"/>
        <v>0</v>
      </c>
      <c r="M178">
        <f ca="1"/>
        <v>0</v>
      </c>
      <c r="N178">
        <f ca="1"/>
        <v>1</v>
      </c>
      <c r="O178" s="39">
        <f ca="1"/>
        <v>0</v>
      </c>
      <c r="P178" s="112">
        <f ca="1"/>
        <v>0.13125300000000001</v>
      </c>
      <c r="Q178" s="142">
        <f ca="1"/>
        <v>0.89326131687242794</v>
      </c>
      <c r="R178">
        <f ca="1"/>
        <v>0</v>
      </c>
      <c r="S178" s="69">
        <f ca="1"/>
        <v>0</v>
      </c>
      <c r="T178" s="69">
        <f ca="1"/>
        <v>0</v>
      </c>
      <c r="U178" s="112">
        <f ca="1"/>
        <v>0</v>
      </c>
      <c r="V178" s="113">
        <f ca="1"/>
        <v>0</v>
      </c>
      <c r="W178" t="str">
        <f ca="1"/>
        <v>BBM, BSc (Econ), LLB &amp; JD</v>
      </c>
    </row>
    <row r="179" spans="1:23" ht="14.45">
      <c r="A179" s="125">
        <f t="shared" ca="1" si="2"/>
        <v>176</v>
      </c>
      <c r="B179" s="125" t="str">
        <f ca="1"/>
        <v>University of Konstanz</v>
      </c>
      <c r="C179" t="str">
        <f ca="1"/>
        <v>Europe</v>
      </c>
      <c r="D179" t="str">
        <f ca="1"/>
        <v>Germany</v>
      </c>
      <c r="E179">
        <f ca="1"/>
        <v>1</v>
      </c>
      <c r="F179" t="str">
        <f ca="1"/>
        <v>Yes (Subject to Availability)</v>
      </c>
      <c r="G179" s="66">
        <f ca="1"/>
        <v>1718.6749999999997</v>
      </c>
      <c r="H179">
        <f ca="1"/>
        <v>0</v>
      </c>
      <c r="I179">
        <f ca="1"/>
        <v>2</v>
      </c>
      <c r="J179">
        <f ca="1"/>
        <v>0</v>
      </c>
      <c r="K179" s="59">
        <f ca="1"/>
        <v>0.42710833333333342</v>
      </c>
      <c r="L179">
        <f ca="1"/>
        <v>0</v>
      </c>
      <c r="M179">
        <f ca="1"/>
        <v>0</v>
      </c>
      <c r="N179">
        <f ca="1"/>
        <v>1</v>
      </c>
      <c r="O179" s="39">
        <f ca="1"/>
        <v>0</v>
      </c>
      <c r="P179" s="112">
        <f ca="1"/>
        <v>0.14271083333333334</v>
      </c>
      <c r="Q179" s="142">
        <f ca="1"/>
        <v>0.88940329218107006</v>
      </c>
      <c r="R179">
        <f ca="1"/>
        <v>0</v>
      </c>
      <c r="S179" s="69">
        <f ca="1"/>
        <v>0</v>
      </c>
      <c r="T179" s="69">
        <f ca="1"/>
        <v>0</v>
      </c>
      <c r="U179" s="112">
        <f ca="1"/>
        <v>0</v>
      </c>
      <c r="V179" s="113">
        <f ca="1"/>
        <v>0</v>
      </c>
      <c r="W179" t="str">
        <f ca="1"/>
        <v>All (except LLB &amp; JD)</v>
      </c>
    </row>
    <row r="180" spans="1:23" ht="14.45">
      <c r="A180" s="125">
        <f t="shared" ca="1" si="2"/>
        <v>177</v>
      </c>
      <c r="B180" s="125" t="str">
        <f ca="1"/>
        <v>University of Lausanne</v>
      </c>
      <c r="C180" t="str">
        <f ca="1"/>
        <v>Europe</v>
      </c>
      <c r="D180" t="str">
        <f ca="1"/>
        <v>Switzerland</v>
      </c>
      <c r="E180">
        <f ca="1"/>
        <v>1</v>
      </c>
      <c r="F180" t="str">
        <f ca="1"/>
        <v>No</v>
      </c>
      <c r="G180" s="66">
        <f ca="1"/>
        <v>4709.25</v>
      </c>
      <c r="H180">
        <f ca="1"/>
        <v>0</v>
      </c>
      <c r="I180">
        <f ca="1"/>
        <v>2</v>
      </c>
      <c r="J180">
        <f ca="1"/>
        <v>0</v>
      </c>
      <c r="K180" s="59">
        <f ca="1"/>
        <v>0</v>
      </c>
      <c r="L180">
        <f ca="1"/>
        <v>0</v>
      </c>
      <c r="M180">
        <f ca="1"/>
        <v>0</v>
      </c>
      <c r="N180">
        <f ca="1"/>
        <v>1</v>
      </c>
      <c r="O180" s="39">
        <f ca="1"/>
        <v>0</v>
      </c>
      <c r="P180" s="112">
        <f ca="1"/>
        <v>0.1</v>
      </c>
      <c r="Q180" s="142">
        <f ca="1"/>
        <v>0.93878600823045266</v>
      </c>
      <c r="R180">
        <f ca="1"/>
        <v>0</v>
      </c>
      <c r="S180" s="69">
        <f ca="1"/>
        <v>0</v>
      </c>
      <c r="T180" s="69">
        <f ca="1"/>
        <v>0</v>
      </c>
      <c r="U180" s="112">
        <f ca="1"/>
        <v>0</v>
      </c>
      <c r="V180" s="113">
        <f ca="1"/>
        <v>0</v>
      </c>
      <c r="W180" t="str">
        <f ca="1"/>
        <v>All (except LLB &amp; JD)</v>
      </c>
    </row>
    <row r="181" spans="1:23" ht="14.45">
      <c r="A181" s="125">
        <f t="shared" ca="1" si="2"/>
        <v>178</v>
      </c>
      <c r="B181" s="125" t="str">
        <f ca="1"/>
        <v>University of Michigan, Ross School of Business</v>
      </c>
      <c r="C181" t="str">
        <f ca="1"/>
        <v>North America</v>
      </c>
      <c r="D181" t="str">
        <f ca="1"/>
        <v>USA</v>
      </c>
      <c r="E181">
        <f ca="1"/>
        <v>1</v>
      </c>
      <c r="F181" t="str">
        <f ca="1"/>
        <v>No</v>
      </c>
      <c r="G181" s="66">
        <f ca="1"/>
        <v>2123.1999999999998</v>
      </c>
      <c r="H181">
        <f ca="1"/>
        <v>1</v>
      </c>
      <c r="I181">
        <f ca="1"/>
        <v>2</v>
      </c>
      <c r="J181">
        <f ca="1"/>
        <v>3</v>
      </c>
      <c r="K181" s="59">
        <f ca="1"/>
        <v>0.29226666666666673</v>
      </c>
      <c r="L181">
        <f ca="1"/>
        <v>0</v>
      </c>
      <c r="M181">
        <f ca="1"/>
        <v>0</v>
      </c>
      <c r="N181">
        <f ca="1"/>
        <v>1</v>
      </c>
      <c r="O181" s="39">
        <f ca="1"/>
        <v>1</v>
      </c>
      <c r="P181" s="112">
        <f ca="1"/>
        <v>0.52922666666666662</v>
      </c>
      <c r="Q181" s="142">
        <f ca="1"/>
        <v>0.61162551440329227</v>
      </c>
      <c r="R181">
        <f ca="1"/>
        <v>3.93</v>
      </c>
      <c r="S181" s="69">
        <f ca="1"/>
        <v>4.07</v>
      </c>
      <c r="T181" s="69">
        <f ca="1"/>
        <v>0</v>
      </c>
      <c r="U181" s="112">
        <f ca="1"/>
        <v>0</v>
      </c>
      <c r="V181" s="113">
        <f ca="1"/>
        <v>0</v>
      </c>
      <c r="W181" t="str">
        <f ca="1"/>
        <v>All (except LLB &amp; JD)</v>
      </c>
    </row>
    <row r="182" spans="1:23" ht="14.45">
      <c r="A182" s="125">
        <f t="shared" ca="1" si="2"/>
        <v>179</v>
      </c>
      <c r="B182" s="125" t="str">
        <f ca="1"/>
        <v>University of Pretoria, Law</v>
      </c>
      <c r="C182" t="str">
        <f ca="1"/>
        <v>Africa</v>
      </c>
      <c r="D182" t="str">
        <f ca="1"/>
        <v>South Africa</v>
      </c>
      <c r="E182">
        <f ca="1"/>
        <v>1</v>
      </c>
      <c r="F182" t="str">
        <f ca="1"/>
        <v>Yes (Subject to Availability)</v>
      </c>
      <c r="G182" s="66">
        <f ca="1"/>
        <v>1322.0500000000002</v>
      </c>
      <c r="H182">
        <f ca="1"/>
        <v>1</v>
      </c>
      <c r="I182">
        <f ca="1"/>
        <v>0</v>
      </c>
      <c r="J182">
        <f ca="1"/>
        <v>2</v>
      </c>
      <c r="K182">
        <f ca="1"/>
        <v>0.55931666666666657</v>
      </c>
      <c r="L182">
        <f ca="1"/>
        <v>0</v>
      </c>
      <c r="M182">
        <f ca="1"/>
        <v>0</v>
      </c>
      <c r="N182">
        <f ca="1"/>
        <v>0</v>
      </c>
      <c r="O182" s="39">
        <f ca="1"/>
        <v>1</v>
      </c>
      <c r="P182" s="112">
        <f ca="1"/>
        <v>0.45593166666666668</v>
      </c>
      <c r="Q182" s="142">
        <f ca="1"/>
        <v>0.64120370370370372</v>
      </c>
      <c r="R182" s="67">
        <f ca="1"/>
        <v>3.95</v>
      </c>
      <c r="S182" s="39">
        <f ca="1"/>
        <v>3.95</v>
      </c>
      <c r="T182" s="39">
        <f ca="1"/>
        <v>0</v>
      </c>
      <c r="U182" s="112">
        <f ca="1"/>
        <v>0</v>
      </c>
      <c r="V182" s="114">
        <f ca="1"/>
        <v>0</v>
      </c>
      <c r="W182" t="str">
        <f ca="1"/>
        <v>LLB &amp; JD</v>
      </c>
    </row>
    <row r="183" spans="1:23" ht="14.45">
      <c r="A183" s="125">
        <f t="shared" ca="1" si="2"/>
        <v>180</v>
      </c>
      <c r="B183" s="125" t="str">
        <f ca="1"/>
        <v>University of Zagreb, Faculty of Economics and Business</v>
      </c>
      <c r="C183" t="str">
        <f ca="1"/>
        <v>Europe</v>
      </c>
      <c r="D183" t="str">
        <f ca="1"/>
        <v>Croatia</v>
      </c>
      <c r="E183">
        <f ca="1"/>
        <v>1</v>
      </c>
      <c r="F183" t="str">
        <f ca="1"/>
        <v>No</v>
      </c>
      <c r="G183" s="66">
        <f ca="1"/>
        <v>919.11749999999995</v>
      </c>
      <c r="H183">
        <f ca="1"/>
        <v>1</v>
      </c>
      <c r="I183">
        <f ca="1"/>
        <v>0</v>
      </c>
      <c r="J183">
        <f ca="1"/>
        <v>0</v>
      </c>
      <c r="K183">
        <f ca="1"/>
        <v>0.69362750000000006</v>
      </c>
      <c r="L183">
        <f ca="1"/>
        <v>0</v>
      </c>
      <c r="M183">
        <f ca="1"/>
        <v>0</v>
      </c>
      <c r="N183">
        <f ca="1"/>
        <v>0</v>
      </c>
      <c r="O183" s="39">
        <f ca="1"/>
        <v>0</v>
      </c>
      <c r="P183" s="112">
        <f ca="1"/>
        <v>6.9362750000000001E-2</v>
      </c>
      <c r="Q183" s="142">
        <f ca="1"/>
        <v>0.89917695473251036</v>
      </c>
      <c r="R183" s="67">
        <f ca="1"/>
        <v>0</v>
      </c>
      <c r="S183" s="39">
        <f ca="1"/>
        <v>0</v>
      </c>
      <c r="T183" s="39">
        <f ca="1"/>
        <v>0</v>
      </c>
      <c r="U183" s="112">
        <f ca="1"/>
        <v>0</v>
      </c>
      <c r="V183" s="114">
        <f ca="1"/>
        <v>0</v>
      </c>
      <c r="W183" t="str">
        <f ca="1"/>
        <v>All (except LLB &amp; JD)</v>
      </c>
    </row>
    <row r="184" spans="1:23" ht="14.45">
      <c r="A184" s="125">
        <f t="shared" ca="1" si="2"/>
        <v>181</v>
      </c>
      <c r="B184" s="125" t="str">
        <f ca="1"/>
        <v>University of Zurich</v>
      </c>
      <c r="C184" t="str">
        <f ca="1"/>
        <v>Europe</v>
      </c>
      <c r="D184" t="str">
        <f ca="1"/>
        <v>Switzerland</v>
      </c>
      <c r="E184">
        <f ca="1"/>
        <v>1</v>
      </c>
      <c r="F184" t="str">
        <f ca="1"/>
        <v>Yes (Subject to Availability)</v>
      </c>
      <c r="G184" s="66">
        <f ca="1"/>
        <v>2366.6999999999998</v>
      </c>
      <c r="H184">
        <f ca="1"/>
        <v>0</v>
      </c>
      <c r="I184">
        <f ca="1"/>
        <v>2</v>
      </c>
      <c r="J184">
        <f ca="1"/>
        <v>0</v>
      </c>
      <c r="K184">
        <f ca="1"/>
        <v>0.21110000000000007</v>
      </c>
      <c r="L184">
        <f ca="1"/>
        <v>0</v>
      </c>
      <c r="M184">
        <f ca="1"/>
        <v>0</v>
      </c>
      <c r="N184">
        <f ca="1"/>
        <v>1</v>
      </c>
      <c r="O184" s="39">
        <f ca="1"/>
        <v>0</v>
      </c>
      <c r="P184" s="112">
        <f ca="1"/>
        <v>0.12111000000000001</v>
      </c>
      <c r="Q184" s="142">
        <f ca="1"/>
        <v>0.93878600823045266</v>
      </c>
      <c r="R184" s="67">
        <f ca="1"/>
        <v>0</v>
      </c>
      <c r="S184" s="39">
        <f ca="1"/>
        <v>0</v>
      </c>
      <c r="T184" s="39">
        <f ca="1"/>
        <v>0</v>
      </c>
      <c r="U184" s="112">
        <f ca="1"/>
        <v>0</v>
      </c>
      <c r="V184" s="114">
        <f ca="1"/>
        <v>0</v>
      </c>
      <c r="W184" t="str">
        <f ca="1"/>
        <v>All (except LLB &amp; JD)</v>
      </c>
    </row>
    <row r="185" spans="1:23" ht="14.45">
      <c r="A185" s="125">
        <f t="shared" ca="1" si="2"/>
        <v>182</v>
      </c>
      <c r="B185" s="125" t="str">
        <f ca="1"/>
        <v>University of Zurich - Faculty of Law</v>
      </c>
      <c r="C185" t="str">
        <f ca="1"/>
        <v>Europe</v>
      </c>
      <c r="D185" t="str">
        <f ca="1"/>
        <v>Switzerland</v>
      </c>
      <c r="E185">
        <f ca="1"/>
        <v>1</v>
      </c>
      <c r="F185" t="str">
        <f ca="1"/>
        <v>Yes (Subject to Availability)</v>
      </c>
      <c r="G185" s="66">
        <f ca="1"/>
        <v>2366.6999999999998</v>
      </c>
      <c r="H185">
        <f ca="1"/>
        <v>0</v>
      </c>
      <c r="I185">
        <f ca="1"/>
        <v>0</v>
      </c>
      <c r="J185">
        <f ca="1"/>
        <v>0</v>
      </c>
      <c r="K185">
        <f ca="1"/>
        <v>0.21110000000000007</v>
      </c>
      <c r="L185">
        <f ca="1"/>
        <v>0</v>
      </c>
      <c r="M185">
        <f ca="1"/>
        <v>0</v>
      </c>
      <c r="N185">
        <f ca="1"/>
        <v>0</v>
      </c>
      <c r="O185" s="39">
        <f ca="1"/>
        <v>0</v>
      </c>
      <c r="P185" s="112">
        <f ca="1"/>
        <v>2.1110000000000007E-2</v>
      </c>
      <c r="Q185" s="142">
        <f ca="1"/>
        <v>0.93878600823045266</v>
      </c>
      <c r="R185" s="67">
        <f ca="1"/>
        <v>0</v>
      </c>
      <c r="S185" s="39">
        <f ca="1"/>
        <v>0</v>
      </c>
      <c r="T185" s="39">
        <f ca="1"/>
        <v>0</v>
      </c>
      <c r="U185" s="112">
        <f ca="1"/>
        <v>0</v>
      </c>
      <c r="V185" s="114">
        <f ca="1"/>
        <v>0</v>
      </c>
      <c r="W185" t="str">
        <f ca="1"/>
        <v>LLB &amp; JD</v>
      </c>
    </row>
    <row r="186" spans="1:23" ht="14.45">
      <c r="A186" s="125">
        <f t="shared" ca="1" si="2"/>
        <v>183</v>
      </c>
      <c r="B186" s="125" t="str">
        <f ca="1"/>
        <v>Warsaw School of Economics</v>
      </c>
      <c r="C186" t="str">
        <f ca="1"/>
        <v>Europe</v>
      </c>
      <c r="D186" t="str">
        <f ca="1"/>
        <v>Poland</v>
      </c>
      <c r="E186">
        <f ca="1"/>
        <v>1</v>
      </c>
      <c r="F186" t="str">
        <f ca="1"/>
        <v>Yes (Subject to Availability)</v>
      </c>
      <c r="G186" s="66">
        <f ca="1"/>
        <v>1243.539</v>
      </c>
      <c r="H186">
        <f ca="1"/>
        <v>0</v>
      </c>
      <c r="I186">
        <f ca="1"/>
        <v>2</v>
      </c>
      <c r="J186">
        <f ca="1"/>
        <v>0</v>
      </c>
      <c r="K186">
        <f ca="1"/>
        <v>0.58548699999999998</v>
      </c>
      <c r="L186">
        <f ca="1"/>
        <v>0</v>
      </c>
      <c r="M186">
        <f ca="1"/>
        <v>0</v>
      </c>
      <c r="N186">
        <f ca="1"/>
        <v>1</v>
      </c>
      <c r="O186" s="39">
        <f ca="1"/>
        <v>0</v>
      </c>
      <c r="P186" s="112">
        <f ca="1"/>
        <v>0.15854870000000001</v>
      </c>
      <c r="Q186" s="142">
        <f ca="1"/>
        <v>0.8544238683127573</v>
      </c>
      <c r="R186" s="67">
        <f ca="1"/>
        <v>0</v>
      </c>
      <c r="S186" s="39">
        <f ca="1"/>
        <v>0</v>
      </c>
      <c r="T186" s="39">
        <f ca="1"/>
        <v>0</v>
      </c>
      <c r="U186" s="112">
        <f ca="1"/>
        <v>0</v>
      </c>
      <c r="V186" s="114">
        <f ca="1"/>
        <v>0</v>
      </c>
      <c r="W186" t="str">
        <f ca="1"/>
        <v>All (except LLB &amp; JD)</v>
      </c>
    </row>
    <row r="187" spans="1:23" ht="14.45">
      <c r="A187" s="125">
        <f t="shared" ca="1" si="2"/>
        <v>184</v>
      </c>
      <c r="B187" s="125" t="str">
        <f ca="1"/>
        <v>Xi’an Jiaotong University</v>
      </c>
      <c r="C187" t="str">
        <f ca="1"/>
        <v>Asia</v>
      </c>
      <c r="D187" t="str">
        <f ca="1"/>
        <v>China</v>
      </c>
      <c r="E187">
        <f ca="1"/>
        <v>1</v>
      </c>
      <c r="F187" t="str">
        <f ca="1"/>
        <v>Yes (Subject to Availability)</v>
      </c>
      <c r="G187" s="66">
        <f ca="1"/>
        <v>860.7</v>
      </c>
      <c r="H187">
        <f ca="1"/>
        <v>0</v>
      </c>
      <c r="I187">
        <f ca="1"/>
        <v>0</v>
      </c>
      <c r="J187">
        <f ca="1"/>
        <v>0</v>
      </c>
      <c r="K187">
        <f ca="1"/>
        <v>0.71310000000000007</v>
      </c>
      <c r="L187">
        <f ca="1"/>
        <v>1</v>
      </c>
      <c r="M187">
        <f ca="1"/>
        <v>0</v>
      </c>
      <c r="N187">
        <f ca="1"/>
        <v>0</v>
      </c>
      <c r="O187" s="39">
        <f ca="1"/>
        <v>0</v>
      </c>
      <c r="P187" s="112">
        <f ca="1"/>
        <v>0.47131000000000001</v>
      </c>
      <c r="Q187" s="142">
        <f ca="1"/>
        <v>0.7456275720164609</v>
      </c>
      <c r="R187" s="67">
        <f ca="1"/>
        <v>0</v>
      </c>
      <c r="S187" s="39">
        <f ca="1"/>
        <v>0</v>
      </c>
      <c r="T187" s="39">
        <f ca="1"/>
        <v>0</v>
      </c>
      <c r="U187" s="112">
        <f ca="1"/>
        <v>0</v>
      </c>
      <c r="V187" s="114">
        <f ca="1"/>
        <v>0</v>
      </c>
      <c r="W187" t="str">
        <f ca="1"/>
        <v>All (except LLB &amp; JD)</v>
      </c>
    </row>
    <row r="188" spans="1:23" ht="14.45">
      <c r="A188" s="125">
        <f t="shared" ca="1" si="2"/>
        <v>185</v>
      </c>
      <c r="B188" s="125" t="str">
        <f ca="1"/>
        <v>Xiamen University</v>
      </c>
      <c r="C188" t="str">
        <f ca="1"/>
        <v>Asia</v>
      </c>
      <c r="D188" t="str">
        <f ca="1"/>
        <v>China</v>
      </c>
      <c r="E188">
        <f ca="1"/>
        <v>1</v>
      </c>
      <c r="F188" t="str">
        <f ca="1"/>
        <v>Yes (Subject to Availability)</v>
      </c>
      <c r="G188" s="66">
        <f ca="1"/>
        <v>686.74800000000005</v>
      </c>
      <c r="H188">
        <f ca="1"/>
        <v>0</v>
      </c>
      <c r="I188">
        <f ca="1"/>
        <v>2</v>
      </c>
      <c r="J188">
        <f ca="1"/>
        <v>0</v>
      </c>
      <c r="K188">
        <f ca="1"/>
        <v>0.77108399999999999</v>
      </c>
      <c r="L188">
        <f ca="1"/>
        <v>1</v>
      </c>
      <c r="M188">
        <f ca="1"/>
        <v>0</v>
      </c>
      <c r="N188">
        <f ca="1"/>
        <v>1</v>
      </c>
      <c r="O188" s="39">
        <f ca="1"/>
        <v>0</v>
      </c>
      <c r="P188" s="112">
        <f ca="1"/>
        <v>0.57710839999999997</v>
      </c>
      <c r="Q188" s="142">
        <f ca="1"/>
        <v>0.7456275720164609</v>
      </c>
      <c r="R188" s="67">
        <f ca="1"/>
        <v>0</v>
      </c>
      <c r="S188" s="39">
        <f ca="1"/>
        <v>0</v>
      </c>
      <c r="T188" s="39">
        <f ca="1"/>
        <v>0</v>
      </c>
      <c r="U188" s="112">
        <f ca="1"/>
        <v>0</v>
      </c>
      <c r="V188" s="114">
        <f ca="1"/>
        <v>0</v>
      </c>
      <c r="W188" t="str">
        <f ca="1"/>
        <v>All (except LLB &amp; JD)</v>
      </c>
    </row>
    <row r="189" spans="1:23" ht="14.45">
      <c r="A189" s="125">
        <f t="shared" ca="1" si="2"/>
        <v>186</v>
      </c>
      <c r="B189" s="125" t="str">
        <f ca="1"/>
        <v>Zhejiang University</v>
      </c>
      <c r="C189" t="str">
        <f ca="1"/>
        <v>Asia</v>
      </c>
      <c r="D189" t="str">
        <f ca="1"/>
        <v>China</v>
      </c>
      <c r="E189">
        <f ca="1"/>
        <v>1</v>
      </c>
      <c r="F189" t="str">
        <f ca="1"/>
        <v>Yes (Guaranteed)</v>
      </c>
      <c r="G189" s="66">
        <f ca="1"/>
        <v>1014.72</v>
      </c>
      <c r="H189">
        <f ca="1"/>
        <v>0</v>
      </c>
      <c r="I189">
        <f ca="1"/>
        <v>2</v>
      </c>
      <c r="J189">
        <f ca="1"/>
        <v>0</v>
      </c>
      <c r="K189">
        <f ca="1"/>
        <v>0.66176000000000001</v>
      </c>
      <c r="L189">
        <f ca="1"/>
        <v>1</v>
      </c>
      <c r="M189">
        <f ca="1"/>
        <v>0</v>
      </c>
      <c r="N189">
        <f ca="1"/>
        <v>1</v>
      </c>
      <c r="O189" s="39">
        <f ca="1"/>
        <v>0</v>
      </c>
      <c r="P189" s="112">
        <f ca="1"/>
        <v>0.56617600000000001</v>
      </c>
      <c r="Q189" s="142">
        <f ca="1"/>
        <v>0.7456275720164609</v>
      </c>
      <c r="R189" s="67">
        <f ca="1"/>
        <v>0</v>
      </c>
      <c r="S189" s="39">
        <f ca="1"/>
        <v>0</v>
      </c>
      <c r="T189" s="39">
        <f ca="1"/>
        <v>0</v>
      </c>
      <c r="U189" s="112">
        <f ca="1"/>
        <v>0</v>
      </c>
      <c r="V189" s="114">
        <f ca="1"/>
        <v>0</v>
      </c>
      <c r="W189" t="str">
        <f ca="1"/>
        <v>All (except LLB &amp; JD)</v>
      </c>
    </row>
    <row r="190" spans="1:23" ht="14.45">
      <c r="A190" s="125" t="str">
        <f t="shared" si="2"/>
        <v/>
      </c>
      <c r="B190" s="125"/>
    </row>
    <row r="191" spans="1:23" ht="14.45">
      <c r="A191" s="125" t="str">
        <f t="shared" si="2"/>
        <v/>
      </c>
      <c r="B191" s="125"/>
    </row>
    <row r="192" spans="1:23" ht="14.45">
      <c r="A192" s="125" t="str">
        <f t="shared" si="2"/>
        <v/>
      </c>
      <c r="B192" s="125"/>
    </row>
    <row r="193" spans="1:2" ht="14.45">
      <c r="A193" s="125" t="str">
        <f t="shared" si="2"/>
        <v/>
      </c>
      <c r="B193" s="125"/>
    </row>
    <row r="194" spans="1:2" ht="14.45">
      <c r="A194" s="125" t="str">
        <f t="shared" si="2"/>
        <v/>
      </c>
      <c r="B194" s="125"/>
    </row>
    <row r="195" spans="1:2" ht="14.45">
      <c r="A195" s="125" t="str">
        <f t="shared" si="2"/>
        <v/>
      </c>
      <c r="B195" s="125"/>
    </row>
    <row r="196" spans="1:2" ht="14.45">
      <c r="A196" s="125" t="str">
        <f t="shared" si="2"/>
        <v/>
      </c>
      <c r="B196" s="125"/>
    </row>
    <row r="197" spans="1:2" ht="14.45">
      <c r="A197" s="125" t="str">
        <f t="shared" ref="A197:A260" si="3">IF(B197="","",A196+1)</f>
        <v/>
      </c>
      <c r="B197" s="125"/>
    </row>
    <row r="198" spans="1:2" ht="14.45">
      <c r="A198" s="125" t="str">
        <f t="shared" si="3"/>
        <v/>
      </c>
      <c r="B198" s="125"/>
    </row>
    <row r="199" spans="1:2" ht="14.45">
      <c r="A199" s="125" t="str">
        <f t="shared" si="3"/>
        <v/>
      </c>
      <c r="B199" s="125"/>
    </row>
    <row r="200" spans="1:2" ht="14.45">
      <c r="A200" s="125" t="str">
        <f t="shared" si="3"/>
        <v/>
      </c>
      <c r="B200" s="125"/>
    </row>
    <row r="201" spans="1:2" ht="14.45">
      <c r="A201" s="125" t="str">
        <f t="shared" si="3"/>
        <v/>
      </c>
      <c r="B201" s="125"/>
    </row>
    <row r="202" spans="1:2" ht="14.45">
      <c r="A202" s="125" t="str">
        <f t="shared" si="3"/>
        <v/>
      </c>
      <c r="B202" s="125"/>
    </row>
    <row r="203" spans="1:2" ht="14.45">
      <c r="A203" s="125" t="str">
        <f t="shared" si="3"/>
        <v/>
      </c>
      <c r="B203" s="125"/>
    </row>
    <row r="204" spans="1:2" ht="14.45">
      <c r="A204" s="125" t="str">
        <f t="shared" si="3"/>
        <v/>
      </c>
      <c r="B204" s="125"/>
    </row>
    <row r="205" spans="1:2" ht="14.45">
      <c r="A205" s="125" t="str">
        <f t="shared" si="3"/>
        <v/>
      </c>
      <c r="B205" s="125"/>
    </row>
    <row r="206" spans="1:2" ht="14.45">
      <c r="A206" s="125" t="str">
        <f t="shared" si="3"/>
        <v/>
      </c>
      <c r="B206" s="125"/>
    </row>
    <row r="207" spans="1:2" ht="14.45">
      <c r="A207" s="125" t="str">
        <f t="shared" si="3"/>
        <v/>
      </c>
      <c r="B207" s="125"/>
    </row>
    <row r="208" spans="1:2" ht="14.45">
      <c r="A208" s="125" t="str">
        <f t="shared" si="3"/>
        <v/>
      </c>
      <c r="B208" s="125"/>
    </row>
    <row r="209" spans="1:2" ht="14.45">
      <c r="A209" s="125" t="str">
        <f t="shared" si="3"/>
        <v/>
      </c>
      <c r="B209" s="125"/>
    </row>
    <row r="210" spans="1:2" ht="14.45">
      <c r="A210" s="125" t="str">
        <f t="shared" si="3"/>
        <v/>
      </c>
      <c r="B210" s="125"/>
    </row>
    <row r="211" spans="1:2" ht="14.45">
      <c r="A211" s="125" t="str">
        <f t="shared" si="3"/>
        <v/>
      </c>
      <c r="B211" s="125"/>
    </row>
    <row r="212" spans="1:2" ht="14.45">
      <c r="A212" s="125" t="str">
        <f t="shared" si="3"/>
        <v/>
      </c>
      <c r="B212" s="125"/>
    </row>
    <row r="213" spans="1:2" ht="14.45">
      <c r="A213" s="125" t="str">
        <f t="shared" si="3"/>
        <v/>
      </c>
      <c r="B213" s="125"/>
    </row>
    <row r="214" spans="1:2" ht="14.45">
      <c r="A214" s="125" t="str">
        <f t="shared" si="3"/>
        <v/>
      </c>
      <c r="B214" s="125"/>
    </row>
    <row r="215" spans="1:2" ht="14.45">
      <c r="A215" s="125" t="str">
        <f t="shared" si="3"/>
        <v/>
      </c>
      <c r="B215" s="125"/>
    </row>
    <row r="216" spans="1:2" ht="14.45">
      <c r="A216" s="125" t="str">
        <f t="shared" si="3"/>
        <v/>
      </c>
      <c r="B216" s="125"/>
    </row>
    <row r="217" spans="1:2" ht="14.45">
      <c r="A217" s="125" t="str">
        <f t="shared" si="3"/>
        <v/>
      </c>
      <c r="B217" s="125"/>
    </row>
    <row r="218" spans="1:2" ht="14.45">
      <c r="A218" s="125" t="str">
        <f t="shared" si="3"/>
        <v/>
      </c>
      <c r="B218" s="125"/>
    </row>
    <row r="219" spans="1:2" ht="14.45">
      <c r="A219" s="125" t="str">
        <f t="shared" si="3"/>
        <v/>
      </c>
      <c r="B219" s="125"/>
    </row>
    <row r="220" spans="1:2" ht="14.45">
      <c r="A220" s="125" t="str">
        <f t="shared" si="3"/>
        <v/>
      </c>
      <c r="B220" s="125"/>
    </row>
    <row r="221" spans="1:2" ht="14.45">
      <c r="A221" s="125" t="str">
        <f t="shared" si="3"/>
        <v/>
      </c>
      <c r="B221" s="125"/>
    </row>
    <row r="222" spans="1:2" ht="14.45">
      <c r="A222" s="125" t="str">
        <f t="shared" si="3"/>
        <v/>
      </c>
      <c r="B222" s="125"/>
    </row>
    <row r="223" spans="1:2" ht="14.45">
      <c r="A223" s="125" t="str">
        <f t="shared" si="3"/>
        <v/>
      </c>
      <c r="B223" s="125"/>
    </row>
    <row r="224" spans="1:2" ht="14.45">
      <c r="A224" s="125" t="str">
        <f t="shared" si="3"/>
        <v/>
      </c>
      <c r="B224" s="125"/>
    </row>
    <row r="225" spans="1:2" ht="14.45">
      <c r="A225" s="125" t="str">
        <f t="shared" si="3"/>
        <v/>
      </c>
      <c r="B225" s="125"/>
    </row>
    <row r="226" spans="1:2" ht="14.45">
      <c r="A226" s="125" t="str">
        <f t="shared" si="3"/>
        <v/>
      </c>
      <c r="B226" s="125"/>
    </row>
    <row r="227" spans="1:2" ht="14.45">
      <c r="A227" s="125" t="str">
        <f t="shared" si="3"/>
        <v/>
      </c>
      <c r="B227" s="125"/>
    </row>
    <row r="228" spans="1:2" ht="14.45">
      <c r="A228" s="125" t="str">
        <f t="shared" si="3"/>
        <v/>
      </c>
      <c r="B228" s="125"/>
    </row>
    <row r="229" spans="1:2" ht="14.45">
      <c r="A229" s="125" t="str">
        <f t="shared" si="3"/>
        <v/>
      </c>
      <c r="B229" s="125"/>
    </row>
    <row r="230" spans="1:2" ht="14.45">
      <c r="A230" s="125" t="str">
        <f t="shared" si="3"/>
        <v/>
      </c>
      <c r="B230" s="125"/>
    </row>
    <row r="231" spans="1:2" ht="14.45">
      <c r="A231" s="125" t="str">
        <f t="shared" si="3"/>
        <v/>
      </c>
      <c r="B231" s="125"/>
    </row>
    <row r="232" spans="1:2" ht="14.45">
      <c r="A232" s="125" t="str">
        <f t="shared" si="3"/>
        <v/>
      </c>
      <c r="B232" s="125"/>
    </row>
    <row r="233" spans="1:2" ht="14.45">
      <c r="A233" s="125" t="str">
        <f t="shared" si="3"/>
        <v/>
      </c>
      <c r="B233" s="125"/>
    </row>
    <row r="234" spans="1:2" ht="14.45">
      <c r="A234" s="125" t="str">
        <f t="shared" si="3"/>
        <v/>
      </c>
      <c r="B234" s="125"/>
    </row>
    <row r="235" spans="1:2" ht="14.45">
      <c r="A235" s="125" t="str">
        <f t="shared" si="3"/>
        <v/>
      </c>
      <c r="B235" s="125"/>
    </row>
    <row r="236" spans="1:2" ht="14.45">
      <c r="A236" s="125" t="str">
        <f t="shared" si="3"/>
        <v/>
      </c>
      <c r="B236" s="125"/>
    </row>
    <row r="237" spans="1:2" ht="14.45">
      <c r="A237" s="125" t="str">
        <f t="shared" si="3"/>
        <v/>
      </c>
      <c r="B237" s="125"/>
    </row>
    <row r="238" spans="1:2" ht="14.45">
      <c r="A238" s="125" t="str">
        <f t="shared" si="3"/>
        <v/>
      </c>
      <c r="B238" s="125"/>
    </row>
    <row r="239" spans="1:2" ht="14.45">
      <c r="A239" s="125" t="str">
        <f t="shared" si="3"/>
        <v/>
      </c>
      <c r="B239" s="125"/>
    </row>
    <row r="240" spans="1:2" ht="14.45">
      <c r="A240" s="125" t="str">
        <f t="shared" si="3"/>
        <v/>
      </c>
      <c r="B240" s="125"/>
    </row>
    <row r="241" spans="1:2" ht="14.45">
      <c r="A241" s="125" t="str">
        <f t="shared" si="3"/>
        <v/>
      </c>
      <c r="B241" s="125"/>
    </row>
    <row r="242" spans="1:2" ht="14.45">
      <c r="A242" s="125" t="str">
        <f t="shared" si="3"/>
        <v/>
      </c>
      <c r="B242" s="125"/>
    </row>
    <row r="243" spans="1:2" ht="14.45">
      <c r="A243" s="125" t="str">
        <f t="shared" si="3"/>
        <v/>
      </c>
      <c r="B243" s="125"/>
    </row>
    <row r="244" spans="1:2" ht="14.45">
      <c r="A244" s="125" t="str">
        <f t="shared" si="3"/>
        <v/>
      </c>
      <c r="B244" s="125"/>
    </row>
    <row r="245" spans="1:2" ht="14.45">
      <c r="A245" s="125" t="str">
        <f t="shared" si="3"/>
        <v/>
      </c>
      <c r="B245" s="125"/>
    </row>
    <row r="246" spans="1:2" ht="14.45">
      <c r="A246" s="125" t="str">
        <f t="shared" si="3"/>
        <v/>
      </c>
      <c r="B246" s="125"/>
    </row>
    <row r="247" spans="1:2" ht="14.45">
      <c r="A247" s="125" t="str">
        <f t="shared" si="3"/>
        <v/>
      </c>
      <c r="B247" s="125"/>
    </row>
    <row r="248" spans="1:2" ht="14.45">
      <c r="A248" s="125" t="str">
        <f t="shared" si="3"/>
        <v/>
      </c>
      <c r="B248" s="125"/>
    </row>
    <row r="249" spans="1:2" ht="14.45">
      <c r="A249" s="125" t="str">
        <f t="shared" si="3"/>
        <v/>
      </c>
      <c r="B249" s="125"/>
    </row>
    <row r="250" spans="1:2" ht="14.45">
      <c r="A250" s="125" t="str">
        <f t="shared" si="3"/>
        <v/>
      </c>
      <c r="B250" s="125"/>
    </row>
    <row r="251" spans="1:2" ht="14.45">
      <c r="A251" s="125" t="str">
        <f t="shared" si="3"/>
        <v/>
      </c>
      <c r="B251" s="125"/>
    </row>
    <row r="252" spans="1:2" ht="14.45">
      <c r="A252" s="125" t="str">
        <f t="shared" si="3"/>
        <v/>
      </c>
      <c r="B252" s="125"/>
    </row>
    <row r="253" spans="1:2" ht="14.45">
      <c r="A253" s="125" t="str">
        <f t="shared" si="3"/>
        <v/>
      </c>
      <c r="B253" s="125"/>
    </row>
    <row r="254" spans="1:2" ht="14.45">
      <c r="A254" s="125" t="str">
        <f t="shared" si="3"/>
        <v/>
      </c>
      <c r="B254" s="125"/>
    </row>
    <row r="255" spans="1:2" ht="14.45">
      <c r="A255" s="125" t="str">
        <f t="shared" si="3"/>
        <v/>
      </c>
      <c r="B255" s="125"/>
    </row>
    <row r="256" spans="1:2" ht="14.45">
      <c r="A256" s="125" t="str">
        <f t="shared" si="3"/>
        <v/>
      </c>
      <c r="B256" s="125"/>
    </row>
    <row r="257" spans="1:2" ht="14.45">
      <c r="A257" s="125" t="str">
        <f t="shared" si="3"/>
        <v/>
      </c>
      <c r="B257" s="125"/>
    </row>
    <row r="258" spans="1:2" ht="14.45">
      <c r="A258" s="125" t="str">
        <f t="shared" si="3"/>
        <v/>
      </c>
      <c r="B258" s="125"/>
    </row>
    <row r="259" spans="1:2" ht="14.45">
      <c r="A259" s="125" t="str">
        <f t="shared" si="3"/>
        <v/>
      </c>
      <c r="B259" s="125"/>
    </row>
    <row r="260" spans="1:2" ht="14.45">
      <c r="A260" s="125" t="str">
        <f t="shared" si="3"/>
        <v/>
      </c>
      <c r="B260" s="125"/>
    </row>
    <row r="261" spans="1:2" ht="14.45">
      <c r="A261" s="125" t="str">
        <f t="shared" ref="A261:A324" si="4">IF(B261="","",A260+1)</f>
        <v/>
      </c>
      <c r="B261" s="125"/>
    </row>
    <row r="262" spans="1:2" ht="14.45">
      <c r="A262" s="125" t="str">
        <f t="shared" si="4"/>
        <v/>
      </c>
      <c r="B262" s="125"/>
    </row>
    <row r="263" spans="1:2" ht="14.45">
      <c r="A263" s="125" t="str">
        <f t="shared" si="4"/>
        <v/>
      </c>
      <c r="B263" s="125"/>
    </row>
    <row r="264" spans="1:2" ht="14.45">
      <c r="A264" s="125" t="str">
        <f t="shared" si="4"/>
        <v/>
      </c>
      <c r="B264" s="125"/>
    </row>
    <row r="265" spans="1:2" ht="14.45">
      <c r="A265" s="125" t="str">
        <f t="shared" si="4"/>
        <v/>
      </c>
      <c r="B265" s="125"/>
    </row>
    <row r="266" spans="1:2" ht="14.45">
      <c r="A266" s="125" t="str">
        <f t="shared" si="4"/>
        <v/>
      </c>
      <c r="B266" s="125"/>
    </row>
    <row r="267" spans="1:2" ht="14.45">
      <c r="A267" s="125" t="str">
        <f t="shared" si="4"/>
        <v/>
      </c>
      <c r="B267" s="125"/>
    </row>
    <row r="268" spans="1:2" ht="14.45">
      <c r="A268" s="125" t="str">
        <f t="shared" si="4"/>
        <v/>
      </c>
      <c r="B268" s="125"/>
    </row>
    <row r="269" spans="1:2" ht="14.45">
      <c r="A269" s="125" t="str">
        <f t="shared" si="4"/>
        <v/>
      </c>
      <c r="B269" s="125"/>
    </row>
    <row r="270" spans="1:2" ht="14.45">
      <c r="A270" s="125" t="str">
        <f t="shared" si="4"/>
        <v/>
      </c>
      <c r="B270" s="125"/>
    </row>
    <row r="271" spans="1:2" ht="14.45">
      <c r="A271" s="125" t="str">
        <f t="shared" si="4"/>
        <v/>
      </c>
      <c r="B271" s="125"/>
    </row>
    <row r="272" spans="1:2" ht="14.45">
      <c r="A272" s="125" t="str">
        <f t="shared" si="4"/>
        <v/>
      </c>
      <c r="B272" s="125"/>
    </row>
    <row r="273" spans="1:2" ht="14.45">
      <c r="A273" s="125" t="str">
        <f t="shared" si="4"/>
        <v/>
      </c>
      <c r="B273" s="125"/>
    </row>
    <row r="274" spans="1:2" ht="14.45">
      <c r="A274" s="125" t="str">
        <f t="shared" si="4"/>
        <v/>
      </c>
      <c r="B274" s="125"/>
    </row>
    <row r="275" spans="1:2" ht="14.45">
      <c r="A275" s="125" t="str">
        <f t="shared" si="4"/>
        <v/>
      </c>
      <c r="B275" s="125"/>
    </row>
    <row r="276" spans="1:2" ht="14.45">
      <c r="A276" s="125" t="str">
        <f t="shared" si="4"/>
        <v/>
      </c>
      <c r="B276" s="125"/>
    </row>
    <row r="277" spans="1:2" ht="14.45">
      <c r="A277" s="125" t="str">
        <f t="shared" si="4"/>
        <v/>
      </c>
      <c r="B277" s="125"/>
    </row>
    <row r="278" spans="1:2" ht="14.45">
      <c r="A278" s="125" t="str">
        <f t="shared" si="4"/>
        <v/>
      </c>
      <c r="B278" s="125"/>
    </row>
    <row r="279" spans="1:2" ht="14.45">
      <c r="A279" s="125" t="str">
        <f t="shared" si="4"/>
        <v/>
      </c>
      <c r="B279" s="125"/>
    </row>
    <row r="280" spans="1:2" ht="14.45">
      <c r="A280" s="125" t="str">
        <f t="shared" si="4"/>
        <v/>
      </c>
      <c r="B280" s="125"/>
    </row>
    <row r="281" spans="1:2" ht="14.45">
      <c r="A281" s="125" t="str">
        <f t="shared" si="4"/>
        <v/>
      </c>
      <c r="B281" s="125"/>
    </row>
    <row r="282" spans="1:2" ht="14.45">
      <c r="A282" s="125" t="str">
        <f t="shared" si="4"/>
        <v/>
      </c>
      <c r="B282" s="125"/>
    </row>
    <row r="283" spans="1:2" ht="14.45">
      <c r="A283" s="125" t="str">
        <f t="shared" si="4"/>
        <v/>
      </c>
      <c r="B283" s="125"/>
    </row>
    <row r="284" spans="1:2" ht="14.45">
      <c r="A284" s="125" t="str">
        <f t="shared" si="4"/>
        <v/>
      </c>
      <c r="B284" s="125"/>
    </row>
    <row r="285" spans="1:2" ht="14.45">
      <c r="A285" s="125" t="str">
        <f t="shared" si="4"/>
        <v/>
      </c>
      <c r="B285" s="125"/>
    </row>
    <row r="286" spans="1:2" ht="14.45">
      <c r="A286" s="125" t="str">
        <f t="shared" si="4"/>
        <v/>
      </c>
      <c r="B286" s="125"/>
    </row>
    <row r="287" spans="1:2" ht="14.45">
      <c r="A287" s="125" t="str">
        <f t="shared" si="4"/>
        <v/>
      </c>
      <c r="B287" s="125"/>
    </row>
    <row r="288" spans="1:2" ht="14.45">
      <c r="A288" s="125" t="str">
        <f t="shared" si="4"/>
        <v/>
      </c>
      <c r="B288" s="125"/>
    </row>
    <row r="289" spans="1:2" ht="14.45">
      <c r="A289" s="125" t="str">
        <f t="shared" si="4"/>
        <v/>
      </c>
      <c r="B289" s="125"/>
    </row>
    <row r="290" spans="1:2" ht="14.45">
      <c r="A290" s="125" t="str">
        <f t="shared" si="4"/>
        <v/>
      </c>
      <c r="B290" s="125"/>
    </row>
    <row r="291" spans="1:2" ht="14.45">
      <c r="A291" s="125" t="str">
        <f t="shared" si="4"/>
        <v/>
      </c>
      <c r="B291" s="125"/>
    </row>
    <row r="292" spans="1:2" ht="14.45">
      <c r="A292" s="125" t="str">
        <f t="shared" si="4"/>
        <v/>
      </c>
      <c r="B292" s="125"/>
    </row>
    <row r="293" spans="1:2" ht="14.45">
      <c r="A293" s="125" t="str">
        <f t="shared" si="4"/>
        <v/>
      </c>
      <c r="B293" s="125"/>
    </row>
    <row r="294" spans="1:2" ht="14.45">
      <c r="A294" s="125" t="str">
        <f t="shared" si="4"/>
        <v/>
      </c>
      <c r="B294" s="125"/>
    </row>
    <row r="295" spans="1:2" ht="14.45">
      <c r="A295" s="125" t="str">
        <f t="shared" si="4"/>
        <v/>
      </c>
      <c r="B295" s="125"/>
    </row>
    <row r="296" spans="1:2" ht="14.45">
      <c r="A296" s="125" t="str">
        <f t="shared" si="4"/>
        <v/>
      </c>
      <c r="B296" s="125"/>
    </row>
    <row r="297" spans="1:2" ht="14.45">
      <c r="A297" s="125" t="str">
        <f t="shared" si="4"/>
        <v/>
      </c>
      <c r="B297" s="125"/>
    </row>
    <row r="298" spans="1:2" ht="14.45">
      <c r="A298" s="125" t="str">
        <f t="shared" si="4"/>
        <v/>
      </c>
      <c r="B298" s="125"/>
    </row>
    <row r="299" spans="1:2" ht="14.45">
      <c r="A299" s="125" t="str">
        <f t="shared" si="4"/>
        <v/>
      </c>
      <c r="B299" s="125"/>
    </row>
    <row r="300" spans="1:2" ht="14.45">
      <c r="A300" s="125" t="str">
        <f t="shared" si="4"/>
        <v/>
      </c>
      <c r="B300" s="125"/>
    </row>
    <row r="301" spans="1:2" ht="14.45">
      <c r="A301" s="125" t="str">
        <f t="shared" si="4"/>
        <v/>
      </c>
      <c r="B301" s="125"/>
    </row>
    <row r="302" spans="1:2" ht="14.45">
      <c r="A302" s="125" t="str">
        <f t="shared" si="4"/>
        <v/>
      </c>
      <c r="B302" s="125"/>
    </row>
    <row r="303" spans="1:2" ht="14.45">
      <c r="A303" s="125" t="str">
        <f t="shared" si="4"/>
        <v/>
      </c>
      <c r="B303" s="125"/>
    </row>
    <row r="304" spans="1:2" ht="14.45">
      <c r="A304" s="125" t="str">
        <f t="shared" si="4"/>
        <v/>
      </c>
      <c r="B304" s="125"/>
    </row>
    <row r="305" spans="1:2" ht="14.45">
      <c r="A305" s="125" t="str">
        <f t="shared" si="4"/>
        <v/>
      </c>
      <c r="B305" s="125"/>
    </row>
    <row r="306" spans="1:2" ht="14.45">
      <c r="A306" s="125" t="str">
        <f t="shared" si="4"/>
        <v/>
      </c>
      <c r="B306" s="125"/>
    </row>
    <row r="307" spans="1:2" ht="14.45">
      <c r="A307" s="125" t="str">
        <f t="shared" si="4"/>
        <v/>
      </c>
      <c r="B307" s="125"/>
    </row>
    <row r="308" spans="1:2" ht="14.45">
      <c r="A308" s="125" t="str">
        <f t="shared" si="4"/>
        <v/>
      </c>
      <c r="B308" s="125"/>
    </row>
    <row r="309" spans="1:2" ht="14.45">
      <c r="A309" s="125" t="str">
        <f t="shared" si="4"/>
        <v/>
      </c>
      <c r="B309" s="125"/>
    </row>
    <row r="310" spans="1:2" ht="14.45">
      <c r="A310" s="125" t="str">
        <f t="shared" si="4"/>
        <v/>
      </c>
      <c r="B310" s="125"/>
    </row>
    <row r="311" spans="1:2" ht="14.45">
      <c r="A311" s="125" t="str">
        <f t="shared" si="4"/>
        <v/>
      </c>
      <c r="B311" s="125"/>
    </row>
    <row r="312" spans="1:2" ht="14.45">
      <c r="A312" s="125" t="str">
        <f t="shared" si="4"/>
        <v/>
      </c>
      <c r="B312" s="125"/>
    </row>
    <row r="313" spans="1:2" ht="14.45">
      <c r="A313" s="125" t="str">
        <f t="shared" si="4"/>
        <v/>
      </c>
      <c r="B313" s="125"/>
    </row>
    <row r="314" spans="1:2" ht="14.45">
      <c r="A314" s="125" t="str">
        <f t="shared" si="4"/>
        <v/>
      </c>
      <c r="B314" s="125"/>
    </row>
    <row r="315" spans="1:2" ht="14.45">
      <c r="A315" s="125" t="str">
        <f t="shared" si="4"/>
        <v/>
      </c>
      <c r="B315" s="125"/>
    </row>
    <row r="316" spans="1:2" ht="14.45">
      <c r="A316" s="125" t="str">
        <f t="shared" si="4"/>
        <v/>
      </c>
      <c r="B316" s="125"/>
    </row>
    <row r="317" spans="1:2" ht="14.45">
      <c r="A317" s="125" t="str">
        <f t="shared" si="4"/>
        <v/>
      </c>
      <c r="B317" s="125"/>
    </row>
    <row r="318" spans="1:2" ht="14.45">
      <c r="A318" s="125" t="str">
        <f t="shared" si="4"/>
        <v/>
      </c>
      <c r="B318" s="125"/>
    </row>
    <row r="319" spans="1:2" ht="14.45">
      <c r="A319" s="125" t="str">
        <f t="shared" si="4"/>
        <v/>
      </c>
      <c r="B319" s="125"/>
    </row>
    <row r="320" spans="1:2" ht="14.45">
      <c r="A320" s="125" t="str">
        <f t="shared" si="4"/>
        <v/>
      </c>
      <c r="B320" s="125"/>
    </row>
    <row r="321" spans="1:2" ht="14.45">
      <c r="A321" s="125" t="str">
        <f t="shared" si="4"/>
        <v/>
      </c>
      <c r="B321" s="125"/>
    </row>
    <row r="322" spans="1:2" ht="14.45">
      <c r="A322" s="125" t="str">
        <f t="shared" si="4"/>
        <v/>
      </c>
      <c r="B322" s="125"/>
    </row>
    <row r="323" spans="1:2" ht="14.45">
      <c r="A323" s="125" t="str">
        <f t="shared" si="4"/>
        <v/>
      </c>
      <c r="B323" s="125"/>
    </row>
    <row r="324" spans="1:2" ht="14.45">
      <c r="A324" s="125" t="str">
        <f t="shared" si="4"/>
        <v/>
      </c>
      <c r="B324" s="125"/>
    </row>
    <row r="325" spans="1:2" ht="14.45">
      <c r="A325" s="125" t="str">
        <f t="shared" ref="A325:A388" si="5">IF(B325="","",A324+1)</f>
        <v/>
      </c>
      <c r="B325" s="125"/>
    </row>
    <row r="326" spans="1:2" ht="14.45">
      <c r="A326" s="125" t="str">
        <f t="shared" si="5"/>
        <v/>
      </c>
      <c r="B326" s="125"/>
    </row>
    <row r="327" spans="1:2" ht="14.45">
      <c r="A327" s="125" t="str">
        <f t="shared" si="5"/>
        <v/>
      </c>
      <c r="B327" s="125"/>
    </row>
    <row r="328" spans="1:2" ht="14.45">
      <c r="A328" s="125" t="str">
        <f t="shared" si="5"/>
        <v/>
      </c>
      <c r="B328" s="125"/>
    </row>
    <row r="329" spans="1:2" ht="14.45">
      <c r="A329" s="125" t="str">
        <f t="shared" si="5"/>
        <v/>
      </c>
      <c r="B329" s="125"/>
    </row>
    <row r="330" spans="1:2" ht="14.45">
      <c r="A330" s="125" t="str">
        <f t="shared" si="5"/>
        <v/>
      </c>
      <c r="B330" s="125"/>
    </row>
    <row r="331" spans="1:2" ht="14.45">
      <c r="A331" s="125" t="str">
        <f t="shared" si="5"/>
        <v/>
      </c>
      <c r="B331" s="125"/>
    </row>
    <row r="332" spans="1:2" ht="14.45">
      <c r="A332" s="125" t="str">
        <f t="shared" si="5"/>
        <v/>
      </c>
      <c r="B332" s="125"/>
    </row>
    <row r="333" spans="1:2" ht="14.45">
      <c r="A333" s="125" t="str">
        <f t="shared" si="5"/>
        <v/>
      </c>
      <c r="B333" s="125"/>
    </row>
    <row r="334" spans="1:2" ht="14.45">
      <c r="A334" s="125" t="str">
        <f t="shared" si="5"/>
        <v/>
      </c>
      <c r="B334" s="125"/>
    </row>
    <row r="335" spans="1:2" ht="14.45">
      <c r="A335" s="125" t="str">
        <f t="shared" si="5"/>
        <v/>
      </c>
      <c r="B335" s="125"/>
    </row>
    <row r="336" spans="1:2" ht="14.45">
      <c r="A336" s="125" t="str">
        <f t="shared" si="5"/>
        <v/>
      </c>
      <c r="B336" s="125"/>
    </row>
    <row r="337" spans="1:2" ht="14.45">
      <c r="A337" s="125" t="str">
        <f t="shared" si="5"/>
        <v/>
      </c>
      <c r="B337" s="125"/>
    </row>
    <row r="338" spans="1:2" ht="14.45">
      <c r="A338" s="125" t="str">
        <f t="shared" si="5"/>
        <v/>
      </c>
      <c r="B338" s="125"/>
    </row>
    <row r="339" spans="1:2" ht="14.45">
      <c r="A339" s="125" t="str">
        <f t="shared" si="5"/>
        <v/>
      </c>
      <c r="B339" s="125"/>
    </row>
    <row r="340" spans="1:2" ht="14.45">
      <c r="A340" s="125" t="str">
        <f t="shared" si="5"/>
        <v/>
      </c>
      <c r="B340" s="125"/>
    </row>
    <row r="341" spans="1:2" ht="14.45">
      <c r="A341" s="125" t="str">
        <f t="shared" si="5"/>
        <v/>
      </c>
      <c r="B341" s="125"/>
    </row>
    <row r="342" spans="1:2" ht="14.45">
      <c r="A342" s="125" t="str">
        <f t="shared" si="5"/>
        <v/>
      </c>
      <c r="B342" s="125"/>
    </row>
    <row r="343" spans="1:2" ht="14.45">
      <c r="A343" s="125" t="str">
        <f t="shared" si="5"/>
        <v/>
      </c>
      <c r="B343" s="125"/>
    </row>
    <row r="344" spans="1:2" ht="14.45">
      <c r="A344" s="125" t="str">
        <f t="shared" si="5"/>
        <v/>
      </c>
      <c r="B344" s="125"/>
    </row>
    <row r="345" spans="1:2" ht="14.45">
      <c r="A345" s="125" t="str">
        <f t="shared" si="5"/>
        <v/>
      </c>
      <c r="B345" s="125"/>
    </row>
    <row r="346" spans="1:2" ht="14.45">
      <c r="A346" s="125" t="str">
        <f t="shared" si="5"/>
        <v/>
      </c>
      <c r="B346" s="125"/>
    </row>
    <row r="347" spans="1:2" ht="14.45">
      <c r="A347" s="125" t="str">
        <f t="shared" si="5"/>
        <v/>
      </c>
      <c r="B347" s="125"/>
    </row>
    <row r="348" spans="1:2" ht="14.45">
      <c r="A348" s="125" t="str">
        <f t="shared" si="5"/>
        <v/>
      </c>
      <c r="B348" s="125"/>
    </row>
    <row r="349" spans="1:2" ht="14.45">
      <c r="A349" s="125" t="str">
        <f t="shared" si="5"/>
        <v/>
      </c>
      <c r="B349" s="125"/>
    </row>
    <row r="350" spans="1:2" ht="14.45">
      <c r="A350" s="125" t="str">
        <f t="shared" si="5"/>
        <v/>
      </c>
      <c r="B350" s="125"/>
    </row>
    <row r="351" spans="1:2" ht="14.45">
      <c r="A351" s="125" t="str">
        <f t="shared" si="5"/>
        <v/>
      </c>
      <c r="B351" s="125"/>
    </row>
    <row r="352" spans="1:2" ht="14.45">
      <c r="A352" s="125" t="str">
        <f t="shared" si="5"/>
        <v/>
      </c>
      <c r="B352" s="125"/>
    </row>
    <row r="353" spans="1:2" ht="14.45">
      <c r="A353" s="125" t="str">
        <f t="shared" si="5"/>
        <v/>
      </c>
      <c r="B353" s="125"/>
    </row>
    <row r="354" spans="1:2" ht="14.45">
      <c r="A354" s="125" t="str">
        <f t="shared" si="5"/>
        <v/>
      </c>
      <c r="B354" s="125"/>
    </row>
    <row r="355" spans="1:2" ht="14.45">
      <c r="A355" s="125" t="str">
        <f t="shared" si="5"/>
        <v/>
      </c>
      <c r="B355" s="125"/>
    </row>
    <row r="356" spans="1:2" ht="14.45">
      <c r="A356" s="125" t="str">
        <f t="shared" si="5"/>
        <v/>
      </c>
      <c r="B356" s="125"/>
    </row>
    <row r="357" spans="1:2" ht="14.45">
      <c r="A357" s="125" t="str">
        <f t="shared" si="5"/>
        <v/>
      </c>
      <c r="B357" s="125"/>
    </row>
    <row r="358" spans="1:2" ht="14.45">
      <c r="A358" s="125" t="str">
        <f t="shared" si="5"/>
        <v/>
      </c>
      <c r="B358" s="125"/>
    </row>
    <row r="359" spans="1:2" ht="14.45">
      <c r="A359" s="125" t="str">
        <f t="shared" si="5"/>
        <v/>
      </c>
      <c r="B359" s="125"/>
    </row>
    <row r="360" spans="1:2" ht="14.45">
      <c r="A360" s="125" t="str">
        <f t="shared" si="5"/>
        <v/>
      </c>
      <c r="B360" s="125"/>
    </row>
    <row r="361" spans="1:2" ht="14.45">
      <c r="A361" s="125" t="str">
        <f t="shared" si="5"/>
        <v/>
      </c>
      <c r="B361" s="125"/>
    </row>
    <row r="362" spans="1:2" ht="14.45">
      <c r="A362" s="125" t="str">
        <f t="shared" si="5"/>
        <v/>
      </c>
      <c r="B362" s="125"/>
    </row>
    <row r="363" spans="1:2" ht="14.45">
      <c r="A363" s="125" t="str">
        <f t="shared" si="5"/>
        <v/>
      </c>
      <c r="B363" s="125"/>
    </row>
    <row r="364" spans="1:2" ht="14.45">
      <c r="A364" s="125" t="str">
        <f t="shared" si="5"/>
        <v/>
      </c>
      <c r="B364" s="125"/>
    </row>
    <row r="365" spans="1:2" ht="14.45">
      <c r="A365" s="125" t="str">
        <f t="shared" si="5"/>
        <v/>
      </c>
      <c r="B365" s="125"/>
    </row>
    <row r="366" spans="1:2" ht="14.45">
      <c r="A366" s="125" t="str">
        <f t="shared" si="5"/>
        <v/>
      </c>
      <c r="B366" s="125"/>
    </row>
    <row r="367" spans="1:2" ht="14.45">
      <c r="A367" s="125" t="str">
        <f t="shared" si="5"/>
        <v/>
      </c>
      <c r="B367" s="125"/>
    </row>
    <row r="368" spans="1:2" ht="14.45">
      <c r="A368" s="125" t="str">
        <f t="shared" si="5"/>
        <v/>
      </c>
      <c r="B368" s="125"/>
    </row>
    <row r="369" spans="1:2" ht="14.45">
      <c r="A369" s="125" t="str">
        <f t="shared" si="5"/>
        <v/>
      </c>
      <c r="B369" s="125"/>
    </row>
    <row r="370" spans="1:2" ht="14.45">
      <c r="A370" s="125" t="str">
        <f t="shared" si="5"/>
        <v/>
      </c>
      <c r="B370" s="125"/>
    </row>
    <row r="371" spans="1:2" ht="14.45">
      <c r="A371" s="125" t="str">
        <f t="shared" si="5"/>
        <v/>
      </c>
      <c r="B371" s="125"/>
    </row>
    <row r="372" spans="1:2" ht="14.45">
      <c r="A372" s="125" t="str">
        <f t="shared" si="5"/>
        <v/>
      </c>
      <c r="B372" s="125"/>
    </row>
    <row r="373" spans="1:2" ht="14.45">
      <c r="A373" s="125" t="str">
        <f t="shared" si="5"/>
        <v/>
      </c>
      <c r="B373" s="125"/>
    </row>
    <row r="374" spans="1:2" ht="14.45">
      <c r="A374" s="125" t="str">
        <f t="shared" si="5"/>
        <v/>
      </c>
      <c r="B374" s="125"/>
    </row>
    <row r="375" spans="1:2" ht="14.45">
      <c r="A375" s="125" t="str">
        <f t="shared" si="5"/>
        <v/>
      </c>
      <c r="B375" s="125"/>
    </row>
    <row r="376" spans="1:2" ht="14.45">
      <c r="A376" s="125" t="str">
        <f t="shared" si="5"/>
        <v/>
      </c>
      <c r="B376" s="125"/>
    </row>
    <row r="377" spans="1:2" ht="14.45">
      <c r="A377" s="125" t="str">
        <f t="shared" si="5"/>
        <v/>
      </c>
      <c r="B377" s="125"/>
    </row>
    <row r="378" spans="1:2" ht="14.45">
      <c r="A378" s="125" t="str">
        <f t="shared" si="5"/>
        <v/>
      </c>
      <c r="B378" s="125"/>
    </row>
    <row r="379" spans="1:2" ht="14.45">
      <c r="A379" s="125" t="str">
        <f t="shared" si="5"/>
        <v/>
      </c>
      <c r="B379" s="125"/>
    </row>
    <row r="380" spans="1:2" ht="14.45">
      <c r="A380" s="125" t="str">
        <f t="shared" si="5"/>
        <v/>
      </c>
      <c r="B380" s="125"/>
    </row>
    <row r="381" spans="1:2" ht="14.45">
      <c r="A381" s="125" t="str">
        <f t="shared" si="5"/>
        <v/>
      </c>
      <c r="B381" s="125"/>
    </row>
    <row r="382" spans="1:2" ht="14.45">
      <c r="A382" s="125" t="str">
        <f t="shared" si="5"/>
        <v/>
      </c>
      <c r="B382" s="125"/>
    </row>
    <row r="383" spans="1:2" ht="14.45">
      <c r="A383" s="125" t="str">
        <f t="shared" si="5"/>
        <v/>
      </c>
      <c r="B383" s="125"/>
    </row>
    <row r="384" spans="1:2" ht="14.45">
      <c r="A384" s="125" t="str">
        <f t="shared" si="5"/>
        <v/>
      </c>
      <c r="B384" s="125"/>
    </row>
    <row r="385" spans="1:2" ht="14.45">
      <c r="A385" s="125" t="str">
        <f t="shared" si="5"/>
        <v/>
      </c>
      <c r="B385" s="125"/>
    </row>
    <row r="386" spans="1:2" ht="14.45">
      <c r="A386" s="125" t="str">
        <f t="shared" si="5"/>
        <v/>
      </c>
      <c r="B386" s="125"/>
    </row>
    <row r="387" spans="1:2" ht="14.45">
      <c r="A387" s="125" t="str">
        <f t="shared" si="5"/>
        <v/>
      </c>
      <c r="B387" s="125"/>
    </row>
    <row r="388" spans="1:2" ht="14.45">
      <c r="A388" s="125" t="str">
        <f t="shared" si="5"/>
        <v/>
      </c>
      <c r="B388" s="125"/>
    </row>
    <row r="389" spans="1:2" ht="14.45">
      <c r="A389" s="125" t="str">
        <f t="shared" ref="A389:A452" si="6">IF(B389="","",A388+1)</f>
        <v/>
      </c>
      <c r="B389" s="125"/>
    </row>
    <row r="390" spans="1:2" ht="14.45">
      <c r="A390" s="125" t="str">
        <f t="shared" si="6"/>
        <v/>
      </c>
      <c r="B390" s="125"/>
    </row>
    <row r="391" spans="1:2" ht="14.45">
      <c r="A391" s="125" t="str">
        <f t="shared" si="6"/>
        <v/>
      </c>
      <c r="B391" s="125"/>
    </row>
    <row r="392" spans="1:2" ht="14.45">
      <c r="A392" s="125" t="str">
        <f t="shared" si="6"/>
        <v/>
      </c>
      <c r="B392" s="125"/>
    </row>
    <row r="393" spans="1:2" ht="14.45">
      <c r="A393" s="125" t="str">
        <f t="shared" si="6"/>
        <v/>
      </c>
      <c r="B393" s="125"/>
    </row>
    <row r="394" spans="1:2" ht="14.45">
      <c r="A394" s="125" t="str">
        <f t="shared" si="6"/>
        <v/>
      </c>
      <c r="B394" s="125"/>
    </row>
    <row r="395" spans="1:2" ht="14.45">
      <c r="A395" s="125" t="str">
        <f t="shared" si="6"/>
        <v/>
      </c>
      <c r="B395" s="125"/>
    </row>
    <row r="396" spans="1:2" ht="14.45">
      <c r="A396" s="125" t="str">
        <f t="shared" si="6"/>
        <v/>
      </c>
      <c r="B396" s="125"/>
    </row>
    <row r="397" spans="1:2" ht="14.45">
      <c r="A397" s="125" t="str">
        <f t="shared" si="6"/>
        <v/>
      </c>
      <c r="B397" s="125"/>
    </row>
    <row r="398" spans="1:2" ht="14.45">
      <c r="A398" s="125" t="str">
        <f t="shared" si="6"/>
        <v/>
      </c>
      <c r="B398" s="125"/>
    </row>
    <row r="399" spans="1:2" ht="14.45">
      <c r="A399" s="125" t="str">
        <f t="shared" si="6"/>
        <v/>
      </c>
      <c r="B399" s="125"/>
    </row>
    <row r="400" spans="1:2" ht="14.45">
      <c r="A400" s="125" t="str">
        <f t="shared" si="6"/>
        <v/>
      </c>
      <c r="B400" s="125"/>
    </row>
    <row r="401" spans="1:2" ht="14.45">
      <c r="A401" s="125" t="str">
        <f t="shared" si="6"/>
        <v/>
      </c>
      <c r="B401" s="125"/>
    </row>
    <row r="402" spans="1:2" ht="14.45">
      <c r="A402" s="125" t="str">
        <f t="shared" si="6"/>
        <v/>
      </c>
      <c r="B402" s="125"/>
    </row>
    <row r="403" spans="1:2" ht="14.45">
      <c r="A403" s="125" t="str">
        <f t="shared" si="6"/>
        <v/>
      </c>
      <c r="B403" s="125"/>
    </row>
    <row r="404" spans="1:2" ht="14.45">
      <c r="A404" s="125" t="str">
        <f t="shared" si="6"/>
        <v/>
      </c>
      <c r="B404" s="125"/>
    </row>
    <row r="405" spans="1:2" ht="14.45">
      <c r="A405" s="125" t="str">
        <f t="shared" si="6"/>
        <v/>
      </c>
      <c r="B405" s="125"/>
    </row>
    <row r="406" spans="1:2" ht="14.45">
      <c r="A406" s="125" t="str">
        <f t="shared" si="6"/>
        <v/>
      </c>
      <c r="B406" s="125"/>
    </row>
    <row r="407" spans="1:2" ht="14.45">
      <c r="A407" s="125" t="str">
        <f t="shared" si="6"/>
        <v/>
      </c>
      <c r="B407" s="125"/>
    </row>
    <row r="408" spans="1:2" ht="14.45">
      <c r="A408" s="125" t="str">
        <f t="shared" si="6"/>
        <v/>
      </c>
      <c r="B408" s="125"/>
    </row>
    <row r="409" spans="1:2" ht="14.45">
      <c r="A409" s="125" t="str">
        <f t="shared" si="6"/>
        <v/>
      </c>
      <c r="B409" s="125"/>
    </row>
    <row r="410" spans="1:2" ht="14.45">
      <c r="A410" s="125" t="str">
        <f t="shared" si="6"/>
        <v/>
      </c>
      <c r="B410" s="125"/>
    </row>
    <row r="411" spans="1:2" ht="14.45">
      <c r="A411" s="125" t="str">
        <f t="shared" si="6"/>
        <v/>
      </c>
      <c r="B411" s="125"/>
    </row>
    <row r="412" spans="1:2" ht="14.45">
      <c r="A412" s="125" t="str">
        <f t="shared" si="6"/>
        <v/>
      </c>
      <c r="B412" s="125"/>
    </row>
    <row r="413" spans="1:2" ht="14.45">
      <c r="A413" s="125" t="str">
        <f t="shared" si="6"/>
        <v/>
      </c>
      <c r="B413" s="125"/>
    </row>
    <row r="414" spans="1:2" ht="14.45">
      <c r="A414" s="125" t="str">
        <f t="shared" si="6"/>
        <v/>
      </c>
      <c r="B414" s="125"/>
    </row>
    <row r="415" spans="1:2" ht="14.45">
      <c r="A415" s="125" t="str">
        <f t="shared" si="6"/>
        <v/>
      </c>
      <c r="B415" s="125"/>
    </row>
    <row r="416" spans="1:2" ht="14.45">
      <c r="A416" s="125" t="str">
        <f t="shared" si="6"/>
        <v/>
      </c>
      <c r="B416" s="125"/>
    </row>
    <row r="417" spans="1:2" ht="14.45">
      <c r="A417" s="125" t="str">
        <f t="shared" si="6"/>
        <v/>
      </c>
      <c r="B417" s="125"/>
    </row>
    <row r="418" spans="1:2" ht="14.45">
      <c r="A418" s="125" t="str">
        <f t="shared" si="6"/>
        <v/>
      </c>
      <c r="B418" s="125"/>
    </row>
    <row r="419" spans="1:2" ht="14.45">
      <c r="A419" s="125" t="str">
        <f t="shared" si="6"/>
        <v/>
      </c>
      <c r="B419" s="125"/>
    </row>
    <row r="420" spans="1:2" ht="14.45">
      <c r="A420" s="125" t="str">
        <f t="shared" si="6"/>
        <v/>
      </c>
      <c r="B420" s="125"/>
    </row>
    <row r="421" spans="1:2" ht="14.45">
      <c r="A421" s="125" t="str">
        <f t="shared" si="6"/>
        <v/>
      </c>
      <c r="B421" s="125"/>
    </row>
    <row r="422" spans="1:2" ht="14.45">
      <c r="A422" s="125" t="str">
        <f t="shared" si="6"/>
        <v/>
      </c>
      <c r="B422" s="125"/>
    </row>
    <row r="423" spans="1:2" ht="14.45">
      <c r="A423" s="125" t="str">
        <f t="shared" si="6"/>
        <v/>
      </c>
      <c r="B423" s="125"/>
    </row>
    <row r="424" spans="1:2" ht="14.45">
      <c r="A424" s="125" t="str">
        <f t="shared" si="6"/>
        <v/>
      </c>
      <c r="B424" s="125"/>
    </row>
    <row r="425" spans="1:2" ht="14.45">
      <c r="A425" s="125" t="str">
        <f t="shared" si="6"/>
        <v/>
      </c>
      <c r="B425" s="125"/>
    </row>
    <row r="426" spans="1:2" ht="14.45">
      <c r="A426" s="125" t="str">
        <f t="shared" si="6"/>
        <v/>
      </c>
      <c r="B426" s="125"/>
    </row>
    <row r="427" spans="1:2" ht="14.45">
      <c r="A427" s="125" t="str">
        <f t="shared" si="6"/>
        <v/>
      </c>
      <c r="B427" s="125"/>
    </row>
    <row r="428" spans="1:2" ht="14.45">
      <c r="A428" s="125" t="str">
        <f t="shared" si="6"/>
        <v/>
      </c>
      <c r="B428" s="125"/>
    </row>
    <row r="429" spans="1:2" ht="14.45">
      <c r="A429" s="125" t="str">
        <f t="shared" si="6"/>
        <v/>
      </c>
      <c r="B429" s="125"/>
    </row>
    <row r="430" spans="1:2" ht="14.45">
      <c r="A430" s="125" t="str">
        <f t="shared" si="6"/>
        <v/>
      </c>
      <c r="B430" s="125"/>
    </row>
    <row r="431" spans="1:2" ht="14.45">
      <c r="A431" s="125" t="str">
        <f t="shared" si="6"/>
        <v/>
      </c>
      <c r="B431" s="125"/>
    </row>
    <row r="432" spans="1:2" ht="14.45">
      <c r="A432" s="125" t="str">
        <f t="shared" si="6"/>
        <v/>
      </c>
      <c r="B432" s="125"/>
    </row>
    <row r="433" spans="1:2" ht="14.45">
      <c r="A433" s="125" t="str">
        <f t="shared" si="6"/>
        <v/>
      </c>
      <c r="B433" s="125"/>
    </row>
    <row r="434" spans="1:2" ht="14.45">
      <c r="A434" s="125" t="str">
        <f t="shared" si="6"/>
        <v/>
      </c>
      <c r="B434" s="125"/>
    </row>
    <row r="435" spans="1:2" ht="14.45">
      <c r="A435" s="125" t="str">
        <f t="shared" si="6"/>
        <v/>
      </c>
      <c r="B435" s="125"/>
    </row>
    <row r="436" spans="1:2" ht="14.45">
      <c r="A436" s="125" t="str">
        <f t="shared" si="6"/>
        <v/>
      </c>
      <c r="B436" s="125"/>
    </row>
    <row r="437" spans="1:2" ht="14.45">
      <c r="A437" s="125" t="str">
        <f t="shared" si="6"/>
        <v/>
      </c>
      <c r="B437" s="125"/>
    </row>
    <row r="438" spans="1:2" ht="14.45">
      <c r="A438" s="125" t="str">
        <f t="shared" si="6"/>
        <v/>
      </c>
      <c r="B438" s="125"/>
    </row>
    <row r="439" spans="1:2" ht="14.45">
      <c r="A439" s="125" t="str">
        <f t="shared" si="6"/>
        <v/>
      </c>
      <c r="B439" s="125"/>
    </row>
    <row r="440" spans="1:2" ht="14.45">
      <c r="A440" s="125" t="str">
        <f t="shared" si="6"/>
        <v/>
      </c>
      <c r="B440" s="125"/>
    </row>
    <row r="441" spans="1:2" ht="14.45">
      <c r="A441" s="125" t="str">
        <f t="shared" si="6"/>
        <v/>
      </c>
      <c r="B441" s="125"/>
    </row>
    <row r="442" spans="1:2" ht="14.45">
      <c r="A442" s="125" t="str">
        <f t="shared" si="6"/>
        <v/>
      </c>
      <c r="B442" s="125"/>
    </row>
    <row r="443" spans="1:2" ht="14.45">
      <c r="A443" s="125" t="str">
        <f t="shared" si="6"/>
        <v/>
      </c>
      <c r="B443" s="125"/>
    </row>
    <row r="444" spans="1:2" ht="14.45">
      <c r="A444" s="125" t="str">
        <f t="shared" si="6"/>
        <v/>
      </c>
      <c r="B444" s="125"/>
    </row>
    <row r="445" spans="1:2" ht="14.45">
      <c r="A445" s="125" t="str">
        <f t="shared" si="6"/>
        <v/>
      </c>
      <c r="B445" s="125"/>
    </row>
    <row r="446" spans="1:2" ht="14.45">
      <c r="A446" s="125" t="str">
        <f t="shared" si="6"/>
        <v/>
      </c>
      <c r="B446" s="125"/>
    </row>
    <row r="447" spans="1:2" ht="14.45">
      <c r="A447" s="125" t="str">
        <f t="shared" si="6"/>
        <v/>
      </c>
      <c r="B447" s="125"/>
    </row>
    <row r="448" spans="1:2" ht="14.45">
      <c r="A448" s="125" t="str">
        <f t="shared" si="6"/>
        <v/>
      </c>
      <c r="B448" s="125"/>
    </row>
    <row r="449" spans="1:2" ht="14.45">
      <c r="A449" s="125" t="str">
        <f t="shared" si="6"/>
        <v/>
      </c>
      <c r="B449" s="125"/>
    </row>
    <row r="450" spans="1:2" ht="14.45">
      <c r="A450" s="125" t="str">
        <f t="shared" si="6"/>
        <v/>
      </c>
      <c r="B450" s="125"/>
    </row>
    <row r="451" spans="1:2" ht="14.45">
      <c r="A451" s="125" t="str">
        <f t="shared" si="6"/>
        <v/>
      </c>
      <c r="B451" s="125"/>
    </row>
    <row r="452" spans="1:2" ht="14.45">
      <c r="A452" s="125" t="str">
        <f t="shared" si="6"/>
        <v/>
      </c>
      <c r="B452" s="125"/>
    </row>
    <row r="453" spans="1:2" ht="14.45">
      <c r="A453" s="125" t="str">
        <f t="shared" ref="A453:A501" si="7">IF(B453="","",A452+1)</f>
        <v/>
      </c>
      <c r="B453" s="125"/>
    </row>
    <row r="454" spans="1:2" ht="14.45">
      <c r="A454" s="125" t="str">
        <f t="shared" si="7"/>
        <v/>
      </c>
      <c r="B454" s="125"/>
    </row>
    <row r="455" spans="1:2" ht="14.45">
      <c r="A455" s="125" t="str">
        <f t="shared" si="7"/>
        <v/>
      </c>
      <c r="B455" s="125"/>
    </row>
    <row r="456" spans="1:2" ht="14.45">
      <c r="A456" s="125" t="str">
        <f t="shared" si="7"/>
        <v/>
      </c>
      <c r="B456" s="125"/>
    </row>
    <row r="457" spans="1:2" ht="14.45">
      <c r="A457" s="125" t="str">
        <f t="shared" si="7"/>
        <v/>
      </c>
      <c r="B457" s="125"/>
    </row>
    <row r="458" spans="1:2" ht="14.45">
      <c r="A458" s="125" t="str">
        <f t="shared" si="7"/>
        <v/>
      </c>
      <c r="B458" s="125"/>
    </row>
    <row r="459" spans="1:2" ht="14.45">
      <c r="A459" s="125" t="str">
        <f t="shared" si="7"/>
        <v/>
      </c>
      <c r="B459" s="125"/>
    </row>
    <row r="460" spans="1:2" ht="14.45">
      <c r="A460" s="125" t="str">
        <f t="shared" si="7"/>
        <v/>
      </c>
      <c r="B460" s="125"/>
    </row>
    <row r="461" spans="1:2" ht="14.45">
      <c r="A461" s="125" t="str">
        <f t="shared" si="7"/>
        <v/>
      </c>
      <c r="B461" s="125"/>
    </row>
    <row r="462" spans="1:2" ht="14.45">
      <c r="A462" s="125" t="str">
        <f t="shared" si="7"/>
        <v/>
      </c>
      <c r="B462" s="125"/>
    </row>
    <row r="463" spans="1:2" ht="14.45">
      <c r="A463" s="125" t="str">
        <f t="shared" si="7"/>
        <v/>
      </c>
      <c r="B463" s="125"/>
    </row>
    <row r="464" spans="1:2" ht="14.45">
      <c r="A464" s="125" t="str">
        <f t="shared" si="7"/>
        <v/>
      </c>
      <c r="B464" s="125"/>
    </row>
    <row r="465" spans="1:2" ht="14.45">
      <c r="A465" s="125" t="str">
        <f t="shared" si="7"/>
        <v/>
      </c>
      <c r="B465" s="125"/>
    </row>
    <row r="466" spans="1:2" ht="14.45">
      <c r="A466" s="125" t="str">
        <f t="shared" si="7"/>
        <v/>
      </c>
      <c r="B466" s="125"/>
    </row>
    <row r="467" spans="1:2" ht="14.45">
      <c r="A467" s="125" t="str">
        <f t="shared" si="7"/>
        <v/>
      </c>
      <c r="B467" s="125"/>
    </row>
    <row r="468" spans="1:2" ht="14.45">
      <c r="A468" s="125" t="str">
        <f t="shared" si="7"/>
        <v/>
      </c>
      <c r="B468" s="125"/>
    </row>
    <row r="469" spans="1:2" ht="14.45">
      <c r="A469" s="125" t="str">
        <f t="shared" si="7"/>
        <v/>
      </c>
      <c r="B469" s="125"/>
    </row>
    <row r="470" spans="1:2" ht="14.45">
      <c r="A470" s="125" t="str">
        <f t="shared" si="7"/>
        <v/>
      </c>
      <c r="B470" s="125"/>
    </row>
    <row r="471" spans="1:2" ht="14.45">
      <c r="A471" s="125" t="str">
        <f t="shared" si="7"/>
        <v/>
      </c>
      <c r="B471" s="125"/>
    </row>
    <row r="472" spans="1:2" ht="14.45">
      <c r="A472" s="125" t="str">
        <f t="shared" si="7"/>
        <v/>
      </c>
      <c r="B472" s="125"/>
    </row>
    <row r="473" spans="1:2" ht="14.45">
      <c r="A473" s="125" t="str">
        <f t="shared" si="7"/>
        <v/>
      </c>
      <c r="B473" s="125"/>
    </row>
    <row r="474" spans="1:2" ht="14.45">
      <c r="A474" s="125" t="str">
        <f t="shared" si="7"/>
        <v/>
      </c>
      <c r="B474" s="125"/>
    </row>
    <row r="475" spans="1:2" ht="14.45">
      <c r="A475" s="125" t="str">
        <f t="shared" si="7"/>
        <v/>
      </c>
      <c r="B475" s="125"/>
    </row>
    <row r="476" spans="1:2" ht="14.45">
      <c r="A476" s="125" t="str">
        <f t="shared" si="7"/>
        <v/>
      </c>
      <c r="B476" s="125"/>
    </row>
    <row r="477" spans="1:2" ht="14.45">
      <c r="A477" s="125" t="str">
        <f t="shared" si="7"/>
        <v/>
      </c>
      <c r="B477" s="125"/>
    </row>
    <row r="478" spans="1:2" ht="14.45">
      <c r="A478" s="125" t="str">
        <f t="shared" si="7"/>
        <v/>
      </c>
      <c r="B478" s="125"/>
    </row>
    <row r="479" spans="1:2" ht="14.45">
      <c r="A479" s="125" t="str">
        <f t="shared" si="7"/>
        <v/>
      </c>
      <c r="B479" s="125"/>
    </row>
    <row r="480" spans="1:2" ht="14.45">
      <c r="A480" s="125" t="str">
        <f t="shared" si="7"/>
        <v/>
      </c>
      <c r="B480" s="125"/>
    </row>
    <row r="481" spans="1:2" ht="14.45">
      <c r="A481" s="125" t="str">
        <f t="shared" si="7"/>
        <v/>
      </c>
      <c r="B481" s="125"/>
    </row>
    <row r="482" spans="1:2" ht="14.45">
      <c r="A482" s="125" t="str">
        <f t="shared" si="7"/>
        <v/>
      </c>
      <c r="B482" s="125"/>
    </row>
    <row r="483" spans="1:2" ht="14.45">
      <c r="A483" s="125" t="str">
        <f t="shared" si="7"/>
        <v/>
      </c>
      <c r="B483" s="125"/>
    </row>
    <row r="484" spans="1:2" ht="14.45">
      <c r="A484" s="125" t="str">
        <f t="shared" si="7"/>
        <v/>
      </c>
      <c r="B484" s="125"/>
    </row>
    <row r="485" spans="1:2" ht="14.45">
      <c r="A485" s="125" t="str">
        <f t="shared" si="7"/>
        <v/>
      </c>
      <c r="B485" s="125"/>
    </row>
    <row r="486" spans="1:2" ht="14.45">
      <c r="A486" s="125" t="str">
        <f t="shared" si="7"/>
        <v/>
      </c>
      <c r="B486" s="125"/>
    </row>
    <row r="487" spans="1:2" ht="14.45">
      <c r="A487" s="125" t="str">
        <f t="shared" si="7"/>
        <v/>
      </c>
      <c r="B487" s="125"/>
    </row>
    <row r="488" spans="1:2" ht="14.45">
      <c r="A488" s="125" t="str">
        <f t="shared" si="7"/>
        <v/>
      </c>
      <c r="B488" s="125"/>
    </row>
    <row r="489" spans="1:2" ht="14.45">
      <c r="A489" s="125" t="str">
        <f t="shared" si="7"/>
        <v/>
      </c>
      <c r="B489" s="125"/>
    </row>
    <row r="490" spans="1:2" ht="14.45">
      <c r="A490" s="125" t="str">
        <f t="shared" si="7"/>
        <v/>
      </c>
      <c r="B490" s="125"/>
    </row>
    <row r="491" spans="1:2" ht="14.45">
      <c r="A491" s="125" t="str">
        <f t="shared" si="7"/>
        <v/>
      </c>
      <c r="B491" s="125"/>
    </row>
    <row r="492" spans="1:2" ht="14.45">
      <c r="A492" s="125" t="str">
        <f t="shared" si="7"/>
        <v/>
      </c>
      <c r="B492" s="125"/>
    </row>
    <row r="493" spans="1:2" ht="14.45">
      <c r="A493" s="125" t="str">
        <f t="shared" si="7"/>
        <v/>
      </c>
      <c r="B493" s="125"/>
    </row>
    <row r="494" spans="1:2" ht="14.45">
      <c r="A494" s="125" t="str">
        <f t="shared" si="7"/>
        <v/>
      </c>
      <c r="B494" s="125"/>
    </row>
    <row r="495" spans="1:2" ht="14.45">
      <c r="A495" s="125" t="str">
        <f t="shared" si="7"/>
        <v/>
      </c>
      <c r="B495" s="125"/>
    </row>
    <row r="496" spans="1:2" ht="14.45">
      <c r="A496" s="125" t="str">
        <f t="shared" si="7"/>
        <v/>
      </c>
      <c r="B496" s="125"/>
    </row>
    <row r="497" spans="1:2" ht="14.45">
      <c r="A497" s="125" t="str">
        <f t="shared" si="7"/>
        <v/>
      </c>
      <c r="B497" s="125"/>
    </row>
    <row r="498" spans="1:2" ht="14.45">
      <c r="A498" s="125" t="str">
        <f t="shared" si="7"/>
        <v/>
      </c>
      <c r="B498" s="125"/>
    </row>
    <row r="499" spans="1:2" ht="14.45">
      <c r="A499" s="125" t="str">
        <f t="shared" si="7"/>
        <v/>
      </c>
      <c r="B499" s="125"/>
    </row>
    <row r="500" spans="1:2" ht="14.45">
      <c r="A500" s="125" t="str">
        <f t="shared" si="7"/>
        <v/>
      </c>
      <c r="B500" s="125"/>
    </row>
    <row r="501" spans="1:2" ht="14.45">
      <c r="A501" s="125" t="str">
        <f t="shared" si="7"/>
        <v/>
      </c>
      <c r="B501" s="125"/>
    </row>
  </sheetData>
  <conditionalFormatting sqref="A4:V150 C151:V151 A151 A152:V501">
    <cfRule type="expression" dxfId="28" priority="1">
      <formula>A4&lt;&gt;""</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104CE-A400-4C6D-A3CC-15E7CE8D9E5F}">
  <sheetPr codeName="Sheet6">
    <tabColor rgb="FF92D050"/>
  </sheetPr>
  <dimension ref="B2:C10"/>
  <sheetViews>
    <sheetView showGridLines="0" zoomScale="85" workbookViewId="0">
      <pane ySplit="5" topLeftCell="A6" activePane="bottomLeft" state="frozen"/>
      <selection pane="bottomLeft" activeCell="B3" sqref="B3"/>
    </sheetView>
  </sheetViews>
  <sheetFormatPr defaultRowHeight="14.45"/>
  <cols>
    <col min="2" max="2" width="56.85546875" customWidth="1"/>
    <col min="3" max="3" width="51.42578125" customWidth="1"/>
    <col min="4" max="4" width="40.5703125" customWidth="1"/>
  </cols>
  <sheetData>
    <row r="2" spans="2:3">
      <c r="B2" s="83" t="s">
        <v>20</v>
      </c>
      <c r="C2" s="83" t="s">
        <v>46</v>
      </c>
    </row>
    <row r="3" spans="2:3">
      <c r="B3" s="11" t="s">
        <v>47</v>
      </c>
      <c r="C3" s="11" t="s">
        <v>48</v>
      </c>
    </row>
    <row r="5" spans="2:3">
      <c r="B5" s="80" t="s">
        <v>49</v>
      </c>
      <c r="C5" s="84" t="s">
        <v>50</v>
      </c>
    </row>
    <row r="6" spans="2:3">
      <c r="B6" s="11" t="str" cm="1">
        <f t="array" ref="B6:B10">_xlfn._xlws.FILTER('University Mapping Data'!A2:A3604,'University Mapping Data'!B2:B3604='University Mod'!B3)</f>
        <v>Dialectal Arabic</v>
      </c>
      <c r="C6" s="11" t="str" cm="1">
        <f t="array" ref="C6:C10">_xlfn._xlws.FILTER('University Mapping Data'!D2:D3604,'University Mapping Data'!B2:B3604='University Mod'!B3)</f>
        <v>Cultures of the Modern World (Communities)</v>
      </c>
    </row>
    <row r="7" spans="2:3">
      <c r="B7" t="str">
        <v>International Negotiation</v>
      </c>
      <c r="C7" t="str">
        <v>Managing (Capabilities)</v>
      </c>
    </row>
    <row r="8" spans="2:3">
      <c r="B8" t="str">
        <v>Leadership</v>
      </c>
      <c r="C8" t="str">
        <v>Managing (Capabilities)</v>
      </c>
    </row>
    <row r="9" spans="2:3">
      <c r="B9" t="str">
        <v>Moroccan Dialectal Arabic</v>
      </c>
      <c r="C9" t="str">
        <v>Cultures of the Modern World (Communities)</v>
      </c>
    </row>
    <row r="10" spans="2:3">
      <c r="B10" t="str">
        <v>Moroccan Studies</v>
      </c>
      <c r="C10" t="str">
        <v>Cultures of the Modern World (Communities)</v>
      </c>
    </row>
  </sheetData>
  <conditionalFormatting sqref="B6:C300">
    <cfRule type="expression" dxfId="27" priority="1">
      <formula>B6&lt;&gt;""</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FB413BA-15DF-4983-89D1-A7AE7A726735}">
          <x14:formula1>
            <xm:f>'University Data'!$E$2:$E$274</xm:f>
          </x14:formula1>
          <xm:sqref>B3</xm:sqref>
        </x14:dataValidation>
        <x14:dataValidation type="list" allowBlank="1" showInputMessage="1" showErrorMessage="1" xr:uid="{402A00D2-F9C5-4AE6-B598-896F80F09225}">
          <x14:formula1>
            <xm:f>'University Mapping Data'!$F$2:$F$5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CE9B8-4AC0-445A-BF45-240DE75CA245}">
  <sheetPr codeName="Sheet12">
    <tabColor rgb="FFFFFF00"/>
  </sheetPr>
  <dimension ref="A1:V276"/>
  <sheetViews>
    <sheetView showGridLines="0" zoomScale="92" workbookViewId="0">
      <pane xSplit="1" ySplit="2" topLeftCell="E3" activePane="bottomRight" state="frozen"/>
      <selection pane="bottomRight" activeCell="H4" sqref="H4"/>
      <selection pane="bottomLeft" activeCell="A3" sqref="A3"/>
      <selection pane="topRight" activeCell="C1" sqref="C1"/>
    </sheetView>
  </sheetViews>
  <sheetFormatPr defaultColWidth="8.85546875" defaultRowHeight="15" customHeight="1"/>
  <cols>
    <col min="1" max="1" width="26" customWidth="1"/>
    <col min="2" max="2" width="15.85546875" customWidth="1"/>
    <col min="3" max="3" width="17.42578125" customWidth="1"/>
    <col min="4" max="5" width="12.85546875" customWidth="1"/>
    <col min="6" max="7" width="13.140625" customWidth="1"/>
    <col min="8" max="8" width="17.42578125" customWidth="1"/>
    <col min="9" max="9" width="20.5703125" customWidth="1"/>
    <col min="10" max="13" width="13.140625" customWidth="1"/>
    <col min="14" max="14" width="16.140625" customWidth="1"/>
    <col min="15" max="18" width="13.140625" customWidth="1"/>
    <col min="19" max="20" width="13.42578125" style="39" customWidth="1"/>
    <col min="21" max="21" width="15.140625" customWidth="1"/>
    <col min="22" max="22" width="32.5703125" customWidth="1"/>
    <col min="23" max="23" width="16.5703125" customWidth="1"/>
    <col min="24" max="24" width="10.85546875" bestFit="1" customWidth="1"/>
  </cols>
  <sheetData>
    <row r="1" spans="1:22" ht="14.45">
      <c r="A1" s="98" t="s">
        <v>51</v>
      </c>
      <c r="S1"/>
      <c r="T1"/>
    </row>
    <row r="2" spans="1:22" ht="39.6">
      <c r="A2" s="1" t="s">
        <v>28</v>
      </c>
      <c r="B2" s="1" t="s">
        <v>8</v>
      </c>
      <c r="C2" s="1" t="s">
        <v>9</v>
      </c>
      <c r="D2" s="1" t="s">
        <v>52</v>
      </c>
      <c r="E2" s="1" t="s">
        <v>30</v>
      </c>
      <c r="F2" s="1" t="s">
        <v>53</v>
      </c>
      <c r="G2" s="1" t="s">
        <v>32</v>
      </c>
      <c r="H2" s="1" t="s">
        <v>33</v>
      </c>
      <c r="I2" s="1" t="s">
        <v>54</v>
      </c>
      <c r="J2" s="1" t="s">
        <v>35</v>
      </c>
      <c r="K2" s="1" t="s">
        <v>36</v>
      </c>
      <c r="L2" s="1" t="s">
        <v>37</v>
      </c>
      <c r="M2" s="1" t="s">
        <v>38</v>
      </c>
      <c r="N2" s="1" t="s">
        <v>39</v>
      </c>
      <c r="O2" s="1" t="s">
        <v>55</v>
      </c>
      <c r="P2" s="1" t="s">
        <v>41</v>
      </c>
      <c r="Q2" s="1" t="s">
        <v>42</v>
      </c>
      <c r="R2" s="1" t="s">
        <v>43</v>
      </c>
      <c r="S2" s="1" t="s">
        <v>44</v>
      </c>
      <c r="T2" s="1" t="s">
        <v>45</v>
      </c>
      <c r="U2" s="1" t="s">
        <v>22</v>
      </c>
      <c r="V2" s="16" t="s">
        <v>23</v>
      </c>
    </row>
    <row r="3" spans="1:22" ht="27.6">
      <c r="A3" s="51" t="s">
        <v>56</v>
      </c>
      <c r="B3" s="52" t="str" cm="1">
        <f t="array" ref="B3:C3">_xlfn.XLOOKUP(A3,'University Data'!$E$2:$E$274,'University Data'!$B$2:$C$274)</f>
        <v>Europe</v>
      </c>
      <c r="C3" s="52" t="str">
        <v>Finland</v>
      </c>
      <c r="D3" s="51">
        <f>IF(Inputs!$B$8&gt;=(_xlfn.XLOOKUP('Output Calculations'!A3,'University Data'!$E$2:$E$276,'University Data'!$H$2:$H$276,,0)),1,0)</f>
        <v>1</v>
      </c>
      <c r="E3" s="51" t="str">
        <f>_xlfn.XLOOKUP(A3,'University Data'!$E$2:$E$274,'University Data'!$S$2:$S$274)</f>
        <v>Yes (Subject to Availability)</v>
      </c>
      <c r="F3" s="53">
        <f ca="1">_xlfn.XLOOKUP(A3,'University Data'!$E$2:$E$274,'University Data'!$V$2:$V$274)</f>
        <v>1494.5</v>
      </c>
      <c r="G3" s="19">
        <f>IF(_xlfn.XLOOKUP(A3,'University Data'!$E$2:$E$274,'University Data'!$K$2:$K$274,,0)='Unique University Data'!$D$2,1,IF(_xlfn.XLOOKUP(A3,'University Data'!$E$2:$E$274,'University Data'!$K$2:$K$274,,0)=Inputs!$C$8,1,0))</f>
        <v>1</v>
      </c>
      <c r="H3" s="54" cm="1">
        <f t="array" ref="H3">IF(SUMPRODUCT(('University Mapping Data'!B:B = 'Output Calculations'!$A3)*('University Mapping Data'!D:D = Inputs!$G$6))&gt; 0, 1, 0)+ IF(SUMPRODUCT(('University Mapping Data'!B:B = 'Output Calculations'!$A3)*('University Mapping Data'!D:D = Inputs!$G$8)) &gt; 0, 1, 0)</f>
        <v>2</v>
      </c>
      <c r="I3" s="19" cm="1">
        <f t="array" ref="I3">_xlfn.XLOOKUP(A3,'University Data'!$E$2:$E$274,IF(Inputs!$C$8='Unique University Data'!$D$3,'University Data'!$F$2:$F$274,'University Data'!$G$2:$G$274),,0)</f>
        <v>5</v>
      </c>
      <c r="J3" s="57">
        <f ca="1">IF(((Inputs!$D$8-F3)/Inputs!$D$8)&gt;0,(Inputs!$D$8-F3)/Inputs!$D$8,0)</f>
        <v>0.50183333333333335</v>
      </c>
      <c r="K3" s="57">
        <f>IF(Inputs!$E$8='Output Calculations'!B3,1,IF(Inputs!$E$8="Any",1,0))</f>
        <v>0</v>
      </c>
      <c r="L3" s="55">
        <f>IF(AND(Inputs!$E$8=B3,Inputs!$F$8=C3),1,IF(AND(Inputs!$E$8=B3,Inputs!$F$8="Any"),1,IF(AND(Inputs!$E$8="Any",Inputs!$F$8="Any"),1,IF(AND(Inputs!$E$8="Any",Inputs!$F$8=C3),1,0))))</f>
        <v>0</v>
      </c>
      <c r="M3" s="56">
        <f>IF($H3=2, 100%, IF($H3=1, 50%, 0%))</f>
        <v>1</v>
      </c>
      <c r="N3" s="55">
        <f>IF('Output Calculations'!I3&gt;=Inputs!$H$8,100%,0%)</f>
        <v>1</v>
      </c>
      <c r="O3" s="106">
        <f ca="1">SUMPRODUCT(J3:N3,Inputs!$D$9:$H$9)/SUM(Inputs!$D$9:$H$9)</f>
        <v>0.55018333333333336</v>
      </c>
      <c r="P3" s="107">
        <f>_xlfn.XLOOKUP(C3,'Safety Index'!$A$2:$A$164,'Safety Index'!$D$2:$D$164,,0)</f>
        <v>0.90689300411522633</v>
      </c>
      <c r="Q3" s="18" cm="1">
        <f t="array" ref="Q3:R3">_xlfn.XLOOKUP(A3,'University Data'!$E$2:$E$274,IF(Inputs!$C$8='Unique University Data'!$D$3,'University Data'!$N$2:$O$274,'University Data'!$L$2:$M$274),,0)</f>
        <v>3.54</v>
      </c>
      <c r="R3" s="18">
        <v>3.76</v>
      </c>
      <c r="S3" s="76">
        <f>(IF(AND(Q3=0,R3=0),(Inputs!$B$8/4.3)*LOG(I3+1),IF(R3=Q3,IF(Inputs!$B$8&gt;=Q3,1,0),MIN(1,MAX(0,(Inputs!$B$8-Q3)/(R3-Q3))*LOG(I3+1))))*0.9+IF(AND(Inputs!$B$8&gt;R3,R3&gt;0),((Inputs!$B$8-R3)/(4.3-R3))*0.1,0))</f>
        <v>0.92037037037037051</v>
      </c>
      <c r="T3" s="108">
        <f>IF(S3=0,0,(S3*0.8)+((Inputs!$J$8/5)*0.2))</f>
        <v>0.9362962962962964</v>
      </c>
      <c r="U3" s="74">
        <f ca="1">IF(AND(Inputs!$I$8='Unique University Data'!$F$2,S3&gt;0),AVERAGE(O3,P3,T3),IF(T3=0,0,IF(T3=0,0,AVERAGE(O3,T3))))</f>
        <v>0.79779087791495196</v>
      </c>
      <c r="V3" s="110" t="str">
        <f>_xlfn.XLOOKUP(A3,'University Data'!$E$2:$E$274,'University Data'!$I$2:$I$274)</f>
        <v>All (except LLB &amp; JD)</v>
      </c>
    </row>
    <row r="4" spans="1:22" ht="27.6">
      <c r="A4" s="3" t="s">
        <v>57</v>
      </c>
      <c r="B4" s="52" t="str" cm="1">
        <f t="array" ref="B4:C4">_xlfn.XLOOKUP(A4,'University Data'!$E$2:$E$274,'University Data'!$B$2:$C$274)</f>
        <v>Europe</v>
      </c>
      <c r="C4" s="47" t="str">
        <v>Denmark</v>
      </c>
      <c r="D4" s="51">
        <f>IF(Inputs!$B$8&gt;=(_xlfn.XLOOKUP('Output Calculations'!A4,'University Data'!$E$2:$E$276,'University Data'!$H$2:$H$276,,0)),1,0)</f>
        <v>1</v>
      </c>
      <c r="E4" s="51" t="str">
        <f>_xlfn.XLOOKUP(A4,'University Data'!$E$2:$E$274,'University Data'!$S$2:$S$274)</f>
        <v>Yes (Subject to Availability)</v>
      </c>
      <c r="F4" s="48">
        <f ca="1">_xlfn.XLOOKUP(A4,'University Data'!$E$2:$E$274,'University Data'!$V$2:$V$274)</f>
        <v>1520.76</v>
      </c>
      <c r="G4" s="19">
        <f>IF(_xlfn.XLOOKUP(A4,'University Data'!$E$2:$E$274,'University Data'!$K$2:$K$274,,0)='Unique University Data'!$D$2,1,IF(_xlfn.XLOOKUP(A4,'University Data'!$E$2:$E$274,'University Data'!$K$2:$K$274,,0)=Inputs!$C$8,1,0))</f>
        <v>1</v>
      </c>
      <c r="H4" s="54" cm="1">
        <f t="array" ref="H4">IF(SUMPRODUCT(('University Mapping Data'!B:B = 'Output Calculations'!$A4)*('University Mapping Data'!D:D = Inputs!$G$6))&gt; 0, 1, 0)+ IF(SUMPRODUCT(('University Mapping Data'!B:B = 'Output Calculations'!$A4)*('University Mapping Data'!D:D = Inputs!$G$8)) &gt; 0, 1, 0)</f>
        <v>2</v>
      </c>
      <c r="I4" s="18" cm="1">
        <f t="array" ref="I4">_xlfn.XLOOKUP(A4,'University Data'!$E$2:$E$274,IF(Inputs!$C$8='Unique University Data'!$D$3,'University Data'!$F$2:$F$274,'University Data'!$G$2:$G$274),,0)</f>
        <v>6</v>
      </c>
      <c r="J4" s="57">
        <f ca="1">IF(((Inputs!$D$8-F4)/Inputs!$D$8)&gt;0,(Inputs!$D$8-F4)/Inputs!$D$8,0)</f>
        <v>0.49308000000000002</v>
      </c>
      <c r="K4" s="58">
        <f>IF(Inputs!$E$8='Output Calculations'!B4,1,IF(Inputs!$E$8="Any",1,0))</f>
        <v>0</v>
      </c>
      <c r="L4" s="49">
        <f>IF(AND(Inputs!$E$8=B4,Inputs!$F$8=C4),1,IF(AND(Inputs!$E$8=B4,Inputs!$F$8="Any"),1,IF(AND(Inputs!$E$8="Any",Inputs!$F$8="Any"),1,IF(AND(Inputs!$E$8="Any",Inputs!$F$8=C4),1,0))))</f>
        <v>0</v>
      </c>
      <c r="M4" s="50">
        <f t="shared" ref="M4:M67" si="0">IF($H4=2, 100%, IF($H4=1, 50%, 0%))</f>
        <v>1</v>
      </c>
      <c r="N4" s="49">
        <f>IF('Output Calculations'!I4&gt;=Inputs!$H$8,100%,0%)</f>
        <v>1</v>
      </c>
      <c r="O4" s="106">
        <f ca="1">SUMPRODUCT(J4:N4,Inputs!$D$9:$H$9)/SUM(Inputs!$D$9:$H$9)</f>
        <v>0.54930800000000002</v>
      </c>
      <c r="P4" s="107">
        <f>_xlfn.XLOOKUP(C4,'Safety Index'!$A$2:$A$164,'Safety Index'!$D$2:$D$164,,0)</f>
        <v>0.93055555555555569</v>
      </c>
      <c r="Q4" s="18" cm="1">
        <f t="array" ref="Q4:R4">_xlfn.XLOOKUP(A4,'University Data'!$E$2:$E$274,IF(Inputs!$C$8='Unique University Data'!$D$3,'University Data'!$N$2:$O$274,'University Data'!$L$2:$M$274),,0)</f>
        <v>3.36</v>
      </c>
      <c r="R4" s="18">
        <v>3.73</v>
      </c>
      <c r="S4" s="76">
        <f>(IF(AND(Q4=0,R4=0),(Inputs!$B$8/4.3)*LOG(I4+1),IF(R4=Q4,IF(Inputs!$B$8&gt;=Q4,1,0),MIN(1,MAX(0,(Inputs!$B$8-Q4)/(R4-Q4))*LOG(I4+1))))*0.9+IF(AND(Inputs!$B$8&gt;R4,R4&gt;0),((Inputs!$B$8-R4)/(4.3-R4))*0.1,0))</f>
        <v>0.92456140350877203</v>
      </c>
      <c r="T4" s="108">
        <f>IF(S4=0,0,(S4*0.8)+((Inputs!$J$8/5)*0.2))</f>
        <v>0.93964912280701762</v>
      </c>
      <c r="U4" s="74">
        <f ca="1">IF(AND(Inputs!$I$8='Unique University Data'!$F$2,S4&gt;0),AVERAGE(O4,P4,T4),IF(T4=0,0,IF(T4=0,0,AVERAGE(O4,T4))))</f>
        <v>0.80650422612085781</v>
      </c>
      <c r="V4" s="110" t="str">
        <f>_xlfn.XLOOKUP(A4,'University Data'!$E$2:$E$274,'University Data'!$I$2:$I$274)</f>
        <v>All (except LLB &amp; JD)</v>
      </c>
    </row>
    <row r="5" spans="1:22" ht="27.6">
      <c r="A5" s="3" t="s">
        <v>58</v>
      </c>
      <c r="B5" s="52" t="str" cm="1">
        <f t="array" ref="B5:C5">_xlfn.XLOOKUP(A5,'University Data'!$E$2:$E$274,'University Data'!$B$2:$C$274)</f>
        <v>North America</v>
      </c>
      <c r="C5" s="47" t="str">
        <v>USA</v>
      </c>
      <c r="D5" s="51">
        <f>IF(Inputs!$B$8&gt;=(_xlfn.XLOOKUP('Output Calculations'!A5,'University Data'!$E$2:$E$276,'University Data'!$H$2:$H$276,,0)),1,0)</f>
        <v>1</v>
      </c>
      <c r="E5" s="51" t="str">
        <f>_xlfn.XLOOKUP(A5,'University Data'!$E$2:$E$274,'University Data'!$S$2:$S$274)</f>
        <v>Yes (Subject to Availability)</v>
      </c>
      <c r="F5" s="48">
        <f ca="1">_xlfn.XLOOKUP(A5,'University Data'!$E$2:$E$274,'University Data'!$V$2:$V$274)</f>
        <v>4246.3999999999996</v>
      </c>
      <c r="G5" s="19">
        <f>IF(_xlfn.XLOOKUP(A5,'University Data'!$E$2:$E$274,'University Data'!$K$2:$K$274,,0)='Unique University Data'!$D$2,1,IF(_xlfn.XLOOKUP(A5,'University Data'!$E$2:$E$274,'University Data'!$K$2:$K$274,,0)=Inputs!$C$8,1,0))</f>
        <v>1</v>
      </c>
      <c r="H5" s="54" cm="1">
        <f t="array" ref="H5">IF(SUMPRODUCT(('University Mapping Data'!B:B = 'Output Calculations'!$A5)*('University Mapping Data'!D:D = Inputs!$G$6))&gt; 0, 1, 0)+ IF(SUMPRODUCT(('University Mapping Data'!B:B = 'Output Calculations'!$A5)*('University Mapping Data'!D:D = Inputs!$G$8)) &gt; 0, 1, 0)</f>
        <v>2</v>
      </c>
      <c r="I5" s="19" cm="1">
        <f t="array" ref="I5">_xlfn.XLOOKUP(A5,'University Data'!$E$2:$E$274,IF(Inputs!$C$8='Unique University Data'!$D$3,'University Data'!$F$2:$F$274,'University Data'!$G$2:$G$274),,0)</f>
        <v>4</v>
      </c>
      <c r="J5" s="57">
        <f ca="1">IF(((Inputs!$D$8-F5)/Inputs!$D$8)&gt;0,(Inputs!$D$8-F5)/Inputs!$D$8,0)</f>
        <v>0</v>
      </c>
      <c r="K5" s="58">
        <f>IF(Inputs!$E$8='Output Calculations'!B5,1,IF(Inputs!$E$8="Any",1,0))</f>
        <v>0</v>
      </c>
      <c r="L5" s="49">
        <f>IF(AND(Inputs!$E$8=B5,Inputs!$F$8=C5),1,IF(AND(Inputs!$E$8=B5,Inputs!$F$8="Any"),1,IF(AND(Inputs!$E$8="Any",Inputs!$F$8="Any"),1,IF(AND(Inputs!$E$8="Any",Inputs!$F$8=C5),1,0))))</f>
        <v>0</v>
      </c>
      <c r="M5" s="50">
        <f t="shared" si="0"/>
        <v>1</v>
      </c>
      <c r="N5" s="49">
        <f>IF('Output Calculations'!I5&gt;=Inputs!$H$8,100%,0%)</f>
        <v>1</v>
      </c>
      <c r="O5" s="106">
        <f ca="1">SUMPRODUCT(J5:N5,Inputs!$D$9:$H$9)/SUM(Inputs!$D$9:$H$9)</f>
        <v>0.5</v>
      </c>
      <c r="P5" s="107">
        <f>_xlfn.XLOOKUP(C5,'Safety Index'!$A$2:$A$164,'Safety Index'!$D$2:$D$164,,0)</f>
        <v>0.61162551440329227</v>
      </c>
      <c r="Q5" s="18" cm="1">
        <f t="array" ref="Q5:R5">_xlfn.XLOOKUP(A5,'University Data'!$E$2:$E$274,IF(Inputs!$C$8='Unique University Data'!$D$3,'University Data'!$N$2:$O$274,'University Data'!$L$2:$M$274),,0)</f>
        <v>3.51</v>
      </c>
      <c r="R5" s="18">
        <v>3.63</v>
      </c>
      <c r="S5" s="76">
        <f>(IF(AND(Q5=0,R5=0),(Inputs!$B$8/4.3)*LOG(I5+1),IF(R5=Q5,IF(Inputs!$B$8&gt;=Q5,1,0),MIN(1,MAX(0,(Inputs!$B$8-Q5)/(R5-Q5))*LOG(I5+1))))*0.9+IF(AND(Inputs!$B$8&gt;R5,R5&gt;0),((Inputs!$B$8-R5)/(4.3-R5))*0.1,0))</f>
        <v>0.93582089552238812</v>
      </c>
      <c r="T5" s="108">
        <f>IF(S5=0,0,(S5*0.8)+((Inputs!$J$8/5)*0.2))</f>
        <v>0.94865671641791049</v>
      </c>
      <c r="U5" s="74">
        <f ca="1">IF(AND(Inputs!$I$8='Unique University Data'!$F$2,S5&gt;0),AVERAGE(O5,P5,T5),IF(T5=0,0,IF(T5=0,0,AVERAGE(O5,T5))))</f>
        <v>0.68676074360706763</v>
      </c>
      <c r="V5" s="110" t="str">
        <f>_xlfn.XLOOKUP(A5,'University Data'!$E$2:$E$274,'University Data'!$I$2:$I$274)</f>
        <v>All (except LLB &amp; JD)</v>
      </c>
    </row>
    <row r="6" spans="1:22" ht="27.6">
      <c r="A6" s="3" t="s">
        <v>59</v>
      </c>
      <c r="B6" s="52" t="str" cm="1">
        <f t="array" ref="B6:C6">_xlfn.XLOOKUP(A6,'University Data'!$E$2:$E$274,'University Data'!$B$2:$C$274)</f>
        <v>Asia</v>
      </c>
      <c r="C6" s="47" t="str">
        <v>Philippines</v>
      </c>
      <c r="D6" s="51">
        <f>IF(Inputs!$B$8&gt;=(_xlfn.XLOOKUP('Output Calculations'!A6,'University Data'!$E$2:$E$276,'University Data'!$H$2:$H$276,,0)),1,0)</f>
        <v>1</v>
      </c>
      <c r="E6" s="51" t="str">
        <f>_xlfn.XLOOKUP(A6,'University Data'!$E$2:$E$274,'University Data'!$S$2:$S$274)</f>
        <v>Yes (Subject to Availability)</v>
      </c>
      <c r="F6" s="48">
        <f ca="1">_xlfn.XLOOKUP(A6,'University Data'!$E$2:$E$274,'University Data'!$V$2:$V$274)</f>
        <v>1030.694</v>
      </c>
      <c r="G6" s="19">
        <f>IF(_xlfn.XLOOKUP(A6,'University Data'!$E$2:$E$274,'University Data'!$K$2:$K$274,,0)='Unique University Data'!$D$2,1,IF(_xlfn.XLOOKUP(A6,'University Data'!$E$2:$E$274,'University Data'!$K$2:$K$274,,0)=Inputs!$C$8,1,0))</f>
        <v>1</v>
      </c>
      <c r="H6" s="54" cm="1">
        <f t="array" ref="H6">IF(SUMPRODUCT(('University Mapping Data'!B:B = 'Output Calculations'!$A6)*('University Mapping Data'!D:D = Inputs!$G$6))&gt; 0, 1, 0)+ IF(SUMPRODUCT(('University Mapping Data'!B:B = 'Output Calculations'!$A6)*('University Mapping Data'!D:D = Inputs!$G$8)) &gt; 0, 1, 0)</f>
        <v>2</v>
      </c>
      <c r="I6" s="18" cm="1">
        <f t="array" ref="I6">_xlfn.XLOOKUP(A6,'University Data'!$E$2:$E$274,IF(Inputs!$C$8='Unique University Data'!$D$3,'University Data'!$F$2:$F$274,'University Data'!$G$2:$G$274),,0)</f>
        <v>5</v>
      </c>
      <c r="J6" s="57">
        <f ca="1">IF(((Inputs!$D$8-F6)/Inputs!$D$8)&gt;0,(Inputs!$D$8-F6)/Inputs!$D$8,0)</f>
        <v>0.65643533333333337</v>
      </c>
      <c r="K6" s="58">
        <f>IF(Inputs!$E$8='Output Calculations'!B6,1,IF(Inputs!$E$8="Any",1,0))</f>
        <v>1</v>
      </c>
      <c r="L6" s="49">
        <f>IF(AND(Inputs!$E$8=B6,Inputs!$F$8=C6),1,IF(AND(Inputs!$E$8=B6,Inputs!$F$8="Any"),1,IF(AND(Inputs!$E$8="Any",Inputs!$F$8="Any"),1,IF(AND(Inputs!$E$8="Any",Inputs!$F$8=C6),1,0))))</f>
        <v>0</v>
      </c>
      <c r="M6" s="50">
        <f t="shared" si="0"/>
        <v>1</v>
      </c>
      <c r="N6" s="49">
        <f>IF('Output Calculations'!I6&gt;=Inputs!$H$8,100%,0%)</f>
        <v>1</v>
      </c>
      <c r="O6" s="106">
        <f ca="1">SUMPRODUCT(J6:N6,Inputs!$D$9:$H$9)/SUM(Inputs!$D$9:$H$9)</f>
        <v>0.96564353333333341</v>
      </c>
      <c r="P6" s="107">
        <f>_xlfn.XLOOKUP(C6,'Safety Index'!$A$2:$A$164,'Safety Index'!$D$2:$D$164,,0)</f>
        <v>0.71759259259259267</v>
      </c>
      <c r="Q6" s="18" cm="1">
        <f t="array" ref="Q6:R6">_xlfn.XLOOKUP(A6,'University Data'!$E$2:$E$274,IF(Inputs!$C$8='Unique University Data'!$D$3,'University Data'!$N$2:$O$274,'University Data'!$L$2:$M$274),,0)</f>
        <v>2.2599999999999998</v>
      </c>
      <c r="R6" s="18">
        <v>3.01</v>
      </c>
      <c r="S6" s="76">
        <f>(IF(AND(Q6=0,R6=0),(Inputs!$B$8/4.3)*LOG(I6+1),IF(R6=Q6,IF(Inputs!$B$8&gt;=Q6,1,0),MIN(1,MAX(0,(Inputs!$B$8-Q6)/(R6-Q6))*LOG(I6+1))))*0.9+IF(AND(Inputs!$B$8&gt;R6,R6&gt;0),((Inputs!$B$8-R6)/(4.3-R6))*0.1,0))</f>
        <v>0.96666666666666667</v>
      </c>
      <c r="T6" s="108">
        <f>IF(S6=0,0,(S6*0.8)+((Inputs!$J$8/5)*0.2))</f>
        <v>0.97333333333333338</v>
      </c>
      <c r="U6" s="74">
        <f ca="1">IF(AND(Inputs!$I$8='Unique University Data'!$F$2,S6&gt;0),AVERAGE(O6,P6,T6),IF(T6=0,0,IF(T6=0,0,AVERAGE(O6,T6))))</f>
        <v>0.88552315308641971</v>
      </c>
      <c r="V6" s="110" t="str">
        <f>_xlfn.XLOOKUP(A6,'University Data'!$E$2:$E$274,'University Data'!$I$2:$I$274)</f>
        <v>All (except LLB &amp; JD)</v>
      </c>
    </row>
    <row r="7" spans="1:22" ht="27.6">
      <c r="A7" s="3" t="s">
        <v>60</v>
      </c>
      <c r="B7" s="52" t="str" cm="1">
        <f t="array" ref="B7:C7">_xlfn.XLOOKUP(A7,'University Data'!$E$2:$E$274,'University Data'!$B$2:$C$274)</f>
        <v>Oceania</v>
      </c>
      <c r="C7" s="47" t="str">
        <v>Australia</v>
      </c>
      <c r="D7" s="51">
        <f>IF(Inputs!$B$8&gt;=(_xlfn.XLOOKUP('Output Calculations'!A7,'University Data'!$E$2:$E$276,'University Data'!$H$2:$H$276,,0)),1,0)</f>
        <v>1</v>
      </c>
      <c r="E7" s="51" t="str">
        <f>_xlfn.XLOOKUP(A7,'University Data'!$E$2:$E$274,'University Data'!$S$2:$S$274)</f>
        <v>Yes (Subject to Availability)</v>
      </c>
      <c r="F7" s="48">
        <f ca="1">_xlfn.XLOOKUP(A7,'University Data'!$E$2:$E$274,'University Data'!$V$2:$V$274)</f>
        <v>2756.0206800000001</v>
      </c>
      <c r="G7" s="19">
        <f>IF(_xlfn.XLOOKUP(A7,'University Data'!$E$2:$E$274,'University Data'!$K$2:$K$274,,0)='Unique University Data'!$D$2,1,IF(_xlfn.XLOOKUP(A7,'University Data'!$E$2:$E$274,'University Data'!$K$2:$K$274,,0)=Inputs!$C$8,1,0))</f>
        <v>1</v>
      </c>
      <c r="H7" s="54" cm="1">
        <f t="array" ref="H7">IF(SUMPRODUCT(('University Mapping Data'!B:B = 'Output Calculations'!$A7)*('University Mapping Data'!D:D = Inputs!$G$6))&gt; 0, 1, 0)+ IF(SUMPRODUCT(('University Mapping Data'!B:B = 'Output Calculations'!$A7)*('University Mapping Data'!D:D = Inputs!$G$8)) &gt; 0, 1, 0)</f>
        <v>2</v>
      </c>
      <c r="I7" s="19" cm="1">
        <f t="array" ref="I7">_xlfn.XLOOKUP(A7,'University Data'!$E$2:$E$274,IF(Inputs!$C$8='Unique University Data'!$D$3,'University Data'!$F$2:$F$274,'University Data'!$G$2:$G$274),,0)</f>
        <v>3</v>
      </c>
      <c r="J7" s="57">
        <f ca="1">IF(((Inputs!$D$8-F7)/Inputs!$D$8)&gt;0,(Inputs!$D$8-F7)/Inputs!$D$8,0)</f>
        <v>8.1326439999999972E-2</v>
      </c>
      <c r="K7" s="58">
        <f>IF(Inputs!$E$8='Output Calculations'!B7,1,IF(Inputs!$E$8="Any",1,0))</f>
        <v>0</v>
      </c>
      <c r="L7" s="49">
        <f>IF(AND(Inputs!$E$8=B7,Inputs!$F$8=C7),1,IF(AND(Inputs!$E$8=B7,Inputs!$F$8="Any"),1,IF(AND(Inputs!$E$8="Any",Inputs!$F$8="Any"),1,IF(AND(Inputs!$E$8="Any",Inputs!$F$8=C7),1,0))))</f>
        <v>0</v>
      </c>
      <c r="M7" s="50">
        <f t="shared" si="0"/>
        <v>1</v>
      </c>
      <c r="N7" s="49">
        <f>IF('Output Calculations'!I7&gt;=Inputs!$H$8,100%,0%)</f>
        <v>1</v>
      </c>
      <c r="O7" s="106">
        <f ca="1">SUMPRODUCT(J7:N7,Inputs!$D$9:$H$9)/SUM(Inputs!$D$9:$H$9)</f>
        <v>0.50813264400000002</v>
      </c>
      <c r="P7" s="107">
        <f>_xlfn.XLOOKUP(C7,'Safety Index'!$A$2:$A$164,'Safety Index'!$D$2:$D$164,,0)</f>
        <v>0.89094650205761317</v>
      </c>
      <c r="Q7" s="18" cm="1">
        <f t="array" ref="Q7:R7">_xlfn.XLOOKUP(A7,'University Data'!$E$2:$E$274,IF(Inputs!$C$8='Unique University Data'!$D$3,'University Data'!$N$2:$O$274,'University Data'!$L$2:$M$274),,0)</f>
        <v>3.36</v>
      </c>
      <c r="R7" s="18">
        <v>3.5</v>
      </c>
      <c r="S7" s="76">
        <f>(IF(AND(Q7=0,R7=0),(Inputs!$B$8/4.3)*LOG(I7+1),IF(R7=Q7,IF(Inputs!$B$8&gt;=Q7,1,0),MIN(1,MAX(0,(Inputs!$B$8-Q7)/(R7-Q7))*LOG(I7+1))))*0.9+IF(AND(Inputs!$B$8&gt;R7,R7&gt;0),((Inputs!$B$8-R7)/(4.3-R7))*0.1,0))</f>
        <v>0.94625000000000004</v>
      </c>
      <c r="T7" s="108">
        <f>IF(S7=0,0,(S7*0.8)+((Inputs!$J$8/5)*0.2))</f>
        <v>0.95700000000000007</v>
      </c>
      <c r="U7" s="74">
        <f ca="1">IF(AND(Inputs!$I$8='Unique University Data'!$F$2,S7&gt;0),AVERAGE(O7,P7,T7),IF(T7=0,0,IF(T7=0,0,AVERAGE(O7,T7))))</f>
        <v>0.78535971535253779</v>
      </c>
      <c r="V7" s="110" t="str">
        <f>_xlfn.XLOOKUP(A7,'University Data'!$E$2:$E$274,'University Data'!$I$2:$I$274)</f>
        <v>All</v>
      </c>
    </row>
    <row r="8" spans="1:22" ht="27.6">
      <c r="A8" s="3" t="s">
        <v>61</v>
      </c>
      <c r="B8" s="52" t="str" cm="1">
        <f t="array" ref="B8:C8">_xlfn.XLOOKUP(A8,'University Data'!$E$2:$E$274,'University Data'!$B$2:$C$274)</f>
        <v>North America</v>
      </c>
      <c r="C8" s="47" t="str">
        <v>USA</v>
      </c>
      <c r="D8" s="51">
        <f>IF(Inputs!$B$8&gt;=(_xlfn.XLOOKUP('Output Calculations'!A8,'University Data'!$E$2:$E$276,'University Data'!$H$2:$H$276,,0)),1,0)</f>
        <v>1</v>
      </c>
      <c r="E8" s="51" t="str">
        <f>_xlfn.XLOOKUP(A8,'University Data'!$E$2:$E$274,'University Data'!$S$2:$S$274)</f>
        <v>Yes (Subject to Availability)</v>
      </c>
      <c r="F8" s="48">
        <f ca="1">_xlfn.XLOOKUP(A8,'University Data'!$E$2:$E$274,'University Data'!$V$2:$V$274)</f>
        <v>9393.5676000000003</v>
      </c>
      <c r="G8" s="19">
        <f>IF(_xlfn.XLOOKUP(A8,'University Data'!$E$2:$E$274,'University Data'!$K$2:$K$274,,0)='Unique University Data'!$D$2,1,IF(_xlfn.XLOOKUP(A8,'University Data'!$E$2:$E$274,'University Data'!$K$2:$K$274,,0)=Inputs!$C$8,1,0))</f>
        <v>1</v>
      </c>
      <c r="H8" s="54" cm="1">
        <f t="array" ref="H8">IF(SUMPRODUCT(('University Mapping Data'!B:B = 'Output Calculations'!$A8)*('University Mapping Data'!D:D = Inputs!$G$6))&gt; 0, 1, 0)+ IF(SUMPRODUCT(('University Mapping Data'!B:B = 'Output Calculations'!$A8)*('University Mapping Data'!D:D = Inputs!$G$8)) &gt; 0, 1, 0)</f>
        <v>2</v>
      </c>
      <c r="I8" s="18" cm="1">
        <f t="array" ref="I8">_xlfn.XLOOKUP(A8,'University Data'!$E$2:$E$274,IF(Inputs!$C$8='Unique University Data'!$D$3,'University Data'!$F$2:$F$274,'University Data'!$G$2:$G$274),,0)</f>
        <v>6</v>
      </c>
      <c r="J8" s="57">
        <f ca="1">IF(((Inputs!$D$8-F8)/Inputs!$D$8)&gt;0,(Inputs!$D$8-F8)/Inputs!$D$8,0)</f>
        <v>0</v>
      </c>
      <c r="K8" s="58">
        <f>IF(Inputs!$E$8='Output Calculations'!B8,1,IF(Inputs!$E$8="Any",1,0))</f>
        <v>0</v>
      </c>
      <c r="L8" s="49">
        <f>IF(AND(Inputs!$E$8=B8,Inputs!$F$8=C8),1,IF(AND(Inputs!$E$8=B8,Inputs!$F$8="Any"),1,IF(AND(Inputs!$E$8="Any",Inputs!$F$8="Any"),1,IF(AND(Inputs!$E$8="Any",Inputs!$F$8=C8),1,0))))</f>
        <v>0</v>
      </c>
      <c r="M8" s="50">
        <f t="shared" si="0"/>
        <v>1</v>
      </c>
      <c r="N8" s="49">
        <f>IF('Output Calculations'!I8&gt;=Inputs!$H$8,100%,0%)</f>
        <v>1</v>
      </c>
      <c r="O8" s="106">
        <f ca="1">SUMPRODUCT(J8:N8,Inputs!$D$9:$H$9)/SUM(Inputs!$D$9:$H$9)</f>
        <v>0.5</v>
      </c>
      <c r="P8" s="107">
        <f>_xlfn.XLOOKUP(C8,'Safety Index'!$A$2:$A$164,'Safety Index'!$D$2:$D$164,,0)</f>
        <v>0.61162551440329227</v>
      </c>
      <c r="Q8" s="18" cm="1">
        <f t="array" ref="Q8:R8">_xlfn.XLOOKUP(A8,'University Data'!$E$2:$E$274,IF(Inputs!$C$8='Unique University Data'!$D$3,'University Data'!$N$2:$O$274,'University Data'!$L$2:$M$274),,0)</f>
        <v>2.66</v>
      </c>
      <c r="R8" s="18">
        <v>3.32</v>
      </c>
      <c r="S8" s="76">
        <f>(IF(AND(Q8=0,R8=0),(Inputs!$B$8/4.3)*LOG(I8+1),IF(R8=Q8,IF(Inputs!$B$8&gt;=Q8,1,0),MIN(1,MAX(0,(Inputs!$B$8-Q8)/(R8-Q8))*LOG(I8+1))))*0.9+IF(AND(Inputs!$B$8&gt;R8,R8&gt;0),((Inputs!$B$8-R8)/(4.3-R8))*0.1,0))</f>
        <v>0.95612244897959187</v>
      </c>
      <c r="T8" s="108">
        <f>IF(S8=0,0,(S8*0.8)+((Inputs!$J$8/5)*0.2))</f>
        <v>0.96489795918367349</v>
      </c>
      <c r="U8" s="74">
        <f ca="1">IF(AND(Inputs!$I$8='Unique University Data'!$F$2,S8&gt;0),AVERAGE(O8,P8,T8),IF(T8=0,0,IF(T8=0,0,AVERAGE(O8,T8))))</f>
        <v>0.69217449119565533</v>
      </c>
      <c r="V8" s="110" t="str">
        <f>_xlfn.XLOOKUP(A8,'University Data'!$E$2:$E$274,'University Data'!$I$2:$I$274)</f>
        <v>All (except LLB &amp; JD)</v>
      </c>
    </row>
    <row r="9" spans="1:22" ht="27.6">
      <c r="A9" s="3" t="s">
        <v>62</v>
      </c>
      <c r="B9" s="52" t="str" cm="1">
        <f t="array" ref="B9:C9">_xlfn.XLOOKUP(A9,'University Data'!$E$2:$E$274,'University Data'!$B$2:$C$274)</f>
        <v>Europe</v>
      </c>
      <c r="C9" s="47" t="str">
        <v>Norway</v>
      </c>
      <c r="D9" s="51">
        <f>IF(Inputs!$B$8&gt;=(_xlfn.XLOOKUP('Output Calculations'!A9,'University Data'!$E$2:$E$276,'University Data'!$H$2:$H$276,,0)),1,0)</f>
        <v>1</v>
      </c>
      <c r="E9" s="51" t="str">
        <f>_xlfn.XLOOKUP(A9,'University Data'!$E$2:$E$274,'University Data'!$S$2:$S$274)</f>
        <v>Yes (Guaranteed)</v>
      </c>
      <c r="F9" s="48">
        <f ca="1">_xlfn.XLOOKUP(A9,'University Data'!$E$2:$E$274,'University Data'!$V$2:$V$274)</f>
        <v>2689.0598</v>
      </c>
      <c r="G9" s="19">
        <f>IF(_xlfn.XLOOKUP(A9,'University Data'!$E$2:$E$274,'University Data'!$K$2:$K$274,,0)='Unique University Data'!$D$2,1,IF(_xlfn.XLOOKUP(A9,'University Data'!$E$2:$E$274,'University Data'!$K$2:$K$274,,0)=Inputs!$C$8,1,0))</f>
        <v>1</v>
      </c>
      <c r="H9" s="54" cm="1">
        <f t="array" ref="H9">IF(SUMPRODUCT(('University Mapping Data'!B:B = 'Output Calculations'!$A9)*('University Mapping Data'!D:D = Inputs!$G$6))&gt; 0, 1, 0)+ IF(SUMPRODUCT(('University Mapping Data'!B:B = 'Output Calculations'!$A9)*('University Mapping Data'!D:D = Inputs!$G$8)) &gt; 0, 1, 0)</f>
        <v>2</v>
      </c>
      <c r="I9" s="19" cm="1">
        <f t="array" ref="I9">_xlfn.XLOOKUP(A9,'University Data'!$E$2:$E$274,IF(Inputs!$C$8='Unique University Data'!$D$3,'University Data'!$F$2:$F$274,'University Data'!$G$2:$G$274),,0)</f>
        <v>5</v>
      </c>
      <c r="J9" s="57">
        <f ca="1">IF(((Inputs!$D$8-F9)/Inputs!$D$8)&gt;0,(Inputs!$D$8-F9)/Inputs!$D$8,0)</f>
        <v>0.10364673333333334</v>
      </c>
      <c r="K9" s="58">
        <f>IF(Inputs!$E$8='Output Calculations'!B9,1,IF(Inputs!$E$8="Any",1,0))</f>
        <v>0</v>
      </c>
      <c r="L9" s="49">
        <f>IF(AND(Inputs!$E$8=B9,Inputs!$F$8=C9),1,IF(AND(Inputs!$E$8=B9,Inputs!$F$8="Any"),1,IF(AND(Inputs!$E$8="Any",Inputs!$F$8="Any"),1,IF(AND(Inputs!$E$8="Any",Inputs!$F$8=C9),1,0))))</f>
        <v>0</v>
      </c>
      <c r="M9" s="50">
        <f t="shared" si="0"/>
        <v>1</v>
      </c>
      <c r="N9" s="49">
        <f>IF('Output Calculations'!I9&gt;=Inputs!$H$8,100%,0%)</f>
        <v>1</v>
      </c>
      <c r="O9" s="106">
        <f ca="1">SUMPRODUCT(J9:N9,Inputs!$D$9:$H$9)/SUM(Inputs!$D$9:$H$9)</f>
        <v>0.51036467333333335</v>
      </c>
      <c r="P9" s="107">
        <f>_xlfn.XLOOKUP(C9,'Safety Index'!$A$2:$A$164,'Safety Index'!$D$2:$D$164,,0)</f>
        <v>0.8647119341563787</v>
      </c>
      <c r="Q9" s="18" cm="1">
        <f t="array" ref="Q9:R9">_xlfn.XLOOKUP(A9,'University Data'!$E$2:$E$274,IF(Inputs!$C$8='Unique University Data'!$D$3,'University Data'!$N$2:$O$274,'University Data'!$L$2:$M$274),,0)</f>
        <v>3.68</v>
      </c>
      <c r="R9" s="18">
        <v>3.96</v>
      </c>
      <c r="S9" s="76">
        <f>(IF(AND(Q9=0,R9=0),(Inputs!$B$8/4.3)*LOG(I9+1),IF(R9=Q9,IF(Inputs!$B$8&gt;=Q9,1,0),MIN(1,MAX(0,(Inputs!$B$8-Q9)/(R9-Q9))*LOG(I9+1))))*0.9+IF(AND(Inputs!$B$8&gt;R9,R9&gt;0),((Inputs!$B$8-R9)/(4.3-R9))*0.1,0))</f>
        <v>0.47522808505572539</v>
      </c>
      <c r="T9" s="108">
        <f>IF(S9=0,0,(S9*0.8)+((Inputs!$J$8/5)*0.2))</f>
        <v>0.5801824680445804</v>
      </c>
      <c r="U9" s="74">
        <f ca="1">IF(AND(Inputs!$I$8='Unique University Data'!$F$2,S9&gt;0),AVERAGE(O9,P9,T9),IF(T9=0,0,IF(T9=0,0,AVERAGE(O9,T9))))</f>
        <v>0.65175302517809752</v>
      </c>
      <c r="V9" s="110" t="str">
        <f>_xlfn.XLOOKUP(A9,'University Data'!$E$2:$E$274,'University Data'!$I$2:$I$274)</f>
        <v>All (except LLB &amp; JD)</v>
      </c>
    </row>
    <row r="10" spans="1:22" ht="27.6">
      <c r="A10" s="3" t="s">
        <v>63</v>
      </c>
      <c r="B10" s="52" t="str" cm="1">
        <f t="array" ref="B10:C10">_xlfn.XLOOKUP(A10,'University Data'!$E$2:$E$274,'University Data'!$B$2:$C$274)</f>
        <v>Europe</v>
      </c>
      <c r="C10" s="47" t="str">
        <v>Italy</v>
      </c>
      <c r="D10" s="51">
        <f>IF(Inputs!$B$8&gt;=(_xlfn.XLOOKUP('Output Calculations'!A10,'University Data'!$E$2:$E$276,'University Data'!$H$2:$H$276,,0)),1,0)</f>
        <v>1</v>
      </c>
      <c r="E10" s="51" t="str">
        <f>_xlfn.XLOOKUP(A10,'University Data'!$E$2:$E$274,'University Data'!$S$2:$S$274)</f>
        <v>Yes (Subject to Availability)</v>
      </c>
      <c r="F10" s="48">
        <f ca="1">_xlfn.XLOOKUP(A10,'University Data'!$E$2:$E$274,'University Data'!$V$2:$V$274)</f>
        <v>3676.4699999999993</v>
      </c>
      <c r="G10" s="19">
        <f>IF(_xlfn.XLOOKUP(A10,'University Data'!$E$2:$E$274,'University Data'!$K$2:$K$274,,0)='Unique University Data'!$D$2,1,IF(_xlfn.XLOOKUP(A10,'University Data'!$E$2:$E$274,'University Data'!$K$2:$K$274,,0)=Inputs!$C$8,1,0))</f>
        <v>1</v>
      </c>
      <c r="H10" s="54" cm="1">
        <f t="array" ref="H10">IF(SUMPRODUCT(('University Mapping Data'!B:B = 'Output Calculations'!$A10)*('University Mapping Data'!D:D = Inputs!$G$6))&gt; 0, 1, 0)+ IF(SUMPRODUCT(('University Mapping Data'!B:B = 'Output Calculations'!$A10)*('University Mapping Data'!D:D = Inputs!$G$8)) &gt; 0, 1, 0)</f>
        <v>2</v>
      </c>
      <c r="I10" s="18" cm="1">
        <f t="array" ref="I10">_xlfn.XLOOKUP(A10,'University Data'!$E$2:$E$274,IF(Inputs!$C$8='Unique University Data'!$D$3,'University Data'!$F$2:$F$274,'University Data'!$G$2:$G$274),,0)</f>
        <v>8</v>
      </c>
      <c r="J10" s="57">
        <f ca="1">IF(((Inputs!$D$8-F10)/Inputs!$D$8)&gt;0,(Inputs!$D$8-F10)/Inputs!$D$8,0)</f>
        <v>0</v>
      </c>
      <c r="K10" s="58">
        <f>IF(Inputs!$E$8='Output Calculations'!B10,1,IF(Inputs!$E$8="Any",1,0))</f>
        <v>0</v>
      </c>
      <c r="L10" s="49">
        <f>IF(AND(Inputs!$E$8=B10,Inputs!$F$8=C10),1,IF(AND(Inputs!$E$8=B10,Inputs!$F$8="Any"),1,IF(AND(Inputs!$E$8="Any",Inputs!$F$8="Any"),1,IF(AND(Inputs!$E$8="Any",Inputs!$F$8=C10),1,0))))</f>
        <v>0</v>
      </c>
      <c r="M10" s="50">
        <f t="shared" si="0"/>
        <v>1</v>
      </c>
      <c r="N10" s="49">
        <f>IF('Output Calculations'!I10&gt;=Inputs!$H$8,100%,0%)</f>
        <v>1</v>
      </c>
      <c r="O10" s="106">
        <f ca="1">SUMPRODUCT(J10:N10,Inputs!$D$9:$H$9)/SUM(Inputs!$D$9:$H$9)</f>
        <v>0.5</v>
      </c>
      <c r="P10" s="107">
        <f>_xlfn.XLOOKUP(C10,'Safety Index'!$A$2:$A$164,'Safety Index'!$D$2:$D$164,,0)</f>
        <v>0.85082304526748964</v>
      </c>
      <c r="Q10" s="18" cm="1">
        <f t="array" ref="Q10:R10">_xlfn.XLOOKUP(A10,'University Data'!$E$2:$E$274,IF(Inputs!$C$8='Unique University Data'!$D$3,'University Data'!$N$2:$O$274,'University Data'!$L$2:$M$274),,0)</f>
        <v>3.85</v>
      </c>
      <c r="R10" s="18">
        <v>3.97</v>
      </c>
      <c r="S10" s="76">
        <f>(IF(AND(Q10=0,R10=0),(Inputs!$B$8/4.3)*LOG(I10+1),IF(R10=Q10,IF(Inputs!$B$8&gt;=Q10,1,0),MIN(1,MAX(0,(Inputs!$B$8-Q10)/(R10-Q10))*LOG(I10+1))))*0.9+IF(AND(Inputs!$B$8&gt;R10,R10&gt;0),((Inputs!$B$8-R10)/(4.3-R10))*0.1,0))</f>
        <v>0.14313637641589871</v>
      </c>
      <c r="T10" s="108">
        <f>IF(S10=0,0,(S10*0.8)+((Inputs!$J$8/5)*0.2))</f>
        <v>0.31450910113271902</v>
      </c>
      <c r="U10" s="74">
        <f ca="1">IF(AND(Inputs!$I$8='Unique University Data'!$F$2,S10&gt;0),AVERAGE(O10,P10,T10),IF(T10=0,0,IF(T10=0,0,AVERAGE(O10,T10))))</f>
        <v>0.55511071546673618</v>
      </c>
      <c r="V10" s="110" t="str">
        <f>_xlfn.XLOOKUP(A10,'University Data'!$E$2:$E$274,'University Data'!$I$2:$I$274)</f>
        <v>All (except LLB &amp; JD)</v>
      </c>
    </row>
    <row r="11" spans="1:22" ht="27.6">
      <c r="A11" s="3" t="s">
        <v>64</v>
      </c>
      <c r="B11" s="52" t="str" cm="1">
        <f t="array" ref="B11:C11">_xlfn.XLOOKUP(A11,'University Data'!$E$2:$E$274,'University Data'!$B$2:$C$274)</f>
        <v>Europe</v>
      </c>
      <c r="C11" s="47" t="str">
        <v>Italy</v>
      </c>
      <c r="D11" s="51">
        <f>IF(Inputs!$B$8&gt;=(_xlfn.XLOOKUP('Output Calculations'!A11,'University Data'!$E$2:$E$276,'University Data'!$H$2:$H$276,,0)),1,0)</f>
        <v>1</v>
      </c>
      <c r="E11" s="51" t="str">
        <f>_xlfn.XLOOKUP(A11,'University Data'!$E$2:$E$274,'University Data'!$S$2:$S$274)</f>
        <v>Yes (Subject to Availability)</v>
      </c>
      <c r="F11" s="48">
        <f ca="1">_xlfn.XLOOKUP(A11,'University Data'!$E$2:$E$274,'University Data'!$V$2:$V$274)</f>
        <v>3676.4699999999993</v>
      </c>
      <c r="G11" s="19">
        <f>IF(_xlfn.XLOOKUP(A11,'University Data'!$E$2:$E$274,'University Data'!$K$2:$K$274,,0)='Unique University Data'!$D$2,1,IF(_xlfn.XLOOKUP(A11,'University Data'!$E$2:$E$274,'University Data'!$K$2:$K$274,,0)=Inputs!$C$8,1,0))</f>
        <v>1</v>
      </c>
      <c r="H11" s="54" cm="1">
        <f t="array" ref="H11">IF(SUMPRODUCT(('University Mapping Data'!B:B = 'Output Calculations'!$A11)*('University Mapping Data'!D:D = Inputs!$G$6))&gt; 0, 1, 0)+ IF(SUMPRODUCT(('University Mapping Data'!B:B = 'Output Calculations'!$A11)*('University Mapping Data'!D:D = Inputs!$G$8)) &gt; 0, 1, 0)</f>
        <v>0</v>
      </c>
      <c r="I11" s="19" cm="1">
        <f t="array" ref="I11">_xlfn.XLOOKUP(A11,'University Data'!$E$2:$E$274,IF(Inputs!$C$8='Unique University Data'!$D$3,'University Data'!$F$2:$F$274,'University Data'!$G$2:$G$274),,0)</f>
        <v>3</v>
      </c>
      <c r="J11" s="57">
        <f ca="1">IF(((Inputs!$D$8-F11)/Inputs!$D$8)&gt;0,(Inputs!$D$8-F11)/Inputs!$D$8,0)</f>
        <v>0</v>
      </c>
      <c r="K11" s="58">
        <f>IF(Inputs!$E$8='Output Calculations'!B11,1,IF(Inputs!$E$8="Any",1,0))</f>
        <v>0</v>
      </c>
      <c r="L11" s="49">
        <f>IF(AND(Inputs!$E$8=B11,Inputs!$F$8=C11),1,IF(AND(Inputs!$E$8=B11,Inputs!$F$8="Any"),1,IF(AND(Inputs!$E$8="Any",Inputs!$F$8="Any"),1,IF(AND(Inputs!$E$8="Any",Inputs!$F$8=C11),1,0))))</f>
        <v>0</v>
      </c>
      <c r="M11" s="50">
        <f t="shared" si="0"/>
        <v>0</v>
      </c>
      <c r="N11" s="49">
        <f>IF('Output Calculations'!I11&gt;=Inputs!$H$8,100%,0%)</f>
        <v>1</v>
      </c>
      <c r="O11" s="106">
        <f ca="1">SUMPRODUCT(J11:N11,Inputs!$D$9:$H$9)/SUM(Inputs!$D$9:$H$9)</f>
        <v>0.4</v>
      </c>
      <c r="P11" s="107">
        <f>_xlfn.XLOOKUP(C11,'Safety Index'!$A$2:$A$164,'Safety Index'!$D$2:$D$164,,0)</f>
        <v>0.85082304526748964</v>
      </c>
      <c r="Q11" s="18" cm="1">
        <f t="array" ref="Q11:R11">_xlfn.XLOOKUP(A11,'University Data'!$E$2:$E$274,IF(Inputs!$C$8='Unique University Data'!$D$3,'University Data'!$N$2:$O$274,'University Data'!$L$2:$M$274),,0)</f>
        <v>3.33</v>
      </c>
      <c r="R11" s="18">
        <v>3.37</v>
      </c>
      <c r="S11" s="76">
        <f>(IF(AND(Q11=0,R11=0),(Inputs!$B$8/4.3)*LOG(I11+1),IF(R11=Q11,IF(Inputs!$B$8&gt;=Q11,1,0),MIN(1,MAX(0,(Inputs!$B$8-Q11)/(R11-Q11))*LOG(I11+1))))*0.9+IF(AND(Inputs!$B$8&gt;R11,R11&gt;0),((Inputs!$B$8-R11)/(4.3-R11))*0.1,0))</f>
        <v>0.95376344086021514</v>
      </c>
      <c r="T11" s="108">
        <f>IF(S11=0,0,(S11*0.8)+((Inputs!$J$8/5)*0.2))</f>
        <v>0.96301075268817216</v>
      </c>
      <c r="U11" s="74">
        <f ca="1">IF(AND(Inputs!$I$8='Unique University Data'!$F$2,S11&gt;0),AVERAGE(O11,P11,T11),IF(T11=0,0,IF(T11=0,0,AVERAGE(O11,T11))))</f>
        <v>0.73794459931855394</v>
      </c>
      <c r="V11" s="110" t="str">
        <f>_xlfn.XLOOKUP(A11,'University Data'!$E$2:$E$274,'University Data'!$I$2:$I$274)</f>
        <v>LLB &amp; JD</v>
      </c>
    </row>
    <row r="12" spans="1:22" ht="27.6">
      <c r="A12" s="3" t="s">
        <v>65</v>
      </c>
      <c r="B12" s="52" t="str" cm="1">
        <f t="array" ref="B12:C12">_xlfn.XLOOKUP(A12,'University Data'!$E$2:$E$274,'University Data'!$B$2:$C$274)</f>
        <v>Europe</v>
      </c>
      <c r="C12" s="47" t="str">
        <v>Italy</v>
      </c>
      <c r="D12" s="51">
        <f>IF(Inputs!$B$8&gt;=(_xlfn.XLOOKUP('Output Calculations'!A12,'University Data'!$E$2:$E$276,'University Data'!$H$2:$H$276,,0)),1,0)</f>
        <v>1</v>
      </c>
      <c r="E12" s="51" t="str">
        <f>_xlfn.XLOOKUP(A12,'University Data'!$E$2:$E$274,'University Data'!$S$2:$S$274)</f>
        <v>Yes (Subject to Availability)</v>
      </c>
      <c r="F12" s="48">
        <f ca="1">_xlfn.XLOOKUP(A12,'University Data'!$E$2:$E$274,'University Data'!$V$2:$V$274)</f>
        <v>3676.4699999999993</v>
      </c>
      <c r="G12" s="19">
        <f>IF(_xlfn.XLOOKUP(A12,'University Data'!$E$2:$E$274,'University Data'!$K$2:$K$274,,0)='Unique University Data'!$D$2,1,IF(_xlfn.XLOOKUP(A12,'University Data'!$E$2:$E$274,'University Data'!$K$2:$K$274,,0)=Inputs!$C$8,1,0))</f>
        <v>1</v>
      </c>
      <c r="H12" s="54" cm="1">
        <f t="array" ref="H12">IF(SUMPRODUCT(('University Mapping Data'!B:B = 'Output Calculations'!$A12)*('University Mapping Data'!D:D = Inputs!$G$6))&gt; 0, 1, 0)+ IF(SUMPRODUCT(('University Mapping Data'!B:B = 'Output Calculations'!$A12)*('University Mapping Data'!D:D = Inputs!$G$8)) &gt; 0, 1, 0)</f>
        <v>0</v>
      </c>
      <c r="I12" s="18" cm="1">
        <f t="array" ref="I12">_xlfn.XLOOKUP(A12,'University Data'!$E$2:$E$274,IF(Inputs!$C$8='Unique University Data'!$D$3,'University Data'!$F$2:$F$274,'University Data'!$G$2:$G$274),,0)</f>
        <v>3</v>
      </c>
      <c r="J12" s="57">
        <f ca="1">IF(((Inputs!$D$8-F12)/Inputs!$D$8)&gt;0,(Inputs!$D$8-F12)/Inputs!$D$8,0)</f>
        <v>0</v>
      </c>
      <c r="K12" s="58">
        <f>IF(Inputs!$E$8='Output Calculations'!B12,1,IF(Inputs!$E$8="Any",1,0))</f>
        <v>0</v>
      </c>
      <c r="L12" s="49">
        <f>IF(AND(Inputs!$E$8=B12,Inputs!$F$8=C12),1,IF(AND(Inputs!$E$8=B12,Inputs!$F$8="Any"),1,IF(AND(Inputs!$E$8="Any",Inputs!$F$8="Any"),1,IF(AND(Inputs!$E$8="Any",Inputs!$F$8=C12),1,0))))</f>
        <v>0</v>
      </c>
      <c r="M12" s="50">
        <f t="shared" si="0"/>
        <v>0</v>
      </c>
      <c r="N12" s="49">
        <f>IF('Output Calculations'!I12&gt;=Inputs!$H$8,100%,0%)</f>
        <v>1</v>
      </c>
      <c r="O12" s="106">
        <f ca="1">SUMPRODUCT(J12:N12,Inputs!$D$9:$H$9)/SUM(Inputs!$D$9:$H$9)</f>
        <v>0.4</v>
      </c>
      <c r="P12" s="107">
        <f>_xlfn.XLOOKUP(C12,'Safety Index'!$A$2:$A$164,'Safety Index'!$D$2:$D$164,,0)</f>
        <v>0.85082304526748964</v>
      </c>
      <c r="Q12" s="18" cm="1">
        <f t="array" ref="Q12:R12">_xlfn.XLOOKUP(A12,'University Data'!$E$2:$E$274,IF(Inputs!$C$8='Unique University Data'!$D$3,'University Data'!$N$2:$O$274,'University Data'!$L$2:$M$274),,0)</f>
        <v>3.45</v>
      </c>
      <c r="R12" s="18">
        <v>3.65</v>
      </c>
      <c r="S12" s="76">
        <f>(IF(AND(Q12=0,R12=0),(Inputs!$B$8/4.3)*LOG(I12+1),IF(R12=Q12,IF(Inputs!$B$8&gt;=Q12,1,0),MIN(1,MAX(0,(Inputs!$B$8-Q12)/(R12-Q12))*LOG(I12+1))))*0.9+IF(AND(Inputs!$B$8&gt;R12,R12&gt;0),((Inputs!$B$8-R12)/(4.3-R12))*0.1,0))</f>
        <v>0.93384615384615388</v>
      </c>
      <c r="T12" s="108">
        <f>IF(S12=0,0,(S12*0.8)+((Inputs!$J$8/5)*0.2))</f>
        <v>0.94707692307692315</v>
      </c>
      <c r="U12" s="74">
        <f ca="1">IF(AND(Inputs!$I$8='Unique University Data'!$F$2,S12&gt;0),AVERAGE(O12,P12,T12),IF(T12=0,0,IF(T12=0,0,AVERAGE(O12,T12))))</f>
        <v>0.73263332278147109</v>
      </c>
      <c r="V12" s="110" t="str">
        <f>_xlfn.XLOOKUP(A12,'University Data'!$E$2:$E$274,'University Data'!$I$2:$I$274)</f>
        <v>LLB &amp; JD</v>
      </c>
    </row>
    <row r="13" spans="1:22" ht="27.6">
      <c r="A13" s="3" t="s">
        <v>66</v>
      </c>
      <c r="B13" s="52" t="str" cm="1">
        <f t="array" ref="B13:C13">_xlfn.XLOOKUP(A13,'University Data'!$E$2:$E$274,'University Data'!$B$2:$C$274)</f>
        <v>North America</v>
      </c>
      <c r="C13" s="47" t="str">
        <v>USA</v>
      </c>
      <c r="D13" s="51">
        <f>IF(Inputs!$B$8&gt;=(_xlfn.XLOOKUP('Output Calculations'!A13,'University Data'!$E$2:$E$276,'University Data'!$H$2:$H$276,,0)),1,0)</f>
        <v>1</v>
      </c>
      <c r="E13" s="51" t="str">
        <f>_xlfn.XLOOKUP(A13,'University Data'!$E$2:$E$274,'University Data'!$S$2:$S$274)</f>
        <v>Yes (Subject to Availability)</v>
      </c>
      <c r="F13" s="48">
        <f ca="1">_xlfn.XLOOKUP(A13,'University Data'!$E$2:$E$274,'University Data'!$V$2:$V$274)</f>
        <v>4090.6101999999996</v>
      </c>
      <c r="G13" s="19">
        <f>IF(_xlfn.XLOOKUP(A13,'University Data'!$E$2:$E$274,'University Data'!$K$2:$K$274,,0)='Unique University Data'!$D$2,1,IF(_xlfn.XLOOKUP(A13,'University Data'!$E$2:$E$274,'University Data'!$K$2:$K$274,,0)=Inputs!$C$8,1,0))</f>
        <v>1</v>
      </c>
      <c r="H13" s="54" cm="1">
        <f t="array" ref="H13">IF(SUMPRODUCT(('University Mapping Data'!B:B = 'Output Calculations'!$A13)*('University Mapping Data'!D:D = Inputs!$G$6))&gt; 0, 1, 0)+ IF(SUMPRODUCT(('University Mapping Data'!B:B = 'Output Calculations'!$A13)*('University Mapping Data'!D:D = Inputs!$G$8)) &gt; 0, 1, 0)</f>
        <v>2</v>
      </c>
      <c r="I13" s="19" cm="1">
        <f t="array" ref="I13">_xlfn.XLOOKUP(A13,'University Data'!$E$2:$E$274,IF(Inputs!$C$8='Unique University Data'!$D$3,'University Data'!$F$2:$F$274,'University Data'!$G$2:$G$274),,0)</f>
        <v>2</v>
      </c>
      <c r="J13" s="57">
        <f ca="1">IF(((Inputs!$D$8-F13)/Inputs!$D$8)&gt;0,(Inputs!$D$8-F13)/Inputs!$D$8,0)</f>
        <v>0</v>
      </c>
      <c r="K13" s="58">
        <f>IF(Inputs!$E$8='Output Calculations'!B13,1,IF(Inputs!$E$8="Any",1,0))</f>
        <v>0</v>
      </c>
      <c r="L13" s="49">
        <f>IF(AND(Inputs!$E$8=B13,Inputs!$F$8=C13),1,IF(AND(Inputs!$E$8=B13,Inputs!$F$8="Any"),1,IF(AND(Inputs!$E$8="Any",Inputs!$F$8="Any"),1,IF(AND(Inputs!$E$8="Any",Inputs!$F$8=C13),1,0))))</f>
        <v>0</v>
      </c>
      <c r="M13" s="50">
        <f t="shared" si="0"/>
        <v>1</v>
      </c>
      <c r="N13" s="49">
        <f>IF('Output Calculations'!I13&gt;=Inputs!$H$8,100%,0%)</f>
        <v>1</v>
      </c>
      <c r="O13" s="106">
        <f ca="1">SUMPRODUCT(J13:N13,Inputs!$D$9:$H$9)/SUM(Inputs!$D$9:$H$9)</f>
        <v>0.5</v>
      </c>
      <c r="P13" s="107">
        <f>_xlfn.XLOOKUP(C13,'Safety Index'!$A$2:$A$164,'Safety Index'!$D$2:$D$164,,0)</f>
        <v>0.61162551440329227</v>
      </c>
      <c r="Q13" s="18" cm="1">
        <f t="array" ref="Q13:R13">_xlfn.XLOOKUP(A13,'University Data'!$E$2:$E$274,IF(Inputs!$C$8='Unique University Data'!$D$3,'University Data'!$N$2:$O$274,'University Data'!$L$2:$M$274),,0)</f>
        <v>3.6</v>
      </c>
      <c r="R13" s="18">
        <v>3.72</v>
      </c>
      <c r="S13" s="76">
        <f>(IF(AND(Q13=0,R13=0),(Inputs!$B$8/4.3)*LOG(I13+1),IF(R13=Q13,IF(Inputs!$B$8&gt;=Q13,1,0),MIN(1,MAX(0,(Inputs!$B$8-Q13)/(R13-Q13))*LOG(I13+1))))*0.9+IF(AND(Inputs!$B$8&gt;R13,R13&gt;0),((Inputs!$B$8-R13)/(4.3-R13))*0.1,0))</f>
        <v>0.92586206896551726</v>
      </c>
      <c r="T13" s="108">
        <f>IF(S13=0,0,(S13*0.8)+((Inputs!$J$8/5)*0.2))</f>
        <v>0.94068965517241376</v>
      </c>
      <c r="U13" s="74">
        <f ca="1">IF(AND(Inputs!$I$8='Unique University Data'!$F$2,S13&gt;0),AVERAGE(O13,P13,T13),IF(T13=0,0,IF(T13=0,0,AVERAGE(O13,T13))))</f>
        <v>0.68410505652523534</v>
      </c>
      <c r="V13" s="110" t="str">
        <f>_xlfn.XLOOKUP(A13,'University Data'!$E$2:$E$274,'University Data'!$I$2:$I$274)</f>
        <v>All (except LLB &amp; JD)</v>
      </c>
    </row>
    <row r="14" spans="1:22" ht="27.6">
      <c r="A14" s="3" t="s">
        <v>67</v>
      </c>
      <c r="B14" s="52" t="str" cm="1">
        <f t="array" ref="B14:C14">_xlfn.XLOOKUP(A14,'University Data'!$E$2:$E$274,'University Data'!$B$2:$C$274)</f>
        <v>Europe</v>
      </c>
      <c r="C14" s="47" t="str">
        <v>Germany</v>
      </c>
      <c r="D14" s="51">
        <f>IF(Inputs!$B$8&gt;=(_xlfn.XLOOKUP('Output Calculations'!A14,'University Data'!$E$2:$E$276,'University Data'!$H$2:$H$276,,0)),1,0)</f>
        <v>1</v>
      </c>
      <c r="E14" s="51" t="str">
        <f>_xlfn.XLOOKUP(A14,'University Data'!$E$2:$E$274,'University Data'!$S$2:$S$274)</f>
        <v>Yes (Subject to Availability)</v>
      </c>
      <c r="F14" s="48">
        <f ca="1">_xlfn.XLOOKUP(A14,'University Data'!$E$2:$E$274,'University Data'!$V$2:$V$274)</f>
        <v>2540.6499999999996</v>
      </c>
      <c r="G14" s="19">
        <f>IF(_xlfn.XLOOKUP(A14,'University Data'!$E$2:$E$274,'University Data'!$K$2:$K$274,,0)='Unique University Data'!$D$2,1,IF(_xlfn.XLOOKUP(A14,'University Data'!$E$2:$E$274,'University Data'!$K$2:$K$274,,0)=Inputs!$C$8,1,0))</f>
        <v>1</v>
      </c>
      <c r="H14" s="54" cm="1">
        <f t="array" ref="H14">IF(SUMPRODUCT(('University Mapping Data'!B:B = 'Output Calculations'!$A14)*('University Mapping Data'!D:D = Inputs!$G$6))&gt; 0, 1, 0)+ IF(SUMPRODUCT(('University Mapping Data'!B:B = 'Output Calculations'!$A14)*('University Mapping Data'!D:D = Inputs!$G$8)) &gt; 0, 1, 0)</f>
        <v>0</v>
      </c>
      <c r="I14" s="18" cm="1">
        <f t="array" ref="I14">_xlfn.XLOOKUP(A14,'University Data'!$E$2:$E$274,IF(Inputs!$C$8='Unique University Data'!$D$3,'University Data'!$F$2:$F$274,'University Data'!$G$2:$G$274),,0)</f>
        <v>4</v>
      </c>
      <c r="J14" s="57">
        <f ca="1">IF(((Inputs!$D$8-F14)/Inputs!$D$8)&gt;0,(Inputs!$D$8-F14)/Inputs!$D$8,0)</f>
        <v>0.15311666666666679</v>
      </c>
      <c r="K14" s="58">
        <f>IF(Inputs!$E$8='Output Calculations'!B14,1,IF(Inputs!$E$8="Any",1,0))</f>
        <v>0</v>
      </c>
      <c r="L14" s="49">
        <f>IF(AND(Inputs!$E$8=B14,Inputs!$F$8=C14),1,IF(AND(Inputs!$E$8=B14,Inputs!$F$8="Any"),1,IF(AND(Inputs!$E$8="Any",Inputs!$F$8="Any"),1,IF(AND(Inputs!$E$8="Any",Inputs!$F$8=C14),1,0))))</f>
        <v>0</v>
      </c>
      <c r="M14" s="50">
        <f t="shared" si="0"/>
        <v>0</v>
      </c>
      <c r="N14" s="49">
        <f>IF('Output Calculations'!I14&gt;=Inputs!$H$8,100%,0%)</f>
        <v>1</v>
      </c>
      <c r="O14" s="106">
        <f ca="1">SUMPRODUCT(J14:N14,Inputs!$D$9:$H$9)/SUM(Inputs!$D$9:$H$9)</f>
        <v>0.41531166666666663</v>
      </c>
      <c r="P14" s="107">
        <f>_xlfn.XLOOKUP(C14,'Safety Index'!$A$2:$A$164,'Safety Index'!$D$2:$D$164,,0)</f>
        <v>0.88940329218107006</v>
      </c>
      <c r="Q14" s="18" cm="1">
        <f t="array" ref="Q14:R14">_xlfn.XLOOKUP(A14,'University Data'!$E$2:$E$274,IF(Inputs!$C$8='Unique University Data'!$D$3,'University Data'!$N$2:$O$274,'University Data'!$L$2:$M$274),,0)</f>
        <v>3.36</v>
      </c>
      <c r="R14" s="18">
        <v>3.49</v>
      </c>
      <c r="S14" s="76">
        <f>(IF(AND(Q14=0,R14=0),(Inputs!$B$8/4.3)*LOG(I14+1),IF(R14=Q14,IF(Inputs!$B$8&gt;=Q14,1,0),MIN(1,MAX(0,(Inputs!$B$8-Q14)/(R14-Q14))*LOG(I14+1))))*0.9+IF(AND(Inputs!$B$8&gt;R14,R14&gt;0),((Inputs!$B$8-R14)/(4.3-R14))*0.1,0))</f>
        <v>0.94691358024691363</v>
      </c>
      <c r="T14" s="108">
        <f>IF(S14=0,0,(S14*0.8)+((Inputs!$J$8/5)*0.2))</f>
        <v>0.95753086419753086</v>
      </c>
      <c r="U14" s="74">
        <f ca="1">IF(AND(Inputs!$I$8='Unique University Data'!$F$2,S14&gt;0),AVERAGE(O14,P14,T14),IF(T14=0,0,IF(T14=0,0,AVERAGE(O14,T14))))</f>
        <v>0.75408194101508919</v>
      </c>
      <c r="V14" s="110" t="str">
        <f>_xlfn.XLOOKUP(A14,'University Data'!$E$2:$E$274,'University Data'!$I$2:$I$274)</f>
        <v>LLB &amp; JD</v>
      </c>
    </row>
    <row r="15" spans="1:22" ht="27.6">
      <c r="A15" s="3" t="s">
        <v>68</v>
      </c>
      <c r="B15" s="52" t="str" cm="1">
        <f t="array" ref="B15:C15">_xlfn.XLOOKUP(A15,'University Data'!$E$2:$E$274,'University Data'!$B$2:$C$274)</f>
        <v>Asia</v>
      </c>
      <c r="C15" s="47" t="str">
        <v>China</v>
      </c>
      <c r="D15" s="51">
        <f>IF(Inputs!$B$8&gt;=(_xlfn.XLOOKUP('Output Calculations'!A15,'University Data'!$E$2:$E$276,'University Data'!$H$2:$H$276,,0)),1,0)</f>
        <v>1</v>
      </c>
      <c r="E15" s="51" t="str">
        <f>_xlfn.XLOOKUP(A15,'University Data'!$E$2:$E$274,'University Data'!$S$2:$S$274)</f>
        <v>Yes (Guaranteed)</v>
      </c>
      <c r="F15" s="48">
        <f ca="1">_xlfn.XLOOKUP(A15,'University Data'!$E$2:$E$274,'University Data'!$V$2:$V$274)</f>
        <v>632.38800000000003</v>
      </c>
      <c r="G15" s="19">
        <f>IF(_xlfn.XLOOKUP(A15,'University Data'!$E$2:$E$274,'University Data'!$K$2:$K$274,,0)='Unique University Data'!$D$2,1,IF(_xlfn.XLOOKUP(A15,'University Data'!$E$2:$E$274,'University Data'!$K$2:$K$274,,0)=Inputs!$C$8,1,0))</f>
        <v>1</v>
      </c>
      <c r="H15" s="54" cm="1">
        <f t="array" ref="H15">IF(SUMPRODUCT(('University Mapping Data'!B:B = 'Output Calculations'!$A15)*('University Mapping Data'!D:D = Inputs!$G$6))&gt; 0, 1, 0)+ IF(SUMPRODUCT(('University Mapping Data'!B:B = 'Output Calculations'!$A15)*('University Mapping Data'!D:D = Inputs!$G$8)) &gt; 0, 1, 0)</f>
        <v>0</v>
      </c>
      <c r="I15" s="19" cm="1">
        <f t="array" ref="I15">_xlfn.XLOOKUP(A15,'University Data'!$E$2:$E$274,IF(Inputs!$C$8='Unique University Data'!$D$3,'University Data'!$F$2:$F$274,'University Data'!$G$2:$G$274),,0)</f>
        <v>2</v>
      </c>
      <c r="J15" s="57">
        <f ca="1">IF(((Inputs!$D$8-F15)/Inputs!$D$8)&gt;0,(Inputs!$D$8-F15)/Inputs!$D$8,0)</f>
        <v>0.78920400000000002</v>
      </c>
      <c r="K15" s="58">
        <f>IF(Inputs!$E$8='Output Calculations'!B15,1,IF(Inputs!$E$8="Any",1,0))</f>
        <v>1</v>
      </c>
      <c r="L15" s="49">
        <f>IF(AND(Inputs!$E$8=B15,Inputs!$F$8=C15),1,IF(AND(Inputs!$E$8=B15,Inputs!$F$8="Any"),1,IF(AND(Inputs!$E$8="Any",Inputs!$F$8="Any"),1,IF(AND(Inputs!$E$8="Any",Inputs!$F$8=C15),1,0))))</f>
        <v>0</v>
      </c>
      <c r="M15" s="50">
        <f t="shared" si="0"/>
        <v>0</v>
      </c>
      <c r="N15" s="49">
        <f>IF('Output Calculations'!I15&gt;=Inputs!$H$8,100%,0%)</f>
        <v>1</v>
      </c>
      <c r="O15" s="106">
        <f ca="1">SUMPRODUCT(J15:N15,Inputs!$D$9:$H$9)/SUM(Inputs!$D$9:$H$9)</f>
        <v>0.87892039999999994</v>
      </c>
      <c r="P15" s="107">
        <f>_xlfn.XLOOKUP(C15,'Safety Index'!$A$2:$A$164,'Safety Index'!$D$2:$D$164,,0)</f>
        <v>0.7456275720164609</v>
      </c>
      <c r="Q15" s="18" cm="1">
        <f t="array" ref="Q15:R15">_xlfn.XLOOKUP(A15,'University Data'!$E$2:$E$274,IF(Inputs!$C$8='Unique University Data'!$D$3,'University Data'!$N$2:$O$274,'University Data'!$L$2:$M$274),,0)</f>
        <v>3.5</v>
      </c>
      <c r="R15" s="18">
        <v>3.5</v>
      </c>
      <c r="S15" s="76">
        <f>(IF(AND(Q15=0,R15=0),(Inputs!$B$8/4.3)*LOG(I15+1),IF(R15=Q15,IF(Inputs!$B$8&gt;=Q15,1,0),MIN(1,MAX(0,(Inputs!$B$8-Q15)/(R15-Q15))*LOG(I15+1))))*0.9+IF(AND(Inputs!$B$8&gt;R15,R15&gt;0),((Inputs!$B$8-R15)/(4.3-R15))*0.1,0))</f>
        <v>0.94625000000000004</v>
      </c>
      <c r="T15" s="108">
        <f>IF(S15=0,0,(S15*0.8)+((Inputs!$J$8/5)*0.2))</f>
        <v>0.95700000000000007</v>
      </c>
      <c r="U15" s="74">
        <f ca="1">IF(AND(Inputs!$I$8='Unique University Data'!$F$2,S15&gt;0),AVERAGE(O15,P15,T15),IF(T15=0,0,IF(T15=0,0,AVERAGE(O15,T15))))</f>
        <v>0.86051599067215356</v>
      </c>
      <c r="V15" s="110" t="str">
        <f>_xlfn.XLOOKUP(A15,'University Data'!$E$2:$E$274,'University Data'!$I$2:$I$274)</f>
        <v>LLB &amp; JD</v>
      </c>
    </row>
    <row r="16" spans="1:22" ht="27.6">
      <c r="A16" s="3" t="s">
        <v>69</v>
      </c>
      <c r="B16" s="52" t="str" cm="1">
        <f t="array" ref="B16:C16">_xlfn.XLOOKUP(A16,'University Data'!$E$2:$E$274,'University Data'!$B$2:$C$274)</f>
        <v>Asia</v>
      </c>
      <c r="C16" s="47" t="str">
        <v>Hong Kong</v>
      </c>
      <c r="D16" s="51">
        <f>IF(Inputs!$B$8&gt;=(_xlfn.XLOOKUP('Output Calculations'!A16,'University Data'!$E$2:$E$276,'University Data'!$H$2:$H$276,,0)),1,0)</f>
        <v>1</v>
      </c>
      <c r="E16" s="51" t="str">
        <f>_xlfn.XLOOKUP(A16,'University Data'!$E$2:$E$274,'University Data'!$S$2:$S$274)</f>
        <v>Yes (Guaranteed)</v>
      </c>
      <c r="F16" s="48">
        <f ca="1">_xlfn.XLOOKUP(A16,'University Data'!$E$2:$E$274,'University Data'!$V$2:$V$274)</f>
        <v>872.61</v>
      </c>
      <c r="G16" s="19">
        <f>IF(_xlfn.XLOOKUP(A16,'University Data'!$E$2:$E$274,'University Data'!$K$2:$K$274,,0)='Unique University Data'!$D$2,1,IF(_xlfn.XLOOKUP(A16,'University Data'!$E$2:$E$274,'University Data'!$K$2:$K$274,,0)=Inputs!$C$8,1,0))</f>
        <v>1</v>
      </c>
      <c r="H16" s="54" cm="1">
        <f t="array" ref="H16">IF(SUMPRODUCT(('University Mapping Data'!B:B = 'Output Calculations'!$A16)*('University Mapping Data'!D:D = Inputs!$G$6))&gt; 0, 1, 0)+ IF(SUMPRODUCT(('University Mapping Data'!B:B = 'Output Calculations'!$A16)*('University Mapping Data'!D:D = Inputs!$G$8)) &gt; 0, 1, 0)</f>
        <v>2</v>
      </c>
      <c r="I16" s="18" cm="1">
        <f t="array" ref="I16">_xlfn.XLOOKUP(A16,'University Data'!$E$2:$E$274,IF(Inputs!$C$8='Unique University Data'!$D$3,'University Data'!$F$2:$F$274,'University Data'!$G$2:$G$274),,0)</f>
        <v>2</v>
      </c>
      <c r="J16" s="57">
        <f ca="1">IF(((Inputs!$D$8-F16)/Inputs!$D$8)&gt;0,(Inputs!$D$8-F16)/Inputs!$D$8,0)</f>
        <v>0.70912999999999993</v>
      </c>
      <c r="K16" s="58">
        <f>IF(Inputs!$E$8='Output Calculations'!B16,1,IF(Inputs!$E$8="Any",1,0))</f>
        <v>1</v>
      </c>
      <c r="L16" s="49">
        <f>IF(AND(Inputs!$E$8=B16,Inputs!$F$8=C16),1,IF(AND(Inputs!$E$8=B16,Inputs!$F$8="Any"),1,IF(AND(Inputs!$E$8="Any",Inputs!$F$8="Any"),1,IF(AND(Inputs!$E$8="Any",Inputs!$F$8=C16),1,0))))</f>
        <v>0</v>
      </c>
      <c r="M16" s="50">
        <f t="shared" si="0"/>
        <v>1</v>
      </c>
      <c r="N16" s="49">
        <f>IF('Output Calculations'!I16&gt;=Inputs!$H$8,100%,0%)</f>
        <v>1</v>
      </c>
      <c r="O16" s="106">
        <f ca="1">SUMPRODUCT(J16:N16,Inputs!$D$9:$H$9)/SUM(Inputs!$D$9:$H$9)</f>
        <v>0.97091300000000003</v>
      </c>
      <c r="P16" s="107">
        <f>_xlfn.XLOOKUP(C16,'Safety Index'!$A$2:$A$164,'Safety Index'!$D$2:$D$164,,0)</f>
        <v>0.7456275720164609</v>
      </c>
      <c r="Q16" s="18" cm="1">
        <f t="array" ref="Q16:R16">_xlfn.XLOOKUP(A16,'University Data'!$E$2:$E$274,IF(Inputs!$C$8='Unique University Data'!$D$3,'University Data'!$N$2:$O$274,'University Data'!$L$2:$M$274),,0)</f>
        <v>3.29</v>
      </c>
      <c r="R16" s="18">
        <v>3.74</v>
      </c>
      <c r="S16" s="76">
        <f>(IF(AND(Q16=0,R16=0),(Inputs!$B$8/4.3)*LOG(I16+1),IF(R16=Q16,IF(Inputs!$B$8&gt;=Q16,1,0),MIN(1,MAX(0,(Inputs!$B$8-Q16)/(R16-Q16))*LOG(I16+1))))*0.9+IF(AND(Inputs!$B$8&gt;R16,R16&gt;0),((Inputs!$B$8-R16)/(4.3-R16))*0.1,0))</f>
        <v>0.57667494118909401</v>
      </c>
      <c r="T16" s="108">
        <f>IF(S16=0,0,(S16*0.8)+((Inputs!$J$8/5)*0.2))</f>
        <v>0.66133995295127523</v>
      </c>
      <c r="U16" s="74">
        <f ca="1">IF(AND(Inputs!$I$8='Unique University Data'!$F$2,S16&gt;0),AVERAGE(O16,P16,T16),IF(T16=0,0,IF(T16=0,0,AVERAGE(O16,T16))))</f>
        <v>0.79262684165591202</v>
      </c>
      <c r="V16" s="110" t="str">
        <f>_xlfn.XLOOKUP(A16,'University Data'!$E$2:$E$274,'University Data'!$I$2:$I$274)</f>
        <v>All (except LLB &amp; JD)</v>
      </c>
    </row>
    <row r="17" spans="1:22" ht="27.6">
      <c r="A17" s="3" t="s">
        <v>70</v>
      </c>
      <c r="B17" s="52" t="str" cm="1">
        <f t="array" ref="B17:C17">_xlfn.XLOOKUP(A17,'University Data'!$E$2:$E$274,'University Data'!$B$2:$C$274)</f>
        <v>Asia</v>
      </c>
      <c r="C17" s="47" t="str">
        <v>Thailand</v>
      </c>
      <c r="D17" s="51">
        <f>IF(Inputs!$B$8&gt;=(_xlfn.XLOOKUP('Output Calculations'!A17,'University Data'!$E$2:$E$276,'University Data'!$H$2:$H$276,,0)),1,0)</f>
        <v>1</v>
      </c>
      <c r="E17" s="51" t="str">
        <f>_xlfn.XLOOKUP(A17,'University Data'!$E$2:$E$274,'University Data'!$S$2:$S$274)</f>
        <v>Yes (Subject to Availability)</v>
      </c>
      <c r="F17" s="48">
        <f ca="1">_xlfn.XLOOKUP(A17,'University Data'!$E$2:$E$274,'University Data'!$V$2:$V$274)</f>
        <v>1102.6399999999999</v>
      </c>
      <c r="G17" s="19">
        <f>IF(_xlfn.XLOOKUP(A17,'University Data'!$E$2:$E$274,'University Data'!$K$2:$K$274,,0)='Unique University Data'!$D$2,1,IF(_xlfn.XLOOKUP(A17,'University Data'!$E$2:$E$274,'University Data'!$K$2:$K$274,,0)=Inputs!$C$8,1,0))</f>
        <v>1</v>
      </c>
      <c r="H17" s="54" cm="1">
        <f t="array" ref="H17">IF(SUMPRODUCT(('University Mapping Data'!B:B = 'Output Calculations'!$A17)*('University Mapping Data'!D:D = Inputs!$G$6))&gt; 0, 1, 0)+ IF(SUMPRODUCT(('University Mapping Data'!B:B = 'Output Calculations'!$A17)*('University Mapping Data'!D:D = Inputs!$G$8)) &gt; 0, 1, 0)</f>
        <v>2</v>
      </c>
      <c r="I17" s="19" cm="1">
        <f t="array" ref="I17">_xlfn.XLOOKUP(A17,'University Data'!$E$2:$E$274,IF(Inputs!$C$8='Unique University Data'!$D$3,'University Data'!$F$2:$F$274,'University Data'!$G$2:$G$274),,0)</f>
        <v>2</v>
      </c>
      <c r="J17" s="57">
        <f ca="1">IF(((Inputs!$D$8-F17)/Inputs!$D$8)&gt;0,(Inputs!$D$8-F17)/Inputs!$D$8,0)</f>
        <v>0.63245333333333342</v>
      </c>
      <c r="K17" s="58">
        <f>IF(Inputs!$E$8='Output Calculations'!B17,1,IF(Inputs!$E$8="Any",1,0))</f>
        <v>1</v>
      </c>
      <c r="L17" s="49">
        <f>IF(AND(Inputs!$E$8=B17,Inputs!$F$8=C17),1,IF(AND(Inputs!$E$8=B17,Inputs!$F$8="Any"),1,IF(AND(Inputs!$E$8="Any",Inputs!$F$8="Any"),1,IF(AND(Inputs!$E$8="Any",Inputs!$F$8=C17),1,0))))</f>
        <v>0</v>
      </c>
      <c r="M17" s="50">
        <f t="shared" si="0"/>
        <v>1</v>
      </c>
      <c r="N17" s="49">
        <f>IF('Output Calculations'!I17&gt;=Inputs!$H$8,100%,0%)</f>
        <v>1</v>
      </c>
      <c r="O17" s="106">
        <f ca="1">SUMPRODUCT(J17:N17,Inputs!$D$9:$H$9)/SUM(Inputs!$D$9:$H$9)</f>
        <v>0.9632453333333334</v>
      </c>
      <c r="P17" s="107">
        <f>_xlfn.XLOOKUP(C17,'Safety Index'!$A$2:$A$164,'Safety Index'!$D$2:$D$164,,0)</f>
        <v>0.7592592592592593</v>
      </c>
      <c r="Q17" s="18" cm="1">
        <f t="array" ref="Q17:R17">_xlfn.XLOOKUP(A17,'University Data'!$E$2:$E$274,IF(Inputs!$C$8='Unique University Data'!$D$3,'University Data'!$N$2:$O$274,'University Data'!$L$2:$M$274),,0)</f>
        <v>2.9</v>
      </c>
      <c r="R17" s="18">
        <v>2.9</v>
      </c>
      <c r="S17" s="76">
        <f>(IF(AND(Q17=0,R17=0),(Inputs!$B$8/4.3)*LOG(I17+1),IF(R17=Q17,IF(Inputs!$B$8&gt;=Q17,1,0),MIN(1,MAX(0,(Inputs!$B$8-Q17)/(R17-Q17))*LOG(I17+1))))*0.9+IF(AND(Inputs!$B$8&gt;R17,R17&gt;0),((Inputs!$B$8-R17)/(4.3-R17))*0.1,0))</f>
        <v>0.96928571428571431</v>
      </c>
      <c r="T17" s="108">
        <f>IF(S17=0,0,(S17*0.8)+((Inputs!$J$8/5)*0.2))</f>
        <v>0.97542857142857153</v>
      </c>
      <c r="U17" s="74">
        <f ca="1">IF(AND(Inputs!$I$8='Unique University Data'!$F$2,S17&gt;0),AVERAGE(O17,P17,T17),IF(T17=0,0,IF(T17=0,0,AVERAGE(O17,T17))))</f>
        <v>0.89931105467372141</v>
      </c>
      <c r="V17" s="110" t="str">
        <f>_xlfn.XLOOKUP(A17,'University Data'!$E$2:$E$274,'University Data'!$I$2:$I$274)</f>
        <v>All (except LLB &amp; JD)</v>
      </c>
    </row>
    <row r="18" spans="1:22" ht="27.6">
      <c r="A18" s="3" t="s">
        <v>71</v>
      </c>
      <c r="B18" s="52" t="str" cm="1">
        <f t="array" ref="B18:C18">_xlfn.XLOOKUP(A18,'University Data'!$E$2:$E$274,'University Data'!$B$2:$C$274)</f>
        <v>Asia</v>
      </c>
      <c r="C18" s="47" t="str">
        <v>Thailand</v>
      </c>
      <c r="D18" s="51">
        <f>IF(Inputs!$B$8&gt;=(_xlfn.XLOOKUP('Output Calculations'!A18,'University Data'!$E$2:$E$276,'University Data'!$H$2:$H$276,,0)),1,0)</f>
        <v>1</v>
      </c>
      <c r="E18" s="51" t="str">
        <f>_xlfn.XLOOKUP(A18,'University Data'!$E$2:$E$274,'University Data'!$S$2:$S$274)</f>
        <v>Yes (Subject to Availability)</v>
      </c>
      <c r="F18" s="48">
        <f ca="1">_xlfn.XLOOKUP(A18,'University Data'!$E$2:$E$274,'University Data'!$V$2:$V$274)</f>
        <v>1102.6399999999999</v>
      </c>
      <c r="G18" s="19">
        <f>IF(_xlfn.XLOOKUP(A18,'University Data'!$E$2:$E$274,'University Data'!$K$2:$K$274,,0)='Unique University Data'!$D$2,1,IF(_xlfn.XLOOKUP(A18,'University Data'!$E$2:$E$274,'University Data'!$K$2:$K$274,,0)=Inputs!$C$8,1,0))</f>
        <v>1</v>
      </c>
      <c r="H18" s="54" cm="1">
        <f t="array" ref="H18">IF(SUMPRODUCT(('University Mapping Data'!B:B = 'Output Calculations'!$A18)*('University Mapping Data'!D:D = Inputs!$G$6))&gt; 0, 1, 0)+ IF(SUMPRODUCT(('University Mapping Data'!B:B = 'Output Calculations'!$A18)*('University Mapping Data'!D:D = Inputs!$G$8)) &gt; 0, 1, 0)</f>
        <v>0</v>
      </c>
      <c r="I18" s="18" cm="1">
        <f t="array" ref="I18">_xlfn.XLOOKUP(A18,'University Data'!$E$2:$E$274,IF(Inputs!$C$8='Unique University Data'!$D$3,'University Data'!$F$2:$F$274,'University Data'!$G$2:$G$274),,0)</f>
        <v>10</v>
      </c>
      <c r="J18" s="57">
        <f ca="1">IF(((Inputs!$D$8-F18)/Inputs!$D$8)&gt;0,(Inputs!$D$8-F18)/Inputs!$D$8,0)</f>
        <v>0.63245333333333342</v>
      </c>
      <c r="K18" s="58">
        <f>IF(Inputs!$E$8='Output Calculations'!B18,1,IF(Inputs!$E$8="Any",1,0))</f>
        <v>1</v>
      </c>
      <c r="L18" s="49">
        <f>IF(AND(Inputs!$E$8=B18,Inputs!$F$8=C18),1,IF(AND(Inputs!$E$8=B18,Inputs!$F$8="Any"),1,IF(AND(Inputs!$E$8="Any",Inputs!$F$8="Any"),1,IF(AND(Inputs!$E$8="Any",Inputs!$F$8=C18),1,0))))</f>
        <v>0</v>
      </c>
      <c r="M18" s="50">
        <f t="shared" si="0"/>
        <v>0</v>
      </c>
      <c r="N18" s="49">
        <f>IF('Output Calculations'!I18&gt;=Inputs!$H$8,100%,0%)</f>
        <v>1</v>
      </c>
      <c r="O18" s="106">
        <f ca="1">SUMPRODUCT(J18:N18,Inputs!$D$9:$H$9)/SUM(Inputs!$D$9:$H$9)</f>
        <v>0.86324533333333342</v>
      </c>
      <c r="P18" s="107">
        <f>_xlfn.XLOOKUP(C18,'Safety Index'!$A$2:$A$164,'Safety Index'!$D$2:$D$164,,0)</f>
        <v>0.7592592592592593</v>
      </c>
      <c r="Q18" s="18" cm="1">
        <f t="array" ref="Q18:R18">_xlfn.XLOOKUP(A18,'University Data'!$E$2:$E$274,IF(Inputs!$C$8='Unique University Data'!$D$3,'University Data'!$N$2:$O$274,'University Data'!$L$2:$M$274),,0)</f>
        <v>2.95</v>
      </c>
      <c r="R18" s="18">
        <v>2.95</v>
      </c>
      <c r="S18" s="76">
        <f>(IF(AND(Q18=0,R18=0),(Inputs!$B$8/4.3)*LOG(I18+1),IF(R18=Q18,IF(Inputs!$B$8&gt;=Q18,1,0),MIN(1,MAX(0,(Inputs!$B$8-Q18)/(R18-Q18))*LOG(I18+1))))*0.9+IF(AND(Inputs!$B$8&gt;R18,R18&gt;0),((Inputs!$B$8-R18)/(4.3-R18))*0.1,0))</f>
        <v>0.9681481481481482</v>
      </c>
      <c r="T18" s="108">
        <f>IF(S18=0,0,(S18*0.8)+((Inputs!$J$8/5)*0.2))</f>
        <v>0.97451851851851856</v>
      </c>
      <c r="U18" s="74">
        <f ca="1">IF(AND(Inputs!$I$8='Unique University Data'!$F$2,S18&gt;0),AVERAGE(O18,P18,T18),IF(T18=0,0,IF(T18=0,0,AVERAGE(O18,T18))))</f>
        <v>0.86567437037037054</v>
      </c>
      <c r="V18" s="110" t="str">
        <f>_xlfn.XLOOKUP(A18,'University Data'!$E$2:$E$274,'University Data'!$I$2:$I$274)</f>
        <v>All (except LLB &amp; JD)</v>
      </c>
    </row>
    <row r="19" spans="1:22" ht="27.6">
      <c r="A19" s="5" t="s">
        <v>72</v>
      </c>
      <c r="B19" s="52" t="str" cm="1">
        <f t="array" ref="B19:C19">_xlfn.XLOOKUP(A19,'University Data'!$E$2:$E$274,'University Data'!$B$2:$C$274)</f>
        <v>Asia</v>
      </c>
      <c r="C19" s="47" t="str">
        <v>S. Korea</v>
      </c>
      <c r="D19" s="51">
        <f>IF(Inputs!$B$8&gt;=(_xlfn.XLOOKUP('Output Calculations'!A19,'University Data'!$E$2:$E$276,'University Data'!$H$2:$H$276,,0)),1,0)</f>
        <v>1</v>
      </c>
      <c r="E19" s="51" t="str">
        <f>_xlfn.XLOOKUP(A19,'University Data'!$E$2:$E$274,'University Data'!$S$2:$S$274)</f>
        <v>Yes (Subject to Availability)</v>
      </c>
      <c r="F19" s="48">
        <f ca="1">_xlfn.XLOOKUP(A19,'University Data'!$E$2:$E$274,'University Data'!$V$2:$V$274)</f>
        <v>9614.0406000000003</v>
      </c>
      <c r="G19" s="19">
        <f>IF(_xlfn.XLOOKUP(A19,'University Data'!$E$2:$E$274,'University Data'!$K$2:$K$274,,0)='Unique University Data'!$D$2,1,IF(_xlfn.XLOOKUP(A19,'University Data'!$E$2:$E$274,'University Data'!$K$2:$K$274,,0)=Inputs!$C$8,1,0))</f>
        <v>1</v>
      </c>
      <c r="H19" s="54" cm="1">
        <f t="array" ref="H19">IF(SUMPRODUCT(('University Mapping Data'!B:B = 'Output Calculations'!$A19)*('University Mapping Data'!D:D = Inputs!$G$6))&gt; 0, 1, 0)+ IF(SUMPRODUCT(('University Mapping Data'!B:B = 'Output Calculations'!$A19)*('University Mapping Data'!D:D = Inputs!$G$8)) &gt; 0, 1, 0)</f>
        <v>0</v>
      </c>
      <c r="I19" s="19" cm="1">
        <f t="array" ref="I19">_xlfn.XLOOKUP(A19,'University Data'!$E$2:$E$274,IF(Inputs!$C$8='Unique University Data'!$D$3,'University Data'!$F$2:$F$274,'University Data'!$G$2:$G$274),,0)</f>
        <v>2</v>
      </c>
      <c r="J19" s="57">
        <f ca="1">IF(((Inputs!$D$8-F19)/Inputs!$D$8)&gt;0,(Inputs!$D$8-F19)/Inputs!$D$8,0)</f>
        <v>0</v>
      </c>
      <c r="K19" s="58">
        <f>IF(Inputs!$E$8='Output Calculations'!B19,1,IF(Inputs!$E$8="Any",1,0))</f>
        <v>1</v>
      </c>
      <c r="L19" s="49">
        <f>IF(AND(Inputs!$E$8=B19,Inputs!$F$8=C19),1,IF(AND(Inputs!$E$8=B19,Inputs!$F$8="Any"),1,IF(AND(Inputs!$E$8="Any",Inputs!$F$8="Any"),1,IF(AND(Inputs!$E$8="Any",Inputs!$F$8=C19),1,0))))</f>
        <v>0</v>
      </c>
      <c r="M19" s="50">
        <f t="shared" si="0"/>
        <v>0</v>
      </c>
      <c r="N19" s="49">
        <f>IF('Output Calculations'!I19&gt;=Inputs!$H$8,100%,0%)</f>
        <v>1</v>
      </c>
      <c r="O19" s="106">
        <f ca="1">SUMPRODUCT(J19:N19,Inputs!$D$9:$H$9)/SUM(Inputs!$D$9:$H$9)</f>
        <v>0.8</v>
      </c>
      <c r="P19" s="107">
        <f>_xlfn.XLOOKUP(C19,'Safety Index'!$A$2:$A$164,'Safety Index'!$D$2:$D$164,,0)</f>
        <v>0.81069958847736634</v>
      </c>
      <c r="Q19" s="18" cm="1">
        <f t="array" ref="Q19:R19">_xlfn.XLOOKUP(A19,'University Data'!$E$2:$E$274,IF(Inputs!$C$8='Unique University Data'!$D$3,'University Data'!$N$2:$O$274,'University Data'!$L$2:$M$274),,0)</f>
        <v>3.69</v>
      </c>
      <c r="R19" s="18">
        <v>3.71</v>
      </c>
      <c r="S19" s="76">
        <f>(IF(AND(Q19=0,R19=0),(Inputs!$B$8/4.3)*LOG(I19+1),IF(R19=Q19,IF(Inputs!$B$8&gt;=Q19,1,0),MIN(1,MAX(0,(Inputs!$B$8-Q19)/(R19-Q19))*LOG(I19+1))))*0.9+IF(AND(Inputs!$B$8&gt;R19,R19&gt;0),((Inputs!$B$8-R19)/(4.3-R19))*0.1,0))</f>
        <v>0.92711864406779665</v>
      </c>
      <c r="T19" s="108">
        <f>IF(S19=0,0,(S19*0.8)+((Inputs!$J$8/5)*0.2))</f>
        <v>0.94169491525423732</v>
      </c>
      <c r="U19" s="74">
        <f ca="1">IF(AND(Inputs!$I$8='Unique University Data'!$F$2,S19&gt;0),AVERAGE(O19,P19,T19),IF(T19=0,0,IF(T19=0,0,AVERAGE(O19,T19))))</f>
        <v>0.85079816791053453</v>
      </c>
      <c r="V19" s="110" t="str">
        <f>_xlfn.XLOOKUP(A19,'University Data'!$E$2:$E$274,'University Data'!$I$2:$I$274)</f>
        <v>All (except LLB &amp; JD)</v>
      </c>
    </row>
    <row r="20" spans="1:22" ht="27.6">
      <c r="A20" s="3" t="s">
        <v>73</v>
      </c>
      <c r="B20" s="52" t="str" cm="1">
        <f t="array" ref="B20:C20">_xlfn.XLOOKUP(A20,'University Data'!$E$2:$E$274,'University Data'!$B$2:$C$274)</f>
        <v>Asia</v>
      </c>
      <c r="C20" s="47" t="str">
        <v>Japan</v>
      </c>
      <c r="D20" s="51">
        <f>IF(Inputs!$B$8&gt;=(_xlfn.XLOOKUP('Output Calculations'!A20,'University Data'!$E$2:$E$276,'University Data'!$H$2:$H$276,,0)),1,0)</f>
        <v>1</v>
      </c>
      <c r="E20" s="51" t="str">
        <f>_xlfn.XLOOKUP(A20,'University Data'!$E$2:$E$274,'University Data'!$S$2:$S$274)</f>
        <v>Yes (Guaranteed)</v>
      </c>
      <c r="F20" s="48">
        <f ca="1">_xlfn.XLOOKUP(A20,'University Data'!$E$2:$E$274,'University Data'!$V$2:$V$274)</f>
        <v>1056.1536000000001</v>
      </c>
      <c r="G20" s="19">
        <f>IF(_xlfn.XLOOKUP(A20,'University Data'!$E$2:$E$274,'University Data'!$K$2:$K$274,,0)='Unique University Data'!$D$2,1,IF(_xlfn.XLOOKUP(A20,'University Data'!$E$2:$E$274,'University Data'!$K$2:$K$274,,0)=Inputs!$C$8,1,0))</f>
        <v>0</v>
      </c>
      <c r="H20" s="54" cm="1">
        <f t="array" ref="H20">IF(SUMPRODUCT(('University Mapping Data'!B:B = 'Output Calculations'!$A20)*('University Mapping Data'!D:D = Inputs!$G$6))&gt; 0, 1, 0)+ IF(SUMPRODUCT(('University Mapping Data'!B:B = 'Output Calculations'!$A20)*('University Mapping Data'!D:D = Inputs!$G$8)) &gt; 0, 1, 0)</f>
        <v>2</v>
      </c>
      <c r="I20" s="18" cm="1">
        <f t="array" ref="I20">_xlfn.XLOOKUP(A20,'University Data'!$E$2:$E$274,IF(Inputs!$C$8='Unique University Data'!$D$3,'University Data'!$F$2:$F$274,'University Data'!$G$2:$G$274),,0)</f>
        <v>0</v>
      </c>
      <c r="J20" s="57">
        <f ca="1">IF(((Inputs!$D$8-F20)/Inputs!$D$8)&gt;0,(Inputs!$D$8-F20)/Inputs!$D$8,0)</f>
        <v>0.64794879999999999</v>
      </c>
      <c r="K20" s="58">
        <f>IF(Inputs!$E$8='Output Calculations'!B20,1,IF(Inputs!$E$8="Any",1,0))</f>
        <v>1</v>
      </c>
      <c r="L20" s="49">
        <f>IF(AND(Inputs!$E$8=B20,Inputs!$F$8=C20),1,IF(AND(Inputs!$E$8=B20,Inputs!$F$8="Any"),1,IF(AND(Inputs!$E$8="Any",Inputs!$F$8="Any"),1,IF(AND(Inputs!$E$8="Any",Inputs!$F$8=C20),1,0))))</f>
        <v>1</v>
      </c>
      <c r="M20" s="50">
        <f t="shared" si="0"/>
        <v>1</v>
      </c>
      <c r="N20" s="49">
        <f>IF('Output Calculations'!I20&gt;=Inputs!$H$8,100%,0%)</f>
        <v>0</v>
      </c>
      <c r="O20" s="106">
        <f ca="1">SUMPRODUCT(J20:N20,Inputs!$D$9:$H$9)/SUM(Inputs!$D$9:$H$9)</f>
        <v>0.56479488</v>
      </c>
      <c r="P20" s="107">
        <f>_xlfn.XLOOKUP(C20,'Safety Index'!$A$2:$A$164,'Safety Index'!$D$2:$D$164,,0)</f>
        <v>0.89377572016460904</v>
      </c>
      <c r="Q20" s="18" cm="1">
        <f t="array" ref="Q20:R20">_xlfn.XLOOKUP(A20,'University Data'!$E$2:$E$274,IF(Inputs!$C$8='Unique University Data'!$D$3,'University Data'!$N$2:$O$274,'University Data'!$L$2:$M$274),,0)</f>
        <v>0</v>
      </c>
      <c r="R20" s="18">
        <v>0</v>
      </c>
      <c r="S20" s="76">
        <f>(IF(AND(Q20=0,R20=0),(Inputs!$B$8/4.3)*LOG(I20+1),IF(R20=Q20,IF(Inputs!$B$8&gt;=Q20,1,0),MIN(1,MAX(0,(Inputs!$B$8-Q20)/(R20-Q20))*LOG(I20+1))))*0.9+IF(AND(Inputs!$B$8&gt;R20,R20&gt;0),((Inputs!$B$8-R20)/(4.3-R20))*0.1,0))</f>
        <v>0</v>
      </c>
      <c r="T20" s="108">
        <f>IF(S20=0,0,(S20*0.8)+((Inputs!$J$8/5)*0.2))</f>
        <v>0</v>
      </c>
      <c r="U20" s="74">
        <f>IF(AND(Inputs!$I$8='Unique University Data'!$F$2,S20&gt;0),AVERAGE(O20,P20,T20),IF(T20=0,0,IF(T20=0,0,AVERAGE(O20,T20))))</f>
        <v>0</v>
      </c>
      <c r="V20" s="110" t="str">
        <f>_xlfn.XLOOKUP(A20,'University Data'!$E$2:$E$274,'University Data'!$I$2:$I$274)</f>
        <v>All (except LLB &amp; JD)</v>
      </c>
    </row>
    <row r="21" spans="1:22" ht="27.6">
      <c r="A21" s="3" t="s">
        <v>74</v>
      </c>
      <c r="B21" s="52" t="str" cm="1">
        <f t="array" ref="B21:C21">_xlfn.XLOOKUP(A21,'University Data'!$E$2:$E$274,'University Data'!$B$2:$C$274)</f>
        <v>Europe</v>
      </c>
      <c r="C21" s="47" t="str">
        <v>UK</v>
      </c>
      <c r="D21" s="51">
        <f>IF(Inputs!$B$8&gt;=(_xlfn.XLOOKUP('Output Calculations'!A21,'University Data'!$E$2:$E$276,'University Data'!$H$2:$H$276,,0)),1,0)</f>
        <v>1</v>
      </c>
      <c r="E21" s="51" t="str">
        <f>_xlfn.XLOOKUP(A21,'University Data'!$E$2:$E$274,'University Data'!$S$2:$S$274)</f>
        <v>Yes (Subject to Availability)</v>
      </c>
      <c r="F21" s="48">
        <f ca="1">_xlfn.XLOOKUP(A21,'University Data'!$E$2:$E$274,'University Data'!$V$2:$V$274)</f>
        <v>3648.4071999999996</v>
      </c>
      <c r="G21" s="19">
        <f>IF(_xlfn.XLOOKUP(A21,'University Data'!$E$2:$E$274,'University Data'!$K$2:$K$274,,0)='Unique University Data'!$D$2,1,IF(_xlfn.XLOOKUP(A21,'University Data'!$E$2:$E$274,'University Data'!$K$2:$K$274,,0)=Inputs!$C$8,1,0))</f>
        <v>1</v>
      </c>
      <c r="H21" s="54" cm="1">
        <f t="array" ref="H21">IF(SUMPRODUCT(('University Mapping Data'!B:B = 'Output Calculations'!$A21)*('University Mapping Data'!D:D = Inputs!$G$6))&gt; 0, 1, 0)+ IF(SUMPRODUCT(('University Mapping Data'!B:B = 'Output Calculations'!$A21)*('University Mapping Data'!D:D = Inputs!$G$8)) &gt; 0, 1, 0)</f>
        <v>0</v>
      </c>
      <c r="I21" s="19" cm="1">
        <f t="array" ref="I21">_xlfn.XLOOKUP(A21,'University Data'!$E$2:$E$274,IF(Inputs!$C$8='Unique University Data'!$D$3,'University Data'!$F$2:$F$274,'University Data'!$G$2:$G$274),,0)</f>
        <v>2</v>
      </c>
      <c r="J21" s="57">
        <f ca="1">IF(((Inputs!$D$8-F21)/Inputs!$D$8)&gt;0,(Inputs!$D$8-F21)/Inputs!$D$8,0)</f>
        <v>0</v>
      </c>
      <c r="K21" s="58">
        <f>IF(Inputs!$E$8='Output Calculations'!B21,1,IF(Inputs!$E$8="Any",1,0))</f>
        <v>0</v>
      </c>
      <c r="L21" s="49">
        <f>IF(AND(Inputs!$E$8=B21,Inputs!$F$8=C21),1,IF(AND(Inputs!$E$8=B21,Inputs!$F$8="Any"),1,IF(AND(Inputs!$E$8="Any",Inputs!$F$8="Any"),1,IF(AND(Inputs!$E$8="Any",Inputs!$F$8=C21),1,0))))</f>
        <v>0</v>
      </c>
      <c r="M21" s="50">
        <f t="shared" si="0"/>
        <v>0</v>
      </c>
      <c r="N21" s="49">
        <f>IF('Output Calculations'!I21&gt;=Inputs!$H$8,100%,0%)</f>
        <v>1</v>
      </c>
      <c r="O21" s="106">
        <f ca="1">SUMPRODUCT(J21:N21,Inputs!$D$9:$H$9)/SUM(Inputs!$D$9:$H$9)</f>
        <v>0.4</v>
      </c>
      <c r="P21" s="107">
        <f>_xlfn.XLOOKUP(C21,'Safety Index'!$A$2:$A$164,'Safety Index'!$D$2:$D$164,,0)</f>
        <v>0.84799382716049376</v>
      </c>
      <c r="Q21" s="18" cm="1">
        <f t="array" ref="Q21:R21">_xlfn.XLOOKUP(A21,'University Data'!$E$2:$E$274,IF(Inputs!$C$8='Unique University Data'!$D$3,'University Data'!$N$2:$O$274,'University Data'!$L$2:$M$274),,0)</f>
        <v>3.77</v>
      </c>
      <c r="R21" s="18">
        <v>4.07</v>
      </c>
      <c r="S21" s="76">
        <f>(IF(AND(Q21=0,R21=0),(Inputs!$B$8/4.3)*LOG(I21+1),IF(R21=Q21,IF(Inputs!$B$8&gt;=Q21,1,0),MIN(1,MAX(0,(Inputs!$B$8-Q21)/(R21-Q21))*LOG(I21+1))))*0.9+IF(AND(Inputs!$B$8&gt;R21,R21&gt;0),((Inputs!$B$8-R21)/(4.3-R21))*0.1,0))</f>
        <v>0.14313637641589871</v>
      </c>
      <c r="T21" s="108">
        <f>IF(S21=0,0,(S21*0.8)+((Inputs!$J$8/5)*0.2))</f>
        <v>0.31450910113271902</v>
      </c>
      <c r="U21" s="74">
        <f ca="1">IF(AND(Inputs!$I$8='Unique University Data'!$F$2,S21&gt;0),AVERAGE(O21,P21,T21),IF(T21=0,0,IF(T21=0,0,AVERAGE(O21,T21))))</f>
        <v>0.5208343094310709</v>
      </c>
      <c r="V21" s="110" t="str">
        <f>_xlfn.XLOOKUP(A21,'University Data'!$E$2:$E$274,'University Data'!$I$2:$I$274)</f>
        <v>All (except LLB &amp; JD)</v>
      </c>
    </row>
    <row r="22" spans="1:22" ht="27.6">
      <c r="A22" s="3" t="s">
        <v>75</v>
      </c>
      <c r="B22" s="52" t="str" cm="1">
        <f t="array" ref="B22:C22">_xlfn.XLOOKUP(A22,'University Data'!$E$2:$E$274,'University Data'!$B$2:$C$274)</f>
        <v>Asia</v>
      </c>
      <c r="C22" s="47" t="str">
        <v>Hong Kong</v>
      </c>
      <c r="D22" s="51">
        <f>IF(Inputs!$B$8&gt;=(_xlfn.XLOOKUP('Output Calculations'!A22,'University Data'!$E$2:$E$276,'University Data'!$H$2:$H$276,,0)),1,0)</f>
        <v>1</v>
      </c>
      <c r="E22" s="51" t="str">
        <f>_xlfn.XLOOKUP(A22,'University Data'!$E$2:$E$274,'University Data'!$S$2:$S$274)</f>
        <v>Yes (Subject to Availability)</v>
      </c>
      <c r="F22" s="48">
        <f ca="1">_xlfn.XLOOKUP(A22,'University Data'!$E$2:$E$274,'University Data'!$V$2:$V$274)</f>
        <v>4767.7015000000001</v>
      </c>
      <c r="G22" s="19">
        <f>IF(_xlfn.XLOOKUP(A22,'University Data'!$E$2:$E$274,'University Data'!$K$2:$K$274,,0)='Unique University Data'!$D$2,1,IF(_xlfn.XLOOKUP(A22,'University Data'!$E$2:$E$274,'University Data'!$K$2:$K$274,,0)=Inputs!$C$8,1,0))</f>
        <v>1</v>
      </c>
      <c r="H22" s="54" cm="1">
        <f t="array" ref="H22">IF(SUMPRODUCT(('University Mapping Data'!B:B = 'Output Calculations'!$A22)*('University Mapping Data'!D:D = Inputs!$G$6))&gt; 0, 1, 0)+ IF(SUMPRODUCT(('University Mapping Data'!B:B = 'Output Calculations'!$A22)*('University Mapping Data'!D:D = Inputs!$G$8)) &gt; 0, 1, 0)</f>
        <v>2</v>
      </c>
      <c r="I22" s="18" cm="1">
        <f t="array" ref="I22">_xlfn.XLOOKUP(A22,'University Data'!$E$2:$E$274,IF(Inputs!$C$8='Unique University Data'!$D$3,'University Data'!$F$2:$F$274,'University Data'!$G$2:$G$274),,0)</f>
        <v>2</v>
      </c>
      <c r="J22" s="57">
        <f ca="1">IF(((Inputs!$D$8-F22)/Inputs!$D$8)&gt;0,(Inputs!$D$8-F22)/Inputs!$D$8,0)</f>
        <v>0</v>
      </c>
      <c r="K22" s="58">
        <f>IF(Inputs!$E$8='Output Calculations'!B22,1,IF(Inputs!$E$8="Any",1,0))</f>
        <v>1</v>
      </c>
      <c r="L22" s="49">
        <f>IF(AND(Inputs!$E$8=B22,Inputs!$F$8=C22),1,IF(AND(Inputs!$E$8=B22,Inputs!$F$8="Any"),1,IF(AND(Inputs!$E$8="Any",Inputs!$F$8="Any"),1,IF(AND(Inputs!$E$8="Any",Inputs!$F$8=C22),1,0))))</f>
        <v>0</v>
      </c>
      <c r="M22" s="50">
        <f t="shared" si="0"/>
        <v>1</v>
      </c>
      <c r="N22" s="49">
        <f>IF('Output Calculations'!I22&gt;=Inputs!$H$8,100%,0%)</f>
        <v>1</v>
      </c>
      <c r="O22" s="106">
        <f ca="1">SUMPRODUCT(J22:N22,Inputs!$D$9:$H$9)/SUM(Inputs!$D$9:$H$9)</f>
        <v>0.9</v>
      </c>
      <c r="P22" s="107">
        <f>_xlfn.XLOOKUP(C22,'Safety Index'!$A$2:$A$164,'Safety Index'!$D$2:$D$164,,0)</f>
        <v>0.7456275720164609</v>
      </c>
      <c r="Q22" s="18" cm="1">
        <f t="array" ref="Q22:R22">_xlfn.XLOOKUP(A22,'University Data'!$E$2:$E$274,IF(Inputs!$C$8='Unique University Data'!$D$3,'University Data'!$N$2:$O$274,'University Data'!$L$2:$M$274),,0)</f>
        <v>3.23</v>
      </c>
      <c r="R22" s="18">
        <v>3.51</v>
      </c>
      <c r="S22" s="76">
        <f>(IF(AND(Q22=0,R22=0),(Inputs!$B$8/4.3)*LOG(I22+1),IF(R22=Q22,IF(Inputs!$B$8&gt;=Q22,1,0),MIN(1,MAX(0,(Inputs!$B$8-Q22)/(R22-Q22))*LOG(I22+1))))*0.9+IF(AND(Inputs!$B$8&gt;R22,R22&gt;0),((Inputs!$B$8-R22)/(4.3-R22))*0.1,0))</f>
        <v>0.9455696202531646</v>
      </c>
      <c r="T22" s="108">
        <f>IF(S22=0,0,(S22*0.8)+((Inputs!$J$8/5)*0.2))</f>
        <v>0.95645569620253168</v>
      </c>
      <c r="U22" s="74">
        <f ca="1">IF(AND(Inputs!$I$8='Unique University Data'!$F$2,S22&gt;0),AVERAGE(O22,P22,T22),IF(T22=0,0,IF(T22=0,0,AVERAGE(O22,T22))))</f>
        <v>0.86736108940633094</v>
      </c>
      <c r="V22" s="110" t="str">
        <f>_xlfn.XLOOKUP(A22,'University Data'!$E$2:$E$274,'University Data'!$I$2:$I$274)</f>
        <v>All (except LLB &amp; JD)</v>
      </c>
    </row>
    <row r="23" spans="1:22" ht="27.6">
      <c r="A23" s="3" t="s">
        <v>76</v>
      </c>
      <c r="B23" s="52" t="str" cm="1">
        <f t="array" ref="B23:C23">_xlfn.XLOOKUP(A23,'University Data'!$E$2:$E$274,'University Data'!$B$2:$C$274)</f>
        <v>Asia</v>
      </c>
      <c r="C23" s="47" t="str">
        <v>Hong Kong</v>
      </c>
      <c r="D23" s="51">
        <f>IF(Inputs!$B$8&gt;=(_xlfn.XLOOKUP('Output Calculations'!A23,'University Data'!$E$2:$E$276,'University Data'!$H$2:$H$276,,0)),1,0)</f>
        <v>1</v>
      </c>
      <c r="E23" s="51" t="str">
        <f>_xlfn.XLOOKUP(A23,'University Data'!$E$2:$E$274,'University Data'!$S$2:$S$274)</f>
        <v>Yes (Subject to Availability)</v>
      </c>
      <c r="F23" s="48">
        <f ca="1">_xlfn.XLOOKUP(A23,'University Data'!$E$2:$E$274,'University Data'!$V$2:$V$274)</f>
        <v>4767.7015000000001</v>
      </c>
      <c r="G23" s="19">
        <f>IF(_xlfn.XLOOKUP(A23,'University Data'!$E$2:$E$274,'University Data'!$K$2:$K$274,,0)='Unique University Data'!$D$2,1,IF(_xlfn.XLOOKUP(A23,'University Data'!$E$2:$E$274,'University Data'!$K$2:$K$274,,0)=Inputs!$C$8,1,0))</f>
        <v>1</v>
      </c>
      <c r="H23" s="54" cm="1">
        <f t="array" ref="H23">IF(SUMPRODUCT(('University Mapping Data'!B:B = 'Output Calculations'!$A23)*('University Mapping Data'!D:D = Inputs!$G$6))&gt; 0, 1, 0)+ IF(SUMPRODUCT(('University Mapping Data'!B:B = 'Output Calculations'!$A23)*('University Mapping Data'!D:D = Inputs!$G$8)) &gt; 0, 1, 0)</f>
        <v>0</v>
      </c>
      <c r="I23" s="19" cm="1">
        <f t="array" ref="I23">_xlfn.XLOOKUP(A23,'University Data'!$E$2:$E$274,IF(Inputs!$C$8='Unique University Data'!$D$3,'University Data'!$F$2:$F$274,'University Data'!$G$2:$G$274),,0)</f>
        <v>1</v>
      </c>
      <c r="J23" s="57">
        <f ca="1">IF(((Inputs!$D$8-F23)/Inputs!$D$8)&gt;0,(Inputs!$D$8-F23)/Inputs!$D$8,0)</f>
        <v>0</v>
      </c>
      <c r="K23" s="58">
        <f>IF(Inputs!$E$8='Output Calculations'!B23,1,IF(Inputs!$E$8="Any",1,0))</f>
        <v>1</v>
      </c>
      <c r="L23" s="49">
        <f>IF(AND(Inputs!$E$8=B23,Inputs!$F$8=C23),1,IF(AND(Inputs!$E$8=B23,Inputs!$F$8="Any"),1,IF(AND(Inputs!$E$8="Any",Inputs!$F$8="Any"),1,IF(AND(Inputs!$E$8="Any",Inputs!$F$8=C23),1,0))))</f>
        <v>0</v>
      </c>
      <c r="M23" s="50">
        <f t="shared" si="0"/>
        <v>0</v>
      </c>
      <c r="N23" s="49">
        <f>IF('Output Calculations'!I23&gt;=Inputs!$H$8,100%,0%)</f>
        <v>1</v>
      </c>
      <c r="O23" s="106">
        <f ca="1">SUMPRODUCT(J23:N23,Inputs!$D$9:$H$9)/SUM(Inputs!$D$9:$H$9)</f>
        <v>0.8</v>
      </c>
      <c r="P23" s="107">
        <f>_xlfn.XLOOKUP(C23,'Safety Index'!$A$2:$A$164,'Safety Index'!$D$2:$D$164,,0)</f>
        <v>0.7456275720164609</v>
      </c>
      <c r="Q23" s="18" cm="1">
        <f t="array" ref="Q23:R23">_xlfn.XLOOKUP(A23,'University Data'!$E$2:$E$274,IF(Inputs!$C$8='Unique University Data'!$D$3,'University Data'!$N$2:$O$274,'University Data'!$L$2:$M$274),,0)</f>
        <v>3.54</v>
      </c>
      <c r="R23" s="18">
        <v>3.54</v>
      </c>
      <c r="S23" s="76">
        <f>(IF(AND(Q23=0,R23=0),(Inputs!$B$8/4.3)*LOG(I23+1),IF(R23=Q23,IF(Inputs!$B$8&gt;=Q23,1,0),MIN(1,MAX(0,(Inputs!$B$8-Q23)/(R23-Q23))*LOG(I23+1))))*0.9+IF(AND(Inputs!$B$8&gt;R23,R23&gt;0),((Inputs!$B$8-R23)/(4.3-R23))*0.1,0))</f>
        <v>0.94342105263157894</v>
      </c>
      <c r="T23" s="108">
        <f>IF(S23=0,0,(S23*0.8)+((Inputs!$J$8/5)*0.2))</f>
        <v>0.95473684210526311</v>
      </c>
      <c r="U23" s="74">
        <f ca="1">IF(AND(Inputs!$I$8='Unique University Data'!$F$2,S23&gt;0),AVERAGE(O23,P23,T23),IF(T23=0,0,IF(T23=0,0,AVERAGE(O23,T23))))</f>
        <v>0.83345480470724131</v>
      </c>
      <c r="V23" s="110" t="str">
        <f>_xlfn.XLOOKUP(A23,'University Data'!$E$2:$E$274,'University Data'!$I$2:$I$274)</f>
        <v>LLB &amp; JD</v>
      </c>
    </row>
    <row r="24" spans="1:22" ht="27.6">
      <c r="A24" s="3" t="s">
        <v>77</v>
      </c>
      <c r="B24" s="52" t="str" cm="1">
        <f t="array" ref="B24:C24">_xlfn.XLOOKUP(A24,'University Data'!$E$2:$E$274,'University Data'!$B$2:$C$274)</f>
        <v>Asia</v>
      </c>
      <c r="C24" s="47" t="str">
        <v>Hong Kong</v>
      </c>
      <c r="D24" s="51">
        <f>IF(Inputs!$B$8&gt;=(_xlfn.XLOOKUP('Output Calculations'!A24,'University Data'!$E$2:$E$276,'University Data'!$H$2:$H$276,,0)),1,0)</f>
        <v>1</v>
      </c>
      <c r="E24" s="51" t="str">
        <f>_xlfn.XLOOKUP(A24,'University Data'!$E$2:$E$274,'University Data'!$S$2:$S$274)</f>
        <v>Yes (Subject to Availability)</v>
      </c>
      <c r="F24" s="48">
        <f ca="1">_xlfn.XLOOKUP(A24,'University Data'!$E$2:$E$274,'University Data'!$V$2:$V$274)</f>
        <v>4767.7015000000001</v>
      </c>
      <c r="G24" s="19">
        <f>IF(_xlfn.XLOOKUP(A24,'University Data'!$E$2:$E$274,'University Data'!$K$2:$K$274,,0)='Unique University Data'!$D$2,1,IF(_xlfn.XLOOKUP(A24,'University Data'!$E$2:$E$274,'University Data'!$K$2:$K$274,,0)=Inputs!$C$8,1,0))</f>
        <v>1</v>
      </c>
      <c r="H24" s="54" cm="1">
        <f t="array" ref="H24">IF(SUMPRODUCT(('University Mapping Data'!B:B = 'Output Calculations'!$A24)*('University Mapping Data'!D:D = Inputs!$G$6))&gt; 0, 1, 0)+ IF(SUMPRODUCT(('University Mapping Data'!B:B = 'Output Calculations'!$A24)*('University Mapping Data'!D:D = Inputs!$G$8)) &gt; 0, 1, 0)</f>
        <v>0</v>
      </c>
      <c r="I24" s="18" cm="1">
        <f t="array" ref="I24">_xlfn.XLOOKUP(A24,'University Data'!$E$2:$E$274,IF(Inputs!$C$8='Unique University Data'!$D$3,'University Data'!$F$2:$F$274,'University Data'!$G$2:$G$274),,0)</f>
        <v>2</v>
      </c>
      <c r="J24" s="57">
        <f ca="1">IF(((Inputs!$D$8-F24)/Inputs!$D$8)&gt;0,(Inputs!$D$8-F24)/Inputs!$D$8,0)</f>
        <v>0</v>
      </c>
      <c r="K24" s="58">
        <f>IF(Inputs!$E$8='Output Calculations'!B24,1,IF(Inputs!$E$8="Any",1,0))</f>
        <v>1</v>
      </c>
      <c r="L24" s="49">
        <f>IF(AND(Inputs!$E$8=B24,Inputs!$F$8=C24),1,IF(AND(Inputs!$E$8=B24,Inputs!$F$8="Any"),1,IF(AND(Inputs!$E$8="Any",Inputs!$F$8="Any"),1,IF(AND(Inputs!$E$8="Any",Inputs!$F$8=C24),1,0))))</f>
        <v>0</v>
      </c>
      <c r="M24" s="50">
        <f t="shared" si="0"/>
        <v>0</v>
      </c>
      <c r="N24" s="49">
        <f>IF('Output Calculations'!I24&gt;=Inputs!$H$8,100%,0%)</f>
        <v>1</v>
      </c>
      <c r="O24" s="106">
        <f ca="1">SUMPRODUCT(J24:N24,Inputs!$D$9:$H$9)/SUM(Inputs!$D$9:$H$9)</f>
        <v>0.8</v>
      </c>
      <c r="P24" s="107">
        <f>_xlfn.XLOOKUP(C24,'Safety Index'!$A$2:$A$164,'Safety Index'!$D$2:$D$164,,0)</f>
        <v>0.7456275720164609</v>
      </c>
      <c r="Q24" s="18" cm="1">
        <f t="array" ref="Q24:R24">_xlfn.XLOOKUP(A24,'University Data'!$E$2:$E$274,IF(Inputs!$C$8='Unique University Data'!$D$3,'University Data'!$N$2:$O$274,'University Data'!$L$2:$M$274),,0)</f>
        <v>3.63</v>
      </c>
      <c r="R24" s="18">
        <v>3.63</v>
      </c>
      <c r="S24" s="76">
        <f>(IF(AND(Q24=0,R24=0),(Inputs!$B$8/4.3)*LOG(I24+1),IF(R24=Q24,IF(Inputs!$B$8&gt;=Q24,1,0),MIN(1,MAX(0,(Inputs!$B$8-Q24)/(R24-Q24))*LOG(I24+1))))*0.9+IF(AND(Inputs!$B$8&gt;R24,R24&gt;0),((Inputs!$B$8-R24)/(4.3-R24))*0.1,0))</f>
        <v>0.93582089552238812</v>
      </c>
      <c r="T24" s="108">
        <f>IF(S24=0,0,(S24*0.8)+((Inputs!$J$8/5)*0.2))</f>
        <v>0.94865671641791049</v>
      </c>
      <c r="U24" s="74">
        <f ca="1">IF(AND(Inputs!$I$8='Unique University Data'!$F$2,S24&gt;0),AVERAGE(O24,P24,T24),IF(T24=0,0,IF(T24=0,0,AVERAGE(O24,T24))))</f>
        <v>0.83142809614479052</v>
      </c>
      <c r="V24" s="110" t="str">
        <f>_xlfn.XLOOKUP(A24,'University Data'!$E$2:$E$274,'University Data'!$I$2:$I$274)</f>
        <v>LLB &amp; JD</v>
      </c>
    </row>
    <row r="25" spans="1:22" ht="27.6">
      <c r="A25" s="3" t="s">
        <v>78</v>
      </c>
      <c r="B25" s="52" t="str" cm="1">
        <f t="array" ref="B25:C25">_xlfn.XLOOKUP(A25,'University Data'!$E$2:$E$274,'University Data'!$B$2:$C$274)</f>
        <v>North America</v>
      </c>
      <c r="C25" s="47" t="str">
        <v>USA</v>
      </c>
      <c r="D25" s="51">
        <f>IF(Inputs!$B$8&gt;=(_xlfn.XLOOKUP('Output Calculations'!A25,'University Data'!$E$2:$E$276,'University Data'!$H$2:$H$276,,0)),1,0)</f>
        <v>1</v>
      </c>
      <c r="E25" s="51" t="str">
        <f>_xlfn.XLOOKUP(A25,'University Data'!$E$2:$E$274,'University Data'!$S$2:$S$274)</f>
        <v>Yes (Subject to Availability)</v>
      </c>
      <c r="F25" s="48">
        <f ca="1">_xlfn.XLOOKUP(A25,'University Data'!$E$2:$E$274,'University Data'!$V$2:$V$274)</f>
        <v>3589.5349999999999</v>
      </c>
      <c r="G25" s="19">
        <f>IF(_xlfn.XLOOKUP(A25,'University Data'!$E$2:$E$274,'University Data'!$K$2:$K$274,,0)='Unique University Data'!$D$2,1,IF(_xlfn.XLOOKUP(A25,'University Data'!$E$2:$E$274,'University Data'!$K$2:$K$274,,0)=Inputs!$C$8,1,0))</f>
        <v>1</v>
      </c>
      <c r="H25" s="54" cm="1">
        <f t="array" ref="H25">IF(SUMPRODUCT(('University Mapping Data'!B:B = 'Output Calculations'!$A25)*('University Mapping Data'!D:D = Inputs!$G$6))&gt; 0, 1, 0)+ IF(SUMPRODUCT(('University Mapping Data'!B:B = 'Output Calculations'!$A25)*('University Mapping Data'!D:D = Inputs!$G$8)) &gt; 0, 1, 0)</f>
        <v>2</v>
      </c>
      <c r="I25" s="19" cm="1">
        <f t="array" ref="I25">_xlfn.XLOOKUP(A25,'University Data'!$E$2:$E$274,IF(Inputs!$C$8='Unique University Data'!$D$3,'University Data'!$F$2:$F$274,'University Data'!$G$2:$G$274),,0)</f>
        <v>6</v>
      </c>
      <c r="J25" s="57">
        <f ca="1">IF(((Inputs!$D$8-F25)/Inputs!$D$8)&gt;0,(Inputs!$D$8-F25)/Inputs!$D$8,0)</f>
        <v>0</v>
      </c>
      <c r="K25" s="58">
        <f>IF(Inputs!$E$8='Output Calculations'!B25,1,IF(Inputs!$E$8="Any",1,0))</f>
        <v>0</v>
      </c>
      <c r="L25" s="49">
        <f>IF(AND(Inputs!$E$8=B25,Inputs!$F$8=C25),1,IF(AND(Inputs!$E$8=B25,Inputs!$F$8="Any"),1,IF(AND(Inputs!$E$8="Any",Inputs!$F$8="Any"),1,IF(AND(Inputs!$E$8="Any",Inputs!$F$8=C25),1,0))))</f>
        <v>0</v>
      </c>
      <c r="M25" s="50">
        <f t="shared" si="0"/>
        <v>1</v>
      </c>
      <c r="N25" s="49">
        <f>IF('Output Calculations'!I25&gt;=Inputs!$H$8,100%,0%)</f>
        <v>1</v>
      </c>
      <c r="O25" s="106">
        <f ca="1">SUMPRODUCT(J25:N25,Inputs!$D$9:$H$9)/SUM(Inputs!$D$9:$H$9)</f>
        <v>0.5</v>
      </c>
      <c r="P25" s="107">
        <f>_xlfn.XLOOKUP(C25,'Safety Index'!$A$2:$A$164,'Safety Index'!$D$2:$D$164,,0)</f>
        <v>0.61162551440329227</v>
      </c>
      <c r="Q25" s="18" cm="1">
        <f t="array" ref="Q25:R25">_xlfn.XLOOKUP(A25,'University Data'!$E$2:$E$274,IF(Inputs!$C$8='Unique University Data'!$D$3,'University Data'!$N$2:$O$274,'University Data'!$L$2:$M$274),,0)</f>
        <v>3.49</v>
      </c>
      <c r="R25" s="18">
        <v>3.83</v>
      </c>
      <c r="S25" s="76">
        <f>(IF(AND(Q25=0,R25=0),(Inputs!$B$8/4.3)*LOG(I25+1),IF(R25=Q25,IF(Inputs!$B$8&gt;=Q25,1,0),MIN(1,MAX(0,(Inputs!$B$8-Q25)/(R25-Q25))*LOG(I25+1))))*0.9+IF(AND(Inputs!$B$8&gt;R25,R25&gt;0),((Inputs!$B$8-R25)/(4.3-R25))*0.1,0))</f>
        <v>0.85857984325338965</v>
      </c>
      <c r="T25" s="108">
        <f>IF(S25=0,0,(S25*0.8)+((Inputs!$J$8/5)*0.2))</f>
        <v>0.88686387460271177</v>
      </c>
      <c r="U25" s="74">
        <f ca="1">IF(AND(Inputs!$I$8='Unique University Data'!$F$2,S25&gt;0),AVERAGE(O25,P25,T25),IF(T25=0,0,IF(T25=0,0,AVERAGE(O25,T25))))</f>
        <v>0.66616312966866797</v>
      </c>
      <c r="V25" s="110" t="str">
        <f>_xlfn.XLOOKUP(A25,'University Data'!$E$2:$E$274,'University Data'!$I$2:$I$274)</f>
        <v>All (except LLB &amp; JD)</v>
      </c>
    </row>
    <row r="26" spans="1:22" ht="27.6">
      <c r="A26" s="5" t="s">
        <v>79</v>
      </c>
      <c r="B26" s="52" t="str" cm="1">
        <f t="array" ref="B26:C26">_xlfn.XLOOKUP(A26,'University Data'!$E$2:$E$274,'University Data'!$B$2:$C$274)</f>
        <v>Europe</v>
      </c>
      <c r="C26" s="47" t="str">
        <v>UK</v>
      </c>
      <c r="D26" s="51">
        <f>IF(Inputs!$B$8&gt;=(_xlfn.XLOOKUP('Output Calculations'!A26,'University Data'!$E$2:$E$276,'University Data'!$H$2:$H$276,,0)),1,0)</f>
        <v>1</v>
      </c>
      <c r="E26" s="51" t="str">
        <f>_xlfn.XLOOKUP(A26,'University Data'!$E$2:$E$274,'University Data'!$S$2:$S$274)</f>
        <v>Yes (Subject to Availability)</v>
      </c>
      <c r="F26" s="48">
        <f ca="1">_xlfn.XLOOKUP(A26,'University Data'!$E$2:$E$274,'University Data'!$V$2:$V$274)</f>
        <v>3648.4071999999996</v>
      </c>
      <c r="G26" s="19">
        <f>IF(_xlfn.XLOOKUP(A26,'University Data'!$E$2:$E$274,'University Data'!$K$2:$K$274,,0)='Unique University Data'!$D$2,1,IF(_xlfn.XLOOKUP(A26,'University Data'!$E$2:$E$274,'University Data'!$K$2:$K$274,,0)=Inputs!$C$8,1,0))</f>
        <v>1</v>
      </c>
      <c r="H26" s="54" cm="1">
        <f t="array" ref="H26">IF(SUMPRODUCT(('University Mapping Data'!B:B = 'Output Calculations'!$A26)*('University Mapping Data'!D:D = Inputs!$G$6))&gt; 0, 1, 0)+ IF(SUMPRODUCT(('University Mapping Data'!B:B = 'Output Calculations'!$A26)*('University Mapping Data'!D:D = Inputs!$G$8)) &gt; 0, 1, 0)</f>
        <v>0</v>
      </c>
      <c r="I26" s="18" cm="1">
        <f t="array" ref="I26">_xlfn.XLOOKUP(A26,'University Data'!$E$2:$E$274,IF(Inputs!$C$8='Unique University Data'!$D$3,'University Data'!$F$2:$F$274,'University Data'!$G$2:$G$274),,0)</f>
        <v>4</v>
      </c>
      <c r="J26" s="57">
        <f ca="1">IF(((Inputs!$D$8-F26)/Inputs!$D$8)&gt;0,(Inputs!$D$8-F26)/Inputs!$D$8,0)</f>
        <v>0</v>
      </c>
      <c r="K26" s="58">
        <f>IF(Inputs!$E$8='Output Calculations'!B26,1,IF(Inputs!$E$8="Any",1,0))</f>
        <v>0</v>
      </c>
      <c r="L26" s="49">
        <f>IF(AND(Inputs!$E$8=B26,Inputs!$F$8=C26),1,IF(AND(Inputs!$E$8=B26,Inputs!$F$8="Any"),1,IF(AND(Inputs!$E$8="Any",Inputs!$F$8="Any"),1,IF(AND(Inputs!$E$8="Any",Inputs!$F$8=C26),1,0))))</f>
        <v>0</v>
      </c>
      <c r="M26" s="50">
        <f t="shared" si="0"/>
        <v>0</v>
      </c>
      <c r="N26" s="49">
        <f>IF('Output Calculations'!I26&gt;=Inputs!$H$8,100%,0%)</f>
        <v>1</v>
      </c>
      <c r="O26" s="106">
        <f ca="1">SUMPRODUCT(J26:N26,Inputs!$D$9:$H$9)/SUM(Inputs!$D$9:$H$9)</f>
        <v>0.4</v>
      </c>
      <c r="P26" s="107">
        <f>_xlfn.XLOOKUP(C26,'Safety Index'!$A$2:$A$164,'Safety Index'!$D$2:$D$164,,0)</f>
        <v>0.84799382716049376</v>
      </c>
      <c r="Q26" s="18" cm="1">
        <f t="array" ref="Q26:R26">_xlfn.XLOOKUP(A26,'University Data'!$E$2:$E$274,IF(Inputs!$C$8='Unique University Data'!$D$3,'University Data'!$N$2:$O$274,'University Data'!$L$2:$M$274),,0)</f>
        <v>0</v>
      </c>
      <c r="R26" s="18">
        <v>0</v>
      </c>
      <c r="S26" s="76">
        <f>(IF(AND(Q26=0,R26=0),(Inputs!$B$8/4.3)*LOG(I26+1),IF(R26=Q26,IF(Inputs!$B$8&gt;=Q26,1,0),MIN(1,MAX(0,(Inputs!$B$8-Q26)/(R26-Q26))*LOG(I26+1))))*0.9+IF(AND(Inputs!$B$8&gt;R26,R26&gt;0),((Inputs!$B$8-R26)/(4.3-R26))*0.1,0))</f>
        <v>0.56616570351217521</v>
      </c>
      <c r="T26" s="108">
        <f>IF(S26=0,0,(S26*0.8)+((Inputs!$J$8/5)*0.2))</f>
        <v>0.65293256280974021</v>
      </c>
      <c r="U26" s="74">
        <f ca="1">IF(AND(Inputs!$I$8='Unique University Data'!$F$2,S26&gt;0),AVERAGE(O26,P26,T26),IF(T26=0,0,IF(T26=0,0,AVERAGE(O26,T26))))</f>
        <v>0.63364212999007796</v>
      </c>
      <c r="V26" s="110" t="str">
        <f>_xlfn.XLOOKUP(A26,'University Data'!$E$2:$E$274,'University Data'!$I$2:$I$274)</f>
        <v>LLB &amp; JD</v>
      </c>
    </row>
    <row r="27" spans="1:22" ht="27.6">
      <c r="A27" s="3" t="s">
        <v>80</v>
      </c>
      <c r="B27" s="52" t="str" cm="1">
        <f t="array" ref="B27:C27">_xlfn.XLOOKUP(A27,'University Data'!$E$2:$E$274,'University Data'!$B$2:$C$274)</f>
        <v>North America</v>
      </c>
      <c r="C27" s="47" t="str">
        <v>Canada</v>
      </c>
      <c r="D27" s="51">
        <f>IF(Inputs!$B$8&gt;=(_xlfn.XLOOKUP('Output Calculations'!A27,'University Data'!$E$2:$E$276,'University Data'!$H$2:$H$276,,0)),1,0)</f>
        <v>1</v>
      </c>
      <c r="E27" s="51" t="str">
        <f>_xlfn.XLOOKUP(A27,'University Data'!$E$2:$E$274,'University Data'!$S$2:$S$274)</f>
        <v>Yes (Subject to Availability)</v>
      </c>
      <c r="F27" s="48">
        <f ca="1">_xlfn.XLOOKUP(A27,'University Data'!$E$2:$E$274,'University Data'!$V$2:$V$274)</f>
        <v>2248.7008500000002</v>
      </c>
      <c r="G27" s="19">
        <f>IF(_xlfn.XLOOKUP(A27,'University Data'!$E$2:$E$274,'University Data'!$K$2:$K$274,,0)='Unique University Data'!$D$2,1,IF(_xlfn.XLOOKUP(A27,'University Data'!$E$2:$E$274,'University Data'!$K$2:$K$274,,0)=Inputs!$C$8,1,0))</f>
        <v>1</v>
      </c>
      <c r="H27" s="54" cm="1">
        <f t="array" ref="H27">IF(SUMPRODUCT(('University Mapping Data'!B:B = 'Output Calculations'!$A27)*('University Mapping Data'!D:D = Inputs!$G$6))&gt; 0, 1, 0)+ IF(SUMPRODUCT(('University Mapping Data'!B:B = 'Output Calculations'!$A27)*('University Mapping Data'!D:D = Inputs!$G$8)) &gt; 0, 1, 0)</f>
        <v>2</v>
      </c>
      <c r="I27" s="19" cm="1">
        <f t="array" ref="I27">_xlfn.XLOOKUP(A27,'University Data'!$E$2:$E$274,IF(Inputs!$C$8='Unique University Data'!$D$3,'University Data'!$F$2:$F$274,'University Data'!$G$2:$G$274),,0)</f>
        <v>4</v>
      </c>
      <c r="J27" s="57">
        <f ca="1">IF(((Inputs!$D$8-F27)/Inputs!$D$8)&gt;0,(Inputs!$D$8-F27)/Inputs!$D$8,0)</f>
        <v>0.25043304999999993</v>
      </c>
      <c r="K27" s="58">
        <f>IF(Inputs!$E$8='Output Calculations'!B27,1,IF(Inputs!$E$8="Any",1,0))</f>
        <v>0</v>
      </c>
      <c r="L27" s="49">
        <f>IF(AND(Inputs!$E$8=B27,Inputs!$F$8=C27),1,IF(AND(Inputs!$E$8=B27,Inputs!$F$8="Any"),1,IF(AND(Inputs!$E$8="Any",Inputs!$F$8="Any"),1,IF(AND(Inputs!$E$8="Any",Inputs!$F$8=C27),1,0))))</f>
        <v>0</v>
      </c>
      <c r="M27" s="50">
        <f t="shared" si="0"/>
        <v>1</v>
      </c>
      <c r="N27" s="49">
        <f>IF('Output Calculations'!I27&gt;=Inputs!$H$8,100%,0%)</f>
        <v>1</v>
      </c>
      <c r="O27" s="106">
        <f ca="1">SUMPRODUCT(J27:N27,Inputs!$D$9:$H$9)/SUM(Inputs!$D$9:$H$9)</f>
        <v>0.52504330499999996</v>
      </c>
      <c r="P27" s="107">
        <f>_xlfn.XLOOKUP(C27,'Safety Index'!$A$2:$A$164,'Safety Index'!$D$2:$D$164,,0)</f>
        <v>0.91332304526748975</v>
      </c>
      <c r="Q27" s="18" cm="1">
        <f t="array" ref="Q27:R27">_xlfn.XLOOKUP(A27,'University Data'!$E$2:$E$274,IF(Inputs!$C$8='Unique University Data'!$D$3,'University Data'!$N$2:$O$274,'University Data'!$L$2:$M$274),,0)</f>
        <v>3.25</v>
      </c>
      <c r="R27" s="18">
        <v>3.3</v>
      </c>
      <c r="S27" s="76">
        <f>(IF(AND(Q27=0,R27=0),(Inputs!$B$8/4.3)*LOG(I27+1),IF(R27=Q27,IF(Inputs!$B$8&gt;=Q27,1,0),MIN(1,MAX(0,(Inputs!$B$8-Q27)/(R27-Q27))*LOG(I27+1))))*0.9+IF(AND(Inputs!$B$8&gt;R27,R27&gt;0),((Inputs!$B$8-R27)/(4.3-R27))*0.1,0))</f>
        <v>0.95700000000000007</v>
      </c>
      <c r="T27" s="108">
        <f>IF(S27=0,0,(S27*0.8)+((Inputs!$J$8/5)*0.2))</f>
        <v>0.96560000000000001</v>
      </c>
      <c r="U27" s="74">
        <f ca="1">IF(AND(Inputs!$I$8='Unique University Data'!$F$2,S27&gt;0),AVERAGE(O27,P27,T27),IF(T27=0,0,IF(T27=0,0,AVERAGE(O27,T27))))</f>
        <v>0.80132211675582987</v>
      </c>
      <c r="V27" s="110" t="str">
        <f>_xlfn.XLOOKUP(A27,'University Data'!$E$2:$E$274,'University Data'!$I$2:$I$274)</f>
        <v>All (except LLB &amp; JD)</v>
      </c>
    </row>
    <row r="28" spans="1:22" ht="27.6">
      <c r="A28" s="3" t="s">
        <v>81</v>
      </c>
      <c r="B28" s="52" t="str" cm="1">
        <f t="array" ref="B28:C28">_xlfn.XLOOKUP(A28,'University Data'!$E$2:$E$274,'University Data'!$B$2:$C$274)</f>
        <v>Europe</v>
      </c>
      <c r="C28" s="47" t="str">
        <v>Denmark</v>
      </c>
      <c r="D28" s="51">
        <f>IF(Inputs!$B$8&gt;=(_xlfn.XLOOKUP('Output Calculations'!A28,'University Data'!$E$2:$E$276,'University Data'!$H$2:$H$276,,0)),1,0)</f>
        <v>1</v>
      </c>
      <c r="E28" s="51" t="str">
        <f>_xlfn.XLOOKUP(A28,'University Data'!$E$2:$E$274,'University Data'!$S$2:$S$274)</f>
        <v>Yes (Subject to Availability)</v>
      </c>
      <c r="F28" s="48">
        <f ca="1">_xlfn.XLOOKUP(A28,'University Data'!$E$2:$E$274,'University Data'!$V$2:$V$274)</f>
        <v>2826.4125000000004</v>
      </c>
      <c r="G28" s="19">
        <f>IF(_xlfn.XLOOKUP(A28,'University Data'!$E$2:$E$274,'University Data'!$K$2:$K$274,,0)='Unique University Data'!$D$2,1,IF(_xlfn.XLOOKUP(A28,'University Data'!$E$2:$E$274,'University Data'!$K$2:$K$274,,0)=Inputs!$C$8,1,0))</f>
        <v>1</v>
      </c>
      <c r="H28" s="54" cm="1">
        <f t="array" ref="H28">IF(SUMPRODUCT(('University Mapping Data'!B:B = 'Output Calculations'!$A28)*('University Mapping Data'!D:D = Inputs!$G$6))&gt; 0, 1, 0)+ IF(SUMPRODUCT(('University Mapping Data'!B:B = 'Output Calculations'!$A28)*('University Mapping Data'!D:D = Inputs!$G$8)) &gt; 0, 1, 0)</f>
        <v>2</v>
      </c>
      <c r="I28" s="18" cm="1">
        <f t="array" ref="I28">_xlfn.XLOOKUP(A28,'University Data'!$E$2:$E$274,IF(Inputs!$C$8='Unique University Data'!$D$3,'University Data'!$F$2:$F$274,'University Data'!$G$2:$G$274),,0)</f>
        <v>12</v>
      </c>
      <c r="J28" s="57">
        <f ca="1">IF(((Inputs!$D$8-F28)/Inputs!$D$8)&gt;0,(Inputs!$D$8-F28)/Inputs!$D$8,0)</f>
        <v>5.7862499999999879E-2</v>
      </c>
      <c r="K28" s="58">
        <f>IF(Inputs!$E$8='Output Calculations'!B28,1,IF(Inputs!$E$8="Any",1,0))</f>
        <v>0</v>
      </c>
      <c r="L28" s="49">
        <f>IF(AND(Inputs!$E$8=B28,Inputs!$F$8=C28),1,IF(AND(Inputs!$E$8=B28,Inputs!$F$8="Any"),1,IF(AND(Inputs!$E$8="Any",Inputs!$F$8="Any"),1,IF(AND(Inputs!$E$8="Any",Inputs!$F$8=C28),1,0))))</f>
        <v>0</v>
      </c>
      <c r="M28" s="50">
        <f t="shared" si="0"/>
        <v>1</v>
      </c>
      <c r="N28" s="49">
        <f>IF('Output Calculations'!I28&gt;=Inputs!$H$8,100%,0%)</f>
        <v>1</v>
      </c>
      <c r="O28" s="106">
        <f ca="1">SUMPRODUCT(J28:N28,Inputs!$D$9:$H$9)/SUM(Inputs!$D$9:$H$9)</f>
        <v>0.50578624999999999</v>
      </c>
      <c r="P28" s="107">
        <f>_xlfn.XLOOKUP(C28,'Safety Index'!$A$2:$A$164,'Safety Index'!$D$2:$D$164,,0)</f>
        <v>0.93055555555555569</v>
      </c>
      <c r="Q28" s="18" cm="1">
        <f t="array" ref="Q28:R28">_xlfn.XLOOKUP(A28,'University Data'!$E$2:$E$274,IF(Inputs!$C$8='Unique University Data'!$D$3,'University Data'!$N$2:$O$274,'University Data'!$L$2:$M$274),,0)</f>
        <v>3.59</v>
      </c>
      <c r="R28" s="18">
        <v>4.1100000000000003</v>
      </c>
      <c r="S28" s="76">
        <f>(IF(AND(Q28=0,R28=0),(Inputs!$B$8/4.3)*LOG(I28+1),IF(R28=Q28,IF(Inputs!$B$8&gt;=Q28,1,0),MIN(1,MAX(0,(Inputs!$B$8-Q28)/(R28-Q28))*LOG(I28+1))))*0.9+IF(AND(Inputs!$B$8&gt;R28,R28&gt;0),((Inputs!$B$8-R28)/(4.3-R28))*0.1,0))</f>
        <v>0.5398340861179286</v>
      </c>
      <c r="T28" s="108">
        <f>IF(S28=0,0,(S28*0.8)+((Inputs!$J$8/5)*0.2))</f>
        <v>0.63186726889434297</v>
      </c>
      <c r="U28" s="74">
        <f ca="1">IF(AND(Inputs!$I$8='Unique University Data'!$F$2,S28&gt;0),AVERAGE(O28,P28,T28),IF(T28=0,0,IF(T28=0,0,AVERAGE(O28,T28))))</f>
        <v>0.68940302481663285</v>
      </c>
      <c r="V28" s="110" t="str">
        <f>_xlfn.XLOOKUP(A28,'University Data'!$E$2:$E$274,'University Data'!$I$2:$I$274)</f>
        <v>All (except LLB &amp; JD)</v>
      </c>
    </row>
    <row r="29" spans="1:22" ht="27.6">
      <c r="A29" s="3" t="s">
        <v>82</v>
      </c>
      <c r="B29" s="52" t="str" cm="1">
        <f t="array" ref="B29:C29">_xlfn.XLOOKUP(A29,'University Data'!$E$2:$E$274,'University Data'!$B$2:$C$274)</f>
        <v>Europe</v>
      </c>
      <c r="C29" s="47" t="str">
        <v>Hungary</v>
      </c>
      <c r="D29" s="51">
        <f>IF(Inputs!$B$8&gt;=(_xlfn.XLOOKUP('Output Calculations'!A29,'University Data'!$E$2:$E$276,'University Data'!$H$2:$H$276,,0)),1,0)</f>
        <v>1</v>
      </c>
      <c r="E29" s="51" t="str">
        <f>_xlfn.XLOOKUP(A29,'University Data'!$E$2:$E$274,'University Data'!$S$2:$S$274)</f>
        <v>Yes (Subject to Availability)</v>
      </c>
      <c r="F29" s="48">
        <f ca="1">_xlfn.XLOOKUP(A29,'University Data'!$E$2:$E$274,'University Data'!$V$2:$V$274)</f>
        <v>1295.5239000000001</v>
      </c>
      <c r="G29" s="19">
        <f>IF(_xlfn.XLOOKUP(A29,'University Data'!$E$2:$E$274,'University Data'!$K$2:$K$274,,0)='Unique University Data'!$D$2,1,IF(_xlfn.XLOOKUP(A29,'University Data'!$E$2:$E$274,'University Data'!$K$2:$K$274,,0)=Inputs!$C$8,1,0))</f>
        <v>1</v>
      </c>
      <c r="H29" s="54" cm="1">
        <f t="array" ref="H29">IF(SUMPRODUCT(('University Mapping Data'!B:B = 'Output Calculations'!$A29)*('University Mapping Data'!D:D = Inputs!$G$6))&gt; 0, 1, 0)+ IF(SUMPRODUCT(('University Mapping Data'!B:B = 'Output Calculations'!$A29)*('University Mapping Data'!D:D = Inputs!$G$8)) &gt; 0, 1, 0)</f>
        <v>0</v>
      </c>
      <c r="I29" s="19" cm="1">
        <f t="array" ref="I29">_xlfn.XLOOKUP(A29,'University Data'!$E$2:$E$274,IF(Inputs!$C$8='Unique University Data'!$D$3,'University Data'!$F$2:$F$274,'University Data'!$G$2:$G$274),,0)</f>
        <v>2</v>
      </c>
      <c r="J29" s="57">
        <f ca="1">IF(((Inputs!$D$8-F29)/Inputs!$D$8)&gt;0,(Inputs!$D$8-F29)/Inputs!$D$8,0)</f>
        <v>0.56815869999999991</v>
      </c>
      <c r="K29" s="58">
        <f>IF(Inputs!$E$8='Output Calculations'!B29,1,IF(Inputs!$E$8="Any",1,0))</f>
        <v>0</v>
      </c>
      <c r="L29" s="49">
        <f>IF(AND(Inputs!$E$8=B29,Inputs!$F$8=C29),1,IF(AND(Inputs!$E$8=B29,Inputs!$F$8="Any"),1,IF(AND(Inputs!$E$8="Any",Inputs!$F$8="Any"),1,IF(AND(Inputs!$E$8="Any",Inputs!$F$8=C29),1,0))))</f>
        <v>0</v>
      </c>
      <c r="M29" s="50">
        <f t="shared" si="0"/>
        <v>0</v>
      </c>
      <c r="N29" s="49">
        <f>IF('Output Calculations'!I29&gt;=Inputs!$H$8,100%,0%)</f>
        <v>1</v>
      </c>
      <c r="O29" s="106">
        <f ca="1">SUMPRODUCT(J29:N29,Inputs!$D$9:$H$9)/SUM(Inputs!$D$9:$H$9)</f>
        <v>0.45681586999999996</v>
      </c>
      <c r="P29" s="107">
        <f>_xlfn.XLOOKUP(C29,'Safety Index'!$A$2:$A$164,'Safety Index'!$D$2:$D$164,,0)</f>
        <v>0.89969135802469147</v>
      </c>
      <c r="Q29" s="18" cm="1">
        <f t="array" ref="Q29:R29">_xlfn.XLOOKUP(A29,'University Data'!$E$2:$E$274,IF(Inputs!$C$8='Unique University Data'!$D$3,'University Data'!$N$2:$O$274,'University Data'!$L$2:$M$274),,0)</f>
        <v>3.1</v>
      </c>
      <c r="R29" s="18">
        <v>3.29</v>
      </c>
      <c r="S29" s="76">
        <f>(IF(AND(Q29=0,R29=0),(Inputs!$B$8/4.3)*LOG(I29+1),IF(R29=Q29,IF(Inputs!$B$8&gt;=Q29,1,0),MIN(1,MAX(0,(Inputs!$B$8-Q29)/(R29-Q29))*LOG(I29+1))))*0.9+IF(AND(Inputs!$B$8&gt;R29,R29&gt;0),((Inputs!$B$8-R29)/(4.3-R29))*0.1,0))</f>
        <v>0.9574257425742575</v>
      </c>
      <c r="T29" s="108">
        <f>IF(S29=0,0,(S29*0.8)+((Inputs!$J$8/5)*0.2))</f>
        <v>0.96594059405940613</v>
      </c>
      <c r="U29" s="74">
        <f ca="1">IF(AND(Inputs!$I$8='Unique University Data'!$F$2,S29&gt;0),AVERAGE(O29,P29,T29),IF(T29=0,0,IF(T29=0,0,AVERAGE(O29,T29))))</f>
        <v>0.77414927402803257</v>
      </c>
      <c r="V29" s="110" t="str">
        <f>_xlfn.XLOOKUP(A29,'University Data'!$E$2:$E$274,'University Data'!$I$2:$I$274)</f>
        <v>All (except LLB &amp; JD)</v>
      </c>
    </row>
    <row r="30" spans="1:22" ht="14.45">
      <c r="A30" s="3" t="s">
        <v>83</v>
      </c>
      <c r="B30" s="52" t="str" cm="1">
        <f t="array" ref="B30:C30">_xlfn.XLOOKUP(A30,'University Data'!$E$2:$E$274,'University Data'!$B$2:$C$274)</f>
        <v>Asia</v>
      </c>
      <c r="C30" s="47" t="str">
        <v>Philippines</v>
      </c>
      <c r="D30" s="51">
        <f>IF(Inputs!$B$8&gt;=(_xlfn.XLOOKUP('Output Calculations'!A30,'University Data'!$E$2:$E$276,'University Data'!$H$2:$H$276,,0)),1,0)</f>
        <v>1</v>
      </c>
      <c r="E30" s="51" t="str">
        <f>_xlfn.XLOOKUP(A30,'University Data'!$E$2:$E$274,'University Data'!$S$2:$S$274)</f>
        <v>No</v>
      </c>
      <c r="F30" s="48">
        <f ca="1">_xlfn.XLOOKUP(A30,'University Data'!$E$2:$E$274,'University Data'!$V$2:$V$274)</f>
        <v>673.96</v>
      </c>
      <c r="G30" s="19">
        <f>IF(_xlfn.XLOOKUP(A30,'University Data'!$E$2:$E$274,'University Data'!$K$2:$K$274,,0)='Unique University Data'!$D$2,1,IF(_xlfn.XLOOKUP(A30,'University Data'!$E$2:$E$274,'University Data'!$K$2:$K$274,,0)=Inputs!$C$8,1,0))</f>
        <v>1</v>
      </c>
      <c r="H30" s="54" cm="1">
        <f t="array" ref="H30">IF(SUMPRODUCT(('University Mapping Data'!B:B = 'Output Calculations'!$A30)*('University Mapping Data'!D:D = Inputs!$G$6))&gt; 0, 1, 0)+ IF(SUMPRODUCT(('University Mapping Data'!B:B = 'Output Calculations'!$A30)*('University Mapping Data'!D:D = Inputs!$G$8)) &gt; 0, 1, 0)</f>
        <v>0</v>
      </c>
      <c r="I30" s="18" cm="1">
        <f t="array" ref="I30">_xlfn.XLOOKUP(A30,'University Data'!$E$2:$E$274,IF(Inputs!$C$8='Unique University Data'!$D$3,'University Data'!$F$2:$F$274,'University Data'!$G$2:$G$274),,0)</f>
        <v>5</v>
      </c>
      <c r="J30" s="57">
        <f ca="1">IF(((Inputs!$D$8-F30)/Inputs!$D$8)&gt;0,(Inputs!$D$8-F30)/Inputs!$D$8,0)</f>
        <v>0.77534666666666663</v>
      </c>
      <c r="K30" s="58">
        <f>IF(Inputs!$E$8='Output Calculations'!B30,1,IF(Inputs!$E$8="Any",1,0))</f>
        <v>1</v>
      </c>
      <c r="L30" s="49">
        <f>IF(AND(Inputs!$E$8=B30,Inputs!$F$8=C30),1,IF(AND(Inputs!$E$8=B30,Inputs!$F$8="Any"),1,IF(AND(Inputs!$E$8="Any",Inputs!$F$8="Any"),1,IF(AND(Inputs!$E$8="Any",Inputs!$F$8=C30),1,0))))</f>
        <v>0</v>
      </c>
      <c r="M30" s="50">
        <f t="shared" si="0"/>
        <v>0</v>
      </c>
      <c r="N30" s="49">
        <f>IF('Output Calculations'!I30&gt;=Inputs!$H$8,100%,0%)</f>
        <v>1</v>
      </c>
      <c r="O30" s="106">
        <f ca="1">SUMPRODUCT(J30:N30,Inputs!$D$9:$H$9)/SUM(Inputs!$D$9:$H$9)</f>
        <v>0.8775346666666668</v>
      </c>
      <c r="P30" s="107">
        <f>_xlfn.XLOOKUP(C30,'Safety Index'!$A$2:$A$164,'Safety Index'!$D$2:$D$164,,0)</f>
        <v>0.71759259259259267</v>
      </c>
      <c r="Q30" s="18" cm="1">
        <f t="array" ref="Q30:R30">_xlfn.XLOOKUP(A30,'University Data'!$E$2:$E$274,IF(Inputs!$C$8='Unique University Data'!$D$3,'University Data'!$N$2:$O$274,'University Data'!$L$2:$M$274),,0)</f>
        <v>2.84</v>
      </c>
      <c r="R30" s="18">
        <v>2.84</v>
      </c>
      <c r="S30" s="76">
        <f>(IF(AND(Q30=0,R30=0),(Inputs!$B$8/4.3)*LOG(I30+1),IF(R30=Q30,IF(Inputs!$B$8&gt;=Q30,1,0),MIN(1,MAX(0,(Inputs!$B$8-Q30)/(R30-Q30))*LOG(I30+1))))*0.9+IF(AND(Inputs!$B$8&gt;R30,R30&gt;0),((Inputs!$B$8-R30)/(4.3-R30))*0.1,0))</f>
        <v>0.97054794520547949</v>
      </c>
      <c r="T30" s="108">
        <f>IF(S30=0,0,(S30*0.8)+((Inputs!$J$8/5)*0.2))</f>
        <v>0.97643835616438368</v>
      </c>
      <c r="U30" s="74">
        <f ca="1">IF(AND(Inputs!$I$8='Unique University Data'!$F$2,S30&gt;0),AVERAGE(O30,P30,T30),IF(T30=0,0,IF(T30=0,0,AVERAGE(O30,T30))))</f>
        <v>0.85718853847454779</v>
      </c>
      <c r="V30" s="110" t="str">
        <f>_xlfn.XLOOKUP(A30,'University Data'!$E$2:$E$274,'University Data'!$I$2:$I$274)</f>
        <v>All (except LLB &amp; JD)</v>
      </c>
    </row>
    <row r="31" spans="1:22" ht="27.6">
      <c r="A31" s="7" t="s">
        <v>84</v>
      </c>
      <c r="B31" s="52" t="str" cm="1">
        <f t="array" ref="B31:C31">_xlfn.XLOOKUP(A31,'University Data'!$E$2:$E$274,'University Data'!$B$2:$C$274)</f>
        <v>Asia</v>
      </c>
      <c r="C31" s="47" t="str">
        <v>S. Korea</v>
      </c>
      <c r="D31" s="51">
        <f>IF(Inputs!$B$8&gt;=(_xlfn.XLOOKUP('Output Calculations'!A31,'University Data'!$E$2:$E$276,'University Data'!$H$2:$H$276,,0)),1,0)</f>
        <v>1</v>
      </c>
      <c r="E31" s="51" t="str">
        <f>_xlfn.XLOOKUP(A31,'University Data'!$E$2:$E$274,'University Data'!$S$2:$S$274)</f>
        <v>Yes (Subject to Availability)</v>
      </c>
      <c r="F31" s="48">
        <f ca="1">_xlfn.XLOOKUP(A31,'University Data'!$E$2:$E$274,'University Data'!$V$2:$V$274)</f>
        <v>1000.3186874999999</v>
      </c>
      <c r="G31" s="19">
        <f>IF(_xlfn.XLOOKUP(A31,'University Data'!$E$2:$E$274,'University Data'!$K$2:$K$274,,0)='Unique University Data'!$D$2,1,IF(_xlfn.XLOOKUP(A31,'University Data'!$E$2:$E$274,'University Data'!$K$2:$K$274,,0)=Inputs!$C$8,1,0))</f>
        <v>1</v>
      </c>
      <c r="H31" s="54" cm="1">
        <f t="array" ref="H31">IF(SUMPRODUCT(('University Mapping Data'!B:B = 'Output Calculations'!$A31)*('University Mapping Data'!D:D = Inputs!$G$6))&gt; 0, 1, 0)+ IF(SUMPRODUCT(('University Mapping Data'!B:B = 'Output Calculations'!$A31)*('University Mapping Data'!D:D = Inputs!$G$8)) &gt; 0, 1, 0)</f>
        <v>2</v>
      </c>
      <c r="I31" s="19" cm="1">
        <f t="array" ref="I31">_xlfn.XLOOKUP(A31,'University Data'!$E$2:$E$274,IF(Inputs!$C$8='Unique University Data'!$D$3,'University Data'!$F$2:$F$274,'University Data'!$G$2:$G$274),,0)</f>
        <v>2</v>
      </c>
      <c r="J31" s="57">
        <f ca="1">IF(((Inputs!$D$8-F31)/Inputs!$D$8)&gt;0,(Inputs!$D$8-F31)/Inputs!$D$8,0)</f>
        <v>0.66656043750000005</v>
      </c>
      <c r="K31" s="58">
        <f>IF(Inputs!$E$8='Output Calculations'!B31,1,IF(Inputs!$E$8="Any",1,0))</f>
        <v>1</v>
      </c>
      <c r="L31" s="49">
        <f>IF(AND(Inputs!$E$8=B31,Inputs!$F$8=C31),1,IF(AND(Inputs!$E$8=B31,Inputs!$F$8="Any"),1,IF(AND(Inputs!$E$8="Any",Inputs!$F$8="Any"),1,IF(AND(Inputs!$E$8="Any",Inputs!$F$8=C31),1,0))))</f>
        <v>0</v>
      </c>
      <c r="M31" s="50">
        <f t="shared" si="0"/>
        <v>1</v>
      </c>
      <c r="N31" s="49">
        <f>IF('Output Calculations'!I31&gt;=Inputs!$H$8,100%,0%)</f>
        <v>1</v>
      </c>
      <c r="O31" s="106">
        <f ca="1">SUMPRODUCT(J31:N31,Inputs!$D$9:$H$9)/SUM(Inputs!$D$9:$H$9)</f>
        <v>0.96665604374999992</v>
      </c>
      <c r="P31" s="107">
        <f>_xlfn.XLOOKUP(C31,'Safety Index'!$A$2:$A$164,'Safety Index'!$D$2:$D$164,,0)</f>
        <v>0.81069958847736634</v>
      </c>
      <c r="Q31" s="18" cm="1">
        <f t="array" ref="Q31:R31">_xlfn.XLOOKUP(A31,'University Data'!$E$2:$E$274,IF(Inputs!$C$8='Unique University Data'!$D$3,'University Data'!$N$2:$O$274,'University Data'!$L$2:$M$274),,0)</f>
        <v>3.36</v>
      </c>
      <c r="R31" s="18">
        <v>3.5</v>
      </c>
      <c r="S31" s="76">
        <f>(IF(AND(Q31=0,R31=0),(Inputs!$B$8/4.3)*LOG(I31+1),IF(R31=Q31,IF(Inputs!$B$8&gt;=Q31,1,0),MIN(1,MAX(0,(Inputs!$B$8-Q31)/(R31-Q31))*LOG(I31+1))))*0.9+IF(AND(Inputs!$B$8&gt;R31,R31&gt;0),((Inputs!$B$8-R31)/(4.3-R31))*0.1,0))</f>
        <v>0.94625000000000004</v>
      </c>
      <c r="T31" s="108">
        <f>IF(S31=0,0,(S31*0.8)+((Inputs!$J$8/5)*0.2))</f>
        <v>0.95700000000000007</v>
      </c>
      <c r="U31" s="74">
        <f ca="1">IF(AND(Inputs!$I$8='Unique University Data'!$F$2,S31&gt;0),AVERAGE(O31,P31,T31),IF(T31=0,0,IF(T31=0,0,AVERAGE(O31,T31))))</f>
        <v>0.91145187740912215</v>
      </c>
      <c r="V31" s="110" t="str">
        <f>_xlfn.XLOOKUP(A31,'University Data'!$E$2:$E$274,'University Data'!$I$2:$I$274)</f>
        <v>All (except LLB &amp; JD)</v>
      </c>
    </row>
    <row r="32" spans="1:22" ht="27.6">
      <c r="A32" s="3" t="s">
        <v>85</v>
      </c>
      <c r="B32" s="52" t="str" cm="1">
        <f t="array" ref="B32:C32">_xlfn.XLOOKUP(A32,'University Data'!$E$2:$E$274,'University Data'!$B$2:$C$274)</f>
        <v>Europe</v>
      </c>
      <c r="C32" s="47" t="str">
        <v>Germany</v>
      </c>
      <c r="D32" s="51">
        <f>IF(Inputs!$B$8&gt;=(_xlfn.XLOOKUP('Output Calculations'!A32,'University Data'!$E$2:$E$276,'University Data'!$H$2:$H$276,,0)),1,0)</f>
        <v>1</v>
      </c>
      <c r="E32" s="51" t="str">
        <f>_xlfn.XLOOKUP(A32,'University Data'!$E$2:$E$274,'University Data'!$S$2:$S$274)</f>
        <v>Yes (Subject to Availability)</v>
      </c>
      <c r="F32" s="48">
        <f ca="1">_xlfn.XLOOKUP(A32,'University Data'!$E$2:$E$274,'University Data'!$V$2:$V$274)</f>
        <v>1726.1475</v>
      </c>
      <c r="G32" s="19">
        <f>IF(_xlfn.XLOOKUP(A32,'University Data'!$E$2:$E$274,'University Data'!$K$2:$K$274,,0)='Unique University Data'!$D$2,1,IF(_xlfn.XLOOKUP(A32,'University Data'!$E$2:$E$274,'University Data'!$K$2:$K$274,,0)=Inputs!$C$8,1,0))</f>
        <v>1</v>
      </c>
      <c r="H32" s="54" cm="1">
        <f t="array" ref="H32">IF(SUMPRODUCT(('University Mapping Data'!B:B = 'Output Calculations'!$A32)*('University Mapping Data'!D:D = Inputs!$G$6))&gt; 0, 1, 0)+ IF(SUMPRODUCT(('University Mapping Data'!B:B = 'Output Calculations'!$A32)*('University Mapping Data'!D:D = Inputs!$G$8)) &gt; 0, 1, 0)</f>
        <v>0</v>
      </c>
      <c r="I32" s="18" cm="1">
        <f t="array" ref="I32">_xlfn.XLOOKUP(A32,'University Data'!$E$2:$E$274,IF(Inputs!$C$8='Unique University Data'!$D$3,'University Data'!$F$2:$F$274,'University Data'!$G$2:$G$274),,0)</f>
        <v>4</v>
      </c>
      <c r="J32" s="57">
        <f ca="1">IF(((Inputs!$D$8-F32)/Inputs!$D$8)&gt;0,(Inputs!$D$8-F32)/Inputs!$D$8,0)</f>
        <v>0.42461749999999998</v>
      </c>
      <c r="K32" s="58">
        <f>IF(Inputs!$E$8='Output Calculations'!B32,1,IF(Inputs!$E$8="Any",1,0))</f>
        <v>0</v>
      </c>
      <c r="L32" s="49">
        <f>IF(AND(Inputs!$E$8=B32,Inputs!$F$8=C32),1,IF(AND(Inputs!$E$8=B32,Inputs!$F$8="Any"),1,IF(AND(Inputs!$E$8="Any",Inputs!$F$8="Any"),1,IF(AND(Inputs!$E$8="Any",Inputs!$F$8=C32),1,0))))</f>
        <v>0</v>
      </c>
      <c r="M32" s="50">
        <f t="shared" si="0"/>
        <v>0</v>
      </c>
      <c r="N32" s="49">
        <f>IF('Output Calculations'!I32&gt;=Inputs!$H$8,100%,0%)</f>
        <v>1</v>
      </c>
      <c r="O32" s="106">
        <f ca="1">SUMPRODUCT(J32:N32,Inputs!$D$9:$H$9)/SUM(Inputs!$D$9:$H$9)</f>
        <v>0.44246174999999999</v>
      </c>
      <c r="P32" s="107">
        <f>_xlfn.XLOOKUP(C32,'Safety Index'!$A$2:$A$164,'Safety Index'!$D$2:$D$164,,0)</f>
        <v>0.88940329218107006</v>
      </c>
      <c r="Q32" s="18" cm="1">
        <f t="array" ref="Q32:R32">_xlfn.XLOOKUP(A32,'University Data'!$E$2:$E$274,IF(Inputs!$C$8='Unique University Data'!$D$3,'University Data'!$N$2:$O$274,'University Data'!$L$2:$M$274),,0)</f>
        <v>3.5</v>
      </c>
      <c r="R32" s="18">
        <v>3.82</v>
      </c>
      <c r="S32" s="76">
        <f>(IF(AND(Q32=0,R32=0),(Inputs!$B$8/4.3)*LOG(I32+1),IF(R32=Q32,IF(Inputs!$B$8&gt;=Q32,1,0),MIN(1,MAX(0,(Inputs!$B$8-Q32)/(R32-Q32))*LOG(I32+1))))*0.9+IF(AND(Inputs!$B$8&gt;R32,R32&gt;0),((Inputs!$B$8-R32)/(4.3-R32))*0.1,0))</f>
        <v>0.73778232742883698</v>
      </c>
      <c r="T32" s="108">
        <f>IF(S32=0,0,(S32*0.8)+((Inputs!$J$8/5)*0.2))</f>
        <v>0.79022586194306954</v>
      </c>
      <c r="U32" s="74">
        <f ca="1">IF(AND(Inputs!$I$8='Unique University Data'!$F$2,S32&gt;0),AVERAGE(O32,P32,T32),IF(T32=0,0,IF(T32=0,0,AVERAGE(O32,T32))))</f>
        <v>0.70736363470804653</v>
      </c>
      <c r="V32" s="110" t="str">
        <f>_xlfn.XLOOKUP(A32,'University Data'!$E$2:$E$274,'University Data'!$I$2:$I$274)</f>
        <v>LLB &amp; JD</v>
      </c>
    </row>
    <row r="33" spans="1:22" ht="14.45">
      <c r="A33" s="3" t="s">
        <v>86</v>
      </c>
      <c r="B33" s="52" t="str" cm="1">
        <f t="array" ref="B33:C33">_xlfn.XLOOKUP(A33,'University Data'!$E$2:$E$274,'University Data'!$B$2:$C$274)</f>
        <v>Europe</v>
      </c>
      <c r="C33" s="47" t="str">
        <v>France</v>
      </c>
      <c r="D33" s="51">
        <f>IF(Inputs!$B$8&gt;=(_xlfn.XLOOKUP('Output Calculations'!A33,'University Data'!$E$2:$E$276,'University Data'!$H$2:$H$276,,0)),1,0)</f>
        <v>1</v>
      </c>
      <c r="E33" s="51" t="str">
        <f>_xlfn.XLOOKUP(A33,'University Data'!$E$2:$E$274,'University Data'!$S$2:$S$274)</f>
        <v>No</v>
      </c>
      <c r="F33" s="48">
        <f ca="1">_xlfn.XLOOKUP(A33,'University Data'!$E$2:$E$274,'University Data'!$V$2:$V$274)</f>
        <v>1793.3999999999999</v>
      </c>
      <c r="G33" s="19">
        <f>IF(_xlfn.XLOOKUP(A33,'University Data'!$E$2:$E$274,'University Data'!$K$2:$K$274,,0)='Unique University Data'!$D$2,1,IF(_xlfn.XLOOKUP(A33,'University Data'!$E$2:$E$274,'University Data'!$K$2:$K$274,,0)=Inputs!$C$8,1,0))</f>
        <v>1</v>
      </c>
      <c r="H33" s="54" cm="1">
        <f t="array" ref="H33">IF(SUMPRODUCT(('University Mapping Data'!B:B = 'Output Calculations'!$A33)*('University Mapping Data'!D:D = Inputs!$G$6))&gt; 0, 1, 0)+ IF(SUMPRODUCT(('University Mapping Data'!B:B = 'Output Calculations'!$A33)*('University Mapping Data'!D:D = Inputs!$G$8)) &gt; 0, 1, 0)</f>
        <v>0</v>
      </c>
      <c r="I33" s="19" cm="1">
        <f t="array" ref="I33">_xlfn.XLOOKUP(A33,'University Data'!$E$2:$E$274,IF(Inputs!$C$8='Unique University Data'!$D$3,'University Data'!$F$2:$F$274,'University Data'!$G$2:$G$274),,0)</f>
        <v>4</v>
      </c>
      <c r="J33" s="57">
        <f ca="1">IF(((Inputs!$D$8-F33)/Inputs!$D$8)&gt;0,(Inputs!$D$8-F33)/Inputs!$D$8,0)</f>
        <v>0.40220000000000006</v>
      </c>
      <c r="K33" s="58">
        <f>IF(Inputs!$E$8='Output Calculations'!B33,1,IF(Inputs!$E$8="Any",1,0))</f>
        <v>0</v>
      </c>
      <c r="L33" s="49">
        <f>IF(AND(Inputs!$E$8=B33,Inputs!$F$8=C33),1,IF(AND(Inputs!$E$8=B33,Inputs!$F$8="Any"),1,IF(AND(Inputs!$E$8="Any",Inputs!$F$8="Any"),1,IF(AND(Inputs!$E$8="Any",Inputs!$F$8=C33),1,0))))</f>
        <v>0</v>
      </c>
      <c r="M33" s="50">
        <f t="shared" si="0"/>
        <v>0</v>
      </c>
      <c r="N33" s="49">
        <f>IF('Output Calculations'!I33&gt;=Inputs!$H$8,100%,0%)</f>
        <v>1</v>
      </c>
      <c r="O33" s="106">
        <f ca="1">SUMPRODUCT(J33:N33,Inputs!$D$9:$H$9)/SUM(Inputs!$D$9:$H$9)</f>
        <v>0.44021999999999994</v>
      </c>
      <c r="P33" s="107">
        <f>_xlfn.XLOOKUP(C33,'Safety Index'!$A$2:$A$164,'Safety Index'!$D$2:$D$164,,0)</f>
        <v>0.74897119341563789</v>
      </c>
      <c r="Q33" s="18" cm="1">
        <f t="array" ref="Q33:R33">_xlfn.XLOOKUP(A33,'University Data'!$E$2:$E$274,IF(Inputs!$C$8='Unique University Data'!$D$3,'University Data'!$N$2:$O$274,'University Data'!$L$2:$M$274),,0)</f>
        <v>0</v>
      </c>
      <c r="R33" s="18">
        <v>0</v>
      </c>
      <c r="S33" s="76">
        <f>(IF(AND(Q33=0,R33=0),(Inputs!$B$8/4.3)*LOG(I33+1),IF(R33=Q33,IF(Inputs!$B$8&gt;=Q33,1,0),MIN(1,MAX(0,(Inputs!$B$8-Q33)/(R33-Q33))*LOG(I33+1))))*0.9+IF(AND(Inputs!$B$8&gt;R33,R33&gt;0),((Inputs!$B$8-R33)/(4.3-R33))*0.1,0))</f>
        <v>0.56616570351217521</v>
      </c>
      <c r="T33" s="108">
        <f>IF(S33=0,0,(S33*0.8)+((Inputs!$J$8/5)*0.2))</f>
        <v>0.65293256280974021</v>
      </c>
      <c r="U33" s="74">
        <f ca="1">IF(AND(Inputs!$I$8='Unique University Data'!$F$2,S33&gt;0),AVERAGE(O33,P33,T33),IF(T33=0,0,IF(T33=0,0,AVERAGE(O33,T33))))</f>
        <v>0.61404125207512605</v>
      </c>
      <c r="V33" s="110" t="str">
        <f>_xlfn.XLOOKUP(A33,'University Data'!$E$2:$E$274,'University Data'!$I$2:$I$274)</f>
        <v>BBM</v>
      </c>
    </row>
    <row r="34" spans="1:22" ht="27.6">
      <c r="A34" s="3" t="s">
        <v>87</v>
      </c>
      <c r="B34" s="52" t="str" cm="1">
        <f t="array" ref="B34:C34">_xlfn.XLOOKUP(A34,'University Data'!$E$2:$E$274,'University Data'!$B$2:$C$274)</f>
        <v>North America</v>
      </c>
      <c r="C34" s="47" t="str">
        <v>USA</v>
      </c>
      <c r="D34" s="51">
        <f>IF(Inputs!$B$8&gt;=(_xlfn.XLOOKUP('Output Calculations'!A34,'University Data'!$E$2:$E$276,'University Data'!$H$2:$H$276,,0)),1,0)</f>
        <v>1</v>
      </c>
      <c r="E34" s="51" t="str">
        <f>_xlfn.XLOOKUP(A34,'University Data'!$E$2:$E$274,'University Data'!$S$2:$S$274)</f>
        <v>Yes (Subject to Availability)</v>
      </c>
      <c r="F34" s="48">
        <f ca="1">_xlfn.XLOOKUP(A34,'University Data'!$E$2:$E$274,'University Data'!$V$2:$V$274)</f>
        <v>5063.8320000000003</v>
      </c>
      <c r="G34" s="19">
        <f>IF(_xlfn.XLOOKUP(A34,'University Data'!$E$2:$E$274,'University Data'!$K$2:$K$274,,0)='Unique University Data'!$D$2,1,IF(_xlfn.XLOOKUP(A34,'University Data'!$E$2:$E$274,'University Data'!$K$2:$K$274,,0)=Inputs!$C$8,1,0))</f>
        <v>1</v>
      </c>
      <c r="H34" s="54" cm="1">
        <f t="array" ref="H34">IF(SUMPRODUCT(('University Mapping Data'!B:B = 'Output Calculations'!$A34)*('University Mapping Data'!D:D = Inputs!$G$6))&gt; 0, 1, 0)+ IF(SUMPRODUCT(('University Mapping Data'!B:B = 'Output Calculations'!$A34)*('University Mapping Data'!D:D = Inputs!$G$8)) &gt; 0, 1, 0)</f>
        <v>2</v>
      </c>
      <c r="I34" s="18" cm="1">
        <f t="array" ref="I34">_xlfn.XLOOKUP(A34,'University Data'!$E$2:$E$274,IF(Inputs!$C$8='Unique University Data'!$D$3,'University Data'!$F$2:$F$274,'University Data'!$G$2:$G$274),,0)</f>
        <v>2</v>
      </c>
      <c r="J34" s="57">
        <f ca="1">IF(((Inputs!$D$8-F34)/Inputs!$D$8)&gt;0,(Inputs!$D$8-F34)/Inputs!$D$8,0)</f>
        <v>0</v>
      </c>
      <c r="K34" s="58">
        <f>IF(Inputs!$E$8='Output Calculations'!B34,1,IF(Inputs!$E$8="Any",1,0))</f>
        <v>0</v>
      </c>
      <c r="L34" s="49">
        <f>IF(AND(Inputs!$E$8=B34,Inputs!$F$8=C34),1,IF(AND(Inputs!$E$8=B34,Inputs!$F$8="Any"),1,IF(AND(Inputs!$E$8="Any",Inputs!$F$8="Any"),1,IF(AND(Inputs!$E$8="Any",Inputs!$F$8=C34),1,0))))</f>
        <v>0</v>
      </c>
      <c r="M34" s="50">
        <f t="shared" si="0"/>
        <v>1</v>
      </c>
      <c r="N34" s="49">
        <f>IF('Output Calculations'!I34&gt;=Inputs!$H$8,100%,0%)</f>
        <v>1</v>
      </c>
      <c r="O34" s="106">
        <f ca="1">SUMPRODUCT(J34:N34,Inputs!$D$9:$H$9)/SUM(Inputs!$D$9:$H$9)</f>
        <v>0.5</v>
      </c>
      <c r="P34" s="107">
        <f>_xlfn.XLOOKUP(C34,'Safety Index'!$A$2:$A$164,'Safety Index'!$D$2:$D$164,,0)</f>
        <v>0.61162551440329227</v>
      </c>
      <c r="Q34" s="18" cm="1">
        <f t="array" ref="Q34:R34">_xlfn.XLOOKUP(A34,'University Data'!$E$2:$E$274,IF(Inputs!$C$8='Unique University Data'!$D$3,'University Data'!$N$2:$O$274,'University Data'!$L$2:$M$274),,0)</f>
        <v>3.81</v>
      </c>
      <c r="R34" s="18">
        <v>3.81</v>
      </c>
      <c r="S34" s="76">
        <f>(IF(AND(Q34=0,R34=0),(Inputs!$B$8/4.3)*LOG(I34+1),IF(R34=Q34,IF(Inputs!$B$8&gt;=Q34,1,0),MIN(1,MAX(0,(Inputs!$B$8-Q34)/(R34-Q34))*LOG(I34+1))))*0.9+IF(AND(Inputs!$B$8&gt;R34,R34&gt;0),((Inputs!$B$8-R34)/(4.3-R34))*0.1,0))</f>
        <v>0.91224489795918373</v>
      </c>
      <c r="T34" s="108">
        <f>IF(S34=0,0,(S34*0.8)+((Inputs!$J$8/5)*0.2))</f>
        <v>0.92979591836734699</v>
      </c>
      <c r="U34" s="74">
        <f ca="1">IF(AND(Inputs!$I$8='Unique University Data'!$F$2,S34&gt;0),AVERAGE(O34,P34,T34),IF(T34=0,0,IF(T34=0,0,AVERAGE(O34,T34))))</f>
        <v>0.68047381092354653</v>
      </c>
      <c r="V34" s="110" t="str">
        <f>_xlfn.XLOOKUP(A34,'University Data'!$E$2:$E$274,'University Data'!$I$2:$I$274)</f>
        <v>All (except LLB &amp; JD)</v>
      </c>
    </row>
    <row r="35" spans="1:22" ht="27.6">
      <c r="A35" s="3" t="s">
        <v>88</v>
      </c>
      <c r="B35" s="52" t="str" cm="1">
        <f t="array" ref="B35:C35">_xlfn.XLOOKUP(A35,'University Data'!$E$2:$E$274,'University Data'!$B$2:$C$274)</f>
        <v>Europe</v>
      </c>
      <c r="C35" s="47" t="str">
        <v>Netherlands</v>
      </c>
      <c r="D35" s="51">
        <f>IF(Inputs!$B$8&gt;=(_xlfn.XLOOKUP('Output Calculations'!A35,'University Data'!$E$2:$E$276,'University Data'!$H$2:$H$276,,0)),1,0)</f>
        <v>1</v>
      </c>
      <c r="E35" s="51" t="str">
        <f>_xlfn.XLOOKUP(A35,'University Data'!$E$2:$E$274,'University Data'!$S$2:$S$274)</f>
        <v>Yes (Subject to Availability)</v>
      </c>
      <c r="F35" s="48">
        <f ca="1">_xlfn.XLOOKUP(A35,'University Data'!$E$2:$E$274,'University Data'!$V$2:$V$274)</f>
        <v>2316.4749999999999</v>
      </c>
      <c r="G35" s="19">
        <f>IF(_xlfn.XLOOKUP(A35,'University Data'!$E$2:$E$274,'University Data'!$K$2:$K$274,,0)='Unique University Data'!$D$2,1,IF(_xlfn.XLOOKUP(A35,'University Data'!$E$2:$E$274,'University Data'!$K$2:$K$274,,0)=Inputs!$C$8,1,0))</f>
        <v>1</v>
      </c>
      <c r="H35" s="54" cm="1">
        <f t="array" ref="H35">IF(SUMPRODUCT(('University Mapping Data'!B:B = 'Output Calculations'!$A35)*('University Mapping Data'!D:D = Inputs!$G$6))&gt; 0, 1, 0)+ IF(SUMPRODUCT(('University Mapping Data'!B:B = 'Output Calculations'!$A35)*('University Mapping Data'!D:D = Inputs!$G$8)) &gt; 0, 1, 0)</f>
        <v>2</v>
      </c>
      <c r="I35" s="19" cm="1">
        <f t="array" ref="I35">_xlfn.XLOOKUP(A35,'University Data'!$E$2:$E$274,IF(Inputs!$C$8='Unique University Data'!$D$3,'University Data'!$F$2:$F$274,'University Data'!$G$2:$G$274),,0)</f>
        <v>6</v>
      </c>
      <c r="J35" s="57">
        <f ca="1">IF(((Inputs!$D$8-F35)/Inputs!$D$8)&gt;0,(Inputs!$D$8-F35)/Inputs!$D$8,0)</f>
        <v>0.22784166666666669</v>
      </c>
      <c r="K35" s="58">
        <f>IF(Inputs!$E$8='Output Calculations'!B35,1,IF(Inputs!$E$8="Any",1,0))</f>
        <v>0</v>
      </c>
      <c r="L35" s="49">
        <f>IF(AND(Inputs!$E$8=B35,Inputs!$F$8=C35),1,IF(AND(Inputs!$E$8=B35,Inputs!$F$8="Any"),1,IF(AND(Inputs!$E$8="Any",Inputs!$F$8="Any"),1,IF(AND(Inputs!$E$8="Any",Inputs!$F$8=C35),1,0))))</f>
        <v>0</v>
      </c>
      <c r="M35" s="50">
        <f t="shared" si="0"/>
        <v>1</v>
      </c>
      <c r="N35" s="49">
        <f>IF('Output Calculations'!I35&gt;=Inputs!$H$8,100%,0%)</f>
        <v>1</v>
      </c>
      <c r="O35" s="106">
        <f ca="1">SUMPRODUCT(J35:N35,Inputs!$D$9:$H$9)/SUM(Inputs!$D$9:$H$9)</f>
        <v>0.52278416666666661</v>
      </c>
      <c r="P35" s="107">
        <f>_xlfn.XLOOKUP(C35,'Safety Index'!$A$2:$A$164,'Safety Index'!$D$2:$D$164,,0)</f>
        <v>0.89326131687242794</v>
      </c>
      <c r="Q35" s="18" cm="1">
        <f t="array" ref="Q35:R35">_xlfn.XLOOKUP(A35,'University Data'!$E$2:$E$274,IF(Inputs!$C$8='Unique University Data'!$D$3,'University Data'!$N$2:$O$274,'University Data'!$L$2:$M$274),,0)</f>
        <v>3.26</v>
      </c>
      <c r="R35" s="18">
        <v>3.58</v>
      </c>
      <c r="S35" s="76">
        <f>(IF(AND(Q35=0,R35=0),(Inputs!$B$8/4.3)*LOG(I35+1),IF(R35=Q35,IF(Inputs!$B$8&gt;=Q35,1,0),MIN(1,MAX(0,(Inputs!$B$8-Q35)/(R35-Q35))*LOG(I35+1))))*0.9+IF(AND(Inputs!$B$8&gt;R35,R35&gt;0),((Inputs!$B$8-R35)/(4.3-R35))*0.1,0))</f>
        <v>0.94027777777777777</v>
      </c>
      <c r="T35" s="108">
        <f>IF(S35=0,0,(S35*0.8)+((Inputs!$J$8/5)*0.2))</f>
        <v>0.9522222222222223</v>
      </c>
      <c r="U35" s="74">
        <f ca="1">IF(AND(Inputs!$I$8='Unique University Data'!$F$2,S35&gt;0),AVERAGE(O35,P35,T35),IF(T35=0,0,IF(T35=0,0,AVERAGE(O35,T35))))</f>
        <v>0.78942256858710558</v>
      </c>
      <c r="V35" s="110" t="str">
        <f>_xlfn.XLOOKUP(A35,'University Data'!$E$2:$E$274,'University Data'!$I$2:$I$274)</f>
        <v>All (except LLB &amp; JD)</v>
      </c>
    </row>
    <row r="36" spans="1:22" ht="41.45">
      <c r="A36" s="3" t="s">
        <v>89</v>
      </c>
      <c r="B36" s="52" t="str" cm="1">
        <f t="array" ref="B36:C36">_xlfn.XLOOKUP(A36,'University Data'!$E$2:$E$274,'University Data'!$B$2:$C$274)</f>
        <v>Europe</v>
      </c>
      <c r="C36" s="47" t="str">
        <v>Netherlands</v>
      </c>
      <c r="D36" s="51">
        <f>IF(Inputs!$B$8&gt;=(_xlfn.XLOOKUP('Output Calculations'!A36,'University Data'!$E$2:$E$276,'University Data'!$H$2:$H$276,,0)),1,0)</f>
        <v>1</v>
      </c>
      <c r="E36" s="51" t="str">
        <f>_xlfn.XLOOKUP(A36,'University Data'!$E$2:$E$274,'University Data'!$S$2:$S$274)</f>
        <v>Yes (Subject to Availability)</v>
      </c>
      <c r="F36" s="48">
        <f ca="1">_xlfn.XLOOKUP(A36,'University Data'!$E$2:$E$274,'University Data'!$V$2:$V$274)</f>
        <v>2316.4749999999999</v>
      </c>
      <c r="G36" s="19">
        <f>IF(_xlfn.XLOOKUP(A36,'University Data'!$E$2:$E$274,'University Data'!$K$2:$K$274,,0)='Unique University Data'!$D$2,1,IF(_xlfn.XLOOKUP(A36,'University Data'!$E$2:$E$274,'University Data'!$K$2:$K$274,,0)=Inputs!$C$8,1,0))</f>
        <v>1</v>
      </c>
      <c r="H36" s="54" cm="1">
        <f t="array" ref="H36">IF(SUMPRODUCT(('University Mapping Data'!B:B = 'Output Calculations'!$A36)*('University Mapping Data'!D:D = Inputs!$G$6))&gt; 0, 1, 0)+ IF(SUMPRODUCT(('University Mapping Data'!B:B = 'Output Calculations'!$A36)*('University Mapping Data'!D:D = Inputs!$G$8)) &gt; 0, 1, 0)</f>
        <v>2</v>
      </c>
      <c r="I36" s="18" cm="1">
        <f t="array" ref="I36">_xlfn.XLOOKUP(A36,'University Data'!$E$2:$E$274,IF(Inputs!$C$8='Unique University Data'!$D$3,'University Data'!$F$2:$F$274,'University Data'!$G$2:$G$274),,0)</f>
        <v>0</v>
      </c>
      <c r="J36" s="57">
        <f ca="1">IF(((Inputs!$D$8-F36)/Inputs!$D$8)&gt;0,(Inputs!$D$8-F36)/Inputs!$D$8,0)</f>
        <v>0.22784166666666669</v>
      </c>
      <c r="K36" s="58">
        <f>IF(Inputs!$E$8='Output Calculations'!B36,1,IF(Inputs!$E$8="Any",1,0))</f>
        <v>0</v>
      </c>
      <c r="L36" s="49">
        <f>IF(AND(Inputs!$E$8=B36,Inputs!$F$8=C36),1,IF(AND(Inputs!$E$8=B36,Inputs!$F$8="Any"),1,IF(AND(Inputs!$E$8="Any",Inputs!$F$8="Any"),1,IF(AND(Inputs!$E$8="Any",Inputs!$F$8=C36),1,0))))</f>
        <v>0</v>
      </c>
      <c r="M36" s="50">
        <f t="shared" si="0"/>
        <v>1</v>
      </c>
      <c r="N36" s="49">
        <f>IF('Output Calculations'!I36&gt;=Inputs!$H$8,100%,0%)</f>
        <v>0</v>
      </c>
      <c r="O36" s="106">
        <f ca="1">SUMPRODUCT(J36:N36,Inputs!$D$9:$H$9)/SUM(Inputs!$D$9:$H$9)</f>
        <v>0.12278416666666667</v>
      </c>
      <c r="P36" s="107">
        <f>_xlfn.XLOOKUP(C36,'Safety Index'!$A$2:$A$164,'Safety Index'!$D$2:$D$164,,0)</f>
        <v>0.89326131687242794</v>
      </c>
      <c r="Q36" s="18" cm="1">
        <f t="array" ref="Q36:R36">_xlfn.XLOOKUP(A36,'University Data'!$E$2:$E$274,IF(Inputs!$C$8='Unique University Data'!$D$3,'University Data'!$N$2:$O$274,'University Data'!$L$2:$M$274),,0)</f>
        <v>0</v>
      </c>
      <c r="R36" s="18">
        <v>0</v>
      </c>
      <c r="S36" s="76">
        <f>(IF(AND(Q36=0,R36=0),(Inputs!$B$8/4.3)*LOG(I36+1),IF(R36=Q36,IF(Inputs!$B$8&gt;=Q36,1,0),MIN(1,MAX(0,(Inputs!$B$8-Q36)/(R36-Q36))*LOG(I36+1))))*0.9+IF(AND(Inputs!$B$8&gt;R36,R36&gt;0),((Inputs!$B$8-R36)/(4.3-R36))*0.1,0))</f>
        <v>0</v>
      </c>
      <c r="T36" s="108">
        <f>IF(S36=0,0,(S36*0.8)+((Inputs!$J$8/5)*0.2))</f>
        <v>0</v>
      </c>
      <c r="U36" s="74">
        <f>IF(AND(Inputs!$I$8='Unique University Data'!$F$2,S36&gt;0),AVERAGE(O36,P36,T36),IF(T36=0,0,IF(T36=0,0,AVERAGE(O36,T36))))</f>
        <v>0</v>
      </c>
      <c r="V36" s="110" t="str">
        <f>_xlfn.XLOOKUP(A36,'University Data'!$E$2:$E$274,'University Data'!$I$2:$I$274)</f>
        <v>All (except LLB &amp; JD)</v>
      </c>
    </row>
    <row r="37" spans="1:22" ht="41.45">
      <c r="A37" s="3" t="s">
        <v>90</v>
      </c>
      <c r="B37" s="52" t="str" cm="1">
        <f t="array" ref="B37:C37">_xlfn.XLOOKUP(A37,'University Data'!$E$2:$E$274,'University Data'!$B$2:$C$274)</f>
        <v>Europe</v>
      </c>
      <c r="C37" s="47" t="str">
        <v>Netherlands</v>
      </c>
      <c r="D37" s="51">
        <f>IF(Inputs!$B$8&gt;=(_xlfn.XLOOKUP('Output Calculations'!A37,'University Data'!$E$2:$E$276,'University Data'!$H$2:$H$276,,0)),1,0)</f>
        <v>1</v>
      </c>
      <c r="E37" s="51" t="str">
        <f>_xlfn.XLOOKUP(A37,'University Data'!$E$2:$E$274,'University Data'!$S$2:$S$274)</f>
        <v>Yes (Subject to Availability)</v>
      </c>
      <c r="F37" s="48">
        <f ca="1">_xlfn.XLOOKUP(A37,'University Data'!$E$2:$E$274,'University Data'!$V$2:$V$274)</f>
        <v>2316.4749999999999</v>
      </c>
      <c r="G37" s="19">
        <f>IF(_xlfn.XLOOKUP(A37,'University Data'!$E$2:$E$274,'University Data'!$K$2:$K$274,,0)='Unique University Data'!$D$2,1,IF(_xlfn.XLOOKUP(A37,'University Data'!$E$2:$E$274,'University Data'!$K$2:$K$274,,0)=Inputs!$C$8,1,0))</f>
        <v>1</v>
      </c>
      <c r="H37" s="54" cm="1">
        <f t="array" ref="H37">IF(SUMPRODUCT(('University Mapping Data'!B:B = 'Output Calculations'!$A37)*('University Mapping Data'!D:D = Inputs!$G$6))&gt; 0, 1, 0)+ IF(SUMPRODUCT(('University Mapping Data'!B:B = 'Output Calculations'!$A37)*('University Mapping Data'!D:D = Inputs!$G$8)) &gt; 0, 1, 0)</f>
        <v>2</v>
      </c>
      <c r="I37" s="19" cm="1">
        <f t="array" ref="I37">_xlfn.XLOOKUP(A37,'University Data'!$E$2:$E$274,IF(Inputs!$C$8='Unique University Data'!$D$3,'University Data'!$F$2:$F$274,'University Data'!$G$2:$G$274),,0)</f>
        <v>16</v>
      </c>
      <c r="J37" s="57">
        <f ca="1">IF(((Inputs!$D$8-F37)/Inputs!$D$8)&gt;0,(Inputs!$D$8-F37)/Inputs!$D$8,0)</f>
        <v>0.22784166666666669</v>
      </c>
      <c r="K37" s="58">
        <f>IF(Inputs!$E$8='Output Calculations'!B37,1,IF(Inputs!$E$8="Any",1,0))</f>
        <v>0</v>
      </c>
      <c r="L37" s="49">
        <f>IF(AND(Inputs!$E$8=B37,Inputs!$F$8=C37),1,IF(AND(Inputs!$E$8=B37,Inputs!$F$8="Any"),1,IF(AND(Inputs!$E$8="Any",Inputs!$F$8="Any"),1,IF(AND(Inputs!$E$8="Any",Inputs!$F$8=C37),1,0))))</f>
        <v>0</v>
      </c>
      <c r="M37" s="50">
        <f t="shared" si="0"/>
        <v>1</v>
      </c>
      <c r="N37" s="49">
        <f>IF('Output Calculations'!I37&gt;=Inputs!$H$8,100%,0%)</f>
        <v>1</v>
      </c>
      <c r="O37" s="106">
        <f ca="1">SUMPRODUCT(J37:N37,Inputs!$D$9:$H$9)/SUM(Inputs!$D$9:$H$9)</f>
        <v>0.52278416666666661</v>
      </c>
      <c r="P37" s="107">
        <f>_xlfn.XLOOKUP(C37,'Safety Index'!$A$2:$A$164,'Safety Index'!$D$2:$D$164,,0)</f>
        <v>0.89326131687242794</v>
      </c>
      <c r="Q37" s="18" cm="1">
        <f t="array" ref="Q37:R37">_xlfn.XLOOKUP(A37,'University Data'!$E$2:$E$274,IF(Inputs!$C$8='Unique University Data'!$D$3,'University Data'!$N$2:$O$274,'University Data'!$L$2:$M$274),,0)</f>
        <v>3.33</v>
      </c>
      <c r="R37" s="18">
        <v>3.81</v>
      </c>
      <c r="S37" s="76">
        <f>(IF(AND(Q37=0,R37=0),(Inputs!$B$8/4.3)*LOG(I37+1),IF(R37=Q37,IF(Inputs!$B$8&gt;=Q37,1,0),MIN(1,MAX(0,(Inputs!$B$8-Q37)/(R37-Q37))*LOG(I37+1))))*0.9+IF(AND(Inputs!$B$8&gt;R37,R37&gt;0),((Inputs!$B$8-R37)/(4.3-R37))*0.1,0))</f>
        <v>0.91224489795918373</v>
      </c>
      <c r="T37" s="108">
        <f>IF(S37=0,0,(S37*0.8)+((Inputs!$J$8/5)*0.2))</f>
        <v>0.92979591836734699</v>
      </c>
      <c r="U37" s="74">
        <f ca="1">IF(AND(Inputs!$I$8='Unique University Data'!$F$2,S37&gt;0),AVERAGE(O37,P37,T37),IF(T37=0,0,IF(T37=0,0,AVERAGE(O37,T37))))</f>
        <v>0.78194713396881388</v>
      </c>
      <c r="V37" s="110" t="str">
        <f>_xlfn.XLOOKUP(A37,'University Data'!$E$2:$E$274,'University Data'!$I$2:$I$274)</f>
        <v>All (except LLB &amp; JD)</v>
      </c>
    </row>
    <row r="38" spans="1:22" ht="27.6">
      <c r="A38" s="3" t="s">
        <v>91</v>
      </c>
      <c r="B38" s="52" t="str" cm="1">
        <f t="array" ref="B38:C38">_xlfn.XLOOKUP(A38,'University Data'!$E$2:$E$274,'University Data'!$B$2:$C$274)</f>
        <v>Europe</v>
      </c>
      <c r="C38" s="47" t="str">
        <v>Spain</v>
      </c>
      <c r="D38" s="51">
        <f>IF(Inputs!$B$8&gt;=(_xlfn.XLOOKUP('Output Calculations'!A38,'University Data'!$E$2:$E$276,'University Data'!$H$2:$H$276,,0)),1,0)</f>
        <v>1</v>
      </c>
      <c r="E38" s="51" t="str">
        <f>_xlfn.XLOOKUP(A38,'University Data'!$E$2:$E$274,'University Data'!$S$2:$S$274)</f>
        <v>Yes (Subject to Availability)</v>
      </c>
      <c r="F38" s="48">
        <f ca="1">_xlfn.XLOOKUP(A38,'University Data'!$E$2:$E$274,'University Data'!$V$2:$V$274)</f>
        <v>2092.2999999999997</v>
      </c>
      <c r="G38" s="19">
        <f>IF(_xlfn.XLOOKUP(A38,'University Data'!$E$2:$E$274,'University Data'!$K$2:$K$274,,0)='Unique University Data'!$D$2,1,IF(_xlfn.XLOOKUP(A38,'University Data'!$E$2:$E$274,'University Data'!$K$2:$K$274,,0)=Inputs!$C$8,1,0))</f>
        <v>1</v>
      </c>
      <c r="H38" s="54" cm="1">
        <f t="array" ref="H38">IF(SUMPRODUCT(('University Mapping Data'!B:B = 'Output Calculations'!$A38)*('University Mapping Data'!D:D = Inputs!$G$6))&gt; 0, 1, 0)+ IF(SUMPRODUCT(('University Mapping Data'!B:B = 'Output Calculations'!$A38)*('University Mapping Data'!D:D = Inputs!$G$8)) &gt; 0, 1, 0)</f>
        <v>2</v>
      </c>
      <c r="I38" s="18" cm="1">
        <f t="array" ref="I38">_xlfn.XLOOKUP(A38,'University Data'!$E$2:$E$274,IF(Inputs!$C$8='Unique University Data'!$D$3,'University Data'!$F$2:$F$274,'University Data'!$G$2:$G$274),,0)</f>
        <v>6</v>
      </c>
      <c r="J38" s="57">
        <f ca="1">IF(((Inputs!$D$8-F38)/Inputs!$D$8)&gt;0,(Inputs!$D$8-F38)/Inputs!$D$8,0)</f>
        <v>0.30256666666666676</v>
      </c>
      <c r="K38" s="58">
        <f>IF(Inputs!$E$8='Output Calculations'!B38,1,IF(Inputs!$E$8="Any",1,0))</f>
        <v>0</v>
      </c>
      <c r="L38" s="49">
        <f>IF(AND(Inputs!$E$8=B38,Inputs!$F$8=C38),1,IF(AND(Inputs!$E$8=B38,Inputs!$F$8="Any"),1,IF(AND(Inputs!$E$8="Any",Inputs!$F$8="Any"),1,IF(AND(Inputs!$E$8="Any",Inputs!$F$8=C38),1,0))))</f>
        <v>0</v>
      </c>
      <c r="M38" s="50">
        <f t="shared" si="0"/>
        <v>1</v>
      </c>
      <c r="N38" s="49">
        <f>IF('Output Calculations'!I38&gt;=Inputs!$H$8,100%,0%)</f>
        <v>1</v>
      </c>
      <c r="O38" s="106">
        <f ca="1">SUMPRODUCT(J38:N38,Inputs!$D$9:$H$9)/SUM(Inputs!$D$9:$H$9)</f>
        <v>0.53025666666666671</v>
      </c>
      <c r="P38" s="107">
        <f>_xlfn.XLOOKUP(C38,'Safety Index'!$A$2:$A$164,'Safety Index'!$D$2:$D$164,,0)</f>
        <v>0.87525720164609055</v>
      </c>
      <c r="Q38" s="18" cm="1">
        <f t="array" ref="Q38:R38">_xlfn.XLOOKUP(A38,'University Data'!$E$2:$E$274,IF(Inputs!$C$8='Unique University Data'!$D$3,'University Data'!$N$2:$O$274,'University Data'!$L$2:$M$274),,0)</f>
        <v>3.74</v>
      </c>
      <c r="R38" s="18">
        <v>3.97</v>
      </c>
      <c r="S38" s="76">
        <f>(IF(AND(Q38=0,R38=0),(Inputs!$B$8/4.3)*LOG(I38+1),IF(R38=Q38,IF(Inputs!$B$8&gt;=Q38,1,0),MIN(1,MAX(0,(Inputs!$B$8-Q38)/(R38-Q38))*LOG(I38+1))))*0.9+IF(AND(Inputs!$B$8&gt;R38,R38&gt;0),((Inputs!$B$8-R38)/(4.3-R38))*0.1,0))</f>
        <v>0.42989769861594773</v>
      </c>
      <c r="T38" s="108">
        <f>IF(S38=0,0,(S38*0.8)+((Inputs!$J$8/5)*0.2))</f>
        <v>0.54391815889275819</v>
      </c>
      <c r="U38" s="74">
        <f ca="1">IF(AND(Inputs!$I$8='Unique University Data'!$F$2,S38&gt;0),AVERAGE(O38,P38,T38),IF(T38=0,0,IF(T38=0,0,AVERAGE(O38,T38))))</f>
        <v>0.64981067573517182</v>
      </c>
      <c r="V38" s="110" t="str">
        <f>_xlfn.XLOOKUP(A38,'University Data'!$E$2:$E$274,'University Data'!$I$2:$I$274)</f>
        <v>All (except LLB &amp; JD)</v>
      </c>
    </row>
    <row r="39" spans="1:22" ht="27.6">
      <c r="A39" s="3" t="s">
        <v>92</v>
      </c>
      <c r="B39" s="52" t="str" cm="1">
        <f t="array" ref="B39:C39">_xlfn.XLOOKUP(A39,'University Data'!$E$2:$E$274,'University Data'!$B$2:$C$274)</f>
        <v>Europe</v>
      </c>
      <c r="C39" s="47" t="str">
        <v>Spain</v>
      </c>
      <c r="D39" s="51">
        <f>IF(Inputs!$B$8&gt;=(_xlfn.XLOOKUP('Output Calculations'!A39,'University Data'!$E$2:$E$276,'University Data'!$H$2:$H$276,,0)),1,0)</f>
        <v>1</v>
      </c>
      <c r="E39" s="51" t="str">
        <f>_xlfn.XLOOKUP(A39,'University Data'!$E$2:$E$274,'University Data'!$S$2:$S$274)</f>
        <v>Yes (Subject to Availability)</v>
      </c>
      <c r="F39" s="48">
        <f ca="1">_xlfn.XLOOKUP(A39,'University Data'!$E$2:$E$274,'University Data'!$V$2:$V$274)</f>
        <v>2092.2999999999997</v>
      </c>
      <c r="G39" s="19">
        <f>IF(_xlfn.XLOOKUP(A39,'University Data'!$E$2:$E$274,'University Data'!$K$2:$K$274,,0)='Unique University Data'!$D$2,1,IF(_xlfn.XLOOKUP(A39,'University Data'!$E$2:$E$274,'University Data'!$K$2:$K$274,,0)=Inputs!$C$8,1,0))</f>
        <v>1</v>
      </c>
      <c r="H39" s="54" cm="1">
        <f t="array" ref="H39">IF(SUMPRODUCT(('University Mapping Data'!B:B = 'Output Calculations'!$A39)*('University Mapping Data'!D:D = Inputs!$G$6))&gt; 0, 1, 0)+ IF(SUMPRODUCT(('University Mapping Data'!B:B = 'Output Calculations'!$A39)*('University Mapping Data'!D:D = Inputs!$G$8)) &gt; 0, 1, 0)</f>
        <v>0</v>
      </c>
      <c r="I39" s="19" cm="1">
        <f t="array" ref="I39">_xlfn.XLOOKUP(A39,'University Data'!$E$2:$E$274,IF(Inputs!$C$8='Unique University Data'!$D$3,'University Data'!$F$2:$F$274,'University Data'!$G$2:$G$274),,0)</f>
        <v>8</v>
      </c>
      <c r="J39" s="57">
        <f ca="1">IF(((Inputs!$D$8-F39)/Inputs!$D$8)&gt;0,(Inputs!$D$8-F39)/Inputs!$D$8,0)</f>
        <v>0.30256666666666676</v>
      </c>
      <c r="K39" s="58">
        <f>IF(Inputs!$E$8='Output Calculations'!B39,1,IF(Inputs!$E$8="Any",1,0))</f>
        <v>0</v>
      </c>
      <c r="L39" s="49">
        <f>IF(AND(Inputs!$E$8=B39,Inputs!$F$8=C39),1,IF(AND(Inputs!$E$8=B39,Inputs!$F$8="Any"),1,IF(AND(Inputs!$E$8="Any",Inputs!$F$8="Any"),1,IF(AND(Inputs!$E$8="Any",Inputs!$F$8=C39),1,0))))</f>
        <v>0</v>
      </c>
      <c r="M39" s="50">
        <f t="shared" si="0"/>
        <v>0</v>
      </c>
      <c r="N39" s="49">
        <f>IF('Output Calculations'!I39&gt;=Inputs!$H$8,100%,0%)</f>
        <v>1</v>
      </c>
      <c r="O39" s="106">
        <f ca="1">SUMPRODUCT(J39:N39,Inputs!$D$9:$H$9)/SUM(Inputs!$D$9:$H$9)</f>
        <v>0.43025666666666662</v>
      </c>
      <c r="P39" s="107">
        <f>_xlfn.XLOOKUP(C39,'Safety Index'!$A$2:$A$164,'Safety Index'!$D$2:$D$164,,0)</f>
        <v>0.87525720164609055</v>
      </c>
      <c r="Q39" s="18" cm="1">
        <f t="array" ref="Q39:R39">_xlfn.XLOOKUP(A39,'University Data'!$E$2:$E$274,IF(Inputs!$C$8='Unique University Data'!$D$3,'University Data'!$N$2:$O$274,'University Data'!$L$2:$M$274),,0)</f>
        <v>3.49</v>
      </c>
      <c r="R39" s="18">
        <v>3.9</v>
      </c>
      <c r="S39" s="76">
        <f>(IF(AND(Q39=0,R39=0),(Inputs!$B$8/4.3)*LOG(I39+1),IF(R39=Q39,IF(Inputs!$B$8&gt;=Q39,1,0),MIN(1,MAX(0,(Inputs!$B$8-Q39)/(R39-Q39))*LOG(I39+1))))*0.9+IF(AND(Inputs!$B$8&gt;R39,R39&gt;0),((Inputs!$B$8-R39)/(4.3-R39))*0.1,0))</f>
        <v>0.79597789811768116</v>
      </c>
      <c r="T39" s="108">
        <f>IF(S39=0,0,(S39*0.8)+((Inputs!$J$8/5)*0.2))</f>
        <v>0.83678231849414497</v>
      </c>
      <c r="U39" s="74">
        <f ca="1">IF(AND(Inputs!$I$8='Unique University Data'!$F$2,S39&gt;0),AVERAGE(O39,P39,T39),IF(T39=0,0,IF(T39=0,0,AVERAGE(O39,T39))))</f>
        <v>0.71409872893563409</v>
      </c>
      <c r="V39" s="110" t="str">
        <f>_xlfn.XLOOKUP(A39,'University Data'!$E$2:$E$274,'University Data'!$I$2:$I$274)</f>
        <v>LLB &amp; JD</v>
      </c>
    </row>
    <row r="40" spans="1:22" ht="27.6">
      <c r="A40" s="3" t="s">
        <v>93</v>
      </c>
      <c r="B40" s="52" t="str" cm="1">
        <f t="array" ref="B40:C40">_xlfn.XLOOKUP(A40,'University Data'!$E$2:$E$274,'University Data'!$B$2:$C$274)</f>
        <v>Europe</v>
      </c>
      <c r="C40" s="47" t="str">
        <v>Spain</v>
      </c>
      <c r="D40" s="51">
        <f>IF(Inputs!$B$8&gt;=(_xlfn.XLOOKUP('Output Calculations'!A40,'University Data'!$E$2:$E$276,'University Data'!$H$2:$H$276,,0)),1,0)</f>
        <v>1</v>
      </c>
      <c r="E40" s="51" t="str">
        <f>_xlfn.XLOOKUP(A40,'University Data'!$E$2:$E$274,'University Data'!$S$2:$S$274)</f>
        <v>Yes (Subject to Availability)</v>
      </c>
      <c r="F40" s="48">
        <f ca="1">_xlfn.XLOOKUP(A40,'University Data'!$E$2:$E$274,'University Data'!$V$2:$V$274)</f>
        <v>2092.2999999999997</v>
      </c>
      <c r="G40" s="19">
        <f>IF(_xlfn.XLOOKUP(A40,'University Data'!$E$2:$E$274,'University Data'!$K$2:$K$274,,0)='Unique University Data'!$D$2,1,IF(_xlfn.XLOOKUP(A40,'University Data'!$E$2:$E$274,'University Data'!$K$2:$K$274,,0)=Inputs!$C$8,1,0))</f>
        <v>1</v>
      </c>
      <c r="H40" s="54" cm="1">
        <f t="array" ref="H40">IF(SUMPRODUCT(('University Mapping Data'!B:B = 'Output Calculations'!$A40)*('University Mapping Data'!D:D = Inputs!$G$6))&gt; 0, 1, 0)+ IF(SUMPRODUCT(('University Mapping Data'!B:B = 'Output Calculations'!$A40)*('University Mapping Data'!D:D = Inputs!$G$8)) &gt; 0, 1, 0)</f>
        <v>0</v>
      </c>
      <c r="I40" s="18" cm="1">
        <f t="array" ref="I40">_xlfn.XLOOKUP(A40,'University Data'!$E$2:$E$274,IF(Inputs!$C$8='Unique University Data'!$D$3,'University Data'!$F$2:$F$274,'University Data'!$G$2:$G$274),,0)</f>
        <v>8</v>
      </c>
      <c r="J40" s="57">
        <f ca="1">IF(((Inputs!$D$8-F40)/Inputs!$D$8)&gt;0,(Inputs!$D$8-F40)/Inputs!$D$8,0)</f>
        <v>0.30256666666666676</v>
      </c>
      <c r="K40" s="58">
        <f>IF(Inputs!$E$8='Output Calculations'!B40,1,IF(Inputs!$E$8="Any",1,0))</f>
        <v>0</v>
      </c>
      <c r="L40" s="49">
        <f>IF(AND(Inputs!$E$8=B40,Inputs!$F$8=C40),1,IF(AND(Inputs!$E$8=B40,Inputs!$F$8="Any"),1,IF(AND(Inputs!$E$8="Any",Inputs!$F$8="Any"),1,IF(AND(Inputs!$E$8="Any",Inputs!$F$8=C40),1,0))))</f>
        <v>0</v>
      </c>
      <c r="M40" s="50">
        <f t="shared" si="0"/>
        <v>0</v>
      </c>
      <c r="N40" s="49">
        <f>IF('Output Calculations'!I40&gt;=Inputs!$H$8,100%,0%)</f>
        <v>1</v>
      </c>
      <c r="O40" s="106">
        <f ca="1">SUMPRODUCT(J40:N40,Inputs!$D$9:$H$9)/SUM(Inputs!$D$9:$H$9)</f>
        <v>0.43025666666666662</v>
      </c>
      <c r="P40" s="107">
        <f>_xlfn.XLOOKUP(C40,'Safety Index'!$A$2:$A$164,'Safety Index'!$D$2:$D$164,,0)</f>
        <v>0.87525720164609055</v>
      </c>
      <c r="Q40" s="18" cm="1">
        <f t="array" ref="Q40:R40">_xlfn.XLOOKUP(A40,'University Data'!$E$2:$E$274,IF(Inputs!$C$8='Unique University Data'!$D$3,'University Data'!$N$2:$O$274,'University Data'!$L$2:$M$274),,0)</f>
        <v>3</v>
      </c>
      <c r="R40" s="18">
        <v>3.6</v>
      </c>
      <c r="S40" s="76">
        <f>(IF(AND(Q40=0,R40=0),(Inputs!$B$8/4.3)*LOG(I40+1),IF(R40=Q40,IF(Inputs!$B$8&gt;=Q40,1,0),MIN(1,MAX(0,(Inputs!$B$8-Q40)/(R40-Q40))*LOG(I40+1))))*0.9+IF(AND(Inputs!$B$8&gt;R40,R40&gt;0),((Inputs!$B$8-R40)/(4.3-R40))*0.1,0))</f>
        <v>0.93857142857142861</v>
      </c>
      <c r="T40" s="108">
        <f>IF(S40=0,0,(S40*0.8)+((Inputs!$J$8/5)*0.2))</f>
        <v>0.95085714285714285</v>
      </c>
      <c r="U40" s="74">
        <f ca="1">IF(AND(Inputs!$I$8='Unique University Data'!$F$2,S40&gt;0),AVERAGE(O40,P40,T40),IF(T40=0,0,IF(T40=0,0,AVERAGE(O40,T40))))</f>
        <v>0.75212367038996675</v>
      </c>
      <c r="V40" s="110" t="str">
        <f>_xlfn.XLOOKUP(A40,'University Data'!$E$2:$E$274,'University Data'!$I$2:$I$274)</f>
        <v>BSocSc</v>
      </c>
    </row>
    <row r="41" spans="1:22" ht="27.6">
      <c r="A41" s="3" t="s">
        <v>94</v>
      </c>
      <c r="B41" s="52" t="str" cm="1">
        <f t="array" ref="B41:C41">_xlfn.XLOOKUP(A41,'University Data'!$E$2:$E$274,'University Data'!$B$2:$C$274)</f>
        <v>Europe</v>
      </c>
      <c r="C41" s="47" t="str">
        <v>Spain</v>
      </c>
      <c r="D41" s="51">
        <f>IF(Inputs!$B$8&gt;=(_xlfn.XLOOKUP('Output Calculations'!A41,'University Data'!$E$2:$E$276,'University Data'!$H$2:$H$276,,0)),1,0)</f>
        <v>1</v>
      </c>
      <c r="E41" s="51" t="str">
        <f>_xlfn.XLOOKUP(A41,'University Data'!$E$2:$E$274,'University Data'!$S$2:$S$274)</f>
        <v>Yes (Subject to Availability)</v>
      </c>
      <c r="F41" s="48">
        <f ca="1">_xlfn.XLOOKUP(A41,'University Data'!$E$2:$E$274,'University Data'!$V$2:$V$274)</f>
        <v>2092.2999999999997</v>
      </c>
      <c r="G41" s="19">
        <f>IF(_xlfn.XLOOKUP(A41,'University Data'!$E$2:$E$274,'University Data'!$K$2:$K$274,,0)='Unique University Data'!$D$2,1,IF(_xlfn.XLOOKUP(A41,'University Data'!$E$2:$E$274,'University Data'!$K$2:$K$274,,0)=Inputs!$C$8,1,0))</f>
        <v>1</v>
      </c>
      <c r="H41" s="54" cm="1">
        <f t="array" ref="H41">IF(SUMPRODUCT(('University Mapping Data'!B:B = 'Output Calculations'!$A41)*('University Mapping Data'!D:D = Inputs!$G$6))&gt; 0, 1, 0)+ IF(SUMPRODUCT(('University Mapping Data'!B:B = 'Output Calculations'!$A41)*('University Mapping Data'!D:D = Inputs!$G$8)) &gt; 0, 1, 0)</f>
        <v>0</v>
      </c>
      <c r="I41" s="19" cm="1">
        <f t="array" ref="I41">_xlfn.XLOOKUP(A41,'University Data'!$E$2:$E$274,IF(Inputs!$C$8='Unique University Data'!$D$3,'University Data'!$F$2:$F$274,'University Data'!$G$2:$G$274),,0)</f>
        <v>2</v>
      </c>
      <c r="J41" s="57">
        <f ca="1">IF(((Inputs!$D$8-F41)/Inputs!$D$8)&gt;0,(Inputs!$D$8-F41)/Inputs!$D$8,0)</f>
        <v>0.30256666666666676</v>
      </c>
      <c r="K41" s="58">
        <f>IF(Inputs!$E$8='Output Calculations'!B41,1,IF(Inputs!$E$8="Any",1,0))</f>
        <v>0</v>
      </c>
      <c r="L41" s="49">
        <f>IF(AND(Inputs!$E$8=B41,Inputs!$F$8=C41),1,IF(AND(Inputs!$E$8=B41,Inputs!$F$8="Any"),1,IF(AND(Inputs!$E$8="Any",Inputs!$F$8="Any"),1,IF(AND(Inputs!$E$8="Any",Inputs!$F$8=C41),1,0))))</f>
        <v>0</v>
      </c>
      <c r="M41" s="50">
        <f t="shared" si="0"/>
        <v>0</v>
      </c>
      <c r="N41" s="49">
        <f>IF('Output Calculations'!I41&gt;=Inputs!$H$8,100%,0%)</f>
        <v>1</v>
      </c>
      <c r="O41" s="106">
        <f ca="1">SUMPRODUCT(J41:N41,Inputs!$D$9:$H$9)/SUM(Inputs!$D$9:$H$9)</f>
        <v>0.43025666666666662</v>
      </c>
      <c r="P41" s="107">
        <f>_xlfn.XLOOKUP(C41,'Safety Index'!$A$2:$A$164,'Safety Index'!$D$2:$D$164,,0)</f>
        <v>0.87525720164609055</v>
      </c>
      <c r="Q41" s="18" cm="1">
        <f t="array" ref="Q41:R41">_xlfn.XLOOKUP(A41,'University Data'!$E$2:$E$274,IF(Inputs!$C$8='Unique University Data'!$D$3,'University Data'!$N$2:$O$274,'University Data'!$L$2:$M$274),,0)</f>
        <v>3.49</v>
      </c>
      <c r="R41" s="18">
        <v>3.59</v>
      </c>
      <c r="S41" s="76">
        <f>(IF(AND(Q41=0,R41=0),(Inputs!$B$8/4.3)*LOG(I41+1),IF(R41=Q41,IF(Inputs!$B$8&gt;=Q41,1,0),MIN(1,MAX(0,(Inputs!$B$8-Q41)/(R41-Q41))*LOG(I41+1))))*0.9+IF(AND(Inputs!$B$8&gt;R41,R41&gt;0),((Inputs!$B$8-R41)/(4.3-R41))*0.1,0))</f>
        <v>0.93943661971830994</v>
      </c>
      <c r="T41" s="108">
        <f>IF(S41=0,0,(S41*0.8)+((Inputs!$J$8/5)*0.2))</f>
        <v>0.95154929577464809</v>
      </c>
      <c r="U41" s="74">
        <f ca="1">IF(AND(Inputs!$I$8='Unique University Data'!$F$2,S41&gt;0),AVERAGE(O41,P41,T41),IF(T41=0,0,IF(T41=0,0,AVERAGE(O41,T41))))</f>
        <v>0.75235438802913512</v>
      </c>
      <c r="V41" s="110" t="str">
        <f>_xlfn.XLOOKUP(A41,'University Data'!$E$2:$E$274,'University Data'!$I$2:$I$274)</f>
        <v>LLB &amp; JD</v>
      </c>
    </row>
    <row r="42" spans="1:22" ht="14.45">
      <c r="A42" s="3" t="s">
        <v>47</v>
      </c>
      <c r="B42" s="52" t="str" cm="1">
        <f t="array" ref="B42:C42">_xlfn.XLOOKUP(A42,'University Data'!$E$2:$E$274,'University Data'!$B$2:$C$274)</f>
        <v>Africa</v>
      </c>
      <c r="C42" s="47" t="str">
        <v>Morocco</v>
      </c>
      <c r="D42" s="51">
        <f>IF(Inputs!$B$8&gt;=(_xlfn.XLOOKUP('Output Calculations'!A42,'University Data'!$E$2:$E$276,'University Data'!$H$2:$H$276,,0)),1,0)</f>
        <v>1</v>
      </c>
      <c r="E42" s="51" t="str">
        <f>_xlfn.XLOOKUP(A42,'University Data'!$E$2:$E$274,'University Data'!$S$2:$S$274)</f>
        <v>No</v>
      </c>
      <c r="F42" s="48">
        <f ca="1">_xlfn.XLOOKUP(A42,'University Data'!$E$2:$E$274,'University Data'!$V$2:$V$274)</f>
        <v>1338.828</v>
      </c>
      <c r="G42" s="19">
        <f>IF(_xlfn.XLOOKUP(A42,'University Data'!$E$2:$E$274,'University Data'!$K$2:$K$274,,0)='Unique University Data'!$D$2,1,IF(_xlfn.XLOOKUP(A42,'University Data'!$E$2:$E$274,'University Data'!$K$2:$K$274,,0)=Inputs!$C$8,1,0))</f>
        <v>1</v>
      </c>
      <c r="H42" s="54" cm="1">
        <f t="array" ref="H42">IF(SUMPRODUCT(('University Mapping Data'!B:B = 'Output Calculations'!$A42)*('University Mapping Data'!D:D = Inputs!$G$6))&gt; 0, 1, 0)+ IF(SUMPRODUCT(('University Mapping Data'!B:B = 'Output Calculations'!$A42)*('University Mapping Data'!D:D = Inputs!$G$8)) &gt; 0, 1, 0)</f>
        <v>2</v>
      </c>
      <c r="I42" s="18" cm="1">
        <f t="array" ref="I42">_xlfn.XLOOKUP(A42,'University Data'!$E$2:$E$274,IF(Inputs!$C$8='Unique University Data'!$D$3,'University Data'!$F$2:$F$274,'University Data'!$G$2:$G$274),,0)</f>
        <v>2</v>
      </c>
      <c r="J42" s="57">
        <f ca="1">IF(((Inputs!$D$8-F42)/Inputs!$D$8)&gt;0,(Inputs!$D$8-F42)/Inputs!$D$8,0)</f>
        <v>0.55372399999999999</v>
      </c>
      <c r="K42" s="58">
        <f>IF(Inputs!$E$8='Output Calculations'!B42,1,IF(Inputs!$E$8="Any",1,0))</f>
        <v>0</v>
      </c>
      <c r="L42" s="49">
        <f>IF(AND(Inputs!$E$8=B42,Inputs!$F$8=C42),1,IF(AND(Inputs!$E$8=B42,Inputs!$F$8="Any"),1,IF(AND(Inputs!$E$8="Any",Inputs!$F$8="Any"),1,IF(AND(Inputs!$E$8="Any",Inputs!$F$8=C42),1,0))))</f>
        <v>0</v>
      </c>
      <c r="M42" s="50">
        <f t="shared" si="0"/>
        <v>1</v>
      </c>
      <c r="N42" s="49">
        <f>IF('Output Calculations'!I42&gt;=Inputs!$H$8,100%,0%)</f>
        <v>1</v>
      </c>
      <c r="O42" s="106">
        <f ca="1">SUMPRODUCT(J42:N42,Inputs!$D$9:$H$9)/SUM(Inputs!$D$9:$H$9)</f>
        <v>0.55537239999999999</v>
      </c>
      <c r="P42" s="107">
        <f>_xlfn.XLOOKUP(C42,'Safety Index'!$A$2:$A$164,'Safety Index'!$D$2:$D$164,,0)</f>
        <v>0.75771604938271608</v>
      </c>
      <c r="Q42" s="18" cm="1">
        <f t="array" ref="Q42:R42">_xlfn.XLOOKUP(A42,'University Data'!$E$2:$E$274,IF(Inputs!$C$8='Unique University Data'!$D$3,'University Data'!$N$2:$O$274,'University Data'!$L$2:$M$274),,0)</f>
        <v>2.54</v>
      </c>
      <c r="R42" s="18">
        <v>2.54</v>
      </c>
      <c r="S42" s="76">
        <f>(IF(AND(Q42=0,R42=0),(Inputs!$B$8/4.3)*LOG(I42+1),IF(R42=Q42,IF(Inputs!$B$8&gt;=Q42,1,0),MIN(1,MAX(0,(Inputs!$B$8-Q42)/(R42-Q42))*LOG(I42+1))))*0.9+IF(AND(Inputs!$B$8&gt;R42,R42&gt;0),((Inputs!$B$8-R42)/(4.3-R42))*0.1,0))</f>
        <v>0.97556818181818183</v>
      </c>
      <c r="T42" s="108">
        <f>IF(S42=0,0,(S42*0.8)+((Inputs!$J$8/5)*0.2))</f>
        <v>0.98045454545454547</v>
      </c>
      <c r="U42" s="74">
        <f ca="1">IF(AND(Inputs!$I$8='Unique University Data'!$F$2,S42&gt;0),AVERAGE(O42,P42,T42),IF(T42=0,0,IF(T42=0,0,AVERAGE(O42,T42))))</f>
        <v>0.76451433161242044</v>
      </c>
      <c r="V42" s="110" t="str">
        <f>_xlfn.XLOOKUP(A42,'University Data'!$E$2:$E$274,'University Data'!$I$2:$I$274)</f>
        <v>All (except LLB &amp; JD)</v>
      </c>
    </row>
    <row r="43" spans="1:22" ht="14.45">
      <c r="A43" s="3" t="s">
        <v>95</v>
      </c>
      <c r="B43" s="52" t="str" cm="1">
        <f t="array" ref="B43:C43">_xlfn.XLOOKUP(A43,'University Data'!$E$2:$E$274,'University Data'!$B$2:$C$274)</f>
        <v>Europe</v>
      </c>
      <c r="C43" s="47" t="str">
        <v>France</v>
      </c>
      <c r="D43" s="51">
        <f>IF(Inputs!$B$8&gt;=(_xlfn.XLOOKUP('Output Calculations'!A43,'University Data'!$E$2:$E$276,'University Data'!$H$2:$H$276,,0)),1,0)</f>
        <v>1</v>
      </c>
      <c r="E43" s="51" t="str">
        <f>_xlfn.XLOOKUP(A43,'University Data'!$E$2:$E$274,'University Data'!$S$2:$S$274)</f>
        <v>No</v>
      </c>
      <c r="F43" s="48">
        <f ca="1">_xlfn.XLOOKUP(A43,'University Data'!$E$2:$E$274,'University Data'!$V$2:$V$274)</f>
        <v>2876.9124999999999</v>
      </c>
      <c r="G43" s="19">
        <f>IF(_xlfn.XLOOKUP(A43,'University Data'!$E$2:$E$274,'University Data'!$K$2:$K$274,,0)='Unique University Data'!$D$2,1,IF(_xlfn.XLOOKUP(A43,'University Data'!$E$2:$E$274,'University Data'!$K$2:$K$274,,0)=Inputs!$C$8,1,0))</f>
        <v>1</v>
      </c>
      <c r="H43" s="54" cm="1">
        <f t="array" ref="H43">IF(SUMPRODUCT(('University Mapping Data'!B:B = 'Output Calculations'!$A43)*('University Mapping Data'!D:D = Inputs!$G$6))&gt; 0, 1, 0)+ IF(SUMPRODUCT(('University Mapping Data'!B:B = 'Output Calculations'!$A43)*('University Mapping Data'!D:D = Inputs!$G$8)) &gt; 0, 1, 0)</f>
        <v>0</v>
      </c>
      <c r="I43" s="19" cm="1">
        <f t="array" ref="I43">_xlfn.XLOOKUP(A43,'University Data'!$E$2:$E$274,IF(Inputs!$C$8='Unique University Data'!$D$3,'University Data'!$F$2:$F$274,'University Data'!$G$2:$G$274),,0)</f>
        <v>6</v>
      </c>
      <c r="J43" s="57">
        <f ca="1">IF(((Inputs!$D$8-F43)/Inputs!$D$8)&gt;0,(Inputs!$D$8-F43)/Inputs!$D$8,0)</f>
        <v>4.10291666666667E-2</v>
      </c>
      <c r="K43" s="58">
        <f>IF(Inputs!$E$8='Output Calculations'!B43,1,IF(Inputs!$E$8="Any",1,0))</f>
        <v>0</v>
      </c>
      <c r="L43" s="49">
        <f>IF(AND(Inputs!$E$8=B43,Inputs!$F$8=C43),1,IF(AND(Inputs!$E$8=B43,Inputs!$F$8="Any"),1,IF(AND(Inputs!$E$8="Any",Inputs!$F$8="Any"),1,IF(AND(Inputs!$E$8="Any",Inputs!$F$8=C43),1,0))))</f>
        <v>0</v>
      </c>
      <c r="M43" s="50">
        <f t="shared" si="0"/>
        <v>0</v>
      </c>
      <c r="N43" s="49">
        <f>IF('Output Calculations'!I43&gt;=Inputs!$H$8,100%,0%)</f>
        <v>1</v>
      </c>
      <c r="O43" s="106">
        <f ca="1">SUMPRODUCT(J43:N43,Inputs!$D$9:$H$9)/SUM(Inputs!$D$9:$H$9)</f>
        <v>0.4041029166666667</v>
      </c>
      <c r="P43" s="107">
        <f>_xlfn.XLOOKUP(C43,'Safety Index'!$A$2:$A$164,'Safety Index'!$D$2:$D$164,,0)</f>
        <v>0.74897119341563789</v>
      </c>
      <c r="Q43" s="18" cm="1">
        <f t="array" ref="Q43:R43">_xlfn.XLOOKUP(A43,'University Data'!$E$2:$E$274,IF(Inputs!$C$8='Unique University Data'!$D$3,'University Data'!$N$2:$O$274,'University Data'!$L$2:$M$274),,0)</f>
        <v>3.02</v>
      </c>
      <c r="R43" s="18">
        <v>3.74</v>
      </c>
      <c r="S43" s="76">
        <f>(IF(AND(Q43=0,R43=0),(Inputs!$B$8/4.3)*LOG(I43+1),IF(R43=Q43,IF(Inputs!$B$8&gt;=Q43,1,0),MIN(1,MAX(0,(Inputs!$B$8-Q43)/(R43-Q43))*LOG(I43+1))))*0.9+IF(AND(Inputs!$B$8&gt;R43,R43&gt;0),((Inputs!$B$8-R43)/(4.3-R43))*0.1,0))</f>
        <v>0.9211309532294335</v>
      </c>
      <c r="T43" s="108">
        <f>IF(S43=0,0,(S43*0.8)+((Inputs!$J$8/5)*0.2))</f>
        <v>0.93690476258354694</v>
      </c>
      <c r="U43" s="74">
        <f ca="1">IF(AND(Inputs!$I$8='Unique University Data'!$F$2,S43&gt;0),AVERAGE(O43,P43,T43),IF(T43=0,0,IF(T43=0,0,AVERAGE(O43,T43))))</f>
        <v>0.69665962422195049</v>
      </c>
      <c r="V43" s="110" t="str">
        <f>_xlfn.XLOOKUP(A43,'University Data'!$E$2:$E$274,'University Data'!$I$2:$I$274)</f>
        <v>All (except LLB &amp; JD)</v>
      </c>
    </row>
    <row r="44" spans="1:22" ht="27.6">
      <c r="A44" s="3" t="s">
        <v>96</v>
      </c>
      <c r="B44" s="52" t="str" cm="1">
        <f t="array" ref="B44:C44">_xlfn.XLOOKUP(A44,'University Data'!$E$2:$E$274,'University Data'!$B$2:$C$274)</f>
        <v>Europe</v>
      </c>
      <c r="C44" s="47" t="str">
        <v>France</v>
      </c>
      <c r="D44" s="51">
        <f>IF(Inputs!$B$8&gt;=(_xlfn.XLOOKUP('Output Calculations'!A44,'University Data'!$E$2:$E$276,'University Data'!$H$2:$H$276,,0)),1,0)</f>
        <v>1</v>
      </c>
      <c r="E44" s="51" t="str">
        <f>_xlfn.XLOOKUP(A44,'University Data'!$E$2:$E$274,'University Data'!$S$2:$S$274)</f>
        <v>Yes (Subject to Availability)</v>
      </c>
      <c r="F44" s="48">
        <f ca="1">_xlfn.XLOOKUP(A44,'University Data'!$E$2:$E$274,'University Data'!$V$2:$V$274)</f>
        <v>1957.7950000000001</v>
      </c>
      <c r="G44" s="19">
        <f>IF(_xlfn.XLOOKUP(A44,'University Data'!$E$2:$E$274,'University Data'!$K$2:$K$274,,0)='Unique University Data'!$D$2,1,IF(_xlfn.XLOOKUP(A44,'University Data'!$E$2:$E$274,'University Data'!$K$2:$K$274,,0)=Inputs!$C$8,1,0))</f>
        <v>1</v>
      </c>
      <c r="H44" s="54" cm="1">
        <f t="array" ref="H44">IF(SUMPRODUCT(('University Mapping Data'!B:B = 'Output Calculations'!$A44)*('University Mapping Data'!D:D = Inputs!$G$6))&gt; 0, 1, 0)+ IF(SUMPRODUCT(('University Mapping Data'!B:B = 'Output Calculations'!$A44)*('University Mapping Data'!D:D = Inputs!$G$8)) &gt; 0, 1, 0)</f>
        <v>2</v>
      </c>
      <c r="I44" s="18" cm="1">
        <f t="array" ref="I44">_xlfn.XLOOKUP(A44,'University Data'!$E$2:$E$274,IF(Inputs!$C$8='Unique University Data'!$D$3,'University Data'!$F$2:$F$274,'University Data'!$G$2:$G$274),,0)</f>
        <v>8</v>
      </c>
      <c r="J44" s="57">
        <f ca="1">IF(((Inputs!$D$8-F44)/Inputs!$D$8)&gt;0,(Inputs!$D$8-F44)/Inputs!$D$8,0)</f>
        <v>0.34740166666666666</v>
      </c>
      <c r="K44" s="58">
        <f>IF(Inputs!$E$8='Output Calculations'!B44,1,IF(Inputs!$E$8="Any",1,0))</f>
        <v>0</v>
      </c>
      <c r="L44" s="49">
        <f>IF(AND(Inputs!$E$8=B44,Inputs!$F$8=C44),1,IF(AND(Inputs!$E$8=B44,Inputs!$F$8="Any"),1,IF(AND(Inputs!$E$8="Any",Inputs!$F$8="Any"),1,IF(AND(Inputs!$E$8="Any",Inputs!$F$8=C44),1,0))))</f>
        <v>0</v>
      </c>
      <c r="M44" s="50">
        <f t="shared" si="0"/>
        <v>1</v>
      </c>
      <c r="N44" s="49">
        <f>IF('Output Calculations'!I44&gt;=Inputs!$H$8,100%,0%)</f>
        <v>1</v>
      </c>
      <c r="O44" s="106">
        <f ca="1">SUMPRODUCT(J44:N44,Inputs!$D$9:$H$9)/SUM(Inputs!$D$9:$H$9)</f>
        <v>0.53474016666666668</v>
      </c>
      <c r="P44" s="107">
        <f>_xlfn.XLOOKUP(C44,'Safety Index'!$A$2:$A$164,'Safety Index'!$D$2:$D$164,,0)</f>
        <v>0.74897119341563789</v>
      </c>
      <c r="Q44" s="18" cm="1">
        <f t="array" ref="Q44:R44">_xlfn.XLOOKUP(A44,'University Data'!$E$2:$E$274,IF(Inputs!$C$8='Unique University Data'!$D$3,'University Data'!$N$2:$O$274,'University Data'!$L$2:$M$274),,0)</f>
        <v>3.15</v>
      </c>
      <c r="R44" s="18">
        <v>3.39</v>
      </c>
      <c r="S44" s="76">
        <f>(IF(AND(Q44=0,R44=0),(Inputs!$B$8/4.3)*LOG(I44+1),IF(R44=Q44,IF(Inputs!$B$8&gt;=Q44,1,0),MIN(1,MAX(0,(Inputs!$B$8-Q44)/(R44-Q44))*LOG(I44+1))))*0.9+IF(AND(Inputs!$B$8&gt;R44,R44&gt;0),((Inputs!$B$8-R44)/(4.3-R44))*0.1,0))</f>
        <v>0.9527472527472528</v>
      </c>
      <c r="T44" s="108">
        <f>IF(S44=0,0,(S44*0.8)+((Inputs!$J$8/5)*0.2))</f>
        <v>0.96219780219780238</v>
      </c>
      <c r="U44" s="74">
        <f ca="1">IF(AND(Inputs!$I$8='Unique University Data'!$F$2,S44&gt;0),AVERAGE(O44,P44,T44),IF(T44=0,0,IF(T44=0,0,AVERAGE(O44,T44))))</f>
        <v>0.74863638742670224</v>
      </c>
      <c r="V44" s="110" t="str">
        <f>_xlfn.XLOOKUP(A44,'University Data'!$E$2:$E$274,'University Data'!$I$2:$I$274)</f>
        <v>All (except LLB &amp; JD)</v>
      </c>
    </row>
    <row r="45" spans="1:22" ht="27.6">
      <c r="A45" s="3" t="s">
        <v>97</v>
      </c>
      <c r="B45" s="52" t="str" cm="1">
        <f t="array" ref="B45:C45">_xlfn.XLOOKUP(A45,'University Data'!$E$2:$E$274,'University Data'!$B$2:$C$274)</f>
        <v>Europe</v>
      </c>
      <c r="C45" s="47" t="str">
        <v>Germany</v>
      </c>
      <c r="D45" s="51">
        <f>IF(Inputs!$B$8&gt;=(_xlfn.XLOOKUP('Output Calculations'!A45,'University Data'!$E$2:$E$276,'University Data'!$H$2:$H$276,,0)),1,0)</f>
        <v>1</v>
      </c>
      <c r="E45" s="51" t="str">
        <f>_xlfn.XLOOKUP(A45,'University Data'!$E$2:$E$274,'University Data'!$S$2:$S$274)</f>
        <v>Yes (Subject to Availability)</v>
      </c>
      <c r="F45" s="48">
        <f ca="1">_xlfn.XLOOKUP(A45,'University Data'!$E$2:$E$274,'University Data'!$V$2:$V$274)</f>
        <v>1785.9274999999998</v>
      </c>
      <c r="G45" s="19">
        <f>IF(_xlfn.XLOOKUP(A45,'University Data'!$E$2:$E$274,'University Data'!$K$2:$K$274,,0)='Unique University Data'!$D$2,1,IF(_xlfn.XLOOKUP(A45,'University Data'!$E$2:$E$274,'University Data'!$K$2:$K$274,,0)=Inputs!$C$8,1,0))</f>
        <v>1</v>
      </c>
      <c r="H45" s="54" cm="1">
        <f t="array" ref="H45">IF(SUMPRODUCT(('University Mapping Data'!B:B = 'Output Calculations'!$A45)*('University Mapping Data'!D:D = Inputs!$G$6))&gt; 0, 1, 0)+ IF(SUMPRODUCT(('University Mapping Data'!B:B = 'Output Calculations'!$A45)*('University Mapping Data'!D:D = Inputs!$G$8)) &gt; 0, 1, 0)</f>
        <v>0</v>
      </c>
      <c r="I45" s="19" cm="1">
        <f t="array" ref="I45">_xlfn.XLOOKUP(A45,'University Data'!$E$2:$E$274,IF(Inputs!$C$8='Unique University Data'!$D$3,'University Data'!$F$2:$F$274,'University Data'!$G$2:$G$274),,0)</f>
        <v>6</v>
      </c>
      <c r="J45" s="57">
        <f ca="1">IF(((Inputs!$D$8-F45)/Inputs!$D$8)&gt;0,(Inputs!$D$8-F45)/Inputs!$D$8,0)</f>
        <v>0.40469083333333339</v>
      </c>
      <c r="K45" s="58">
        <f>IF(Inputs!$E$8='Output Calculations'!B45,1,IF(Inputs!$E$8="Any",1,0))</f>
        <v>0</v>
      </c>
      <c r="L45" s="49">
        <f>IF(AND(Inputs!$E$8=B45,Inputs!$F$8=C45),1,IF(AND(Inputs!$E$8=B45,Inputs!$F$8="Any"),1,IF(AND(Inputs!$E$8="Any",Inputs!$F$8="Any"),1,IF(AND(Inputs!$E$8="Any",Inputs!$F$8=C45),1,0))))</f>
        <v>0</v>
      </c>
      <c r="M45" s="50">
        <f t="shared" si="0"/>
        <v>0</v>
      </c>
      <c r="N45" s="49">
        <f>IF('Output Calculations'!I45&gt;=Inputs!$H$8,100%,0%)</f>
        <v>1</v>
      </c>
      <c r="O45" s="106">
        <f ca="1">SUMPRODUCT(J45:N45,Inputs!$D$9:$H$9)/SUM(Inputs!$D$9:$H$9)</f>
        <v>0.44046908333333334</v>
      </c>
      <c r="P45" s="107">
        <f>_xlfn.XLOOKUP(C45,'Safety Index'!$A$2:$A$164,'Safety Index'!$D$2:$D$164,,0)</f>
        <v>0.88940329218107006</v>
      </c>
      <c r="Q45" s="18" cm="1">
        <f t="array" ref="Q45:R45">_xlfn.XLOOKUP(A45,'University Data'!$E$2:$E$274,IF(Inputs!$C$8='Unique University Data'!$D$3,'University Data'!$N$2:$O$274,'University Data'!$L$2:$M$274),,0)</f>
        <v>3.17</v>
      </c>
      <c r="R45" s="18">
        <v>3.66</v>
      </c>
      <c r="S45" s="76">
        <f>(IF(AND(Q45=0,R45=0),(Inputs!$B$8/4.3)*LOG(I45+1),IF(R45=Q45,IF(Inputs!$B$8&gt;=Q45,1,0),MIN(1,MAX(0,(Inputs!$B$8-Q45)/(R45-Q45))*LOG(I45+1))))*0.9+IF(AND(Inputs!$B$8&gt;R45,R45&gt;0),((Inputs!$B$8-R45)/(4.3-R45))*0.1,0))</f>
        <v>0.93281250000000004</v>
      </c>
      <c r="T45" s="108">
        <f>IF(S45=0,0,(S45*0.8)+((Inputs!$J$8/5)*0.2))</f>
        <v>0.94625000000000004</v>
      </c>
      <c r="U45" s="74">
        <f ca="1">IF(AND(Inputs!$I$8='Unique University Data'!$F$2,S45&gt;0),AVERAGE(O45,P45,T45),IF(T45=0,0,IF(T45=0,0,AVERAGE(O45,T45))))</f>
        <v>0.75870745850480115</v>
      </c>
      <c r="V45" s="110" t="str">
        <f>_xlfn.XLOOKUP(A45,'University Data'!$E$2:$E$274,'University Data'!$I$2:$I$274)</f>
        <v>All (except LLB &amp; JD)</v>
      </c>
    </row>
    <row r="46" spans="1:22" ht="27.6">
      <c r="A46" s="3" t="s">
        <v>98</v>
      </c>
      <c r="B46" s="52" t="str" cm="1">
        <f t="array" ref="B46:C46">_xlfn.XLOOKUP(A46,'University Data'!$E$2:$E$274,'University Data'!$B$2:$C$274)</f>
        <v>Asia</v>
      </c>
      <c r="C46" s="47" t="str">
        <v>S. Korea</v>
      </c>
      <c r="D46" s="51">
        <f>IF(Inputs!$B$8&gt;=(_xlfn.XLOOKUP('Output Calculations'!A46,'University Data'!$E$2:$E$276,'University Data'!$H$2:$H$276,,0)),1,0)</f>
        <v>1</v>
      </c>
      <c r="E46" s="51" t="str">
        <f>_xlfn.XLOOKUP(A46,'University Data'!$E$2:$E$274,'University Data'!$S$2:$S$274)</f>
        <v>Yes (Subject to Availability)</v>
      </c>
      <c r="F46" s="48">
        <f ca="1">_xlfn.XLOOKUP(A46,'University Data'!$E$2:$E$274,'University Data'!$V$2:$V$274)</f>
        <v>1022.1667</v>
      </c>
      <c r="G46" s="19">
        <f>IF(_xlfn.XLOOKUP(A46,'University Data'!$E$2:$E$274,'University Data'!$K$2:$K$274,,0)='Unique University Data'!$D$2,1,IF(_xlfn.XLOOKUP(A46,'University Data'!$E$2:$E$274,'University Data'!$K$2:$K$274,,0)=Inputs!$C$8,1,0))</f>
        <v>1</v>
      </c>
      <c r="H46" s="54" cm="1">
        <f t="array" ref="H46">IF(SUMPRODUCT(('University Mapping Data'!B:B = 'Output Calculations'!$A46)*('University Mapping Data'!D:D = Inputs!$G$6))&gt; 0, 1, 0)+ IF(SUMPRODUCT(('University Mapping Data'!B:B = 'Output Calculations'!$A46)*('University Mapping Data'!D:D = Inputs!$G$8)) &gt; 0, 1, 0)</f>
        <v>2</v>
      </c>
      <c r="I46" s="18" cm="1">
        <f t="array" ref="I46">_xlfn.XLOOKUP(A46,'University Data'!$E$2:$E$274,IF(Inputs!$C$8='Unique University Data'!$D$3,'University Data'!$F$2:$F$274,'University Data'!$G$2:$G$274),,0)</f>
        <v>1</v>
      </c>
      <c r="J46" s="57">
        <f ca="1">IF(((Inputs!$D$8-F46)/Inputs!$D$8)&gt;0,(Inputs!$D$8-F46)/Inputs!$D$8,0)</f>
        <v>0.65927776666666671</v>
      </c>
      <c r="K46" s="58">
        <f>IF(Inputs!$E$8='Output Calculations'!B46,1,IF(Inputs!$E$8="Any",1,0))</f>
        <v>1</v>
      </c>
      <c r="L46" s="49">
        <f>IF(AND(Inputs!$E$8=B46,Inputs!$F$8=C46),1,IF(AND(Inputs!$E$8=B46,Inputs!$F$8="Any"),1,IF(AND(Inputs!$E$8="Any",Inputs!$F$8="Any"),1,IF(AND(Inputs!$E$8="Any",Inputs!$F$8=C46),1,0))))</f>
        <v>0</v>
      </c>
      <c r="M46" s="50">
        <f t="shared" si="0"/>
        <v>1</v>
      </c>
      <c r="N46" s="49">
        <f>IF('Output Calculations'!I46&gt;=Inputs!$H$8,100%,0%)</f>
        <v>1</v>
      </c>
      <c r="O46" s="106">
        <f ca="1">SUMPRODUCT(J46:N46,Inputs!$D$9:$H$9)/SUM(Inputs!$D$9:$H$9)</f>
        <v>0.96592777666666652</v>
      </c>
      <c r="P46" s="107">
        <f>_xlfn.XLOOKUP(C46,'Safety Index'!$A$2:$A$164,'Safety Index'!$D$2:$D$164,,0)</f>
        <v>0.81069958847736634</v>
      </c>
      <c r="Q46" s="18" cm="1">
        <f t="array" ref="Q46:R46">_xlfn.XLOOKUP(A46,'University Data'!$E$2:$E$274,IF(Inputs!$C$8='Unique University Data'!$D$3,'University Data'!$N$2:$O$274,'University Data'!$L$2:$M$274),,0)</f>
        <v>3.8</v>
      </c>
      <c r="R46" s="18">
        <v>3.8</v>
      </c>
      <c r="S46" s="76">
        <f>(IF(AND(Q46=0,R46=0),(Inputs!$B$8/4.3)*LOG(I46+1),IF(R46=Q46,IF(Inputs!$B$8&gt;=Q46,1,0),MIN(1,MAX(0,(Inputs!$B$8-Q46)/(R46-Q46))*LOG(I46+1))))*0.9+IF(AND(Inputs!$B$8&gt;R46,R46&gt;0),((Inputs!$B$8-R46)/(4.3-R46))*0.1,0))</f>
        <v>0.91400000000000003</v>
      </c>
      <c r="T46" s="108">
        <f>IF(S46=0,0,(S46*0.8)+((Inputs!$J$8/5)*0.2))</f>
        <v>0.93120000000000003</v>
      </c>
      <c r="U46" s="74">
        <f ca="1">IF(AND(Inputs!$I$8='Unique University Data'!$F$2,S46&gt;0),AVERAGE(O46,P46,T46),IF(T46=0,0,IF(T46=0,0,AVERAGE(O46,T46))))</f>
        <v>0.90260912171467755</v>
      </c>
      <c r="V46" s="110" t="str">
        <f>_xlfn.XLOOKUP(A46,'University Data'!$E$2:$E$274,'University Data'!$I$2:$I$274)</f>
        <v>All (except LLB &amp; JD)</v>
      </c>
    </row>
    <row r="47" spans="1:22" ht="14.45">
      <c r="A47" s="5" t="s">
        <v>99</v>
      </c>
      <c r="B47" s="52" t="str" cm="1">
        <f t="array" ref="B47:C47">_xlfn.XLOOKUP(A47,'University Data'!$E$2:$E$274,'University Data'!$B$2:$C$274)</f>
        <v>South America</v>
      </c>
      <c r="C47" s="47" t="str">
        <v>Brazil</v>
      </c>
      <c r="D47" s="51">
        <f>IF(Inputs!$B$8&gt;=(_xlfn.XLOOKUP('Output Calculations'!A47,'University Data'!$E$2:$E$276,'University Data'!$H$2:$H$276,,0)),1,0)</f>
        <v>1</v>
      </c>
      <c r="E47" s="51" t="str">
        <f>_xlfn.XLOOKUP(A47,'University Data'!$E$2:$E$274,'University Data'!$S$2:$S$274)</f>
        <v>No</v>
      </c>
      <c r="F47" s="48">
        <f ca="1">_xlfn.XLOOKUP(A47,'University Data'!$E$2:$E$274,'University Data'!$V$2:$V$274)</f>
        <v>1644.68425</v>
      </c>
      <c r="G47" s="19">
        <f>IF(_xlfn.XLOOKUP(A47,'University Data'!$E$2:$E$274,'University Data'!$K$2:$K$274,,0)='Unique University Data'!$D$2,1,IF(_xlfn.XLOOKUP(A47,'University Data'!$E$2:$E$274,'University Data'!$K$2:$K$274,,0)=Inputs!$C$8,1,0))</f>
        <v>1</v>
      </c>
      <c r="H47" s="54" cm="1">
        <f t="array" ref="H47">IF(SUMPRODUCT(('University Mapping Data'!B:B = 'Output Calculations'!$A47)*('University Mapping Data'!D:D = Inputs!$G$6))&gt; 0, 1, 0)+ IF(SUMPRODUCT(('University Mapping Data'!B:B = 'Output Calculations'!$A47)*('University Mapping Data'!D:D = Inputs!$G$8)) &gt; 0, 1, 0)</f>
        <v>2</v>
      </c>
      <c r="I47" s="19" cm="1">
        <f t="array" ref="I47">_xlfn.XLOOKUP(A47,'University Data'!$E$2:$E$274,IF(Inputs!$C$8='Unique University Data'!$D$3,'University Data'!$F$2:$F$274,'University Data'!$G$2:$G$274),,0)</f>
        <v>2</v>
      </c>
      <c r="J47" s="57">
        <f ca="1">IF(((Inputs!$D$8-F47)/Inputs!$D$8)&gt;0,(Inputs!$D$8-F47)/Inputs!$D$8,0)</f>
        <v>0.45177191666666666</v>
      </c>
      <c r="K47" s="58">
        <f>IF(Inputs!$E$8='Output Calculations'!B47,1,IF(Inputs!$E$8="Any",1,0))</f>
        <v>0</v>
      </c>
      <c r="L47" s="49">
        <f>IF(AND(Inputs!$E$8=B47,Inputs!$F$8=C47),1,IF(AND(Inputs!$E$8=B47,Inputs!$F$8="Any"),1,IF(AND(Inputs!$E$8="Any",Inputs!$F$8="Any"),1,IF(AND(Inputs!$E$8="Any",Inputs!$F$8=C47),1,0))))</f>
        <v>0</v>
      </c>
      <c r="M47" s="50">
        <f t="shared" si="0"/>
        <v>1</v>
      </c>
      <c r="N47" s="49">
        <f>IF('Output Calculations'!I47&gt;=Inputs!$H$8,100%,0%)</f>
        <v>1</v>
      </c>
      <c r="O47" s="106">
        <f ca="1">SUMPRODUCT(J47:N47,Inputs!$D$9:$H$9)/SUM(Inputs!$D$9:$H$9)</f>
        <v>0.54517719166666667</v>
      </c>
      <c r="P47" s="107">
        <f>_xlfn.XLOOKUP(C47,'Safety Index'!$A$2:$A$164,'Safety Index'!$D$2:$D$164,,0)</f>
        <v>0.62011316872427991</v>
      </c>
      <c r="Q47" s="18" cm="1">
        <f t="array" ref="Q47:R47">_xlfn.XLOOKUP(A47,'University Data'!$E$2:$E$274,IF(Inputs!$C$8='Unique University Data'!$D$3,'University Data'!$N$2:$O$274,'University Data'!$L$2:$M$274),,0)</f>
        <v>0</v>
      </c>
      <c r="R47" s="18">
        <v>0</v>
      </c>
      <c r="S47" s="76">
        <f>(IF(AND(Q47=0,R47=0),(Inputs!$B$8/4.3)*LOG(I47+1),IF(R47=Q47,IF(Inputs!$B$8&gt;=Q47,1,0),MIN(1,MAX(0,(Inputs!$B$8-Q47)/(R47-Q47))*LOG(I47+1))))*0.9+IF(AND(Inputs!$B$8&gt;R47,R47&gt;0),((Inputs!$B$8-R47)/(4.3-R47))*0.1,0))</f>
        <v>0.38646821632292661</v>
      </c>
      <c r="T47" s="108">
        <f>IF(S47=0,0,(S47*0.8)+((Inputs!$J$8/5)*0.2))</f>
        <v>0.50917457305834124</v>
      </c>
      <c r="U47" s="74">
        <f ca="1">IF(AND(Inputs!$I$8='Unique University Data'!$F$2,S47&gt;0),AVERAGE(O47,P47,T47),IF(T47=0,0,IF(T47=0,0,AVERAGE(O47,T47))))</f>
        <v>0.55815497781642931</v>
      </c>
      <c r="V47" s="110" t="str">
        <f>_xlfn.XLOOKUP(A47,'University Data'!$E$2:$E$274,'University Data'!$I$2:$I$274)</f>
        <v>All (except LLB &amp; JD)</v>
      </c>
    </row>
    <row r="48" spans="1:22" ht="27.6">
      <c r="A48" s="3" t="s">
        <v>100</v>
      </c>
      <c r="B48" s="52" t="str" cm="1">
        <f t="array" ref="B48:C48">_xlfn.XLOOKUP(A48,'University Data'!$E$2:$E$274,'University Data'!$B$2:$C$274)</f>
        <v>Europe</v>
      </c>
      <c r="C48" s="47" t="str">
        <v>Germany</v>
      </c>
      <c r="D48" s="51">
        <f>IF(Inputs!$B$8&gt;=(_xlfn.XLOOKUP('Output Calculations'!A48,'University Data'!$E$2:$E$276,'University Data'!$H$2:$H$276,,0)),1,0)</f>
        <v>1</v>
      </c>
      <c r="E48" s="51" t="str">
        <f>_xlfn.XLOOKUP(A48,'University Data'!$E$2:$E$274,'University Data'!$S$2:$S$274)</f>
        <v>Yes (Subject to Availability)</v>
      </c>
      <c r="F48" s="48">
        <f ca="1">_xlfn.XLOOKUP(A48,'University Data'!$E$2:$E$274,'University Data'!$V$2:$V$274)</f>
        <v>2022.80575</v>
      </c>
      <c r="G48" s="19">
        <f>IF(_xlfn.XLOOKUP(A48,'University Data'!$E$2:$E$274,'University Data'!$K$2:$K$274,,0)='Unique University Data'!$D$2,1,IF(_xlfn.XLOOKUP(A48,'University Data'!$E$2:$E$274,'University Data'!$K$2:$K$274,,0)=Inputs!$C$8,1,0))</f>
        <v>0</v>
      </c>
      <c r="H48" s="54" cm="1">
        <f t="array" ref="H48">IF(SUMPRODUCT(('University Mapping Data'!B:B = 'Output Calculations'!$A48)*('University Mapping Data'!D:D = Inputs!$G$6))&gt; 0, 1, 0)+ IF(SUMPRODUCT(('University Mapping Data'!B:B = 'Output Calculations'!$A48)*('University Mapping Data'!D:D = Inputs!$G$8)) &gt; 0, 1, 0)</f>
        <v>2</v>
      </c>
      <c r="I48" s="18" cm="1">
        <f t="array" ref="I48">_xlfn.XLOOKUP(A48,'University Data'!$E$2:$E$274,IF(Inputs!$C$8='Unique University Data'!$D$3,'University Data'!$F$2:$F$274,'University Data'!$G$2:$G$274),,0)</f>
        <v>0</v>
      </c>
      <c r="J48" s="57">
        <f ca="1">IF(((Inputs!$D$8-F48)/Inputs!$D$8)&gt;0,(Inputs!$D$8-F48)/Inputs!$D$8,0)</f>
        <v>0.32573141666666666</v>
      </c>
      <c r="K48" s="58">
        <f>IF(Inputs!$E$8='Output Calculations'!B48,1,IF(Inputs!$E$8="Any",1,0))</f>
        <v>0</v>
      </c>
      <c r="L48" s="49">
        <f>IF(AND(Inputs!$E$8=B48,Inputs!$F$8=C48),1,IF(AND(Inputs!$E$8=B48,Inputs!$F$8="Any"),1,IF(AND(Inputs!$E$8="Any",Inputs!$F$8="Any"),1,IF(AND(Inputs!$E$8="Any",Inputs!$F$8=C48),1,0))))</f>
        <v>0</v>
      </c>
      <c r="M48" s="50">
        <f t="shared" si="0"/>
        <v>1</v>
      </c>
      <c r="N48" s="49">
        <f>IF('Output Calculations'!I48&gt;=Inputs!$H$8,100%,0%)</f>
        <v>0</v>
      </c>
      <c r="O48" s="106">
        <f ca="1">SUMPRODUCT(J48:N48,Inputs!$D$9:$H$9)/SUM(Inputs!$D$9:$H$9)</f>
        <v>0.13257314166666667</v>
      </c>
      <c r="P48" s="107">
        <f>_xlfn.XLOOKUP(C48,'Safety Index'!$A$2:$A$164,'Safety Index'!$D$2:$D$164,,0)</f>
        <v>0.88940329218107006</v>
      </c>
      <c r="Q48" s="18" cm="1">
        <f t="array" ref="Q48:R48">_xlfn.XLOOKUP(A48,'University Data'!$E$2:$E$274,IF(Inputs!$C$8='Unique University Data'!$D$3,'University Data'!$N$2:$O$274,'University Data'!$L$2:$M$274),,0)</f>
        <v>0</v>
      </c>
      <c r="R48" s="18">
        <v>0</v>
      </c>
      <c r="S48" s="76">
        <f>(IF(AND(Q48=0,R48=0),(Inputs!$B$8/4.3)*LOG(I48+1),IF(R48=Q48,IF(Inputs!$B$8&gt;=Q48,1,0),MIN(1,MAX(0,(Inputs!$B$8-Q48)/(R48-Q48))*LOG(I48+1))))*0.9+IF(AND(Inputs!$B$8&gt;R48,R48&gt;0),((Inputs!$B$8-R48)/(4.3-R48))*0.1,0))</f>
        <v>0</v>
      </c>
      <c r="T48" s="108">
        <f>IF(S48=0,0,(S48*0.8)+((Inputs!$J$8/5)*0.2))</f>
        <v>0</v>
      </c>
      <c r="U48" s="74">
        <f>IF(AND(Inputs!$I$8='Unique University Data'!$F$2,S48&gt;0),AVERAGE(O48,P48,T48),IF(T48=0,0,IF(T48=0,0,AVERAGE(O48,T48))))</f>
        <v>0</v>
      </c>
      <c r="V48" s="110" t="str">
        <f>_xlfn.XLOOKUP(A48,'University Data'!$E$2:$E$274,'University Data'!$I$2:$I$274)</f>
        <v>All (except LLB &amp; JD)</v>
      </c>
    </row>
    <row r="49" spans="1:22" ht="27.6">
      <c r="A49" s="3" t="s">
        <v>101</v>
      </c>
      <c r="B49" s="52" t="str" cm="1">
        <f t="array" ref="B49:C49">_xlfn.XLOOKUP(A49,'University Data'!$E$2:$E$274,'University Data'!$B$2:$C$274)</f>
        <v>Europe</v>
      </c>
      <c r="C49" s="47" t="str">
        <v>Germany</v>
      </c>
      <c r="D49" s="51">
        <f>IF(Inputs!$B$8&gt;=(_xlfn.XLOOKUP('Output Calculations'!A49,'University Data'!$E$2:$E$276,'University Data'!$H$2:$H$276,,0)),1,0)</f>
        <v>1</v>
      </c>
      <c r="E49" s="51" t="str">
        <f>_xlfn.XLOOKUP(A49,'University Data'!$E$2:$E$274,'University Data'!$S$2:$S$274)</f>
        <v>Yes (Subject to Availability)</v>
      </c>
      <c r="F49" s="48">
        <f ca="1">_xlfn.XLOOKUP(A49,'University Data'!$E$2:$E$274,'University Data'!$V$2:$V$274)</f>
        <v>2022.80575</v>
      </c>
      <c r="G49" s="19">
        <f>IF(_xlfn.XLOOKUP(A49,'University Data'!$E$2:$E$274,'University Data'!$K$2:$K$274,,0)='Unique University Data'!$D$2,1,IF(_xlfn.XLOOKUP(A49,'University Data'!$E$2:$E$274,'University Data'!$K$2:$K$274,,0)=Inputs!$C$8,1,0))</f>
        <v>1</v>
      </c>
      <c r="H49" s="54" cm="1">
        <f t="array" ref="H49">IF(SUMPRODUCT(('University Mapping Data'!B:B = 'Output Calculations'!$A49)*('University Mapping Data'!D:D = Inputs!$G$6))&gt; 0, 1, 0)+ IF(SUMPRODUCT(('University Mapping Data'!B:B = 'Output Calculations'!$A49)*('University Mapping Data'!D:D = Inputs!$G$8)) &gt; 0, 1, 0)</f>
        <v>0</v>
      </c>
      <c r="I49" s="19" cm="1">
        <f t="array" ref="I49">_xlfn.XLOOKUP(A49,'University Data'!$E$2:$E$274,IF(Inputs!$C$8='Unique University Data'!$D$3,'University Data'!$F$2:$F$274,'University Data'!$G$2:$G$274),,0)</f>
        <v>0</v>
      </c>
      <c r="J49" s="57">
        <f ca="1">IF(((Inputs!$D$8-F49)/Inputs!$D$8)&gt;0,(Inputs!$D$8-F49)/Inputs!$D$8,0)</f>
        <v>0.32573141666666666</v>
      </c>
      <c r="K49" s="58">
        <f>IF(Inputs!$E$8='Output Calculations'!B49,1,IF(Inputs!$E$8="Any",1,0))</f>
        <v>0</v>
      </c>
      <c r="L49" s="49">
        <f>IF(AND(Inputs!$E$8=B49,Inputs!$F$8=C49),1,IF(AND(Inputs!$E$8=B49,Inputs!$F$8="Any"),1,IF(AND(Inputs!$E$8="Any",Inputs!$F$8="Any"),1,IF(AND(Inputs!$E$8="Any",Inputs!$F$8=C49),1,0))))</f>
        <v>0</v>
      </c>
      <c r="M49" s="50">
        <f t="shared" si="0"/>
        <v>0</v>
      </c>
      <c r="N49" s="49">
        <f>IF('Output Calculations'!I49&gt;=Inputs!$H$8,100%,0%)</f>
        <v>0</v>
      </c>
      <c r="O49" s="106">
        <f ca="1">SUMPRODUCT(J49:N49,Inputs!$D$9:$H$9)/SUM(Inputs!$D$9:$H$9)</f>
        <v>3.2573141666666666E-2</v>
      </c>
      <c r="P49" s="107">
        <f>_xlfn.XLOOKUP(C49,'Safety Index'!$A$2:$A$164,'Safety Index'!$D$2:$D$164,,0)</f>
        <v>0.88940329218107006</v>
      </c>
      <c r="Q49" s="18" cm="1">
        <f t="array" ref="Q49:R49">_xlfn.XLOOKUP(A49,'University Data'!$E$2:$E$274,IF(Inputs!$C$8='Unique University Data'!$D$3,'University Data'!$N$2:$O$274,'University Data'!$L$2:$M$274),,0)</f>
        <v>0</v>
      </c>
      <c r="R49" s="18">
        <v>0</v>
      </c>
      <c r="S49" s="76">
        <f>(IF(AND(Q49=0,R49=0),(Inputs!$B$8/4.3)*LOG(I49+1),IF(R49=Q49,IF(Inputs!$B$8&gt;=Q49,1,0),MIN(1,MAX(0,(Inputs!$B$8-Q49)/(R49-Q49))*LOG(I49+1))))*0.9+IF(AND(Inputs!$B$8&gt;R49,R49&gt;0),((Inputs!$B$8-R49)/(4.3-R49))*0.1,0))</f>
        <v>0</v>
      </c>
      <c r="T49" s="108">
        <f>IF(S49=0,0,(S49*0.8)+((Inputs!$J$8/5)*0.2))</f>
        <v>0</v>
      </c>
      <c r="U49" s="74">
        <f>IF(AND(Inputs!$I$8='Unique University Data'!$F$2,S49&gt;0),AVERAGE(O49,P49,T49),IF(T49=0,0,IF(T49=0,0,AVERAGE(O49,T49))))</f>
        <v>0</v>
      </c>
      <c r="V49" s="110" t="str">
        <f>_xlfn.XLOOKUP(A49,'University Data'!$E$2:$E$274,'University Data'!$I$2:$I$274)</f>
        <v>LLB &amp; JD</v>
      </c>
    </row>
    <row r="50" spans="1:22" ht="27.6">
      <c r="A50" s="3" t="s">
        <v>102</v>
      </c>
      <c r="B50" s="52" t="str" cm="1">
        <f t="array" ref="B50:C50">_xlfn.XLOOKUP(A50,'University Data'!$E$2:$E$274,'University Data'!$B$2:$C$274)</f>
        <v>Asia</v>
      </c>
      <c r="C50" s="47" t="str">
        <v>China</v>
      </c>
      <c r="D50" s="51">
        <f>IF(Inputs!$B$8&gt;=(_xlfn.XLOOKUP('Output Calculations'!A50,'University Data'!$E$2:$E$276,'University Data'!$H$2:$H$276,,0)),1,0)</f>
        <v>1</v>
      </c>
      <c r="E50" s="51" t="str">
        <f>_xlfn.XLOOKUP(A50,'University Data'!$E$2:$E$274,'University Data'!$S$2:$S$274)</f>
        <v>Yes (Subject to Availability)</v>
      </c>
      <c r="F50" s="48">
        <f ca="1">_xlfn.XLOOKUP(A50,'University Data'!$E$2:$E$274,'University Data'!$V$2:$V$274)</f>
        <v>1326.384</v>
      </c>
      <c r="G50" s="19">
        <f>IF(_xlfn.XLOOKUP(A50,'University Data'!$E$2:$E$274,'University Data'!$K$2:$K$274,,0)='Unique University Data'!$D$2,1,IF(_xlfn.XLOOKUP(A50,'University Data'!$E$2:$E$274,'University Data'!$K$2:$K$274,,0)=Inputs!$C$8,1,0))</f>
        <v>1</v>
      </c>
      <c r="H50" s="54" cm="1">
        <f t="array" ref="H50">IF(SUMPRODUCT(('University Mapping Data'!B:B = 'Output Calculations'!$A50)*('University Mapping Data'!D:D = Inputs!$G$6))&gt; 0, 1, 0)+ IF(SUMPRODUCT(('University Mapping Data'!B:B = 'Output Calculations'!$A50)*('University Mapping Data'!D:D = Inputs!$G$8)) &gt; 0, 1, 0)</f>
        <v>0</v>
      </c>
      <c r="I50" s="18" cm="1">
        <f t="array" ref="I50">_xlfn.XLOOKUP(A50,'University Data'!$E$2:$E$274,IF(Inputs!$C$8='Unique University Data'!$D$3,'University Data'!$F$2:$F$274,'University Data'!$G$2:$G$274),,0)</f>
        <v>2</v>
      </c>
      <c r="J50" s="57">
        <f ca="1">IF(((Inputs!$D$8-F50)/Inputs!$D$8)&gt;0,(Inputs!$D$8-F50)/Inputs!$D$8,0)</f>
        <v>0.55787200000000003</v>
      </c>
      <c r="K50" s="58">
        <f>IF(Inputs!$E$8='Output Calculations'!B50,1,IF(Inputs!$E$8="Any",1,0))</f>
        <v>1</v>
      </c>
      <c r="L50" s="49">
        <f>IF(AND(Inputs!$E$8=B50,Inputs!$F$8=C50),1,IF(AND(Inputs!$E$8=B50,Inputs!$F$8="Any"),1,IF(AND(Inputs!$E$8="Any",Inputs!$F$8="Any"),1,IF(AND(Inputs!$E$8="Any",Inputs!$F$8=C50),1,0))))</f>
        <v>0</v>
      </c>
      <c r="M50" s="50">
        <f t="shared" si="0"/>
        <v>0</v>
      </c>
      <c r="N50" s="49">
        <f>IF('Output Calculations'!I50&gt;=Inputs!$H$8,100%,0%)</f>
        <v>1</v>
      </c>
      <c r="O50" s="106">
        <f ca="1">SUMPRODUCT(J50:N50,Inputs!$D$9:$H$9)/SUM(Inputs!$D$9:$H$9)</f>
        <v>0.85578719999999997</v>
      </c>
      <c r="P50" s="107">
        <f>_xlfn.XLOOKUP(C50,'Safety Index'!$A$2:$A$164,'Safety Index'!$D$2:$D$164,,0)</f>
        <v>0.7456275720164609</v>
      </c>
      <c r="Q50" s="18" cm="1">
        <f t="array" ref="Q50:R50">_xlfn.XLOOKUP(A50,'University Data'!$E$2:$E$274,IF(Inputs!$C$8='Unique University Data'!$D$3,'University Data'!$N$2:$O$274,'University Data'!$L$2:$M$274),,0)</f>
        <v>3.83</v>
      </c>
      <c r="R50" s="18">
        <v>3.86</v>
      </c>
      <c r="S50" s="76">
        <f>(IF(AND(Q50=0,R50=0),(Inputs!$B$8/4.3)*LOG(I50+1),IF(R50=Q50,IF(Inputs!$B$8&gt;=Q50,1,0),MIN(1,MAX(0,(Inputs!$B$8-Q50)/(R50-Q50))*LOG(I50+1))))*0.9+IF(AND(Inputs!$B$8&gt;R50,R50&gt;0),((Inputs!$B$8-R50)/(4.3-R50))*0.1,0))</f>
        <v>0.5748182329363265</v>
      </c>
      <c r="T50" s="108">
        <f>IF(S50=0,0,(S50*0.8)+((Inputs!$J$8/5)*0.2))</f>
        <v>0.65985458634906125</v>
      </c>
      <c r="U50" s="74">
        <f ca="1">IF(AND(Inputs!$I$8='Unique University Data'!$F$2,S50&gt;0),AVERAGE(O50,P50,T50),IF(T50=0,0,IF(T50=0,0,AVERAGE(O50,T50))))</f>
        <v>0.75375645278850734</v>
      </c>
      <c r="V50" s="110" t="str">
        <f>_xlfn.XLOOKUP(A50,'University Data'!$E$2:$E$274,'University Data'!$I$2:$I$274)</f>
        <v>LLB &amp; JD</v>
      </c>
    </row>
    <row r="51" spans="1:22" ht="27.6">
      <c r="A51" s="3" t="s">
        <v>103</v>
      </c>
      <c r="B51" s="52" t="str" cm="1">
        <f t="array" ref="B51:C51">_xlfn.XLOOKUP(A51,'University Data'!$E$2:$E$274,'University Data'!$B$2:$C$274)</f>
        <v>Asia</v>
      </c>
      <c r="C51" s="47" t="str">
        <v>China</v>
      </c>
      <c r="D51" s="51">
        <f>IF(Inputs!$B$8&gt;=(_xlfn.XLOOKUP('Output Calculations'!A51,'University Data'!$E$2:$E$276,'University Data'!$H$2:$H$276,,0)),1,0)</f>
        <v>1</v>
      </c>
      <c r="E51" s="51" t="str">
        <f>_xlfn.XLOOKUP(A51,'University Data'!$E$2:$E$274,'University Data'!$S$2:$S$274)</f>
        <v>Yes (Subject to Availability)</v>
      </c>
      <c r="F51" s="48">
        <f ca="1">_xlfn.XLOOKUP(A51,'University Data'!$E$2:$E$274,'University Data'!$V$2:$V$274)</f>
        <v>1326.384</v>
      </c>
      <c r="G51" s="19">
        <f>IF(_xlfn.XLOOKUP(A51,'University Data'!$E$2:$E$274,'University Data'!$K$2:$K$274,,0)='Unique University Data'!$D$2,1,IF(_xlfn.XLOOKUP(A51,'University Data'!$E$2:$E$274,'University Data'!$K$2:$K$274,,0)=Inputs!$C$8,1,0))</f>
        <v>0</v>
      </c>
      <c r="H51" s="54" cm="1">
        <f t="array" ref="H51">IF(SUMPRODUCT(('University Mapping Data'!B:B = 'Output Calculations'!$A51)*('University Mapping Data'!D:D = Inputs!$G$6))&gt; 0, 1, 0)+ IF(SUMPRODUCT(('University Mapping Data'!B:B = 'Output Calculations'!$A51)*('University Mapping Data'!D:D = Inputs!$G$8)) &gt; 0, 1, 0)</f>
        <v>2</v>
      </c>
      <c r="I51" s="19" cm="1">
        <f t="array" ref="I51">_xlfn.XLOOKUP(A51,'University Data'!$E$2:$E$274,IF(Inputs!$C$8='Unique University Data'!$D$3,'University Data'!$F$2:$F$274,'University Data'!$G$2:$G$274),,0)</f>
        <v>0</v>
      </c>
      <c r="J51" s="57">
        <f ca="1">IF(((Inputs!$D$8-F51)/Inputs!$D$8)&gt;0,(Inputs!$D$8-F51)/Inputs!$D$8,0)</f>
        <v>0.55787200000000003</v>
      </c>
      <c r="K51" s="58">
        <f>IF(Inputs!$E$8='Output Calculations'!B51,1,IF(Inputs!$E$8="Any",1,0))</f>
        <v>1</v>
      </c>
      <c r="L51" s="49">
        <f>IF(AND(Inputs!$E$8=B51,Inputs!$F$8=C51),1,IF(AND(Inputs!$E$8=B51,Inputs!$F$8="Any"),1,IF(AND(Inputs!$E$8="Any",Inputs!$F$8="Any"),1,IF(AND(Inputs!$E$8="Any",Inputs!$F$8=C51),1,0))))</f>
        <v>0</v>
      </c>
      <c r="M51" s="50">
        <f t="shared" si="0"/>
        <v>1</v>
      </c>
      <c r="N51" s="49">
        <f>IF('Output Calculations'!I51&gt;=Inputs!$H$8,100%,0%)</f>
        <v>0</v>
      </c>
      <c r="O51" s="106">
        <f ca="1">SUMPRODUCT(J51:N51,Inputs!$D$9:$H$9)/SUM(Inputs!$D$9:$H$9)</f>
        <v>0.55578719999999993</v>
      </c>
      <c r="P51" s="107">
        <f>_xlfn.XLOOKUP(C51,'Safety Index'!$A$2:$A$164,'Safety Index'!$D$2:$D$164,,0)</f>
        <v>0.7456275720164609</v>
      </c>
      <c r="Q51" s="18" cm="1">
        <f t="array" ref="Q51:R51">_xlfn.XLOOKUP(A51,'University Data'!$E$2:$E$274,IF(Inputs!$C$8='Unique University Data'!$D$3,'University Data'!$N$2:$O$274,'University Data'!$L$2:$M$274),,0)</f>
        <v>0</v>
      </c>
      <c r="R51" s="18">
        <v>0</v>
      </c>
      <c r="S51" s="76">
        <f>(IF(AND(Q51=0,R51=0),(Inputs!$B$8/4.3)*LOG(I51+1),IF(R51=Q51,IF(Inputs!$B$8&gt;=Q51,1,0),MIN(1,MAX(0,(Inputs!$B$8-Q51)/(R51-Q51))*LOG(I51+1))))*0.9+IF(AND(Inputs!$B$8&gt;R51,R51&gt;0),((Inputs!$B$8-R51)/(4.3-R51))*0.1,0))</f>
        <v>0</v>
      </c>
      <c r="T51" s="108">
        <f>IF(S51=0,0,(S51*0.8)+((Inputs!$J$8/5)*0.2))</f>
        <v>0</v>
      </c>
      <c r="U51" s="74">
        <f>IF(AND(Inputs!$I$8='Unique University Data'!$F$2,S51&gt;0),AVERAGE(O51,P51,T51),IF(T51=0,0,IF(T51=0,0,AVERAGE(O51,T51))))</f>
        <v>0</v>
      </c>
      <c r="V51" s="110" t="str">
        <f>_xlfn.XLOOKUP(A51,'University Data'!$E$2:$E$274,'University Data'!$I$2:$I$274)</f>
        <v>BSc (Econ)</v>
      </c>
    </row>
    <row r="52" spans="1:22" ht="27.6">
      <c r="A52" s="3" t="s">
        <v>104</v>
      </c>
      <c r="B52" s="52" t="str" cm="1">
        <f t="array" ref="B52:C52">_xlfn.XLOOKUP(A52,'University Data'!$E$2:$E$274,'University Data'!$B$2:$C$274)</f>
        <v>Asia</v>
      </c>
      <c r="C52" s="47" t="str">
        <v>China</v>
      </c>
      <c r="D52" s="51">
        <f>IF(Inputs!$B$8&gt;=(_xlfn.XLOOKUP('Output Calculations'!A52,'University Data'!$E$2:$E$276,'University Data'!$H$2:$H$276,,0)),1,0)</f>
        <v>1</v>
      </c>
      <c r="E52" s="51" t="str">
        <f>_xlfn.XLOOKUP(A52,'University Data'!$E$2:$E$274,'University Data'!$S$2:$S$274)</f>
        <v>Yes (Subject to Availability)</v>
      </c>
      <c r="F52" s="48">
        <f ca="1">_xlfn.XLOOKUP(A52,'University Data'!$E$2:$E$274,'University Data'!$V$2:$V$274)</f>
        <v>1326.384</v>
      </c>
      <c r="G52" s="19">
        <f>IF(_xlfn.XLOOKUP(A52,'University Data'!$E$2:$E$274,'University Data'!$K$2:$K$274,,0)='Unique University Data'!$D$2,1,IF(_xlfn.XLOOKUP(A52,'University Data'!$E$2:$E$274,'University Data'!$K$2:$K$274,,0)=Inputs!$C$8,1,0))</f>
        <v>0</v>
      </c>
      <c r="H52" s="54" cm="1">
        <f t="array" ref="H52">IF(SUMPRODUCT(('University Mapping Data'!B:B = 'Output Calculations'!$A52)*('University Mapping Data'!D:D = Inputs!$G$6))&gt; 0, 1, 0)+ IF(SUMPRODUCT(('University Mapping Data'!B:B = 'Output Calculations'!$A52)*('University Mapping Data'!D:D = Inputs!$G$8)) &gt; 0, 1, 0)</f>
        <v>2</v>
      </c>
      <c r="I52" s="18" cm="1">
        <f t="array" ref="I52">_xlfn.XLOOKUP(A52,'University Data'!$E$2:$E$274,IF(Inputs!$C$8='Unique University Data'!$D$3,'University Data'!$F$2:$F$274,'University Data'!$G$2:$G$274),,0)</f>
        <v>0</v>
      </c>
      <c r="J52" s="57">
        <f ca="1">IF(((Inputs!$D$8-F52)/Inputs!$D$8)&gt;0,(Inputs!$D$8-F52)/Inputs!$D$8,0)</f>
        <v>0.55787200000000003</v>
      </c>
      <c r="K52" s="58">
        <f>IF(Inputs!$E$8='Output Calculations'!B52,1,IF(Inputs!$E$8="Any",1,0))</f>
        <v>1</v>
      </c>
      <c r="L52" s="49">
        <f>IF(AND(Inputs!$E$8=B52,Inputs!$F$8=C52),1,IF(AND(Inputs!$E$8=B52,Inputs!$F$8="Any"),1,IF(AND(Inputs!$E$8="Any",Inputs!$F$8="Any"),1,IF(AND(Inputs!$E$8="Any",Inputs!$F$8=C52),1,0))))</f>
        <v>0</v>
      </c>
      <c r="M52" s="50">
        <f t="shared" si="0"/>
        <v>1</v>
      </c>
      <c r="N52" s="49">
        <f>IF('Output Calculations'!I52&gt;=Inputs!$H$8,100%,0%)</f>
        <v>0</v>
      </c>
      <c r="O52" s="106">
        <f ca="1">SUMPRODUCT(J52:N52,Inputs!$D$9:$H$9)/SUM(Inputs!$D$9:$H$9)</f>
        <v>0.55578719999999993</v>
      </c>
      <c r="P52" s="107">
        <f>_xlfn.XLOOKUP(C52,'Safety Index'!$A$2:$A$164,'Safety Index'!$D$2:$D$164,,0)</f>
        <v>0.7456275720164609</v>
      </c>
      <c r="Q52" s="18" cm="1">
        <f t="array" ref="Q52:R52">_xlfn.XLOOKUP(A52,'University Data'!$E$2:$E$274,IF(Inputs!$C$8='Unique University Data'!$D$3,'University Data'!$N$2:$O$274,'University Data'!$L$2:$M$274),,0)</f>
        <v>0</v>
      </c>
      <c r="R52" s="18">
        <v>0</v>
      </c>
      <c r="S52" s="76">
        <f>(IF(AND(Q52=0,R52=0),(Inputs!$B$8/4.3)*LOG(I52+1),IF(R52=Q52,IF(Inputs!$B$8&gt;=Q52,1,0),MIN(1,MAX(0,(Inputs!$B$8-Q52)/(R52-Q52))*LOG(I52+1))))*0.9+IF(AND(Inputs!$B$8&gt;R52,R52&gt;0),((Inputs!$B$8-R52)/(4.3-R52))*0.1,0))</f>
        <v>0</v>
      </c>
      <c r="T52" s="108">
        <f>IF(S52=0,0,(S52*0.8)+((Inputs!$J$8/5)*0.2))</f>
        <v>0</v>
      </c>
      <c r="U52" s="74">
        <f>IF(AND(Inputs!$I$8='Unique University Data'!$F$2,S52&gt;0),AVERAGE(O52,P52,T52),IF(T52=0,0,IF(T52=0,0,AVERAGE(O52,T52))))</f>
        <v>0</v>
      </c>
      <c r="V52" s="110" t="str">
        <f>_xlfn.XLOOKUP(A52,'University Data'!$E$2:$E$274,'University Data'!$I$2:$I$274)</f>
        <v>All (except LLB &amp; JD)</v>
      </c>
    </row>
    <row r="53" spans="1:22" ht="41.45">
      <c r="A53" s="3" t="s">
        <v>105</v>
      </c>
      <c r="B53" s="52" t="str" cm="1">
        <f t="array" ref="B53:C53">_xlfn.XLOOKUP(A53,'University Data'!$E$2:$E$274,'University Data'!$B$2:$C$274)</f>
        <v>Asia</v>
      </c>
      <c r="C53" s="47" t="str">
        <v>China</v>
      </c>
      <c r="D53" s="51">
        <f>IF(Inputs!$B$8&gt;=(_xlfn.XLOOKUP('Output Calculations'!A53,'University Data'!$E$2:$E$276,'University Data'!$H$2:$H$276,,0)),1,0)</f>
        <v>1</v>
      </c>
      <c r="E53" s="51" t="str">
        <f>_xlfn.XLOOKUP(A53,'University Data'!$E$2:$E$274,'University Data'!$S$2:$S$274)</f>
        <v>Yes (Subject to Availability)</v>
      </c>
      <c r="F53" s="48">
        <f ca="1">_xlfn.XLOOKUP(A53,'University Data'!$E$2:$E$274,'University Data'!$V$2:$V$274)</f>
        <v>1326.384</v>
      </c>
      <c r="G53" s="19">
        <f>IF(_xlfn.XLOOKUP(A53,'University Data'!$E$2:$E$274,'University Data'!$K$2:$K$274,,0)='Unique University Data'!$D$2,1,IF(_xlfn.XLOOKUP(A53,'University Data'!$E$2:$E$274,'University Data'!$K$2:$K$274,,0)=Inputs!$C$8,1,0))</f>
        <v>0</v>
      </c>
      <c r="H53" s="54" cm="1">
        <f t="array" ref="H53">IF(SUMPRODUCT(('University Mapping Data'!B:B = 'Output Calculations'!$A53)*('University Mapping Data'!D:D = Inputs!$G$6))&gt; 0, 1, 0)+ IF(SUMPRODUCT(('University Mapping Data'!B:B = 'Output Calculations'!$A53)*('University Mapping Data'!D:D = Inputs!$G$8)) &gt; 0, 1, 0)</f>
        <v>2</v>
      </c>
      <c r="I53" s="19" cm="1">
        <f t="array" ref="I53">_xlfn.XLOOKUP(A53,'University Data'!$E$2:$E$274,IF(Inputs!$C$8='Unique University Data'!$D$3,'University Data'!$F$2:$F$274,'University Data'!$G$2:$G$274),,0)</f>
        <v>0</v>
      </c>
      <c r="J53" s="57">
        <f ca="1">IF(((Inputs!$D$8-F53)/Inputs!$D$8)&gt;0,(Inputs!$D$8-F53)/Inputs!$D$8,0)</f>
        <v>0.55787200000000003</v>
      </c>
      <c r="K53" s="58">
        <f>IF(Inputs!$E$8='Output Calculations'!B53,1,IF(Inputs!$E$8="Any",1,0))</f>
        <v>1</v>
      </c>
      <c r="L53" s="49">
        <f>IF(AND(Inputs!$E$8=B53,Inputs!$F$8=C53),1,IF(AND(Inputs!$E$8=B53,Inputs!$F$8="Any"),1,IF(AND(Inputs!$E$8="Any",Inputs!$F$8="Any"),1,IF(AND(Inputs!$E$8="Any",Inputs!$F$8=C53),1,0))))</f>
        <v>0</v>
      </c>
      <c r="M53" s="50">
        <f t="shared" si="0"/>
        <v>1</v>
      </c>
      <c r="N53" s="49">
        <f>IF('Output Calculations'!I53&gt;=Inputs!$H$8,100%,0%)</f>
        <v>0</v>
      </c>
      <c r="O53" s="106">
        <f ca="1">SUMPRODUCT(J53:N53,Inputs!$D$9:$H$9)/SUM(Inputs!$D$9:$H$9)</f>
        <v>0.55578719999999993</v>
      </c>
      <c r="P53" s="107">
        <f>_xlfn.XLOOKUP(C53,'Safety Index'!$A$2:$A$164,'Safety Index'!$D$2:$D$164,,0)</f>
        <v>0.7456275720164609</v>
      </c>
      <c r="Q53" s="18" cm="1">
        <f t="array" ref="Q53:R53">_xlfn.XLOOKUP(A53,'University Data'!$E$2:$E$274,IF(Inputs!$C$8='Unique University Data'!$D$3,'University Data'!$N$2:$O$274,'University Data'!$L$2:$M$274),,0)</f>
        <v>0</v>
      </c>
      <c r="R53" s="18">
        <v>0</v>
      </c>
      <c r="S53" s="76">
        <f>(IF(AND(Q53=0,R53=0),(Inputs!$B$8/4.3)*LOG(I53+1),IF(R53=Q53,IF(Inputs!$B$8&gt;=Q53,1,0),MIN(1,MAX(0,(Inputs!$B$8-Q53)/(R53-Q53))*LOG(I53+1))))*0.9+IF(AND(Inputs!$B$8&gt;R53,R53&gt;0),((Inputs!$B$8-R53)/(4.3-R53))*0.1,0))</f>
        <v>0</v>
      </c>
      <c r="T53" s="108">
        <f>IF(S53=0,0,(S53*0.8)+((Inputs!$J$8/5)*0.2))</f>
        <v>0</v>
      </c>
      <c r="U53" s="74">
        <f>IF(AND(Inputs!$I$8='Unique University Data'!$F$2,S53&gt;0),AVERAGE(O53,P53,T53),IF(T53=0,0,IF(T53=0,0,AVERAGE(O53,T53))))</f>
        <v>0</v>
      </c>
      <c r="V53" s="110" t="str">
        <f>_xlfn.XLOOKUP(A53,'University Data'!$E$2:$E$274,'University Data'!$I$2:$I$274)</f>
        <v>BSocSc</v>
      </c>
    </row>
    <row r="54" spans="1:22" ht="27.6">
      <c r="A54" s="7" t="s">
        <v>106</v>
      </c>
      <c r="B54" s="52" t="str" cm="1">
        <f t="array" ref="B54:C54">_xlfn.XLOOKUP(A54,'University Data'!$E$2:$E$274,'University Data'!$B$2:$C$274)</f>
        <v>North America</v>
      </c>
      <c r="C54" s="47" t="str">
        <v>USA</v>
      </c>
      <c r="D54" s="51">
        <f>IF(Inputs!$B$8&gt;=(_xlfn.XLOOKUP('Output Calculations'!A54,'University Data'!$E$2:$E$276,'University Data'!$H$2:$H$276,,0)),1,0)</f>
        <v>1</v>
      </c>
      <c r="E54" s="51" t="str">
        <f>_xlfn.XLOOKUP(A54,'University Data'!$E$2:$E$274,'University Data'!$S$2:$S$274)</f>
        <v>Yes (Guaranteed)</v>
      </c>
      <c r="F54" s="48">
        <f ca="1">_xlfn.XLOOKUP(A54,'University Data'!$E$2:$E$274,'University Data'!$V$2:$V$274)</f>
        <v>2976.4610000000002</v>
      </c>
      <c r="G54" s="19">
        <f>IF(_xlfn.XLOOKUP(A54,'University Data'!$E$2:$E$274,'University Data'!$K$2:$K$274,,0)='Unique University Data'!$D$2,1,IF(_xlfn.XLOOKUP(A54,'University Data'!$E$2:$E$274,'University Data'!$K$2:$K$274,,0)=Inputs!$C$8,1,0))</f>
        <v>1</v>
      </c>
      <c r="H54" s="54" cm="1">
        <f t="array" ref="H54">IF(SUMPRODUCT(('University Mapping Data'!B:B = 'Output Calculations'!$A54)*('University Mapping Data'!D:D = Inputs!$G$6))&gt; 0, 1, 0)+ IF(SUMPRODUCT(('University Mapping Data'!B:B = 'Output Calculations'!$A54)*('University Mapping Data'!D:D = Inputs!$G$8)) &gt; 0, 1, 0)</f>
        <v>0</v>
      </c>
      <c r="I54" s="18" cm="1">
        <f t="array" ref="I54">_xlfn.XLOOKUP(A54,'University Data'!$E$2:$E$274,IF(Inputs!$C$8='Unique University Data'!$D$3,'University Data'!$F$2:$F$274,'University Data'!$G$2:$G$274),,0)</f>
        <v>2</v>
      </c>
      <c r="J54" s="57">
        <f ca="1">IF(((Inputs!$D$8-F54)/Inputs!$D$8)&gt;0,(Inputs!$D$8-F54)/Inputs!$D$8,0)</f>
        <v>7.8463333333332538E-3</v>
      </c>
      <c r="K54" s="58">
        <f>IF(Inputs!$E$8='Output Calculations'!B54,1,IF(Inputs!$E$8="Any",1,0))</f>
        <v>0</v>
      </c>
      <c r="L54" s="49">
        <f>IF(AND(Inputs!$E$8=B54,Inputs!$F$8=C54),1,IF(AND(Inputs!$E$8=B54,Inputs!$F$8="Any"),1,IF(AND(Inputs!$E$8="Any",Inputs!$F$8="Any"),1,IF(AND(Inputs!$E$8="Any",Inputs!$F$8=C54),1,0))))</f>
        <v>0</v>
      </c>
      <c r="M54" s="50">
        <f t="shared" si="0"/>
        <v>0</v>
      </c>
      <c r="N54" s="49">
        <f>IF('Output Calculations'!I54&gt;=Inputs!$H$8,100%,0%)</f>
        <v>1</v>
      </c>
      <c r="O54" s="106">
        <f ca="1">SUMPRODUCT(J54:N54,Inputs!$D$9:$H$9)/SUM(Inputs!$D$9:$H$9)</f>
        <v>0.40078463333333331</v>
      </c>
      <c r="P54" s="107">
        <f>_xlfn.XLOOKUP(C54,'Safety Index'!$A$2:$A$164,'Safety Index'!$D$2:$D$164,,0)</f>
        <v>0.61162551440329227</v>
      </c>
      <c r="Q54" s="18" cm="1">
        <f t="array" ref="Q54:R54">_xlfn.XLOOKUP(A54,'University Data'!$E$2:$E$274,IF(Inputs!$C$8='Unique University Data'!$D$3,'University Data'!$N$2:$O$274,'University Data'!$L$2:$M$274),,0)</f>
        <v>0</v>
      </c>
      <c r="R54" s="18">
        <v>0</v>
      </c>
      <c r="S54" s="76">
        <f>(IF(AND(Q54=0,R54=0),(Inputs!$B$8/4.3)*LOG(I54+1),IF(R54=Q54,IF(Inputs!$B$8&gt;=Q54,1,0),MIN(1,MAX(0,(Inputs!$B$8-Q54)/(R54-Q54))*LOG(I54+1))))*0.9+IF(AND(Inputs!$B$8&gt;R54,R54&gt;0),((Inputs!$B$8-R54)/(4.3-R54))*0.1,0))</f>
        <v>0.38646821632292661</v>
      </c>
      <c r="T54" s="108">
        <f>IF(S54=0,0,(S54*0.8)+((Inputs!$J$8/5)*0.2))</f>
        <v>0.50917457305834124</v>
      </c>
      <c r="U54" s="74">
        <f ca="1">IF(AND(Inputs!$I$8='Unique University Data'!$F$2,S54&gt;0),AVERAGE(O54,P54,T54),IF(T54=0,0,IF(T54=0,0,AVERAGE(O54,T54))))</f>
        <v>0.50719490693165559</v>
      </c>
      <c r="V54" s="110" t="str">
        <f>_xlfn.XLOOKUP(A54,'University Data'!$E$2:$E$274,'University Data'!$I$2:$I$274)</f>
        <v>All</v>
      </c>
    </row>
    <row r="55" spans="1:22" ht="27.6">
      <c r="A55" s="3" t="s">
        <v>107</v>
      </c>
      <c r="B55" s="52" t="str" cm="1">
        <f t="array" ref="B55:C55">_xlfn.XLOOKUP(A55,'University Data'!$E$2:$E$274,'University Data'!$B$2:$C$274)</f>
        <v>Europe</v>
      </c>
      <c r="C55" s="47" t="str">
        <v>Belgium</v>
      </c>
      <c r="D55" s="51">
        <f>IF(Inputs!$B$8&gt;=(_xlfn.XLOOKUP('Output Calculations'!A55,'University Data'!$E$2:$E$276,'University Data'!$H$2:$H$276,,0)),1,0)</f>
        <v>1</v>
      </c>
      <c r="E55" s="51" t="str">
        <f>_xlfn.XLOOKUP(A55,'University Data'!$E$2:$E$274,'University Data'!$S$2:$S$274)</f>
        <v>Yes (Subject to Availability)</v>
      </c>
      <c r="F55" s="48">
        <f ca="1">_xlfn.XLOOKUP(A55,'University Data'!$E$2:$E$274,'University Data'!$V$2:$V$274)</f>
        <v>2065.3989999999999</v>
      </c>
      <c r="G55" s="19">
        <f>IF(_xlfn.XLOOKUP(A55,'University Data'!$E$2:$E$274,'University Data'!$K$2:$K$274,,0)='Unique University Data'!$D$2,1,IF(_xlfn.XLOOKUP(A55,'University Data'!$E$2:$E$274,'University Data'!$K$2:$K$274,,0)=Inputs!$C$8,1,0))</f>
        <v>1</v>
      </c>
      <c r="H55" s="54" cm="1">
        <f t="array" ref="H55">IF(SUMPRODUCT(('University Mapping Data'!B:B = 'Output Calculations'!$A55)*('University Mapping Data'!D:D = Inputs!$G$6))&gt; 0, 1, 0)+ IF(SUMPRODUCT(('University Mapping Data'!B:B = 'Output Calculations'!$A55)*('University Mapping Data'!D:D = Inputs!$G$8)) &gt; 0, 1, 0)</f>
        <v>2</v>
      </c>
      <c r="I55" s="19" cm="1">
        <f t="array" ref="I55">_xlfn.XLOOKUP(A55,'University Data'!$E$2:$E$274,IF(Inputs!$C$8='Unique University Data'!$D$3,'University Data'!$F$2:$F$274,'University Data'!$G$2:$G$274),,0)</f>
        <v>0</v>
      </c>
      <c r="J55" s="57">
        <f ca="1">IF(((Inputs!$D$8-F55)/Inputs!$D$8)&gt;0,(Inputs!$D$8-F55)/Inputs!$D$8,0)</f>
        <v>0.31153366666666671</v>
      </c>
      <c r="K55" s="58">
        <f>IF(Inputs!$E$8='Output Calculations'!B55,1,IF(Inputs!$E$8="Any",1,0))</f>
        <v>0</v>
      </c>
      <c r="L55" s="49">
        <f>IF(AND(Inputs!$E$8=B55,Inputs!$F$8=C55),1,IF(AND(Inputs!$E$8=B55,Inputs!$F$8="Any"),1,IF(AND(Inputs!$E$8="Any",Inputs!$F$8="Any"),1,IF(AND(Inputs!$E$8="Any",Inputs!$F$8=C55),1,0))))</f>
        <v>0</v>
      </c>
      <c r="M55" s="50">
        <f t="shared" si="0"/>
        <v>1</v>
      </c>
      <c r="N55" s="49">
        <f>IF('Output Calculations'!I55&gt;=Inputs!$H$8,100%,0%)</f>
        <v>0</v>
      </c>
      <c r="O55" s="106">
        <f ca="1">SUMPRODUCT(J55:N55,Inputs!$D$9:$H$9)/SUM(Inputs!$D$9:$H$9)</f>
        <v>0.13115336666666666</v>
      </c>
      <c r="P55" s="107">
        <f>_xlfn.XLOOKUP(C55,'Safety Index'!$A$2:$A$164,'Safety Index'!$D$2:$D$164,,0)</f>
        <v>0.89763374485596714</v>
      </c>
      <c r="Q55" s="18" cm="1">
        <f t="array" ref="Q55:R55">_xlfn.XLOOKUP(A55,'University Data'!$E$2:$E$274,IF(Inputs!$C$8='Unique University Data'!$D$3,'University Data'!$N$2:$O$274,'University Data'!$L$2:$M$274),,0)</f>
        <v>0</v>
      </c>
      <c r="R55" s="18">
        <v>0</v>
      </c>
      <c r="S55" s="76">
        <f>(IF(AND(Q55=0,R55=0),(Inputs!$B$8/4.3)*LOG(I55+1),IF(R55=Q55,IF(Inputs!$B$8&gt;=Q55,1,0),MIN(1,MAX(0,(Inputs!$B$8-Q55)/(R55-Q55))*LOG(I55+1))))*0.9+IF(AND(Inputs!$B$8&gt;R55,R55&gt;0),((Inputs!$B$8-R55)/(4.3-R55))*0.1,0))</f>
        <v>0</v>
      </c>
      <c r="T55" s="108">
        <f>IF(S55=0,0,(S55*0.8)+((Inputs!$J$8/5)*0.2))</f>
        <v>0</v>
      </c>
      <c r="U55" s="74">
        <f>IF(AND(Inputs!$I$8='Unique University Data'!$F$2,S55&gt;0),AVERAGE(O55,P55,T55),IF(T55=0,0,IF(T55=0,0,AVERAGE(O55,T55))))</f>
        <v>0</v>
      </c>
      <c r="V55" s="110" t="str">
        <f>_xlfn.XLOOKUP(A55,'University Data'!$E$2:$E$274,'University Data'!$I$2:$I$274)</f>
        <v>All</v>
      </c>
    </row>
    <row r="56" spans="1:22" ht="27.6">
      <c r="A56" s="3" t="s">
        <v>108</v>
      </c>
      <c r="B56" s="52" t="str" cm="1">
        <f t="array" ref="B56:C56">_xlfn.XLOOKUP(A56,'University Data'!$E$2:$E$274,'University Data'!$B$2:$C$274)</f>
        <v>Europe</v>
      </c>
      <c r="C56" s="47" t="str">
        <v>Germany</v>
      </c>
      <c r="D56" s="51">
        <f>IF(Inputs!$B$8&gt;=(_xlfn.XLOOKUP('Output Calculations'!A56,'University Data'!$E$2:$E$276,'University Data'!$H$2:$H$276,,0)),1,0)</f>
        <v>1</v>
      </c>
      <c r="E56" s="51" t="str">
        <f>_xlfn.XLOOKUP(A56,'University Data'!$E$2:$E$274,'University Data'!$S$2:$S$274)</f>
        <v>Yes (Subject to Availability)</v>
      </c>
      <c r="F56" s="48">
        <f ca="1">_xlfn.XLOOKUP(A56,'University Data'!$E$2:$E$274,'University Data'!$V$2:$V$274)</f>
        <v>2615.375</v>
      </c>
      <c r="G56" s="19">
        <f>IF(_xlfn.XLOOKUP(A56,'University Data'!$E$2:$E$274,'University Data'!$K$2:$K$274,,0)='Unique University Data'!$D$2,1,IF(_xlfn.XLOOKUP(A56,'University Data'!$E$2:$E$274,'University Data'!$K$2:$K$274,,0)=Inputs!$C$8,1,0))</f>
        <v>0</v>
      </c>
      <c r="H56" s="54" cm="1">
        <f t="array" ref="H56">IF(SUMPRODUCT(('University Mapping Data'!B:B = 'Output Calculations'!$A56)*('University Mapping Data'!D:D = Inputs!$G$6))&gt; 0, 1, 0)+ IF(SUMPRODUCT(('University Mapping Data'!B:B = 'Output Calculations'!$A56)*('University Mapping Data'!D:D = Inputs!$G$8)) &gt; 0, 1, 0)</f>
        <v>2</v>
      </c>
      <c r="I56" s="18" cm="1">
        <f t="array" ref="I56">_xlfn.XLOOKUP(A56,'University Data'!$E$2:$E$274,IF(Inputs!$C$8='Unique University Data'!$D$3,'University Data'!$F$2:$F$274,'University Data'!$G$2:$G$274),,0)</f>
        <v>0</v>
      </c>
      <c r="J56" s="57">
        <f ca="1">IF(((Inputs!$D$8-F56)/Inputs!$D$8)&gt;0,(Inputs!$D$8-F56)/Inputs!$D$8,0)</f>
        <v>0.12820833333333334</v>
      </c>
      <c r="K56" s="58">
        <f>IF(Inputs!$E$8='Output Calculations'!B56,1,IF(Inputs!$E$8="Any",1,0))</f>
        <v>0</v>
      </c>
      <c r="L56" s="49">
        <f>IF(AND(Inputs!$E$8=B56,Inputs!$F$8=C56),1,IF(AND(Inputs!$E$8=B56,Inputs!$F$8="Any"),1,IF(AND(Inputs!$E$8="Any",Inputs!$F$8="Any"),1,IF(AND(Inputs!$E$8="Any",Inputs!$F$8=C56),1,0))))</f>
        <v>0</v>
      </c>
      <c r="M56" s="50">
        <f t="shared" si="0"/>
        <v>1</v>
      </c>
      <c r="N56" s="49">
        <f>IF('Output Calculations'!I56&gt;=Inputs!$H$8,100%,0%)</f>
        <v>0</v>
      </c>
      <c r="O56" s="106">
        <f ca="1">SUMPRODUCT(J56:N56,Inputs!$D$9:$H$9)/SUM(Inputs!$D$9:$H$9)</f>
        <v>0.11282083333333333</v>
      </c>
      <c r="P56" s="107">
        <f>_xlfn.XLOOKUP(C56,'Safety Index'!$A$2:$A$164,'Safety Index'!$D$2:$D$164,,0)</f>
        <v>0.88940329218107006</v>
      </c>
      <c r="Q56" s="18" cm="1">
        <f t="array" ref="Q56:R56">_xlfn.XLOOKUP(A56,'University Data'!$E$2:$E$274,IF(Inputs!$C$8='Unique University Data'!$D$3,'University Data'!$N$2:$O$274,'University Data'!$L$2:$M$274),,0)</f>
        <v>0</v>
      </c>
      <c r="R56" s="18">
        <v>0</v>
      </c>
      <c r="S56" s="76">
        <f>(IF(AND(Q56=0,R56=0),(Inputs!$B$8/4.3)*LOG(I56+1),IF(R56=Q56,IF(Inputs!$B$8&gt;=Q56,1,0),MIN(1,MAX(0,(Inputs!$B$8-Q56)/(R56-Q56))*LOG(I56+1))))*0.9+IF(AND(Inputs!$B$8&gt;R56,R56&gt;0),((Inputs!$B$8-R56)/(4.3-R56))*0.1,0))</f>
        <v>0</v>
      </c>
      <c r="T56" s="108">
        <f>IF(S56=0,0,(S56*0.8)+((Inputs!$J$8/5)*0.2))</f>
        <v>0</v>
      </c>
      <c r="U56" s="74">
        <f>IF(AND(Inputs!$I$8='Unique University Data'!$F$2,S56&gt;0),AVERAGE(O56,P56,T56),IF(T56=0,0,IF(T56=0,0,AVERAGE(O56,T56))))</f>
        <v>0</v>
      </c>
      <c r="V56" s="110" t="str">
        <f>_xlfn.XLOOKUP(A56,'University Data'!$E$2:$E$274,'University Data'!$I$2:$I$274)</f>
        <v>All (except LLB &amp; JD)</v>
      </c>
    </row>
    <row r="57" spans="1:22" ht="41.45">
      <c r="A57" s="3" t="s">
        <v>109</v>
      </c>
      <c r="B57" s="52" t="str" cm="1">
        <f t="array" ref="B57:C57">_xlfn.XLOOKUP(A57,'University Data'!$E$2:$E$274,'University Data'!$B$2:$C$274)</f>
        <v>Asia</v>
      </c>
      <c r="C57" s="47" t="str">
        <v>Japan</v>
      </c>
      <c r="D57" s="51">
        <f>IF(Inputs!$B$8&gt;=(_xlfn.XLOOKUP('Output Calculations'!A57,'University Data'!$E$2:$E$276,'University Data'!$H$2:$H$276,,0)),1,0)</f>
        <v>1</v>
      </c>
      <c r="E57" s="51" t="str">
        <f>_xlfn.XLOOKUP(A57,'University Data'!$E$2:$E$274,'University Data'!$S$2:$S$274)</f>
        <v>Yes (Subject to Availability)</v>
      </c>
      <c r="F57" s="48">
        <f ca="1">_xlfn.XLOOKUP(A57,'University Data'!$E$2:$E$274,'University Data'!$V$2:$V$274)</f>
        <v>1059.8399999999999</v>
      </c>
      <c r="G57" s="19">
        <f>IF(_xlfn.XLOOKUP(A57,'University Data'!$E$2:$E$274,'University Data'!$K$2:$K$274,,0)='Unique University Data'!$D$2,1,IF(_xlfn.XLOOKUP(A57,'University Data'!$E$2:$E$274,'University Data'!$K$2:$K$274,,0)=Inputs!$C$8,1,0))</f>
        <v>0</v>
      </c>
      <c r="H57" s="54" cm="1">
        <f t="array" ref="H57">IF(SUMPRODUCT(('University Mapping Data'!B:B = 'Output Calculations'!$A57)*('University Mapping Data'!D:D = Inputs!$G$6))&gt; 0, 1, 0)+ IF(SUMPRODUCT(('University Mapping Data'!B:B = 'Output Calculations'!$A57)*('University Mapping Data'!D:D = Inputs!$G$8)) &gt; 0, 1, 0)</f>
        <v>0</v>
      </c>
      <c r="I57" s="19" cm="1">
        <f t="array" ref="I57">_xlfn.XLOOKUP(A57,'University Data'!$E$2:$E$274,IF(Inputs!$C$8='Unique University Data'!$D$3,'University Data'!$F$2:$F$274,'University Data'!$G$2:$G$274),,0)</f>
        <v>0</v>
      </c>
      <c r="J57" s="57">
        <f ca="1">IF(((Inputs!$D$8-F57)/Inputs!$D$8)&gt;0,(Inputs!$D$8-F57)/Inputs!$D$8,0)</f>
        <v>0.64672000000000007</v>
      </c>
      <c r="K57" s="58">
        <f>IF(Inputs!$E$8='Output Calculations'!B57,1,IF(Inputs!$E$8="Any",1,0))</f>
        <v>1</v>
      </c>
      <c r="L57" s="49">
        <f>IF(AND(Inputs!$E$8=B57,Inputs!$F$8=C57),1,IF(AND(Inputs!$E$8=B57,Inputs!$F$8="Any"),1,IF(AND(Inputs!$E$8="Any",Inputs!$F$8="Any"),1,IF(AND(Inputs!$E$8="Any",Inputs!$F$8=C57),1,0))))</f>
        <v>1</v>
      </c>
      <c r="M57" s="50">
        <f t="shared" si="0"/>
        <v>0</v>
      </c>
      <c r="N57" s="49">
        <f>IF('Output Calculations'!I57&gt;=Inputs!$H$8,100%,0%)</f>
        <v>0</v>
      </c>
      <c r="O57" s="106">
        <f ca="1">SUMPRODUCT(J57:N57,Inputs!$D$9:$H$9)/SUM(Inputs!$D$9:$H$9)</f>
        <v>0.46467200000000003</v>
      </c>
      <c r="P57" s="107">
        <f>_xlfn.XLOOKUP(C57,'Safety Index'!$A$2:$A$164,'Safety Index'!$D$2:$D$164,,0)</f>
        <v>0.89377572016460904</v>
      </c>
      <c r="Q57" s="18" cm="1">
        <f t="array" ref="Q57:R57">_xlfn.XLOOKUP(A57,'University Data'!$E$2:$E$274,IF(Inputs!$C$8='Unique University Data'!$D$3,'University Data'!$N$2:$O$274,'University Data'!$L$2:$M$274),,0)</f>
        <v>0</v>
      </c>
      <c r="R57" s="18">
        <v>0</v>
      </c>
      <c r="S57" s="76">
        <f>(IF(AND(Q57=0,R57=0),(Inputs!$B$8/4.3)*LOG(I57+1),IF(R57=Q57,IF(Inputs!$B$8&gt;=Q57,1,0),MIN(1,MAX(0,(Inputs!$B$8-Q57)/(R57-Q57))*LOG(I57+1))))*0.9+IF(AND(Inputs!$B$8&gt;R57,R57&gt;0),((Inputs!$B$8-R57)/(4.3-R57))*0.1,0))</f>
        <v>0</v>
      </c>
      <c r="T57" s="108">
        <f>IF(S57=0,0,(S57*0.8)+((Inputs!$J$8/5)*0.2))</f>
        <v>0</v>
      </c>
      <c r="U57" s="74">
        <f>IF(AND(Inputs!$I$8='Unique University Data'!$F$2,S57&gt;0),AVERAGE(O57,P57,T57),IF(T57=0,0,IF(T57=0,0,AVERAGE(O57,T57))))</f>
        <v>0</v>
      </c>
      <c r="V57" s="110" t="str">
        <f>_xlfn.XLOOKUP(A57,'University Data'!$E$2:$E$274,'University Data'!$I$2:$I$274)</f>
        <v>BSc (Econ)</v>
      </c>
    </row>
    <row r="58" spans="1:22" ht="14.45">
      <c r="A58" s="3" t="s">
        <v>110</v>
      </c>
      <c r="B58" s="52" t="str" cm="1">
        <f t="array" ref="B58:C58">_xlfn.XLOOKUP(A58,'University Data'!$E$2:$E$274,'University Data'!$B$2:$C$274)</f>
        <v>Europe</v>
      </c>
      <c r="C58" s="47" t="str">
        <v>Finland</v>
      </c>
      <c r="D58" s="51">
        <f>IF(Inputs!$B$8&gt;=(_xlfn.XLOOKUP('Output Calculations'!A58,'University Data'!$E$2:$E$276,'University Data'!$H$2:$H$276,,0)),1,0)</f>
        <v>1</v>
      </c>
      <c r="E58" s="51" t="str">
        <f>_xlfn.XLOOKUP(A58,'University Data'!$E$2:$E$274,'University Data'!$S$2:$S$274)</f>
        <v>No</v>
      </c>
      <c r="F58" s="48">
        <f ca="1">_xlfn.XLOOKUP(A58,'University Data'!$E$2:$E$274,'University Data'!$V$2:$V$274)</f>
        <v>1569.2249999999999</v>
      </c>
      <c r="G58" s="19">
        <f>IF(_xlfn.XLOOKUP(A58,'University Data'!$E$2:$E$274,'University Data'!$K$2:$K$274,,0)='Unique University Data'!$D$2,1,IF(_xlfn.XLOOKUP(A58,'University Data'!$E$2:$E$274,'University Data'!$K$2:$K$274,,0)=Inputs!$C$8,1,0))</f>
        <v>1</v>
      </c>
      <c r="H58" s="54" cm="1">
        <f t="array" ref="H58">IF(SUMPRODUCT(('University Mapping Data'!B:B = 'Output Calculations'!$A58)*('University Mapping Data'!D:D = Inputs!$G$6))&gt; 0, 1, 0)+ IF(SUMPRODUCT(('University Mapping Data'!B:B = 'Output Calculations'!$A58)*('University Mapping Data'!D:D = Inputs!$G$8)) &gt; 0, 1, 0)</f>
        <v>2</v>
      </c>
      <c r="I58" s="18" cm="1">
        <f t="array" ref="I58">_xlfn.XLOOKUP(A58,'University Data'!$E$2:$E$274,IF(Inputs!$C$8='Unique University Data'!$D$3,'University Data'!$F$2:$F$274,'University Data'!$G$2:$G$274),,0)</f>
        <v>6</v>
      </c>
      <c r="J58" s="57">
        <f ca="1">IF(((Inputs!$D$8-F58)/Inputs!$D$8)&gt;0,(Inputs!$D$8-F58)/Inputs!$D$8,0)</f>
        <v>0.47692500000000004</v>
      </c>
      <c r="K58" s="58">
        <f>IF(Inputs!$E$8='Output Calculations'!B58,1,IF(Inputs!$E$8="Any",1,0))</f>
        <v>0</v>
      </c>
      <c r="L58" s="49">
        <f>IF(AND(Inputs!$E$8=B58,Inputs!$F$8=C58),1,IF(AND(Inputs!$E$8=B58,Inputs!$F$8="Any"),1,IF(AND(Inputs!$E$8="Any",Inputs!$F$8="Any"),1,IF(AND(Inputs!$E$8="Any",Inputs!$F$8=C58),1,0))))</f>
        <v>0</v>
      </c>
      <c r="M58" s="50">
        <f t="shared" si="0"/>
        <v>1</v>
      </c>
      <c r="N58" s="49">
        <f>IF('Output Calculations'!I58&gt;=Inputs!$H$8,100%,0%)</f>
        <v>1</v>
      </c>
      <c r="O58" s="106">
        <f ca="1">SUMPRODUCT(J58:N58,Inputs!$D$9:$H$9)/SUM(Inputs!$D$9:$H$9)</f>
        <v>0.54769249999999992</v>
      </c>
      <c r="P58" s="107">
        <f>_xlfn.XLOOKUP(C58,'Safety Index'!$A$2:$A$164,'Safety Index'!$D$2:$D$164,,0)</f>
        <v>0.90689300411522633</v>
      </c>
      <c r="Q58" s="18" cm="1">
        <f t="array" ref="Q58:R58">_xlfn.XLOOKUP(A58,'University Data'!$E$2:$E$274,IF(Inputs!$C$8='Unique University Data'!$D$3,'University Data'!$N$2:$O$274,'University Data'!$L$2:$M$274),,0)</f>
        <v>3.21</v>
      </c>
      <c r="R58" s="18">
        <v>3.54</v>
      </c>
      <c r="S58" s="76">
        <f>(IF(AND(Q58=0,R58=0),(Inputs!$B$8/4.3)*LOG(I58+1),IF(R58=Q58,IF(Inputs!$B$8&gt;=Q58,1,0),MIN(1,MAX(0,(Inputs!$B$8-Q58)/(R58-Q58))*LOG(I58+1))))*0.9+IF(AND(Inputs!$B$8&gt;R58,R58&gt;0),((Inputs!$B$8-R58)/(4.3-R58))*0.1,0))</f>
        <v>0.94342105263157894</v>
      </c>
      <c r="T58" s="108">
        <f>IF(S58=0,0,(S58*0.8)+((Inputs!$J$8/5)*0.2))</f>
        <v>0.95473684210526311</v>
      </c>
      <c r="U58" s="74">
        <f ca="1">IF(AND(Inputs!$I$8='Unique University Data'!$F$2,S58&gt;0),AVERAGE(O58,P58,T58),IF(T58=0,0,IF(T58=0,0,AVERAGE(O58,T58))))</f>
        <v>0.80310744874016304</v>
      </c>
      <c r="V58" s="110" t="str">
        <f>_xlfn.XLOOKUP(A58,'University Data'!$E$2:$E$274,'University Data'!$I$2:$I$274)</f>
        <v>All (except LLB &amp; JD)</v>
      </c>
    </row>
    <row r="59" spans="1:22" ht="27.6">
      <c r="A59" s="7" t="s">
        <v>111</v>
      </c>
      <c r="B59" s="52" t="str" cm="1">
        <f t="array" ref="B59:C59">_xlfn.XLOOKUP(A59,'University Data'!$E$2:$E$274,'University Data'!$B$2:$C$274)</f>
        <v>Asia</v>
      </c>
      <c r="C59" s="47" t="str">
        <v>S. Korea</v>
      </c>
      <c r="D59" s="51">
        <f>IF(Inputs!$B$8&gt;=(_xlfn.XLOOKUP('Output Calculations'!A59,'University Data'!$E$2:$E$276,'University Data'!$H$2:$H$276,,0)),1,0)</f>
        <v>1</v>
      </c>
      <c r="E59" s="51" t="str">
        <f>_xlfn.XLOOKUP(A59,'University Data'!$E$2:$E$274,'University Data'!$S$2:$S$274)</f>
        <v>Yes (Subject to Availability)</v>
      </c>
      <c r="F59" s="48">
        <f ca="1">_xlfn.XLOOKUP(A59,'University Data'!$E$2:$E$274,'University Data'!$V$2:$V$274)</f>
        <v>800.89551999999992</v>
      </c>
      <c r="G59" s="19">
        <f>IF(_xlfn.XLOOKUP(A59,'University Data'!$E$2:$E$274,'University Data'!$K$2:$K$274,,0)='Unique University Data'!$D$2,1,IF(_xlfn.XLOOKUP(A59,'University Data'!$E$2:$E$274,'University Data'!$K$2:$K$274,,0)=Inputs!$C$8,1,0))</f>
        <v>1</v>
      </c>
      <c r="H59" s="54" cm="1">
        <f t="array" ref="H59">IF(SUMPRODUCT(('University Mapping Data'!B:B = 'Output Calculations'!$A59)*('University Mapping Data'!D:D = Inputs!$G$6))&gt; 0, 1, 0)+ IF(SUMPRODUCT(('University Mapping Data'!B:B = 'Output Calculations'!$A59)*('University Mapping Data'!D:D = Inputs!$G$8)) &gt; 0, 1, 0)</f>
        <v>2</v>
      </c>
      <c r="I59" s="19" cm="1">
        <f t="array" ref="I59">_xlfn.XLOOKUP(A59,'University Data'!$E$2:$E$274,IF(Inputs!$C$8='Unique University Data'!$D$3,'University Data'!$F$2:$F$274,'University Data'!$G$2:$G$274),,0)</f>
        <v>2</v>
      </c>
      <c r="J59" s="57">
        <f ca="1">IF(((Inputs!$D$8-F59)/Inputs!$D$8)&gt;0,(Inputs!$D$8-F59)/Inputs!$D$8,0)</f>
        <v>0.73303482666666664</v>
      </c>
      <c r="K59" s="58">
        <f>IF(Inputs!$E$8='Output Calculations'!B59,1,IF(Inputs!$E$8="Any",1,0))</f>
        <v>1</v>
      </c>
      <c r="L59" s="49">
        <f>IF(AND(Inputs!$E$8=B59,Inputs!$F$8=C59),1,IF(AND(Inputs!$E$8=B59,Inputs!$F$8="Any"),1,IF(AND(Inputs!$E$8="Any",Inputs!$F$8="Any"),1,IF(AND(Inputs!$E$8="Any",Inputs!$F$8=C59),1,0))))</f>
        <v>0</v>
      </c>
      <c r="M59" s="50">
        <f t="shared" si="0"/>
        <v>1</v>
      </c>
      <c r="N59" s="49">
        <f>IF('Output Calculations'!I59&gt;=Inputs!$H$8,100%,0%)</f>
        <v>1</v>
      </c>
      <c r="O59" s="106">
        <f ca="1">SUMPRODUCT(J59:N59,Inputs!$D$9:$H$9)/SUM(Inputs!$D$9:$H$9)</f>
        <v>0.97330348266666677</v>
      </c>
      <c r="P59" s="107">
        <f>_xlfn.XLOOKUP(C59,'Safety Index'!$A$2:$A$164,'Safety Index'!$D$2:$D$164,,0)</f>
        <v>0.81069958847736634</v>
      </c>
      <c r="Q59" s="18" cm="1">
        <f t="array" ref="Q59:R59">_xlfn.XLOOKUP(A59,'University Data'!$E$2:$E$274,IF(Inputs!$C$8='Unique University Data'!$D$3,'University Data'!$N$2:$O$274,'University Data'!$L$2:$M$274),,0)</f>
        <v>3.37</v>
      </c>
      <c r="R59" s="18">
        <v>3.41</v>
      </c>
      <c r="S59" s="76">
        <f>(IF(AND(Q59=0,R59=0),(Inputs!$B$8/4.3)*LOG(I59+1),IF(R59=Q59,IF(Inputs!$B$8&gt;=Q59,1,0),MIN(1,MAX(0,(Inputs!$B$8-Q59)/(R59-Q59))*LOG(I59+1))))*0.9+IF(AND(Inputs!$B$8&gt;R59,R59&gt;0),((Inputs!$B$8-R59)/(4.3-R59))*0.1,0))</f>
        <v>0.95168539325842705</v>
      </c>
      <c r="T59" s="108">
        <f>IF(S59=0,0,(S59*0.8)+((Inputs!$J$8/5)*0.2))</f>
        <v>0.96134831460674164</v>
      </c>
      <c r="U59" s="74">
        <f ca="1">IF(AND(Inputs!$I$8='Unique University Data'!$F$2,S59&gt;0),AVERAGE(O59,P59,T59),IF(T59=0,0,IF(T59=0,0,AVERAGE(O59,T59))))</f>
        <v>0.91511712858359162</v>
      </c>
      <c r="V59" s="110" t="str">
        <f>_xlfn.XLOOKUP(A59,'University Data'!$E$2:$E$274,'University Data'!$I$2:$I$274)</f>
        <v>All (except LLB &amp; JD)</v>
      </c>
    </row>
    <row r="60" spans="1:22" ht="14.45">
      <c r="A60" s="3" t="s">
        <v>112</v>
      </c>
      <c r="B60" s="52" t="str" cm="1">
        <f t="array" ref="B60:C60">_xlfn.XLOOKUP(A60,'University Data'!$E$2:$E$274,'University Data'!$B$2:$C$274)</f>
        <v>North America</v>
      </c>
      <c r="C60" s="47" t="str">
        <v>Canada</v>
      </c>
      <c r="D60" s="51">
        <f>IF(Inputs!$B$8&gt;=(_xlfn.XLOOKUP('Output Calculations'!A60,'University Data'!$E$2:$E$276,'University Data'!$H$2:$H$276,,0)),1,0)</f>
        <v>1</v>
      </c>
      <c r="E60" s="51" t="str">
        <f>_xlfn.XLOOKUP(A60,'University Data'!$E$2:$E$274,'University Data'!$S$2:$S$274)</f>
        <v>No</v>
      </c>
      <c r="F60" s="48">
        <f ca="1">_xlfn.XLOOKUP(A60,'University Data'!$E$2:$E$274,'University Data'!$V$2:$V$274)</f>
        <v>1863.39375</v>
      </c>
      <c r="G60" s="19">
        <f>IF(_xlfn.XLOOKUP(A60,'University Data'!$E$2:$E$274,'University Data'!$K$2:$K$274,,0)='Unique University Data'!$D$2,1,IF(_xlfn.XLOOKUP(A60,'University Data'!$E$2:$E$274,'University Data'!$K$2:$K$274,,0)=Inputs!$C$8,1,0))</f>
        <v>1</v>
      </c>
      <c r="H60" s="54" cm="1">
        <f t="array" ref="H60">IF(SUMPRODUCT(('University Mapping Data'!B:B = 'Output Calculations'!$A60)*('University Mapping Data'!D:D = Inputs!$G$6))&gt; 0, 1, 0)+ IF(SUMPRODUCT(('University Mapping Data'!B:B = 'Output Calculations'!$A60)*('University Mapping Data'!D:D = Inputs!$G$8)) &gt; 0, 1, 0)</f>
        <v>2</v>
      </c>
      <c r="I60" s="18" cm="1">
        <f t="array" ref="I60">_xlfn.XLOOKUP(A60,'University Data'!$E$2:$E$274,IF(Inputs!$C$8='Unique University Data'!$D$3,'University Data'!$F$2:$F$274,'University Data'!$G$2:$G$274),,0)</f>
        <v>6</v>
      </c>
      <c r="J60" s="57">
        <f ca="1">IF(((Inputs!$D$8-F60)/Inputs!$D$8)&gt;0,(Inputs!$D$8-F60)/Inputs!$D$8,0)</f>
        <v>0.37886875000000003</v>
      </c>
      <c r="K60" s="58">
        <f>IF(Inputs!$E$8='Output Calculations'!B60,1,IF(Inputs!$E$8="Any",1,0))</f>
        <v>0</v>
      </c>
      <c r="L60" s="49">
        <f>IF(AND(Inputs!$E$8=B60,Inputs!$F$8=C60),1,IF(AND(Inputs!$E$8=B60,Inputs!$F$8="Any"),1,IF(AND(Inputs!$E$8="Any",Inputs!$F$8="Any"),1,IF(AND(Inputs!$E$8="Any",Inputs!$F$8=C60),1,0))))</f>
        <v>0</v>
      </c>
      <c r="M60" s="50">
        <f t="shared" si="0"/>
        <v>1</v>
      </c>
      <c r="N60" s="49">
        <f>IF('Output Calculations'!I60&gt;=Inputs!$H$8,100%,0%)</f>
        <v>1</v>
      </c>
      <c r="O60" s="106">
        <f ca="1">SUMPRODUCT(J60:N60,Inputs!$D$9:$H$9)/SUM(Inputs!$D$9:$H$9)</f>
        <v>0.5378868750000001</v>
      </c>
      <c r="P60" s="107">
        <f>_xlfn.XLOOKUP(C60,'Safety Index'!$A$2:$A$164,'Safety Index'!$D$2:$D$164,,0)</f>
        <v>0.91332304526748975</v>
      </c>
      <c r="Q60" s="18" cm="1">
        <f t="array" ref="Q60:R60">_xlfn.XLOOKUP(A60,'University Data'!$E$2:$E$274,IF(Inputs!$C$8='Unique University Data'!$D$3,'University Data'!$N$2:$O$274,'University Data'!$L$2:$M$274),,0)</f>
        <v>3.13</v>
      </c>
      <c r="R60" s="18">
        <v>3.48</v>
      </c>
      <c r="S60" s="76">
        <f>(IF(AND(Q60=0,R60=0),(Inputs!$B$8/4.3)*LOG(I60+1),IF(R60=Q60,IF(Inputs!$B$8&gt;=Q60,1,0),MIN(1,MAX(0,(Inputs!$B$8-Q60)/(R60-Q60))*LOG(I60+1))))*0.9+IF(AND(Inputs!$B$8&gt;R60,R60&gt;0),((Inputs!$B$8-R60)/(4.3-R60))*0.1,0))</f>
        <v>0.94756097560975616</v>
      </c>
      <c r="T60" s="108">
        <f>IF(S60=0,0,(S60*0.8)+((Inputs!$J$8/5)*0.2))</f>
        <v>0.95804878048780506</v>
      </c>
      <c r="U60" s="74">
        <f ca="1">IF(AND(Inputs!$I$8='Unique University Data'!$F$2,S60&gt;0),AVERAGE(O60,P60,T60),IF(T60=0,0,IF(T60=0,0,AVERAGE(O60,T60))))</f>
        <v>0.80308623358509834</v>
      </c>
      <c r="V60" s="110" t="str">
        <f>_xlfn.XLOOKUP(A60,'University Data'!$E$2:$E$274,'University Data'!$I$2:$I$274)</f>
        <v>BAcc, BBM, BSc (Econ)</v>
      </c>
    </row>
    <row r="61" spans="1:22" ht="27.6">
      <c r="A61" s="3" t="s">
        <v>113</v>
      </c>
      <c r="B61" s="52" t="str" cm="1">
        <f t="array" ref="B61:C61">_xlfn.XLOOKUP(A61,'University Data'!$E$2:$E$274,'University Data'!$B$2:$C$274)</f>
        <v>Europe</v>
      </c>
      <c r="C61" s="47" t="str">
        <v>France</v>
      </c>
      <c r="D61" s="51">
        <f>IF(Inputs!$B$8&gt;=(_xlfn.XLOOKUP('Output Calculations'!A61,'University Data'!$E$2:$E$276,'University Data'!$H$2:$H$276,,0)),1,0)</f>
        <v>1</v>
      </c>
      <c r="E61" s="51" t="str">
        <f>_xlfn.XLOOKUP(A61,'University Data'!$E$2:$E$274,'University Data'!$S$2:$S$274)</f>
        <v>Yes (Subject to Availability)</v>
      </c>
      <c r="F61" s="48">
        <f ca="1">_xlfn.XLOOKUP(A61,'University Data'!$E$2:$E$274,'University Data'!$V$2:$V$274)</f>
        <v>2017.5749999999998</v>
      </c>
      <c r="G61" s="19">
        <f>IF(_xlfn.XLOOKUP(A61,'University Data'!$E$2:$E$274,'University Data'!$K$2:$K$274,,0)='Unique University Data'!$D$2,1,IF(_xlfn.XLOOKUP(A61,'University Data'!$E$2:$E$274,'University Data'!$K$2:$K$274,,0)=Inputs!$C$8,1,0))</f>
        <v>1</v>
      </c>
      <c r="H61" s="54" cm="1">
        <f t="array" ref="H61">IF(SUMPRODUCT(('University Mapping Data'!B:B = 'Output Calculations'!$A61)*('University Mapping Data'!D:D = Inputs!$G$6))&gt; 0, 1, 0)+ IF(SUMPRODUCT(('University Mapping Data'!B:B = 'Output Calculations'!$A61)*('University Mapping Data'!D:D = Inputs!$G$8)) &gt; 0, 1, 0)</f>
        <v>2</v>
      </c>
      <c r="I61" s="19" cm="1">
        <f t="array" ref="I61">_xlfn.XLOOKUP(A61,'University Data'!$E$2:$E$274,IF(Inputs!$C$8='Unique University Data'!$D$3,'University Data'!$F$2:$F$274,'University Data'!$G$2:$G$274),,0)</f>
        <v>5</v>
      </c>
      <c r="J61" s="57">
        <f ca="1">IF(((Inputs!$D$8-F61)/Inputs!$D$8)&gt;0,(Inputs!$D$8-F61)/Inputs!$D$8,0)</f>
        <v>0.32747500000000007</v>
      </c>
      <c r="K61" s="58">
        <f>IF(Inputs!$E$8='Output Calculations'!B61,1,IF(Inputs!$E$8="Any",1,0))</f>
        <v>0</v>
      </c>
      <c r="L61" s="49">
        <f>IF(AND(Inputs!$E$8=B61,Inputs!$F$8=C61),1,IF(AND(Inputs!$E$8=B61,Inputs!$F$8="Any"),1,IF(AND(Inputs!$E$8="Any",Inputs!$F$8="Any"),1,IF(AND(Inputs!$E$8="Any",Inputs!$F$8=C61),1,0))))</f>
        <v>0</v>
      </c>
      <c r="M61" s="50">
        <f t="shared" si="0"/>
        <v>1</v>
      </c>
      <c r="N61" s="49">
        <f>IF('Output Calculations'!I61&gt;=Inputs!$H$8,100%,0%)</f>
        <v>1</v>
      </c>
      <c r="O61" s="106">
        <f ca="1">SUMPRODUCT(J61:N61,Inputs!$D$9:$H$9)/SUM(Inputs!$D$9:$H$9)</f>
        <v>0.53274749999999993</v>
      </c>
      <c r="P61" s="107">
        <f>_xlfn.XLOOKUP(C61,'Safety Index'!$A$2:$A$164,'Safety Index'!$D$2:$D$164,,0)</f>
        <v>0.74897119341563789</v>
      </c>
      <c r="Q61" s="18" cm="1">
        <f t="array" ref="Q61:R61">_xlfn.XLOOKUP(A61,'University Data'!$E$2:$E$274,IF(Inputs!$C$8='Unique University Data'!$D$3,'University Data'!$N$2:$O$274,'University Data'!$L$2:$M$274),,0)</f>
        <v>3.53</v>
      </c>
      <c r="R61" s="18">
        <v>3.84</v>
      </c>
      <c r="S61" s="76">
        <f>(IF(AND(Q61=0,R61=0),(Inputs!$B$8/4.3)*LOG(I61+1),IF(R61=Q61,IF(Inputs!$B$8&gt;=Q61,1,0),MIN(1,MAX(0,(Inputs!$B$8-Q61)/(R61-Q61))*LOG(I61+1))))*0.9+IF(AND(Inputs!$B$8&gt;R61,R61&gt;0),((Inputs!$B$8-R61)/(4.3-R61))*0.1,0))</f>
        <v>0.77463232821880623</v>
      </c>
      <c r="T61" s="108">
        <f>IF(S61=0,0,(S61*0.8)+((Inputs!$J$8/5)*0.2))</f>
        <v>0.81970586257504507</v>
      </c>
      <c r="U61" s="74">
        <f ca="1">IF(AND(Inputs!$I$8='Unique University Data'!$F$2,S61&gt;0),AVERAGE(O61,P61,T61),IF(T61=0,0,IF(T61=0,0,AVERAGE(O61,T61))))</f>
        <v>0.7004748519968943</v>
      </c>
      <c r="V61" s="110" t="str">
        <f>_xlfn.XLOOKUP(A61,'University Data'!$E$2:$E$274,'University Data'!$I$2:$I$274)</f>
        <v>All (except LLB &amp; JD)</v>
      </c>
    </row>
    <row r="62" spans="1:22" ht="27.6">
      <c r="A62" s="3" t="s">
        <v>114</v>
      </c>
      <c r="B62" s="52" t="str" cm="1">
        <f t="array" ref="B62:C62">_xlfn.XLOOKUP(A62,'University Data'!$E$2:$E$274,'University Data'!$B$2:$C$274)</f>
        <v>Asia</v>
      </c>
      <c r="C62" s="47" t="str">
        <v>Japan</v>
      </c>
      <c r="D62" s="51">
        <f>IF(Inputs!$B$8&gt;=(_xlfn.XLOOKUP('Output Calculations'!A62,'University Data'!$E$2:$E$276,'University Data'!$H$2:$H$276,,0)),1,0)</f>
        <v>1</v>
      </c>
      <c r="E62" s="51" t="str">
        <f>_xlfn.XLOOKUP(A62,'University Data'!$E$2:$E$274,'University Data'!$S$2:$S$274)</f>
        <v>Yes (Guaranteed)</v>
      </c>
      <c r="F62" s="48">
        <f ca="1">_xlfn.XLOOKUP(A62,'University Data'!$E$2:$E$274,'University Data'!$V$2:$V$274)</f>
        <v>916.99199999999996</v>
      </c>
      <c r="G62" s="19">
        <f>IF(_xlfn.XLOOKUP(A62,'University Data'!$E$2:$E$274,'University Data'!$K$2:$K$274,,0)='Unique University Data'!$D$2,1,IF(_xlfn.XLOOKUP(A62,'University Data'!$E$2:$E$274,'University Data'!$K$2:$K$274,,0)=Inputs!$C$8,1,0))</f>
        <v>0</v>
      </c>
      <c r="H62" s="54" cm="1">
        <f t="array" ref="H62">IF(SUMPRODUCT(('University Mapping Data'!B:B = 'Output Calculations'!$A62)*('University Mapping Data'!D:D = Inputs!$G$6))&gt; 0, 1, 0)+ IF(SUMPRODUCT(('University Mapping Data'!B:B = 'Output Calculations'!$A62)*('University Mapping Data'!D:D = Inputs!$G$8)) &gt; 0, 1, 0)</f>
        <v>2</v>
      </c>
      <c r="I62" s="18" cm="1">
        <f t="array" ref="I62">_xlfn.XLOOKUP(A62,'University Data'!$E$2:$E$274,IF(Inputs!$C$8='Unique University Data'!$D$3,'University Data'!$F$2:$F$274,'University Data'!$G$2:$G$274),,0)</f>
        <v>0</v>
      </c>
      <c r="J62" s="57">
        <f ca="1">IF(((Inputs!$D$8-F62)/Inputs!$D$8)&gt;0,(Inputs!$D$8-F62)/Inputs!$D$8,0)</f>
        <v>0.69433599999999995</v>
      </c>
      <c r="K62" s="58">
        <f>IF(Inputs!$E$8='Output Calculations'!B62,1,IF(Inputs!$E$8="Any",1,0))</f>
        <v>1</v>
      </c>
      <c r="L62" s="49">
        <f>IF(AND(Inputs!$E$8=B62,Inputs!$F$8=C62),1,IF(AND(Inputs!$E$8=B62,Inputs!$F$8="Any"),1,IF(AND(Inputs!$E$8="Any",Inputs!$F$8="Any"),1,IF(AND(Inputs!$E$8="Any",Inputs!$F$8=C62),1,0))))</f>
        <v>1</v>
      </c>
      <c r="M62" s="50">
        <f t="shared" si="0"/>
        <v>1</v>
      </c>
      <c r="N62" s="49">
        <f>IF('Output Calculations'!I62&gt;=Inputs!$H$8,100%,0%)</f>
        <v>0</v>
      </c>
      <c r="O62" s="106">
        <f ca="1">SUMPRODUCT(J62:N62,Inputs!$D$9:$H$9)/SUM(Inputs!$D$9:$H$9)</f>
        <v>0.56943359999999998</v>
      </c>
      <c r="P62" s="107">
        <f>_xlfn.XLOOKUP(C62,'Safety Index'!$A$2:$A$164,'Safety Index'!$D$2:$D$164,,0)</f>
        <v>0.89377572016460904</v>
      </c>
      <c r="Q62" s="18" cm="1">
        <f t="array" ref="Q62:R62">_xlfn.XLOOKUP(A62,'University Data'!$E$2:$E$274,IF(Inputs!$C$8='Unique University Data'!$D$3,'University Data'!$N$2:$O$274,'University Data'!$L$2:$M$274),,0)</f>
        <v>0</v>
      </c>
      <c r="R62" s="18">
        <v>0</v>
      </c>
      <c r="S62" s="76">
        <f>(IF(AND(Q62=0,R62=0),(Inputs!$B$8/4.3)*LOG(I62+1),IF(R62=Q62,IF(Inputs!$B$8&gt;=Q62,1,0),MIN(1,MAX(0,(Inputs!$B$8-Q62)/(R62-Q62))*LOG(I62+1))))*0.9+IF(AND(Inputs!$B$8&gt;R62,R62&gt;0),((Inputs!$B$8-R62)/(4.3-R62))*0.1,0))</f>
        <v>0</v>
      </c>
      <c r="T62" s="108">
        <f>IF(S62=0,0,(S62*0.8)+((Inputs!$J$8/5)*0.2))</f>
        <v>0</v>
      </c>
      <c r="U62" s="74">
        <f>IF(AND(Inputs!$I$8='Unique University Data'!$F$2,S62&gt;0),AVERAGE(O62,P62,T62),IF(T62=0,0,IF(T62=0,0,AVERAGE(O62,T62))))</f>
        <v>0</v>
      </c>
      <c r="V62" s="110" t="str">
        <f>_xlfn.XLOOKUP(A62,'University Data'!$E$2:$E$274,'University Data'!$I$2:$I$274)</f>
        <v>All (except LLB &amp; JD)</v>
      </c>
    </row>
    <row r="63" spans="1:22" ht="41.45">
      <c r="A63" s="3" t="s">
        <v>115</v>
      </c>
      <c r="B63" s="52" t="str" cm="1">
        <f t="array" ref="B63:C63">_xlfn.XLOOKUP(A63,'University Data'!$E$2:$E$274,'University Data'!$B$2:$C$274)</f>
        <v>Asia</v>
      </c>
      <c r="C63" s="47" t="str">
        <v>Japan</v>
      </c>
      <c r="D63" s="51">
        <f>IF(Inputs!$B$8&gt;=(_xlfn.XLOOKUP('Output Calculations'!A63,'University Data'!$E$2:$E$276,'University Data'!$H$2:$H$276,,0)),1,0)</f>
        <v>1</v>
      </c>
      <c r="E63" s="51" t="str">
        <f>_xlfn.XLOOKUP(A63,'University Data'!$E$2:$E$274,'University Data'!$S$2:$S$274)</f>
        <v>Yes (Subject to Availability)</v>
      </c>
      <c r="F63" s="48">
        <f ca="1">_xlfn.XLOOKUP(A63,'University Data'!$E$2:$E$274,'University Data'!$V$2:$V$274)</f>
        <v>916.99199999999996</v>
      </c>
      <c r="G63" s="19">
        <f>IF(_xlfn.XLOOKUP(A63,'University Data'!$E$2:$E$274,'University Data'!$K$2:$K$274,,0)='Unique University Data'!$D$2,1,IF(_xlfn.XLOOKUP(A63,'University Data'!$E$2:$E$274,'University Data'!$K$2:$K$274,,0)=Inputs!$C$8,1,0))</f>
        <v>1</v>
      </c>
      <c r="H63" s="54" cm="1">
        <f t="array" ref="H63">IF(SUMPRODUCT(('University Mapping Data'!B:B = 'Output Calculations'!$A63)*('University Mapping Data'!D:D = Inputs!$G$6))&gt; 0, 1, 0)+ IF(SUMPRODUCT(('University Mapping Data'!B:B = 'Output Calculations'!$A63)*('University Mapping Data'!D:D = Inputs!$G$8)) &gt; 0, 1, 0)</f>
        <v>0</v>
      </c>
      <c r="I63" s="19" cm="1">
        <f t="array" ref="I63">_xlfn.XLOOKUP(A63,'University Data'!$E$2:$E$274,IF(Inputs!$C$8='Unique University Data'!$D$3,'University Data'!$F$2:$F$274,'University Data'!$G$2:$G$274),,0)</f>
        <v>2</v>
      </c>
      <c r="J63" s="57">
        <f ca="1">IF(((Inputs!$D$8-F63)/Inputs!$D$8)&gt;0,(Inputs!$D$8-F63)/Inputs!$D$8,0)</f>
        <v>0.69433599999999995</v>
      </c>
      <c r="K63" s="58">
        <f>IF(Inputs!$E$8='Output Calculations'!B63,1,IF(Inputs!$E$8="Any",1,0))</f>
        <v>1</v>
      </c>
      <c r="L63" s="49">
        <f>IF(AND(Inputs!$E$8=B63,Inputs!$F$8=C63),1,IF(AND(Inputs!$E$8=B63,Inputs!$F$8="Any"),1,IF(AND(Inputs!$E$8="Any",Inputs!$F$8="Any"),1,IF(AND(Inputs!$E$8="Any",Inputs!$F$8=C63),1,0))))</f>
        <v>1</v>
      </c>
      <c r="M63" s="50">
        <f t="shared" si="0"/>
        <v>0</v>
      </c>
      <c r="N63" s="49">
        <f>IF('Output Calculations'!I63&gt;=Inputs!$H$8,100%,0%)</f>
        <v>1</v>
      </c>
      <c r="O63" s="106">
        <f ca="1">SUMPRODUCT(J63:N63,Inputs!$D$9:$H$9)/SUM(Inputs!$D$9:$H$9)</f>
        <v>0.86943360000000003</v>
      </c>
      <c r="P63" s="107">
        <f>_xlfn.XLOOKUP(C63,'Safety Index'!$A$2:$A$164,'Safety Index'!$D$2:$D$164,,0)</f>
        <v>0.89377572016460904</v>
      </c>
      <c r="Q63" s="18" cm="1">
        <f t="array" ref="Q63:R63">_xlfn.XLOOKUP(A63,'University Data'!$E$2:$E$274,IF(Inputs!$C$8='Unique University Data'!$D$3,'University Data'!$N$2:$O$274,'University Data'!$L$2:$M$274),,0)</f>
        <v>3.43</v>
      </c>
      <c r="R63" s="18">
        <v>3.5</v>
      </c>
      <c r="S63" s="76">
        <f>(IF(AND(Q63=0,R63=0),(Inputs!$B$8/4.3)*LOG(I63+1),IF(R63=Q63,IF(Inputs!$B$8&gt;=Q63,1,0),MIN(1,MAX(0,(Inputs!$B$8-Q63)/(R63-Q63))*LOG(I63+1))))*0.9+IF(AND(Inputs!$B$8&gt;R63,R63&gt;0),((Inputs!$B$8-R63)/(4.3-R63))*0.1,0))</f>
        <v>0.94625000000000004</v>
      </c>
      <c r="T63" s="108">
        <f>IF(S63=0,0,(S63*0.8)+((Inputs!$J$8/5)*0.2))</f>
        <v>0.95700000000000007</v>
      </c>
      <c r="U63" s="74">
        <f ca="1">IF(AND(Inputs!$I$8='Unique University Data'!$F$2,S63&gt;0),AVERAGE(O63,P63,T63),IF(T63=0,0,IF(T63=0,0,AVERAGE(O63,T63))))</f>
        <v>0.90673644005486975</v>
      </c>
      <c r="V63" s="110" t="str">
        <f>_xlfn.XLOOKUP(A63,'University Data'!$E$2:$E$274,'University Data'!$I$2:$I$274)</f>
        <v>LLB &amp; JD</v>
      </c>
    </row>
    <row r="64" spans="1:22" ht="27.6">
      <c r="A64" s="3" t="s">
        <v>116</v>
      </c>
      <c r="B64" s="52" t="str" cm="1">
        <f t="array" ref="B64:C64">_xlfn.XLOOKUP(A64,'University Data'!$E$2:$E$274,'University Data'!$B$2:$C$274)</f>
        <v>Asia</v>
      </c>
      <c r="C64" s="47" t="str">
        <v>Japan</v>
      </c>
      <c r="D64" s="51">
        <f>IF(Inputs!$B$8&gt;=(_xlfn.XLOOKUP('Output Calculations'!A64,'University Data'!$E$2:$E$276,'University Data'!$H$2:$H$276,,0)),1,0)</f>
        <v>1</v>
      </c>
      <c r="E64" s="51" t="str">
        <f>_xlfn.XLOOKUP(A64,'University Data'!$E$2:$E$274,'University Data'!$S$2:$S$274)</f>
        <v>Yes (Subject to Availability)</v>
      </c>
      <c r="F64" s="48">
        <f ca="1">_xlfn.XLOOKUP(A64,'University Data'!$E$2:$E$274,'University Data'!$V$2:$V$274)</f>
        <v>829.44</v>
      </c>
      <c r="G64" s="19">
        <f>IF(_xlfn.XLOOKUP(A64,'University Data'!$E$2:$E$274,'University Data'!$K$2:$K$274,,0)='Unique University Data'!$D$2,1,IF(_xlfn.XLOOKUP(A64,'University Data'!$E$2:$E$274,'University Data'!$K$2:$K$274,,0)=Inputs!$C$8,1,0))</f>
        <v>0</v>
      </c>
      <c r="H64" s="54" cm="1">
        <f t="array" ref="H64">IF(SUMPRODUCT(('University Mapping Data'!B:B = 'Output Calculations'!$A64)*('University Mapping Data'!D:D = Inputs!$G$6))&gt; 0, 1, 0)+ IF(SUMPRODUCT(('University Mapping Data'!B:B = 'Output Calculations'!$A64)*('University Mapping Data'!D:D = Inputs!$G$8)) &gt; 0, 1, 0)</f>
        <v>0</v>
      </c>
      <c r="I64" s="18" cm="1">
        <f t="array" ref="I64">_xlfn.XLOOKUP(A64,'University Data'!$E$2:$E$274,IF(Inputs!$C$8='Unique University Data'!$D$3,'University Data'!$F$2:$F$274,'University Data'!$G$2:$G$274),,0)</f>
        <v>0</v>
      </c>
      <c r="J64" s="57">
        <f ca="1">IF(((Inputs!$D$8-F64)/Inputs!$D$8)&gt;0,(Inputs!$D$8-F64)/Inputs!$D$8,0)</f>
        <v>0.72351999999999994</v>
      </c>
      <c r="K64" s="58">
        <f>IF(Inputs!$E$8='Output Calculations'!B64,1,IF(Inputs!$E$8="Any",1,0))</f>
        <v>1</v>
      </c>
      <c r="L64" s="49">
        <f>IF(AND(Inputs!$E$8=B64,Inputs!$F$8=C64),1,IF(AND(Inputs!$E$8=B64,Inputs!$F$8="Any"),1,IF(AND(Inputs!$E$8="Any",Inputs!$F$8="Any"),1,IF(AND(Inputs!$E$8="Any",Inputs!$F$8=C64),1,0))))</f>
        <v>1</v>
      </c>
      <c r="M64" s="50">
        <f t="shared" si="0"/>
        <v>0</v>
      </c>
      <c r="N64" s="49">
        <f>IF('Output Calculations'!I64&gt;=Inputs!$H$8,100%,0%)</f>
        <v>0</v>
      </c>
      <c r="O64" s="106">
        <f ca="1">SUMPRODUCT(J64:N64,Inputs!$D$9:$H$9)/SUM(Inputs!$D$9:$H$9)</f>
        <v>0.47235199999999999</v>
      </c>
      <c r="P64" s="107">
        <f>_xlfn.XLOOKUP(C64,'Safety Index'!$A$2:$A$164,'Safety Index'!$D$2:$D$164,,0)</f>
        <v>0.89377572016460904</v>
      </c>
      <c r="Q64" s="18" cm="1">
        <f t="array" ref="Q64:R64">_xlfn.XLOOKUP(A64,'University Data'!$E$2:$E$274,IF(Inputs!$C$8='Unique University Data'!$D$3,'University Data'!$N$2:$O$274,'University Data'!$L$2:$M$274),,0)</f>
        <v>0</v>
      </c>
      <c r="R64" s="18">
        <v>0</v>
      </c>
      <c r="S64" s="76">
        <f>(IF(AND(Q64=0,R64=0),(Inputs!$B$8/4.3)*LOG(I64+1),IF(R64=Q64,IF(Inputs!$B$8&gt;=Q64,1,0),MIN(1,MAX(0,(Inputs!$B$8-Q64)/(R64-Q64))*LOG(I64+1))))*0.9+IF(AND(Inputs!$B$8&gt;R64,R64&gt;0),((Inputs!$B$8-R64)/(4.3-R64))*0.1,0))</f>
        <v>0</v>
      </c>
      <c r="T64" s="108">
        <f>IF(S64=0,0,(S64*0.8)+((Inputs!$J$8/5)*0.2))</f>
        <v>0</v>
      </c>
      <c r="U64" s="74">
        <f>IF(AND(Inputs!$I$8='Unique University Data'!$F$2,S64&gt;0),AVERAGE(O64,P64,T64),IF(T64=0,0,IF(T64=0,0,AVERAGE(O64,T64))))</f>
        <v>0</v>
      </c>
      <c r="V64" s="110" t="str">
        <f>_xlfn.XLOOKUP(A64,'University Data'!$E$2:$E$274,'University Data'!$I$2:$I$274)</f>
        <v>All (except LLB &amp; JD)</v>
      </c>
    </row>
    <row r="65" spans="1:22" ht="27.6">
      <c r="A65" s="3" t="s">
        <v>117</v>
      </c>
      <c r="B65" s="52" t="str" cm="1">
        <f t="array" ref="B65:C65">_xlfn.XLOOKUP(A65,'University Data'!$E$2:$E$274,'University Data'!$B$2:$C$274)</f>
        <v>Asia</v>
      </c>
      <c r="C65" s="47" t="str">
        <v>Hong Kong</v>
      </c>
      <c r="D65" s="51">
        <f>IF(Inputs!$B$8&gt;=(_xlfn.XLOOKUP('Output Calculations'!A65,'University Data'!$E$2:$E$276,'University Data'!$H$2:$H$276,,0)),1,0)</f>
        <v>1</v>
      </c>
      <c r="E65" s="51" t="str">
        <f>_xlfn.XLOOKUP(A65,'University Data'!$E$2:$E$274,'University Data'!$S$2:$S$274)</f>
        <v>Yes (Subject to Availability)</v>
      </c>
      <c r="F65" s="48">
        <f ca="1">_xlfn.XLOOKUP(A65,'University Data'!$E$2:$E$274,'University Data'!$V$2:$V$274)</f>
        <v>1967.65</v>
      </c>
      <c r="G65" s="19">
        <f>IF(_xlfn.XLOOKUP(A65,'University Data'!$E$2:$E$274,'University Data'!$K$2:$K$274,,0)='Unique University Data'!$D$2,1,IF(_xlfn.XLOOKUP(A65,'University Data'!$E$2:$E$274,'University Data'!$K$2:$K$274,,0)=Inputs!$C$8,1,0))</f>
        <v>1</v>
      </c>
      <c r="H65" s="54" cm="1">
        <f t="array" ref="H65">IF(SUMPRODUCT(('University Mapping Data'!B:B = 'Output Calculations'!$A65)*('University Mapping Data'!D:D = Inputs!$G$6))&gt; 0, 1, 0)+ IF(SUMPRODUCT(('University Mapping Data'!B:B = 'Output Calculations'!$A65)*('University Mapping Data'!D:D = Inputs!$G$8)) &gt; 0, 1, 0)</f>
        <v>0</v>
      </c>
      <c r="I65" s="19" cm="1">
        <f t="array" ref="I65">_xlfn.XLOOKUP(A65,'University Data'!$E$2:$E$274,IF(Inputs!$C$8='Unique University Data'!$D$3,'University Data'!$F$2:$F$274,'University Data'!$G$2:$G$274),,0)</f>
        <v>2</v>
      </c>
      <c r="J65" s="57">
        <f ca="1">IF(((Inputs!$D$8-F65)/Inputs!$D$8)&gt;0,(Inputs!$D$8-F65)/Inputs!$D$8,0)</f>
        <v>0.34411666666666663</v>
      </c>
      <c r="K65" s="58">
        <f>IF(Inputs!$E$8='Output Calculations'!B65,1,IF(Inputs!$E$8="Any",1,0))</f>
        <v>1</v>
      </c>
      <c r="L65" s="49">
        <f>IF(AND(Inputs!$E$8=B65,Inputs!$F$8=C65),1,IF(AND(Inputs!$E$8=B65,Inputs!$F$8="Any"),1,IF(AND(Inputs!$E$8="Any",Inputs!$F$8="Any"),1,IF(AND(Inputs!$E$8="Any",Inputs!$F$8=C65),1,0))))</f>
        <v>0</v>
      </c>
      <c r="M65" s="50">
        <f t="shared" si="0"/>
        <v>0</v>
      </c>
      <c r="N65" s="49">
        <f>IF('Output Calculations'!I65&gt;=Inputs!$H$8,100%,0%)</f>
        <v>1</v>
      </c>
      <c r="O65" s="106">
        <f ca="1">SUMPRODUCT(J65:N65,Inputs!$D$9:$H$9)/SUM(Inputs!$D$9:$H$9)</f>
        <v>0.83441166666666666</v>
      </c>
      <c r="P65" s="107">
        <f>_xlfn.XLOOKUP(C65,'Safety Index'!$A$2:$A$164,'Safety Index'!$D$2:$D$164,,0)</f>
        <v>0.7456275720164609</v>
      </c>
      <c r="Q65" s="18" cm="1">
        <f t="array" ref="Q65:R65">_xlfn.XLOOKUP(A65,'University Data'!$E$2:$E$274,IF(Inputs!$C$8='Unique University Data'!$D$3,'University Data'!$N$2:$O$274,'University Data'!$L$2:$M$274),,0)</f>
        <v>2.86</v>
      </c>
      <c r="R65" s="18">
        <v>2.86</v>
      </c>
      <c r="S65" s="76">
        <f>(IF(AND(Q65=0,R65=0),(Inputs!$B$8/4.3)*LOG(I65+1),IF(R65=Q65,IF(Inputs!$B$8&gt;=Q65,1,0),MIN(1,MAX(0,(Inputs!$B$8-Q65)/(R65-Q65))*LOG(I65+1))))*0.9+IF(AND(Inputs!$B$8&gt;R65,R65&gt;0),((Inputs!$B$8-R65)/(4.3-R65))*0.1,0))</f>
        <v>0.97013888888888888</v>
      </c>
      <c r="T65" s="108">
        <f>IF(S65=0,0,(S65*0.8)+((Inputs!$J$8/5)*0.2))</f>
        <v>0.97611111111111115</v>
      </c>
      <c r="U65" s="74">
        <f ca="1">IF(AND(Inputs!$I$8='Unique University Data'!$F$2,S65&gt;0),AVERAGE(O65,P65,T65),IF(T65=0,0,IF(T65=0,0,AVERAGE(O65,T65))))</f>
        <v>0.8520501165980795</v>
      </c>
      <c r="V65" s="110" t="str">
        <f>_xlfn.XLOOKUP(A65,'University Data'!$E$2:$E$274,'University Data'!$I$2:$I$274)</f>
        <v>BBM</v>
      </c>
    </row>
    <row r="66" spans="1:22" ht="27.6">
      <c r="A66" s="3" t="s">
        <v>118</v>
      </c>
      <c r="B66" s="52" t="str" cm="1">
        <f t="array" ref="B66:C66">_xlfn.XLOOKUP(A66,'University Data'!$E$2:$E$274,'University Data'!$B$2:$C$274)</f>
        <v>Asia</v>
      </c>
      <c r="C66" s="47" t="str">
        <v>Hong Kong</v>
      </c>
      <c r="D66" s="51">
        <f>IF(Inputs!$B$8&gt;=(_xlfn.XLOOKUP('Output Calculations'!A66,'University Data'!$E$2:$E$276,'University Data'!$H$2:$H$276,,0)),1,0)</f>
        <v>1</v>
      </c>
      <c r="E66" s="51" t="str">
        <f>_xlfn.XLOOKUP(A66,'University Data'!$E$2:$E$274,'University Data'!$S$2:$S$274)</f>
        <v>Yes (Guaranteed)</v>
      </c>
      <c r="F66" s="48">
        <f ca="1">_xlfn.XLOOKUP(A66,'University Data'!$E$2:$E$274,'University Data'!$V$2:$V$274)</f>
        <v>1199.9243000000001</v>
      </c>
      <c r="G66" s="19">
        <f>IF(_xlfn.XLOOKUP(A66,'University Data'!$E$2:$E$274,'University Data'!$K$2:$K$274,,0)='Unique University Data'!$D$2,1,IF(_xlfn.XLOOKUP(A66,'University Data'!$E$2:$E$274,'University Data'!$K$2:$K$274,,0)=Inputs!$C$8,1,0))</f>
        <v>1</v>
      </c>
      <c r="H66" s="54" cm="1">
        <f t="array" ref="H66">IF(SUMPRODUCT(('University Mapping Data'!B:B = 'Output Calculations'!$A66)*('University Mapping Data'!D:D = Inputs!$G$6))&gt; 0, 1, 0)+ IF(SUMPRODUCT(('University Mapping Data'!B:B = 'Output Calculations'!$A66)*('University Mapping Data'!D:D = Inputs!$G$8)) &gt; 0, 1, 0)</f>
        <v>2</v>
      </c>
      <c r="I66" s="18" cm="1">
        <f t="array" ref="I66">_xlfn.XLOOKUP(A66,'University Data'!$E$2:$E$274,IF(Inputs!$C$8='Unique University Data'!$D$3,'University Data'!$F$2:$F$274,'University Data'!$G$2:$G$274),,0)</f>
        <v>6</v>
      </c>
      <c r="J66" s="57">
        <f ca="1">IF(((Inputs!$D$8-F66)/Inputs!$D$8)&gt;0,(Inputs!$D$8-F66)/Inputs!$D$8,0)</f>
        <v>0.60002523333333324</v>
      </c>
      <c r="K66" s="58">
        <f>IF(Inputs!$E$8='Output Calculations'!B66,1,IF(Inputs!$E$8="Any",1,0))</f>
        <v>1</v>
      </c>
      <c r="L66" s="49">
        <f>IF(AND(Inputs!$E$8=B66,Inputs!$F$8=C66),1,IF(AND(Inputs!$E$8=B66,Inputs!$F$8="Any"),1,IF(AND(Inputs!$E$8="Any",Inputs!$F$8="Any"),1,IF(AND(Inputs!$E$8="Any",Inputs!$F$8=C66),1,0))))</f>
        <v>0</v>
      </c>
      <c r="M66" s="50">
        <f t="shared" si="0"/>
        <v>1</v>
      </c>
      <c r="N66" s="49">
        <f>IF('Output Calculations'!I66&gt;=Inputs!$H$8,100%,0%)</f>
        <v>1</v>
      </c>
      <c r="O66" s="106">
        <f ca="1">SUMPRODUCT(J66:N66,Inputs!$D$9:$H$9)/SUM(Inputs!$D$9:$H$9)</f>
        <v>0.96000252333333336</v>
      </c>
      <c r="P66" s="107">
        <f>_xlfn.XLOOKUP(C66,'Safety Index'!$A$2:$A$164,'Safety Index'!$D$2:$D$164,,0)</f>
        <v>0.7456275720164609</v>
      </c>
      <c r="Q66" s="18" cm="1">
        <f t="array" ref="Q66:R66">_xlfn.XLOOKUP(A66,'University Data'!$E$2:$E$274,IF(Inputs!$C$8='Unique University Data'!$D$3,'University Data'!$N$2:$O$274,'University Data'!$L$2:$M$274),,0)</f>
        <v>3.11</v>
      </c>
      <c r="R66" s="18">
        <v>3.48</v>
      </c>
      <c r="S66" s="76">
        <f>(IF(AND(Q66=0,R66=0),(Inputs!$B$8/4.3)*LOG(I66+1),IF(R66=Q66,IF(Inputs!$B$8&gt;=Q66,1,0),MIN(1,MAX(0,(Inputs!$B$8-Q66)/(R66-Q66))*LOG(I66+1))))*0.9+IF(AND(Inputs!$B$8&gt;R66,R66&gt;0),((Inputs!$B$8-R66)/(4.3-R66))*0.1,0))</f>
        <v>0.94756097560975616</v>
      </c>
      <c r="T66" s="108">
        <f>IF(S66=0,0,(S66*0.8)+((Inputs!$J$8/5)*0.2))</f>
        <v>0.95804878048780506</v>
      </c>
      <c r="U66" s="74">
        <f ca="1">IF(AND(Inputs!$I$8='Unique University Data'!$F$2,S66&gt;0),AVERAGE(O66,P66,T66),IF(T66=0,0,IF(T66=0,0,AVERAGE(O66,T66))))</f>
        <v>0.88789295861253315</v>
      </c>
      <c r="V66" s="110" t="str">
        <f>_xlfn.XLOOKUP(A66,'University Data'!$E$2:$E$274,'University Data'!$I$2:$I$274)</f>
        <v>All (except LLB &amp; JD)</v>
      </c>
    </row>
    <row r="67" spans="1:22" ht="27.6">
      <c r="A67" s="3" t="s">
        <v>119</v>
      </c>
      <c r="B67" s="52" t="str" cm="1">
        <f t="array" ref="B67:C67">_xlfn.XLOOKUP(A67,'University Data'!$E$2:$E$274,'University Data'!$B$2:$C$274)</f>
        <v>Asia</v>
      </c>
      <c r="C67" s="47" t="str">
        <v>Hong Kong</v>
      </c>
      <c r="D67" s="51">
        <f>IF(Inputs!$B$8&gt;=(_xlfn.XLOOKUP('Output Calculations'!A67,'University Data'!$E$2:$E$276,'University Data'!$H$2:$H$276,,0)),1,0)</f>
        <v>1</v>
      </c>
      <c r="E67" s="51" t="str">
        <f>_xlfn.XLOOKUP(A67,'University Data'!$E$2:$E$274,'University Data'!$S$2:$S$274)</f>
        <v>Yes (Subject to Availability)</v>
      </c>
      <c r="F67" s="48">
        <f ca="1">_xlfn.XLOOKUP(A67,'University Data'!$E$2:$E$274,'University Data'!$V$2:$V$274)</f>
        <v>1619.8036999999999</v>
      </c>
      <c r="G67" s="19">
        <f>IF(_xlfn.XLOOKUP(A67,'University Data'!$E$2:$E$274,'University Data'!$K$2:$K$274,,0)='Unique University Data'!$D$2,1,IF(_xlfn.XLOOKUP(A67,'University Data'!$E$2:$E$274,'University Data'!$K$2:$K$274,,0)=Inputs!$C$8,1,0))</f>
        <v>1</v>
      </c>
      <c r="H67" s="54" cm="1">
        <f t="array" ref="H67">IF(SUMPRODUCT(('University Mapping Data'!B:B = 'Output Calculations'!$A67)*('University Mapping Data'!D:D = Inputs!$G$6))&gt; 0, 1, 0)+ IF(SUMPRODUCT(('University Mapping Data'!B:B = 'Output Calculations'!$A67)*('University Mapping Data'!D:D = Inputs!$G$8)) &gt; 0, 1, 0)</f>
        <v>0</v>
      </c>
      <c r="I67" s="19" cm="1">
        <f t="array" ref="I67">_xlfn.XLOOKUP(A67,'University Data'!$E$2:$E$274,IF(Inputs!$C$8='Unique University Data'!$D$3,'University Data'!$F$2:$F$274,'University Data'!$G$2:$G$274),,0)</f>
        <v>3</v>
      </c>
      <c r="J67" s="57">
        <f ca="1">IF(((Inputs!$D$8-F67)/Inputs!$D$8)&gt;0,(Inputs!$D$8-F67)/Inputs!$D$8,0)</f>
        <v>0.46006543333333333</v>
      </c>
      <c r="K67" s="58">
        <f>IF(Inputs!$E$8='Output Calculations'!B67,1,IF(Inputs!$E$8="Any",1,0))</f>
        <v>1</v>
      </c>
      <c r="L67" s="49">
        <f>IF(AND(Inputs!$E$8=B67,Inputs!$F$8=C67),1,IF(AND(Inputs!$E$8=B67,Inputs!$F$8="Any"),1,IF(AND(Inputs!$E$8="Any",Inputs!$F$8="Any"),1,IF(AND(Inputs!$E$8="Any",Inputs!$F$8=C67),1,0))))</f>
        <v>0</v>
      </c>
      <c r="M67" s="50">
        <f t="shared" si="0"/>
        <v>0</v>
      </c>
      <c r="N67" s="49">
        <f>IF('Output Calculations'!I67&gt;=Inputs!$H$8,100%,0%)</f>
        <v>1</v>
      </c>
      <c r="O67" s="106">
        <f ca="1">SUMPRODUCT(J67:N67,Inputs!$D$9:$H$9)/SUM(Inputs!$D$9:$H$9)</f>
        <v>0.84600654333333336</v>
      </c>
      <c r="P67" s="107">
        <f>_xlfn.XLOOKUP(C67,'Safety Index'!$A$2:$A$164,'Safety Index'!$D$2:$D$164,,0)</f>
        <v>0.7456275720164609</v>
      </c>
      <c r="Q67" s="18" cm="1">
        <f t="array" ref="Q67:R67">_xlfn.XLOOKUP(A67,'University Data'!$E$2:$E$274,IF(Inputs!$C$8='Unique University Data'!$D$3,'University Data'!$N$2:$O$274,'University Data'!$L$2:$M$274),,0)</f>
        <v>3.27</v>
      </c>
      <c r="R67" s="18">
        <v>3.65</v>
      </c>
      <c r="S67" s="76">
        <f>(IF(AND(Q67=0,R67=0),(Inputs!$B$8/4.3)*LOG(I67+1),IF(R67=Q67,IF(Inputs!$B$8&gt;=Q67,1,0),MIN(1,MAX(0,(Inputs!$B$8-Q67)/(R67-Q67))*LOG(I67+1))))*0.9+IF(AND(Inputs!$B$8&gt;R67,R67&gt;0),((Inputs!$B$8-R67)/(4.3-R67))*0.1,0))</f>
        <v>0.88940508889115344</v>
      </c>
      <c r="T67" s="108">
        <f>IF(S67=0,0,(S67*0.8)+((Inputs!$J$8/5)*0.2))</f>
        <v>0.91152407111292288</v>
      </c>
      <c r="U67" s="74">
        <f ca="1">IF(AND(Inputs!$I$8='Unique University Data'!$F$2,S67&gt;0),AVERAGE(O67,P67,T67),IF(T67=0,0,IF(T67=0,0,AVERAGE(O67,T67))))</f>
        <v>0.83438606215423905</v>
      </c>
      <c r="V67" s="110" t="str">
        <f>_xlfn.XLOOKUP(A67,'University Data'!$E$2:$E$274,'University Data'!$I$2:$I$274)</f>
        <v>All (except LLB &amp; JD)</v>
      </c>
    </row>
    <row r="68" spans="1:22" ht="41.45">
      <c r="A68" s="3" t="s">
        <v>120</v>
      </c>
      <c r="B68" s="52" t="str" cm="1">
        <f t="array" ref="B68:C68">_xlfn.XLOOKUP(A68,'University Data'!$E$2:$E$274,'University Data'!$B$2:$C$274)</f>
        <v>Asia</v>
      </c>
      <c r="C68" s="47" t="str">
        <v>Hong Kong</v>
      </c>
      <c r="D68" s="51">
        <f>IF(Inputs!$B$8&gt;=(_xlfn.XLOOKUP('Output Calculations'!A68,'University Data'!$E$2:$E$276,'University Data'!$H$2:$H$276,,0)),1,0)</f>
        <v>1</v>
      </c>
      <c r="E68" s="51" t="str">
        <f>_xlfn.XLOOKUP(A68,'University Data'!$E$2:$E$274,'University Data'!$S$2:$S$274)</f>
        <v>Yes (Subject to Availability)</v>
      </c>
      <c r="F68" s="48">
        <f ca="1">_xlfn.XLOOKUP(A68,'University Data'!$E$2:$E$274,'University Data'!$V$2:$V$274)</f>
        <v>1619.8036999999999</v>
      </c>
      <c r="G68" s="19">
        <f>IF(_xlfn.XLOOKUP(A68,'University Data'!$E$2:$E$274,'University Data'!$K$2:$K$274,,0)='Unique University Data'!$D$2,1,IF(_xlfn.XLOOKUP(A68,'University Data'!$E$2:$E$274,'University Data'!$K$2:$K$274,,0)=Inputs!$C$8,1,0))</f>
        <v>1</v>
      </c>
      <c r="H68" s="54" cm="1">
        <f t="array" ref="H68">IF(SUMPRODUCT(('University Mapping Data'!B:B = 'Output Calculations'!$A68)*('University Mapping Data'!D:D = Inputs!$G$6))&gt; 0, 1, 0)+ IF(SUMPRODUCT(('University Mapping Data'!B:B = 'Output Calculations'!$A68)*('University Mapping Data'!D:D = Inputs!$G$8)) &gt; 0, 1, 0)</f>
        <v>0</v>
      </c>
      <c r="I68" s="18" cm="1">
        <f t="array" ref="I68">_xlfn.XLOOKUP(A68,'University Data'!$E$2:$E$274,IF(Inputs!$C$8='Unique University Data'!$D$3,'University Data'!$F$2:$F$274,'University Data'!$G$2:$G$274),,0)</f>
        <v>2</v>
      </c>
      <c r="J68" s="57">
        <f ca="1">IF(((Inputs!$D$8-F68)/Inputs!$D$8)&gt;0,(Inputs!$D$8-F68)/Inputs!$D$8,0)</f>
        <v>0.46006543333333333</v>
      </c>
      <c r="K68" s="58">
        <f>IF(Inputs!$E$8='Output Calculations'!B68,1,IF(Inputs!$E$8="Any",1,0))</f>
        <v>1</v>
      </c>
      <c r="L68" s="49">
        <f>IF(AND(Inputs!$E$8=B68,Inputs!$F$8=C68),1,IF(AND(Inputs!$E$8=B68,Inputs!$F$8="Any"),1,IF(AND(Inputs!$E$8="Any",Inputs!$F$8="Any"),1,IF(AND(Inputs!$E$8="Any",Inputs!$F$8=C68),1,0))))</f>
        <v>0</v>
      </c>
      <c r="M68" s="50">
        <f t="shared" ref="M68:M131" si="1">IF($H68=2, 100%, IF($H68=1, 50%, 0%))</f>
        <v>0</v>
      </c>
      <c r="N68" s="49">
        <f>IF('Output Calculations'!I68&gt;=Inputs!$H$8,100%,0%)</f>
        <v>1</v>
      </c>
      <c r="O68" s="106">
        <f ca="1">SUMPRODUCT(J68:N68,Inputs!$D$9:$H$9)/SUM(Inputs!$D$9:$H$9)</f>
        <v>0.84600654333333336</v>
      </c>
      <c r="P68" s="107">
        <f>_xlfn.XLOOKUP(C68,'Safety Index'!$A$2:$A$164,'Safety Index'!$D$2:$D$164,,0)</f>
        <v>0.7456275720164609</v>
      </c>
      <c r="Q68" s="18" cm="1">
        <f t="array" ref="Q68:R68">_xlfn.XLOOKUP(A68,'University Data'!$E$2:$E$274,IF(Inputs!$C$8='Unique University Data'!$D$3,'University Data'!$N$2:$O$274,'University Data'!$L$2:$M$274),,0)</f>
        <v>0</v>
      </c>
      <c r="R68" s="18">
        <v>0</v>
      </c>
      <c r="S68" s="76">
        <f>(IF(AND(Q68=0,R68=0),(Inputs!$B$8/4.3)*LOG(I68+1),IF(R68=Q68,IF(Inputs!$B$8&gt;=Q68,1,0),MIN(1,MAX(0,(Inputs!$B$8-Q68)/(R68-Q68))*LOG(I68+1))))*0.9+IF(AND(Inputs!$B$8&gt;R68,R68&gt;0),((Inputs!$B$8-R68)/(4.3-R68))*0.1,0))</f>
        <v>0.38646821632292661</v>
      </c>
      <c r="T68" s="108">
        <f>IF(S68=0,0,(S68*0.8)+((Inputs!$J$8/5)*0.2))</f>
        <v>0.50917457305834124</v>
      </c>
      <c r="U68" s="74">
        <f ca="1">IF(AND(Inputs!$I$8='Unique University Data'!$F$2,S68&gt;0),AVERAGE(O68,P68,T68),IF(T68=0,0,IF(T68=0,0,AVERAGE(O68,T68))))</f>
        <v>0.70026956280271191</v>
      </c>
      <c r="V68" s="110" t="str">
        <f>_xlfn.XLOOKUP(A68,'University Data'!$E$2:$E$274,'University Data'!$I$2:$I$274)</f>
        <v>BSocSc</v>
      </c>
    </row>
    <row r="69" spans="1:22" ht="27.6">
      <c r="A69" s="3" t="s">
        <v>121</v>
      </c>
      <c r="B69" s="52" t="str" cm="1">
        <f t="array" ref="B69:C69">_xlfn.XLOOKUP(A69,'University Data'!$E$2:$E$274,'University Data'!$B$2:$C$274)</f>
        <v>Europe</v>
      </c>
      <c r="C69" s="47" t="str">
        <v>Germany</v>
      </c>
      <c r="D69" s="51">
        <f>IF(Inputs!$B$8&gt;=(_xlfn.XLOOKUP('Output Calculations'!A69,'University Data'!$E$2:$E$276,'University Data'!$H$2:$H$276,,0)),1,0)</f>
        <v>1</v>
      </c>
      <c r="E69" s="51" t="str">
        <f>_xlfn.XLOOKUP(A69,'University Data'!$E$2:$E$274,'University Data'!$S$2:$S$274)</f>
        <v>Yes (Subject to Availability)</v>
      </c>
      <c r="F69" s="48">
        <f ca="1">_xlfn.XLOOKUP(A69,'University Data'!$E$2:$E$274,'University Data'!$V$2:$V$274)</f>
        <v>2480.87</v>
      </c>
      <c r="G69" s="19">
        <f>IF(_xlfn.XLOOKUP(A69,'University Data'!$E$2:$E$274,'University Data'!$K$2:$K$274,,0)='Unique University Data'!$D$2,1,IF(_xlfn.XLOOKUP(A69,'University Data'!$E$2:$E$274,'University Data'!$K$2:$K$274,,0)=Inputs!$C$8,1,0))</f>
        <v>0</v>
      </c>
      <c r="H69" s="54" cm="1">
        <f t="array" ref="H69">IF(SUMPRODUCT(('University Mapping Data'!B:B = 'Output Calculations'!$A69)*('University Mapping Data'!D:D = Inputs!$G$6))&gt; 0, 1, 0)+ IF(SUMPRODUCT(('University Mapping Data'!B:B = 'Output Calculations'!$A69)*('University Mapping Data'!D:D = Inputs!$G$8)) &gt; 0, 1, 0)</f>
        <v>0</v>
      </c>
      <c r="I69" s="19" cm="1">
        <f t="array" ref="I69">_xlfn.XLOOKUP(A69,'University Data'!$E$2:$E$274,IF(Inputs!$C$8='Unique University Data'!$D$3,'University Data'!$F$2:$F$274,'University Data'!$G$2:$G$274),,0)</f>
        <v>0</v>
      </c>
      <c r="J69" s="57">
        <f ca="1">IF(((Inputs!$D$8-F69)/Inputs!$D$8)&gt;0,(Inputs!$D$8-F69)/Inputs!$D$8,0)</f>
        <v>0.17304333333333338</v>
      </c>
      <c r="K69" s="58">
        <f>IF(Inputs!$E$8='Output Calculations'!B69,1,IF(Inputs!$E$8="Any",1,0))</f>
        <v>0</v>
      </c>
      <c r="L69" s="49">
        <f>IF(AND(Inputs!$E$8=B69,Inputs!$F$8=C69),1,IF(AND(Inputs!$E$8=B69,Inputs!$F$8="Any"),1,IF(AND(Inputs!$E$8="Any",Inputs!$F$8="Any"),1,IF(AND(Inputs!$E$8="Any",Inputs!$F$8=C69),1,0))))</f>
        <v>0</v>
      </c>
      <c r="M69" s="50">
        <f t="shared" si="1"/>
        <v>0</v>
      </c>
      <c r="N69" s="49">
        <f>IF('Output Calculations'!I69&gt;=Inputs!$H$8,100%,0%)</f>
        <v>0</v>
      </c>
      <c r="O69" s="106">
        <f ca="1">SUMPRODUCT(J69:N69,Inputs!$D$9:$H$9)/SUM(Inputs!$D$9:$H$9)</f>
        <v>1.7304333333333338E-2</v>
      </c>
      <c r="P69" s="107">
        <f>_xlfn.XLOOKUP(C69,'Safety Index'!$A$2:$A$164,'Safety Index'!$D$2:$D$164,,0)</f>
        <v>0.88940329218107006</v>
      </c>
      <c r="Q69" s="18" cm="1">
        <f t="array" ref="Q69:R69">_xlfn.XLOOKUP(A69,'University Data'!$E$2:$E$274,IF(Inputs!$C$8='Unique University Data'!$D$3,'University Data'!$N$2:$O$274,'University Data'!$L$2:$M$274),,0)</f>
        <v>0</v>
      </c>
      <c r="R69" s="18">
        <v>0</v>
      </c>
      <c r="S69" s="76">
        <f>(IF(AND(Q69=0,R69=0),(Inputs!$B$8/4.3)*LOG(I69+1),IF(R69=Q69,IF(Inputs!$B$8&gt;=Q69,1,0),MIN(1,MAX(0,(Inputs!$B$8-Q69)/(R69-Q69))*LOG(I69+1))))*0.9+IF(AND(Inputs!$B$8&gt;R69,R69&gt;0),((Inputs!$B$8-R69)/(4.3-R69))*0.1,0))</f>
        <v>0</v>
      </c>
      <c r="T69" s="108">
        <f>IF(S69=0,0,(S69*0.8)+((Inputs!$J$8/5)*0.2))</f>
        <v>0</v>
      </c>
      <c r="U69" s="74">
        <f>IF(AND(Inputs!$I$8='Unique University Data'!$F$2,S69&gt;0),AVERAGE(O69,P69,T69),IF(T69=0,0,IF(T69=0,0,AVERAGE(O69,T69))))</f>
        <v>0</v>
      </c>
      <c r="V69" s="110" t="str">
        <f>_xlfn.XLOOKUP(A69,'University Data'!$E$2:$E$274,'University Data'!$I$2:$I$274)</f>
        <v>All (except LLB &amp; JD)</v>
      </c>
    </row>
    <row r="70" spans="1:22" ht="27.6">
      <c r="A70" s="3" t="s">
        <v>122</v>
      </c>
      <c r="B70" s="52" t="str" cm="1">
        <f t="array" ref="B70:C70">_xlfn.XLOOKUP(A70,'University Data'!$E$2:$E$274,'University Data'!$B$2:$C$274)</f>
        <v>Europe</v>
      </c>
      <c r="C70" s="47" t="str">
        <v>Spain</v>
      </c>
      <c r="D70" s="51">
        <f>IF(Inputs!$B$8&gt;=(_xlfn.XLOOKUP('Output Calculations'!A70,'University Data'!$E$2:$E$276,'University Data'!$H$2:$H$276,,0)),1,0)</f>
        <v>1</v>
      </c>
      <c r="E70" s="51" t="str">
        <f>_xlfn.XLOOKUP(A70,'University Data'!$E$2:$E$274,'University Data'!$S$2:$S$274)</f>
        <v>Yes (Subject to Availability)</v>
      </c>
      <c r="F70" s="48">
        <f ca="1">_xlfn.XLOOKUP(A70,'University Data'!$E$2:$E$274,'University Data'!$V$2:$V$274)</f>
        <v>2604.1662499999998</v>
      </c>
      <c r="G70" s="19">
        <f>IF(_xlfn.XLOOKUP(A70,'University Data'!$E$2:$E$274,'University Data'!$K$2:$K$274,,0)='Unique University Data'!$D$2,1,IF(_xlfn.XLOOKUP(A70,'University Data'!$E$2:$E$274,'University Data'!$K$2:$K$274,,0)=Inputs!$C$8,1,0))</f>
        <v>1</v>
      </c>
      <c r="H70" s="54" cm="1">
        <f t="array" ref="H70">IF(SUMPRODUCT(('University Mapping Data'!B:B = 'Output Calculations'!$A70)*('University Mapping Data'!D:D = Inputs!$G$6))&gt; 0, 1, 0)+ IF(SUMPRODUCT(('University Mapping Data'!B:B = 'Output Calculations'!$A70)*('University Mapping Data'!D:D = Inputs!$G$8)) &gt; 0, 1, 0)</f>
        <v>2</v>
      </c>
      <c r="I70" s="18" cm="1">
        <f t="array" ref="I70">_xlfn.XLOOKUP(A70,'University Data'!$E$2:$E$274,IF(Inputs!$C$8='Unique University Data'!$D$3,'University Data'!$F$2:$F$274,'University Data'!$G$2:$G$274),,0)</f>
        <v>13</v>
      </c>
      <c r="J70" s="57">
        <f ca="1">IF(((Inputs!$D$8-F70)/Inputs!$D$8)&gt;0,(Inputs!$D$8-F70)/Inputs!$D$8,0)</f>
        <v>0.13194458333333342</v>
      </c>
      <c r="K70" s="58">
        <f>IF(Inputs!$E$8='Output Calculations'!B70,1,IF(Inputs!$E$8="Any",1,0))</f>
        <v>0</v>
      </c>
      <c r="L70" s="49">
        <f>IF(AND(Inputs!$E$8=B70,Inputs!$F$8=C70),1,IF(AND(Inputs!$E$8=B70,Inputs!$F$8="Any"),1,IF(AND(Inputs!$E$8="Any",Inputs!$F$8="Any"),1,IF(AND(Inputs!$E$8="Any",Inputs!$F$8=C70),1,0))))</f>
        <v>0</v>
      </c>
      <c r="M70" s="50">
        <f t="shared" si="1"/>
        <v>1</v>
      </c>
      <c r="N70" s="49">
        <f>IF('Output Calculations'!I70&gt;=Inputs!$H$8,100%,0%)</f>
        <v>1</v>
      </c>
      <c r="O70" s="106">
        <f ca="1">SUMPRODUCT(J70:N70,Inputs!$D$9:$H$9)/SUM(Inputs!$D$9:$H$9)</f>
        <v>0.51319445833333333</v>
      </c>
      <c r="P70" s="107">
        <f>_xlfn.XLOOKUP(C70,'Safety Index'!$A$2:$A$164,'Safety Index'!$D$2:$D$164,,0)</f>
        <v>0.87525720164609055</v>
      </c>
      <c r="Q70" s="18" cm="1">
        <f t="array" ref="Q70:R70">_xlfn.XLOOKUP(A70,'University Data'!$E$2:$E$274,IF(Inputs!$C$8='Unique University Data'!$D$3,'University Data'!$N$2:$O$274,'University Data'!$L$2:$M$274),,0)</f>
        <v>3.52</v>
      </c>
      <c r="R70" s="18">
        <v>3.87</v>
      </c>
      <c r="S70" s="76">
        <f>(IF(AND(Q70=0,R70=0),(Inputs!$B$8/4.3)*LOG(I70+1),IF(R70=Q70,IF(Inputs!$B$8&gt;=Q70,1,0),MIN(1,MAX(0,(Inputs!$B$8-Q70)/(R70-Q70))*LOG(I70+1))))*0.9+IF(AND(Inputs!$B$8&gt;R70,R70&gt;0),((Inputs!$B$8-R70)/(4.3-R70))*0.1,0))</f>
        <v>0.9</v>
      </c>
      <c r="T70" s="108">
        <f>IF(S70=0,0,(S70*0.8)+((Inputs!$J$8/5)*0.2))</f>
        <v>0.92000000000000015</v>
      </c>
      <c r="U70" s="74">
        <f ca="1">IF(AND(Inputs!$I$8='Unique University Data'!$F$2,S70&gt;0),AVERAGE(O70,P70,T70),IF(T70=0,0,IF(T70=0,0,AVERAGE(O70,T70))))</f>
        <v>0.76948388665980794</v>
      </c>
      <c r="V70" s="110" t="str">
        <f>_xlfn.XLOOKUP(A70,'University Data'!$E$2:$E$274,'University Data'!$I$2:$I$274)</f>
        <v>All</v>
      </c>
    </row>
    <row r="71" spans="1:22" ht="27.6">
      <c r="A71" s="3" t="s">
        <v>123</v>
      </c>
      <c r="B71" s="52" t="str" cm="1">
        <f t="array" ref="B71:C71">_xlfn.XLOOKUP(A71,'University Data'!$E$2:$E$274,'University Data'!$B$2:$C$274)</f>
        <v>Asia</v>
      </c>
      <c r="C71" s="47" t="str">
        <v>S. Korea</v>
      </c>
      <c r="D71" s="51">
        <f>IF(Inputs!$B$8&gt;=(_xlfn.XLOOKUP('Output Calculations'!A71,'University Data'!$E$2:$E$276,'University Data'!$H$2:$H$276,,0)),1,0)</f>
        <v>1</v>
      </c>
      <c r="E71" s="51" t="str">
        <f>_xlfn.XLOOKUP(A71,'University Data'!$E$2:$E$274,'University Data'!$S$2:$S$274)</f>
        <v>Yes (Guaranteed)</v>
      </c>
      <c r="F71" s="48">
        <f ca="1">_xlfn.XLOOKUP(A71,'University Data'!$E$2:$E$274,'University Data'!$V$2:$V$274)</f>
        <v>1711.7988714000001</v>
      </c>
      <c r="G71" s="19">
        <f>IF(_xlfn.XLOOKUP(A71,'University Data'!$E$2:$E$274,'University Data'!$K$2:$K$274,,0)='Unique University Data'!$D$2,1,IF(_xlfn.XLOOKUP(A71,'University Data'!$E$2:$E$274,'University Data'!$K$2:$K$274,,0)=Inputs!$C$8,1,0))</f>
        <v>1</v>
      </c>
      <c r="H71" s="54" cm="1">
        <f t="array" ref="H71">IF(SUMPRODUCT(('University Mapping Data'!B:B = 'Output Calculations'!$A71)*('University Mapping Data'!D:D = Inputs!$G$6))&gt; 0, 1, 0)+ IF(SUMPRODUCT(('University Mapping Data'!B:B = 'Output Calculations'!$A71)*('University Mapping Data'!D:D = Inputs!$G$8)) &gt; 0, 1, 0)</f>
        <v>2</v>
      </c>
      <c r="I71" s="19" cm="1">
        <f t="array" ref="I71">_xlfn.XLOOKUP(A71,'University Data'!$E$2:$E$274,IF(Inputs!$C$8='Unique University Data'!$D$3,'University Data'!$F$2:$F$274,'University Data'!$G$2:$G$274),,0)</f>
        <v>2</v>
      </c>
      <c r="J71" s="57">
        <f ca="1">IF(((Inputs!$D$8-F71)/Inputs!$D$8)&gt;0,(Inputs!$D$8-F71)/Inputs!$D$8,0)</f>
        <v>0.42940037619999999</v>
      </c>
      <c r="K71" s="58">
        <f>IF(Inputs!$E$8='Output Calculations'!B71,1,IF(Inputs!$E$8="Any",1,0))</f>
        <v>1</v>
      </c>
      <c r="L71" s="49">
        <f>IF(AND(Inputs!$E$8=B71,Inputs!$F$8=C71),1,IF(AND(Inputs!$E$8=B71,Inputs!$F$8="Any"),1,IF(AND(Inputs!$E$8="Any",Inputs!$F$8="Any"),1,IF(AND(Inputs!$E$8="Any",Inputs!$F$8=C71),1,0))))</f>
        <v>0</v>
      </c>
      <c r="M71" s="50">
        <f t="shared" si="1"/>
        <v>1</v>
      </c>
      <c r="N71" s="49">
        <f>IF('Output Calculations'!I71&gt;=Inputs!$H$8,100%,0%)</f>
        <v>1</v>
      </c>
      <c r="O71" s="106">
        <f ca="1">SUMPRODUCT(J71:N71,Inputs!$D$9:$H$9)/SUM(Inputs!$D$9:$H$9)</f>
        <v>0.94294003762</v>
      </c>
      <c r="P71" s="107">
        <f>_xlfn.XLOOKUP(C71,'Safety Index'!$A$2:$A$164,'Safety Index'!$D$2:$D$164,,0)</f>
        <v>0.81069958847736634</v>
      </c>
      <c r="Q71" s="18" cm="1">
        <f t="array" ref="Q71:R71">_xlfn.XLOOKUP(A71,'University Data'!$E$2:$E$274,IF(Inputs!$C$8='Unique University Data'!$D$3,'University Data'!$N$2:$O$274,'University Data'!$L$2:$M$274),,0)</f>
        <v>3.32</v>
      </c>
      <c r="R71" s="18">
        <v>3.76</v>
      </c>
      <c r="S71" s="76">
        <f>(IF(AND(Q71=0,R71=0),(Inputs!$B$8/4.3)*LOG(I71+1),IF(R71=Q71,IF(Inputs!$B$8&gt;=Q71,1,0),MIN(1,MAX(0,(Inputs!$B$8-Q71)/(R71-Q71))*LOG(I71+1))))*0.9+IF(AND(Inputs!$B$8&gt;R71,R71&gt;0),((Inputs!$B$8-R71)/(4.3-R71))*0.1,0))</f>
        <v>0.55713178192999102</v>
      </c>
      <c r="T71" s="108">
        <f>IF(S71=0,0,(S71*0.8)+((Inputs!$J$8/5)*0.2))</f>
        <v>0.64570542554399291</v>
      </c>
      <c r="U71" s="74">
        <f ca="1">IF(AND(Inputs!$I$8='Unique University Data'!$F$2,S71&gt;0),AVERAGE(O71,P71,T71),IF(T71=0,0,IF(T71=0,0,AVERAGE(O71,T71))))</f>
        <v>0.79978168388045301</v>
      </c>
      <c r="V71" s="110" t="str">
        <f>_xlfn.XLOOKUP(A71,'University Data'!$E$2:$E$274,'University Data'!$I$2:$I$274)</f>
        <v>All (except LLB &amp; JD)</v>
      </c>
    </row>
    <row r="72" spans="1:22" ht="27.6">
      <c r="A72" s="3" t="s">
        <v>124</v>
      </c>
      <c r="B72" s="52" t="str" cm="1">
        <f t="array" ref="B72:C72">_xlfn.XLOOKUP(A72,'University Data'!$E$2:$E$274,'University Data'!$B$2:$C$274)</f>
        <v>South America</v>
      </c>
      <c r="C72" s="47" t="str">
        <v>Brazil</v>
      </c>
      <c r="D72" s="51">
        <f>IF(Inputs!$B$8&gt;=(_xlfn.XLOOKUP('Output Calculations'!A72,'University Data'!$E$2:$E$276,'University Data'!$H$2:$H$276,,0)),1,0)</f>
        <v>1</v>
      </c>
      <c r="E72" s="51" t="str">
        <f>_xlfn.XLOOKUP(A72,'University Data'!$E$2:$E$274,'University Data'!$S$2:$S$274)</f>
        <v>No</v>
      </c>
      <c r="F72" s="48">
        <f ca="1">_xlfn.XLOOKUP(A72,'University Data'!$E$2:$E$274,'University Data'!$V$2:$V$274)</f>
        <v>1285.3499999999999</v>
      </c>
      <c r="G72" s="19">
        <f>IF(_xlfn.XLOOKUP(A72,'University Data'!$E$2:$E$274,'University Data'!$K$2:$K$274,,0)='Unique University Data'!$D$2,1,IF(_xlfn.XLOOKUP(A72,'University Data'!$E$2:$E$274,'University Data'!$K$2:$K$274,,0)=Inputs!$C$8,1,0))</f>
        <v>1</v>
      </c>
      <c r="H72" s="54" cm="1">
        <f t="array" ref="H72">IF(SUMPRODUCT(('University Mapping Data'!B:B = 'Output Calculations'!$A72)*('University Mapping Data'!D:D = Inputs!$G$6))&gt; 0, 1, 0)+ IF(SUMPRODUCT(('University Mapping Data'!B:B = 'Output Calculations'!$A72)*('University Mapping Data'!D:D = Inputs!$G$8)) &gt; 0, 1, 0)</f>
        <v>0</v>
      </c>
      <c r="I72" s="18" cm="1">
        <f t="array" ref="I72">_xlfn.XLOOKUP(A72,'University Data'!$E$2:$E$274,IF(Inputs!$C$8='Unique University Data'!$D$3,'University Data'!$F$2:$F$274,'University Data'!$G$2:$G$274),,0)</f>
        <v>3</v>
      </c>
      <c r="J72" s="57">
        <f ca="1">IF(((Inputs!$D$8-F72)/Inputs!$D$8)&gt;0,(Inputs!$D$8-F72)/Inputs!$D$8,0)</f>
        <v>0.57155</v>
      </c>
      <c r="K72" s="58">
        <f>IF(Inputs!$E$8='Output Calculations'!B72,1,IF(Inputs!$E$8="Any",1,0))</f>
        <v>0</v>
      </c>
      <c r="L72" s="49">
        <f>IF(AND(Inputs!$E$8=B72,Inputs!$F$8=C72),1,IF(AND(Inputs!$E$8=B72,Inputs!$F$8="Any"),1,IF(AND(Inputs!$E$8="Any",Inputs!$F$8="Any"),1,IF(AND(Inputs!$E$8="Any",Inputs!$F$8=C72),1,0))))</f>
        <v>0</v>
      </c>
      <c r="M72" s="50">
        <f t="shared" si="1"/>
        <v>0</v>
      </c>
      <c r="N72" s="49">
        <f>IF('Output Calculations'!I72&gt;=Inputs!$H$8,100%,0%)</f>
        <v>1</v>
      </c>
      <c r="O72" s="106">
        <f ca="1">SUMPRODUCT(J72:N72,Inputs!$D$9:$H$9)/SUM(Inputs!$D$9:$H$9)</f>
        <v>0.45715500000000003</v>
      </c>
      <c r="P72" s="107">
        <f>_xlfn.XLOOKUP(C72,'Safety Index'!$A$2:$A$164,'Safety Index'!$D$2:$D$164,,0)</f>
        <v>0.62011316872427991</v>
      </c>
      <c r="Q72" s="18" cm="1">
        <f t="array" ref="Q72:R72">_xlfn.XLOOKUP(A72,'University Data'!$E$2:$E$274,IF(Inputs!$C$8='Unique University Data'!$D$3,'University Data'!$N$2:$O$274,'University Data'!$L$2:$M$274),,0)</f>
        <v>2.96</v>
      </c>
      <c r="R72" s="18">
        <v>2.96</v>
      </c>
      <c r="S72" s="76">
        <f>(IF(AND(Q72=0,R72=0),(Inputs!$B$8/4.3)*LOG(I72+1),IF(R72=Q72,IF(Inputs!$B$8&gt;=Q72,1,0),MIN(1,MAX(0,(Inputs!$B$8-Q72)/(R72-Q72))*LOG(I72+1))))*0.9+IF(AND(Inputs!$B$8&gt;R72,R72&gt;0),((Inputs!$B$8-R72)/(4.3-R72))*0.1,0))</f>
        <v>0.96791044776119406</v>
      </c>
      <c r="T72" s="108">
        <f>IF(S72=0,0,(S72*0.8)+((Inputs!$J$8/5)*0.2))</f>
        <v>0.97432835820895525</v>
      </c>
      <c r="U72" s="74">
        <f ca="1">IF(AND(Inputs!$I$8='Unique University Data'!$F$2,S72&gt;0),AVERAGE(O72,P72,T72),IF(T72=0,0,IF(T72=0,0,AVERAGE(O72,T72))))</f>
        <v>0.68386550897774512</v>
      </c>
      <c r="V72" s="110" t="str">
        <f>_xlfn.XLOOKUP(A72,'University Data'!$E$2:$E$274,'University Data'!$I$2:$I$274)</f>
        <v>All (except LLB &amp; JD)</v>
      </c>
    </row>
    <row r="73" spans="1:22" ht="27.6">
      <c r="A73" s="3" t="s">
        <v>125</v>
      </c>
      <c r="B73" s="52" t="str" cm="1">
        <f t="array" ref="B73:C73">_xlfn.XLOOKUP(A73,'University Data'!$E$2:$E$274,'University Data'!$B$2:$C$274)</f>
        <v>South America</v>
      </c>
      <c r="C73" s="47" t="str">
        <v>Mexico</v>
      </c>
      <c r="D73" s="51">
        <f>IF(Inputs!$B$8&gt;=(_xlfn.XLOOKUP('Output Calculations'!A73,'University Data'!$E$2:$E$276,'University Data'!$H$2:$H$276,,0)),1,0)</f>
        <v>1</v>
      </c>
      <c r="E73" s="51" t="str">
        <f>_xlfn.XLOOKUP(A73,'University Data'!$E$2:$E$274,'University Data'!$S$2:$S$274)</f>
        <v>No</v>
      </c>
      <c r="F73" s="48">
        <f ca="1">_xlfn.XLOOKUP(A73,'University Data'!$E$2:$E$274,'University Data'!$V$2:$V$274)</f>
        <v>1333.3061937</v>
      </c>
      <c r="G73" s="19">
        <f>IF(_xlfn.XLOOKUP(A73,'University Data'!$E$2:$E$274,'University Data'!$K$2:$K$274,,0)='Unique University Data'!$D$2,1,IF(_xlfn.XLOOKUP(A73,'University Data'!$E$2:$E$274,'University Data'!$K$2:$K$274,,0)=Inputs!$C$8,1,0))</f>
        <v>1</v>
      </c>
      <c r="H73" s="54" cm="1">
        <f t="array" ref="H73">IF(SUMPRODUCT(('University Mapping Data'!B:B = 'Output Calculations'!$A73)*('University Mapping Data'!D:D = Inputs!$G$6))&gt; 0, 1, 0)+ IF(SUMPRODUCT(('University Mapping Data'!B:B = 'Output Calculations'!$A73)*('University Mapping Data'!D:D = Inputs!$G$8)) &gt; 0, 1, 0)</f>
        <v>0</v>
      </c>
      <c r="I73" s="19" cm="1">
        <f t="array" ref="I73">_xlfn.XLOOKUP(A73,'University Data'!$E$2:$E$274,IF(Inputs!$C$8='Unique University Data'!$D$3,'University Data'!$F$2:$F$274,'University Data'!$G$2:$G$274),,0)</f>
        <v>2</v>
      </c>
      <c r="J73" s="57">
        <f ca="1">IF(((Inputs!$D$8-F73)/Inputs!$D$8)&gt;0,(Inputs!$D$8-F73)/Inputs!$D$8,0)</f>
        <v>0.55556460210000003</v>
      </c>
      <c r="K73" s="58">
        <f>IF(Inputs!$E$8='Output Calculations'!B73,1,IF(Inputs!$E$8="Any",1,0))</f>
        <v>0</v>
      </c>
      <c r="L73" s="49">
        <f>IF(AND(Inputs!$E$8=B73,Inputs!$F$8=C73),1,IF(AND(Inputs!$E$8=B73,Inputs!$F$8="Any"),1,IF(AND(Inputs!$E$8="Any",Inputs!$F$8="Any"),1,IF(AND(Inputs!$E$8="Any",Inputs!$F$8=C73),1,0))))</f>
        <v>0</v>
      </c>
      <c r="M73" s="50">
        <f t="shared" si="1"/>
        <v>0</v>
      </c>
      <c r="N73" s="49">
        <f>IF('Output Calculations'!I73&gt;=Inputs!$H$8,100%,0%)</f>
        <v>1</v>
      </c>
      <c r="O73" s="106">
        <f ca="1">SUMPRODUCT(J73:N73,Inputs!$D$9:$H$9)/SUM(Inputs!$D$9:$H$9)</f>
        <v>0.45555646021000007</v>
      </c>
      <c r="P73" s="107">
        <f>_xlfn.XLOOKUP(C73,'Safety Index'!$A$2:$A$164,'Safety Index'!$D$2:$D$164,,0)</f>
        <v>0.57150205761316875</v>
      </c>
      <c r="Q73" s="18" cm="1">
        <f t="array" ref="Q73:R73">_xlfn.XLOOKUP(A73,'University Data'!$E$2:$E$274,IF(Inputs!$C$8='Unique University Data'!$D$3,'University Data'!$N$2:$O$274,'University Data'!$L$2:$M$274),,0)</f>
        <v>0</v>
      </c>
      <c r="R73" s="18">
        <v>0</v>
      </c>
      <c r="S73" s="76">
        <f>(IF(AND(Q73=0,R73=0),(Inputs!$B$8/4.3)*LOG(I73+1),IF(R73=Q73,IF(Inputs!$B$8&gt;=Q73,1,0),MIN(1,MAX(0,(Inputs!$B$8-Q73)/(R73-Q73))*LOG(I73+1))))*0.9+IF(AND(Inputs!$B$8&gt;R73,R73&gt;0),((Inputs!$B$8-R73)/(4.3-R73))*0.1,0))</f>
        <v>0.38646821632292661</v>
      </c>
      <c r="T73" s="108">
        <f>IF(S73=0,0,(S73*0.8)+((Inputs!$J$8/5)*0.2))</f>
        <v>0.50917457305834124</v>
      </c>
      <c r="U73" s="74">
        <f ca="1">IF(AND(Inputs!$I$8='Unique University Data'!$F$2,S73&gt;0),AVERAGE(O73,P73,T73),IF(T73=0,0,IF(T73=0,0,AVERAGE(O73,T73))))</f>
        <v>0.51207769696050331</v>
      </c>
      <c r="V73" s="110" t="str">
        <f>_xlfn.XLOOKUP(A73,'University Data'!$E$2:$E$274,'University Data'!$I$2:$I$274)</f>
        <v>All (except LLB &amp; JD)</v>
      </c>
    </row>
    <row r="74" spans="1:22" ht="27.6">
      <c r="A74" s="3" t="s">
        <v>126</v>
      </c>
      <c r="B74" s="52" t="str" cm="1">
        <f t="array" ref="B74:C74">_xlfn.XLOOKUP(A74,'University Data'!$E$2:$E$274,'University Data'!$B$2:$C$274)</f>
        <v>Europe</v>
      </c>
      <c r="C74" s="47" t="str">
        <v>Denmark</v>
      </c>
      <c r="D74" s="51">
        <f>IF(Inputs!$B$8&gt;=(_xlfn.XLOOKUP('Output Calculations'!A74,'University Data'!$E$2:$E$276,'University Data'!$H$2:$H$276,,0)),1,0)</f>
        <v>1</v>
      </c>
      <c r="E74" s="51" t="str">
        <f>_xlfn.XLOOKUP(A74,'University Data'!$E$2:$E$274,'University Data'!$S$2:$S$274)</f>
        <v>Yes (Subject to Availability)</v>
      </c>
      <c r="F74" s="48">
        <f ca="1">_xlfn.XLOOKUP(A74,'University Data'!$E$2:$E$274,'University Data'!$V$2:$V$274)</f>
        <v>3095.547</v>
      </c>
      <c r="G74" s="19">
        <f>IF(_xlfn.XLOOKUP(A74,'University Data'!$E$2:$E$274,'University Data'!$K$2:$K$274,,0)='Unique University Data'!$D$2,1,IF(_xlfn.XLOOKUP(A74,'University Data'!$E$2:$E$274,'University Data'!$K$2:$K$274,,0)=Inputs!$C$8,1,0))</f>
        <v>1</v>
      </c>
      <c r="H74" s="54" cm="1">
        <f t="array" ref="H74">IF(SUMPRODUCT(('University Mapping Data'!B:B = 'Output Calculations'!$A74)*('University Mapping Data'!D:D = Inputs!$G$6))&gt; 0, 1, 0)+ IF(SUMPRODUCT(('University Mapping Data'!B:B = 'Output Calculations'!$A74)*('University Mapping Data'!D:D = Inputs!$G$8)) &gt; 0, 1, 0)</f>
        <v>0</v>
      </c>
      <c r="I74" s="18" cm="1">
        <f t="array" ref="I74">_xlfn.XLOOKUP(A74,'University Data'!$E$2:$E$274,IF(Inputs!$C$8='Unique University Data'!$D$3,'University Data'!$F$2:$F$274,'University Data'!$G$2:$G$274),,0)</f>
        <v>2</v>
      </c>
      <c r="J74" s="57">
        <f ca="1">IF(((Inputs!$D$8-F74)/Inputs!$D$8)&gt;0,(Inputs!$D$8-F74)/Inputs!$D$8,0)</f>
        <v>0</v>
      </c>
      <c r="K74" s="58">
        <f>IF(Inputs!$E$8='Output Calculations'!B74,1,IF(Inputs!$E$8="Any",1,0))</f>
        <v>0</v>
      </c>
      <c r="L74" s="49">
        <f>IF(AND(Inputs!$E$8=B74,Inputs!$F$8=C74),1,IF(AND(Inputs!$E$8=B74,Inputs!$F$8="Any"),1,IF(AND(Inputs!$E$8="Any",Inputs!$F$8="Any"),1,IF(AND(Inputs!$E$8="Any",Inputs!$F$8=C74),1,0))))</f>
        <v>0</v>
      </c>
      <c r="M74" s="50">
        <f t="shared" si="1"/>
        <v>0</v>
      </c>
      <c r="N74" s="49">
        <f>IF('Output Calculations'!I74&gt;=Inputs!$H$8,100%,0%)</f>
        <v>1</v>
      </c>
      <c r="O74" s="106">
        <f ca="1">SUMPRODUCT(J74:N74,Inputs!$D$9:$H$9)/SUM(Inputs!$D$9:$H$9)</f>
        <v>0.4</v>
      </c>
      <c r="P74" s="107">
        <f>_xlfn.XLOOKUP(C74,'Safety Index'!$A$2:$A$164,'Safety Index'!$D$2:$D$164,,0)</f>
        <v>0.93055555555555569</v>
      </c>
      <c r="Q74" s="18" cm="1">
        <f t="array" ref="Q74:R74">_xlfn.XLOOKUP(A74,'University Data'!$E$2:$E$274,IF(Inputs!$C$8='Unique University Data'!$D$3,'University Data'!$N$2:$O$274,'University Data'!$L$2:$M$274),,0)</f>
        <v>3.37</v>
      </c>
      <c r="R74" s="18">
        <v>3.45</v>
      </c>
      <c r="S74" s="76">
        <f>(IF(AND(Q74=0,R74=0),(Inputs!$B$8/4.3)*LOG(I74+1),IF(R74=Q74,IF(Inputs!$B$8&gt;=Q74,1,0),MIN(1,MAX(0,(Inputs!$B$8-Q74)/(R74-Q74))*LOG(I74+1))))*0.9+IF(AND(Inputs!$B$8&gt;R74,R74&gt;0),((Inputs!$B$8-R74)/(4.3-R74))*0.1,0))</f>
        <v>0.9494117647058824</v>
      </c>
      <c r="T74" s="108">
        <f>IF(S74=0,0,(S74*0.8)+((Inputs!$J$8/5)*0.2))</f>
        <v>0.95952941176470596</v>
      </c>
      <c r="U74" s="74">
        <f ca="1">IF(AND(Inputs!$I$8='Unique University Data'!$F$2,S74&gt;0),AVERAGE(O74,P74,T74),IF(T74=0,0,IF(T74=0,0,AVERAGE(O74,T74))))</f>
        <v>0.76336165577342052</v>
      </c>
      <c r="V74" s="110" t="str">
        <f>_xlfn.XLOOKUP(A74,'University Data'!$E$2:$E$274,'University Data'!$I$2:$I$274)</f>
        <v>BSc (IS), BSc (CS) &amp; BSc (C&amp;L)</v>
      </c>
    </row>
    <row r="75" spans="1:22" ht="14.45">
      <c r="A75" s="3" t="s">
        <v>127</v>
      </c>
      <c r="B75" s="52" t="str" cm="1">
        <f t="array" ref="B75:C75">_xlfn.XLOOKUP(A75,'University Data'!$E$2:$E$274,'University Data'!$B$2:$C$274)</f>
        <v>Asia</v>
      </c>
      <c r="C75" s="47" t="str">
        <v>China</v>
      </c>
      <c r="D75" s="51">
        <f>IF(Inputs!$B$8&gt;=(_xlfn.XLOOKUP('Output Calculations'!A75,'University Data'!$E$2:$E$276,'University Data'!$H$2:$H$276,,0)),1,0)</f>
        <v>1</v>
      </c>
      <c r="E75" s="51" t="str">
        <f>_xlfn.XLOOKUP(A75,'University Data'!$E$2:$E$274,'University Data'!$S$2:$S$274)</f>
        <v>No</v>
      </c>
      <c r="F75" s="48">
        <f ca="1">_xlfn.XLOOKUP(A75,'University Data'!$E$2:$E$274,'University Data'!$V$2:$V$274)</f>
        <v>543.6</v>
      </c>
      <c r="G75" s="19">
        <f>IF(_xlfn.XLOOKUP(A75,'University Data'!$E$2:$E$274,'University Data'!$K$2:$K$274,,0)='Unique University Data'!$D$2,1,IF(_xlfn.XLOOKUP(A75,'University Data'!$E$2:$E$274,'University Data'!$K$2:$K$274,,0)=Inputs!$C$8,1,0))</f>
        <v>0</v>
      </c>
      <c r="H75" s="54" cm="1">
        <f t="array" ref="H75">IF(SUMPRODUCT(('University Mapping Data'!B:B = 'Output Calculations'!$A75)*('University Mapping Data'!D:D = Inputs!$G$6))&gt; 0, 1, 0)+ IF(SUMPRODUCT(('University Mapping Data'!B:B = 'Output Calculations'!$A75)*('University Mapping Data'!D:D = Inputs!$G$8)) &gt; 0, 1, 0)</f>
        <v>0</v>
      </c>
      <c r="I75" s="19" cm="1">
        <f t="array" ref="I75">_xlfn.XLOOKUP(A75,'University Data'!$E$2:$E$274,IF(Inputs!$C$8='Unique University Data'!$D$3,'University Data'!$F$2:$F$274,'University Data'!$G$2:$G$274),,0)</f>
        <v>0</v>
      </c>
      <c r="J75" s="57">
        <f ca="1">IF(((Inputs!$D$8-F75)/Inputs!$D$8)&gt;0,(Inputs!$D$8-F75)/Inputs!$D$8,0)</f>
        <v>0.81880000000000008</v>
      </c>
      <c r="K75" s="58">
        <f>IF(Inputs!$E$8='Output Calculations'!B75,1,IF(Inputs!$E$8="Any",1,0))</f>
        <v>1</v>
      </c>
      <c r="L75" s="49">
        <f>IF(AND(Inputs!$E$8=B75,Inputs!$F$8=C75),1,IF(AND(Inputs!$E$8=B75,Inputs!$F$8="Any"),1,IF(AND(Inputs!$E$8="Any",Inputs!$F$8="Any"),1,IF(AND(Inputs!$E$8="Any",Inputs!$F$8=C75),1,0))))</f>
        <v>0</v>
      </c>
      <c r="M75" s="50">
        <f t="shared" si="1"/>
        <v>0</v>
      </c>
      <c r="N75" s="49">
        <f>IF('Output Calculations'!I75&gt;=Inputs!$H$8,100%,0%)</f>
        <v>0</v>
      </c>
      <c r="O75" s="106">
        <f ca="1">SUMPRODUCT(J75:N75,Inputs!$D$9:$H$9)/SUM(Inputs!$D$9:$H$9)</f>
        <v>0.48188000000000003</v>
      </c>
      <c r="P75" s="107">
        <f>_xlfn.XLOOKUP(C75,'Safety Index'!$A$2:$A$164,'Safety Index'!$D$2:$D$164,,0)</f>
        <v>0.7456275720164609</v>
      </c>
      <c r="Q75" s="18" cm="1">
        <f t="array" ref="Q75:R75">_xlfn.XLOOKUP(A75,'University Data'!$E$2:$E$274,IF(Inputs!$C$8='Unique University Data'!$D$3,'University Data'!$N$2:$O$274,'University Data'!$L$2:$M$274),,0)</f>
        <v>0</v>
      </c>
      <c r="R75" s="18">
        <v>0</v>
      </c>
      <c r="S75" s="76">
        <f>(IF(AND(Q75=0,R75=0),(Inputs!$B$8/4.3)*LOG(I75+1),IF(R75=Q75,IF(Inputs!$B$8&gt;=Q75,1,0),MIN(1,MAX(0,(Inputs!$B$8-Q75)/(R75-Q75))*LOG(I75+1))))*0.9+IF(AND(Inputs!$B$8&gt;R75,R75&gt;0),((Inputs!$B$8-R75)/(4.3-R75))*0.1,0))</f>
        <v>0</v>
      </c>
      <c r="T75" s="108">
        <f>IF(S75=0,0,(S75*0.8)+((Inputs!$J$8/5)*0.2))</f>
        <v>0</v>
      </c>
      <c r="U75" s="74">
        <f>IF(AND(Inputs!$I$8='Unique University Data'!$F$2,S75&gt;0),AVERAGE(O75,P75,T75),IF(T75=0,0,IF(T75=0,0,AVERAGE(O75,T75))))</f>
        <v>0</v>
      </c>
      <c r="V75" s="110" t="str">
        <f>_xlfn.XLOOKUP(A75,'University Data'!$E$2:$E$274,'University Data'!$I$2:$I$274)</f>
        <v>All (except LLB &amp; JD)</v>
      </c>
    </row>
    <row r="76" spans="1:22" ht="27.6">
      <c r="A76" s="3" t="s">
        <v>128</v>
      </c>
      <c r="B76" s="52" t="str" cm="1">
        <f t="array" ref="B76:C76">_xlfn.XLOOKUP(A76,'University Data'!$E$2:$E$274,'University Data'!$B$2:$C$274)</f>
        <v>Europe</v>
      </c>
      <c r="C76" s="47" t="str">
        <v>Sweden</v>
      </c>
      <c r="D76" s="51">
        <f>IF(Inputs!$B$8&gt;=(_xlfn.XLOOKUP('Output Calculations'!A76,'University Data'!$E$2:$E$276,'University Data'!$H$2:$H$276,,0)),1,0)</f>
        <v>1</v>
      </c>
      <c r="E76" s="51" t="str">
        <f>_xlfn.XLOOKUP(A76,'University Data'!$E$2:$E$274,'University Data'!$S$2:$S$274)</f>
        <v>Yes (Guaranteed)</v>
      </c>
      <c r="F76" s="48">
        <f ca="1">_xlfn.XLOOKUP(A76,'University Data'!$E$2:$E$274,'University Data'!$V$2:$V$274)</f>
        <v>1933.8870579999998</v>
      </c>
      <c r="G76" s="19">
        <f>IF(_xlfn.XLOOKUP(A76,'University Data'!$E$2:$E$274,'University Data'!$K$2:$K$274,,0)='Unique University Data'!$D$2,1,IF(_xlfn.XLOOKUP(A76,'University Data'!$E$2:$E$274,'University Data'!$K$2:$K$274,,0)=Inputs!$C$8,1,0))</f>
        <v>1</v>
      </c>
      <c r="H76" s="54" cm="1">
        <f t="array" ref="H76">IF(SUMPRODUCT(('University Mapping Data'!B:B = 'Output Calculations'!$A76)*('University Mapping Data'!D:D = Inputs!$G$6))&gt; 0, 1, 0)+ IF(SUMPRODUCT(('University Mapping Data'!B:B = 'Output Calculations'!$A76)*('University Mapping Data'!D:D = Inputs!$G$8)) &gt; 0, 1, 0)</f>
        <v>2</v>
      </c>
      <c r="I76" s="18" cm="1">
        <f t="array" ref="I76">_xlfn.XLOOKUP(A76,'University Data'!$E$2:$E$274,IF(Inputs!$C$8='Unique University Data'!$D$3,'University Data'!$F$2:$F$274,'University Data'!$G$2:$G$274),,0)</f>
        <v>6</v>
      </c>
      <c r="J76" s="57">
        <f ca="1">IF(((Inputs!$D$8-F76)/Inputs!$D$8)&gt;0,(Inputs!$D$8-F76)/Inputs!$D$8,0)</f>
        <v>0.35537098066666672</v>
      </c>
      <c r="K76" s="58">
        <f>IF(Inputs!$E$8='Output Calculations'!B76,1,IF(Inputs!$E$8="Any",1,0))</f>
        <v>0</v>
      </c>
      <c r="L76" s="49">
        <f>IF(AND(Inputs!$E$8=B76,Inputs!$F$8=C76),1,IF(AND(Inputs!$E$8=B76,Inputs!$F$8="Any"),1,IF(AND(Inputs!$E$8="Any",Inputs!$F$8="Any"),1,IF(AND(Inputs!$E$8="Any",Inputs!$F$8=C76),1,0))))</f>
        <v>0</v>
      </c>
      <c r="M76" s="50">
        <f t="shared" si="1"/>
        <v>1</v>
      </c>
      <c r="N76" s="49">
        <f>IF('Output Calculations'!I76&gt;=Inputs!$H$8,100%,0%)</f>
        <v>1</v>
      </c>
      <c r="O76" s="106">
        <f ca="1">SUMPRODUCT(J76:N76,Inputs!$D$9:$H$9)/SUM(Inputs!$D$9:$H$9)</f>
        <v>0.53553709806666672</v>
      </c>
      <c r="P76" s="107">
        <f>_xlfn.XLOOKUP(C76,'Safety Index'!$A$2:$A$164,'Safety Index'!$D$2:$D$164,,0)</f>
        <v>0.82767489711934161</v>
      </c>
      <c r="Q76" s="18" cm="1">
        <f t="array" ref="Q76:R76">_xlfn.XLOOKUP(A76,'University Data'!$E$2:$E$274,IF(Inputs!$C$8='Unique University Data'!$D$3,'University Data'!$N$2:$O$274,'University Data'!$L$2:$M$274),,0)</f>
        <v>2.79</v>
      </c>
      <c r="R76" s="18">
        <v>3.39</v>
      </c>
      <c r="S76" s="76">
        <f>(IF(AND(Q76=0,R76=0),(Inputs!$B$8/4.3)*LOG(I76+1),IF(R76=Q76,IF(Inputs!$B$8&gt;=Q76,1,0),MIN(1,MAX(0,(Inputs!$B$8-Q76)/(R76-Q76))*LOG(I76+1))))*0.9+IF(AND(Inputs!$B$8&gt;R76,R76&gt;0),((Inputs!$B$8-R76)/(4.3-R76))*0.1,0))</f>
        <v>0.9527472527472528</v>
      </c>
      <c r="T76" s="108">
        <f>IF(S76=0,0,(S76*0.8)+((Inputs!$J$8/5)*0.2))</f>
        <v>0.96219780219780238</v>
      </c>
      <c r="U76" s="74">
        <f ca="1">IF(AND(Inputs!$I$8='Unique University Data'!$F$2,S76&gt;0),AVERAGE(O76,P76,T76),IF(T76=0,0,IF(T76=0,0,AVERAGE(O76,T76))))</f>
        <v>0.77513659912793698</v>
      </c>
      <c r="V76" s="110" t="str">
        <f>_xlfn.XLOOKUP(A76,'University Data'!$E$2:$E$274,'University Data'!$I$2:$I$274)</f>
        <v>All (except LLB &amp; JD)</v>
      </c>
    </row>
    <row r="77" spans="1:22" ht="27.6">
      <c r="A77" s="3" t="s">
        <v>129</v>
      </c>
      <c r="B77" s="52" t="str" cm="1">
        <f t="array" ref="B77:C77">_xlfn.XLOOKUP(A77,'University Data'!$E$2:$E$274,'University Data'!$B$2:$C$274)</f>
        <v>Asia</v>
      </c>
      <c r="C77" s="47" t="str">
        <v>Japan</v>
      </c>
      <c r="D77" s="51">
        <f>IF(Inputs!$B$8&gt;=(_xlfn.XLOOKUP('Output Calculations'!A77,'University Data'!$E$2:$E$276,'University Data'!$H$2:$H$276,,0)),1,0)</f>
        <v>1</v>
      </c>
      <c r="E77" s="51" t="str">
        <f>_xlfn.XLOOKUP(A77,'University Data'!$E$2:$E$274,'University Data'!$S$2:$S$274)</f>
        <v>Yes (Guaranteed)</v>
      </c>
      <c r="F77" s="48">
        <f ca="1">_xlfn.XLOOKUP(A77,'University Data'!$E$2:$E$274,'University Data'!$V$2:$V$274)</f>
        <v>1464.3118079999999</v>
      </c>
      <c r="G77" s="19">
        <f>IF(_xlfn.XLOOKUP(A77,'University Data'!$E$2:$E$274,'University Data'!$K$2:$K$274,,0)='Unique University Data'!$D$2,1,IF(_xlfn.XLOOKUP(A77,'University Data'!$E$2:$E$274,'University Data'!$K$2:$K$274,,0)=Inputs!$C$8,1,0))</f>
        <v>1</v>
      </c>
      <c r="H77" s="54" cm="1">
        <f t="array" ref="H77">IF(SUMPRODUCT(('University Mapping Data'!B:B = 'Output Calculations'!$A77)*('University Mapping Data'!D:D = Inputs!$G$6))&gt; 0, 1, 0)+ IF(SUMPRODUCT(('University Mapping Data'!B:B = 'Output Calculations'!$A77)*('University Mapping Data'!D:D = Inputs!$G$8)) &gt; 0, 1, 0)</f>
        <v>2</v>
      </c>
      <c r="I77" s="19" cm="1">
        <f t="array" ref="I77">_xlfn.XLOOKUP(A77,'University Data'!$E$2:$E$274,IF(Inputs!$C$8='Unique University Data'!$D$3,'University Data'!$F$2:$F$274,'University Data'!$G$2:$G$274),,0)</f>
        <v>2</v>
      </c>
      <c r="J77" s="57">
        <f ca="1">IF(((Inputs!$D$8-F77)/Inputs!$D$8)&gt;0,(Inputs!$D$8-F77)/Inputs!$D$8,0)</f>
        <v>0.51189606399999998</v>
      </c>
      <c r="K77" s="58">
        <f>IF(Inputs!$E$8='Output Calculations'!B77,1,IF(Inputs!$E$8="Any",1,0))</f>
        <v>1</v>
      </c>
      <c r="L77" s="49">
        <f>IF(AND(Inputs!$E$8=B77,Inputs!$F$8=C77),1,IF(AND(Inputs!$E$8=B77,Inputs!$F$8="Any"),1,IF(AND(Inputs!$E$8="Any",Inputs!$F$8="Any"),1,IF(AND(Inputs!$E$8="Any",Inputs!$F$8=C77),1,0))))</f>
        <v>1</v>
      </c>
      <c r="M77" s="50">
        <f t="shared" si="1"/>
        <v>1</v>
      </c>
      <c r="N77" s="49">
        <f>IF('Output Calculations'!I77&gt;=Inputs!$H$8,100%,0%)</f>
        <v>1</v>
      </c>
      <c r="O77" s="106">
        <f ca="1">SUMPRODUCT(J77:N77,Inputs!$D$9:$H$9)/SUM(Inputs!$D$9:$H$9)</f>
        <v>0.95118960640000005</v>
      </c>
      <c r="P77" s="107">
        <f>_xlfn.XLOOKUP(C77,'Safety Index'!$A$2:$A$164,'Safety Index'!$D$2:$D$164,,0)</f>
        <v>0.89377572016460904</v>
      </c>
      <c r="Q77" s="18" cm="1">
        <f t="array" ref="Q77:R77">_xlfn.XLOOKUP(A77,'University Data'!$E$2:$E$274,IF(Inputs!$C$8='Unique University Data'!$D$3,'University Data'!$N$2:$O$274,'University Data'!$L$2:$M$274),,0)</f>
        <v>3.46</v>
      </c>
      <c r="R77" s="18">
        <v>3.49</v>
      </c>
      <c r="S77" s="76">
        <f>(IF(AND(Q77=0,R77=0),(Inputs!$B$8/4.3)*LOG(I77+1),IF(R77=Q77,IF(Inputs!$B$8&gt;=Q77,1,0),MIN(1,MAX(0,(Inputs!$B$8-Q77)/(R77-Q77))*LOG(I77+1))))*0.9+IF(AND(Inputs!$B$8&gt;R77,R77&gt;0),((Inputs!$B$8-R77)/(4.3-R77))*0.1,0))</f>
        <v>0.94691358024691363</v>
      </c>
      <c r="T77" s="108">
        <f>IF(S77=0,0,(S77*0.8)+((Inputs!$J$8/5)*0.2))</f>
        <v>0.95753086419753086</v>
      </c>
      <c r="U77" s="74">
        <f ca="1">IF(AND(Inputs!$I$8='Unique University Data'!$F$2,S77&gt;0),AVERAGE(O77,P77,T77),IF(T77=0,0,IF(T77=0,0,AVERAGE(O77,T77))))</f>
        <v>0.93416539692071332</v>
      </c>
      <c r="V77" s="110" t="str">
        <f>_xlfn.XLOOKUP(A77,'University Data'!$E$2:$E$274,'University Data'!$I$2:$I$274)</f>
        <v>All (except LLB &amp; JD)</v>
      </c>
    </row>
    <row r="78" spans="1:22" ht="27.6">
      <c r="A78" s="3" t="s">
        <v>130</v>
      </c>
      <c r="B78" s="52" t="str" cm="1">
        <f t="array" ref="B78:C78">_xlfn.XLOOKUP(A78,'University Data'!$E$2:$E$274,'University Data'!$B$2:$C$274)</f>
        <v>Europe</v>
      </c>
      <c r="C78" s="47" t="str">
        <v>Belgium</v>
      </c>
      <c r="D78" s="51">
        <f>IF(Inputs!$B$8&gt;=(_xlfn.XLOOKUP('Output Calculations'!A78,'University Data'!$E$2:$E$276,'University Data'!$H$2:$H$276,,0)),1,0)</f>
        <v>1</v>
      </c>
      <c r="E78" s="51" t="str">
        <f>_xlfn.XLOOKUP(A78,'University Data'!$E$2:$E$274,'University Data'!$S$2:$S$274)</f>
        <v>Yes (Subject to Availability)</v>
      </c>
      <c r="F78" s="48">
        <f ca="1">_xlfn.XLOOKUP(A78,'University Data'!$E$2:$E$274,'University Data'!$V$2:$V$274)</f>
        <v>1779.2022499999998</v>
      </c>
      <c r="G78" s="19">
        <f>IF(_xlfn.XLOOKUP(A78,'University Data'!$E$2:$E$274,'University Data'!$K$2:$K$274,,0)='Unique University Data'!$D$2,1,IF(_xlfn.XLOOKUP(A78,'University Data'!$E$2:$E$274,'University Data'!$K$2:$K$274,,0)=Inputs!$C$8,1,0))</f>
        <v>1</v>
      </c>
      <c r="H78" s="54" cm="1">
        <f t="array" ref="H78">IF(SUMPRODUCT(('University Mapping Data'!B:B = 'Output Calculations'!$A78)*('University Mapping Data'!D:D = Inputs!$G$6))&gt; 0, 1, 0)+ IF(SUMPRODUCT(('University Mapping Data'!B:B = 'Output Calculations'!$A78)*('University Mapping Data'!D:D = Inputs!$G$8)) &gt; 0, 1, 0)</f>
        <v>2</v>
      </c>
      <c r="I78" s="18" cm="1">
        <f t="array" ref="I78">_xlfn.XLOOKUP(A78,'University Data'!$E$2:$E$274,IF(Inputs!$C$8='Unique University Data'!$D$3,'University Data'!$F$2:$F$274,'University Data'!$G$2:$G$274),,0)</f>
        <v>0</v>
      </c>
      <c r="J78" s="57">
        <f ca="1">IF(((Inputs!$D$8-F78)/Inputs!$D$8)&gt;0,(Inputs!$D$8-F78)/Inputs!$D$8,0)</f>
        <v>0.40693258333333338</v>
      </c>
      <c r="K78" s="58">
        <f>IF(Inputs!$E$8='Output Calculations'!B78,1,IF(Inputs!$E$8="Any",1,0))</f>
        <v>0</v>
      </c>
      <c r="L78" s="49">
        <f>IF(AND(Inputs!$E$8=B78,Inputs!$F$8=C78),1,IF(AND(Inputs!$E$8=B78,Inputs!$F$8="Any"),1,IF(AND(Inputs!$E$8="Any",Inputs!$F$8="Any"),1,IF(AND(Inputs!$E$8="Any",Inputs!$F$8=C78),1,0))))</f>
        <v>0</v>
      </c>
      <c r="M78" s="50">
        <f t="shared" si="1"/>
        <v>1</v>
      </c>
      <c r="N78" s="49">
        <f>IF('Output Calculations'!I78&gt;=Inputs!$H$8,100%,0%)</f>
        <v>0</v>
      </c>
      <c r="O78" s="106">
        <f ca="1">SUMPRODUCT(J78:N78,Inputs!$D$9:$H$9)/SUM(Inputs!$D$9:$H$9)</f>
        <v>0.14069325833333335</v>
      </c>
      <c r="P78" s="107">
        <f>_xlfn.XLOOKUP(C78,'Safety Index'!$A$2:$A$164,'Safety Index'!$D$2:$D$164,,0)</f>
        <v>0.89763374485596714</v>
      </c>
      <c r="Q78" s="18" cm="1">
        <f t="array" ref="Q78:R78">_xlfn.XLOOKUP(A78,'University Data'!$E$2:$E$274,IF(Inputs!$C$8='Unique University Data'!$D$3,'University Data'!$N$2:$O$274,'University Data'!$L$2:$M$274),,0)</f>
        <v>0</v>
      </c>
      <c r="R78" s="18">
        <v>0</v>
      </c>
      <c r="S78" s="76">
        <f>(IF(AND(Q78=0,R78=0),(Inputs!$B$8/4.3)*LOG(I78+1),IF(R78=Q78,IF(Inputs!$B$8&gt;=Q78,1,0),MIN(1,MAX(0,(Inputs!$B$8-Q78)/(R78-Q78))*LOG(I78+1))))*0.9+IF(AND(Inputs!$B$8&gt;R78,R78&gt;0),((Inputs!$B$8-R78)/(4.3-R78))*0.1,0))</f>
        <v>0</v>
      </c>
      <c r="T78" s="108">
        <f>IF(S78=0,0,(S78*0.8)+((Inputs!$J$8/5)*0.2))</f>
        <v>0</v>
      </c>
      <c r="U78" s="74">
        <f>IF(AND(Inputs!$I$8='Unique University Data'!$F$2,S78&gt;0),AVERAGE(O78,P78,T78),IF(T78=0,0,IF(T78=0,0,AVERAGE(O78,T78))))</f>
        <v>0</v>
      </c>
      <c r="V78" s="110" t="str">
        <f>_xlfn.XLOOKUP(A78,'University Data'!$E$2:$E$274,'University Data'!$I$2:$I$274)</f>
        <v>All (except LLB &amp; JD)</v>
      </c>
    </row>
    <row r="79" spans="1:22" ht="27.6">
      <c r="A79" s="3" t="s">
        <v>131</v>
      </c>
      <c r="B79" s="52" t="str" cm="1">
        <f t="array" ref="B79:C79">_xlfn.XLOOKUP(A79,'University Data'!$E$2:$E$274,'University Data'!$B$2:$C$274)</f>
        <v>Asia</v>
      </c>
      <c r="C79" s="47" t="str">
        <v>Japan</v>
      </c>
      <c r="D79" s="51">
        <f>IF(Inputs!$B$8&gt;=(_xlfn.XLOOKUP('Output Calculations'!A79,'University Data'!$E$2:$E$276,'University Data'!$H$2:$H$276,,0)),1,0)</f>
        <v>1</v>
      </c>
      <c r="E79" s="51" t="str">
        <f>_xlfn.XLOOKUP(A79,'University Data'!$E$2:$E$274,'University Data'!$S$2:$S$274)</f>
        <v>Yes (Subject to Availability)</v>
      </c>
      <c r="F79" s="48">
        <f ca="1">_xlfn.XLOOKUP(A79,'University Data'!$E$2:$E$274,'University Data'!$V$2:$V$274)</f>
        <v>2135.3472000000002</v>
      </c>
      <c r="G79" s="19">
        <f>IF(_xlfn.XLOOKUP(A79,'University Data'!$E$2:$E$274,'University Data'!$K$2:$K$274,,0)='Unique University Data'!$D$2,1,IF(_xlfn.XLOOKUP(A79,'University Data'!$E$2:$E$274,'University Data'!$K$2:$K$274,,0)=Inputs!$C$8,1,0))</f>
        <v>0</v>
      </c>
      <c r="H79" s="54" cm="1">
        <f t="array" ref="H79">IF(SUMPRODUCT(('University Mapping Data'!B:B = 'Output Calculations'!$A79)*('University Mapping Data'!D:D = Inputs!$G$6))&gt; 0, 1, 0)+ IF(SUMPRODUCT(('University Mapping Data'!B:B = 'Output Calculations'!$A79)*('University Mapping Data'!D:D = Inputs!$G$8)) &gt; 0, 1, 0)</f>
        <v>2</v>
      </c>
      <c r="I79" s="19" cm="1">
        <f t="array" ref="I79">_xlfn.XLOOKUP(A79,'University Data'!$E$2:$E$274,IF(Inputs!$C$8='Unique University Data'!$D$3,'University Data'!$F$2:$F$274,'University Data'!$G$2:$G$274),,0)</f>
        <v>0</v>
      </c>
      <c r="J79" s="57">
        <f ca="1">IF(((Inputs!$D$8-F79)/Inputs!$D$8)&gt;0,(Inputs!$D$8-F79)/Inputs!$D$8,0)</f>
        <v>0.28821759999999996</v>
      </c>
      <c r="K79" s="58">
        <f>IF(Inputs!$E$8='Output Calculations'!B79,1,IF(Inputs!$E$8="Any",1,0))</f>
        <v>1</v>
      </c>
      <c r="L79" s="49">
        <f>IF(AND(Inputs!$E$8=B79,Inputs!$F$8=C79),1,IF(AND(Inputs!$E$8=B79,Inputs!$F$8="Any"),1,IF(AND(Inputs!$E$8="Any",Inputs!$F$8="Any"),1,IF(AND(Inputs!$E$8="Any",Inputs!$F$8=C79),1,0))))</f>
        <v>1</v>
      </c>
      <c r="M79" s="50">
        <f t="shared" si="1"/>
        <v>1</v>
      </c>
      <c r="N79" s="49">
        <f>IF('Output Calculations'!I79&gt;=Inputs!$H$8,100%,0%)</f>
        <v>0</v>
      </c>
      <c r="O79" s="106">
        <f ca="1">SUMPRODUCT(J79:N79,Inputs!$D$9:$H$9)/SUM(Inputs!$D$9:$H$9)</f>
        <v>0.52882176000000003</v>
      </c>
      <c r="P79" s="107">
        <f>_xlfn.XLOOKUP(C79,'Safety Index'!$A$2:$A$164,'Safety Index'!$D$2:$D$164,,0)</f>
        <v>0.89377572016460904</v>
      </c>
      <c r="Q79" s="18" cm="1">
        <f t="array" ref="Q79:R79">_xlfn.XLOOKUP(A79,'University Data'!$E$2:$E$274,IF(Inputs!$C$8='Unique University Data'!$D$3,'University Data'!$N$2:$O$274,'University Data'!$L$2:$M$274),,0)</f>
        <v>0</v>
      </c>
      <c r="R79" s="18">
        <v>0</v>
      </c>
      <c r="S79" s="76">
        <f>(IF(AND(Q79=0,R79=0),(Inputs!$B$8/4.3)*LOG(I79+1),IF(R79=Q79,IF(Inputs!$B$8&gt;=Q79,1,0),MIN(1,MAX(0,(Inputs!$B$8-Q79)/(R79-Q79))*LOG(I79+1))))*0.9+IF(AND(Inputs!$B$8&gt;R79,R79&gt;0),((Inputs!$B$8-R79)/(4.3-R79))*0.1,0))</f>
        <v>0</v>
      </c>
      <c r="T79" s="108">
        <f>IF(S79=0,0,(S79*0.8)+((Inputs!$J$8/5)*0.2))</f>
        <v>0</v>
      </c>
      <c r="U79" s="74">
        <f>IF(AND(Inputs!$I$8='Unique University Data'!$F$2,S79&gt;0),AVERAGE(O79,P79,T79),IF(T79=0,0,IF(T79=0,0,AVERAGE(O79,T79))))</f>
        <v>0</v>
      </c>
      <c r="V79" s="110" t="str">
        <f>_xlfn.XLOOKUP(A79,'University Data'!$E$2:$E$274,'University Data'!$I$2:$I$274)</f>
        <v>All (except LLB &amp; JD)</v>
      </c>
    </row>
    <row r="80" spans="1:22" ht="27.6">
      <c r="A80" s="7" t="s">
        <v>132</v>
      </c>
      <c r="B80" s="52" t="str" cm="1">
        <f t="array" ref="B80:C80">_xlfn.XLOOKUP(A80,'University Data'!$E$2:$E$274,'University Data'!$B$2:$C$274)</f>
        <v>Asia</v>
      </c>
      <c r="C80" s="47" t="str">
        <v>Japan</v>
      </c>
      <c r="D80" s="51">
        <f>IF(Inputs!$B$8&gt;=(_xlfn.XLOOKUP('Output Calculations'!A80,'University Data'!$E$2:$E$276,'University Data'!$H$2:$H$276,,0)),1,0)</f>
        <v>1</v>
      </c>
      <c r="E80" s="51" t="str">
        <f>_xlfn.XLOOKUP(A80,'University Data'!$E$2:$E$274,'University Data'!$S$2:$S$274)</f>
        <v>Yes (Guaranteed)</v>
      </c>
      <c r="F80" s="48">
        <f ca="1">_xlfn.XLOOKUP(A80,'University Data'!$E$2:$E$274,'University Data'!$V$2:$V$274)</f>
        <v>2135.3472000000002</v>
      </c>
      <c r="G80" s="19">
        <f>IF(_xlfn.XLOOKUP(A80,'University Data'!$E$2:$E$274,'University Data'!$K$2:$K$274,,0)='Unique University Data'!$D$2,1,IF(_xlfn.XLOOKUP(A80,'University Data'!$E$2:$E$274,'University Data'!$K$2:$K$274,,0)=Inputs!$C$8,1,0))</f>
        <v>0</v>
      </c>
      <c r="H80" s="54" cm="1">
        <f t="array" ref="H80">IF(SUMPRODUCT(('University Mapping Data'!B:B = 'Output Calculations'!$A80)*('University Mapping Data'!D:D = Inputs!$G$6))&gt; 0, 1, 0)+ IF(SUMPRODUCT(('University Mapping Data'!B:B = 'Output Calculations'!$A80)*('University Mapping Data'!D:D = Inputs!$G$8)) &gt; 0, 1, 0)</f>
        <v>0</v>
      </c>
      <c r="I80" s="18" cm="1">
        <f t="array" ref="I80">_xlfn.XLOOKUP(A80,'University Data'!$E$2:$E$274,IF(Inputs!$C$8='Unique University Data'!$D$3,'University Data'!$F$2:$F$274,'University Data'!$G$2:$G$274),,0)</f>
        <v>0</v>
      </c>
      <c r="J80" s="57">
        <f ca="1">IF(((Inputs!$D$8-F80)/Inputs!$D$8)&gt;0,(Inputs!$D$8-F80)/Inputs!$D$8,0)</f>
        <v>0.28821759999999996</v>
      </c>
      <c r="K80" s="58">
        <f>IF(Inputs!$E$8='Output Calculations'!B80,1,IF(Inputs!$E$8="Any",1,0))</f>
        <v>1</v>
      </c>
      <c r="L80" s="49">
        <f>IF(AND(Inputs!$E$8=B80,Inputs!$F$8=C80),1,IF(AND(Inputs!$E$8=B80,Inputs!$F$8="Any"),1,IF(AND(Inputs!$E$8="Any",Inputs!$F$8="Any"),1,IF(AND(Inputs!$E$8="Any",Inputs!$F$8=C80),1,0))))</f>
        <v>1</v>
      </c>
      <c r="M80" s="50">
        <f t="shared" si="1"/>
        <v>0</v>
      </c>
      <c r="N80" s="49">
        <f>IF('Output Calculations'!I80&gt;=Inputs!$H$8,100%,0%)</f>
        <v>0</v>
      </c>
      <c r="O80" s="106">
        <f ca="1">SUMPRODUCT(J80:N80,Inputs!$D$9:$H$9)/SUM(Inputs!$D$9:$H$9)</f>
        <v>0.42882176000000005</v>
      </c>
      <c r="P80" s="107">
        <f>_xlfn.XLOOKUP(C80,'Safety Index'!$A$2:$A$164,'Safety Index'!$D$2:$D$164,,0)</f>
        <v>0.89377572016460904</v>
      </c>
      <c r="Q80" s="18" cm="1">
        <f t="array" ref="Q80:R80">_xlfn.XLOOKUP(A80,'University Data'!$E$2:$E$274,IF(Inputs!$C$8='Unique University Data'!$D$3,'University Data'!$N$2:$O$274,'University Data'!$L$2:$M$274),,0)</f>
        <v>0</v>
      </c>
      <c r="R80" s="18">
        <v>0</v>
      </c>
      <c r="S80" s="76">
        <f>(IF(AND(Q80=0,R80=0),(Inputs!$B$8/4.3)*LOG(I80+1),IF(R80=Q80,IF(Inputs!$B$8&gt;=Q80,1,0),MIN(1,MAX(0,(Inputs!$B$8-Q80)/(R80-Q80))*LOG(I80+1))))*0.9+IF(AND(Inputs!$B$8&gt;R80,R80&gt;0),((Inputs!$B$8-R80)/(4.3-R80))*0.1,0))</f>
        <v>0</v>
      </c>
      <c r="T80" s="108">
        <f>IF(S80=0,0,(S80*0.8)+((Inputs!$J$8/5)*0.2))</f>
        <v>0</v>
      </c>
      <c r="U80" s="74">
        <f>IF(AND(Inputs!$I$8='Unique University Data'!$F$2,S80&gt;0),AVERAGE(O80,P80,T80),IF(T80=0,0,IF(T80=0,0,AVERAGE(O80,T80))))</f>
        <v>0</v>
      </c>
      <c r="V80" s="110" t="str">
        <f>_xlfn.XLOOKUP(A80,'University Data'!$E$2:$E$274,'University Data'!$I$2:$I$274)</f>
        <v>LLB &amp; JD</v>
      </c>
    </row>
    <row r="81" spans="1:22" ht="27.6">
      <c r="A81" s="3" t="s">
        <v>133</v>
      </c>
      <c r="B81" s="52" t="str" cm="1">
        <f t="array" ref="B81:C81">_xlfn.XLOOKUP(A81,'University Data'!$E$2:$E$274,'University Data'!$B$2:$C$274)</f>
        <v>Central Asia</v>
      </c>
      <c r="C81" s="47" t="str">
        <v>Kazakhstan</v>
      </c>
      <c r="D81" s="51">
        <f>IF(Inputs!$B$8&gt;=(_xlfn.XLOOKUP('Output Calculations'!A81,'University Data'!$E$2:$E$276,'University Data'!$H$2:$H$276,,0)),1,0)</f>
        <v>1</v>
      </c>
      <c r="E81" s="51" t="str">
        <f>_xlfn.XLOOKUP(A81,'University Data'!$E$2:$E$274,'University Data'!$S$2:$S$274)</f>
        <v>Yes (Subject to Availability)</v>
      </c>
      <c r="F81" s="48">
        <f ca="1">_xlfn.XLOOKUP(A81,'University Data'!$E$2:$E$274,'University Data'!$V$2:$V$274)</f>
        <v>923.89502240000002</v>
      </c>
      <c r="G81" s="19">
        <f>IF(_xlfn.XLOOKUP(A81,'University Data'!$E$2:$E$274,'University Data'!$K$2:$K$274,,0)='Unique University Data'!$D$2,1,IF(_xlfn.XLOOKUP(A81,'University Data'!$E$2:$E$274,'University Data'!$K$2:$K$274,,0)=Inputs!$C$8,1,0))</f>
        <v>1</v>
      </c>
      <c r="H81" s="54" cm="1">
        <f t="array" ref="H81">IF(SUMPRODUCT(('University Mapping Data'!B:B = 'Output Calculations'!$A81)*('University Mapping Data'!D:D = Inputs!$G$6))&gt; 0, 1, 0)+ IF(SUMPRODUCT(('University Mapping Data'!B:B = 'Output Calculations'!$A81)*('University Mapping Data'!D:D = Inputs!$G$8)) &gt; 0, 1, 0)</f>
        <v>2</v>
      </c>
      <c r="I81" s="19" cm="1">
        <f t="array" ref="I81">_xlfn.XLOOKUP(A81,'University Data'!$E$2:$E$274,IF(Inputs!$C$8='Unique University Data'!$D$3,'University Data'!$F$2:$F$274,'University Data'!$G$2:$G$274),,0)</f>
        <v>4</v>
      </c>
      <c r="J81" s="57">
        <f ca="1">IF(((Inputs!$D$8-F81)/Inputs!$D$8)&gt;0,(Inputs!$D$8-F81)/Inputs!$D$8,0)</f>
        <v>0.69203499253333334</v>
      </c>
      <c r="K81" s="58">
        <f>IF(Inputs!$E$8='Output Calculations'!B81,1,IF(Inputs!$E$8="Any",1,0))</f>
        <v>0</v>
      </c>
      <c r="L81" s="49">
        <f>IF(AND(Inputs!$E$8=B81,Inputs!$F$8=C81),1,IF(AND(Inputs!$E$8=B81,Inputs!$F$8="Any"),1,IF(AND(Inputs!$E$8="Any",Inputs!$F$8="Any"),1,IF(AND(Inputs!$E$8="Any",Inputs!$F$8=C81),1,0))))</f>
        <v>0</v>
      </c>
      <c r="M81" s="50">
        <f t="shared" si="1"/>
        <v>1</v>
      </c>
      <c r="N81" s="49">
        <f>IF('Output Calculations'!I81&gt;=Inputs!$H$8,100%,0%)</f>
        <v>1</v>
      </c>
      <c r="O81" s="106">
        <f ca="1">SUMPRODUCT(J81:N81,Inputs!$D$9:$H$9)/SUM(Inputs!$D$9:$H$9)</f>
        <v>0.56920349925333336</v>
      </c>
      <c r="P81" s="107">
        <f>_xlfn.XLOOKUP(C81,'Safety Index'!$A$2:$A$164,'Safety Index'!$D$2:$D$164,,0)</f>
        <v>0.78343621399176966</v>
      </c>
      <c r="Q81" s="18" cm="1">
        <f t="array" ref="Q81:R81">_xlfn.XLOOKUP(A81,'University Data'!$E$2:$E$274,IF(Inputs!$C$8='Unique University Data'!$D$3,'University Data'!$N$2:$O$274,'University Data'!$L$2:$M$274),,0)</f>
        <v>2.65</v>
      </c>
      <c r="R81" s="18">
        <v>3.3</v>
      </c>
      <c r="S81" s="76">
        <f>(IF(AND(Q81=0,R81=0),(Inputs!$B$8/4.3)*LOG(I81+1),IF(R81=Q81,IF(Inputs!$B$8&gt;=Q81,1,0),MIN(1,MAX(0,(Inputs!$B$8-Q81)/(R81-Q81))*LOG(I81+1))))*0.9+IF(AND(Inputs!$B$8&gt;R81,R81&gt;0),((Inputs!$B$8-R81)/(4.3-R81))*0.1,0))</f>
        <v>0.95700000000000007</v>
      </c>
      <c r="T81" s="108">
        <f>IF(S81=0,0,(S81*0.8)+((Inputs!$J$8/5)*0.2))</f>
        <v>0.96560000000000001</v>
      </c>
      <c r="U81" s="74">
        <f ca="1">IF(AND(Inputs!$I$8='Unique University Data'!$F$2,S81&gt;0),AVERAGE(O81,P81,T81),IF(T81=0,0,IF(T81=0,0,AVERAGE(O81,T81))))</f>
        <v>0.77274657108170108</v>
      </c>
      <c r="V81" s="110" t="str">
        <f>_xlfn.XLOOKUP(A81,'University Data'!$E$2:$E$274,'University Data'!$I$2:$I$274)</f>
        <v>All</v>
      </c>
    </row>
    <row r="82" spans="1:22" ht="27.6">
      <c r="A82" s="5" t="s">
        <v>134</v>
      </c>
      <c r="B82" s="52" t="str" cm="1">
        <f t="array" ref="B82:C82">_xlfn.XLOOKUP(A82,'University Data'!$E$2:$E$274,'University Data'!$B$2:$C$274)</f>
        <v>Europe</v>
      </c>
      <c r="C82" s="47" t="str">
        <v>UK</v>
      </c>
      <c r="D82" s="51">
        <f>IF(Inputs!$B$8&gt;=(_xlfn.XLOOKUP('Output Calculations'!A82,'University Data'!$E$2:$E$276,'University Data'!$H$2:$H$276,,0)),1,0)</f>
        <v>1</v>
      </c>
      <c r="E82" s="51" t="str">
        <f>_xlfn.XLOOKUP(A82,'University Data'!$E$2:$E$274,'University Data'!$S$2:$S$274)</f>
        <v>Yes (Subject to Availability)</v>
      </c>
      <c r="F82" s="48">
        <f ca="1">_xlfn.XLOOKUP(A82,'University Data'!$E$2:$E$274,'University Data'!$V$2:$V$274)</f>
        <v>4320.8451999999997</v>
      </c>
      <c r="G82" s="19">
        <f>IF(_xlfn.XLOOKUP(A82,'University Data'!$E$2:$E$274,'University Data'!$K$2:$K$274,,0)='Unique University Data'!$D$2,1,IF(_xlfn.XLOOKUP(A82,'University Data'!$E$2:$E$274,'University Data'!$K$2:$K$274,,0)=Inputs!$C$8,1,0))</f>
        <v>1</v>
      </c>
      <c r="H82" s="54" cm="1">
        <f t="array" ref="H82">IF(SUMPRODUCT(('University Mapping Data'!B:B = 'Output Calculations'!$A82)*('University Mapping Data'!D:D = Inputs!$G$6))&gt; 0, 1, 0)+ IF(SUMPRODUCT(('University Mapping Data'!B:B = 'Output Calculations'!$A82)*('University Mapping Data'!D:D = Inputs!$G$8)) &gt; 0, 1, 0)</f>
        <v>2</v>
      </c>
      <c r="I82" s="18" cm="1">
        <f t="array" ref="I82">_xlfn.XLOOKUP(A82,'University Data'!$E$2:$E$274,IF(Inputs!$C$8='Unique University Data'!$D$3,'University Data'!$F$2:$F$274,'University Data'!$G$2:$G$274),,0)</f>
        <v>2</v>
      </c>
      <c r="J82" s="57">
        <f ca="1">IF(((Inputs!$D$8-F82)/Inputs!$D$8)&gt;0,(Inputs!$D$8-F82)/Inputs!$D$8,0)</f>
        <v>0</v>
      </c>
      <c r="K82" s="58">
        <f>IF(Inputs!$E$8='Output Calculations'!B82,1,IF(Inputs!$E$8="Any",1,0))</f>
        <v>0</v>
      </c>
      <c r="L82" s="49">
        <f>IF(AND(Inputs!$E$8=B82,Inputs!$F$8=C82),1,IF(AND(Inputs!$E$8=B82,Inputs!$F$8="Any"),1,IF(AND(Inputs!$E$8="Any",Inputs!$F$8="Any"),1,IF(AND(Inputs!$E$8="Any",Inputs!$F$8=C82),1,0))))</f>
        <v>0</v>
      </c>
      <c r="M82" s="50">
        <f t="shared" si="1"/>
        <v>1</v>
      </c>
      <c r="N82" s="49">
        <f>IF('Output Calculations'!I82&gt;=Inputs!$H$8,100%,0%)</f>
        <v>1</v>
      </c>
      <c r="O82" s="106">
        <f ca="1">SUMPRODUCT(J82:N82,Inputs!$D$9:$H$9)/SUM(Inputs!$D$9:$H$9)</f>
        <v>0.5</v>
      </c>
      <c r="P82" s="107">
        <f>_xlfn.XLOOKUP(C82,'Safety Index'!$A$2:$A$164,'Safety Index'!$D$2:$D$164,,0)</f>
        <v>0.84799382716049376</v>
      </c>
      <c r="Q82" s="18" cm="1">
        <f t="array" ref="Q82:R82">_xlfn.XLOOKUP(A82,'University Data'!$E$2:$E$274,IF(Inputs!$C$8='Unique University Data'!$D$3,'University Data'!$N$2:$O$274,'University Data'!$L$2:$M$274),,0)</f>
        <v>3.82</v>
      </c>
      <c r="R82" s="18">
        <v>3.88</v>
      </c>
      <c r="S82" s="76">
        <f>(IF(AND(Q82=0,R82=0),(Inputs!$B$8/4.3)*LOG(I82+1),IF(R82=Q82,IF(Inputs!$B$8&gt;=Q82,1,0),MIN(1,MAX(0,(Inputs!$B$8-Q82)/(R82-Q82))*LOG(I82+1))))*0.9+IF(AND(Inputs!$B$8&gt;R82,R82&gt;0),((Inputs!$B$8-R82)/(4.3-R82))*0.1,0))</f>
        <v>0.35784094103974845</v>
      </c>
      <c r="T82" s="108">
        <f>IF(S82=0,0,(S82*0.8)+((Inputs!$J$8/5)*0.2))</f>
        <v>0.48627275283179877</v>
      </c>
      <c r="U82" s="74">
        <f ca="1">IF(AND(Inputs!$I$8='Unique University Data'!$F$2,S82&gt;0),AVERAGE(O82,P82,T82),IF(T82=0,0,IF(T82=0,0,AVERAGE(O82,T82))))</f>
        <v>0.61142219333076409</v>
      </c>
      <c r="V82" s="110" t="str">
        <f>_xlfn.XLOOKUP(A82,'University Data'!$E$2:$E$274,'University Data'!$I$2:$I$274)</f>
        <v>All</v>
      </c>
    </row>
    <row r="83" spans="1:22" ht="27.6">
      <c r="A83" s="3" t="s">
        <v>135</v>
      </c>
      <c r="B83" s="52" t="str" cm="1">
        <f t="array" ref="B83:C83">_xlfn.XLOOKUP(A83,'University Data'!$E$2:$E$274,'University Data'!$B$2:$C$274)</f>
        <v>Middle East</v>
      </c>
      <c r="C83" s="47" t="str">
        <v>Turkey</v>
      </c>
      <c r="D83" s="51">
        <f>IF(Inputs!$B$8&gt;=(_xlfn.XLOOKUP('Output Calculations'!A83,'University Data'!$E$2:$E$276,'University Data'!$H$2:$H$276,,0)),1,0)</f>
        <v>1</v>
      </c>
      <c r="E83" s="51" t="str">
        <f>_xlfn.XLOOKUP(A83,'University Data'!$E$2:$E$274,'University Data'!$S$2:$S$274)</f>
        <v>Yes (Subject to Availability)</v>
      </c>
      <c r="F83" s="48">
        <f ca="1">_xlfn.XLOOKUP(A83,'University Data'!$E$2:$E$274,'University Data'!$V$2:$V$274)</f>
        <v>946.65850860000012</v>
      </c>
      <c r="G83" s="19">
        <f>IF(_xlfn.XLOOKUP(A83,'University Data'!$E$2:$E$274,'University Data'!$K$2:$K$274,,0)='Unique University Data'!$D$2,1,IF(_xlfn.XLOOKUP(A83,'University Data'!$E$2:$E$274,'University Data'!$K$2:$K$274,,0)=Inputs!$C$8,1,0))</f>
        <v>1</v>
      </c>
      <c r="H83" s="54" cm="1">
        <f t="array" ref="H83">IF(SUMPRODUCT(('University Mapping Data'!B:B = 'Output Calculations'!$A83)*('University Mapping Data'!D:D = Inputs!$G$6))&gt; 0, 1, 0)+ IF(SUMPRODUCT(('University Mapping Data'!B:B = 'Output Calculations'!$A83)*('University Mapping Data'!D:D = Inputs!$G$8)) &gt; 0, 1, 0)</f>
        <v>2</v>
      </c>
      <c r="I83" s="19" cm="1">
        <f t="array" ref="I83">_xlfn.XLOOKUP(A83,'University Data'!$E$2:$E$274,IF(Inputs!$C$8='Unique University Data'!$D$3,'University Data'!$F$2:$F$274,'University Data'!$G$2:$G$274),,0)</f>
        <v>1</v>
      </c>
      <c r="J83" s="57">
        <f ca="1">IF(((Inputs!$D$8-F83)/Inputs!$D$8)&gt;0,(Inputs!$D$8-F83)/Inputs!$D$8,0)</f>
        <v>0.68444716380000004</v>
      </c>
      <c r="K83" s="58">
        <f>IF(Inputs!$E$8='Output Calculations'!B83,1,IF(Inputs!$E$8="Any",1,0))</f>
        <v>0</v>
      </c>
      <c r="L83" s="49">
        <f>IF(AND(Inputs!$E$8=B83,Inputs!$F$8=C83),1,IF(AND(Inputs!$E$8=B83,Inputs!$F$8="Any"),1,IF(AND(Inputs!$E$8="Any",Inputs!$F$8="Any"),1,IF(AND(Inputs!$E$8="Any",Inputs!$F$8=C83),1,0))))</f>
        <v>0</v>
      </c>
      <c r="M83" s="50">
        <f t="shared" si="1"/>
        <v>1</v>
      </c>
      <c r="N83" s="49">
        <f>IF('Output Calculations'!I83&gt;=Inputs!$H$8,100%,0%)</f>
        <v>1</v>
      </c>
      <c r="O83" s="106">
        <f ca="1">SUMPRODUCT(J83:N83,Inputs!$D$9:$H$9)/SUM(Inputs!$D$9:$H$9)</f>
        <v>0.56844471637999994</v>
      </c>
      <c r="P83" s="107">
        <f>_xlfn.XLOOKUP(C83,'Safety Index'!$A$2:$A$164,'Safety Index'!$D$2:$D$164,,0)</f>
        <v>0.57098765432098775</v>
      </c>
      <c r="Q83" s="18" cm="1">
        <f t="array" ref="Q83:R83">_xlfn.XLOOKUP(A83,'University Data'!$E$2:$E$274,IF(Inputs!$C$8='Unique University Data'!$D$3,'University Data'!$N$2:$O$274,'University Data'!$L$2:$M$274),,0)</f>
        <v>0</v>
      </c>
      <c r="R83" s="18">
        <v>0</v>
      </c>
      <c r="S83" s="76">
        <f>(IF(AND(Q83=0,R83=0),(Inputs!$B$8/4.3)*LOG(I83+1),IF(R83=Q83,IF(Inputs!$B$8&gt;=Q83,1,0),MIN(1,MAX(0,(Inputs!$B$8-Q83)/(R83-Q83))*LOG(I83+1))))*0.9+IF(AND(Inputs!$B$8&gt;R83,R83&gt;0),((Inputs!$B$8-R83)/(4.3-R83))*0.1,0))</f>
        <v>0.24383429648782479</v>
      </c>
      <c r="T83" s="108">
        <f>IF(S83=0,0,(S83*0.8)+((Inputs!$J$8/5)*0.2))</f>
        <v>0.39506743719025983</v>
      </c>
      <c r="U83" s="74">
        <f ca="1">IF(AND(Inputs!$I$8='Unique University Data'!$F$2,S83&gt;0),AVERAGE(O83,P83,T83),IF(T83=0,0,IF(T83=0,0,AVERAGE(O83,T83))))</f>
        <v>0.51149993596374921</v>
      </c>
      <c r="V83" s="110" t="str">
        <f>_xlfn.XLOOKUP(A83,'University Data'!$E$2:$E$274,'University Data'!$I$2:$I$274)</f>
        <v>All</v>
      </c>
    </row>
    <row r="84" spans="1:22" ht="27.6">
      <c r="A84" s="3" t="s">
        <v>136</v>
      </c>
      <c r="B84" s="52" t="str" cm="1">
        <f t="array" ref="B84:C84">_xlfn.XLOOKUP(A84,'University Data'!$E$2:$E$274,'University Data'!$B$2:$C$274)</f>
        <v>Asia</v>
      </c>
      <c r="C84" s="47" t="str">
        <v>S. Korea</v>
      </c>
      <c r="D84" s="51">
        <f>IF(Inputs!$B$8&gt;=(_xlfn.XLOOKUP('Output Calculations'!A84,'University Data'!$E$2:$E$276,'University Data'!$H$2:$H$276,,0)),1,0)</f>
        <v>1</v>
      </c>
      <c r="E84" s="51" t="str">
        <f>_xlfn.XLOOKUP(A84,'University Data'!$E$2:$E$274,'University Data'!$S$2:$S$274)</f>
        <v>Yes (Subject to Availability)</v>
      </c>
      <c r="F84" s="48">
        <f ca="1">_xlfn.XLOOKUP(A84,'University Data'!$E$2:$E$274,'University Data'!$V$2:$V$274)</f>
        <v>1789.8006227499998</v>
      </c>
      <c r="G84" s="19">
        <f>IF(_xlfn.XLOOKUP(A84,'University Data'!$E$2:$E$274,'University Data'!$K$2:$K$274,,0)='Unique University Data'!$D$2,1,IF(_xlfn.XLOOKUP(A84,'University Data'!$E$2:$E$274,'University Data'!$K$2:$K$274,,0)=Inputs!$C$8,1,0))</f>
        <v>1</v>
      </c>
      <c r="H84" s="54" cm="1">
        <f t="array" ref="H84">IF(SUMPRODUCT(('University Mapping Data'!B:B = 'Output Calculations'!$A84)*('University Mapping Data'!D:D = Inputs!$G$6))&gt; 0, 1, 0)+ IF(SUMPRODUCT(('University Mapping Data'!B:B = 'Output Calculations'!$A84)*('University Mapping Data'!D:D = Inputs!$G$8)) &gt; 0, 1, 0)</f>
        <v>2</v>
      </c>
      <c r="I84" s="18" cm="1">
        <f t="array" ref="I84">_xlfn.XLOOKUP(A84,'University Data'!$E$2:$E$274,IF(Inputs!$C$8='Unique University Data'!$D$3,'University Data'!$F$2:$F$274,'University Data'!$G$2:$G$274),,0)</f>
        <v>2</v>
      </c>
      <c r="J84" s="57">
        <f ca="1">IF(((Inputs!$D$8-F84)/Inputs!$D$8)&gt;0,(Inputs!$D$8-F84)/Inputs!$D$8,0)</f>
        <v>0.40339979241666674</v>
      </c>
      <c r="K84" s="58">
        <f>IF(Inputs!$E$8='Output Calculations'!B84,1,IF(Inputs!$E$8="Any",1,0))</f>
        <v>1</v>
      </c>
      <c r="L84" s="49">
        <f>IF(AND(Inputs!$E$8=B84,Inputs!$F$8=C84),1,IF(AND(Inputs!$E$8=B84,Inputs!$F$8="Any"),1,IF(AND(Inputs!$E$8="Any",Inputs!$F$8="Any"),1,IF(AND(Inputs!$E$8="Any",Inputs!$F$8=C84),1,0))))</f>
        <v>0</v>
      </c>
      <c r="M84" s="50">
        <f t="shared" si="1"/>
        <v>1</v>
      </c>
      <c r="N84" s="49">
        <f>IF('Output Calculations'!I84&gt;=Inputs!$H$8,100%,0%)</f>
        <v>1</v>
      </c>
      <c r="O84" s="106">
        <f ca="1">SUMPRODUCT(J84:N84,Inputs!$D$9:$H$9)/SUM(Inputs!$D$9:$H$9)</f>
        <v>0.94033997924166679</v>
      </c>
      <c r="P84" s="107">
        <f>_xlfn.XLOOKUP(C84,'Safety Index'!$A$2:$A$164,'Safety Index'!$D$2:$D$164,,0)</f>
        <v>0.81069958847736634</v>
      </c>
      <c r="Q84" s="18" cm="1">
        <f t="array" ref="Q84:R84">_xlfn.XLOOKUP(A84,'University Data'!$E$2:$E$274,IF(Inputs!$C$8='Unique University Data'!$D$3,'University Data'!$N$2:$O$274,'University Data'!$L$2:$M$274),,0)</f>
        <v>3.72</v>
      </c>
      <c r="R84" s="18">
        <v>3.76</v>
      </c>
      <c r="S84" s="76">
        <f>(IF(AND(Q84=0,R84=0),(Inputs!$B$8/4.3)*LOG(I84+1),IF(R84=Q84,IF(Inputs!$B$8&gt;=Q84,1,0),MIN(1,MAX(0,(Inputs!$B$8-Q84)/(R84-Q84))*LOG(I84+1))))*0.9+IF(AND(Inputs!$B$8&gt;R84,R84&gt;0),((Inputs!$B$8-R84)/(4.3-R84))*0.1,0))</f>
        <v>0.92037037037037051</v>
      </c>
      <c r="T84" s="108">
        <f>IF(S84=0,0,(S84*0.8)+((Inputs!$J$8/5)*0.2))</f>
        <v>0.9362962962962964</v>
      </c>
      <c r="U84" s="74">
        <f ca="1">IF(AND(Inputs!$I$8='Unique University Data'!$F$2,S84&gt;0),AVERAGE(O84,P84,T84),IF(T84=0,0,IF(T84=0,0,AVERAGE(O84,T84))))</f>
        <v>0.89577862133844322</v>
      </c>
      <c r="V84" s="110" t="str">
        <f>_xlfn.XLOOKUP(A84,'University Data'!$E$2:$E$274,'University Data'!$I$2:$I$274)</f>
        <v>All (except LLB &amp; JD)</v>
      </c>
    </row>
    <row r="85" spans="1:22" ht="14.45">
      <c r="A85" s="3" t="s">
        <v>137</v>
      </c>
      <c r="B85" s="52" t="str" cm="1">
        <f t="array" ref="B85:C85">_xlfn.XLOOKUP(A85,'University Data'!$E$2:$E$274,'University Data'!$B$2:$C$274)</f>
        <v>Europe</v>
      </c>
      <c r="C85" s="47" t="str">
        <v>Poland</v>
      </c>
      <c r="D85" s="51">
        <f>IF(Inputs!$B$8&gt;=(_xlfn.XLOOKUP('Output Calculations'!A85,'University Data'!$E$2:$E$276,'University Data'!$H$2:$H$276,,0)),1,0)</f>
        <v>1</v>
      </c>
      <c r="E85" s="51" t="str">
        <f>_xlfn.XLOOKUP(A85,'University Data'!$E$2:$E$274,'University Data'!$S$2:$S$274)</f>
        <v>No</v>
      </c>
      <c r="F85" s="48">
        <f ca="1">_xlfn.XLOOKUP(A85,'University Data'!$E$2:$E$274,'University Data'!$V$2:$V$274)</f>
        <v>1417.4315759999999</v>
      </c>
      <c r="G85" s="19">
        <f>IF(_xlfn.XLOOKUP(A85,'University Data'!$E$2:$E$274,'University Data'!$K$2:$K$274,,0)='Unique University Data'!$D$2,1,IF(_xlfn.XLOOKUP(A85,'University Data'!$E$2:$E$274,'University Data'!$K$2:$K$274,,0)=Inputs!$C$8,1,0))</f>
        <v>1</v>
      </c>
      <c r="H85" s="54" cm="1">
        <f t="array" ref="H85">IF(SUMPRODUCT(('University Mapping Data'!B:B = 'Output Calculations'!$A85)*('University Mapping Data'!D:D = Inputs!$G$6))&gt; 0, 1, 0)+ IF(SUMPRODUCT(('University Mapping Data'!B:B = 'Output Calculations'!$A85)*('University Mapping Data'!D:D = Inputs!$G$8)) &gt; 0, 1, 0)</f>
        <v>0</v>
      </c>
      <c r="I85" s="19" cm="1">
        <f t="array" ref="I85">_xlfn.XLOOKUP(A85,'University Data'!$E$2:$E$274,IF(Inputs!$C$8='Unique University Data'!$D$3,'University Data'!$F$2:$F$274,'University Data'!$G$2:$G$274),,0)</f>
        <v>4</v>
      </c>
      <c r="J85" s="57">
        <f ca="1">IF(((Inputs!$D$8-F85)/Inputs!$D$8)&gt;0,(Inputs!$D$8-F85)/Inputs!$D$8,0)</f>
        <v>0.52752280800000007</v>
      </c>
      <c r="K85" s="58">
        <f>IF(Inputs!$E$8='Output Calculations'!B85,1,IF(Inputs!$E$8="Any",1,0))</f>
        <v>0</v>
      </c>
      <c r="L85" s="49">
        <f>IF(AND(Inputs!$E$8=B85,Inputs!$F$8=C85),1,IF(AND(Inputs!$E$8=B85,Inputs!$F$8="Any"),1,IF(AND(Inputs!$E$8="Any",Inputs!$F$8="Any"),1,IF(AND(Inputs!$E$8="Any",Inputs!$F$8=C85),1,0))))</f>
        <v>0</v>
      </c>
      <c r="M85" s="50">
        <f t="shared" si="1"/>
        <v>0</v>
      </c>
      <c r="N85" s="49">
        <f>IF('Output Calculations'!I85&gt;=Inputs!$H$8,100%,0%)</f>
        <v>1</v>
      </c>
      <c r="O85" s="106">
        <f ca="1">SUMPRODUCT(J85:N85,Inputs!$D$9:$H$9)/SUM(Inputs!$D$9:$H$9)</f>
        <v>0.45275228080000007</v>
      </c>
      <c r="P85" s="107">
        <f>_xlfn.XLOOKUP(C85,'Safety Index'!$A$2:$A$164,'Safety Index'!$D$2:$D$164,,0)</f>
        <v>0.8544238683127573</v>
      </c>
      <c r="Q85" s="18" cm="1">
        <f t="array" ref="Q85:R85">_xlfn.XLOOKUP(A85,'University Data'!$E$2:$E$274,IF(Inputs!$C$8='Unique University Data'!$D$3,'University Data'!$N$2:$O$274,'University Data'!$L$2:$M$274),,0)</f>
        <v>3.22</v>
      </c>
      <c r="R85" s="18">
        <v>3.57</v>
      </c>
      <c r="S85" s="76">
        <f>(IF(AND(Q85=0,R85=0),(Inputs!$B$8/4.3)*LOG(I85+1),IF(R85=Q85,IF(Inputs!$B$8&gt;=Q85,1,0),MIN(1,MAX(0,(Inputs!$B$8-Q85)/(R85-Q85))*LOG(I85+1))))*0.9+IF(AND(Inputs!$B$8&gt;R85,R85&gt;0),((Inputs!$B$8-R85)/(4.3-R85))*0.1,0))</f>
        <v>0.94109589041095898</v>
      </c>
      <c r="T85" s="108">
        <f>IF(S85=0,0,(S85*0.8)+((Inputs!$J$8/5)*0.2))</f>
        <v>0.95287671232876714</v>
      </c>
      <c r="U85" s="74">
        <f ca="1">IF(AND(Inputs!$I$8='Unique University Data'!$F$2,S85&gt;0),AVERAGE(O85,P85,T85),IF(T85=0,0,IF(T85=0,0,AVERAGE(O85,T85))))</f>
        <v>0.75335095381384143</v>
      </c>
      <c r="V85" s="110" t="str">
        <f>_xlfn.XLOOKUP(A85,'University Data'!$E$2:$E$274,'University Data'!$I$2:$I$274)</f>
        <v>All (except LLB &amp; JD)</v>
      </c>
    </row>
    <row r="86" spans="1:22" ht="14.45">
      <c r="A86" s="3" t="s">
        <v>138</v>
      </c>
      <c r="B86" s="52" t="str" cm="1">
        <f t="array" ref="B86:C86">_xlfn.XLOOKUP(A86,'University Data'!$E$2:$E$274,'University Data'!$B$2:$C$274)</f>
        <v>Europe</v>
      </c>
      <c r="C86" s="47" t="str">
        <v>Poland</v>
      </c>
      <c r="D86" s="51">
        <f>IF(Inputs!$B$8&gt;=(_xlfn.XLOOKUP('Output Calculations'!A86,'University Data'!$E$2:$E$276,'University Data'!$H$2:$H$276,,0)),1,0)</f>
        <v>1</v>
      </c>
      <c r="E86" s="51" t="str">
        <f>_xlfn.XLOOKUP(A86,'University Data'!$E$2:$E$274,'University Data'!$S$2:$S$274)</f>
        <v>No</v>
      </c>
      <c r="F86" s="48">
        <f ca="1">_xlfn.XLOOKUP(A86,'University Data'!$E$2:$E$274,'University Data'!$V$2:$V$274)</f>
        <v>1417.3896</v>
      </c>
      <c r="G86" s="19">
        <f>IF(_xlfn.XLOOKUP(A86,'University Data'!$E$2:$E$274,'University Data'!$K$2:$K$274,,0)='Unique University Data'!$D$2,1,IF(_xlfn.XLOOKUP(A86,'University Data'!$E$2:$E$274,'University Data'!$K$2:$K$274,,0)=Inputs!$C$8,1,0))</f>
        <v>1</v>
      </c>
      <c r="H86" s="54" cm="1">
        <f t="array" ref="H86">IF(SUMPRODUCT(('University Mapping Data'!B:B = 'Output Calculations'!$A86)*('University Mapping Data'!D:D = Inputs!$G$6))&gt; 0, 1, 0)+ IF(SUMPRODUCT(('University Mapping Data'!B:B = 'Output Calculations'!$A86)*('University Mapping Data'!D:D = Inputs!$G$8)) &gt; 0, 1, 0)</f>
        <v>0</v>
      </c>
      <c r="I86" s="18" cm="1">
        <f t="array" ref="I86">_xlfn.XLOOKUP(A86,'University Data'!$E$2:$E$274,IF(Inputs!$C$8='Unique University Data'!$D$3,'University Data'!$F$2:$F$274,'University Data'!$G$2:$G$274),,0)</f>
        <v>2</v>
      </c>
      <c r="J86" s="57">
        <f ca="1">IF(((Inputs!$D$8-F86)/Inputs!$D$8)&gt;0,(Inputs!$D$8-F86)/Inputs!$D$8,0)</f>
        <v>0.52753680000000003</v>
      </c>
      <c r="K86" s="58">
        <f>IF(Inputs!$E$8='Output Calculations'!B86,1,IF(Inputs!$E$8="Any",1,0))</f>
        <v>0</v>
      </c>
      <c r="L86" s="49">
        <f>IF(AND(Inputs!$E$8=B86,Inputs!$F$8=C86),1,IF(AND(Inputs!$E$8=B86,Inputs!$F$8="Any"),1,IF(AND(Inputs!$E$8="Any",Inputs!$F$8="Any"),1,IF(AND(Inputs!$E$8="Any",Inputs!$F$8=C86),1,0))))</f>
        <v>0</v>
      </c>
      <c r="M86" s="50">
        <f t="shared" si="1"/>
        <v>0</v>
      </c>
      <c r="N86" s="49">
        <f>IF('Output Calculations'!I86&gt;=Inputs!$H$8,100%,0%)</f>
        <v>1</v>
      </c>
      <c r="O86" s="106">
        <f ca="1">SUMPRODUCT(J86:N86,Inputs!$D$9:$H$9)/SUM(Inputs!$D$9:$H$9)</f>
        <v>0.45275367999999999</v>
      </c>
      <c r="P86" s="107">
        <f>_xlfn.XLOOKUP(C86,'Safety Index'!$A$2:$A$164,'Safety Index'!$D$2:$D$164,,0)</f>
        <v>0.8544238683127573</v>
      </c>
      <c r="Q86" s="18" cm="1">
        <f t="array" ref="Q86:R86">_xlfn.XLOOKUP(A86,'University Data'!$E$2:$E$274,IF(Inputs!$C$8='Unique University Data'!$D$3,'University Data'!$N$2:$O$274,'University Data'!$L$2:$M$274),,0)</f>
        <v>0</v>
      </c>
      <c r="R86" s="18">
        <v>0</v>
      </c>
      <c r="S86" s="76">
        <f>(IF(AND(Q86=0,R86=0),(Inputs!$B$8/4.3)*LOG(I86+1),IF(R86=Q86,IF(Inputs!$B$8&gt;=Q86,1,0),MIN(1,MAX(0,(Inputs!$B$8-Q86)/(R86-Q86))*LOG(I86+1))))*0.9+IF(AND(Inputs!$B$8&gt;R86,R86&gt;0),((Inputs!$B$8-R86)/(4.3-R86))*0.1,0))</f>
        <v>0.38646821632292661</v>
      </c>
      <c r="T86" s="108">
        <f>IF(S86=0,0,(S86*0.8)+((Inputs!$J$8/5)*0.2))</f>
        <v>0.50917457305834124</v>
      </c>
      <c r="U86" s="74">
        <f ca="1">IF(AND(Inputs!$I$8='Unique University Data'!$F$2,S86&gt;0),AVERAGE(O86,P86,T86),IF(T86=0,0,IF(T86=0,0,AVERAGE(O86,T86))))</f>
        <v>0.60545070712369953</v>
      </c>
      <c r="V86" s="110" t="str">
        <f>_xlfn.XLOOKUP(A86,'University Data'!$E$2:$E$274,'University Data'!$I$2:$I$274)</f>
        <v>LLB &amp; JD</v>
      </c>
    </row>
    <row r="87" spans="1:22" ht="27.6">
      <c r="A87" s="3" t="s">
        <v>139</v>
      </c>
      <c r="B87" s="52" t="str" cm="1">
        <f t="array" ref="B87:C87">_xlfn.XLOOKUP(A87,'University Data'!$E$2:$E$274,'University Data'!$B$2:$C$274)</f>
        <v>Europe</v>
      </c>
      <c r="C87" s="47" t="str">
        <v>Sweden</v>
      </c>
      <c r="D87" s="51">
        <f>IF(Inputs!$B$8&gt;=(_xlfn.XLOOKUP('Output Calculations'!A87,'University Data'!$E$2:$E$276,'University Data'!$H$2:$H$276,,0)),1,0)</f>
        <v>1</v>
      </c>
      <c r="E87" s="51" t="str">
        <f>_xlfn.XLOOKUP(A87,'University Data'!$E$2:$E$274,'University Data'!$S$2:$S$274)</f>
        <v>Yes (Subject to Availability)</v>
      </c>
      <c r="F87" s="48">
        <f ca="1">_xlfn.XLOOKUP(A87,'University Data'!$E$2:$E$274,'University Data'!$V$2:$V$274)</f>
        <v>927.4899999999999</v>
      </c>
      <c r="G87" s="19">
        <f>IF(_xlfn.XLOOKUP(A87,'University Data'!$E$2:$E$274,'University Data'!$K$2:$K$274,,0)='Unique University Data'!$D$2,1,IF(_xlfn.XLOOKUP(A87,'University Data'!$E$2:$E$274,'University Data'!$K$2:$K$274,,0)=Inputs!$C$8,1,0))</f>
        <v>1</v>
      </c>
      <c r="H87" s="54" cm="1">
        <f t="array" ref="H87">IF(SUMPRODUCT(('University Mapping Data'!B:B = 'Output Calculations'!$A87)*('University Mapping Data'!D:D = Inputs!$G$6))&gt; 0, 1, 0)+ IF(SUMPRODUCT(('University Mapping Data'!B:B = 'Output Calculations'!$A87)*('University Mapping Data'!D:D = Inputs!$G$8)) &gt; 0, 1, 0)</f>
        <v>2</v>
      </c>
      <c r="I87" s="19" cm="1">
        <f t="array" ref="I87">_xlfn.XLOOKUP(A87,'University Data'!$E$2:$E$274,IF(Inputs!$C$8='Unique University Data'!$D$3,'University Data'!$F$2:$F$274,'University Data'!$G$2:$G$274),,0)</f>
        <v>6</v>
      </c>
      <c r="J87" s="57">
        <f ca="1">IF(((Inputs!$D$8-F87)/Inputs!$D$8)&gt;0,(Inputs!$D$8-F87)/Inputs!$D$8,0)</f>
        <v>0.69083666666666677</v>
      </c>
      <c r="K87" s="58">
        <f>IF(Inputs!$E$8='Output Calculations'!B87,1,IF(Inputs!$E$8="Any",1,0))</f>
        <v>0</v>
      </c>
      <c r="L87" s="49">
        <f>IF(AND(Inputs!$E$8=B87,Inputs!$F$8=C87),1,IF(AND(Inputs!$E$8=B87,Inputs!$F$8="Any"),1,IF(AND(Inputs!$E$8="Any",Inputs!$F$8="Any"),1,IF(AND(Inputs!$E$8="Any",Inputs!$F$8=C87),1,0))))</f>
        <v>0</v>
      </c>
      <c r="M87" s="50">
        <f t="shared" si="1"/>
        <v>1</v>
      </c>
      <c r="N87" s="49">
        <f>IF('Output Calculations'!I87&gt;=Inputs!$H$8,100%,0%)</f>
        <v>1</v>
      </c>
      <c r="O87" s="106">
        <f ca="1">SUMPRODUCT(J87:N87,Inputs!$D$9:$H$9)/SUM(Inputs!$D$9:$H$9)</f>
        <v>0.56908366666666665</v>
      </c>
      <c r="P87" s="107">
        <f>_xlfn.XLOOKUP(C87,'Safety Index'!$A$2:$A$164,'Safety Index'!$D$2:$D$164,,0)</f>
        <v>0.82767489711934161</v>
      </c>
      <c r="Q87" s="18" cm="1">
        <f t="array" ref="Q87:R87">_xlfn.XLOOKUP(A87,'University Data'!$E$2:$E$274,IF(Inputs!$C$8='Unique University Data'!$D$3,'University Data'!$N$2:$O$274,'University Data'!$L$2:$M$274),,0)</f>
        <v>3.49</v>
      </c>
      <c r="R87" s="18">
        <v>3.85</v>
      </c>
      <c r="S87" s="76">
        <f>(IF(AND(Q87=0,R87=0),(Inputs!$B$8/4.3)*LOG(I87+1),IF(R87=Q87,IF(Inputs!$B$8&gt;=Q87,1,0),MIN(1,MAX(0,(Inputs!$B$8-Q87)/(R87-Q87))*LOG(I87+1))))*0.9+IF(AND(Inputs!$B$8&gt;R87,R87&gt;0),((Inputs!$B$8-R87)/(4.3-R87))*0.1,0))</f>
        <v>0.80728758245798848</v>
      </c>
      <c r="T87" s="108">
        <f>IF(S87=0,0,(S87*0.8)+((Inputs!$J$8/5)*0.2))</f>
        <v>0.84583006596639088</v>
      </c>
      <c r="U87" s="74">
        <f ca="1">IF(AND(Inputs!$I$8='Unique University Data'!$F$2,S87&gt;0),AVERAGE(O87,P87,T87),IF(T87=0,0,IF(T87=0,0,AVERAGE(O87,T87))))</f>
        <v>0.74752954325079968</v>
      </c>
      <c r="V87" s="110" t="str">
        <f>_xlfn.XLOOKUP(A87,'University Data'!$E$2:$E$274,'University Data'!$I$2:$I$274)</f>
        <v>All (except LLB &amp; JD)</v>
      </c>
    </row>
    <row r="88" spans="1:22" ht="27.6">
      <c r="A88" s="3" t="s">
        <v>140</v>
      </c>
      <c r="B88" s="52" t="str" cm="1">
        <f t="array" ref="B88:C88">_xlfn.XLOOKUP(A88,'University Data'!$E$2:$E$274,'University Data'!$B$2:$C$274)</f>
        <v>Asia</v>
      </c>
      <c r="C88" s="47" t="str">
        <v>S. Korea</v>
      </c>
      <c r="D88" s="51">
        <f>IF(Inputs!$B$8&gt;=(_xlfn.XLOOKUP('Output Calculations'!A88,'University Data'!$E$2:$E$276,'University Data'!$H$2:$H$276,,0)),1,0)</f>
        <v>1</v>
      </c>
      <c r="E88" s="51" t="str">
        <f>_xlfn.XLOOKUP(A88,'University Data'!$E$2:$E$274,'University Data'!$S$2:$S$274)</f>
        <v>Yes (Subject to Availability)</v>
      </c>
      <c r="F88" s="48">
        <f ca="1">_xlfn.XLOOKUP(A88,'University Data'!$E$2:$E$274,'University Data'!$V$2:$V$274)</f>
        <v>1686.9278260499998</v>
      </c>
      <c r="G88" s="19">
        <f>IF(_xlfn.XLOOKUP(A88,'University Data'!$E$2:$E$274,'University Data'!$K$2:$K$274,,0)='Unique University Data'!$D$2,1,IF(_xlfn.XLOOKUP(A88,'University Data'!$E$2:$E$274,'University Data'!$K$2:$K$274,,0)=Inputs!$C$8,1,0))</f>
        <v>1</v>
      </c>
      <c r="H88" s="54" cm="1">
        <f t="array" ref="H88">IF(SUMPRODUCT(('University Mapping Data'!B:B = 'Output Calculations'!$A88)*('University Mapping Data'!D:D = Inputs!$G$6))&gt; 0, 1, 0)+ IF(SUMPRODUCT(('University Mapping Data'!B:B = 'Output Calculations'!$A88)*('University Mapping Data'!D:D = Inputs!$G$8)) &gt; 0, 1, 0)</f>
        <v>2</v>
      </c>
      <c r="I88" s="18" cm="1">
        <f t="array" ref="I88">_xlfn.XLOOKUP(A88,'University Data'!$E$2:$E$274,IF(Inputs!$C$8='Unique University Data'!$D$3,'University Data'!$F$2:$F$274,'University Data'!$G$2:$G$274),,0)</f>
        <v>2</v>
      </c>
      <c r="J88" s="57">
        <f ca="1">IF(((Inputs!$D$8-F88)/Inputs!$D$8)&gt;0,(Inputs!$D$8-F88)/Inputs!$D$8,0)</f>
        <v>0.43769072465000008</v>
      </c>
      <c r="K88" s="58">
        <f>IF(Inputs!$E$8='Output Calculations'!B88,1,IF(Inputs!$E$8="Any",1,0))</f>
        <v>1</v>
      </c>
      <c r="L88" s="49">
        <f>IF(AND(Inputs!$E$8=B88,Inputs!$F$8=C88),1,IF(AND(Inputs!$E$8=B88,Inputs!$F$8="Any"),1,IF(AND(Inputs!$E$8="Any",Inputs!$F$8="Any"),1,IF(AND(Inputs!$E$8="Any",Inputs!$F$8=C88),1,0))))</f>
        <v>0</v>
      </c>
      <c r="M88" s="50">
        <f t="shared" si="1"/>
        <v>1</v>
      </c>
      <c r="N88" s="49">
        <f>IF('Output Calculations'!I88&gt;=Inputs!$H$8,100%,0%)</f>
        <v>1</v>
      </c>
      <c r="O88" s="106">
        <f ca="1">SUMPRODUCT(J88:N88,Inputs!$D$9:$H$9)/SUM(Inputs!$D$9:$H$9)</f>
        <v>0.94376907246500008</v>
      </c>
      <c r="P88" s="107">
        <f>_xlfn.XLOOKUP(C88,'Safety Index'!$A$2:$A$164,'Safety Index'!$D$2:$D$164,,0)</f>
        <v>0.81069958847736634</v>
      </c>
      <c r="Q88" s="18" cm="1">
        <f t="array" ref="Q88:R88">_xlfn.XLOOKUP(A88,'University Data'!$E$2:$E$274,IF(Inputs!$C$8='Unique University Data'!$D$3,'University Data'!$N$2:$O$274,'University Data'!$L$2:$M$274),,0)</f>
        <v>3.28</v>
      </c>
      <c r="R88" s="18">
        <v>3.32</v>
      </c>
      <c r="S88" s="76">
        <f>(IF(AND(Q88=0,R88=0),(Inputs!$B$8/4.3)*LOG(I88+1),IF(R88=Q88,IF(Inputs!$B$8&gt;=Q88,1,0),MIN(1,MAX(0,(Inputs!$B$8-Q88)/(R88-Q88))*LOG(I88+1))))*0.9+IF(AND(Inputs!$B$8&gt;R88,R88&gt;0),((Inputs!$B$8-R88)/(4.3-R88))*0.1,0))</f>
        <v>0.95612244897959187</v>
      </c>
      <c r="T88" s="108">
        <f>IF(S88=0,0,(S88*0.8)+((Inputs!$J$8/5)*0.2))</f>
        <v>0.96489795918367349</v>
      </c>
      <c r="U88" s="74">
        <f ca="1">IF(AND(Inputs!$I$8='Unique University Data'!$F$2,S88&gt;0),AVERAGE(O88,P88,T88),IF(T88=0,0,IF(T88=0,0,AVERAGE(O88,T88))))</f>
        <v>0.90645554004201323</v>
      </c>
      <c r="V88" s="110" t="str">
        <f>_xlfn.XLOOKUP(A88,'University Data'!$E$2:$E$274,'University Data'!$I$2:$I$274)</f>
        <v>All (except LLB &amp; JD)</v>
      </c>
    </row>
    <row r="89" spans="1:22" ht="27.6">
      <c r="A89" s="3" t="s">
        <v>141</v>
      </c>
      <c r="B89" s="52" t="str" cm="1">
        <f t="array" ref="B89:C89">_xlfn.XLOOKUP(A89,'University Data'!$E$2:$E$274,'University Data'!$B$2:$C$274)</f>
        <v>Asia</v>
      </c>
      <c r="C89" s="47" t="str">
        <v>Japan</v>
      </c>
      <c r="D89" s="51">
        <f>IF(Inputs!$B$8&gt;=(_xlfn.XLOOKUP('Output Calculations'!A89,'University Data'!$E$2:$E$276,'University Data'!$H$2:$H$276,,0)),1,0)</f>
        <v>1</v>
      </c>
      <c r="E89" s="51" t="str">
        <f>_xlfn.XLOOKUP(A89,'University Data'!$E$2:$E$274,'University Data'!$S$2:$S$274)</f>
        <v>Yes (Subject to Availability)</v>
      </c>
      <c r="F89" s="48">
        <f ca="1">_xlfn.XLOOKUP(A89,'University Data'!$E$2:$E$274,'University Data'!$V$2:$V$274)</f>
        <v>1185.785856</v>
      </c>
      <c r="G89" s="19">
        <f>IF(_xlfn.XLOOKUP(A89,'University Data'!$E$2:$E$274,'University Data'!$K$2:$K$274,,0)='Unique University Data'!$D$2,1,IF(_xlfn.XLOOKUP(A89,'University Data'!$E$2:$E$274,'University Data'!$K$2:$K$274,,0)=Inputs!$C$8,1,0))</f>
        <v>0</v>
      </c>
      <c r="H89" s="54" cm="1">
        <f t="array" ref="H89">IF(SUMPRODUCT(('University Mapping Data'!B:B = 'Output Calculations'!$A89)*('University Mapping Data'!D:D = Inputs!$G$6))&gt; 0, 1, 0)+ IF(SUMPRODUCT(('University Mapping Data'!B:B = 'Output Calculations'!$A89)*('University Mapping Data'!D:D = Inputs!$G$8)) &gt; 0, 1, 0)</f>
        <v>0</v>
      </c>
      <c r="I89" s="19" cm="1">
        <f t="array" ref="I89">_xlfn.XLOOKUP(A89,'University Data'!$E$2:$E$274,IF(Inputs!$C$8='Unique University Data'!$D$3,'University Data'!$F$2:$F$274,'University Data'!$G$2:$G$274),,0)</f>
        <v>0</v>
      </c>
      <c r="J89" s="57">
        <f ca="1">IF(((Inputs!$D$8-F89)/Inputs!$D$8)&gt;0,(Inputs!$D$8-F89)/Inputs!$D$8,0)</f>
        <v>0.60473804799999997</v>
      </c>
      <c r="K89" s="58">
        <f>IF(Inputs!$E$8='Output Calculations'!B89,1,IF(Inputs!$E$8="Any",1,0))</f>
        <v>1</v>
      </c>
      <c r="L89" s="49">
        <f>IF(AND(Inputs!$E$8=B89,Inputs!$F$8=C89),1,IF(AND(Inputs!$E$8=B89,Inputs!$F$8="Any"),1,IF(AND(Inputs!$E$8="Any",Inputs!$F$8="Any"),1,IF(AND(Inputs!$E$8="Any",Inputs!$F$8=C89),1,0))))</f>
        <v>1</v>
      </c>
      <c r="M89" s="50">
        <f t="shared" si="1"/>
        <v>0</v>
      </c>
      <c r="N89" s="49">
        <f>IF('Output Calculations'!I89&gt;=Inputs!$H$8,100%,0%)</f>
        <v>0</v>
      </c>
      <c r="O89" s="106">
        <f ca="1">SUMPRODUCT(J89:N89,Inputs!$D$9:$H$9)/SUM(Inputs!$D$9:$H$9)</f>
        <v>0.4604738048</v>
      </c>
      <c r="P89" s="107">
        <f>_xlfn.XLOOKUP(C89,'Safety Index'!$A$2:$A$164,'Safety Index'!$D$2:$D$164,,0)</f>
        <v>0.89377572016460904</v>
      </c>
      <c r="Q89" s="18" cm="1">
        <f t="array" ref="Q89:R89">_xlfn.XLOOKUP(A89,'University Data'!$E$2:$E$274,IF(Inputs!$C$8='Unique University Data'!$D$3,'University Data'!$N$2:$O$274,'University Data'!$L$2:$M$274),,0)</f>
        <v>0</v>
      </c>
      <c r="R89" s="18">
        <v>0</v>
      </c>
      <c r="S89" s="76">
        <f>(IF(AND(Q89=0,R89=0),(Inputs!$B$8/4.3)*LOG(I89+1),IF(R89=Q89,IF(Inputs!$B$8&gt;=Q89,1,0),MIN(1,MAX(0,(Inputs!$B$8-Q89)/(R89-Q89))*LOG(I89+1))))*0.9+IF(AND(Inputs!$B$8&gt;R89,R89&gt;0),((Inputs!$B$8-R89)/(4.3-R89))*0.1,0))</f>
        <v>0</v>
      </c>
      <c r="T89" s="108">
        <f>IF(S89=0,0,(S89*0.8)+((Inputs!$J$8/5)*0.2))</f>
        <v>0</v>
      </c>
      <c r="U89" s="74">
        <f>IF(AND(Inputs!$I$8='Unique University Data'!$F$2,S89&gt;0),AVERAGE(O89,P89,T89),IF(T89=0,0,IF(T89=0,0,AVERAGE(O89,T89))))</f>
        <v>0</v>
      </c>
      <c r="V89" s="110" t="str">
        <f>_xlfn.XLOOKUP(A89,'University Data'!$E$2:$E$274,'University Data'!$I$2:$I$274)</f>
        <v>All (except LLB &amp; JD)</v>
      </c>
    </row>
    <row r="90" spans="1:22" ht="27.6">
      <c r="A90" s="3" t="s">
        <v>142</v>
      </c>
      <c r="B90" s="52" t="str" cm="1">
        <f t="array" ref="B90:C90">_xlfn.XLOOKUP(A90,'University Data'!$E$2:$E$274,'University Data'!$B$2:$C$274)</f>
        <v>Europe</v>
      </c>
      <c r="C90" s="47" t="str">
        <v>Netherlands</v>
      </c>
      <c r="D90" s="51">
        <f>IF(Inputs!$B$8&gt;=(_xlfn.XLOOKUP('Output Calculations'!A90,'University Data'!$E$2:$E$276,'University Data'!$H$2:$H$276,,0)),1,0)</f>
        <v>1</v>
      </c>
      <c r="E90" s="51" t="str">
        <f>_xlfn.XLOOKUP(A90,'University Data'!$E$2:$E$274,'University Data'!$S$2:$S$274)</f>
        <v>Yes (Subject to Availability)</v>
      </c>
      <c r="F90" s="48">
        <f ca="1">_xlfn.XLOOKUP(A90,'University Data'!$E$2:$E$274,'University Data'!$V$2:$V$274)</f>
        <v>2890.736625</v>
      </c>
      <c r="G90" s="19">
        <f>IF(_xlfn.XLOOKUP(A90,'University Data'!$E$2:$E$274,'University Data'!$K$2:$K$274,,0)='Unique University Data'!$D$2,1,IF(_xlfn.XLOOKUP(A90,'University Data'!$E$2:$E$274,'University Data'!$K$2:$K$274,,0)=Inputs!$C$8,1,0))</f>
        <v>1</v>
      </c>
      <c r="H90" s="54" cm="1">
        <f t="array" ref="H90">IF(SUMPRODUCT(('University Mapping Data'!B:B = 'Output Calculations'!$A90)*('University Mapping Data'!D:D = Inputs!$G$6))&gt; 0, 1, 0)+ IF(SUMPRODUCT(('University Mapping Data'!B:B = 'Output Calculations'!$A90)*('University Mapping Data'!D:D = Inputs!$G$8)) &gt; 0, 1, 0)</f>
        <v>2</v>
      </c>
      <c r="I90" s="18" cm="1">
        <f t="array" ref="I90">_xlfn.XLOOKUP(A90,'University Data'!$E$2:$E$274,IF(Inputs!$C$8='Unique University Data'!$D$3,'University Data'!$F$2:$F$274,'University Data'!$G$2:$G$274),,0)</f>
        <v>5</v>
      </c>
      <c r="J90" s="57">
        <f ca="1">IF(((Inputs!$D$8-F90)/Inputs!$D$8)&gt;0,(Inputs!$D$8-F90)/Inputs!$D$8,0)</f>
        <v>3.6421124999999999E-2</v>
      </c>
      <c r="K90" s="58">
        <f>IF(Inputs!$E$8='Output Calculations'!B90,1,IF(Inputs!$E$8="Any",1,0))</f>
        <v>0</v>
      </c>
      <c r="L90" s="49">
        <f>IF(AND(Inputs!$E$8=B90,Inputs!$F$8=C90),1,IF(AND(Inputs!$E$8=B90,Inputs!$F$8="Any"),1,IF(AND(Inputs!$E$8="Any",Inputs!$F$8="Any"),1,IF(AND(Inputs!$E$8="Any",Inputs!$F$8=C90),1,0))))</f>
        <v>0</v>
      </c>
      <c r="M90" s="50">
        <f t="shared" si="1"/>
        <v>1</v>
      </c>
      <c r="N90" s="49">
        <f>IF('Output Calculations'!I90&gt;=Inputs!$H$8,100%,0%)</f>
        <v>1</v>
      </c>
      <c r="O90" s="106">
        <f ca="1">SUMPRODUCT(J90:N90,Inputs!$D$9:$H$9)/SUM(Inputs!$D$9:$H$9)</f>
        <v>0.50364211250000002</v>
      </c>
      <c r="P90" s="107">
        <f>_xlfn.XLOOKUP(C90,'Safety Index'!$A$2:$A$164,'Safety Index'!$D$2:$D$164,,0)</f>
        <v>0.89326131687242794</v>
      </c>
      <c r="Q90" s="18" cm="1">
        <f t="array" ref="Q90:R90">_xlfn.XLOOKUP(A90,'University Data'!$E$2:$E$274,IF(Inputs!$C$8='Unique University Data'!$D$3,'University Data'!$N$2:$O$274,'University Data'!$L$2:$M$274),,0)</f>
        <v>3.22</v>
      </c>
      <c r="R90" s="18">
        <v>3.22</v>
      </c>
      <c r="S90" s="76">
        <f>(IF(AND(Q90=0,R90=0),(Inputs!$B$8/4.3)*LOG(I90+1),IF(R90=Q90,IF(Inputs!$B$8&gt;=Q90,1,0),MIN(1,MAX(0,(Inputs!$B$8-Q90)/(R90-Q90))*LOG(I90+1))))*0.9+IF(AND(Inputs!$B$8&gt;R90,R90&gt;0),((Inputs!$B$8-R90)/(4.3-R90))*0.1,0))</f>
        <v>0.96018518518518525</v>
      </c>
      <c r="T90" s="108">
        <f>IF(S90=0,0,(S90*0.8)+((Inputs!$J$8/5)*0.2))</f>
        <v>0.9681481481481482</v>
      </c>
      <c r="U90" s="74">
        <f ca="1">IF(AND(Inputs!$I$8='Unique University Data'!$F$2,S90&gt;0),AVERAGE(O90,P90,T90),IF(T90=0,0,IF(T90=0,0,AVERAGE(O90,T90))))</f>
        <v>0.78835052584019205</v>
      </c>
      <c r="V90" s="110" t="str">
        <f>_xlfn.XLOOKUP(A90,'University Data'!$E$2:$E$274,'University Data'!$I$2:$I$274)</f>
        <v>All</v>
      </c>
    </row>
    <row r="91" spans="1:22" ht="27.6">
      <c r="A91" s="3" t="s">
        <v>143</v>
      </c>
      <c r="B91" s="52" t="str" cm="1">
        <f t="array" ref="B91:C91">_xlfn.XLOOKUP(A91,'University Data'!$E$2:$E$274,'University Data'!$B$2:$C$274)</f>
        <v>Europe</v>
      </c>
      <c r="C91" s="47" t="str">
        <v>Italy</v>
      </c>
      <c r="D91" s="51">
        <f>IF(Inputs!$B$8&gt;=(_xlfn.XLOOKUP('Output Calculations'!A91,'University Data'!$E$2:$E$276,'University Data'!$H$2:$H$276,,0)),1,0)</f>
        <v>1</v>
      </c>
      <c r="E91" s="51" t="str">
        <f>_xlfn.XLOOKUP(A91,'University Data'!$E$2:$E$274,'University Data'!$S$2:$S$274)</f>
        <v>Yes (Guaranteed)</v>
      </c>
      <c r="F91" s="48">
        <f ca="1">_xlfn.XLOOKUP(A91,'University Data'!$E$2:$E$274,'University Data'!$V$2:$V$274)</f>
        <v>2898.5827499999996</v>
      </c>
      <c r="G91" s="19">
        <f>IF(_xlfn.XLOOKUP(A91,'University Data'!$E$2:$E$274,'University Data'!$K$2:$K$274,,0)='Unique University Data'!$D$2,1,IF(_xlfn.XLOOKUP(A91,'University Data'!$E$2:$E$274,'University Data'!$K$2:$K$274,,0)=Inputs!$C$8,1,0))</f>
        <v>1</v>
      </c>
      <c r="H91" s="54" cm="1">
        <f t="array" ref="H91">IF(SUMPRODUCT(('University Mapping Data'!B:B = 'Output Calculations'!$A91)*('University Mapping Data'!D:D = Inputs!$G$6))&gt; 0, 1, 0)+ IF(SUMPRODUCT(('University Mapping Data'!B:B = 'Output Calculations'!$A91)*('University Mapping Data'!D:D = Inputs!$G$8)) &gt; 0, 1, 0)</f>
        <v>2</v>
      </c>
      <c r="I91" s="19" cm="1">
        <f t="array" ref="I91">_xlfn.XLOOKUP(A91,'University Data'!$E$2:$E$274,IF(Inputs!$C$8='Unique University Data'!$D$3,'University Data'!$F$2:$F$274,'University Data'!$G$2:$G$274),,0)</f>
        <v>13</v>
      </c>
      <c r="J91" s="57">
        <f ca="1">IF(((Inputs!$D$8-F91)/Inputs!$D$8)&gt;0,(Inputs!$D$8-F91)/Inputs!$D$8,0)</f>
        <v>3.3805750000000141E-2</v>
      </c>
      <c r="K91" s="58">
        <f>IF(Inputs!$E$8='Output Calculations'!B91,1,IF(Inputs!$E$8="Any",1,0))</f>
        <v>0</v>
      </c>
      <c r="L91" s="49">
        <f>IF(AND(Inputs!$E$8=B91,Inputs!$F$8=C91),1,IF(AND(Inputs!$E$8=B91,Inputs!$F$8="Any"),1,IF(AND(Inputs!$E$8="Any",Inputs!$F$8="Any"),1,IF(AND(Inputs!$E$8="Any",Inputs!$F$8=C91),1,0))))</f>
        <v>0</v>
      </c>
      <c r="M91" s="50">
        <f t="shared" si="1"/>
        <v>1</v>
      </c>
      <c r="N91" s="49">
        <f>IF('Output Calculations'!I91&gt;=Inputs!$H$8,100%,0%)</f>
        <v>1</v>
      </c>
      <c r="O91" s="106">
        <f ca="1">SUMPRODUCT(J91:N91,Inputs!$D$9:$H$9)/SUM(Inputs!$D$9:$H$9)</f>
        <v>0.503380575</v>
      </c>
      <c r="P91" s="107">
        <f>_xlfn.XLOOKUP(C91,'Safety Index'!$A$2:$A$164,'Safety Index'!$D$2:$D$164,,0)</f>
        <v>0.85082304526748964</v>
      </c>
      <c r="Q91" s="18" cm="1">
        <f t="array" ref="Q91:R91">_xlfn.XLOOKUP(A91,'University Data'!$E$2:$E$274,IF(Inputs!$C$8='Unique University Data'!$D$3,'University Data'!$N$2:$O$274,'University Data'!$L$2:$M$274),,0)</f>
        <v>3.46</v>
      </c>
      <c r="R91" s="18">
        <v>3.81</v>
      </c>
      <c r="S91" s="76">
        <f>(IF(AND(Q91=0,R91=0),(Inputs!$B$8/4.3)*LOG(I91+1),IF(R91=Q91,IF(Inputs!$B$8&gt;=Q91,1,0),MIN(1,MAX(0,(Inputs!$B$8-Q91)/(R91-Q91))*LOG(I91+1))))*0.9+IF(AND(Inputs!$B$8&gt;R91,R91&gt;0),((Inputs!$B$8-R91)/(4.3-R91))*0.1,0))</f>
        <v>0.91224489795918373</v>
      </c>
      <c r="T91" s="108">
        <f>IF(S91=0,0,(S91*0.8)+((Inputs!$J$8/5)*0.2))</f>
        <v>0.92979591836734699</v>
      </c>
      <c r="U91" s="74">
        <f ca="1">IF(AND(Inputs!$I$8='Unique University Data'!$F$2,S91&gt;0),AVERAGE(O91,P91,T91),IF(T91=0,0,IF(T91=0,0,AVERAGE(O91,T91))))</f>
        <v>0.76133317954494562</v>
      </c>
      <c r="V91" s="110" t="str">
        <f>_xlfn.XLOOKUP(A91,'University Data'!$E$2:$E$274,'University Data'!$I$2:$I$274)</f>
        <v>All</v>
      </c>
    </row>
    <row r="92" spans="1:22" ht="27.6">
      <c r="A92" s="3" t="s">
        <v>144</v>
      </c>
      <c r="B92" s="52" t="str" cm="1">
        <f t="array" ref="B92:C92">_xlfn.XLOOKUP(A92,'University Data'!$E$2:$E$274,'University Data'!$B$2:$C$274)</f>
        <v>Europe</v>
      </c>
      <c r="C92" s="47" t="str">
        <v>Germany</v>
      </c>
      <c r="D92" s="51">
        <f>IF(Inputs!$B$8&gt;=(_xlfn.XLOOKUP('Output Calculations'!A92,'University Data'!$E$2:$E$276,'University Data'!$H$2:$H$276,,0)),1,0)</f>
        <v>1</v>
      </c>
      <c r="E92" s="51" t="str">
        <f>_xlfn.XLOOKUP(A92,'University Data'!$E$2:$E$274,'University Data'!$S$2:$S$274)</f>
        <v>Yes (Subject to Availability)</v>
      </c>
      <c r="F92" s="48">
        <f ca="1">_xlfn.XLOOKUP(A92,'University Data'!$E$2:$E$274,'University Data'!$V$2:$V$274)</f>
        <v>2348.1584000000003</v>
      </c>
      <c r="G92" s="19">
        <f>IF(_xlfn.XLOOKUP(A92,'University Data'!$E$2:$E$274,'University Data'!$K$2:$K$274,,0)='Unique University Data'!$D$2,1,IF(_xlfn.XLOOKUP(A92,'University Data'!$E$2:$E$274,'University Data'!$K$2:$K$274,,0)=Inputs!$C$8,1,0))</f>
        <v>0</v>
      </c>
      <c r="H92" s="54" cm="1">
        <f t="array" ref="H92">IF(SUMPRODUCT(('University Mapping Data'!B:B = 'Output Calculations'!$A92)*('University Mapping Data'!D:D = Inputs!$G$6))&gt; 0, 1, 0)+ IF(SUMPRODUCT(('University Mapping Data'!B:B = 'Output Calculations'!$A92)*('University Mapping Data'!D:D = Inputs!$G$8)) &gt; 0, 1, 0)</f>
        <v>2</v>
      </c>
      <c r="I92" s="18" cm="1">
        <f t="array" ref="I92">_xlfn.XLOOKUP(A92,'University Data'!$E$2:$E$274,IF(Inputs!$C$8='Unique University Data'!$D$3,'University Data'!$F$2:$F$274,'University Data'!$G$2:$G$274),,0)</f>
        <v>4</v>
      </c>
      <c r="J92" s="57">
        <f ca="1">IF(((Inputs!$D$8-F92)/Inputs!$D$8)&gt;0,(Inputs!$D$8-F92)/Inputs!$D$8,0)</f>
        <v>0.21728053333333325</v>
      </c>
      <c r="K92" s="58">
        <f>IF(Inputs!$E$8='Output Calculations'!B92,1,IF(Inputs!$E$8="Any",1,0))</f>
        <v>0</v>
      </c>
      <c r="L92" s="49">
        <f>IF(AND(Inputs!$E$8=B92,Inputs!$F$8=C92),1,IF(AND(Inputs!$E$8=B92,Inputs!$F$8="Any"),1,IF(AND(Inputs!$E$8="Any",Inputs!$F$8="Any"),1,IF(AND(Inputs!$E$8="Any",Inputs!$F$8=C92),1,0))))</f>
        <v>0</v>
      </c>
      <c r="M92" s="50">
        <f t="shared" si="1"/>
        <v>1</v>
      </c>
      <c r="N92" s="49">
        <f>IF('Output Calculations'!I92&gt;=Inputs!$H$8,100%,0%)</f>
        <v>1</v>
      </c>
      <c r="O92" s="106">
        <f ca="1">SUMPRODUCT(J92:N92,Inputs!$D$9:$H$9)/SUM(Inputs!$D$9:$H$9)</f>
        <v>0.52172805333333339</v>
      </c>
      <c r="P92" s="107">
        <f>_xlfn.XLOOKUP(C92,'Safety Index'!$A$2:$A$164,'Safety Index'!$D$2:$D$164,,0)</f>
        <v>0.88940329218107006</v>
      </c>
      <c r="Q92" s="18" cm="1">
        <f t="array" ref="Q92:R92">_xlfn.XLOOKUP(A92,'University Data'!$E$2:$E$274,IF(Inputs!$C$8='Unique University Data'!$D$3,'University Data'!$N$2:$O$274,'University Data'!$L$2:$M$274),,0)</f>
        <v>0</v>
      </c>
      <c r="R92" s="18">
        <v>0</v>
      </c>
      <c r="S92" s="76">
        <f>(IF(AND(Q92=0,R92=0),(Inputs!$B$8/4.3)*LOG(I92+1),IF(R92=Q92,IF(Inputs!$B$8&gt;=Q92,1,0),MIN(1,MAX(0,(Inputs!$B$8-Q92)/(R92-Q92))*LOG(I92+1))))*0.9+IF(AND(Inputs!$B$8&gt;R92,R92&gt;0),((Inputs!$B$8-R92)/(4.3-R92))*0.1,0))</f>
        <v>0.56616570351217521</v>
      </c>
      <c r="T92" s="108">
        <f>IF(S92=0,0,(S92*0.8)+((Inputs!$J$8/5)*0.2))</f>
        <v>0.65293256280974021</v>
      </c>
      <c r="U92" s="74">
        <f ca="1">IF(AND(Inputs!$I$8='Unique University Data'!$F$2,S92&gt;0),AVERAGE(O92,P92,T92),IF(T92=0,0,IF(T92=0,0,AVERAGE(O92,T92))))</f>
        <v>0.68802130277471463</v>
      </c>
      <c r="V92" s="110" t="str">
        <f>_xlfn.XLOOKUP(A92,'University Data'!$E$2:$E$274,'University Data'!$I$2:$I$274)</f>
        <v>All (except LLB &amp; JD)</v>
      </c>
    </row>
    <row r="93" spans="1:22" ht="27.6">
      <c r="A93" s="3" t="s">
        <v>145</v>
      </c>
      <c r="B93" s="52" t="str" cm="1">
        <f t="array" ref="B93:C93">_xlfn.XLOOKUP(A93,'University Data'!$E$2:$E$274,'University Data'!$B$2:$C$274)</f>
        <v>Europe</v>
      </c>
      <c r="C93" s="47" t="str">
        <v>Sweden</v>
      </c>
      <c r="D93" s="51">
        <f>IF(Inputs!$B$8&gt;=(_xlfn.XLOOKUP('Output Calculations'!A93,'University Data'!$E$2:$E$276,'University Data'!$H$2:$H$276,,0)),1,0)</f>
        <v>1</v>
      </c>
      <c r="E93" s="51" t="str">
        <f>_xlfn.XLOOKUP(A93,'University Data'!$E$2:$E$274,'University Data'!$S$2:$S$274)</f>
        <v>Yes (Subject to Availability)</v>
      </c>
      <c r="F93" s="48">
        <f ca="1">_xlfn.XLOOKUP(A93,'University Data'!$E$2:$E$274,'University Data'!$V$2:$V$274)</f>
        <v>1448.7799999999997</v>
      </c>
      <c r="G93" s="19">
        <f>IF(_xlfn.XLOOKUP(A93,'University Data'!$E$2:$E$274,'University Data'!$K$2:$K$274,,0)='Unique University Data'!$D$2,1,IF(_xlfn.XLOOKUP(A93,'University Data'!$E$2:$E$274,'University Data'!$K$2:$K$274,,0)=Inputs!$C$8,1,0))</f>
        <v>1</v>
      </c>
      <c r="H93" s="54" cm="1">
        <f t="array" ref="H93">IF(SUMPRODUCT(('University Mapping Data'!B:B = 'Output Calculations'!$A93)*('University Mapping Data'!D:D = Inputs!$G$6))&gt; 0, 1, 0)+ IF(SUMPRODUCT(('University Mapping Data'!B:B = 'Output Calculations'!$A93)*('University Mapping Data'!D:D = Inputs!$G$8)) &gt; 0, 1, 0)</f>
        <v>2</v>
      </c>
      <c r="I93" s="19" cm="1">
        <f t="array" ref="I93">_xlfn.XLOOKUP(A93,'University Data'!$E$2:$E$274,IF(Inputs!$C$8='Unique University Data'!$D$3,'University Data'!$F$2:$F$274,'University Data'!$G$2:$G$274),,0)</f>
        <v>6</v>
      </c>
      <c r="J93" s="57">
        <f ca="1">IF(((Inputs!$D$8-F93)/Inputs!$D$8)&gt;0,(Inputs!$D$8-F93)/Inputs!$D$8,0)</f>
        <v>0.51707333333333338</v>
      </c>
      <c r="K93" s="58">
        <f>IF(Inputs!$E$8='Output Calculations'!B93,1,IF(Inputs!$E$8="Any",1,0))</f>
        <v>0</v>
      </c>
      <c r="L93" s="49">
        <f>IF(AND(Inputs!$E$8=B93,Inputs!$F$8=C93),1,IF(AND(Inputs!$E$8=B93,Inputs!$F$8="Any"),1,IF(AND(Inputs!$E$8="Any",Inputs!$F$8="Any"),1,IF(AND(Inputs!$E$8="Any",Inputs!$F$8=C93),1,0))))</f>
        <v>0</v>
      </c>
      <c r="M93" s="50">
        <f t="shared" si="1"/>
        <v>1</v>
      </c>
      <c r="N93" s="49">
        <f>IF('Output Calculations'!I93&gt;=Inputs!$H$8,100%,0%)</f>
        <v>1</v>
      </c>
      <c r="O93" s="106">
        <f ca="1">SUMPRODUCT(J93:N93,Inputs!$D$9:$H$9)/SUM(Inputs!$D$9:$H$9)</f>
        <v>0.55170733333333333</v>
      </c>
      <c r="P93" s="107">
        <f>_xlfn.XLOOKUP(C93,'Safety Index'!$A$2:$A$164,'Safety Index'!$D$2:$D$164,,0)</f>
        <v>0.82767489711934161</v>
      </c>
      <c r="Q93" s="18" cm="1">
        <f t="array" ref="Q93:R93">_xlfn.XLOOKUP(A93,'University Data'!$E$2:$E$274,IF(Inputs!$C$8='Unique University Data'!$D$3,'University Data'!$N$2:$O$274,'University Data'!$L$2:$M$274),,0)</f>
        <v>3.54</v>
      </c>
      <c r="R93" s="18">
        <v>3.7</v>
      </c>
      <c r="S93" s="76">
        <f>(IF(AND(Q93=0,R93=0),(Inputs!$B$8/4.3)*LOG(I93+1),IF(R93=Q93,IF(Inputs!$B$8&gt;=Q93,1,0),MIN(1,MAX(0,(Inputs!$B$8-Q93)/(R93-Q93))*LOG(I93+1))))*0.9+IF(AND(Inputs!$B$8&gt;R93,R93&gt;0),((Inputs!$B$8-R93)/(4.3-R93))*0.1,0))</f>
        <v>0.92833333333333334</v>
      </c>
      <c r="T93" s="108">
        <f>IF(S93=0,0,(S93*0.8)+((Inputs!$J$8/5)*0.2))</f>
        <v>0.94266666666666676</v>
      </c>
      <c r="U93" s="74">
        <f ca="1">IF(AND(Inputs!$I$8='Unique University Data'!$F$2,S93&gt;0),AVERAGE(O93,P93,T93),IF(T93=0,0,IF(T93=0,0,AVERAGE(O93,T93))))</f>
        <v>0.77401629903978053</v>
      </c>
      <c r="V93" s="110" t="str">
        <f>_xlfn.XLOOKUP(A93,'University Data'!$E$2:$E$274,'University Data'!$I$2:$I$274)</f>
        <v>All</v>
      </c>
    </row>
    <row r="94" spans="1:22" ht="27.6">
      <c r="A94" s="3" t="s">
        <v>146</v>
      </c>
      <c r="B94" s="52" t="str" cm="1">
        <f t="array" ref="B94:C94">_xlfn.XLOOKUP(A94,'University Data'!$E$2:$E$274,'University Data'!$B$2:$C$274)</f>
        <v>Europe</v>
      </c>
      <c r="C94" s="47" t="str">
        <v>Sweden</v>
      </c>
      <c r="D94" s="51">
        <f>IF(Inputs!$B$8&gt;=(_xlfn.XLOOKUP('Output Calculations'!A94,'University Data'!$E$2:$E$276,'University Data'!$H$2:$H$276,,0)),1,0)</f>
        <v>1</v>
      </c>
      <c r="E94" s="51" t="str">
        <f>_xlfn.XLOOKUP(A94,'University Data'!$E$2:$E$274,'University Data'!$S$2:$S$274)</f>
        <v>Yes (Subject to Availability)</v>
      </c>
      <c r="F94" s="48">
        <f ca="1">_xlfn.XLOOKUP(A94,'University Data'!$E$2:$E$274,'University Data'!$V$2:$V$274)</f>
        <v>1448.7799999999997</v>
      </c>
      <c r="G94" s="19">
        <f>IF(_xlfn.XLOOKUP(A94,'University Data'!$E$2:$E$274,'University Data'!$K$2:$K$274,,0)='Unique University Data'!$D$2,1,IF(_xlfn.XLOOKUP(A94,'University Data'!$E$2:$E$274,'University Data'!$K$2:$K$274,,0)=Inputs!$C$8,1,0))</f>
        <v>1</v>
      </c>
      <c r="H94" s="54" cm="1">
        <f t="array" ref="H94">IF(SUMPRODUCT(('University Mapping Data'!B:B = 'Output Calculations'!$A94)*('University Mapping Data'!D:D = Inputs!$G$6))&gt; 0, 1, 0)+ IF(SUMPRODUCT(('University Mapping Data'!B:B = 'Output Calculations'!$A94)*('University Mapping Data'!D:D = Inputs!$G$8)) &gt; 0, 1, 0)</f>
        <v>0</v>
      </c>
      <c r="I94" s="18" cm="1">
        <f t="array" ref="I94">_xlfn.XLOOKUP(A94,'University Data'!$E$2:$E$274,IF(Inputs!$C$8='Unique University Data'!$D$3,'University Data'!$F$2:$F$274,'University Data'!$G$2:$G$274),,0)</f>
        <v>8</v>
      </c>
      <c r="J94" s="57">
        <f ca="1">IF(((Inputs!$D$8-F94)/Inputs!$D$8)&gt;0,(Inputs!$D$8-F94)/Inputs!$D$8,0)</f>
        <v>0.51707333333333338</v>
      </c>
      <c r="K94" s="58">
        <f>IF(Inputs!$E$8='Output Calculations'!B94,1,IF(Inputs!$E$8="Any",1,0))</f>
        <v>0</v>
      </c>
      <c r="L94" s="49">
        <f>IF(AND(Inputs!$E$8=B94,Inputs!$F$8=C94),1,IF(AND(Inputs!$E$8=B94,Inputs!$F$8="Any"),1,IF(AND(Inputs!$E$8="Any",Inputs!$F$8="Any"),1,IF(AND(Inputs!$E$8="Any",Inputs!$F$8=C94),1,0))))</f>
        <v>0</v>
      </c>
      <c r="M94" s="50">
        <f t="shared" si="1"/>
        <v>0</v>
      </c>
      <c r="N94" s="49">
        <f>IF('Output Calculations'!I94&gt;=Inputs!$H$8,100%,0%)</f>
        <v>1</v>
      </c>
      <c r="O94" s="106">
        <f ca="1">SUMPRODUCT(J94:N94,Inputs!$D$9:$H$9)/SUM(Inputs!$D$9:$H$9)</f>
        <v>0.45170733333333335</v>
      </c>
      <c r="P94" s="107">
        <f>_xlfn.XLOOKUP(C94,'Safety Index'!$A$2:$A$164,'Safety Index'!$D$2:$D$164,,0)</f>
        <v>0.82767489711934161</v>
      </c>
      <c r="Q94" s="18" cm="1">
        <f t="array" ref="Q94:R94">_xlfn.XLOOKUP(A94,'University Data'!$E$2:$E$274,IF(Inputs!$C$8='Unique University Data'!$D$3,'University Data'!$N$2:$O$274,'University Data'!$L$2:$M$274),,0)</f>
        <v>0</v>
      </c>
      <c r="R94" s="18">
        <v>0</v>
      </c>
      <c r="S94" s="76">
        <f>(IF(AND(Q94=0,R94=0),(Inputs!$B$8/4.3)*LOG(I94+1),IF(R94=Q94,IF(Inputs!$B$8&gt;=Q94,1,0),MIN(1,MAX(0,(Inputs!$B$8-Q94)/(R94-Q94))*LOG(I94+1))))*0.9+IF(AND(Inputs!$B$8&gt;R94,R94&gt;0),((Inputs!$B$8-R94)/(4.3-R94))*0.1,0))</f>
        <v>0.77293643264585321</v>
      </c>
      <c r="T94" s="108">
        <f>IF(S94=0,0,(S94*0.8)+((Inputs!$J$8/5)*0.2))</f>
        <v>0.81834914611668252</v>
      </c>
      <c r="U94" s="74">
        <f ca="1">IF(AND(Inputs!$I$8='Unique University Data'!$F$2,S94&gt;0),AVERAGE(O94,P94,T94),IF(T94=0,0,IF(T94=0,0,AVERAGE(O94,T94))))</f>
        <v>0.69924379218978583</v>
      </c>
      <c r="V94" s="110" t="str">
        <f>_xlfn.XLOOKUP(A94,'University Data'!$E$2:$E$274,'University Data'!$I$2:$I$274)</f>
        <v>All (except LLB &amp; JD)</v>
      </c>
    </row>
    <row r="95" spans="1:22" ht="27.6">
      <c r="A95" s="3" t="s">
        <v>147</v>
      </c>
      <c r="B95" s="52" t="str" cm="1">
        <f t="array" ref="B95:C95">_xlfn.XLOOKUP(A95,'University Data'!$E$2:$E$274,'University Data'!$B$2:$C$274)</f>
        <v>Europe</v>
      </c>
      <c r="C95" s="47" t="str">
        <v>Netherlands</v>
      </c>
      <c r="D95" s="51">
        <f>IF(Inputs!$B$8&gt;=(_xlfn.XLOOKUP('Output Calculations'!A95,'University Data'!$E$2:$E$276,'University Data'!$H$2:$H$276,,0)),1,0)</f>
        <v>1</v>
      </c>
      <c r="E95" s="51" t="str">
        <f>_xlfn.XLOOKUP(A95,'University Data'!$E$2:$E$274,'University Data'!$S$2:$S$274)</f>
        <v>Yes (Subject to Availability)</v>
      </c>
      <c r="F95" s="48">
        <f ca="1">_xlfn.XLOOKUP(A95,'University Data'!$E$2:$E$274,'University Data'!$V$2:$V$274)</f>
        <v>2428.5625</v>
      </c>
      <c r="G95" s="19">
        <f>IF(_xlfn.XLOOKUP(A95,'University Data'!$E$2:$E$274,'University Data'!$K$2:$K$274,,0)='Unique University Data'!$D$2,1,IF(_xlfn.XLOOKUP(A95,'University Data'!$E$2:$E$274,'University Data'!$K$2:$K$274,,0)=Inputs!$C$8,1,0))</f>
        <v>1</v>
      </c>
      <c r="H95" s="54" cm="1">
        <f t="array" ref="H95">IF(SUMPRODUCT(('University Mapping Data'!B:B = 'Output Calculations'!$A95)*('University Mapping Data'!D:D = Inputs!$G$6))&gt; 0, 1, 0)+ IF(SUMPRODUCT(('University Mapping Data'!B:B = 'Output Calculations'!$A95)*('University Mapping Data'!D:D = Inputs!$G$8)) &gt; 0, 1, 0)</f>
        <v>0</v>
      </c>
      <c r="I95" s="19" cm="1">
        <f t="array" ref="I95">_xlfn.XLOOKUP(A95,'University Data'!$E$2:$E$274,IF(Inputs!$C$8='Unique University Data'!$D$3,'University Data'!$F$2:$F$274,'University Data'!$G$2:$G$274),,0)</f>
        <v>2</v>
      </c>
      <c r="J95" s="57">
        <f ca="1">IF(((Inputs!$D$8-F95)/Inputs!$D$8)&gt;0,(Inputs!$D$8-F95)/Inputs!$D$8,0)</f>
        <v>0.19047916666666667</v>
      </c>
      <c r="K95" s="58">
        <f>IF(Inputs!$E$8='Output Calculations'!B95,1,IF(Inputs!$E$8="Any",1,0))</f>
        <v>0</v>
      </c>
      <c r="L95" s="49">
        <f>IF(AND(Inputs!$E$8=B95,Inputs!$F$8=C95),1,IF(AND(Inputs!$E$8=B95,Inputs!$F$8="Any"),1,IF(AND(Inputs!$E$8="Any",Inputs!$F$8="Any"),1,IF(AND(Inputs!$E$8="Any",Inputs!$F$8=C95),1,0))))</f>
        <v>0</v>
      </c>
      <c r="M95" s="50">
        <f t="shared" si="1"/>
        <v>0</v>
      </c>
      <c r="N95" s="49">
        <f>IF('Output Calculations'!I95&gt;=Inputs!$H$8,100%,0%)</f>
        <v>1</v>
      </c>
      <c r="O95" s="106">
        <f ca="1">SUMPRODUCT(J95:N95,Inputs!$D$9:$H$9)/SUM(Inputs!$D$9:$H$9)</f>
        <v>0.41904791666666669</v>
      </c>
      <c r="P95" s="107">
        <f>_xlfn.XLOOKUP(C95,'Safety Index'!$A$2:$A$164,'Safety Index'!$D$2:$D$164,,0)</f>
        <v>0.89326131687242794</v>
      </c>
      <c r="Q95" s="18" cm="1">
        <f t="array" ref="Q95:R95">_xlfn.XLOOKUP(A95,'University Data'!$E$2:$E$274,IF(Inputs!$C$8='Unique University Data'!$D$3,'University Data'!$N$2:$O$274,'University Data'!$L$2:$M$274),,0)</f>
        <v>3.26</v>
      </c>
      <c r="R95" s="18">
        <v>3.26</v>
      </c>
      <c r="S95" s="76">
        <f>(IF(AND(Q95=0,R95=0),(Inputs!$B$8/4.3)*LOG(I95+1),IF(R95=Q95,IF(Inputs!$B$8&gt;=Q95,1,0),MIN(1,MAX(0,(Inputs!$B$8-Q95)/(R95-Q95))*LOG(I95+1))))*0.9+IF(AND(Inputs!$B$8&gt;R95,R95&gt;0),((Inputs!$B$8-R95)/(4.3-R95))*0.1,0))</f>
        <v>0.95865384615384619</v>
      </c>
      <c r="T95" s="108">
        <f>IF(S95=0,0,(S95*0.8)+((Inputs!$J$8/5)*0.2))</f>
        <v>0.966923076923077</v>
      </c>
      <c r="U95" s="74">
        <f ca="1">IF(AND(Inputs!$I$8='Unique University Data'!$F$2,S95&gt;0),AVERAGE(O95,P95,T95),IF(T95=0,0,IF(T95=0,0,AVERAGE(O95,T95))))</f>
        <v>0.75974410348739063</v>
      </c>
      <c r="V95" s="110" t="str">
        <f>_xlfn.XLOOKUP(A95,'University Data'!$E$2:$E$274,'University Data'!$I$2:$I$274)</f>
        <v>LLB &amp; JD</v>
      </c>
    </row>
    <row r="96" spans="1:22" ht="27.6">
      <c r="A96" s="3" t="s">
        <v>148</v>
      </c>
      <c r="B96" s="52" t="str" cm="1">
        <f t="array" ref="B96:C96">_xlfn.XLOOKUP(A96,'University Data'!$E$2:$E$274,'University Data'!$B$2:$C$274)</f>
        <v>Europe</v>
      </c>
      <c r="C96" s="47" t="str">
        <v>Netherlands</v>
      </c>
      <c r="D96" s="51">
        <f>IF(Inputs!$B$8&gt;=(_xlfn.XLOOKUP('Output Calculations'!A96,'University Data'!$E$2:$E$276,'University Data'!$H$2:$H$276,,0)),1,0)</f>
        <v>1</v>
      </c>
      <c r="E96" s="51" t="str">
        <f>_xlfn.XLOOKUP(A96,'University Data'!$E$2:$E$274,'University Data'!$S$2:$S$274)</f>
        <v>Yes (Subject to Availability)</v>
      </c>
      <c r="F96" s="48">
        <f ca="1">_xlfn.XLOOKUP(A96,'University Data'!$E$2:$E$274,'University Data'!$V$2:$V$274)</f>
        <v>2428.5625</v>
      </c>
      <c r="G96" s="19">
        <f>IF(_xlfn.XLOOKUP(A96,'University Data'!$E$2:$E$274,'University Data'!$K$2:$K$274,,0)='Unique University Data'!$D$2,1,IF(_xlfn.XLOOKUP(A96,'University Data'!$E$2:$E$274,'University Data'!$K$2:$K$274,,0)=Inputs!$C$8,1,0))</f>
        <v>1</v>
      </c>
      <c r="H96" s="54" cm="1">
        <f t="array" ref="H96">IF(SUMPRODUCT(('University Mapping Data'!B:B = 'Output Calculations'!$A96)*('University Mapping Data'!D:D = Inputs!$G$6))&gt; 0, 1, 0)+ IF(SUMPRODUCT(('University Mapping Data'!B:B = 'Output Calculations'!$A96)*('University Mapping Data'!D:D = Inputs!$G$8)) &gt; 0, 1, 0)</f>
        <v>2</v>
      </c>
      <c r="I96" s="18" cm="1">
        <f t="array" ref="I96">_xlfn.XLOOKUP(A96,'University Data'!$E$2:$E$274,IF(Inputs!$C$8='Unique University Data'!$D$3,'University Data'!$F$2:$F$274,'University Data'!$G$2:$G$274),,0)</f>
        <v>3</v>
      </c>
      <c r="J96" s="57">
        <f ca="1">IF(((Inputs!$D$8-F96)/Inputs!$D$8)&gt;0,(Inputs!$D$8-F96)/Inputs!$D$8,0)</f>
        <v>0.19047916666666667</v>
      </c>
      <c r="K96" s="58">
        <f>IF(Inputs!$E$8='Output Calculations'!B96,1,IF(Inputs!$E$8="Any",1,0))</f>
        <v>0</v>
      </c>
      <c r="L96" s="49">
        <f>IF(AND(Inputs!$E$8=B96,Inputs!$F$8=C96),1,IF(AND(Inputs!$E$8=B96,Inputs!$F$8="Any"),1,IF(AND(Inputs!$E$8="Any",Inputs!$F$8="Any"),1,IF(AND(Inputs!$E$8="Any",Inputs!$F$8=C96),1,0))))</f>
        <v>0</v>
      </c>
      <c r="M96" s="50">
        <f t="shared" si="1"/>
        <v>1</v>
      </c>
      <c r="N96" s="49">
        <f>IF('Output Calculations'!I96&gt;=Inputs!$H$8,100%,0%)</f>
        <v>1</v>
      </c>
      <c r="O96" s="106">
        <f ca="1">SUMPRODUCT(J96:N96,Inputs!$D$9:$H$9)/SUM(Inputs!$D$9:$H$9)</f>
        <v>0.51904791666666672</v>
      </c>
      <c r="P96" s="107">
        <f>_xlfn.XLOOKUP(C96,'Safety Index'!$A$2:$A$164,'Safety Index'!$D$2:$D$164,,0)</f>
        <v>0.89326131687242794</v>
      </c>
      <c r="Q96" s="18" cm="1">
        <f t="array" ref="Q96:R96">_xlfn.XLOOKUP(A96,'University Data'!$E$2:$E$274,IF(Inputs!$C$8='Unique University Data'!$D$3,'University Data'!$N$2:$O$274,'University Data'!$L$2:$M$274),,0)</f>
        <v>3.44</v>
      </c>
      <c r="R96" s="18">
        <v>4.05</v>
      </c>
      <c r="S96" s="76">
        <f>(IF(AND(Q96=0,R96=0),(Inputs!$B$8/4.3)*LOG(I96+1),IF(R96=Q96,IF(Inputs!$B$8&gt;=Q96,1,0),MIN(1,MAX(0,(Inputs!$B$8-Q96)/(R96-Q96))*LOG(I96+1))))*0.9+IF(AND(Inputs!$B$8&gt;R96,R96&gt;0),((Inputs!$B$8-R96)/(4.3-R96))*0.1,0))</f>
        <v>0.38196265023593706</v>
      </c>
      <c r="T96" s="108">
        <f>IF(S96=0,0,(S96*0.8)+((Inputs!$J$8/5)*0.2))</f>
        <v>0.50557012018874969</v>
      </c>
      <c r="U96" s="74">
        <f ca="1">IF(AND(Inputs!$I$8='Unique University Data'!$F$2,S96&gt;0),AVERAGE(O96,P96,T96),IF(T96=0,0,IF(T96=0,0,AVERAGE(O96,T96))))</f>
        <v>0.63929311790928145</v>
      </c>
      <c r="V96" s="110" t="str">
        <f>_xlfn.XLOOKUP(A96,'University Data'!$E$2:$E$274,'University Data'!$I$2:$I$274)</f>
        <v>All (except LLB &amp; JD)</v>
      </c>
    </row>
    <row r="97" spans="1:22" ht="27.6">
      <c r="A97" s="3" t="s">
        <v>149</v>
      </c>
      <c r="B97" s="52" t="str" cm="1">
        <f t="array" ref="B97:C97">_xlfn.XLOOKUP(A97,'University Data'!$E$2:$E$274,'University Data'!$B$2:$C$274)</f>
        <v>Europe</v>
      </c>
      <c r="C97" s="47" t="str">
        <v>Netherlands</v>
      </c>
      <c r="D97" s="51">
        <f>IF(Inputs!$B$8&gt;=(_xlfn.XLOOKUP('Output Calculations'!A97,'University Data'!$E$2:$E$276,'University Data'!$H$2:$H$276,,0)),1,0)</f>
        <v>1</v>
      </c>
      <c r="E97" s="51" t="str">
        <f>_xlfn.XLOOKUP(A97,'University Data'!$E$2:$E$274,'University Data'!$S$2:$S$274)</f>
        <v>Yes (Subject to Availability)</v>
      </c>
      <c r="F97" s="48">
        <f ca="1">_xlfn.XLOOKUP(A97,'University Data'!$E$2:$E$274,'University Data'!$V$2:$V$274)</f>
        <v>2428.5625</v>
      </c>
      <c r="G97" s="19">
        <f>IF(_xlfn.XLOOKUP(A97,'University Data'!$E$2:$E$274,'University Data'!$K$2:$K$274,,0)='Unique University Data'!$D$2,1,IF(_xlfn.XLOOKUP(A97,'University Data'!$E$2:$E$274,'University Data'!$K$2:$K$274,,0)=Inputs!$C$8,1,0))</f>
        <v>1</v>
      </c>
      <c r="H97" s="54" cm="1">
        <f t="array" ref="H97">IF(SUMPRODUCT(('University Mapping Data'!B:B = 'Output Calculations'!$A97)*('University Mapping Data'!D:D = Inputs!$G$6))&gt; 0, 1, 0)+ IF(SUMPRODUCT(('University Mapping Data'!B:B = 'Output Calculations'!$A97)*('University Mapping Data'!D:D = Inputs!$G$8)) &gt; 0, 1, 0)</f>
        <v>0</v>
      </c>
      <c r="I97" s="19" cm="1">
        <f t="array" ref="I97">_xlfn.XLOOKUP(A97,'University Data'!$E$2:$E$274,IF(Inputs!$C$8='Unique University Data'!$D$3,'University Data'!$F$2:$F$274,'University Data'!$G$2:$G$274),,0)</f>
        <v>2</v>
      </c>
      <c r="J97" s="57">
        <f ca="1">IF(((Inputs!$D$8-F97)/Inputs!$D$8)&gt;0,(Inputs!$D$8-F97)/Inputs!$D$8,0)</f>
        <v>0.19047916666666667</v>
      </c>
      <c r="K97" s="58">
        <f>IF(Inputs!$E$8='Output Calculations'!B97,1,IF(Inputs!$E$8="Any",1,0))</f>
        <v>0</v>
      </c>
      <c r="L97" s="49">
        <f>IF(AND(Inputs!$E$8=B97,Inputs!$F$8=C97),1,IF(AND(Inputs!$E$8=B97,Inputs!$F$8="Any"),1,IF(AND(Inputs!$E$8="Any",Inputs!$F$8="Any"),1,IF(AND(Inputs!$E$8="Any",Inputs!$F$8=C97),1,0))))</f>
        <v>0</v>
      </c>
      <c r="M97" s="50">
        <f t="shared" si="1"/>
        <v>0</v>
      </c>
      <c r="N97" s="49">
        <f>IF('Output Calculations'!I97&gt;=Inputs!$H$8,100%,0%)</f>
        <v>1</v>
      </c>
      <c r="O97" s="106">
        <f ca="1">SUMPRODUCT(J97:N97,Inputs!$D$9:$H$9)/SUM(Inputs!$D$9:$H$9)</f>
        <v>0.41904791666666669</v>
      </c>
      <c r="P97" s="107">
        <f>_xlfn.XLOOKUP(C97,'Safety Index'!$A$2:$A$164,'Safety Index'!$D$2:$D$164,,0)</f>
        <v>0.89326131687242794</v>
      </c>
      <c r="Q97" s="18" cm="1">
        <f t="array" ref="Q97:R97">_xlfn.XLOOKUP(A97,'University Data'!$E$2:$E$274,IF(Inputs!$C$8='Unique University Data'!$D$3,'University Data'!$N$2:$O$274,'University Data'!$L$2:$M$274),,0)</f>
        <v>3.37</v>
      </c>
      <c r="R97" s="18">
        <v>3.42</v>
      </c>
      <c r="S97" s="76">
        <f>(IF(AND(Q97=0,R97=0),(Inputs!$B$8/4.3)*LOG(I97+1),IF(R97=Q97,IF(Inputs!$B$8&gt;=Q97,1,0),MIN(1,MAX(0,(Inputs!$B$8-Q97)/(R97-Q97))*LOG(I97+1))))*0.9+IF(AND(Inputs!$B$8&gt;R97,R97&gt;0),((Inputs!$B$8-R97)/(4.3-R97))*0.1,0))</f>
        <v>0.95113636363636367</v>
      </c>
      <c r="T97" s="108">
        <f>IF(S97=0,0,(S97*0.8)+((Inputs!$J$8/5)*0.2))</f>
        <v>0.96090909090909093</v>
      </c>
      <c r="U97" s="74">
        <f ca="1">IF(AND(Inputs!$I$8='Unique University Data'!$F$2,S97&gt;0),AVERAGE(O97,P97,T97),IF(T97=0,0,IF(T97=0,0,AVERAGE(O97,T97))))</f>
        <v>0.75773944148272854</v>
      </c>
      <c r="V97" s="110" t="str">
        <f>_xlfn.XLOOKUP(A97,'University Data'!$E$2:$E$274,'University Data'!$I$2:$I$274)</f>
        <v>LLB &amp; JD</v>
      </c>
    </row>
    <row r="98" spans="1:22" ht="27.6">
      <c r="A98" s="3" t="s">
        <v>150</v>
      </c>
      <c r="B98" s="52" t="str" cm="1">
        <f t="array" ref="B98:C98">_xlfn.XLOOKUP(A98,'University Data'!$E$2:$E$274,'University Data'!$B$2:$C$274)</f>
        <v>Europe</v>
      </c>
      <c r="C98" s="47" t="str">
        <v>Netherlands</v>
      </c>
      <c r="D98" s="51">
        <f>IF(Inputs!$B$8&gt;=(_xlfn.XLOOKUP('Output Calculations'!A98,'University Data'!$E$2:$E$276,'University Data'!$H$2:$H$276,,0)),1,0)</f>
        <v>0</v>
      </c>
      <c r="E98" s="51" t="str">
        <f>_xlfn.XLOOKUP(A98,'University Data'!$E$2:$E$274,'University Data'!$S$2:$S$274)</f>
        <v>Yes (Subject to Availability)</v>
      </c>
      <c r="F98" s="48">
        <f ca="1">_xlfn.XLOOKUP(A98,'University Data'!$E$2:$E$274,'University Data'!$V$2:$V$274)</f>
        <v>2428.5625</v>
      </c>
      <c r="G98" s="19">
        <f>IF(_xlfn.XLOOKUP(A98,'University Data'!$E$2:$E$274,'University Data'!$K$2:$K$274,,0)='Unique University Data'!$D$2,1,IF(_xlfn.XLOOKUP(A98,'University Data'!$E$2:$E$274,'University Data'!$K$2:$K$274,,0)=Inputs!$C$8,1,0))</f>
        <v>1</v>
      </c>
      <c r="H98" s="54" cm="1">
        <f t="array" ref="H98">IF(SUMPRODUCT(('University Mapping Data'!B:B = 'Output Calculations'!$A98)*('University Mapping Data'!D:D = Inputs!$G$6))&gt; 0, 1, 0)+ IF(SUMPRODUCT(('University Mapping Data'!B:B = 'Output Calculations'!$A98)*('University Mapping Data'!D:D = Inputs!$G$8)) &gt; 0, 1, 0)</f>
        <v>2</v>
      </c>
      <c r="I98" s="18" cm="1">
        <f t="array" ref="I98">_xlfn.XLOOKUP(A98,'University Data'!$E$2:$E$274,IF(Inputs!$C$8='Unique University Data'!$D$3,'University Data'!$F$2:$F$274,'University Data'!$G$2:$G$274),,0)</f>
        <v>20</v>
      </c>
      <c r="J98" s="57">
        <f ca="1">IF(((Inputs!$D$8-F98)/Inputs!$D$8)&gt;0,(Inputs!$D$8-F98)/Inputs!$D$8,0)</f>
        <v>0.19047916666666667</v>
      </c>
      <c r="K98" s="58">
        <f>IF(Inputs!$E$8='Output Calculations'!B98,1,IF(Inputs!$E$8="Any",1,0))</f>
        <v>0</v>
      </c>
      <c r="L98" s="49">
        <f>IF(AND(Inputs!$E$8=B98,Inputs!$F$8=C98),1,IF(AND(Inputs!$E$8=B98,Inputs!$F$8="Any"),1,IF(AND(Inputs!$E$8="Any",Inputs!$F$8="Any"),1,IF(AND(Inputs!$E$8="Any",Inputs!$F$8=C98),1,0))))</f>
        <v>0</v>
      </c>
      <c r="M98" s="50">
        <f t="shared" si="1"/>
        <v>1</v>
      </c>
      <c r="N98" s="49">
        <f>IF('Output Calculations'!I98&gt;=Inputs!$H$8,100%,0%)</f>
        <v>1</v>
      </c>
      <c r="O98" s="106">
        <f ca="1">SUMPRODUCT(J98:N98,Inputs!$D$9:$H$9)/SUM(Inputs!$D$9:$H$9)</f>
        <v>0.51904791666666672</v>
      </c>
      <c r="P98" s="107">
        <f>_xlfn.XLOOKUP(C98,'Safety Index'!$A$2:$A$164,'Safety Index'!$D$2:$D$164,,0)</f>
        <v>0.89326131687242794</v>
      </c>
      <c r="Q98" s="18" cm="1">
        <f t="array" ref="Q98:R98">_xlfn.XLOOKUP(A98,'University Data'!$E$2:$E$274,IF(Inputs!$C$8='Unique University Data'!$D$3,'University Data'!$N$2:$O$274,'University Data'!$L$2:$M$274),,0)</f>
        <v>3.27</v>
      </c>
      <c r="R98" s="18">
        <v>3.75</v>
      </c>
      <c r="S98" s="76">
        <f>(IF(AND(Q98=0,R98=0),(Inputs!$B$8/4.3)*LOG(I98+1),IF(R98=Q98,IF(Inputs!$B$8&gt;=Q98,1,0),MIN(1,MAX(0,(Inputs!$B$8-Q98)/(R98-Q98))*LOG(I98+1))))*0.9+IF(AND(Inputs!$B$8&gt;R98,R98&gt;0),((Inputs!$B$8-R98)/(4.3-R98))*0.1,0))</f>
        <v>0.92181818181818187</v>
      </c>
      <c r="T98" s="108">
        <f>IF(S98=0,0,(S98*0.8)+((Inputs!$J$8/5)*0.2))</f>
        <v>0.93745454545454554</v>
      </c>
      <c r="U98" s="74">
        <f ca="1">IF(AND(Inputs!$I$8='Unique University Data'!$F$2,S98&gt;0),AVERAGE(O98,P98,T98),IF(T98=0,0,IF(T98=0,0,AVERAGE(O98,T98))))</f>
        <v>0.78325459299788014</v>
      </c>
      <c r="V98" s="110" t="str">
        <f>_xlfn.XLOOKUP(A98,'University Data'!$E$2:$E$274,'University Data'!$I$2:$I$274)</f>
        <v>All (except LLB &amp; JD)</v>
      </c>
    </row>
    <row r="99" spans="1:22" ht="27.6">
      <c r="A99" s="3" t="s">
        <v>151</v>
      </c>
      <c r="B99" s="52" t="str" cm="1">
        <f t="array" ref="B99:C99">_xlfn.XLOOKUP(A99,'University Data'!$E$2:$E$274,'University Data'!$B$2:$C$274)</f>
        <v>Asia</v>
      </c>
      <c r="C99" s="47" t="str">
        <v>Thailand</v>
      </c>
      <c r="D99" s="51">
        <f>IF(Inputs!$B$8&gt;=(_xlfn.XLOOKUP('Output Calculations'!A99,'University Data'!$E$2:$E$276,'University Data'!$H$2:$H$276,,0)),1,0)</f>
        <v>1</v>
      </c>
      <c r="E99" s="51" t="str">
        <f>_xlfn.XLOOKUP(A99,'University Data'!$E$2:$E$274,'University Data'!$S$2:$S$274)</f>
        <v>Yes (Subject to Availability)</v>
      </c>
      <c r="F99" s="48">
        <f ca="1">_xlfn.XLOOKUP(A99,'University Data'!$E$2:$E$274,'University Data'!$V$2:$V$274)</f>
        <v>878.00939159999984</v>
      </c>
      <c r="G99" s="19">
        <f>IF(_xlfn.XLOOKUP(A99,'University Data'!$E$2:$E$274,'University Data'!$K$2:$K$274,,0)='Unique University Data'!$D$2,1,IF(_xlfn.XLOOKUP(A99,'University Data'!$E$2:$E$274,'University Data'!$K$2:$K$274,,0)=Inputs!$C$8,1,0))</f>
        <v>1</v>
      </c>
      <c r="H99" s="54" cm="1">
        <f t="array" ref="H99">IF(SUMPRODUCT(('University Mapping Data'!B:B = 'Output Calculations'!$A99)*('University Mapping Data'!D:D = Inputs!$G$6))&gt; 0, 1, 0)+ IF(SUMPRODUCT(('University Mapping Data'!B:B = 'Output Calculations'!$A99)*('University Mapping Data'!D:D = Inputs!$G$8)) &gt; 0, 1, 0)</f>
        <v>2</v>
      </c>
      <c r="I99" s="19" cm="1">
        <f t="array" ref="I99">_xlfn.XLOOKUP(A99,'University Data'!$E$2:$E$274,IF(Inputs!$C$8='Unique University Data'!$D$3,'University Data'!$F$2:$F$274,'University Data'!$G$2:$G$274),,0)</f>
        <v>4</v>
      </c>
      <c r="J99" s="57">
        <f ca="1">IF(((Inputs!$D$8-F99)/Inputs!$D$8)&gt;0,(Inputs!$D$8-F99)/Inputs!$D$8,0)</f>
        <v>0.70733020280000014</v>
      </c>
      <c r="K99" s="58">
        <f>IF(Inputs!$E$8='Output Calculations'!B99,1,IF(Inputs!$E$8="Any",1,0))</f>
        <v>1</v>
      </c>
      <c r="L99" s="49">
        <f>IF(AND(Inputs!$E$8=B99,Inputs!$F$8=C99),1,IF(AND(Inputs!$E$8=B99,Inputs!$F$8="Any"),1,IF(AND(Inputs!$E$8="Any",Inputs!$F$8="Any"),1,IF(AND(Inputs!$E$8="Any",Inputs!$F$8=C99),1,0))))</f>
        <v>0</v>
      </c>
      <c r="M99" s="50">
        <f t="shared" si="1"/>
        <v>1</v>
      </c>
      <c r="N99" s="49">
        <f>IF('Output Calculations'!I99&gt;=Inputs!$H$8,100%,0%)</f>
        <v>1</v>
      </c>
      <c r="O99" s="106">
        <f ca="1">SUMPRODUCT(J99:N99,Inputs!$D$9:$H$9)/SUM(Inputs!$D$9:$H$9)</f>
        <v>0.97073302027999997</v>
      </c>
      <c r="P99" s="107">
        <f>_xlfn.XLOOKUP(C99,'Safety Index'!$A$2:$A$164,'Safety Index'!$D$2:$D$164,,0)</f>
        <v>0.7592592592592593</v>
      </c>
      <c r="Q99" s="18" cm="1">
        <f t="array" ref="Q99:R99">_xlfn.XLOOKUP(A99,'University Data'!$E$2:$E$274,IF(Inputs!$C$8='Unique University Data'!$D$3,'University Data'!$N$2:$O$274,'University Data'!$L$2:$M$274),,0)</f>
        <v>2.89</v>
      </c>
      <c r="R99" s="18">
        <v>2.89</v>
      </c>
      <c r="S99" s="76">
        <f>(IF(AND(Q99=0,R99=0),(Inputs!$B$8/4.3)*LOG(I99+1),IF(R99=Q99,IF(Inputs!$B$8&gt;=Q99,1,0),MIN(1,MAX(0,(Inputs!$B$8-Q99)/(R99-Q99))*LOG(I99+1))))*0.9+IF(AND(Inputs!$B$8&gt;R99,R99&gt;0),((Inputs!$B$8-R99)/(4.3-R99))*0.1,0))</f>
        <v>0.96950354609929079</v>
      </c>
      <c r="T99" s="108">
        <f>IF(S99=0,0,(S99*0.8)+((Inputs!$J$8/5)*0.2))</f>
        <v>0.97560283687943272</v>
      </c>
      <c r="U99" s="74">
        <f ca="1">IF(AND(Inputs!$I$8='Unique University Data'!$F$2,S99&gt;0),AVERAGE(O99,P99,T99),IF(T99=0,0,IF(T99=0,0,AVERAGE(O99,T99))))</f>
        <v>0.9018650388062307</v>
      </c>
      <c r="V99" s="110" t="str">
        <f>_xlfn.XLOOKUP(A99,'University Data'!$E$2:$E$274,'University Data'!$I$2:$I$274)</f>
        <v>All (except LLB &amp; JD)</v>
      </c>
    </row>
    <row r="100" spans="1:22" ht="27.6">
      <c r="A100" s="3" t="s">
        <v>152</v>
      </c>
      <c r="B100" s="52" t="str" cm="1">
        <f t="array" ref="B100:C100">_xlfn.XLOOKUP(A100,'University Data'!$E$2:$E$274,'University Data'!$B$2:$C$274)</f>
        <v>North America</v>
      </c>
      <c r="C100" s="47" t="str">
        <v>Canada</v>
      </c>
      <c r="D100" s="51">
        <f>IF(Inputs!$B$8&gt;=(_xlfn.XLOOKUP('Output Calculations'!A100,'University Data'!$E$2:$E$276,'University Data'!$H$2:$H$276,,0)),1,0)</f>
        <v>0</v>
      </c>
      <c r="E100" s="51" t="str">
        <f>_xlfn.XLOOKUP(A100,'University Data'!$E$2:$E$274,'University Data'!$S$2:$S$274)</f>
        <v>Yes (Subject to Availability)</v>
      </c>
      <c r="F100" s="48">
        <f ca="1">_xlfn.XLOOKUP(A100,'University Data'!$E$2:$E$274,'University Data'!$V$2:$V$274)</f>
        <v>1489.48065</v>
      </c>
      <c r="G100" s="19">
        <f>IF(_xlfn.XLOOKUP(A100,'University Data'!$E$2:$E$274,'University Data'!$K$2:$K$274,,0)='Unique University Data'!$D$2,1,IF(_xlfn.XLOOKUP(A100,'University Data'!$E$2:$E$274,'University Data'!$K$2:$K$274,,0)=Inputs!$C$8,1,0))</f>
        <v>1</v>
      </c>
      <c r="H100" s="54" cm="1">
        <f t="array" ref="H100">IF(SUMPRODUCT(('University Mapping Data'!B:B = 'Output Calculations'!$A100)*('University Mapping Data'!D:D = Inputs!$G$6))&gt; 0, 1, 0)+ IF(SUMPRODUCT(('University Mapping Data'!B:B = 'Output Calculations'!$A100)*('University Mapping Data'!D:D = Inputs!$G$8)) &gt; 0, 1, 0)</f>
        <v>2</v>
      </c>
      <c r="I100" s="18" cm="1">
        <f t="array" ref="I100">_xlfn.XLOOKUP(A100,'University Data'!$E$2:$E$274,IF(Inputs!$C$8='Unique University Data'!$D$3,'University Data'!$F$2:$F$274,'University Data'!$G$2:$G$274),,0)</f>
        <v>6</v>
      </c>
      <c r="J100" s="57">
        <f ca="1">IF(((Inputs!$D$8-F100)/Inputs!$D$8)&gt;0,(Inputs!$D$8-F100)/Inputs!$D$8,0)</f>
        <v>0.50350645000000005</v>
      </c>
      <c r="K100" s="58">
        <f>IF(Inputs!$E$8='Output Calculations'!B100,1,IF(Inputs!$E$8="Any",1,0))</f>
        <v>0</v>
      </c>
      <c r="L100" s="49">
        <f>IF(AND(Inputs!$E$8=B100,Inputs!$F$8=C100),1,IF(AND(Inputs!$E$8=B100,Inputs!$F$8="Any"),1,IF(AND(Inputs!$E$8="Any",Inputs!$F$8="Any"),1,IF(AND(Inputs!$E$8="Any",Inputs!$F$8=C100),1,0))))</f>
        <v>0</v>
      </c>
      <c r="M100" s="50">
        <f t="shared" si="1"/>
        <v>1</v>
      </c>
      <c r="N100" s="49">
        <f>IF('Output Calculations'!I100&gt;=Inputs!$H$8,100%,0%)</f>
        <v>1</v>
      </c>
      <c r="O100" s="106">
        <f ca="1">SUMPRODUCT(J100:N100,Inputs!$D$9:$H$9)/SUM(Inputs!$D$9:$H$9)</f>
        <v>0.55035064499999997</v>
      </c>
      <c r="P100" s="107">
        <f>_xlfn.XLOOKUP(C100,'Safety Index'!$A$2:$A$164,'Safety Index'!$D$2:$D$164,,0)</f>
        <v>0.91332304526748975</v>
      </c>
      <c r="Q100" s="18" cm="1">
        <f t="array" ref="Q100:R100">_xlfn.XLOOKUP(A100,'University Data'!$E$2:$E$274,IF(Inputs!$C$8='Unique University Data'!$D$3,'University Data'!$N$2:$O$274,'University Data'!$L$2:$M$274),,0)</f>
        <v>3.17</v>
      </c>
      <c r="R100" s="18">
        <v>4.01</v>
      </c>
      <c r="S100" s="76">
        <f>(IF(AND(Q100=0,R100=0),(Inputs!$B$8/4.3)*LOG(I100+1),IF(R100=Q100,IF(Inputs!$B$8&gt;=Q100,1,0),MIN(1,MAX(0,(Inputs!$B$8-Q100)/(R100-Q100))*LOG(I100+1))))*0.9+IF(AND(Inputs!$B$8&gt;R100,R100&gt;0),((Inputs!$B$8-R100)/(4.3-R100))*0.1,0))</f>
        <v>0.63382353001069291</v>
      </c>
      <c r="T100" s="108">
        <f>IF(S100=0,0,(S100*0.8)+((Inputs!$J$8/5)*0.2))</f>
        <v>0.70705882400855447</v>
      </c>
      <c r="U100" s="74">
        <f ca="1">IF(AND(Inputs!$I$8='Unique University Data'!$F$2,S100&gt;0),AVERAGE(O100,P100,T100),IF(T100=0,0,IF(T100=0,0,AVERAGE(O100,T100))))</f>
        <v>0.72357750475868132</v>
      </c>
      <c r="V100" s="110" t="str">
        <f>_xlfn.XLOOKUP(A100,'University Data'!$E$2:$E$274,'University Data'!$I$2:$I$274)</f>
        <v>BAcc &amp; BBM</v>
      </c>
    </row>
    <row r="101" spans="1:22" ht="27.6">
      <c r="A101" s="3" t="s">
        <v>153</v>
      </c>
      <c r="B101" s="52" t="str" cm="1">
        <f t="array" ref="B101:C101">_xlfn.XLOOKUP(A101,'University Data'!$E$2:$E$274,'University Data'!$B$2:$C$274)</f>
        <v>North America</v>
      </c>
      <c r="C101" s="47" t="str">
        <v>Canada</v>
      </c>
      <c r="D101" s="51">
        <f>IF(Inputs!$B$8&gt;=(_xlfn.XLOOKUP('Output Calculations'!A101,'University Data'!$E$2:$E$276,'University Data'!$H$2:$H$276,,0)),1,0)</f>
        <v>0</v>
      </c>
      <c r="E101" s="51" t="str">
        <f>_xlfn.XLOOKUP(A101,'University Data'!$E$2:$E$274,'University Data'!$S$2:$S$274)</f>
        <v>Yes (Subject to Availability)</v>
      </c>
      <c r="F101" s="48">
        <f ca="1">_xlfn.XLOOKUP(A101,'University Data'!$E$2:$E$274,'University Data'!$V$2:$V$274)</f>
        <v>1304.6129999999998</v>
      </c>
      <c r="G101" s="19">
        <f>IF(_xlfn.XLOOKUP(A101,'University Data'!$E$2:$E$274,'University Data'!$K$2:$K$274,,0)='Unique University Data'!$D$2,1,IF(_xlfn.XLOOKUP(A101,'University Data'!$E$2:$E$274,'University Data'!$K$2:$K$274,,0)=Inputs!$C$8,1,0))</f>
        <v>1</v>
      </c>
      <c r="H101" s="54" cm="1">
        <f t="array" ref="H101">IF(SUMPRODUCT(('University Mapping Data'!B:B = 'Output Calculations'!$A101)*('University Mapping Data'!D:D = Inputs!$G$6))&gt; 0, 1, 0)+ IF(SUMPRODUCT(('University Mapping Data'!B:B = 'Output Calculations'!$A101)*('University Mapping Data'!D:D = Inputs!$G$8)) &gt; 0, 1, 0)</f>
        <v>2</v>
      </c>
      <c r="I101" s="19" cm="1">
        <f t="array" ref="I101">_xlfn.XLOOKUP(A101,'University Data'!$E$2:$E$274,IF(Inputs!$C$8='Unique University Data'!$D$3,'University Data'!$F$2:$F$274,'University Data'!$G$2:$G$274),,0)</f>
        <v>1</v>
      </c>
      <c r="J101" s="57">
        <f ca="1">IF(((Inputs!$D$8-F101)/Inputs!$D$8)&gt;0,(Inputs!$D$8-F101)/Inputs!$D$8,0)</f>
        <v>0.5651290000000001</v>
      </c>
      <c r="K101" s="58">
        <f>IF(Inputs!$E$8='Output Calculations'!B101,1,IF(Inputs!$E$8="Any",1,0))</f>
        <v>0</v>
      </c>
      <c r="L101" s="49">
        <f>IF(AND(Inputs!$E$8=B101,Inputs!$F$8=C101),1,IF(AND(Inputs!$E$8=B101,Inputs!$F$8="Any"),1,IF(AND(Inputs!$E$8="Any",Inputs!$F$8="Any"),1,IF(AND(Inputs!$E$8="Any",Inputs!$F$8=C101),1,0))))</f>
        <v>0</v>
      </c>
      <c r="M101" s="50">
        <f t="shared" si="1"/>
        <v>1</v>
      </c>
      <c r="N101" s="49">
        <f>IF('Output Calculations'!I101&gt;=Inputs!$H$8,100%,0%)</f>
        <v>1</v>
      </c>
      <c r="O101" s="106">
        <f ca="1">SUMPRODUCT(J101:N101,Inputs!$D$9:$H$9)/SUM(Inputs!$D$9:$H$9)</f>
        <v>0.55651290000000009</v>
      </c>
      <c r="P101" s="107">
        <f>_xlfn.XLOOKUP(C101,'Safety Index'!$A$2:$A$164,'Safety Index'!$D$2:$D$164,,0)</f>
        <v>0.91332304526748975</v>
      </c>
      <c r="Q101" s="18" cm="1">
        <f t="array" ref="Q101:R101">_xlfn.XLOOKUP(A101,'University Data'!$E$2:$E$274,IF(Inputs!$C$8='Unique University Data'!$D$3,'University Data'!$N$2:$O$274,'University Data'!$L$2:$M$274),,0)</f>
        <v>0</v>
      </c>
      <c r="R101" s="18">
        <v>0</v>
      </c>
      <c r="S101" s="76">
        <f>(IF(AND(Q101=0,R101=0),(Inputs!$B$8/4.3)*LOG(I101+1),IF(R101=Q101,IF(Inputs!$B$8&gt;=Q101,1,0),MIN(1,MAX(0,(Inputs!$B$8-Q101)/(R101-Q101))*LOG(I101+1))))*0.9+IF(AND(Inputs!$B$8&gt;R101,R101&gt;0),((Inputs!$B$8-R101)/(4.3-R101))*0.1,0))</f>
        <v>0.24383429648782479</v>
      </c>
      <c r="T101" s="108">
        <f>IF(S101=0,0,(S101*0.8)+((Inputs!$J$8/5)*0.2))</f>
        <v>0.39506743719025983</v>
      </c>
      <c r="U101" s="74">
        <f ca="1">IF(AND(Inputs!$I$8='Unique University Data'!$F$2,S101&gt;0),AVERAGE(O101,P101,T101),IF(T101=0,0,IF(T101=0,0,AVERAGE(O101,T101))))</f>
        <v>0.62163446081924989</v>
      </c>
      <c r="V101" s="110" t="str">
        <f>_xlfn.XLOOKUP(A101,'University Data'!$E$2:$E$274,'University Data'!$I$2:$I$274)</f>
        <v>All (except LLB &amp; JD)</v>
      </c>
    </row>
    <row r="102" spans="1:22" ht="27.6">
      <c r="A102" s="3" t="s">
        <v>154</v>
      </c>
      <c r="B102" s="52" t="str" cm="1">
        <f t="array" ref="B102:C102">_xlfn.XLOOKUP(A102,'University Data'!$E$2:$E$274,'University Data'!$B$2:$C$274)</f>
        <v>Asia</v>
      </c>
      <c r="C102" s="47" t="str">
        <v>Japan</v>
      </c>
      <c r="D102" s="51">
        <f>IF(Inputs!$B$8&gt;=(_xlfn.XLOOKUP('Output Calculations'!A102,'University Data'!$E$2:$E$276,'University Data'!$H$2:$H$276,,0)),1,0)</f>
        <v>0</v>
      </c>
      <c r="E102" s="51" t="str">
        <f>_xlfn.XLOOKUP(A102,'University Data'!$E$2:$E$274,'University Data'!$S$2:$S$274)</f>
        <v>Yes (Subject to Availability)</v>
      </c>
      <c r="F102" s="48">
        <f ca="1">_xlfn.XLOOKUP(A102,'University Data'!$E$2:$E$274,'University Data'!$V$2:$V$274)</f>
        <v>1716.48</v>
      </c>
      <c r="G102" s="19">
        <f>IF(_xlfn.XLOOKUP(A102,'University Data'!$E$2:$E$274,'University Data'!$K$2:$K$274,,0)='Unique University Data'!$D$2,1,IF(_xlfn.XLOOKUP(A102,'University Data'!$E$2:$E$274,'University Data'!$K$2:$K$274,,0)=Inputs!$C$8,1,0))</f>
        <v>0</v>
      </c>
      <c r="H102" s="54" cm="1">
        <f t="array" ref="H102">IF(SUMPRODUCT(('University Mapping Data'!B:B = 'Output Calculations'!$A102)*('University Mapping Data'!D:D = Inputs!$G$6))&gt; 0, 1, 0)+ IF(SUMPRODUCT(('University Mapping Data'!B:B = 'Output Calculations'!$A102)*('University Mapping Data'!D:D = Inputs!$G$8)) &gt; 0, 1, 0)</f>
        <v>0</v>
      </c>
      <c r="I102" s="18" cm="1">
        <f t="array" ref="I102">_xlfn.XLOOKUP(A102,'University Data'!$E$2:$E$274,IF(Inputs!$C$8='Unique University Data'!$D$3,'University Data'!$F$2:$F$274,'University Data'!$G$2:$G$274),,0)</f>
        <v>0</v>
      </c>
      <c r="J102" s="57">
        <f ca="1">IF(((Inputs!$D$8-F102)/Inputs!$D$8)&gt;0,(Inputs!$D$8-F102)/Inputs!$D$8,0)</f>
        <v>0.42784</v>
      </c>
      <c r="K102" s="58">
        <f>IF(Inputs!$E$8='Output Calculations'!B102,1,IF(Inputs!$E$8="Any",1,0))</f>
        <v>1</v>
      </c>
      <c r="L102" s="49">
        <f>IF(AND(Inputs!$E$8=B102,Inputs!$F$8=C102),1,IF(AND(Inputs!$E$8=B102,Inputs!$F$8="Any"),1,IF(AND(Inputs!$E$8="Any",Inputs!$F$8="Any"),1,IF(AND(Inputs!$E$8="Any",Inputs!$F$8=C102),1,0))))</f>
        <v>1</v>
      </c>
      <c r="M102" s="50">
        <f t="shared" si="1"/>
        <v>0</v>
      </c>
      <c r="N102" s="49">
        <f>IF('Output Calculations'!I102&gt;=Inputs!$H$8,100%,0%)</f>
        <v>0</v>
      </c>
      <c r="O102" s="106">
        <f ca="1">SUMPRODUCT(J102:N102,Inputs!$D$9:$H$9)/SUM(Inputs!$D$9:$H$9)</f>
        <v>0.44278399999999996</v>
      </c>
      <c r="P102" s="107">
        <f>_xlfn.XLOOKUP(C102,'Safety Index'!$A$2:$A$164,'Safety Index'!$D$2:$D$164,,0)</f>
        <v>0.89377572016460904</v>
      </c>
      <c r="Q102" s="18" cm="1">
        <f t="array" ref="Q102:R102">_xlfn.XLOOKUP(A102,'University Data'!$E$2:$E$274,IF(Inputs!$C$8='Unique University Data'!$D$3,'University Data'!$N$2:$O$274,'University Data'!$L$2:$M$274),,0)</f>
        <v>0</v>
      </c>
      <c r="R102" s="18">
        <v>0</v>
      </c>
      <c r="S102" s="76">
        <f>(IF(AND(Q102=0,R102=0),(Inputs!$B$8/4.3)*LOG(I102+1),IF(R102=Q102,IF(Inputs!$B$8&gt;=Q102,1,0),MIN(1,MAX(0,(Inputs!$B$8-Q102)/(R102-Q102))*LOG(I102+1))))*0.9+IF(AND(Inputs!$B$8&gt;R102,R102&gt;0),((Inputs!$B$8-R102)/(4.3-R102))*0.1,0))</f>
        <v>0</v>
      </c>
      <c r="T102" s="108">
        <f>IF(S102=0,0,(S102*0.8)+((Inputs!$J$8/5)*0.2))</f>
        <v>0</v>
      </c>
      <c r="U102" s="74">
        <f>IF(AND(Inputs!$I$8='Unique University Data'!$F$2,S102&gt;0),AVERAGE(O102,P102,T102),IF(T102=0,0,IF(T102=0,0,AVERAGE(O102,T102))))</f>
        <v>0</v>
      </c>
      <c r="V102" s="110" t="str">
        <f>_xlfn.XLOOKUP(A102,'University Data'!$E$2:$E$274,'University Data'!$I$2:$I$274)</f>
        <v>All (except LLB &amp; JD)</v>
      </c>
    </row>
    <row r="103" spans="1:22" ht="27.6">
      <c r="A103" s="3" t="s">
        <v>155</v>
      </c>
      <c r="B103" s="52" t="str" cm="1">
        <f t="array" ref="B103:C103">_xlfn.XLOOKUP(A103,'University Data'!$E$2:$E$274,'University Data'!$B$2:$C$274)</f>
        <v>Oceania</v>
      </c>
      <c r="C103" s="47" t="str">
        <v>Australia</v>
      </c>
      <c r="D103" s="51">
        <f>IF(Inputs!$B$8&gt;=(_xlfn.XLOOKUP('Output Calculations'!A103,'University Data'!$E$2:$E$276,'University Data'!$H$2:$H$276,,0)),1,0)</f>
        <v>0</v>
      </c>
      <c r="E103" s="51" t="str">
        <f>_xlfn.XLOOKUP(A103,'University Data'!$E$2:$E$274,'University Data'!$S$2:$S$274)</f>
        <v>Yes (Subject to Availability)</v>
      </c>
      <c r="F103" s="48">
        <f ca="1">_xlfn.XLOOKUP(A103,'University Data'!$E$2:$E$274,'University Data'!$V$2:$V$274)</f>
        <v>2574.6213000000002</v>
      </c>
      <c r="G103" s="19">
        <f>IF(_xlfn.XLOOKUP(A103,'University Data'!$E$2:$E$274,'University Data'!$K$2:$K$274,,0)='Unique University Data'!$D$2,1,IF(_xlfn.XLOOKUP(A103,'University Data'!$E$2:$E$274,'University Data'!$K$2:$K$274,,0)=Inputs!$C$8,1,0))</f>
        <v>1</v>
      </c>
      <c r="H103" s="54" cm="1">
        <f t="array" ref="H103">IF(SUMPRODUCT(('University Mapping Data'!B:B = 'Output Calculations'!$A103)*('University Mapping Data'!D:D = Inputs!$G$6))&gt; 0, 1, 0)+ IF(SUMPRODUCT(('University Mapping Data'!B:B = 'Output Calculations'!$A103)*('University Mapping Data'!D:D = Inputs!$G$8)) &gt; 0, 1, 0)</f>
        <v>0</v>
      </c>
      <c r="I103" s="19" cm="1">
        <f t="array" ref="I103">_xlfn.XLOOKUP(A103,'University Data'!$E$2:$E$274,IF(Inputs!$C$8='Unique University Data'!$D$3,'University Data'!$F$2:$F$274,'University Data'!$G$2:$G$274),,0)</f>
        <v>1</v>
      </c>
      <c r="J103" s="57">
        <f ca="1">IF(((Inputs!$D$8-F103)/Inputs!$D$8)&gt;0,(Inputs!$D$8-F103)/Inputs!$D$8,0)</f>
        <v>0.14179289999999992</v>
      </c>
      <c r="K103" s="58">
        <f>IF(Inputs!$E$8='Output Calculations'!B103,1,IF(Inputs!$E$8="Any",1,0))</f>
        <v>0</v>
      </c>
      <c r="L103" s="49">
        <f>IF(AND(Inputs!$E$8=B103,Inputs!$F$8=C103),1,IF(AND(Inputs!$E$8=B103,Inputs!$F$8="Any"),1,IF(AND(Inputs!$E$8="Any",Inputs!$F$8="Any"),1,IF(AND(Inputs!$E$8="Any",Inputs!$F$8=C103),1,0))))</f>
        <v>0</v>
      </c>
      <c r="M103" s="50">
        <f t="shared" si="1"/>
        <v>0</v>
      </c>
      <c r="N103" s="49">
        <f>IF('Output Calculations'!I103&gt;=Inputs!$H$8,100%,0%)</f>
        <v>1</v>
      </c>
      <c r="O103" s="106">
        <f ca="1">SUMPRODUCT(J103:N103,Inputs!$D$9:$H$9)/SUM(Inputs!$D$9:$H$9)</f>
        <v>0.41417928999999998</v>
      </c>
      <c r="P103" s="107">
        <f>_xlfn.XLOOKUP(C103,'Safety Index'!$A$2:$A$164,'Safety Index'!$D$2:$D$164,,0)</f>
        <v>0.89094650205761317</v>
      </c>
      <c r="Q103" s="18" cm="1">
        <f t="array" ref="Q103:R103">_xlfn.XLOOKUP(A103,'University Data'!$E$2:$E$274,IF(Inputs!$C$8='Unique University Data'!$D$3,'University Data'!$N$2:$O$274,'University Data'!$L$2:$M$274),,0)</f>
        <v>3.19</v>
      </c>
      <c r="R103" s="18">
        <v>3.38</v>
      </c>
      <c r="S103" s="76">
        <f>(IF(AND(Q103=0,R103=0),(Inputs!$B$8/4.3)*LOG(I103+1),IF(R103=Q103,IF(Inputs!$B$8&gt;=Q103,1,0),MIN(1,MAX(0,(Inputs!$B$8-Q103)/(R103-Q103))*LOG(I103+1))))*0.9+IF(AND(Inputs!$B$8&gt;R103,R103&gt;0),((Inputs!$B$8-R103)/(4.3-R103))*0.1,0))</f>
        <v>0.95326086956521738</v>
      </c>
      <c r="T103" s="108">
        <f>IF(S103=0,0,(S103*0.8)+((Inputs!$J$8/5)*0.2))</f>
        <v>0.962608695652174</v>
      </c>
      <c r="U103" s="74">
        <f ca="1">IF(AND(Inputs!$I$8='Unique University Data'!$F$2,S103&gt;0),AVERAGE(O103,P103,T103),IF(T103=0,0,IF(T103=0,0,AVERAGE(O103,T103))))</f>
        <v>0.75591149590326234</v>
      </c>
      <c r="V103" s="110" t="str">
        <f>_xlfn.XLOOKUP(A103,'University Data'!$E$2:$E$274,'University Data'!$I$2:$I$274)</f>
        <v>All</v>
      </c>
    </row>
    <row r="104" spans="1:22" ht="27.6">
      <c r="A104" s="3" t="s">
        <v>156</v>
      </c>
      <c r="B104" s="52" t="str" cm="1">
        <f t="array" ref="B104:C104">_xlfn.XLOOKUP(A104,'University Data'!$E$2:$E$274,'University Data'!$B$2:$C$274)</f>
        <v>Asia</v>
      </c>
      <c r="C104" s="47" t="str">
        <v>Japan</v>
      </c>
      <c r="D104" s="51">
        <f>IF(Inputs!$B$8&gt;=(_xlfn.XLOOKUP('Output Calculations'!A104,'University Data'!$E$2:$E$276,'University Data'!$H$2:$H$276,,0)),1,0)</f>
        <v>0</v>
      </c>
      <c r="E104" s="51" t="str">
        <f>_xlfn.XLOOKUP(A104,'University Data'!$E$2:$E$274,'University Data'!$S$2:$S$274)</f>
        <v>Yes (Subject to Availability)</v>
      </c>
      <c r="F104" s="48">
        <f ca="1">_xlfn.XLOOKUP(A104,'University Data'!$E$2:$E$274,'University Data'!$V$2:$V$274)</f>
        <v>1157.925888</v>
      </c>
      <c r="G104" s="19">
        <f>IF(_xlfn.XLOOKUP(A104,'University Data'!$E$2:$E$274,'University Data'!$K$2:$K$274,,0)='Unique University Data'!$D$2,1,IF(_xlfn.XLOOKUP(A104,'University Data'!$E$2:$E$274,'University Data'!$K$2:$K$274,,0)=Inputs!$C$8,1,0))</f>
        <v>0</v>
      </c>
      <c r="H104" s="54" cm="1">
        <f t="array" ref="H104">IF(SUMPRODUCT(('University Mapping Data'!B:B = 'Output Calculations'!$A104)*('University Mapping Data'!D:D = Inputs!$G$6))&gt; 0, 1, 0)+ IF(SUMPRODUCT(('University Mapping Data'!B:B = 'Output Calculations'!$A104)*('University Mapping Data'!D:D = Inputs!$G$8)) &gt; 0, 1, 0)</f>
        <v>2</v>
      </c>
      <c r="I104" s="18" cm="1">
        <f t="array" ref="I104">_xlfn.XLOOKUP(A104,'University Data'!$E$2:$E$274,IF(Inputs!$C$8='Unique University Data'!$D$3,'University Data'!$F$2:$F$274,'University Data'!$G$2:$G$274),,0)</f>
        <v>0</v>
      </c>
      <c r="J104" s="57">
        <f ca="1">IF(((Inputs!$D$8-F104)/Inputs!$D$8)&gt;0,(Inputs!$D$8-F104)/Inputs!$D$8,0)</f>
        <v>0.61402470399999998</v>
      </c>
      <c r="K104" s="58">
        <f>IF(Inputs!$E$8='Output Calculations'!B104,1,IF(Inputs!$E$8="Any",1,0))</f>
        <v>1</v>
      </c>
      <c r="L104" s="49">
        <f>IF(AND(Inputs!$E$8=B104,Inputs!$F$8=C104),1,IF(AND(Inputs!$E$8=B104,Inputs!$F$8="Any"),1,IF(AND(Inputs!$E$8="Any",Inputs!$F$8="Any"),1,IF(AND(Inputs!$E$8="Any",Inputs!$F$8=C104),1,0))))</f>
        <v>1</v>
      </c>
      <c r="M104" s="50">
        <f t="shared" si="1"/>
        <v>1</v>
      </c>
      <c r="N104" s="49">
        <f>IF('Output Calculations'!I104&gt;=Inputs!$H$8,100%,0%)</f>
        <v>0</v>
      </c>
      <c r="O104" s="106">
        <f ca="1">SUMPRODUCT(J104:N104,Inputs!$D$9:$H$9)/SUM(Inputs!$D$9:$H$9)</f>
        <v>0.56140247040000002</v>
      </c>
      <c r="P104" s="107">
        <f>_xlfn.XLOOKUP(C104,'Safety Index'!$A$2:$A$164,'Safety Index'!$D$2:$D$164,,0)</f>
        <v>0.89377572016460904</v>
      </c>
      <c r="Q104" s="18" cm="1">
        <f t="array" ref="Q104:R104">_xlfn.XLOOKUP(A104,'University Data'!$E$2:$E$274,IF(Inputs!$C$8='Unique University Data'!$D$3,'University Data'!$N$2:$O$274,'University Data'!$L$2:$M$274),,0)</f>
        <v>0</v>
      </c>
      <c r="R104" s="18">
        <v>0</v>
      </c>
      <c r="S104" s="76">
        <f>(IF(AND(Q104=0,R104=0),(Inputs!$B$8/4.3)*LOG(I104+1),IF(R104=Q104,IF(Inputs!$B$8&gt;=Q104,1,0),MIN(1,MAX(0,(Inputs!$B$8-Q104)/(R104-Q104))*LOG(I104+1))))*0.9+IF(AND(Inputs!$B$8&gt;R104,R104&gt;0),((Inputs!$B$8-R104)/(4.3-R104))*0.1,0))</f>
        <v>0</v>
      </c>
      <c r="T104" s="108">
        <f>IF(S104=0,0,(S104*0.8)+((Inputs!$J$8/5)*0.2))</f>
        <v>0</v>
      </c>
      <c r="U104" s="74">
        <f>IF(AND(Inputs!$I$8='Unique University Data'!$F$2,S104&gt;0),AVERAGE(O104,P104,T104),IF(T104=0,0,IF(T104=0,0,AVERAGE(O104,T104))))</f>
        <v>0</v>
      </c>
      <c r="V104" s="110" t="str">
        <f>_xlfn.XLOOKUP(A104,'University Data'!$E$2:$E$274,'University Data'!$I$2:$I$274)</f>
        <v>All (except LLB &amp; JD)</v>
      </c>
    </row>
    <row r="105" spans="1:22" ht="27.6">
      <c r="A105" s="5" t="s">
        <v>157</v>
      </c>
      <c r="B105" s="52" t="str" cm="1">
        <f t="array" ref="B105:C105">_xlfn.XLOOKUP(A105,'University Data'!$E$2:$E$274,'University Data'!$B$2:$C$274)</f>
        <v>Asia</v>
      </c>
      <c r="C105" s="47" t="str">
        <v>China</v>
      </c>
      <c r="D105" s="51">
        <f>IF(Inputs!$B$8&gt;=(_xlfn.XLOOKUP('Output Calculations'!A105,'University Data'!$E$2:$E$276,'University Data'!$H$2:$H$276,,0)),1,0)</f>
        <v>1</v>
      </c>
      <c r="E105" s="51" t="str">
        <f>_xlfn.XLOOKUP(A105,'University Data'!$E$2:$E$274,'University Data'!$S$2:$S$274)</f>
        <v>Yes (Guaranteed)</v>
      </c>
      <c r="F105" s="48">
        <f ca="1">_xlfn.XLOOKUP(A105,'University Data'!$E$2:$E$274,'University Data'!$V$2:$V$274)</f>
        <v>945.13920000000007</v>
      </c>
      <c r="G105" s="19">
        <f>IF(_xlfn.XLOOKUP(A105,'University Data'!$E$2:$E$274,'University Data'!$K$2:$K$274,,0)='Unique University Data'!$D$2,1,IF(_xlfn.XLOOKUP(A105,'University Data'!$E$2:$E$274,'University Data'!$K$2:$K$274,,0)=Inputs!$C$8,1,0))</f>
        <v>0</v>
      </c>
      <c r="H105" s="54" cm="1">
        <f t="array" ref="H105">IF(SUMPRODUCT(('University Mapping Data'!B:B = 'Output Calculations'!$A105)*('University Mapping Data'!D:D = Inputs!$G$6))&gt; 0, 1, 0)+ IF(SUMPRODUCT(('University Mapping Data'!B:B = 'Output Calculations'!$A105)*('University Mapping Data'!D:D = Inputs!$G$8)) &gt; 0, 1, 0)</f>
        <v>0</v>
      </c>
      <c r="I105" s="19" cm="1">
        <f t="array" ref="I105">_xlfn.XLOOKUP(A105,'University Data'!$E$2:$E$274,IF(Inputs!$C$8='Unique University Data'!$D$3,'University Data'!$F$2:$F$274,'University Data'!$G$2:$G$274),,0)</f>
        <v>0</v>
      </c>
      <c r="J105" s="57">
        <f ca="1">IF(((Inputs!$D$8-F105)/Inputs!$D$8)&gt;0,(Inputs!$D$8-F105)/Inputs!$D$8,0)</f>
        <v>0.68495359999999994</v>
      </c>
      <c r="K105" s="58">
        <f>IF(Inputs!$E$8='Output Calculations'!B105,1,IF(Inputs!$E$8="Any",1,0))</f>
        <v>1</v>
      </c>
      <c r="L105" s="49">
        <f>IF(AND(Inputs!$E$8=B105,Inputs!$F$8=C105),1,IF(AND(Inputs!$E$8=B105,Inputs!$F$8="Any"),1,IF(AND(Inputs!$E$8="Any",Inputs!$F$8="Any"),1,IF(AND(Inputs!$E$8="Any",Inputs!$F$8=C105),1,0))))</f>
        <v>0</v>
      </c>
      <c r="M105" s="50">
        <f t="shared" si="1"/>
        <v>0</v>
      </c>
      <c r="N105" s="49">
        <f>IF('Output Calculations'!I105&gt;=Inputs!$H$8,100%,0%)</f>
        <v>0</v>
      </c>
      <c r="O105" s="106">
        <f ca="1">SUMPRODUCT(J105:N105,Inputs!$D$9:$H$9)/SUM(Inputs!$D$9:$H$9)</f>
        <v>0.46849536000000003</v>
      </c>
      <c r="P105" s="107">
        <f>_xlfn.XLOOKUP(C105,'Safety Index'!$A$2:$A$164,'Safety Index'!$D$2:$D$164,,0)</f>
        <v>0.7456275720164609</v>
      </c>
      <c r="Q105" s="18" cm="1">
        <f t="array" ref="Q105:R105">_xlfn.XLOOKUP(A105,'University Data'!$E$2:$E$274,IF(Inputs!$C$8='Unique University Data'!$D$3,'University Data'!$N$2:$O$274,'University Data'!$L$2:$M$274),,0)</f>
        <v>0</v>
      </c>
      <c r="R105" s="18">
        <v>0</v>
      </c>
      <c r="S105" s="76">
        <f>(IF(AND(Q105=0,R105=0),(Inputs!$B$8/4.3)*LOG(I105+1),IF(R105=Q105,IF(Inputs!$B$8&gt;=Q105,1,0),MIN(1,MAX(0,(Inputs!$B$8-Q105)/(R105-Q105))*LOG(I105+1))))*0.9+IF(AND(Inputs!$B$8&gt;R105,R105&gt;0),((Inputs!$B$8-R105)/(4.3-R105))*0.1,0))</f>
        <v>0</v>
      </c>
      <c r="T105" s="108">
        <f>IF(S105=0,0,(S105*0.8)+((Inputs!$J$8/5)*0.2))</f>
        <v>0</v>
      </c>
      <c r="U105" s="74">
        <f>IF(AND(Inputs!$I$8='Unique University Data'!$F$2,S105&gt;0),AVERAGE(O105,P105,T105),IF(T105=0,0,IF(T105=0,0,AVERAGE(O105,T105))))</f>
        <v>0</v>
      </c>
      <c r="V105" s="110" t="str">
        <f>_xlfn.XLOOKUP(A105,'University Data'!$E$2:$E$274,'University Data'!$I$2:$I$274)</f>
        <v>All</v>
      </c>
    </row>
    <row r="106" spans="1:22" ht="14.45">
      <c r="A106" s="7" t="s">
        <v>158</v>
      </c>
      <c r="B106" s="52" t="str" cm="1">
        <f t="array" ref="B106:C106">_xlfn.XLOOKUP(A106,'University Data'!$E$2:$E$274,'University Data'!$B$2:$C$274)</f>
        <v>Asia</v>
      </c>
      <c r="C106" s="47" t="str">
        <v>China</v>
      </c>
      <c r="D106" s="51">
        <f>IF(Inputs!$B$8&gt;=(_xlfn.XLOOKUP('Output Calculations'!A106,'University Data'!$E$2:$E$276,'University Data'!$H$2:$H$276,,0)),1,0)</f>
        <v>0</v>
      </c>
      <c r="E106" s="51" t="str">
        <f>_xlfn.XLOOKUP(A106,'University Data'!$E$2:$E$274,'University Data'!$S$2:$S$274)</f>
        <v>No</v>
      </c>
      <c r="F106" s="48">
        <f ca="1">_xlfn.XLOOKUP(A106,'University Data'!$E$2:$E$274,'University Data'!$V$2:$V$274)</f>
        <v>1096.8036</v>
      </c>
      <c r="G106" s="19">
        <f>IF(_xlfn.XLOOKUP(A106,'University Data'!$E$2:$E$274,'University Data'!$K$2:$K$274,,0)='Unique University Data'!$D$2,1,IF(_xlfn.XLOOKUP(A106,'University Data'!$E$2:$E$274,'University Data'!$K$2:$K$274,,0)=Inputs!$C$8,1,0))</f>
        <v>0</v>
      </c>
      <c r="H106" s="54" cm="1">
        <f t="array" ref="H106">IF(SUMPRODUCT(('University Mapping Data'!B:B = 'Output Calculations'!$A106)*('University Mapping Data'!D:D = Inputs!$G$6))&gt; 0, 1, 0)+ IF(SUMPRODUCT(('University Mapping Data'!B:B = 'Output Calculations'!$A106)*('University Mapping Data'!D:D = Inputs!$G$8)) &gt; 0, 1, 0)</f>
        <v>0</v>
      </c>
      <c r="I106" s="18" cm="1">
        <f t="array" ref="I106">_xlfn.XLOOKUP(A106,'University Data'!$E$2:$E$274,IF(Inputs!$C$8='Unique University Data'!$D$3,'University Data'!$F$2:$F$274,'University Data'!$G$2:$G$274),,0)</f>
        <v>0</v>
      </c>
      <c r="J106" s="57">
        <f ca="1">IF(((Inputs!$D$8-F106)/Inputs!$D$8)&gt;0,(Inputs!$D$8-F106)/Inputs!$D$8,0)</f>
        <v>0.63439880000000004</v>
      </c>
      <c r="K106" s="58">
        <f>IF(Inputs!$E$8='Output Calculations'!B106,1,IF(Inputs!$E$8="Any",1,0))</f>
        <v>1</v>
      </c>
      <c r="L106" s="49">
        <f>IF(AND(Inputs!$E$8=B106,Inputs!$F$8=C106),1,IF(AND(Inputs!$E$8=B106,Inputs!$F$8="Any"),1,IF(AND(Inputs!$E$8="Any",Inputs!$F$8="Any"),1,IF(AND(Inputs!$E$8="Any",Inputs!$F$8=C106),1,0))))</f>
        <v>0</v>
      </c>
      <c r="M106" s="50">
        <f t="shared" si="1"/>
        <v>0</v>
      </c>
      <c r="N106" s="49">
        <f>IF('Output Calculations'!I106&gt;=Inputs!$H$8,100%,0%)</f>
        <v>0</v>
      </c>
      <c r="O106" s="106">
        <f ca="1">SUMPRODUCT(J106:N106,Inputs!$D$9:$H$9)/SUM(Inputs!$D$9:$H$9)</f>
        <v>0.46343987999999997</v>
      </c>
      <c r="P106" s="107">
        <f>_xlfn.XLOOKUP(C106,'Safety Index'!$A$2:$A$164,'Safety Index'!$D$2:$D$164,,0)</f>
        <v>0.7456275720164609</v>
      </c>
      <c r="Q106" s="18" cm="1">
        <f t="array" ref="Q106:R106">_xlfn.XLOOKUP(A106,'University Data'!$E$2:$E$274,IF(Inputs!$C$8='Unique University Data'!$D$3,'University Data'!$N$2:$O$274,'University Data'!$L$2:$M$274),,0)</f>
        <v>0</v>
      </c>
      <c r="R106" s="18">
        <v>0</v>
      </c>
      <c r="S106" s="76">
        <f>(IF(AND(Q106=0,R106=0),(Inputs!$B$8/4.3)*LOG(I106+1),IF(R106=Q106,IF(Inputs!$B$8&gt;=Q106,1,0),MIN(1,MAX(0,(Inputs!$B$8-Q106)/(R106-Q106))*LOG(I106+1))))*0.9+IF(AND(Inputs!$B$8&gt;R106,R106&gt;0),((Inputs!$B$8-R106)/(4.3-R106))*0.1,0))</f>
        <v>0</v>
      </c>
      <c r="T106" s="108">
        <f>IF(S106=0,0,(S106*0.8)+((Inputs!$J$8/5)*0.2))</f>
        <v>0</v>
      </c>
      <c r="U106" s="74">
        <f>IF(AND(Inputs!$I$8='Unique University Data'!$F$2,S106&gt;0),AVERAGE(O106,P106,T106),IF(T106=0,0,IF(T106=0,0,AVERAGE(O106,T106))))</f>
        <v>0</v>
      </c>
      <c r="V106" s="110" t="str">
        <f>_xlfn.XLOOKUP(A106,'University Data'!$E$2:$E$274,'University Data'!$I$2:$I$274)</f>
        <v>All (except LLB &amp; JD)</v>
      </c>
    </row>
    <row r="107" spans="1:22" ht="27.6">
      <c r="A107" s="3" t="s">
        <v>159</v>
      </c>
      <c r="B107" s="52" t="str" cm="1">
        <f t="array" ref="B107:C107">_xlfn.XLOOKUP(A107,'University Data'!$E$2:$E$274,'University Data'!$B$2:$C$274)</f>
        <v>Asia</v>
      </c>
      <c r="C107" s="47" t="str">
        <v>Taiwan</v>
      </c>
      <c r="D107" s="51">
        <f>IF(Inputs!$B$8&gt;=(_xlfn.XLOOKUP('Output Calculations'!A107,'University Data'!$E$2:$E$276,'University Data'!$H$2:$H$276,,0)),1,0)</f>
        <v>0</v>
      </c>
      <c r="E107" s="51" t="str">
        <f>_xlfn.XLOOKUP(A107,'University Data'!$E$2:$E$274,'University Data'!$S$2:$S$274)</f>
        <v>Yes (Subject to Availability)</v>
      </c>
      <c r="F107" s="48">
        <f ca="1">_xlfn.XLOOKUP(A107,'University Data'!$E$2:$E$274,'University Data'!$V$2:$V$274)</f>
        <v>788.85900000000004</v>
      </c>
      <c r="G107" s="19">
        <f>IF(_xlfn.XLOOKUP(A107,'University Data'!$E$2:$E$274,'University Data'!$K$2:$K$274,,0)='Unique University Data'!$D$2,1,IF(_xlfn.XLOOKUP(A107,'University Data'!$E$2:$E$274,'University Data'!$K$2:$K$274,,0)=Inputs!$C$8,1,0))</f>
        <v>0</v>
      </c>
      <c r="H107" s="54" cm="1">
        <f t="array" ref="H107">IF(SUMPRODUCT(('University Mapping Data'!B:B = 'Output Calculations'!$A107)*('University Mapping Data'!D:D = Inputs!$G$6))&gt; 0, 1, 0)+ IF(SUMPRODUCT(('University Mapping Data'!B:B = 'Output Calculations'!$A107)*('University Mapping Data'!D:D = Inputs!$G$8)) &gt; 0, 1, 0)</f>
        <v>0</v>
      </c>
      <c r="I107" s="19" cm="1">
        <f t="array" ref="I107">_xlfn.XLOOKUP(A107,'University Data'!$E$2:$E$274,IF(Inputs!$C$8='Unique University Data'!$D$3,'University Data'!$F$2:$F$274,'University Data'!$G$2:$G$274),,0)</f>
        <v>0</v>
      </c>
      <c r="J107" s="57">
        <f ca="1">IF(((Inputs!$D$8-F107)/Inputs!$D$8)&gt;0,(Inputs!$D$8-F107)/Inputs!$D$8,0)</f>
        <v>0.73704700000000001</v>
      </c>
      <c r="K107" s="58">
        <f>IF(Inputs!$E$8='Output Calculations'!B107,1,IF(Inputs!$E$8="Any",1,0))</f>
        <v>1</v>
      </c>
      <c r="L107" s="49">
        <f>IF(AND(Inputs!$E$8=B107,Inputs!$F$8=C107),1,IF(AND(Inputs!$E$8=B107,Inputs!$F$8="Any"),1,IF(AND(Inputs!$E$8="Any",Inputs!$F$8="Any"),1,IF(AND(Inputs!$E$8="Any",Inputs!$F$8=C107),1,0))))</f>
        <v>0</v>
      </c>
      <c r="M107" s="50">
        <f t="shared" si="1"/>
        <v>0</v>
      </c>
      <c r="N107" s="49">
        <f>IF('Output Calculations'!I107&gt;=Inputs!$H$8,100%,0%)</f>
        <v>0</v>
      </c>
      <c r="O107" s="106">
        <f ca="1">SUMPRODUCT(J107:N107,Inputs!$D$9:$H$9)/SUM(Inputs!$D$9:$H$9)</f>
        <v>0.47370470000000003</v>
      </c>
      <c r="P107" s="107">
        <f>_xlfn.XLOOKUP(C107,'Safety Index'!$A$2:$A$164,'Safety Index'!$D$2:$D$164,,0)</f>
        <v>0.81841563786008231</v>
      </c>
      <c r="Q107" s="18" cm="1">
        <f t="array" ref="Q107:R107">_xlfn.XLOOKUP(A107,'University Data'!$E$2:$E$274,IF(Inputs!$C$8='Unique University Data'!$D$3,'University Data'!$N$2:$O$274,'University Data'!$L$2:$M$274),,0)</f>
        <v>0</v>
      </c>
      <c r="R107" s="18">
        <v>0</v>
      </c>
      <c r="S107" s="76">
        <f>(IF(AND(Q107=0,R107=0),(Inputs!$B$8/4.3)*LOG(I107+1),IF(R107=Q107,IF(Inputs!$B$8&gt;=Q107,1,0),MIN(1,MAX(0,(Inputs!$B$8-Q107)/(R107-Q107))*LOG(I107+1))))*0.9+IF(AND(Inputs!$B$8&gt;R107,R107&gt;0),((Inputs!$B$8-R107)/(4.3-R107))*0.1,0))</f>
        <v>0</v>
      </c>
      <c r="T107" s="108">
        <f>IF(S107=0,0,(S107*0.8)+((Inputs!$J$8/5)*0.2))</f>
        <v>0</v>
      </c>
      <c r="U107" s="74">
        <f>IF(AND(Inputs!$I$8='Unique University Data'!$F$2,S107&gt;0),AVERAGE(O107,P107,T107),IF(T107=0,0,IF(T107=0,0,AVERAGE(O107,T107))))</f>
        <v>0</v>
      </c>
      <c r="V107" s="110" t="str">
        <f>_xlfn.XLOOKUP(A107,'University Data'!$E$2:$E$274,'University Data'!$I$2:$I$274)</f>
        <v>All (except LLB &amp; JD)</v>
      </c>
    </row>
    <row r="108" spans="1:22" ht="27.6">
      <c r="A108" s="3" t="s">
        <v>160</v>
      </c>
      <c r="B108" s="52" t="str" cm="1">
        <f t="array" ref="B108:C108">_xlfn.XLOOKUP(A108,'University Data'!$E$2:$E$274,'University Data'!$B$2:$C$274)</f>
        <v>Asia</v>
      </c>
      <c r="C108" s="47" t="str">
        <v>Taiwan</v>
      </c>
      <c r="D108" s="51">
        <f>IF(Inputs!$B$8&gt;=(_xlfn.XLOOKUP('Output Calculations'!A108,'University Data'!$E$2:$E$276,'University Data'!$H$2:$H$276,,0)),1,0)</f>
        <v>0</v>
      </c>
      <c r="E108" s="51" t="str">
        <f>_xlfn.XLOOKUP(A108,'University Data'!$E$2:$E$274,'University Data'!$S$2:$S$274)</f>
        <v>Yes (Subject to Availability)</v>
      </c>
      <c r="F108" s="48">
        <f ca="1">_xlfn.XLOOKUP(A108,'University Data'!$E$2:$E$274,'University Data'!$V$2:$V$274)</f>
        <v>986.50750500000004</v>
      </c>
      <c r="G108" s="19">
        <f>IF(_xlfn.XLOOKUP(A108,'University Data'!$E$2:$E$274,'University Data'!$K$2:$K$274,,0)='Unique University Data'!$D$2,1,IF(_xlfn.XLOOKUP(A108,'University Data'!$E$2:$E$274,'University Data'!$K$2:$K$274,,0)=Inputs!$C$8,1,0))</f>
        <v>1</v>
      </c>
      <c r="H108" s="54" cm="1">
        <f t="array" ref="H108">IF(SUMPRODUCT(('University Mapping Data'!B:B = 'Output Calculations'!$A108)*('University Mapping Data'!D:D = Inputs!$G$6))&gt; 0, 1, 0)+ IF(SUMPRODUCT(('University Mapping Data'!B:B = 'Output Calculations'!$A108)*('University Mapping Data'!D:D = Inputs!$G$8)) &gt; 0, 1, 0)</f>
        <v>2</v>
      </c>
      <c r="I108" s="18" cm="1">
        <f t="array" ref="I108">_xlfn.XLOOKUP(A108,'University Data'!$E$2:$E$274,IF(Inputs!$C$8='Unique University Data'!$D$3,'University Data'!$F$2:$F$274,'University Data'!$G$2:$G$274),,0)</f>
        <v>2</v>
      </c>
      <c r="J108" s="57">
        <f ca="1">IF(((Inputs!$D$8-F108)/Inputs!$D$8)&gt;0,(Inputs!$D$8-F108)/Inputs!$D$8,0)</f>
        <v>0.67116416499999998</v>
      </c>
      <c r="K108" s="58">
        <f>IF(Inputs!$E$8='Output Calculations'!B108,1,IF(Inputs!$E$8="Any",1,0))</f>
        <v>1</v>
      </c>
      <c r="L108" s="49">
        <f>IF(AND(Inputs!$E$8=B108,Inputs!$F$8=C108),1,IF(AND(Inputs!$E$8=B108,Inputs!$F$8="Any"),1,IF(AND(Inputs!$E$8="Any",Inputs!$F$8="Any"),1,IF(AND(Inputs!$E$8="Any",Inputs!$F$8=C108),1,0))))</f>
        <v>0</v>
      </c>
      <c r="M108" s="50">
        <f t="shared" si="1"/>
        <v>1</v>
      </c>
      <c r="N108" s="49">
        <f>IF('Output Calculations'!I108&gt;=Inputs!$H$8,100%,0%)</f>
        <v>1</v>
      </c>
      <c r="O108" s="106">
        <f ca="1">SUMPRODUCT(J108:N108,Inputs!$D$9:$H$9)/SUM(Inputs!$D$9:$H$9)</f>
        <v>0.96711641650000002</v>
      </c>
      <c r="P108" s="107">
        <f>_xlfn.XLOOKUP(C108,'Safety Index'!$A$2:$A$164,'Safety Index'!$D$2:$D$164,,0)</f>
        <v>0.81841563786008231</v>
      </c>
      <c r="Q108" s="18" cm="1">
        <f t="array" ref="Q108:R108">_xlfn.XLOOKUP(A108,'University Data'!$E$2:$E$274,IF(Inputs!$C$8='Unique University Data'!$D$3,'University Data'!$N$2:$O$274,'University Data'!$L$2:$M$274),,0)</f>
        <v>3.25</v>
      </c>
      <c r="R108" s="18">
        <v>3.34</v>
      </c>
      <c r="S108" s="76">
        <f>(IF(AND(Q108=0,R108=0),(Inputs!$B$8/4.3)*LOG(I108+1),IF(R108=Q108,IF(Inputs!$B$8&gt;=Q108,1,0),MIN(1,MAX(0,(Inputs!$B$8-Q108)/(R108-Q108))*LOG(I108+1))))*0.9+IF(AND(Inputs!$B$8&gt;R108,R108&gt;0),((Inputs!$B$8-R108)/(4.3-R108))*0.1,0))</f>
        <v>0.95520833333333344</v>
      </c>
      <c r="T108" s="108">
        <f>IF(S108=0,0,(S108*0.8)+((Inputs!$J$8/5)*0.2))</f>
        <v>0.96416666666666684</v>
      </c>
      <c r="U108" s="74">
        <f ca="1">IF(AND(Inputs!$I$8='Unique University Data'!$F$2,S108&gt;0),AVERAGE(O108,P108,T108),IF(T108=0,0,IF(T108=0,0,AVERAGE(O108,T108))))</f>
        <v>0.91656624034224965</v>
      </c>
      <c r="V108" s="110" t="str">
        <f>_xlfn.XLOOKUP(A108,'University Data'!$E$2:$E$274,'University Data'!$I$2:$I$274)</f>
        <v>All (except LLB &amp; JD)</v>
      </c>
    </row>
    <row r="109" spans="1:22" ht="27.6">
      <c r="A109" s="3" t="s">
        <v>161</v>
      </c>
      <c r="B109" s="52" t="str" cm="1">
        <f t="array" ref="B109:C109">_xlfn.XLOOKUP(A109,'University Data'!$E$2:$E$274,'University Data'!$B$2:$C$274)</f>
        <v>Asia</v>
      </c>
      <c r="C109" s="47" t="str">
        <v>Taiwan</v>
      </c>
      <c r="D109" s="51">
        <f>IF(Inputs!$B$8&gt;=(_xlfn.XLOOKUP('Output Calculations'!A109,'University Data'!$E$2:$E$276,'University Data'!$H$2:$H$276,,0)),1,0)</f>
        <v>0</v>
      </c>
      <c r="E109" s="51" t="str">
        <f>_xlfn.XLOOKUP(A109,'University Data'!$E$2:$E$274,'University Data'!$S$2:$S$274)</f>
        <v>Yes (Subject to Availability)</v>
      </c>
      <c r="F109" s="48">
        <f ca="1">_xlfn.XLOOKUP(A109,'University Data'!$E$2:$E$274,'University Data'!$V$2:$V$274)</f>
        <v>986.50750500000004</v>
      </c>
      <c r="G109" s="19">
        <f>IF(_xlfn.XLOOKUP(A109,'University Data'!$E$2:$E$274,'University Data'!$K$2:$K$274,,0)='Unique University Data'!$D$2,1,IF(_xlfn.XLOOKUP(A109,'University Data'!$E$2:$E$274,'University Data'!$K$2:$K$274,,0)=Inputs!$C$8,1,0))</f>
        <v>1</v>
      </c>
      <c r="H109" s="54" cm="1">
        <f t="array" ref="H109">IF(SUMPRODUCT(('University Mapping Data'!B:B = 'Output Calculations'!$A109)*('University Mapping Data'!D:D = Inputs!$G$6))&gt; 0, 1, 0)+ IF(SUMPRODUCT(('University Mapping Data'!B:B = 'Output Calculations'!$A109)*('University Mapping Data'!D:D = Inputs!$G$8)) &gt; 0, 1, 0)</f>
        <v>0</v>
      </c>
      <c r="I109" s="19" cm="1">
        <f t="array" ref="I109">_xlfn.XLOOKUP(A109,'University Data'!$E$2:$E$274,IF(Inputs!$C$8='Unique University Data'!$D$3,'University Data'!$F$2:$F$274,'University Data'!$G$2:$G$274),,0)</f>
        <v>1</v>
      </c>
      <c r="J109" s="57">
        <f ca="1">IF(((Inputs!$D$8-F109)/Inputs!$D$8)&gt;0,(Inputs!$D$8-F109)/Inputs!$D$8,0)</f>
        <v>0.67116416499999998</v>
      </c>
      <c r="K109" s="58">
        <f>IF(Inputs!$E$8='Output Calculations'!B109,1,IF(Inputs!$E$8="Any",1,0))</f>
        <v>1</v>
      </c>
      <c r="L109" s="49">
        <f>IF(AND(Inputs!$E$8=B109,Inputs!$F$8=C109),1,IF(AND(Inputs!$E$8=B109,Inputs!$F$8="Any"),1,IF(AND(Inputs!$E$8="Any",Inputs!$F$8="Any"),1,IF(AND(Inputs!$E$8="Any",Inputs!$F$8=C109),1,0))))</f>
        <v>0</v>
      </c>
      <c r="M109" s="50">
        <f t="shared" si="1"/>
        <v>0</v>
      </c>
      <c r="N109" s="49">
        <f>IF('Output Calculations'!I109&gt;=Inputs!$H$8,100%,0%)</f>
        <v>1</v>
      </c>
      <c r="O109" s="106">
        <f ca="1">SUMPRODUCT(J109:N109,Inputs!$D$9:$H$9)/SUM(Inputs!$D$9:$H$9)</f>
        <v>0.86711641650000004</v>
      </c>
      <c r="P109" s="107">
        <f>_xlfn.XLOOKUP(C109,'Safety Index'!$A$2:$A$164,'Safety Index'!$D$2:$D$164,,0)</f>
        <v>0.81841563786008231</v>
      </c>
      <c r="Q109" s="18" cm="1">
        <f t="array" ref="Q109:R109">_xlfn.XLOOKUP(A109,'University Data'!$E$2:$E$274,IF(Inputs!$C$8='Unique University Data'!$D$3,'University Data'!$N$2:$O$274,'University Data'!$L$2:$M$274),,0)</f>
        <v>3.39</v>
      </c>
      <c r="R109" s="18">
        <v>3.39</v>
      </c>
      <c r="S109" s="76">
        <f>(IF(AND(Q109=0,R109=0),(Inputs!$B$8/4.3)*LOG(I109+1),IF(R109=Q109,IF(Inputs!$B$8&gt;=Q109,1,0),MIN(1,MAX(0,(Inputs!$B$8-Q109)/(R109-Q109))*LOG(I109+1))))*0.9+IF(AND(Inputs!$B$8&gt;R109,R109&gt;0),((Inputs!$B$8-R109)/(4.3-R109))*0.1,0))</f>
        <v>0.9527472527472528</v>
      </c>
      <c r="T109" s="108">
        <f>IF(S109=0,0,(S109*0.8)+((Inputs!$J$8/5)*0.2))</f>
        <v>0.96219780219780238</v>
      </c>
      <c r="U109" s="74">
        <f ca="1">IF(AND(Inputs!$I$8='Unique University Data'!$F$2,S109&gt;0),AVERAGE(O109,P109,T109),IF(T109=0,0,IF(T109=0,0,AVERAGE(O109,T109))))</f>
        <v>0.88257661885262839</v>
      </c>
      <c r="V109" s="110" t="str">
        <f>_xlfn.XLOOKUP(A109,'University Data'!$E$2:$E$274,'University Data'!$I$2:$I$274)</f>
        <v>LLB &amp; JD</v>
      </c>
    </row>
    <row r="110" spans="1:22" ht="41.45">
      <c r="A110" s="8" t="s">
        <v>162</v>
      </c>
      <c r="B110" s="52" t="str" cm="1">
        <f t="array" ref="B110:C110">_xlfn.XLOOKUP(A110,'University Data'!$E$2:$E$274,'University Data'!$B$2:$C$274)</f>
        <v>Asia</v>
      </c>
      <c r="C110" s="47" t="str">
        <v>Taiwan</v>
      </c>
      <c r="D110" s="51">
        <f>IF(Inputs!$B$8&gt;=(_xlfn.XLOOKUP('Output Calculations'!A110,'University Data'!$E$2:$E$276,'University Data'!$H$2:$H$276,,0)),1,0)</f>
        <v>1</v>
      </c>
      <c r="E110" s="51" t="str">
        <f>_xlfn.XLOOKUP(A110,'University Data'!$E$2:$E$274,'University Data'!$S$2:$S$274)</f>
        <v>Yes (Subject to Availability)</v>
      </c>
      <c r="F110" s="48">
        <f ca="1">_xlfn.XLOOKUP(A110,'University Data'!$E$2:$E$274,'University Data'!$V$2:$V$274)</f>
        <v>986.50750500000004</v>
      </c>
      <c r="G110" s="19">
        <f>IF(_xlfn.XLOOKUP(A110,'University Data'!$E$2:$E$274,'University Data'!$K$2:$K$274,,0)='Unique University Data'!$D$2,1,IF(_xlfn.XLOOKUP(A110,'University Data'!$E$2:$E$274,'University Data'!$K$2:$K$274,,0)=Inputs!$C$8,1,0))</f>
        <v>0</v>
      </c>
      <c r="H110" s="54" cm="1">
        <f t="array" ref="H110">IF(SUMPRODUCT(('University Mapping Data'!B:B = 'Output Calculations'!$A110)*('University Mapping Data'!D:D = Inputs!$G$6))&gt; 0, 1, 0)+ IF(SUMPRODUCT(('University Mapping Data'!B:B = 'Output Calculations'!$A110)*('University Mapping Data'!D:D = Inputs!$G$8)) &gt; 0, 1, 0)</f>
        <v>0</v>
      </c>
      <c r="I110" s="18" cm="1">
        <f t="array" ref="I110">_xlfn.XLOOKUP(A110,'University Data'!$E$2:$E$274,IF(Inputs!$C$8='Unique University Data'!$D$3,'University Data'!$F$2:$F$274,'University Data'!$G$2:$G$274),,0)</f>
        <v>0</v>
      </c>
      <c r="J110" s="57">
        <f ca="1">IF(((Inputs!$D$8-F110)/Inputs!$D$8)&gt;0,(Inputs!$D$8-F110)/Inputs!$D$8,0)</f>
        <v>0.67116416499999998</v>
      </c>
      <c r="K110" s="58">
        <f>IF(Inputs!$E$8='Output Calculations'!B110,1,IF(Inputs!$E$8="Any",1,0))</f>
        <v>1</v>
      </c>
      <c r="L110" s="49">
        <f>IF(AND(Inputs!$E$8=B110,Inputs!$F$8=C110),1,IF(AND(Inputs!$E$8=B110,Inputs!$F$8="Any"),1,IF(AND(Inputs!$E$8="Any",Inputs!$F$8="Any"),1,IF(AND(Inputs!$E$8="Any",Inputs!$F$8=C110),1,0))))</f>
        <v>0</v>
      </c>
      <c r="M110" s="50">
        <f t="shared" si="1"/>
        <v>0</v>
      </c>
      <c r="N110" s="49">
        <f>IF('Output Calculations'!I110&gt;=Inputs!$H$8,100%,0%)</f>
        <v>0</v>
      </c>
      <c r="O110" s="106">
        <f ca="1">SUMPRODUCT(J110:N110,Inputs!$D$9:$H$9)/SUM(Inputs!$D$9:$H$9)</f>
        <v>0.46711641650000002</v>
      </c>
      <c r="P110" s="107">
        <f>_xlfn.XLOOKUP(C110,'Safety Index'!$A$2:$A$164,'Safety Index'!$D$2:$D$164,,0)</f>
        <v>0.81841563786008231</v>
      </c>
      <c r="Q110" s="18" cm="1">
        <f t="array" ref="Q110:R110">_xlfn.XLOOKUP(A110,'University Data'!$E$2:$E$274,IF(Inputs!$C$8='Unique University Data'!$D$3,'University Data'!$N$2:$O$274,'University Data'!$L$2:$M$274),,0)</f>
        <v>0</v>
      </c>
      <c r="R110" s="18">
        <v>0</v>
      </c>
      <c r="S110" s="76">
        <f>(IF(AND(Q110=0,R110=0),(Inputs!$B$8/4.3)*LOG(I110+1),IF(R110=Q110,IF(Inputs!$B$8&gt;=Q110,1,0),MIN(1,MAX(0,(Inputs!$B$8-Q110)/(R110-Q110))*LOG(I110+1))))*0.9+IF(AND(Inputs!$B$8&gt;R110,R110&gt;0),((Inputs!$B$8-R110)/(4.3-R110))*0.1,0))</f>
        <v>0</v>
      </c>
      <c r="T110" s="108">
        <f>IF(S110=0,0,(S110*0.8)+((Inputs!$J$8/5)*0.2))</f>
        <v>0</v>
      </c>
      <c r="U110" s="74">
        <f>IF(AND(Inputs!$I$8='Unique University Data'!$F$2,S110&gt;0),AVERAGE(O110,P110,T110),IF(T110=0,0,IF(T110=0,0,AVERAGE(O110,T110))))</f>
        <v>0</v>
      </c>
      <c r="V110" s="79" t="str">
        <f>_xlfn.XLOOKUP(A110,'University Data'!$E$2:$E$274,'University Data'!$I$2:$I$274)</f>
        <v>BIS &amp; students with second major with CIS</v>
      </c>
    </row>
    <row r="111" spans="1:22" ht="27.6">
      <c r="A111" s="3" t="s">
        <v>163</v>
      </c>
      <c r="B111" s="52" t="str" cm="1">
        <f t="array" ref="B111:C111">_xlfn.XLOOKUP(A111,'University Data'!$E$2:$E$274,'University Data'!$B$2:$C$274)</f>
        <v>Asia</v>
      </c>
      <c r="C111" s="47" t="str">
        <v>Taiwan</v>
      </c>
      <c r="D111" s="51">
        <f>IF(Inputs!$B$8&gt;=(_xlfn.XLOOKUP('Output Calculations'!A111,'University Data'!$E$2:$E$276,'University Data'!$H$2:$H$276,,0)),1,0)</f>
        <v>1</v>
      </c>
      <c r="E111" s="51" t="str">
        <f>_xlfn.XLOOKUP(A111,'University Data'!$E$2:$E$274,'University Data'!$S$2:$S$274)</f>
        <v>Yes (Subject to Availability)</v>
      </c>
      <c r="F111" s="48">
        <f ca="1">_xlfn.XLOOKUP(A111,'University Data'!$E$2:$E$274,'University Data'!$V$2:$V$274)</f>
        <v>574.12800000000004</v>
      </c>
      <c r="G111" s="19">
        <f>IF(_xlfn.XLOOKUP(A111,'University Data'!$E$2:$E$274,'University Data'!$K$2:$K$274,,0)='Unique University Data'!$D$2,1,IF(_xlfn.XLOOKUP(A111,'University Data'!$E$2:$E$274,'University Data'!$K$2:$K$274,,0)=Inputs!$C$8,1,0))</f>
        <v>1</v>
      </c>
      <c r="H111" s="54" cm="1">
        <f t="array" ref="H111">IF(SUMPRODUCT(('University Mapping Data'!B:B = 'Output Calculations'!$A111)*('University Mapping Data'!D:D = Inputs!$G$6))&gt; 0, 1, 0)+ IF(SUMPRODUCT(('University Mapping Data'!B:B = 'Output Calculations'!$A111)*('University Mapping Data'!D:D = Inputs!$G$8)) &gt; 0, 1, 0)</f>
        <v>0</v>
      </c>
      <c r="I111" s="19" cm="1">
        <f t="array" ref="I111">_xlfn.XLOOKUP(A111,'University Data'!$E$2:$E$274,IF(Inputs!$C$8='Unique University Data'!$D$3,'University Data'!$F$2:$F$274,'University Data'!$G$2:$G$274),,0)</f>
        <v>1</v>
      </c>
      <c r="J111" s="57">
        <f ca="1">IF(((Inputs!$D$8-F111)/Inputs!$D$8)&gt;0,(Inputs!$D$8-F111)/Inputs!$D$8,0)</f>
        <v>0.8086239999999999</v>
      </c>
      <c r="K111" s="58">
        <f>IF(Inputs!$E$8='Output Calculations'!B111,1,IF(Inputs!$E$8="Any",1,0))</f>
        <v>1</v>
      </c>
      <c r="L111" s="49">
        <f>IF(AND(Inputs!$E$8=B111,Inputs!$F$8=C111),1,IF(AND(Inputs!$E$8=B111,Inputs!$F$8="Any"),1,IF(AND(Inputs!$E$8="Any",Inputs!$F$8="Any"),1,IF(AND(Inputs!$E$8="Any",Inputs!$F$8=C111),1,0))))</f>
        <v>0</v>
      </c>
      <c r="M111" s="50">
        <f t="shared" si="1"/>
        <v>0</v>
      </c>
      <c r="N111" s="49">
        <f>IF('Output Calculations'!I111&gt;=Inputs!$H$8,100%,0%)</f>
        <v>1</v>
      </c>
      <c r="O111" s="106">
        <f ca="1">SUMPRODUCT(J111:N111,Inputs!$D$9:$H$9)/SUM(Inputs!$D$9:$H$9)</f>
        <v>0.88086240000000005</v>
      </c>
      <c r="P111" s="107">
        <f>_xlfn.XLOOKUP(C111,'Safety Index'!$A$2:$A$164,'Safety Index'!$D$2:$D$164,,0)</f>
        <v>0.81841563786008231</v>
      </c>
      <c r="Q111" s="18" cm="1">
        <f t="array" ref="Q111:R111">_xlfn.XLOOKUP(A111,'University Data'!$E$2:$E$274,IF(Inputs!$C$8='Unique University Data'!$D$3,'University Data'!$N$2:$O$274,'University Data'!$L$2:$M$274),,0)</f>
        <v>3.09</v>
      </c>
      <c r="R111" s="18">
        <v>3.09</v>
      </c>
      <c r="S111" s="76">
        <f>(IF(AND(Q111=0,R111=0),(Inputs!$B$8/4.3)*LOG(I111+1),IF(R111=Q111,IF(Inputs!$B$8&gt;=Q111,1,0),MIN(1,MAX(0,(Inputs!$B$8-Q111)/(R111-Q111))*LOG(I111+1))))*0.9+IF(AND(Inputs!$B$8&gt;R111,R111&gt;0),((Inputs!$B$8-R111)/(4.3-R111))*0.1,0))</f>
        <v>0.96446280991735545</v>
      </c>
      <c r="T111" s="108">
        <f>IF(S111=0,0,(S111*0.8)+((Inputs!$J$8/5)*0.2))</f>
        <v>0.97157024793388436</v>
      </c>
      <c r="U111" s="74">
        <f ca="1">IF(AND(Inputs!$I$8='Unique University Data'!$F$2,S111&gt;0),AVERAGE(O111,P111,T111),IF(T111=0,0,IF(T111=0,0,AVERAGE(O111,T111))))</f>
        <v>0.89028276193132216</v>
      </c>
      <c r="V111" s="110" t="str">
        <f>_xlfn.XLOOKUP(A111,'University Data'!$E$2:$E$274,'University Data'!$I$2:$I$274)</f>
        <v>All (except LLB &amp; JD)</v>
      </c>
    </row>
    <row r="112" spans="1:22" ht="27.6">
      <c r="A112" s="3" t="s">
        <v>164</v>
      </c>
      <c r="B112" s="52" t="str" cm="1">
        <f t="array" ref="B112:C112">_xlfn.XLOOKUP(A112,'University Data'!$E$2:$E$274,'University Data'!$B$2:$C$274)</f>
        <v>Asia</v>
      </c>
      <c r="C112" s="47" t="str">
        <v>Taiwan</v>
      </c>
      <c r="D112" s="51">
        <f>IF(Inputs!$B$8&gt;=(_xlfn.XLOOKUP('Output Calculations'!A112,'University Data'!$E$2:$E$276,'University Data'!$H$2:$H$276,,0)),1,0)</f>
        <v>0</v>
      </c>
      <c r="E112" s="51" t="str">
        <f>_xlfn.XLOOKUP(A112,'University Data'!$E$2:$E$274,'University Data'!$S$2:$S$274)</f>
        <v>Yes (Subject to Availability)</v>
      </c>
      <c r="F112" s="48">
        <f ca="1">_xlfn.XLOOKUP(A112,'University Data'!$E$2:$E$274,'University Data'!$V$2:$V$274)</f>
        <v>804.59973000000002</v>
      </c>
      <c r="G112" s="19">
        <f>IF(_xlfn.XLOOKUP(A112,'University Data'!$E$2:$E$274,'University Data'!$K$2:$K$274,,0)='Unique University Data'!$D$2,1,IF(_xlfn.XLOOKUP(A112,'University Data'!$E$2:$E$274,'University Data'!$K$2:$K$274,,0)=Inputs!$C$8,1,0))</f>
        <v>1</v>
      </c>
      <c r="H112" s="54" cm="1">
        <f t="array" ref="H112">IF(SUMPRODUCT(('University Mapping Data'!B:B = 'Output Calculations'!$A112)*('University Mapping Data'!D:D = Inputs!$G$6))&gt; 0, 1, 0)+ IF(SUMPRODUCT(('University Mapping Data'!B:B = 'Output Calculations'!$A112)*('University Mapping Data'!D:D = Inputs!$G$8)) &gt; 0, 1, 0)</f>
        <v>2</v>
      </c>
      <c r="I112" s="18" cm="1">
        <f t="array" ref="I112">_xlfn.XLOOKUP(A112,'University Data'!$E$2:$E$274,IF(Inputs!$C$8='Unique University Data'!$D$3,'University Data'!$F$2:$F$274,'University Data'!$G$2:$G$274),,0)</f>
        <v>3</v>
      </c>
      <c r="J112" s="57">
        <f ca="1">IF(((Inputs!$D$8-F112)/Inputs!$D$8)&gt;0,(Inputs!$D$8-F112)/Inputs!$D$8,0)</f>
        <v>0.73180009000000001</v>
      </c>
      <c r="K112" s="58">
        <f>IF(Inputs!$E$8='Output Calculations'!B112,1,IF(Inputs!$E$8="Any",1,0))</f>
        <v>1</v>
      </c>
      <c r="L112" s="49">
        <f>IF(AND(Inputs!$E$8=B112,Inputs!$F$8=C112),1,IF(AND(Inputs!$E$8=B112,Inputs!$F$8="Any"),1,IF(AND(Inputs!$E$8="Any",Inputs!$F$8="Any"),1,IF(AND(Inputs!$E$8="Any",Inputs!$F$8=C112),1,0))))</f>
        <v>0</v>
      </c>
      <c r="M112" s="50">
        <f t="shared" si="1"/>
        <v>1</v>
      </c>
      <c r="N112" s="49">
        <f>IF('Output Calculations'!I112&gt;=Inputs!$H$8,100%,0%)</f>
        <v>1</v>
      </c>
      <c r="O112" s="106">
        <f ca="1">SUMPRODUCT(J112:N112,Inputs!$D$9:$H$9)/SUM(Inputs!$D$9:$H$9)</f>
        <v>0.97318000900000001</v>
      </c>
      <c r="P112" s="107">
        <f>_xlfn.XLOOKUP(C112,'Safety Index'!$A$2:$A$164,'Safety Index'!$D$2:$D$164,,0)</f>
        <v>0.81841563786008231</v>
      </c>
      <c r="Q112" s="18" cm="1">
        <f t="array" ref="Q112:R112">_xlfn.XLOOKUP(A112,'University Data'!$E$2:$E$274,IF(Inputs!$C$8='Unique University Data'!$D$3,'University Data'!$N$2:$O$274,'University Data'!$L$2:$M$274),,0)</f>
        <v>3.31</v>
      </c>
      <c r="R112" s="18">
        <v>3.43</v>
      </c>
      <c r="S112" s="76">
        <f>(IF(AND(Q112=0,R112=0),(Inputs!$B$8/4.3)*LOG(I112+1),IF(R112=Q112,IF(Inputs!$B$8&gt;=Q112,1,0),MIN(1,MAX(0,(Inputs!$B$8-Q112)/(R112-Q112))*LOG(I112+1))))*0.9+IF(AND(Inputs!$B$8&gt;R112,R112&gt;0),((Inputs!$B$8-R112)/(4.3-R112))*0.1,0))</f>
        <v>0.95057471264367821</v>
      </c>
      <c r="T112" s="108">
        <f>IF(S112=0,0,(S112*0.8)+((Inputs!$J$8/5)*0.2))</f>
        <v>0.96045977011494266</v>
      </c>
      <c r="U112" s="74">
        <f ca="1">IF(AND(Inputs!$I$8='Unique University Data'!$F$2,S112&gt;0),AVERAGE(O112,P112,T112),IF(T112=0,0,IF(T112=0,0,AVERAGE(O112,T112))))</f>
        <v>0.91735180565834173</v>
      </c>
      <c r="V112" s="110" t="str">
        <f>_xlfn.XLOOKUP(A112,'University Data'!$E$2:$E$274,'University Data'!$I$2:$I$274)</f>
        <v>All (except LLB &amp; JD)</v>
      </c>
    </row>
    <row r="113" spans="1:22" ht="27.6">
      <c r="A113" s="7" t="s">
        <v>165</v>
      </c>
      <c r="B113" s="52" t="str" cm="1">
        <f t="array" ref="B113:C113">_xlfn.XLOOKUP(A113,'University Data'!$E$2:$E$274,'University Data'!$B$2:$C$274)</f>
        <v>Asia</v>
      </c>
      <c r="C113" s="47" t="str">
        <v>Taiwan</v>
      </c>
      <c r="D113" s="51">
        <f>IF(Inputs!$B$8&gt;=(_xlfn.XLOOKUP('Output Calculations'!A113,'University Data'!$E$2:$E$276,'University Data'!$H$2:$H$276,,0)),1,0)</f>
        <v>0</v>
      </c>
      <c r="E113" s="51" t="str">
        <f>_xlfn.XLOOKUP(A113,'University Data'!$E$2:$E$274,'University Data'!$S$2:$S$274)</f>
        <v>Yes (Subject to Availability)</v>
      </c>
      <c r="F113" s="48">
        <f ca="1">_xlfn.XLOOKUP(A113,'University Data'!$E$2:$E$274,'University Data'!$V$2:$V$274)</f>
        <v>1067.6812500000001</v>
      </c>
      <c r="G113" s="19">
        <f>IF(_xlfn.XLOOKUP(A113,'University Data'!$E$2:$E$274,'University Data'!$K$2:$K$274,,0)='Unique University Data'!$D$2,1,IF(_xlfn.XLOOKUP(A113,'University Data'!$E$2:$E$274,'University Data'!$K$2:$K$274,,0)=Inputs!$C$8,1,0))</f>
        <v>1</v>
      </c>
      <c r="H113" s="54" cm="1">
        <f t="array" ref="H113">IF(SUMPRODUCT(('University Mapping Data'!B:B = 'Output Calculations'!$A113)*('University Mapping Data'!D:D = Inputs!$G$6))&gt; 0, 1, 0)+ IF(SUMPRODUCT(('University Mapping Data'!B:B = 'Output Calculations'!$A113)*('University Mapping Data'!D:D = Inputs!$G$8)) &gt; 0, 1, 0)</f>
        <v>2</v>
      </c>
      <c r="I113" s="19" cm="1">
        <f t="array" ref="I113">_xlfn.XLOOKUP(A113,'University Data'!$E$2:$E$274,IF(Inputs!$C$8='Unique University Data'!$D$3,'University Data'!$F$2:$F$274,'University Data'!$G$2:$G$274),,0)</f>
        <v>2</v>
      </c>
      <c r="J113" s="57">
        <f ca="1">IF(((Inputs!$D$8-F113)/Inputs!$D$8)&gt;0,(Inputs!$D$8-F113)/Inputs!$D$8,0)</f>
        <v>0.64410624999999999</v>
      </c>
      <c r="K113" s="58">
        <f>IF(Inputs!$E$8='Output Calculations'!B113,1,IF(Inputs!$E$8="Any",1,0))</f>
        <v>1</v>
      </c>
      <c r="L113" s="49">
        <f>IF(AND(Inputs!$E$8=B113,Inputs!$F$8=C113),1,IF(AND(Inputs!$E$8=B113,Inputs!$F$8="Any"),1,IF(AND(Inputs!$E$8="Any",Inputs!$F$8="Any"),1,IF(AND(Inputs!$E$8="Any",Inputs!$F$8=C113),1,0))))</f>
        <v>0</v>
      </c>
      <c r="M113" s="50">
        <f t="shared" si="1"/>
        <v>1</v>
      </c>
      <c r="N113" s="49">
        <f>IF('Output Calculations'!I113&gt;=Inputs!$H$8,100%,0%)</f>
        <v>1</v>
      </c>
      <c r="O113" s="106">
        <f ca="1">SUMPRODUCT(J113:N113,Inputs!$D$9:$H$9)/SUM(Inputs!$D$9:$H$9)</f>
        <v>0.96441062499999997</v>
      </c>
      <c r="P113" s="107">
        <f>_xlfn.XLOOKUP(C113,'Safety Index'!$A$2:$A$164,'Safety Index'!$D$2:$D$164,,0)</f>
        <v>0.81841563786008231</v>
      </c>
      <c r="Q113" s="18" cm="1">
        <f t="array" ref="Q113:R113">_xlfn.XLOOKUP(A113,'University Data'!$E$2:$E$274,IF(Inputs!$C$8='Unique University Data'!$D$3,'University Data'!$N$2:$O$274,'University Data'!$L$2:$M$274),,0)</f>
        <v>3.53</v>
      </c>
      <c r="R113" s="18">
        <v>3.56</v>
      </c>
      <c r="S113" s="76">
        <f>(IF(AND(Q113=0,R113=0),(Inputs!$B$8/4.3)*LOG(I113+1),IF(R113=Q113,IF(Inputs!$B$8&gt;=Q113,1,0),MIN(1,MAX(0,(Inputs!$B$8-Q113)/(R113-Q113))*LOG(I113+1))))*0.9+IF(AND(Inputs!$B$8&gt;R113,R113&gt;0),((Inputs!$B$8-R113)/(4.3-R113))*0.1,0))</f>
        <v>0.94189189189189193</v>
      </c>
      <c r="T113" s="108">
        <f>IF(S113=0,0,(S113*0.8)+((Inputs!$J$8/5)*0.2))</f>
        <v>0.95351351351351354</v>
      </c>
      <c r="U113" s="74">
        <f ca="1">IF(AND(Inputs!$I$8='Unique University Data'!$F$2,S113&gt;0),AVERAGE(O113,P113,T113),IF(T113=0,0,IF(T113=0,0,AVERAGE(O113,T113))))</f>
        <v>0.91211325879119853</v>
      </c>
      <c r="V113" s="110" t="str">
        <f>_xlfn.XLOOKUP(A113,'University Data'!$E$2:$E$274,'University Data'!$I$2:$I$274)</f>
        <v>All (except LLB &amp; JD)</v>
      </c>
    </row>
    <row r="114" spans="1:22" ht="27.6">
      <c r="A114" s="7" t="s">
        <v>166</v>
      </c>
      <c r="B114" s="52" t="str" cm="1">
        <f t="array" ref="B114:C114">_xlfn.XLOOKUP(A114,'University Data'!$E$2:$E$274,'University Data'!$B$2:$C$274)</f>
        <v>Asia</v>
      </c>
      <c r="C114" s="47" t="str">
        <v>Taiwan</v>
      </c>
      <c r="D114" s="51">
        <f>IF(Inputs!$B$8&gt;=(_xlfn.XLOOKUP('Output Calculations'!A114,'University Data'!$E$2:$E$276,'University Data'!$H$2:$H$276,,0)),1,0)</f>
        <v>0</v>
      </c>
      <c r="E114" s="51" t="str">
        <f>_xlfn.XLOOKUP(A114,'University Data'!$E$2:$E$274,'University Data'!$S$2:$S$274)</f>
        <v>Yes (Subject to Availability)</v>
      </c>
      <c r="F114" s="48">
        <f ca="1">_xlfn.XLOOKUP(A114,'University Data'!$E$2:$E$274,'University Data'!$V$2:$V$274)</f>
        <v>1067.6812500000001</v>
      </c>
      <c r="G114" s="19">
        <f>IF(_xlfn.XLOOKUP(A114,'University Data'!$E$2:$E$274,'University Data'!$K$2:$K$274,,0)='Unique University Data'!$D$2,1,IF(_xlfn.XLOOKUP(A114,'University Data'!$E$2:$E$274,'University Data'!$K$2:$K$274,,0)=Inputs!$C$8,1,0))</f>
        <v>0</v>
      </c>
      <c r="H114" s="54" cm="1">
        <f t="array" ref="H114">IF(SUMPRODUCT(('University Mapping Data'!B:B = 'Output Calculations'!$A114)*('University Mapping Data'!D:D = Inputs!$G$6))&gt; 0, 1, 0)+ IF(SUMPRODUCT(('University Mapping Data'!B:B = 'Output Calculations'!$A114)*('University Mapping Data'!D:D = Inputs!$G$8)) &gt; 0, 1, 0)</f>
        <v>0</v>
      </c>
      <c r="I114" s="18" cm="1">
        <f t="array" ref="I114">_xlfn.XLOOKUP(A114,'University Data'!$E$2:$E$274,IF(Inputs!$C$8='Unique University Data'!$D$3,'University Data'!$F$2:$F$274,'University Data'!$G$2:$G$274),,0)</f>
        <v>0</v>
      </c>
      <c r="J114" s="57">
        <f ca="1">IF(((Inputs!$D$8-F114)/Inputs!$D$8)&gt;0,(Inputs!$D$8-F114)/Inputs!$D$8,0)</f>
        <v>0.64410624999999999</v>
      </c>
      <c r="K114" s="58">
        <f>IF(Inputs!$E$8='Output Calculations'!B114,1,IF(Inputs!$E$8="Any",1,0))</f>
        <v>1</v>
      </c>
      <c r="L114" s="49">
        <f>IF(AND(Inputs!$E$8=B114,Inputs!$F$8=C114),1,IF(AND(Inputs!$E$8=B114,Inputs!$F$8="Any"),1,IF(AND(Inputs!$E$8="Any",Inputs!$F$8="Any"),1,IF(AND(Inputs!$E$8="Any",Inputs!$F$8=C114),1,0))))</f>
        <v>0</v>
      </c>
      <c r="M114" s="50">
        <f t="shared" si="1"/>
        <v>0</v>
      </c>
      <c r="N114" s="49">
        <f>IF('Output Calculations'!I114&gt;=Inputs!$H$8,100%,0%)</f>
        <v>0</v>
      </c>
      <c r="O114" s="106">
        <f ca="1">SUMPRODUCT(J114:N114,Inputs!$D$9:$H$9)/SUM(Inputs!$D$9:$H$9)</f>
        <v>0.46441062500000002</v>
      </c>
      <c r="P114" s="107">
        <f>_xlfn.XLOOKUP(C114,'Safety Index'!$A$2:$A$164,'Safety Index'!$D$2:$D$164,,0)</f>
        <v>0.81841563786008231</v>
      </c>
      <c r="Q114" s="18" cm="1">
        <f t="array" ref="Q114:R114">_xlfn.XLOOKUP(A114,'University Data'!$E$2:$E$274,IF(Inputs!$C$8='Unique University Data'!$D$3,'University Data'!$N$2:$O$274,'University Data'!$L$2:$M$274),,0)</f>
        <v>0</v>
      </c>
      <c r="R114" s="18">
        <v>0</v>
      </c>
      <c r="S114" s="76">
        <f>(IF(AND(Q114=0,R114=0),(Inputs!$B$8/4.3)*LOG(I114+1),IF(R114=Q114,IF(Inputs!$B$8&gt;=Q114,1,0),MIN(1,MAX(0,(Inputs!$B$8-Q114)/(R114-Q114))*LOG(I114+1))))*0.9+IF(AND(Inputs!$B$8&gt;R114,R114&gt;0),((Inputs!$B$8-R114)/(4.3-R114))*0.1,0))</f>
        <v>0</v>
      </c>
      <c r="T114" s="108">
        <f>IF(S114=0,0,(S114*0.8)+((Inputs!$J$8/5)*0.2))</f>
        <v>0</v>
      </c>
      <c r="U114" s="74">
        <f>IF(AND(Inputs!$I$8='Unique University Data'!$F$2,S114&gt;0),AVERAGE(O114,P114,T114),IF(T114=0,0,IF(T114=0,0,AVERAGE(O114,T114))))</f>
        <v>0</v>
      </c>
      <c r="V114" s="110" t="str">
        <f>_xlfn.XLOOKUP(A114,'University Data'!$E$2:$E$274,'University Data'!$I$2:$I$274)</f>
        <v>LLB &amp; JD</v>
      </c>
    </row>
    <row r="115" spans="1:22" ht="27.6">
      <c r="A115" s="7" t="s">
        <v>167</v>
      </c>
      <c r="B115" s="52" t="str" cm="1">
        <f t="array" ref="B115:C115">_xlfn.XLOOKUP(A115,'University Data'!$E$2:$E$274,'University Data'!$B$2:$C$274)</f>
        <v>Asia</v>
      </c>
      <c r="C115" s="47" t="str">
        <v>Taiwan</v>
      </c>
      <c r="D115" s="51">
        <f>IF(Inputs!$B$8&gt;=(_xlfn.XLOOKUP('Output Calculations'!A115,'University Data'!$E$2:$E$276,'University Data'!$H$2:$H$276,,0)),1,0)</f>
        <v>1</v>
      </c>
      <c r="E115" s="51" t="str">
        <f>_xlfn.XLOOKUP(A115,'University Data'!$E$2:$E$274,'University Data'!$S$2:$S$274)</f>
        <v>Yes (Subject to Availability)</v>
      </c>
      <c r="F115" s="48">
        <f ca="1">_xlfn.XLOOKUP(A115,'University Data'!$E$2:$E$274,'University Data'!$V$2:$V$274)</f>
        <v>1067.6812500000001</v>
      </c>
      <c r="G115" s="19">
        <f>IF(_xlfn.XLOOKUP(A115,'University Data'!$E$2:$E$274,'University Data'!$K$2:$K$274,,0)='Unique University Data'!$D$2,1,IF(_xlfn.XLOOKUP(A115,'University Data'!$E$2:$E$274,'University Data'!$K$2:$K$274,,0)=Inputs!$C$8,1,0))</f>
        <v>1</v>
      </c>
      <c r="H115" s="54" cm="1">
        <f t="array" ref="H115">IF(SUMPRODUCT(('University Mapping Data'!B:B = 'Output Calculations'!$A115)*('University Mapping Data'!D:D = Inputs!$G$6))&gt; 0, 1, 0)+ IF(SUMPRODUCT(('University Mapping Data'!B:B = 'Output Calculations'!$A115)*('University Mapping Data'!D:D = Inputs!$G$8)) &gt; 0, 1, 0)</f>
        <v>0</v>
      </c>
      <c r="I115" s="19" cm="1">
        <f t="array" ref="I115">_xlfn.XLOOKUP(A115,'University Data'!$E$2:$E$274,IF(Inputs!$C$8='Unique University Data'!$D$3,'University Data'!$F$2:$F$274,'University Data'!$G$2:$G$274),,0)</f>
        <v>2</v>
      </c>
      <c r="J115" s="57">
        <f ca="1">IF(((Inputs!$D$8-F115)/Inputs!$D$8)&gt;0,(Inputs!$D$8-F115)/Inputs!$D$8,0)</f>
        <v>0.64410624999999999</v>
      </c>
      <c r="K115" s="58">
        <f>IF(Inputs!$E$8='Output Calculations'!B115,1,IF(Inputs!$E$8="Any",1,0))</f>
        <v>1</v>
      </c>
      <c r="L115" s="49">
        <f>IF(AND(Inputs!$E$8=B115,Inputs!$F$8=C115),1,IF(AND(Inputs!$E$8=B115,Inputs!$F$8="Any"),1,IF(AND(Inputs!$E$8="Any",Inputs!$F$8="Any"),1,IF(AND(Inputs!$E$8="Any",Inputs!$F$8=C115),1,0))))</f>
        <v>0</v>
      </c>
      <c r="M115" s="50">
        <f t="shared" si="1"/>
        <v>0</v>
      </c>
      <c r="N115" s="49">
        <f>IF('Output Calculations'!I115&gt;=Inputs!$H$8,100%,0%)</f>
        <v>1</v>
      </c>
      <c r="O115" s="106">
        <f ca="1">SUMPRODUCT(J115:N115,Inputs!$D$9:$H$9)/SUM(Inputs!$D$9:$H$9)</f>
        <v>0.86441062499999999</v>
      </c>
      <c r="P115" s="107">
        <f>_xlfn.XLOOKUP(C115,'Safety Index'!$A$2:$A$164,'Safety Index'!$D$2:$D$164,,0)</f>
        <v>0.81841563786008231</v>
      </c>
      <c r="Q115" s="18" cm="1">
        <f t="array" ref="Q115:R115">_xlfn.XLOOKUP(A115,'University Data'!$E$2:$E$274,IF(Inputs!$C$8='Unique University Data'!$D$3,'University Data'!$N$2:$O$274,'University Data'!$L$2:$M$274),,0)</f>
        <v>3.18</v>
      </c>
      <c r="R115" s="18">
        <v>3.33</v>
      </c>
      <c r="S115" s="76">
        <f>(IF(AND(Q115=0,R115=0),(Inputs!$B$8/4.3)*LOG(I115+1),IF(R115=Q115,IF(Inputs!$B$8&gt;=Q115,1,0),MIN(1,MAX(0,(Inputs!$B$8-Q115)/(R115-Q115))*LOG(I115+1))))*0.9+IF(AND(Inputs!$B$8&gt;R115,R115&gt;0),((Inputs!$B$8-R115)/(4.3-R115))*0.1,0))</f>
        <v>0.95567010309278355</v>
      </c>
      <c r="T115" s="108">
        <f>IF(S115=0,0,(S115*0.8)+((Inputs!$J$8/5)*0.2))</f>
        <v>0.96453608247422684</v>
      </c>
      <c r="U115" s="74">
        <f ca="1">IF(AND(Inputs!$I$8='Unique University Data'!$F$2,S115&gt;0),AVERAGE(O115,P115,T115),IF(T115=0,0,IF(T115=0,0,AVERAGE(O115,T115))))</f>
        <v>0.88245411511143634</v>
      </c>
      <c r="V115" s="110" t="str">
        <f>_xlfn.XLOOKUP(A115,'University Data'!$E$2:$E$274,'University Data'!$I$2:$I$274)</f>
        <v>BBM</v>
      </c>
    </row>
    <row r="116" spans="1:22" ht="27.6">
      <c r="A116" s="7" t="s">
        <v>168</v>
      </c>
      <c r="B116" s="52" t="str" cm="1">
        <f t="array" ref="B116:C116">_xlfn.XLOOKUP(A116,'University Data'!$E$2:$E$274,'University Data'!$B$2:$C$274)</f>
        <v>Asia</v>
      </c>
      <c r="C116" s="47" t="str">
        <v>Taiwan</v>
      </c>
      <c r="D116" s="51">
        <f>IF(Inputs!$B$8&gt;=(_xlfn.XLOOKUP('Output Calculations'!A116,'University Data'!$E$2:$E$276,'University Data'!$H$2:$H$276,,0)),1,0)</f>
        <v>1</v>
      </c>
      <c r="E116" s="51" t="str">
        <f>_xlfn.XLOOKUP(A116,'University Data'!$E$2:$E$274,'University Data'!$S$2:$S$274)</f>
        <v>Yes (Subject to Availability)</v>
      </c>
      <c r="F116" s="48">
        <f ca="1">_xlfn.XLOOKUP(A116,'University Data'!$E$2:$E$274,'University Data'!$V$2:$V$274)</f>
        <v>1067.6812500000001</v>
      </c>
      <c r="G116" s="19">
        <f>IF(_xlfn.XLOOKUP(A116,'University Data'!$E$2:$E$274,'University Data'!$K$2:$K$274,,0)='Unique University Data'!$D$2,1,IF(_xlfn.XLOOKUP(A116,'University Data'!$E$2:$E$274,'University Data'!$K$2:$K$274,,0)=Inputs!$C$8,1,0))</f>
        <v>0</v>
      </c>
      <c r="H116" s="54" cm="1">
        <f t="array" ref="H116">IF(SUMPRODUCT(('University Mapping Data'!B:B = 'Output Calculations'!$A116)*('University Mapping Data'!D:D = Inputs!$G$6))&gt; 0, 1, 0)+ IF(SUMPRODUCT(('University Mapping Data'!B:B = 'Output Calculations'!$A116)*('University Mapping Data'!D:D = Inputs!$G$8)) &gt; 0, 1, 0)</f>
        <v>2</v>
      </c>
      <c r="I116" s="18" cm="1">
        <f t="array" ref="I116">_xlfn.XLOOKUP(A116,'University Data'!$E$2:$E$274,IF(Inputs!$C$8='Unique University Data'!$D$3,'University Data'!$F$2:$F$274,'University Data'!$G$2:$G$274),,0)</f>
        <v>0</v>
      </c>
      <c r="J116" s="57">
        <f ca="1">IF(((Inputs!$D$8-F116)/Inputs!$D$8)&gt;0,(Inputs!$D$8-F116)/Inputs!$D$8,0)</f>
        <v>0.64410624999999999</v>
      </c>
      <c r="K116" s="58">
        <f>IF(Inputs!$E$8='Output Calculations'!B116,1,IF(Inputs!$E$8="Any",1,0))</f>
        <v>1</v>
      </c>
      <c r="L116" s="49">
        <f>IF(AND(Inputs!$E$8=B116,Inputs!$F$8=C116),1,IF(AND(Inputs!$E$8=B116,Inputs!$F$8="Any"),1,IF(AND(Inputs!$E$8="Any",Inputs!$F$8="Any"),1,IF(AND(Inputs!$E$8="Any",Inputs!$F$8=C116),1,0))))</f>
        <v>0</v>
      </c>
      <c r="M116" s="50">
        <f t="shared" si="1"/>
        <v>1</v>
      </c>
      <c r="N116" s="49">
        <f>IF('Output Calculations'!I116&gt;=Inputs!$H$8,100%,0%)</f>
        <v>0</v>
      </c>
      <c r="O116" s="106">
        <f ca="1">SUMPRODUCT(J116:N116,Inputs!$D$9:$H$9)/SUM(Inputs!$D$9:$H$9)</f>
        <v>0.56441062500000005</v>
      </c>
      <c r="P116" s="107">
        <f>_xlfn.XLOOKUP(C116,'Safety Index'!$A$2:$A$164,'Safety Index'!$D$2:$D$164,,0)</f>
        <v>0.81841563786008231</v>
      </c>
      <c r="Q116" s="18" cm="1">
        <f t="array" ref="Q116:R116">_xlfn.XLOOKUP(A116,'University Data'!$E$2:$E$274,IF(Inputs!$C$8='Unique University Data'!$D$3,'University Data'!$N$2:$O$274,'University Data'!$L$2:$M$274),,0)</f>
        <v>0</v>
      </c>
      <c r="R116" s="18">
        <v>0</v>
      </c>
      <c r="S116" s="76">
        <f>(IF(AND(Q116=0,R116=0),(Inputs!$B$8/4.3)*LOG(I116+1),IF(R116=Q116,IF(Inputs!$B$8&gt;=Q116,1,0),MIN(1,MAX(0,(Inputs!$B$8-Q116)/(R116-Q116))*LOG(I116+1))))*0.9+IF(AND(Inputs!$B$8&gt;R116,R116&gt;0),((Inputs!$B$8-R116)/(4.3-R116))*0.1,0))</f>
        <v>0</v>
      </c>
      <c r="T116" s="108">
        <f>IF(S116=0,0,(S116*0.8)+((Inputs!$J$8/5)*0.2))</f>
        <v>0</v>
      </c>
      <c r="U116" s="74">
        <f>IF(AND(Inputs!$I$8='Unique University Data'!$F$2,S116&gt;0),AVERAGE(O116,P116,T116),IF(T116=0,0,IF(T116=0,0,AVERAGE(O116,T116))))</f>
        <v>0</v>
      </c>
      <c r="V116" s="110" t="str">
        <f>_xlfn.XLOOKUP(A116,'University Data'!$E$2:$E$274,'University Data'!$I$2:$I$274)</f>
        <v>BSc (Econ) &amp; BSocSc</v>
      </c>
    </row>
    <row r="117" spans="1:22" ht="27.6">
      <c r="A117" s="7" t="s">
        <v>169</v>
      </c>
      <c r="B117" s="52" t="str" cm="1">
        <f t="array" ref="B117:C117">_xlfn.XLOOKUP(A117,'University Data'!$E$2:$E$274,'University Data'!$B$2:$C$274)</f>
        <v>Asia</v>
      </c>
      <c r="C117" s="47" t="str">
        <v>Taiwan</v>
      </c>
      <c r="D117" s="51">
        <f>IF(Inputs!$B$8&gt;=(_xlfn.XLOOKUP('Output Calculations'!A117,'University Data'!$E$2:$E$276,'University Data'!$H$2:$H$276,,0)),1,0)</f>
        <v>1</v>
      </c>
      <c r="E117" s="51" t="str">
        <f>_xlfn.XLOOKUP(A117,'University Data'!$E$2:$E$274,'University Data'!$S$2:$S$274)</f>
        <v>Yes (Guaranteed)</v>
      </c>
      <c r="F117" s="48">
        <f ca="1">_xlfn.XLOOKUP(A117,'University Data'!$E$2:$E$274,'University Data'!$V$2:$V$274)</f>
        <v>761.4</v>
      </c>
      <c r="G117" s="19">
        <f>IF(_xlfn.XLOOKUP(A117,'University Data'!$E$2:$E$274,'University Data'!$K$2:$K$274,,0)='Unique University Data'!$D$2,1,IF(_xlfn.XLOOKUP(A117,'University Data'!$E$2:$E$274,'University Data'!$K$2:$K$274,,0)=Inputs!$C$8,1,0))</f>
        <v>1</v>
      </c>
      <c r="H117" s="54" cm="1">
        <f t="array" ref="H117">IF(SUMPRODUCT(('University Mapping Data'!B:B = 'Output Calculations'!$A117)*('University Mapping Data'!D:D = Inputs!$G$6))&gt; 0, 1, 0)+ IF(SUMPRODUCT(('University Mapping Data'!B:B = 'Output Calculations'!$A117)*('University Mapping Data'!D:D = Inputs!$G$8)) &gt; 0, 1, 0)</f>
        <v>0</v>
      </c>
      <c r="I117" s="19" cm="1">
        <f t="array" ref="I117">_xlfn.XLOOKUP(A117,'University Data'!$E$2:$E$274,IF(Inputs!$C$8='Unique University Data'!$D$3,'University Data'!$F$2:$F$274,'University Data'!$G$2:$G$274),,0)</f>
        <v>1</v>
      </c>
      <c r="J117" s="57">
        <f ca="1">IF(((Inputs!$D$8-F117)/Inputs!$D$8)&gt;0,(Inputs!$D$8-F117)/Inputs!$D$8,0)</f>
        <v>0.74619999999999997</v>
      </c>
      <c r="K117" s="58">
        <f>IF(Inputs!$E$8='Output Calculations'!B117,1,IF(Inputs!$E$8="Any",1,0))</f>
        <v>1</v>
      </c>
      <c r="L117" s="49">
        <f>IF(AND(Inputs!$E$8=B117,Inputs!$F$8=C117),1,IF(AND(Inputs!$E$8=B117,Inputs!$F$8="Any"),1,IF(AND(Inputs!$E$8="Any",Inputs!$F$8="Any"),1,IF(AND(Inputs!$E$8="Any",Inputs!$F$8=C117),1,0))))</f>
        <v>0</v>
      </c>
      <c r="M117" s="50">
        <f t="shared" si="1"/>
        <v>0</v>
      </c>
      <c r="N117" s="49">
        <f>IF('Output Calculations'!I117&gt;=Inputs!$H$8,100%,0%)</f>
        <v>1</v>
      </c>
      <c r="O117" s="106">
        <f ca="1">SUMPRODUCT(J117:N117,Inputs!$D$9:$H$9)/SUM(Inputs!$D$9:$H$9)</f>
        <v>0.87461999999999995</v>
      </c>
      <c r="P117" s="107">
        <f>_xlfn.XLOOKUP(C117,'Safety Index'!$A$2:$A$164,'Safety Index'!$D$2:$D$164,,0)</f>
        <v>0.81841563786008231</v>
      </c>
      <c r="Q117" s="18" cm="1">
        <f t="array" ref="Q117:R117">_xlfn.XLOOKUP(A117,'University Data'!$E$2:$E$274,IF(Inputs!$C$8='Unique University Data'!$D$3,'University Data'!$N$2:$O$274,'University Data'!$L$2:$M$274),,0)</f>
        <v>3.02</v>
      </c>
      <c r="R117" s="18">
        <v>3.02</v>
      </c>
      <c r="S117" s="76">
        <f>(IF(AND(Q117=0,R117=0),(Inputs!$B$8/4.3)*LOG(I117+1),IF(R117=Q117,IF(Inputs!$B$8&gt;=Q117,1,0),MIN(1,MAX(0,(Inputs!$B$8-Q117)/(R117-Q117))*LOG(I117+1))))*0.9+IF(AND(Inputs!$B$8&gt;R117,R117&gt;0),((Inputs!$B$8-R117)/(4.3-R117))*0.1,0))</f>
        <v>0.96640625000000002</v>
      </c>
      <c r="T117" s="108">
        <f>IF(S117=0,0,(S117*0.8)+((Inputs!$J$8/5)*0.2))</f>
        <v>0.97312500000000002</v>
      </c>
      <c r="U117" s="74">
        <f ca="1">IF(AND(Inputs!$I$8='Unique University Data'!$F$2,S117&gt;0),AVERAGE(O117,P117,T117),IF(T117=0,0,IF(T117=0,0,AVERAGE(O117,T117))))</f>
        <v>0.88872021262002743</v>
      </c>
      <c r="V117" s="110" t="str">
        <f>_xlfn.XLOOKUP(A117,'University Data'!$E$2:$E$274,'University Data'!$I$2:$I$274)</f>
        <v>All (except LLB &amp; JD)</v>
      </c>
    </row>
    <row r="118" spans="1:22" ht="27.6">
      <c r="A118" s="3" t="s">
        <v>170</v>
      </c>
      <c r="B118" s="52" t="str" cm="1">
        <f t="array" ref="B118:C118">_xlfn.XLOOKUP(A118,'University Data'!$E$2:$E$274,'University Data'!$B$2:$C$274)</f>
        <v>Asia</v>
      </c>
      <c r="C118" s="47" t="str">
        <v>Taiwan</v>
      </c>
      <c r="D118" s="51">
        <f>IF(Inputs!$B$8&gt;=(_xlfn.XLOOKUP('Output Calculations'!A118,'University Data'!$E$2:$E$276,'University Data'!$H$2:$H$276,,0)),1,0)</f>
        <v>0</v>
      </c>
      <c r="E118" s="51" t="str">
        <f>_xlfn.XLOOKUP(A118,'University Data'!$E$2:$E$274,'University Data'!$S$2:$S$274)</f>
        <v>Yes (Subject to Availability)</v>
      </c>
      <c r="F118" s="48">
        <f ca="1">_xlfn.XLOOKUP(A118,'University Data'!$E$2:$E$274,'University Data'!$V$2:$V$274)</f>
        <v>1108.25982</v>
      </c>
      <c r="G118" s="19">
        <f>IF(_xlfn.XLOOKUP(A118,'University Data'!$E$2:$E$274,'University Data'!$K$2:$K$274,,0)='Unique University Data'!$D$2,1,IF(_xlfn.XLOOKUP(A118,'University Data'!$E$2:$E$274,'University Data'!$K$2:$K$274,,0)=Inputs!$C$8,1,0))</f>
        <v>0</v>
      </c>
      <c r="H118" s="54" cm="1">
        <f t="array" ref="H118">IF(SUMPRODUCT(('University Mapping Data'!B:B = 'Output Calculations'!$A118)*('University Mapping Data'!D:D = Inputs!$G$6))&gt; 0, 1, 0)+ IF(SUMPRODUCT(('University Mapping Data'!B:B = 'Output Calculations'!$A118)*('University Mapping Data'!D:D = Inputs!$G$8)) &gt; 0, 1, 0)</f>
        <v>0</v>
      </c>
      <c r="I118" s="18" cm="1">
        <f t="array" ref="I118">_xlfn.XLOOKUP(A118,'University Data'!$E$2:$E$274,IF(Inputs!$C$8='Unique University Data'!$D$3,'University Data'!$F$2:$F$274,'University Data'!$G$2:$G$274),,0)</f>
        <v>0</v>
      </c>
      <c r="J118" s="57">
        <f ca="1">IF(((Inputs!$D$8-F118)/Inputs!$D$8)&gt;0,(Inputs!$D$8-F118)/Inputs!$D$8,0)</f>
        <v>0.63058006</v>
      </c>
      <c r="K118" s="58">
        <f>IF(Inputs!$E$8='Output Calculations'!B118,1,IF(Inputs!$E$8="Any",1,0))</f>
        <v>1</v>
      </c>
      <c r="L118" s="49">
        <f>IF(AND(Inputs!$E$8=B118,Inputs!$F$8=C118),1,IF(AND(Inputs!$E$8=B118,Inputs!$F$8="Any"),1,IF(AND(Inputs!$E$8="Any",Inputs!$F$8="Any"),1,IF(AND(Inputs!$E$8="Any",Inputs!$F$8=C118),1,0))))</f>
        <v>0</v>
      </c>
      <c r="M118" s="50">
        <f t="shared" si="1"/>
        <v>0</v>
      </c>
      <c r="N118" s="49">
        <f>IF('Output Calculations'!I118&gt;=Inputs!$H$8,100%,0%)</f>
        <v>0</v>
      </c>
      <c r="O118" s="106">
        <f ca="1">SUMPRODUCT(J118:N118,Inputs!$D$9:$H$9)/SUM(Inputs!$D$9:$H$9)</f>
        <v>0.46305800599999997</v>
      </c>
      <c r="P118" s="107">
        <f>_xlfn.XLOOKUP(C118,'Safety Index'!$A$2:$A$164,'Safety Index'!$D$2:$D$164,,0)</f>
        <v>0.81841563786008231</v>
      </c>
      <c r="Q118" s="18" cm="1">
        <f t="array" ref="Q118:R118">_xlfn.XLOOKUP(A118,'University Data'!$E$2:$E$274,IF(Inputs!$C$8='Unique University Data'!$D$3,'University Data'!$N$2:$O$274,'University Data'!$L$2:$M$274),,0)</f>
        <v>0</v>
      </c>
      <c r="R118" s="18">
        <v>0</v>
      </c>
      <c r="S118" s="76">
        <f>(IF(AND(Q118=0,R118=0),(Inputs!$B$8/4.3)*LOG(I118+1),IF(R118=Q118,IF(Inputs!$B$8&gt;=Q118,1,0),MIN(1,MAX(0,(Inputs!$B$8-Q118)/(R118-Q118))*LOG(I118+1))))*0.9+IF(AND(Inputs!$B$8&gt;R118,R118&gt;0),((Inputs!$B$8-R118)/(4.3-R118))*0.1,0))</f>
        <v>0</v>
      </c>
      <c r="T118" s="108">
        <f>IF(S118=0,0,(S118*0.8)+((Inputs!$J$8/5)*0.2))</f>
        <v>0</v>
      </c>
      <c r="U118" s="74">
        <f>IF(AND(Inputs!$I$8='Unique University Data'!$F$2,S118&gt;0),AVERAGE(O118,P118,T118),IF(T118=0,0,IF(T118=0,0,AVERAGE(O118,T118))))</f>
        <v>0</v>
      </c>
      <c r="V118" s="110" t="str">
        <f>_xlfn.XLOOKUP(A118,'University Data'!$E$2:$E$274,'University Data'!$I$2:$I$274)</f>
        <v>LLB &amp; JD</v>
      </c>
    </row>
    <row r="119" spans="1:22" ht="27.6">
      <c r="A119" s="3" t="s">
        <v>171</v>
      </c>
      <c r="B119" s="52" t="str" cm="1">
        <f t="array" ref="B119:C119">_xlfn.XLOOKUP(A119,'University Data'!$E$2:$E$274,'University Data'!$B$2:$C$274)</f>
        <v>Europe</v>
      </c>
      <c r="C119" s="47" t="str">
        <v>France</v>
      </c>
      <c r="D119" s="51">
        <f>IF(Inputs!$B$8&gt;=(_xlfn.XLOOKUP('Output Calculations'!A119,'University Data'!$E$2:$E$276,'University Data'!$H$2:$H$276,,0)),1,0)</f>
        <v>1</v>
      </c>
      <c r="E119" s="51" t="str">
        <f>_xlfn.XLOOKUP(A119,'University Data'!$E$2:$E$274,'University Data'!$S$2:$S$274)</f>
        <v>Yes (Subject to Availability)</v>
      </c>
      <c r="F119" s="48">
        <f ca="1">_xlfn.XLOOKUP(A119,'University Data'!$E$2:$E$274,'University Data'!$V$2:$V$274)</f>
        <v>1277.7975000000001</v>
      </c>
      <c r="G119" s="19">
        <f>IF(_xlfn.XLOOKUP(A119,'University Data'!$E$2:$E$274,'University Data'!$K$2:$K$274,,0)='Unique University Data'!$D$2,1,IF(_xlfn.XLOOKUP(A119,'University Data'!$E$2:$E$274,'University Data'!$K$2:$K$274,,0)=Inputs!$C$8,1,0))</f>
        <v>1</v>
      </c>
      <c r="H119" s="54" cm="1">
        <f t="array" ref="H119">IF(SUMPRODUCT(('University Mapping Data'!B:B = 'Output Calculations'!$A119)*('University Mapping Data'!D:D = Inputs!$G$6))&gt; 0, 1, 0)+ IF(SUMPRODUCT(('University Mapping Data'!B:B = 'Output Calculations'!$A119)*('University Mapping Data'!D:D = Inputs!$G$8)) &gt; 0, 1, 0)</f>
        <v>2</v>
      </c>
      <c r="I119" s="19" cm="1">
        <f t="array" ref="I119">_xlfn.XLOOKUP(A119,'University Data'!$E$2:$E$274,IF(Inputs!$C$8='Unique University Data'!$D$3,'University Data'!$F$2:$F$274,'University Data'!$G$2:$G$274),,0)</f>
        <v>3</v>
      </c>
      <c r="J119" s="57">
        <f ca="1">IF(((Inputs!$D$8-F119)/Inputs!$D$8)&gt;0,(Inputs!$D$8-F119)/Inputs!$D$8,0)</f>
        <v>0.57406749999999995</v>
      </c>
      <c r="K119" s="58">
        <f>IF(Inputs!$E$8='Output Calculations'!B119,1,IF(Inputs!$E$8="Any",1,0))</f>
        <v>0</v>
      </c>
      <c r="L119" s="49">
        <f>IF(AND(Inputs!$E$8=B119,Inputs!$F$8=C119),1,IF(AND(Inputs!$E$8=B119,Inputs!$F$8="Any"),1,IF(AND(Inputs!$E$8="Any",Inputs!$F$8="Any"),1,IF(AND(Inputs!$E$8="Any",Inputs!$F$8=C119),1,0))))</f>
        <v>0</v>
      </c>
      <c r="M119" s="50">
        <f t="shared" si="1"/>
        <v>1</v>
      </c>
      <c r="N119" s="49">
        <f>IF('Output Calculations'!I119&gt;=Inputs!$H$8,100%,0%)</f>
        <v>1</v>
      </c>
      <c r="O119" s="106">
        <f ca="1">SUMPRODUCT(J119:N119,Inputs!$D$9:$H$9)/SUM(Inputs!$D$9:$H$9)</f>
        <v>0.55740674999999995</v>
      </c>
      <c r="P119" s="107">
        <f>_xlfn.XLOOKUP(C119,'Safety Index'!$A$2:$A$164,'Safety Index'!$D$2:$D$164,,0)</f>
        <v>0.74897119341563789</v>
      </c>
      <c r="Q119" s="18" cm="1">
        <f t="array" ref="Q119:R119">_xlfn.XLOOKUP(A119,'University Data'!$E$2:$E$274,IF(Inputs!$C$8='Unique University Data'!$D$3,'University Data'!$N$2:$O$274,'University Data'!$L$2:$M$274),,0)</f>
        <v>2.94</v>
      </c>
      <c r="R119" s="18">
        <v>3.12</v>
      </c>
      <c r="S119" s="76">
        <f>(IF(AND(Q119=0,R119=0),(Inputs!$B$8/4.3)*LOG(I119+1),IF(R119=Q119,IF(Inputs!$B$8&gt;=Q119,1,0),MIN(1,MAX(0,(Inputs!$B$8-Q119)/(R119-Q119))*LOG(I119+1))))*0.9+IF(AND(Inputs!$B$8&gt;R119,R119&gt;0),((Inputs!$B$8-R119)/(4.3-R119))*0.1,0))</f>
        <v>0.96355932203389838</v>
      </c>
      <c r="T119" s="108">
        <f>IF(S119=0,0,(S119*0.8)+((Inputs!$J$8/5)*0.2))</f>
        <v>0.97084745762711866</v>
      </c>
      <c r="U119" s="74">
        <f ca="1">IF(AND(Inputs!$I$8='Unique University Data'!$F$2,S119&gt;0),AVERAGE(O119,P119,T119),IF(T119=0,0,IF(T119=0,0,AVERAGE(O119,T119))))</f>
        <v>0.75907513368091895</v>
      </c>
      <c r="V119" s="110" t="str">
        <f>_xlfn.XLOOKUP(A119,'University Data'!$E$2:$E$274,'University Data'!$I$2:$I$274)</f>
        <v>All (except LLB &amp; JD)</v>
      </c>
    </row>
    <row r="120" spans="1:22" ht="27.6">
      <c r="A120" s="3" t="s">
        <v>172</v>
      </c>
      <c r="B120" s="52" t="str" cm="1">
        <f t="array" ref="B120:C120">_xlfn.XLOOKUP(A120,'University Data'!$E$2:$E$274,'University Data'!$B$2:$C$274)</f>
        <v>Europe</v>
      </c>
      <c r="C120" s="47" t="str">
        <v>France</v>
      </c>
      <c r="D120" s="51">
        <f>IF(Inputs!$B$8&gt;=(_xlfn.XLOOKUP('Output Calculations'!A120,'University Data'!$E$2:$E$276,'University Data'!$H$2:$H$276,,0)),1,0)</f>
        <v>1</v>
      </c>
      <c r="E120" s="51" t="str">
        <f>_xlfn.XLOOKUP(A120,'University Data'!$E$2:$E$274,'University Data'!$S$2:$S$274)</f>
        <v>Yes (Subject to Availability)</v>
      </c>
      <c r="F120" s="48">
        <f ca="1">_xlfn.XLOOKUP(A120,'University Data'!$E$2:$E$274,'University Data'!$V$2:$V$274)</f>
        <v>1277.7975000000001</v>
      </c>
      <c r="G120" s="19">
        <f>IF(_xlfn.XLOOKUP(A120,'University Data'!$E$2:$E$274,'University Data'!$K$2:$K$274,,0)='Unique University Data'!$D$2,1,IF(_xlfn.XLOOKUP(A120,'University Data'!$E$2:$E$274,'University Data'!$K$2:$K$274,,0)=Inputs!$C$8,1,0))</f>
        <v>1</v>
      </c>
      <c r="H120" s="54" cm="1">
        <f t="array" ref="H120">IF(SUMPRODUCT(('University Mapping Data'!B:B = 'Output Calculations'!$A120)*('University Mapping Data'!D:D = Inputs!$G$6))&gt; 0, 1, 0)+ IF(SUMPRODUCT(('University Mapping Data'!B:B = 'Output Calculations'!$A120)*('University Mapping Data'!D:D = Inputs!$G$8)) &gt; 0, 1, 0)</f>
        <v>2</v>
      </c>
      <c r="I120" s="18" cm="1">
        <f t="array" ref="I120">_xlfn.XLOOKUP(A120,'University Data'!$E$2:$E$274,IF(Inputs!$C$8='Unique University Data'!$D$3,'University Data'!$F$2:$F$274,'University Data'!$G$2:$G$274),,0)</f>
        <v>9</v>
      </c>
      <c r="J120" s="57">
        <f ca="1">IF(((Inputs!$D$8-F120)/Inputs!$D$8)&gt;0,(Inputs!$D$8-F120)/Inputs!$D$8,0)</f>
        <v>0.57406749999999995</v>
      </c>
      <c r="K120" s="58">
        <f>IF(Inputs!$E$8='Output Calculations'!B120,1,IF(Inputs!$E$8="Any",1,0))</f>
        <v>0</v>
      </c>
      <c r="L120" s="49">
        <f>IF(AND(Inputs!$E$8=B120,Inputs!$F$8=C120),1,IF(AND(Inputs!$E$8=B120,Inputs!$F$8="Any"),1,IF(AND(Inputs!$E$8="Any",Inputs!$F$8="Any"),1,IF(AND(Inputs!$E$8="Any",Inputs!$F$8=C120),1,0))))</f>
        <v>0</v>
      </c>
      <c r="M120" s="50">
        <f t="shared" si="1"/>
        <v>1</v>
      </c>
      <c r="N120" s="49">
        <f>IF('Output Calculations'!I120&gt;=Inputs!$H$8,100%,0%)</f>
        <v>1</v>
      </c>
      <c r="O120" s="106">
        <f ca="1">SUMPRODUCT(J120:N120,Inputs!$D$9:$H$9)/SUM(Inputs!$D$9:$H$9)</f>
        <v>0.55740674999999995</v>
      </c>
      <c r="P120" s="107">
        <f>_xlfn.XLOOKUP(C120,'Safety Index'!$A$2:$A$164,'Safety Index'!$D$2:$D$164,,0)</f>
        <v>0.74897119341563789</v>
      </c>
      <c r="Q120" s="18" cm="1">
        <f t="array" ref="Q120:R120">_xlfn.XLOOKUP(A120,'University Data'!$E$2:$E$274,IF(Inputs!$C$8='Unique University Data'!$D$3,'University Data'!$N$2:$O$274,'University Data'!$L$2:$M$274),,0)</f>
        <v>3.21</v>
      </c>
      <c r="R120" s="18">
        <v>3.4</v>
      </c>
      <c r="S120" s="76">
        <f>(IF(AND(Q120=0,R120=0),(Inputs!$B$8/4.3)*LOG(I120+1),IF(R120=Q120,IF(Inputs!$B$8&gt;=Q120,1,0),MIN(1,MAX(0,(Inputs!$B$8-Q120)/(R120-Q120))*LOG(I120+1))))*0.9+IF(AND(Inputs!$B$8&gt;R120,R120&gt;0),((Inputs!$B$8-R120)/(4.3-R120))*0.1,0))</f>
        <v>0.9522222222222223</v>
      </c>
      <c r="T120" s="108">
        <f>IF(S120=0,0,(S120*0.8)+((Inputs!$J$8/5)*0.2))</f>
        <v>0.96177777777777784</v>
      </c>
      <c r="U120" s="74">
        <f ca="1">IF(AND(Inputs!$I$8='Unique University Data'!$F$2,S120&gt;0),AVERAGE(O120,P120,T120),IF(T120=0,0,IF(T120=0,0,AVERAGE(O120,T120))))</f>
        <v>0.7560519070644719</v>
      </c>
      <c r="V120" s="110" t="str">
        <f>_xlfn.XLOOKUP(A120,'University Data'!$E$2:$E$274,'University Data'!$I$2:$I$274)</f>
        <v>All (except LLB &amp; JD)</v>
      </c>
    </row>
    <row r="121" spans="1:22" ht="27.6">
      <c r="A121" s="7" t="s">
        <v>173</v>
      </c>
      <c r="B121" s="52" t="str" cm="1">
        <f t="array" ref="B121:C121">_xlfn.XLOOKUP(A121,'University Data'!$E$2:$E$274,'University Data'!$B$2:$C$274)</f>
        <v>North America</v>
      </c>
      <c r="C121" s="47" t="str">
        <v>USA</v>
      </c>
      <c r="D121" s="51">
        <f>IF(Inputs!$B$8&gt;=(_xlfn.XLOOKUP('Output Calculations'!A121,'University Data'!$E$2:$E$276,'University Data'!$H$2:$H$276,,0)),1,0)</f>
        <v>0</v>
      </c>
      <c r="E121" s="51" t="str">
        <f>_xlfn.XLOOKUP(A121,'University Data'!$E$2:$E$274,'University Data'!$S$2:$S$274)</f>
        <v>Yes (Subject to Availability)</v>
      </c>
      <c r="F121" s="48">
        <f ca="1">_xlfn.XLOOKUP(A121,'University Data'!$E$2:$E$274,'University Data'!$V$2:$V$274)</f>
        <v>4253.0349999999999</v>
      </c>
      <c r="G121" s="19">
        <f>IF(_xlfn.XLOOKUP(A121,'University Data'!$E$2:$E$274,'University Data'!$K$2:$K$274,,0)='Unique University Data'!$D$2,1,IF(_xlfn.XLOOKUP(A121,'University Data'!$E$2:$E$274,'University Data'!$K$2:$K$274,,0)=Inputs!$C$8,1,0))</f>
        <v>1</v>
      </c>
      <c r="H121" s="54" cm="1">
        <f t="array" ref="H121">IF(SUMPRODUCT(('University Mapping Data'!B:B = 'Output Calculations'!$A121)*('University Mapping Data'!D:D = Inputs!$G$6))&gt; 0, 1, 0)+ IF(SUMPRODUCT(('University Mapping Data'!B:B = 'Output Calculations'!$A121)*('University Mapping Data'!D:D = Inputs!$G$8)) &gt; 0, 1, 0)</f>
        <v>0</v>
      </c>
      <c r="I121" s="19" cm="1">
        <f t="array" ref="I121">_xlfn.XLOOKUP(A121,'University Data'!$E$2:$E$274,IF(Inputs!$C$8='Unique University Data'!$D$3,'University Data'!$F$2:$F$274,'University Data'!$G$2:$G$274),,0)</f>
        <v>0</v>
      </c>
      <c r="J121" s="57">
        <f ca="1">IF(((Inputs!$D$8-F121)/Inputs!$D$8)&gt;0,(Inputs!$D$8-F121)/Inputs!$D$8,0)</f>
        <v>0</v>
      </c>
      <c r="K121" s="58">
        <f>IF(Inputs!$E$8='Output Calculations'!B121,1,IF(Inputs!$E$8="Any",1,0))</f>
        <v>0</v>
      </c>
      <c r="L121" s="49">
        <f>IF(AND(Inputs!$E$8=B121,Inputs!$F$8=C121),1,IF(AND(Inputs!$E$8=B121,Inputs!$F$8="Any"),1,IF(AND(Inputs!$E$8="Any",Inputs!$F$8="Any"),1,IF(AND(Inputs!$E$8="Any",Inputs!$F$8=C121),1,0))))</f>
        <v>0</v>
      </c>
      <c r="M121" s="50">
        <f t="shared" si="1"/>
        <v>0</v>
      </c>
      <c r="N121" s="49">
        <f>IF('Output Calculations'!I121&gt;=Inputs!$H$8,100%,0%)</f>
        <v>0</v>
      </c>
      <c r="O121" s="106">
        <f ca="1">SUMPRODUCT(J121:N121,Inputs!$D$9:$H$9)/SUM(Inputs!$D$9:$H$9)</f>
        <v>0</v>
      </c>
      <c r="P121" s="107">
        <f>_xlfn.XLOOKUP(C121,'Safety Index'!$A$2:$A$164,'Safety Index'!$D$2:$D$164,,0)</f>
        <v>0.61162551440329227</v>
      </c>
      <c r="Q121" s="18" cm="1">
        <f t="array" ref="Q121:R121">_xlfn.XLOOKUP(A121,'University Data'!$E$2:$E$274,IF(Inputs!$C$8='Unique University Data'!$D$3,'University Data'!$N$2:$O$274,'University Data'!$L$2:$M$274),,0)</f>
        <v>0</v>
      </c>
      <c r="R121" s="18">
        <v>0</v>
      </c>
      <c r="S121" s="76">
        <f>(IF(AND(Q121=0,R121=0),(Inputs!$B$8/4.3)*LOG(I121+1),IF(R121=Q121,IF(Inputs!$B$8&gt;=Q121,1,0),MIN(1,MAX(0,(Inputs!$B$8-Q121)/(R121-Q121))*LOG(I121+1))))*0.9+IF(AND(Inputs!$B$8&gt;R121,R121&gt;0),((Inputs!$B$8-R121)/(4.3-R121))*0.1,0))</f>
        <v>0</v>
      </c>
      <c r="T121" s="108">
        <f>IF(S121=0,0,(S121*0.8)+((Inputs!$J$8/5)*0.2))</f>
        <v>0</v>
      </c>
      <c r="U121" s="74">
        <f>IF(AND(Inputs!$I$8='Unique University Data'!$F$2,S121&gt;0),AVERAGE(O121,P121,T121),IF(T121=0,0,IF(T121=0,0,AVERAGE(O121,T121))))</f>
        <v>0</v>
      </c>
      <c r="V121" s="110" t="str">
        <f>_xlfn.XLOOKUP(A121,'University Data'!$E$2:$E$274,'University Data'!$I$2:$I$274)</f>
        <v>BIS</v>
      </c>
    </row>
    <row r="122" spans="1:22" ht="27.6">
      <c r="A122" s="9" t="s">
        <v>174</v>
      </c>
      <c r="B122" s="52" t="str" cm="1">
        <f t="array" ref="B122:C122">_xlfn.XLOOKUP(A122,'University Data'!$E$2:$E$274,'University Data'!$B$2:$C$274)</f>
        <v>Europe</v>
      </c>
      <c r="C122" s="47" t="str">
        <v>UK</v>
      </c>
      <c r="D122" s="51">
        <f>IF(Inputs!$B$8&gt;=(_xlfn.XLOOKUP('Output Calculations'!A122,'University Data'!$E$2:$E$276,'University Data'!$H$2:$H$276,,0)),1,0)</f>
        <v>0</v>
      </c>
      <c r="E122" s="51" t="str">
        <f>_xlfn.XLOOKUP(A122,'University Data'!$E$2:$E$274,'University Data'!$S$2:$S$274)</f>
        <v>Yes (Subject to Availability)</v>
      </c>
      <c r="F122" s="48">
        <f ca="1">_xlfn.XLOOKUP(A122,'University Data'!$E$2:$E$274,'University Data'!$V$2:$V$274)</f>
        <v>1593.1608000000001</v>
      </c>
      <c r="G122" s="19">
        <f>IF(_xlfn.XLOOKUP(A122,'University Data'!$E$2:$E$274,'University Data'!$K$2:$K$274,,0)='Unique University Data'!$D$2,1,IF(_xlfn.XLOOKUP(A122,'University Data'!$E$2:$E$274,'University Data'!$K$2:$K$274,,0)=Inputs!$C$8,1,0))</f>
        <v>1</v>
      </c>
      <c r="H122" s="54" cm="1">
        <f t="array" ref="H122">IF(SUMPRODUCT(('University Mapping Data'!B:B = 'Output Calculations'!$A122)*('University Mapping Data'!D:D = Inputs!$G$6))&gt; 0, 1, 0)+ IF(SUMPRODUCT(('University Mapping Data'!B:B = 'Output Calculations'!$A122)*('University Mapping Data'!D:D = Inputs!$G$8)) &gt; 0, 1, 0)</f>
        <v>2</v>
      </c>
      <c r="I122" s="18" cm="1">
        <f t="array" ref="I122">_xlfn.XLOOKUP(A122,'University Data'!$E$2:$E$274,IF(Inputs!$C$8='Unique University Data'!$D$3,'University Data'!$F$2:$F$274,'University Data'!$G$2:$G$274),,0)</f>
        <v>2</v>
      </c>
      <c r="J122" s="57">
        <f ca="1">IF(((Inputs!$D$8-F122)/Inputs!$D$8)&gt;0,(Inputs!$D$8-F122)/Inputs!$D$8,0)</f>
        <v>0.46894639999999999</v>
      </c>
      <c r="K122" s="58">
        <f>IF(Inputs!$E$8='Output Calculations'!B122,1,IF(Inputs!$E$8="Any",1,0))</f>
        <v>0</v>
      </c>
      <c r="L122" s="49">
        <f>IF(AND(Inputs!$E$8=B122,Inputs!$F$8=C122),1,IF(AND(Inputs!$E$8=B122,Inputs!$F$8="Any"),1,IF(AND(Inputs!$E$8="Any",Inputs!$F$8="Any"),1,IF(AND(Inputs!$E$8="Any",Inputs!$F$8=C122),1,0))))</f>
        <v>0</v>
      </c>
      <c r="M122" s="50">
        <f t="shared" si="1"/>
        <v>1</v>
      </c>
      <c r="N122" s="49">
        <f>IF('Output Calculations'!I122&gt;=Inputs!$H$8,100%,0%)</f>
        <v>1</v>
      </c>
      <c r="O122" s="106">
        <f ca="1">SUMPRODUCT(J122:N122,Inputs!$D$9:$H$9)/SUM(Inputs!$D$9:$H$9)</f>
        <v>0.54689463999999999</v>
      </c>
      <c r="P122" s="107">
        <f>_xlfn.XLOOKUP(C122,'Safety Index'!$A$2:$A$164,'Safety Index'!$D$2:$D$164,,0)</f>
        <v>0.84799382716049376</v>
      </c>
      <c r="Q122" s="18" cm="1">
        <f t="array" ref="Q122:R122">_xlfn.XLOOKUP(A122,'University Data'!$E$2:$E$274,IF(Inputs!$C$8='Unique University Data'!$D$3,'University Data'!$N$2:$O$274,'University Data'!$L$2:$M$274),,0)</f>
        <v>3.49</v>
      </c>
      <c r="R122" s="18">
        <v>3.53</v>
      </c>
      <c r="S122" s="76">
        <f>(IF(AND(Q122=0,R122=0),(Inputs!$B$8/4.3)*LOG(I122+1),IF(R122=Q122,IF(Inputs!$B$8&gt;=Q122,1,0),MIN(1,MAX(0,(Inputs!$B$8-Q122)/(R122-Q122))*LOG(I122+1))))*0.9+IF(AND(Inputs!$B$8&gt;R122,R122&gt;0),((Inputs!$B$8-R122)/(4.3-R122))*0.1,0))</f>
        <v>0.94415584415584419</v>
      </c>
      <c r="T122" s="108">
        <f>IF(S122=0,0,(S122*0.8)+((Inputs!$J$8/5)*0.2))</f>
        <v>0.95532467532467535</v>
      </c>
      <c r="U122" s="74">
        <f ca="1">IF(AND(Inputs!$I$8='Unique University Data'!$F$2,S122&gt;0),AVERAGE(O122,P122,T122),IF(T122=0,0,IF(T122=0,0,AVERAGE(O122,T122))))</f>
        <v>0.7834043808283897</v>
      </c>
      <c r="V122" s="110" t="str">
        <f>_xlfn.XLOOKUP(A122,'University Data'!$E$2:$E$274,'University Data'!$I$2:$I$274)</f>
        <v>All</v>
      </c>
    </row>
    <row r="123" spans="1:22" ht="27.6">
      <c r="A123" s="3" t="s">
        <v>175</v>
      </c>
      <c r="B123" s="52" t="str" cm="1">
        <f t="array" ref="B123:C123">_xlfn.XLOOKUP(A123,'University Data'!$E$2:$E$274,'University Data'!$B$2:$C$274)</f>
        <v>North America</v>
      </c>
      <c r="C123" s="47" t="str">
        <v>USA</v>
      </c>
      <c r="D123" s="51">
        <f>IF(Inputs!$B$8&gt;=(_xlfn.XLOOKUP('Output Calculations'!A123,'University Data'!$E$2:$E$276,'University Data'!$H$2:$H$276,,0)),1,0)</f>
        <v>0</v>
      </c>
      <c r="E123" s="51" t="str">
        <f>_xlfn.XLOOKUP(A123,'University Data'!$E$2:$E$274,'University Data'!$S$2:$S$274)</f>
        <v>Yes (Subject to Availability)</v>
      </c>
      <c r="F123" s="48">
        <f ca="1">_xlfn.XLOOKUP(A123,'University Data'!$E$2:$E$274,'University Data'!$V$2:$V$274)</f>
        <v>3158.2599999999998</v>
      </c>
      <c r="G123" s="19">
        <f>IF(_xlfn.XLOOKUP(A123,'University Data'!$E$2:$E$274,'University Data'!$K$2:$K$274,,0)='Unique University Data'!$D$2,1,IF(_xlfn.XLOOKUP(A123,'University Data'!$E$2:$E$274,'University Data'!$K$2:$K$274,,0)=Inputs!$C$8,1,0))</f>
        <v>1</v>
      </c>
      <c r="H123" s="54" cm="1">
        <f t="array" ref="H123">IF(SUMPRODUCT(('University Mapping Data'!B:B = 'Output Calculations'!$A123)*('University Mapping Data'!D:D = Inputs!$G$6))&gt; 0, 1, 0)+ IF(SUMPRODUCT(('University Mapping Data'!B:B = 'Output Calculations'!$A123)*('University Mapping Data'!D:D = Inputs!$G$8)) &gt; 0, 1, 0)</f>
        <v>2</v>
      </c>
      <c r="I123" s="19" cm="1">
        <f t="array" ref="I123">_xlfn.XLOOKUP(A123,'University Data'!$E$2:$E$274,IF(Inputs!$C$8='Unique University Data'!$D$3,'University Data'!$F$2:$F$274,'University Data'!$G$2:$G$274),,0)</f>
        <v>2</v>
      </c>
      <c r="J123" s="57">
        <f ca="1">IF(((Inputs!$D$8-F123)/Inputs!$D$8)&gt;0,(Inputs!$D$8-F123)/Inputs!$D$8,0)</f>
        <v>0</v>
      </c>
      <c r="K123" s="58">
        <f>IF(Inputs!$E$8='Output Calculations'!B123,1,IF(Inputs!$E$8="Any",1,0))</f>
        <v>0</v>
      </c>
      <c r="L123" s="49">
        <f>IF(AND(Inputs!$E$8=B123,Inputs!$F$8=C123),1,IF(AND(Inputs!$E$8=B123,Inputs!$F$8="Any"),1,IF(AND(Inputs!$E$8="Any",Inputs!$F$8="Any"),1,IF(AND(Inputs!$E$8="Any",Inputs!$F$8=C123),1,0))))</f>
        <v>0</v>
      </c>
      <c r="M123" s="50">
        <f t="shared" si="1"/>
        <v>1</v>
      </c>
      <c r="N123" s="49">
        <f>IF('Output Calculations'!I123&gt;=Inputs!$H$8,100%,0%)</f>
        <v>1</v>
      </c>
      <c r="O123" s="106">
        <f ca="1">SUMPRODUCT(J123:N123,Inputs!$D$9:$H$9)/SUM(Inputs!$D$9:$H$9)</f>
        <v>0.5</v>
      </c>
      <c r="P123" s="107">
        <f>_xlfn.XLOOKUP(C123,'Safety Index'!$A$2:$A$164,'Safety Index'!$D$2:$D$164,,0)</f>
        <v>0.61162551440329227</v>
      </c>
      <c r="Q123" s="18" cm="1">
        <f t="array" ref="Q123:R123">_xlfn.XLOOKUP(A123,'University Data'!$E$2:$E$274,IF(Inputs!$C$8='Unique University Data'!$D$3,'University Data'!$N$2:$O$274,'University Data'!$L$2:$M$274),,0)</f>
        <v>3.23</v>
      </c>
      <c r="R123" s="18">
        <v>3.3</v>
      </c>
      <c r="S123" s="76">
        <f>(IF(AND(Q123=0,R123=0),(Inputs!$B$8/4.3)*LOG(I123+1),IF(R123=Q123,IF(Inputs!$B$8&gt;=Q123,1,0),MIN(1,MAX(0,(Inputs!$B$8-Q123)/(R123-Q123))*LOG(I123+1))))*0.9+IF(AND(Inputs!$B$8&gt;R123,R123&gt;0),((Inputs!$B$8-R123)/(4.3-R123))*0.1,0))</f>
        <v>0.95700000000000007</v>
      </c>
      <c r="T123" s="108">
        <f>IF(S123=0,0,(S123*0.8)+((Inputs!$J$8/5)*0.2))</f>
        <v>0.96560000000000001</v>
      </c>
      <c r="U123" s="74">
        <f ca="1">IF(AND(Inputs!$I$8='Unique University Data'!$F$2,S123&gt;0),AVERAGE(O123,P123,T123),IF(T123=0,0,IF(T123=0,0,AVERAGE(O123,T123))))</f>
        <v>0.69240850480109739</v>
      </c>
      <c r="V123" s="110" t="str">
        <f>_xlfn.XLOOKUP(A123,'University Data'!$E$2:$E$274,'University Data'!$I$2:$I$274)</f>
        <v>All (except LLB &amp; JD)</v>
      </c>
    </row>
    <row r="124" spans="1:22" ht="27.6">
      <c r="A124" s="3" t="s">
        <v>176</v>
      </c>
      <c r="B124" s="52" t="str" cm="1">
        <f t="array" ref="B124:C124">_xlfn.XLOOKUP(A124,'University Data'!$E$2:$E$274,'University Data'!$B$2:$C$274)</f>
        <v>Europe</v>
      </c>
      <c r="C124" s="47" t="str">
        <v>Norway</v>
      </c>
      <c r="D124" s="51">
        <f>IF(Inputs!$B$8&gt;=(_xlfn.XLOOKUP('Output Calculations'!A124,'University Data'!$E$2:$E$276,'University Data'!$H$2:$H$276,,0)),1,0)</f>
        <v>1</v>
      </c>
      <c r="E124" s="51" t="str">
        <f>_xlfn.XLOOKUP(A124,'University Data'!$E$2:$E$274,'University Data'!$S$2:$S$274)</f>
        <v>Yes (Guaranteed)</v>
      </c>
      <c r="F124" s="48">
        <f ca="1">_xlfn.XLOOKUP(A124,'University Data'!$E$2:$E$274,'University Data'!$V$2:$V$274)</f>
        <v>1485.6</v>
      </c>
      <c r="G124" s="19">
        <f>IF(_xlfn.XLOOKUP(A124,'University Data'!$E$2:$E$274,'University Data'!$K$2:$K$274,,0)='Unique University Data'!$D$2,1,IF(_xlfn.XLOOKUP(A124,'University Data'!$E$2:$E$274,'University Data'!$K$2:$K$274,,0)=Inputs!$C$8,1,0))</f>
        <v>1</v>
      </c>
      <c r="H124" s="54" cm="1">
        <f t="array" ref="H124">IF(SUMPRODUCT(('University Mapping Data'!B:B = 'Output Calculations'!$A124)*('University Mapping Data'!D:D = Inputs!$G$6))&gt; 0, 1, 0)+ IF(SUMPRODUCT(('University Mapping Data'!B:B = 'Output Calculations'!$A124)*('University Mapping Data'!D:D = Inputs!$G$8)) &gt; 0, 1, 0)</f>
        <v>2</v>
      </c>
      <c r="I124" s="18" cm="1">
        <f t="array" ref="I124">_xlfn.XLOOKUP(A124,'University Data'!$E$2:$E$274,IF(Inputs!$C$8='Unique University Data'!$D$3,'University Data'!$F$2:$F$274,'University Data'!$G$2:$G$274),,0)</f>
        <v>10</v>
      </c>
      <c r="J124" s="57">
        <f ca="1">IF(((Inputs!$D$8-F124)/Inputs!$D$8)&gt;0,(Inputs!$D$8-F124)/Inputs!$D$8,0)</f>
        <v>0.50480000000000003</v>
      </c>
      <c r="K124" s="58">
        <f>IF(Inputs!$E$8='Output Calculations'!B124,1,IF(Inputs!$E$8="Any",1,0))</f>
        <v>0</v>
      </c>
      <c r="L124" s="49">
        <f>IF(AND(Inputs!$E$8=B124,Inputs!$F$8=C124),1,IF(AND(Inputs!$E$8=B124,Inputs!$F$8="Any"),1,IF(AND(Inputs!$E$8="Any",Inputs!$F$8="Any"),1,IF(AND(Inputs!$E$8="Any",Inputs!$F$8=C124),1,0))))</f>
        <v>0</v>
      </c>
      <c r="M124" s="50">
        <f t="shared" si="1"/>
        <v>1</v>
      </c>
      <c r="N124" s="49">
        <f>IF('Output Calculations'!I124&gt;=Inputs!$H$8,100%,0%)</f>
        <v>1</v>
      </c>
      <c r="O124" s="106">
        <f ca="1">SUMPRODUCT(J124:N124,Inputs!$D$9:$H$9)/SUM(Inputs!$D$9:$H$9)</f>
        <v>0.55047999999999997</v>
      </c>
      <c r="P124" s="107">
        <f>_xlfn.XLOOKUP(C124,'Safety Index'!$A$2:$A$164,'Safety Index'!$D$2:$D$164,,0)</f>
        <v>0.8647119341563787</v>
      </c>
      <c r="Q124" s="18" cm="1">
        <f t="array" ref="Q124:R124">_xlfn.XLOOKUP(A124,'University Data'!$E$2:$E$274,IF(Inputs!$C$8='Unique University Data'!$D$3,'University Data'!$N$2:$O$274,'University Data'!$L$2:$M$274),,0)</f>
        <v>2.93</v>
      </c>
      <c r="R124" s="18">
        <v>3.11</v>
      </c>
      <c r="S124" s="76">
        <f>(IF(AND(Q124=0,R124=0),(Inputs!$B$8/4.3)*LOG(I124+1),IF(R124=Q124,IF(Inputs!$B$8&gt;=Q124,1,0),MIN(1,MAX(0,(Inputs!$B$8-Q124)/(R124-Q124))*LOG(I124+1))))*0.9+IF(AND(Inputs!$B$8&gt;R124,R124&gt;0),((Inputs!$B$8-R124)/(4.3-R124))*0.1,0))</f>
        <v>0.96386554621848741</v>
      </c>
      <c r="T124" s="108">
        <f>IF(S124=0,0,(S124*0.8)+((Inputs!$J$8/5)*0.2))</f>
        <v>0.97109243697478997</v>
      </c>
      <c r="U124" s="74">
        <f ca="1">IF(AND(Inputs!$I$8='Unique University Data'!$F$2,S124&gt;0),AVERAGE(O124,P124,T124),IF(T124=0,0,IF(T124=0,0,AVERAGE(O124,T124))))</f>
        <v>0.7954281237103894</v>
      </c>
      <c r="V124" s="110" t="str">
        <f>_xlfn.XLOOKUP(A124,'University Data'!$E$2:$E$274,'University Data'!$I$2:$I$274)</f>
        <v>All (except LLB &amp; JD)</v>
      </c>
    </row>
    <row r="125" spans="1:22" ht="27.6">
      <c r="A125" s="3" t="s">
        <v>177</v>
      </c>
      <c r="B125" s="52" t="str" cm="1">
        <f t="array" ref="B125:C125">_xlfn.XLOOKUP(A125,'University Data'!$E$2:$E$274,'University Data'!$B$2:$C$274)</f>
        <v>Asia</v>
      </c>
      <c r="C125" s="47" t="str">
        <v>India</v>
      </c>
      <c r="D125" s="51">
        <f>IF(Inputs!$B$8&gt;=(_xlfn.XLOOKUP('Output Calculations'!A125,'University Data'!$E$2:$E$276,'University Data'!$H$2:$H$276,,0)),1,0)</f>
        <v>1</v>
      </c>
      <c r="E125" s="51" t="str">
        <f>_xlfn.XLOOKUP(A125,'University Data'!$E$2:$E$274,'University Data'!$S$2:$S$274)</f>
        <v>Yes (Guaranteed)</v>
      </c>
      <c r="F125" s="48">
        <f ca="1">_xlfn.XLOOKUP(A125,'University Data'!$E$2:$E$274,'University Data'!$V$2:$V$274)</f>
        <v>205.34360000000001</v>
      </c>
      <c r="G125" s="19">
        <f>IF(_xlfn.XLOOKUP(A125,'University Data'!$E$2:$E$274,'University Data'!$K$2:$K$274,,0)='Unique University Data'!$D$2,1,IF(_xlfn.XLOOKUP(A125,'University Data'!$E$2:$E$274,'University Data'!$K$2:$K$274,,0)=Inputs!$C$8,1,0))</f>
        <v>1</v>
      </c>
      <c r="H125" s="54" cm="1">
        <f t="array" ref="H125">IF(SUMPRODUCT(('University Mapping Data'!B:B = 'Output Calculations'!$A125)*('University Mapping Data'!D:D = Inputs!$G$6))&gt; 0, 1, 0)+ IF(SUMPRODUCT(('University Mapping Data'!B:B = 'Output Calculations'!$A125)*('University Mapping Data'!D:D = Inputs!$G$8)) &gt; 0, 1, 0)</f>
        <v>0</v>
      </c>
      <c r="I125" s="19" cm="1">
        <f t="array" ref="I125">_xlfn.XLOOKUP(A125,'University Data'!$E$2:$E$274,IF(Inputs!$C$8='Unique University Data'!$D$3,'University Data'!$F$2:$F$274,'University Data'!$G$2:$G$274),,0)</f>
        <v>2</v>
      </c>
      <c r="J125" s="57">
        <f ca="1">IF(((Inputs!$D$8-F125)/Inputs!$D$8)&gt;0,(Inputs!$D$8-F125)/Inputs!$D$8,0)</f>
        <v>0.93155213333333331</v>
      </c>
      <c r="K125" s="58">
        <f>IF(Inputs!$E$8='Output Calculations'!B125,1,IF(Inputs!$E$8="Any",1,0))</f>
        <v>1</v>
      </c>
      <c r="L125" s="49">
        <f>IF(AND(Inputs!$E$8=B125,Inputs!$F$8=C125),1,IF(AND(Inputs!$E$8=B125,Inputs!$F$8="Any"),1,IF(AND(Inputs!$E$8="Any",Inputs!$F$8="Any"),1,IF(AND(Inputs!$E$8="Any",Inputs!$F$8=C125),1,0))))</f>
        <v>0</v>
      </c>
      <c r="M125" s="50">
        <f t="shared" si="1"/>
        <v>0</v>
      </c>
      <c r="N125" s="49">
        <f>IF('Output Calculations'!I125&gt;=Inputs!$H$8,100%,0%)</f>
        <v>1</v>
      </c>
      <c r="O125" s="106">
        <f ca="1">SUMPRODUCT(J125:N125,Inputs!$D$9:$H$9)/SUM(Inputs!$D$9:$H$9)</f>
        <v>0.89315521333333336</v>
      </c>
      <c r="P125" s="107">
        <f>_xlfn.XLOOKUP(C125,'Safety Index'!$A$2:$A$164,'Safety Index'!$D$2:$D$164,,0)</f>
        <v>0.68955761316872433</v>
      </c>
      <c r="Q125" s="18" cm="1">
        <f t="array" ref="Q125:R125">_xlfn.XLOOKUP(A125,'University Data'!$E$2:$E$274,IF(Inputs!$C$8='Unique University Data'!$D$3,'University Data'!$N$2:$O$274,'University Data'!$L$2:$M$274),,0)</f>
        <v>0</v>
      </c>
      <c r="R125" s="18">
        <v>0</v>
      </c>
      <c r="S125" s="76">
        <f>(IF(AND(Q125=0,R125=0),(Inputs!$B$8/4.3)*LOG(I125+1),IF(R125=Q125,IF(Inputs!$B$8&gt;=Q125,1,0),MIN(1,MAX(0,(Inputs!$B$8-Q125)/(R125-Q125))*LOG(I125+1))))*0.9+IF(AND(Inputs!$B$8&gt;R125,R125&gt;0),((Inputs!$B$8-R125)/(4.3-R125))*0.1,0))</f>
        <v>0.38646821632292661</v>
      </c>
      <c r="T125" s="108">
        <f>IF(S125=0,0,(S125*0.8)+((Inputs!$J$8/5)*0.2))</f>
        <v>0.50917457305834124</v>
      </c>
      <c r="U125" s="74">
        <f ca="1">IF(AND(Inputs!$I$8='Unique University Data'!$F$2,S125&gt;0),AVERAGE(O125,P125,T125),IF(T125=0,0,IF(T125=0,0,AVERAGE(O125,T125))))</f>
        <v>0.69729579985346624</v>
      </c>
      <c r="V125" s="110" t="str">
        <f>_xlfn.XLOOKUP(A125,'University Data'!$E$2:$E$274,'University Data'!$I$2:$I$274)</f>
        <v>All (except LLB &amp; JD)</v>
      </c>
    </row>
    <row r="126" spans="1:22" ht="27.6">
      <c r="A126" s="3" t="s">
        <v>178</v>
      </c>
      <c r="B126" s="52" t="str" cm="1">
        <f t="array" ref="B126:C126">_xlfn.XLOOKUP(A126,'University Data'!$E$2:$E$274,'University Data'!$B$2:$C$274)</f>
        <v>North America</v>
      </c>
      <c r="C126" s="47" t="str">
        <v>USA</v>
      </c>
      <c r="D126" s="51">
        <f>IF(Inputs!$B$8&gt;=(_xlfn.XLOOKUP('Output Calculations'!A126,'University Data'!$E$2:$E$276,'University Data'!$H$2:$H$276,,0)),1,0)</f>
        <v>0</v>
      </c>
      <c r="E126" s="51" t="str">
        <f>_xlfn.XLOOKUP(A126,'University Data'!$E$2:$E$274,'University Data'!$S$2:$S$274)</f>
        <v>Yes (Subject to Availability)</v>
      </c>
      <c r="F126" s="48">
        <f ca="1">_xlfn.XLOOKUP(A126,'University Data'!$E$2:$E$274,'University Data'!$V$2:$V$274)</f>
        <v>2588.9769999999999</v>
      </c>
      <c r="G126" s="19">
        <f>IF(_xlfn.XLOOKUP(A126,'University Data'!$E$2:$E$274,'University Data'!$K$2:$K$274,,0)='Unique University Data'!$D$2,1,IF(_xlfn.XLOOKUP(A126,'University Data'!$E$2:$E$274,'University Data'!$K$2:$K$274,,0)=Inputs!$C$8,1,0))</f>
        <v>1</v>
      </c>
      <c r="H126" s="54" cm="1">
        <f t="array" ref="H126">IF(SUMPRODUCT(('University Mapping Data'!B:B = 'Output Calculations'!$A126)*('University Mapping Data'!D:D = Inputs!$G$6))&gt; 0, 1, 0)+ IF(SUMPRODUCT(('University Mapping Data'!B:B = 'Output Calculations'!$A126)*('University Mapping Data'!D:D = Inputs!$G$8)) &gt; 0, 1, 0)</f>
        <v>0</v>
      </c>
      <c r="I126" s="18" cm="1">
        <f t="array" ref="I126">_xlfn.XLOOKUP(A126,'University Data'!$E$2:$E$274,IF(Inputs!$C$8='Unique University Data'!$D$3,'University Data'!$F$2:$F$274,'University Data'!$G$2:$G$274),,0)</f>
        <v>3</v>
      </c>
      <c r="J126" s="57">
        <f ca="1">IF(((Inputs!$D$8-F126)/Inputs!$D$8)&gt;0,(Inputs!$D$8-F126)/Inputs!$D$8,0)</f>
        <v>0.13700766666666672</v>
      </c>
      <c r="K126" s="58">
        <f>IF(Inputs!$E$8='Output Calculations'!B126,1,IF(Inputs!$E$8="Any",1,0))</f>
        <v>0</v>
      </c>
      <c r="L126" s="49">
        <f>IF(AND(Inputs!$E$8=B126,Inputs!$F$8=C126),1,IF(AND(Inputs!$E$8=B126,Inputs!$F$8="Any"),1,IF(AND(Inputs!$E$8="Any",Inputs!$F$8="Any"),1,IF(AND(Inputs!$E$8="Any",Inputs!$F$8=C126),1,0))))</f>
        <v>0</v>
      </c>
      <c r="M126" s="50">
        <f t="shared" si="1"/>
        <v>0</v>
      </c>
      <c r="N126" s="49">
        <f>IF('Output Calculations'!I126&gt;=Inputs!$H$8,100%,0%)</f>
        <v>1</v>
      </c>
      <c r="O126" s="106">
        <f ca="1">SUMPRODUCT(J126:N126,Inputs!$D$9:$H$9)/SUM(Inputs!$D$9:$H$9)</f>
        <v>0.41370076666666666</v>
      </c>
      <c r="P126" s="107">
        <f>_xlfn.XLOOKUP(C126,'Safety Index'!$A$2:$A$164,'Safety Index'!$D$2:$D$164,,0)</f>
        <v>0.61162551440329227</v>
      </c>
      <c r="Q126" s="18" cm="1">
        <f t="array" ref="Q126:R126">_xlfn.XLOOKUP(A126,'University Data'!$E$2:$E$274,IF(Inputs!$C$8='Unique University Data'!$D$3,'University Data'!$N$2:$O$274,'University Data'!$L$2:$M$274),,0)</f>
        <v>0</v>
      </c>
      <c r="R126" s="18">
        <v>0</v>
      </c>
      <c r="S126" s="76">
        <f>(IF(AND(Q126=0,R126=0),(Inputs!$B$8/4.3)*LOG(I126+1),IF(R126=Q126,IF(Inputs!$B$8&gt;=Q126,1,0),MIN(1,MAX(0,(Inputs!$B$8-Q126)/(R126-Q126))*LOG(I126+1))))*0.9+IF(AND(Inputs!$B$8&gt;R126,R126&gt;0),((Inputs!$B$8-R126)/(4.3-R126))*0.1,0))</f>
        <v>0.48766859297564957</v>
      </c>
      <c r="T126" s="108">
        <f>IF(S126=0,0,(S126*0.8)+((Inputs!$J$8/5)*0.2))</f>
        <v>0.5901348743805197</v>
      </c>
      <c r="U126" s="74">
        <f ca="1">IF(AND(Inputs!$I$8='Unique University Data'!$F$2,S126&gt;0),AVERAGE(O126,P126,T126),IF(T126=0,0,IF(T126=0,0,AVERAGE(O126,T126))))</f>
        <v>0.53848705181682621</v>
      </c>
      <c r="V126" s="110" t="str">
        <f>_xlfn.XLOOKUP(A126,'University Data'!$E$2:$E$274,'University Data'!$I$2:$I$274)</f>
        <v>All (except LLB &amp; JD)</v>
      </c>
    </row>
    <row r="127" spans="1:22" ht="27.6">
      <c r="A127" s="3" t="s">
        <v>179</v>
      </c>
      <c r="B127" s="52" t="str" cm="1">
        <f t="array" ref="B127:C127">_xlfn.XLOOKUP(A127,'University Data'!$E$2:$E$274,'University Data'!$B$2:$C$274)</f>
        <v>North America</v>
      </c>
      <c r="C127" s="47" t="str">
        <v>USA</v>
      </c>
      <c r="D127" s="51">
        <f>IF(Inputs!$B$8&gt;=(_xlfn.XLOOKUP('Output Calculations'!A127,'University Data'!$E$2:$E$276,'University Data'!$H$2:$H$276,,0)),1,0)</f>
        <v>0</v>
      </c>
      <c r="E127" s="51" t="str">
        <f>_xlfn.XLOOKUP(A127,'University Data'!$E$2:$E$274,'University Data'!$S$2:$S$274)</f>
        <v>Yes (Subject to Availability)</v>
      </c>
      <c r="F127" s="48">
        <f ca="1">_xlfn.XLOOKUP(A127,'University Data'!$E$2:$E$274,'University Data'!$V$2:$V$274)</f>
        <v>3148.9709999999995</v>
      </c>
      <c r="G127" s="19">
        <f>IF(_xlfn.XLOOKUP(A127,'University Data'!$E$2:$E$274,'University Data'!$K$2:$K$274,,0)='Unique University Data'!$D$2,1,IF(_xlfn.XLOOKUP(A127,'University Data'!$E$2:$E$274,'University Data'!$K$2:$K$274,,0)=Inputs!$C$8,1,0))</f>
        <v>1</v>
      </c>
      <c r="H127" s="54" cm="1">
        <f t="array" ref="H127">IF(SUMPRODUCT(('University Mapping Data'!B:B = 'Output Calculations'!$A127)*('University Mapping Data'!D:D = Inputs!$G$6))&gt; 0, 1, 0)+ IF(SUMPRODUCT(('University Mapping Data'!B:B = 'Output Calculations'!$A127)*('University Mapping Data'!D:D = Inputs!$G$8)) &gt; 0, 1, 0)</f>
        <v>2</v>
      </c>
      <c r="I127" s="19" cm="1">
        <f t="array" ref="I127">_xlfn.XLOOKUP(A127,'University Data'!$E$2:$E$274,IF(Inputs!$C$8='Unique University Data'!$D$3,'University Data'!$F$2:$F$274,'University Data'!$G$2:$G$274),,0)</f>
        <v>2</v>
      </c>
      <c r="J127" s="57">
        <f ca="1">IF(((Inputs!$D$8-F127)/Inputs!$D$8)&gt;0,(Inputs!$D$8-F127)/Inputs!$D$8,0)</f>
        <v>0</v>
      </c>
      <c r="K127" s="58">
        <f>IF(Inputs!$E$8='Output Calculations'!B127,1,IF(Inputs!$E$8="Any",1,0))</f>
        <v>0</v>
      </c>
      <c r="L127" s="49">
        <f>IF(AND(Inputs!$E$8=B127,Inputs!$F$8=C127),1,IF(AND(Inputs!$E$8=B127,Inputs!$F$8="Any"),1,IF(AND(Inputs!$E$8="Any",Inputs!$F$8="Any"),1,IF(AND(Inputs!$E$8="Any",Inputs!$F$8=C127),1,0))))</f>
        <v>0</v>
      </c>
      <c r="M127" s="50">
        <f t="shared" si="1"/>
        <v>1</v>
      </c>
      <c r="N127" s="49">
        <f>IF('Output Calculations'!I127&gt;=Inputs!$H$8,100%,0%)</f>
        <v>1</v>
      </c>
      <c r="O127" s="106">
        <f ca="1">SUMPRODUCT(J127:N127,Inputs!$D$9:$H$9)/SUM(Inputs!$D$9:$H$9)</f>
        <v>0.5</v>
      </c>
      <c r="P127" s="107">
        <f>_xlfn.XLOOKUP(C127,'Safety Index'!$A$2:$A$164,'Safety Index'!$D$2:$D$164,,0)</f>
        <v>0.61162551440329227</v>
      </c>
      <c r="Q127" s="18" cm="1">
        <f t="array" ref="Q127:R127">_xlfn.XLOOKUP(A127,'University Data'!$E$2:$E$274,IF(Inputs!$C$8='Unique University Data'!$D$3,'University Data'!$N$2:$O$274,'University Data'!$L$2:$M$274),,0)</f>
        <v>0</v>
      </c>
      <c r="R127" s="18">
        <v>0</v>
      </c>
      <c r="S127" s="76">
        <f>(IF(AND(Q127=0,R127=0),(Inputs!$B$8/4.3)*LOG(I127+1),IF(R127=Q127,IF(Inputs!$B$8&gt;=Q127,1,0),MIN(1,MAX(0,(Inputs!$B$8-Q127)/(R127-Q127))*LOG(I127+1))))*0.9+IF(AND(Inputs!$B$8&gt;R127,R127&gt;0),((Inputs!$B$8-R127)/(4.3-R127))*0.1,0))</f>
        <v>0.38646821632292661</v>
      </c>
      <c r="T127" s="108">
        <f>IF(S127=0,0,(S127*0.8)+((Inputs!$J$8/5)*0.2))</f>
        <v>0.50917457305834124</v>
      </c>
      <c r="U127" s="74">
        <f ca="1">IF(AND(Inputs!$I$8='Unique University Data'!$F$2,S127&gt;0),AVERAGE(O127,P127,T127),IF(T127=0,0,IF(T127=0,0,AVERAGE(O127,T127))))</f>
        <v>0.54026669582054454</v>
      </c>
      <c r="V127" s="110" t="str">
        <f>_xlfn.XLOOKUP(A127,'University Data'!$E$2:$E$274,'University Data'!$I$2:$I$274)</f>
        <v>All (except LLB &amp; JD)</v>
      </c>
    </row>
    <row r="128" spans="1:22" ht="27.6">
      <c r="A128" s="3" t="s">
        <v>180</v>
      </c>
      <c r="B128" s="52" t="str" cm="1">
        <f t="array" ref="B128:C128">_xlfn.XLOOKUP(A128,'University Data'!$E$2:$E$274,'University Data'!$B$2:$C$274)</f>
        <v>Asia</v>
      </c>
      <c r="C128" s="47" t="str">
        <v>Japan</v>
      </c>
      <c r="D128" s="51">
        <f>IF(Inputs!$B$8&gt;=(_xlfn.XLOOKUP('Output Calculations'!A128,'University Data'!$E$2:$E$276,'University Data'!$H$2:$H$276,,0)),1,0)</f>
        <v>0</v>
      </c>
      <c r="E128" s="51" t="str">
        <f>_xlfn.XLOOKUP(A128,'University Data'!$E$2:$E$274,'University Data'!$S$2:$S$274)</f>
        <v>Yes (Subject to Availability)</v>
      </c>
      <c r="F128" s="48">
        <f ca="1">_xlfn.XLOOKUP(A128,'University Data'!$E$2:$E$274,'University Data'!$V$2:$V$274)</f>
        <v>519.32159999999999</v>
      </c>
      <c r="G128" s="19">
        <f>IF(_xlfn.XLOOKUP(A128,'University Data'!$E$2:$E$274,'University Data'!$K$2:$K$274,,0)='Unique University Data'!$D$2,1,IF(_xlfn.XLOOKUP(A128,'University Data'!$E$2:$E$274,'University Data'!$K$2:$K$274,,0)=Inputs!$C$8,1,0))</f>
        <v>0</v>
      </c>
      <c r="H128" s="54" cm="1">
        <f t="array" ref="H128">IF(SUMPRODUCT(('University Mapping Data'!B:B = 'Output Calculations'!$A128)*('University Mapping Data'!D:D = Inputs!$G$6))&gt; 0, 1, 0)+ IF(SUMPRODUCT(('University Mapping Data'!B:B = 'Output Calculations'!$A128)*('University Mapping Data'!D:D = Inputs!$G$8)) &gt; 0, 1, 0)</f>
        <v>2</v>
      </c>
      <c r="I128" s="18" cm="1">
        <f t="array" ref="I128">_xlfn.XLOOKUP(A128,'University Data'!$E$2:$E$274,IF(Inputs!$C$8='Unique University Data'!$D$3,'University Data'!$F$2:$F$274,'University Data'!$G$2:$G$274),,0)</f>
        <v>0</v>
      </c>
      <c r="J128" s="57">
        <f ca="1">IF(((Inputs!$D$8-F128)/Inputs!$D$8)&gt;0,(Inputs!$D$8-F128)/Inputs!$D$8,0)</f>
        <v>0.82689279999999987</v>
      </c>
      <c r="K128" s="58">
        <f>IF(Inputs!$E$8='Output Calculations'!B128,1,IF(Inputs!$E$8="Any",1,0))</f>
        <v>1</v>
      </c>
      <c r="L128" s="49">
        <f>IF(AND(Inputs!$E$8=B128,Inputs!$F$8=C128),1,IF(AND(Inputs!$E$8=B128,Inputs!$F$8="Any"),1,IF(AND(Inputs!$E$8="Any",Inputs!$F$8="Any"),1,IF(AND(Inputs!$E$8="Any",Inputs!$F$8=C128),1,0))))</f>
        <v>1</v>
      </c>
      <c r="M128" s="50">
        <f t="shared" si="1"/>
        <v>1</v>
      </c>
      <c r="N128" s="49">
        <f>IF('Output Calculations'!I128&gt;=Inputs!$H$8,100%,0%)</f>
        <v>0</v>
      </c>
      <c r="O128" s="106">
        <f ca="1">SUMPRODUCT(J128:N128,Inputs!$D$9:$H$9)/SUM(Inputs!$D$9:$H$9)</f>
        <v>0.58268927999999998</v>
      </c>
      <c r="P128" s="107">
        <f>_xlfn.XLOOKUP(C128,'Safety Index'!$A$2:$A$164,'Safety Index'!$D$2:$D$164,,0)</f>
        <v>0.89377572016460904</v>
      </c>
      <c r="Q128" s="18" cm="1">
        <f t="array" ref="Q128:R128">_xlfn.XLOOKUP(A128,'University Data'!$E$2:$E$274,IF(Inputs!$C$8='Unique University Data'!$D$3,'University Data'!$N$2:$O$274,'University Data'!$L$2:$M$274),,0)</f>
        <v>0</v>
      </c>
      <c r="R128" s="18">
        <v>0</v>
      </c>
      <c r="S128" s="76">
        <f>(IF(AND(Q128=0,R128=0),(Inputs!$B$8/4.3)*LOG(I128+1),IF(R128=Q128,IF(Inputs!$B$8&gt;=Q128,1,0),MIN(1,MAX(0,(Inputs!$B$8-Q128)/(R128-Q128))*LOG(I128+1))))*0.9+IF(AND(Inputs!$B$8&gt;R128,R128&gt;0),((Inputs!$B$8-R128)/(4.3-R128))*0.1,0))</f>
        <v>0</v>
      </c>
      <c r="T128" s="108">
        <f>IF(S128=0,0,(S128*0.8)+((Inputs!$J$8/5)*0.2))</f>
        <v>0</v>
      </c>
      <c r="U128" s="74">
        <f>IF(AND(Inputs!$I$8='Unique University Data'!$F$2,S128&gt;0),AVERAGE(O128,P128,T128),IF(T128=0,0,IF(T128=0,0,AVERAGE(O128,T128))))</f>
        <v>0</v>
      </c>
      <c r="V128" s="110" t="str">
        <f>_xlfn.XLOOKUP(A128,'University Data'!$E$2:$E$274,'University Data'!$I$2:$I$274)</f>
        <v>All (except LLB &amp; JD)</v>
      </c>
    </row>
    <row r="129" spans="1:22" ht="27.6">
      <c r="A129" s="3" t="s">
        <v>181</v>
      </c>
      <c r="B129" s="52" t="str" cm="1">
        <f t="array" ref="B129:C129">_xlfn.XLOOKUP(A129,'University Data'!$E$2:$E$274,'University Data'!$B$2:$C$274)</f>
        <v>Asia</v>
      </c>
      <c r="C129" s="47" t="str">
        <v>China</v>
      </c>
      <c r="D129" s="51">
        <f>IF(Inputs!$B$8&gt;=(_xlfn.XLOOKUP('Output Calculations'!A129,'University Data'!$E$2:$E$276,'University Data'!$H$2:$H$276,,0)),1,0)</f>
        <v>1</v>
      </c>
      <c r="E129" s="51" t="str">
        <f>_xlfn.XLOOKUP(A129,'University Data'!$E$2:$E$274,'University Data'!$S$2:$S$274)</f>
        <v>No</v>
      </c>
      <c r="F129" s="48">
        <f ca="1">_xlfn.XLOOKUP(A129,'University Data'!$E$2:$E$274,'University Data'!$V$2:$V$274)</f>
        <v>1576.44</v>
      </c>
      <c r="G129" s="19">
        <f>IF(_xlfn.XLOOKUP(A129,'University Data'!$E$2:$E$274,'University Data'!$K$2:$K$274,,0)='Unique University Data'!$D$2,1,IF(_xlfn.XLOOKUP(A129,'University Data'!$E$2:$E$274,'University Data'!$K$2:$K$274,,0)=Inputs!$C$8,1,0))</f>
        <v>1</v>
      </c>
      <c r="H129" s="54" cm="1">
        <f t="array" ref="H129">IF(SUMPRODUCT(('University Mapping Data'!B:B = 'Output Calculations'!$A129)*('University Mapping Data'!D:D = Inputs!$G$6))&gt; 0, 1, 0)+ IF(SUMPRODUCT(('University Mapping Data'!B:B = 'Output Calculations'!$A129)*('University Mapping Data'!D:D = Inputs!$G$8)) &gt; 0, 1, 0)</f>
        <v>0</v>
      </c>
      <c r="I129" s="19" cm="1">
        <f t="array" ref="I129">_xlfn.XLOOKUP(A129,'University Data'!$E$2:$E$274,IF(Inputs!$C$8='Unique University Data'!$D$3,'University Data'!$F$2:$F$274,'University Data'!$G$2:$G$274),,0)</f>
        <v>1</v>
      </c>
      <c r="J129" s="57">
        <f ca="1">IF(((Inputs!$D$8-F129)/Inputs!$D$8)&gt;0,(Inputs!$D$8-F129)/Inputs!$D$8,0)</f>
        <v>0.47452</v>
      </c>
      <c r="K129" s="58">
        <f>IF(Inputs!$E$8='Output Calculations'!B129,1,IF(Inputs!$E$8="Any",1,0))</f>
        <v>1</v>
      </c>
      <c r="L129" s="49">
        <f>IF(AND(Inputs!$E$8=B129,Inputs!$F$8=C129),1,IF(AND(Inputs!$E$8=B129,Inputs!$F$8="Any"),1,IF(AND(Inputs!$E$8="Any",Inputs!$F$8="Any"),1,IF(AND(Inputs!$E$8="Any",Inputs!$F$8=C129),1,0))))</f>
        <v>0</v>
      </c>
      <c r="M129" s="50">
        <f t="shared" si="1"/>
        <v>0</v>
      </c>
      <c r="N129" s="49">
        <f>IF('Output Calculations'!I129&gt;=Inputs!$H$8,100%,0%)</f>
        <v>1</v>
      </c>
      <c r="O129" s="106">
        <f ca="1">SUMPRODUCT(J129:N129,Inputs!$D$9:$H$9)/SUM(Inputs!$D$9:$H$9)</f>
        <v>0.84745199999999998</v>
      </c>
      <c r="P129" s="107">
        <f>_xlfn.XLOOKUP(C129,'Safety Index'!$A$2:$A$164,'Safety Index'!$D$2:$D$164,,0)</f>
        <v>0.7456275720164609</v>
      </c>
      <c r="Q129" s="18" cm="1">
        <f t="array" ref="Q129:R129">_xlfn.XLOOKUP(A129,'University Data'!$E$2:$E$274,IF(Inputs!$C$8='Unique University Data'!$D$3,'University Data'!$N$2:$O$274,'University Data'!$L$2:$M$274),,0)</f>
        <v>3.74</v>
      </c>
      <c r="R129" s="18">
        <v>3.74</v>
      </c>
      <c r="S129" s="76">
        <f>(IF(AND(Q129=0,R129=0),(Inputs!$B$8/4.3)*LOG(I129+1),IF(R129=Q129,IF(Inputs!$B$8&gt;=Q129,1,0),MIN(1,MAX(0,(Inputs!$B$8-Q129)/(R129-Q129))*LOG(I129+1))))*0.9+IF(AND(Inputs!$B$8&gt;R129,R129&gt;0),((Inputs!$B$8-R129)/(4.3-R129))*0.1,0))</f>
        <v>0.92321428571428577</v>
      </c>
      <c r="T129" s="108">
        <f>IF(S129=0,0,(S129*0.8)+((Inputs!$J$8/5)*0.2))</f>
        <v>0.93857142857142861</v>
      </c>
      <c r="U129" s="74">
        <f ca="1">IF(AND(Inputs!$I$8='Unique University Data'!$F$2,S129&gt;0),AVERAGE(O129,P129,T129),IF(T129=0,0,IF(T129=0,0,AVERAGE(O129,T129))))</f>
        <v>0.84388366686262983</v>
      </c>
      <c r="V129" s="110" t="str">
        <f>_xlfn.XLOOKUP(A129,'University Data'!$E$2:$E$274,'University Data'!$I$2:$I$274)</f>
        <v>All (except LLB &amp; JD)</v>
      </c>
    </row>
    <row r="130" spans="1:22" ht="14.45">
      <c r="A130" s="3" t="s">
        <v>182</v>
      </c>
      <c r="B130" s="52" t="str" cm="1">
        <f t="array" ref="B130:C130">_xlfn.XLOOKUP(A130,'University Data'!$E$2:$E$274,'University Data'!$B$2:$C$274)</f>
        <v>Asia</v>
      </c>
      <c r="C130" s="47" t="str">
        <v>China</v>
      </c>
      <c r="D130" s="51">
        <f>IF(Inputs!$B$8&gt;=(_xlfn.XLOOKUP('Output Calculations'!A130,'University Data'!$E$2:$E$276,'University Data'!$H$2:$H$276,,0)),1,0)</f>
        <v>1</v>
      </c>
      <c r="E130" s="51" t="str">
        <f>_xlfn.XLOOKUP(A130,'University Data'!$E$2:$E$274,'University Data'!$S$2:$S$274)</f>
        <v>No</v>
      </c>
      <c r="F130" s="48">
        <f ca="1">_xlfn.XLOOKUP(A130,'University Data'!$E$2:$E$274,'University Data'!$V$2:$V$274)</f>
        <v>1576.44</v>
      </c>
      <c r="G130" s="19">
        <f>IF(_xlfn.XLOOKUP(A130,'University Data'!$E$2:$E$274,'University Data'!$K$2:$K$274,,0)='Unique University Data'!$D$2,1,IF(_xlfn.XLOOKUP(A130,'University Data'!$E$2:$E$274,'University Data'!$K$2:$K$274,,0)=Inputs!$C$8,1,0))</f>
        <v>1</v>
      </c>
      <c r="H130" s="54" cm="1">
        <f t="array" ref="H130">IF(SUMPRODUCT(('University Mapping Data'!B:B = 'Output Calculations'!$A130)*('University Mapping Data'!D:D = Inputs!$G$6))&gt; 0, 1, 0)+ IF(SUMPRODUCT(('University Mapping Data'!B:B = 'Output Calculations'!$A130)*('University Mapping Data'!D:D = Inputs!$G$8)) &gt; 0, 1, 0)</f>
        <v>0</v>
      </c>
      <c r="I130" s="18" cm="1">
        <f t="array" ref="I130">_xlfn.XLOOKUP(A130,'University Data'!$E$2:$E$274,IF(Inputs!$C$8='Unique University Data'!$D$3,'University Data'!$F$2:$F$274,'University Data'!$G$2:$G$274),,0)</f>
        <v>1</v>
      </c>
      <c r="J130" s="57">
        <f ca="1">IF(((Inputs!$D$8-F130)/Inputs!$D$8)&gt;0,(Inputs!$D$8-F130)/Inputs!$D$8,0)</f>
        <v>0.47452</v>
      </c>
      <c r="K130" s="58">
        <f>IF(Inputs!$E$8='Output Calculations'!B130,1,IF(Inputs!$E$8="Any",1,0))</f>
        <v>1</v>
      </c>
      <c r="L130" s="49">
        <f>IF(AND(Inputs!$E$8=B130,Inputs!$F$8=C130),1,IF(AND(Inputs!$E$8=B130,Inputs!$F$8="Any"),1,IF(AND(Inputs!$E$8="Any",Inputs!$F$8="Any"),1,IF(AND(Inputs!$E$8="Any",Inputs!$F$8=C130),1,0))))</f>
        <v>0</v>
      </c>
      <c r="M130" s="50">
        <f t="shared" si="1"/>
        <v>0</v>
      </c>
      <c r="N130" s="49">
        <f>IF('Output Calculations'!I130&gt;=Inputs!$H$8,100%,0%)</f>
        <v>1</v>
      </c>
      <c r="O130" s="106">
        <f ca="1">SUMPRODUCT(J130:N130,Inputs!$D$9:$H$9)/SUM(Inputs!$D$9:$H$9)</f>
        <v>0.84745199999999998</v>
      </c>
      <c r="P130" s="107">
        <f>_xlfn.XLOOKUP(C130,'Safety Index'!$A$2:$A$164,'Safety Index'!$D$2:$D$164,,0)</f>
        <v>0.7456275720164609</v>
      </c>
      <c r="Q130" s="18" cm="1">
        <f t="array" ref="Q130:R130">_xlfn.XLOOKUP(A130,'University Data'!$E$2:$E$274,IF(Inputs!$C$8='Unique University Data'!$D$3,'University Data'!$N$2:$O$274,'University Data'!$L$2:$M$274),,0)</f>
        <v>3.76</v>
      </c>
      <c r="R130" s="18">
        <v>3.76</v>
      </c>
      <c r="S130" s="76">
        <f>(IF(AND(Q130=0,R130=0),(Inputs!$B$8/4.3)*LOG(I130+1),IF(R130=Q130,IF(Inputs!$B$8&gt;=Q130,1,0),MIN(1,MAX(0,(Inputs!$B$8-Q130)/(R130-Q130))*LOG(I130+1))))*0.9+IF(AND(Inputs!$B$8&gt;R130,R130&gt;0),((Inputs!$B$8-R130)/(4.3-R130))*0.1,0))</f>
        <v>0.92037037037037051</v>
      </c>
      <c r="T130" s="108">
        <f>IF(S130=0,0,(S130*0.8)+((Inputs!$J$8/5)*0.2))</f>
        <v>0.9362962962962964</v>
      </c>
      <c r="U130" s="74">
        <f ca="1">IF(AND(Inputs!$I$8='Unique University Data'!$F$2,S130&gt;0),AVERAGE(O130,P130,T130),IF(T130=0,0,IF(T130=0,0,AVERAGE(O130,T130))))</f>
        <v>0.84312528943758569</v>
      </c>
      <c r="V130" s="110" t="str">
        <f>_xlfn.XLOOKUP(A130,'University Data'!$E$2:$E$274,'University Data'!$I$2:$I$274)</f>
        <v>LLB &amp; JD</v>
      </c>
    </row>
    <row r="131" spans="1:22" ht="27.6">
      <c r="A131" s="3" t="s">
        <v>183</v>
      </c>
      <c r="B131" s="52" t="str" cm="1">
        <f t="array" ref="B131:C131">_xlfn.XLOOKUP(A131,'University Data'!$E$2:$E$274,'University Data'!$B$2:$C$274)</f>
        <v>Asia</v>
      </c>
      <c r="C131" s="47" t="str">
        <v>China</v>
      </c>
      <c r="D131" s="51">
        <f>IF(Inputs!$B$8&gt;=(_xlfn.XLOOKUP('Output Calculations'!A131,'University Data'!$E$2:$E$276,'University Data'!$H$2:$H$276,,0)),1,0)</f>
        <v>1</v>
      </c>
      <c r="E131" s="51" t="str">
        <f>_xlfn.XLOOKUP(A131,'University Data'!$E$2:$E$274,'University Data'!$S$2:$S$274)</f>
        <v>No</v>
      </c>
      <c r="F131" s="48">
        <f ca="1">_xlfn.XLOOKUP(A131,'University Data'!$E$2:$E$274,'University Data'!$V$2:$V$274)</f>
        <v>1576.44</v>
      </c>
      <c r="G131" s="19">
        <f>IF(_xlfn.XLOOKUP(A131,'University Data'!$E$2:$E$274,'University Data'!$K$2:$K$274,,0)='Unique University Data'!$D$2,1,IF(_xlfn.XLOOKUP(A131,'University Data'!$E$2:$E$274,'University Data'!$K$2:$K$274,,0)=Inputs!$C$8,1,0))</f>
        <v>0</v>
      </c>
      <c r="H131" s="54" cm="1">
        <f t="array" ref="H131">IF(SUMPRODUCT(('University Mapping Data'!B:B = 'Output Calculations'!$A131)*('University Mapping Data'!D:D = Inputs!$G$6))&gt; 0, 1, 0)+ IF(SUMPRODUCT(('University Mapping Data'!B:B = 'Output Calculations'!$A131)*('University Mapping Data'!D:D = Inputs!$G$8)) &gt; 0, 1, 0)</f>
        <v>2</v>
      </c>
      <c r="I131" s="19" cm="1">
        <f t="array" ref="I131">_xlfn.XLOOKUP(A131,'University Data'!$E$2:$E$274,IF(Inputs!$C$8='Unique University Data'!$D$3,'University Data'!$F$2:$F$274,'University Data'!$G$2:$G$274),,0)</f>
        <v>0</v>
      </c>
      <c r="J131" s="57">
        <f ca="1">IF(((Inputs!$D$8-F131)/Inputs!$D$8)&gt;0,(Inputs!$D$8-F131)/Inputs!$D$8,0)</f>
        <v>0.47452</v>
      </c>
      <c r="K131" s="58">
        <f>IF(Inputs!$E$8='Output Calculations'!B131,1,IF(Inputs!$E$8="Any",1,0))</f>
        <v>1</v>
      </c>
      <c r="L131" s="49">
        <f>IF(AND(Inputs!$E$8=B131,Inputs!$F$8=C131),1,IF(AND(Inputs!$E$8=B131,Inputs!$F$8="Any"),1,IF(AND(Inputs!$E$8="Any",Inputs!$F$8="Any"),1,IF(AND(Inputs!$E$8="Any",Inputs!$F$8=C131),1,0))))</f>
        <v>0</v>
      </c>
      <c r="M131" s="50">
        <f t="shared" si="1"/>
        <v>1</v>
      </c>
      <c r="N131" s="49">
        <f>IF('Output Calculations'!I131&gt;=Inputs!$H$8,100%,0%)</f>
        <v>0</v>
      </c>
      <c r="O131" s="106">
        <f ca="1">SUMPRODUCT(J131:N131,Inputs!$D$9:$H$9)/SUM(Inputs!$D$9:$H$9)</f>
        <v>0.54745200000000005</v>
      </c>
      <c r="P131" s="107">
        <f>_xlfn.XLOOKUP(C131,'Safety Index'!$A$2:$A$164,'Safety Index'!$D$2:$D$164,,0)</f>
        <v>0.7456275720164609</v>
      </c>
      <c r="Q131" s="18" cm="1">
        <f t="array" ref="Q131:R131">_xlfn.XLOOKUP(A131,'University Data'!$E$2:$E$274,IF(Inputs!$C$8='Unique University Data'!$D$3,'University Data'!$N$2:$O$274,'University Data'!$L$2:$M$274),,0)</f>
        <v>0</v>
      </c>
      <c r="R131" s="18">
        <v>0</v>
      </c>
      <c r="S131" s="76">
        <f>(IF(AND(Q131=0,R131=0),(Inputs!$B$8/4.3)*LOG(I131+1),IF(R131=Q131,IF(Inputs!$B$8&gt;=Q131,1,0),MIN(1,MAX(0,(Inputs!$B$8-Q131)/(R131-Q131))*LOG(I131+1))))*0.9+IF(AND(Inputs!$B$8&gt;R131,R131&gt;0),((Inputs!$B$8-R131)/(4.3-R131))*0.1,0))</f>
        <v>0</v>
      </c>
      <c r="T131" s="108">
        <f>IF(S131=0,0,(S131*0.8)+((Inputs!$J$8/5)*0.2))</f>
        <v>0</v>
      </c>
      <c r="U131" s="74">
        <f>IF(AND(Inputs!$I$8='Unique University Data'!$F$2,S131&gt;0),AVERAGE(O131,P131,T131),IF(T131=0,0,IF(T131=0,0,AVERAGE(O131,T131))))</f>
        <v>0</v>
      </c>
      <c r="V131" s="110" t="str">
        <f>_xlfn.XLOOKUP(A131,'University Data'!$E$2:$E$274,'University Data'!$I$2:$I$274)</f>
        <v>All (except LLB &amp; JD)</v>
      </c>
    </row>
    <row r="132" spans="1:22" ht="27.6">
      <c r="A132" s="3" t="s">
        <v>184</v>
      </c>
      <c r="B132" s="52" t="str" cm="1">
        <f t="array" ref="B132:C132">_xlfn.XLOOKUP(A132,'University Data'!$E$2:$E$274,'University Data'!$B$2:$C$274)</f>
        <v>Europe</v>
      </c>
      <c r="C132" s="47" t="str">
        <v>Czech Republic</v>
      </c>
      <c r="D132" s="51">
        <f>IF(Inputs!$B$8&gt;=(_xlfn.XLOOKUP('Output Calculations'!A132,'University Data'!$E$2:$E$276,'University Data'!$H$2:$H$276,,0)),1,0)</f>
        <v>1</v>
      </c>
      <c r="E132" s="51" t="str">
        <f>_xlfn.XLOOKUP(A132,'University Data'!$E$2:$E$274,'University Data'!$S$2:$S$274)</f>
        <v>Yes (Subject to Availability)</v>
      </c>
      <c r="F132" s="48">
        <f ca="1">_xlfn.XLOOKUP(A132,'University Data'!$E$2:$E$274,'University Data'!$V$2:$V$274)</f>
        <v>836.08199999999988</v>
      </c>
      <c r="G132" s="19">
        <f>IF(_xlfn.XLOOKUP(A132,'University Data'!$E$2:$E$274,'University Data'!$K$2:$K$274,,0)='Unique University Data'!$D$2,1,IF(_xlfn.XLOOKUP(A132,'University Data'!$E$2:$E$274,'University Data'!$K$2:$K$274,,0)=Inputs!$C$8,1,0))</f>
        <v>1</v>
      </c>
      <c r="H132" s="54" cm="1">
        <f t="array" ref="H132">IF(SUMPRODUCT(('University Mapping Data'!B:B = 'Output Calculations'!$A132)*('University Mapping Data'!D:D = Inputs!$G$6))&gt; 0, 1, 0)+ IF(SUMPRODUCT(('University Mapping Data'!B:B = 'Output Calculations'!$A132)*('University Mapping Data'!D:D = Inputs!$G$8)) &gt; 0, 1, 0)</f>
        <v>0</v>
      </c>
      <c r="I132" s="18" cm="1">
        <f t="array" ref="I132">_xlfn.XLOOKUP(A132,'University Data'!$E$2:$E$274,IF(Inputs!$C$8='Unique University Data'!$D$3,'University Data'!$F$2:$F$274,'University Data'!$G$2:$G$274),,0)</f>
        <v>4</v>
      </c>
      <c r="J132" s="57">
        <f ca="1">IF(((Inputs!$D$8-F132)/Inputs!$D$8)&gt;0,(Inputs!$D$8-F132)/Inputs!$D$8,0)</f>
        <v>0.721306</v>
      </c>
      <c r="K132" s="58">
        <f>IF(Inputs!$E$8='Output Calculations'!B132,1,IF(Inputs!$E$8="Any",1,0))</f>
        <v>0</v>
      </c>
      <c r="L132" s="49">
        <f>IF(AND(Inputs!$E$8=B132,Inputs!$F$8=C132),1,IF(AND(Inputs!$E$8=B132,Inputs!$F$8="Any"),1,IF(AND(Inputs!$E$8="Any",Inputs!$F$8="Any"),1,IF(AND(Inputs!$E$8="Any",Inputs!$F$8=C132),1,0))))</f>
        <v>0</v>
      </c>
      <c r="M132" s="50">
        <f t="shared" ref="M132:M195" si="2">IF($H132=2, 100%, IF($H132=1, 50%, 0%))</f>
        <v>0</v>
      </c>
      <c r="N132" s="49">
        <f>IF('Output Calculations'!I132&gt;=Inputs!$H$8,100%,0%)</f>
        <v>1</v>
      </c>
      <c r="O132" s="106">
        <f ca="1">SUMPRODUCT(J132:N132,Inputs!$D$9:$H$9)/SUM(Inputs!$D$9:$H$9)</f>
        <v>0.47213060000000001</v>
      </c>
      <c r="P132" s="107">
        <f>_xlfn.XLOOKUP(C132,'Safety Index'!$A$2:$A$164,'Safety Index'!$D$2:$D$164,,0)</f>
        <v>0.91075102880658432</v>
      </c>
      <c r="Q132" s="18" cm="1">
        <f t="array" ref="Q132:R132">_xlfn.XLOOKUP(A132,'University Data'!$E$2:$E$274,IF(Inputs!$C$8='Unique University Data'!$D$3,'University Data'!$N$2:$O$274,'University Data'!$L$2:$M$274),,0)</f>
        <v>3.59</v>
      </c>
      <c r="R132" s="18">
        <v>4.0599999999999996</v>
      </c>
      <c r="S132" s="76">
        <f>(IF(AND(Q132=0,R132=0),(Inputs!$B$8/4.3)*LOG(I132+1),IF(R132=Q132,IF(Inputs!$B$8&gt;=Q132,1,0),MIN(1,MAX(0,(Inputs!$B$8-Q132)/(R132-Q132))*LOG(I132+1))))*0.9+IF(AND(Inputs!$B$8&gt;R132,R132&gt;0),((Inputs!$B$8-R132)/(4.3-R132))*0.1,0))</f>
        <v>0.37476689594186596</v>
      </c>
      <c r="T132" s="108">
        <f>IF(S132=0,0,(S132*0.8)+((Inputs!$J$8/5)*0.2))</f>
        <v>0.49981351675349278</v>
      </c>
      <c r="U132" s="74">
        <f ca="1">IF(AND(Inputs!$I$8='Unique University Data'!$F$2,S132&gt;0),AVERAGE(O132,P132,T132),IF(T132=0,0,IF(T132=0,0,AVERAGE(O132,T132))))</f>
        <v>0.6275650485200257</v>
      </c>
      <c r="V132" s="110" t="str">
        <f>_xlfn.XLOOKUP(A132,'University Data'!$E$2:$E$274,'University Data'!$I$2:$I$274)</f>
        <v>All (except LLB &amp; JD)</v>
      </c>
    </row>
    <row r="133" spans="1:22" ht="27.6">
      <c r="A133" s="3" t="s">
        <v>185</v>
      </c>
      <c r="B133" s="52" t="str" cm="1">
        <f t="array" ref="B133:C133">_xlfn.XLOOKUP(A133,'University Data'!$E$2:$E$274,'University Data'!$B$2:$C$274)</f>
        <v>Asia</v>
      </c>
      <c r="C133" s="47" t="str">
        <v>S. Korea</v>
      </c>
      <c r="D133" s="51">
        <f>IF(Inputs!$B$8&gt;=(_xlfn.XLOOKUP('Output Calculations'!A133,'University Data'!$E$2:$E$276,'University Data'!$H$2:$H$276,,0)),1,0)</f>
        <v>1</v>
      </c>
      <c r="E133" s="51" t="str">
        <f>_xlfn.XLOOKUP(A133,'University Data'!$E$2:$E$274,'University Data'!$S$2:$S$274)</f>
        <v>Yes (Subject to Availability)</v>
      </c>
      <c r="F133" s="48">
        <f ca="1">_xlfn.XLOOKUP(A133,'University Data'!$E$2:$E$274,'University Data'!$V$2:$V$274)</f>
        <v>960.8549999999999</v>
      </c>
      <c r="G133" s="19">
        <f>IF(_xlfn.XLOOKUP(A133,'University Data'!$E$2:$E$274,'University Data'!$K$2:$K$274,,0)='Unique University Data'!$D$2,1,IF(_xlfn.XLOOKUP(A133,'University Data'!$E$2:$E$274,'University Data'!$K$2:$K$274,,0)=Inputs!$C$8,1,0))</f>
        <v>1</v>
      </c>
      <c r="H133" s="54" cm="1">
        <f t="array" ref="H133">IF(SUMPRODUCT(('University Mapping Data'!B:B = 'Output Calculations'!$A133)*('University Mapping Data'!D:D = Inputs!$G$6))&gt; 0, 1, 0)+ IF(SUMPRODUCT(('University Mapping Data'!B:B = 'Output Calculations'!$A133)*('University Mapping Data'!D:D = Inputs!$G$8)) &gt; 0, 1, 0)</f>
        <v>0</v>
      </c>
      <c r="I133" s="19" cm="1">
        <f t="array" ref="I133">_xlfn.XLOOKUP(A133,'University Data'!$E$2:$E$274,IF(Inputs!$C$8='Unique University Data'!$D$3,'University Data'!$F$2:$F$274,'University Data'!$G$2:$G$274),,0)</f>
        <v>2</v>
      </c>
      <c r="J133" s="57">
        <f ca="1">IF(((Inputs!$D$8-F133)/Inputs!$D$8)&gt;0,(Inputs!$D$8-F133)/Inputs!$D$8,0)</f>
        <v>0.67971499999999996</v>
      </c>
      <c r="K133" s="58">
        <f>IF(Inputs!$E$8='Output Calculations'!B133,1,IF(Inputs!$E$8="Any",1,0))</f>
        <v>1</v>
      </c>
      <c r="L133" s="49">
        <f>IF(AND(Inputs!$E$8=B133,Inputs!$F$8=C133),1,IF(AND(Inputs!$E$8=B133,Inputs!$F$8="Any"),1,IF(AND(Inputs!$E$8="Any",Inputs!$F$8="Any"),1,IF(AND(Inputs!$E$8="Any",Inputs!$F$8=C133),1,0))))</f>
        <v>0</v>
      </c>
      <c r="M133" s="50">
        <f t="shared" si="2"/>
        <v>0</v>
      </c>
      <c r="N133" s="49">
        <f>IF('Output Calculations'!I133&gt;=Inputs!$H$8,100%,0%)</f>
        <v>1</v>
      </c>
      <c r="O133" s="106">
        <f ca="1">SUMPRODUCT(J133:N133,Inputs!$D$9:$H$9)/SUM(Inputs!$D$9:$H$9)</f>
        <v>0.86797150000000001</v>
      </c>
      <c r="P133" s="107">
        <f>_xlfn.XLOOKUP(C133,'Safety Index'!$A$2:$A$164,'Safety Index'!$D$2:$D$164,,0)</f>
        <v>0.81069958847736634</v>
      </c>
      <c r="Q133" s="18" cm="1">
        <f t="array" ref="Q133:R133">_xlfn.XLOOKUP(A133,'University Data'!$E$2:$E$274,IF(Inputs!$C$8='Unique University Data'!$D$3,'University Data'!$N$2:$O$274,'University Data'!$L$2:$M$274),,0)</f>
        <v>3.28</v>
      </c>
      <c r="R133" s="18">
        <v>3.32</v>
      </c>
      <c r="S133" s="76">
        <f>(IF(AND(Q133=0,R133=0),(Inputs!$B$8/4.3)*LOG(I133+1),IF(R133=Q133,IF(Inputs!$B$8&gt;=Q133,1,0),MIN(1,MAX(0,(Inputs!$B$8-Q133)/(R133-Q133))*LOG(I133+1))))*0.9+IF(AND(Inputs!$B$8&gt;R133,R133&gt;0),((Inputs!$B$8-R133)/(4.3-R133))*0.1,0))</f>
        <v>0.95612244897959187</v>
      </c>
      <c r="T133" s="108">
        <f>IF(S133=0,0,(S133*0.8)+((Inputs!$J$8/5)*0.2))</f>
        <v>0.96489795918367349</v>
      </c>
      <c r="U133" s="74">
        <f ca="1">IF(AND(Inputs!$I$8='Unique University Data'!$F$2,S133&gt;0),AVERAGE(O133,P133,T133),IF(T133=0,0,IF(T133=0,0,AVERAGE(O133,T133))))</f>
        <v>0.88118968255367991</v>
      </c>
      <c r="V133" s="110" t="str">
        <f>_xlfn.XLOOKUP(A133,'University Data'!$E$2:$E$274,'University Data'!$I$2:$I$274)</f>
        <v>All (except LLB &amp; JD)</v>
      </c>
    </row>
    <row r="134" spans="1:22" ht="27.6">
      <c r="A134" s="3" t="s">
        <v>186</v>
      </c>
      <c r="B134" s="52" t="str" cm="1">
        <f t="array" ref="B134:C134">_xlfn.XLOOKUP(A134,'University Data'!$E$2:$E$274,'University Data'!$B$2:$C$274)</f>
        <v>North America</v>
      </c>
      <c r="C134" s="47" t="str">
        <v>Canada</v>
      </c>
      <c r="D134" s="51">
        <f>IF(Inputs!$B$8&gt;=(_xlfn.XLOOKUP('Output Calculations'!A134,'University Data'!$E$2:$E$276,'University Data'!$H$2:$H$276,,0)),1,0)</f>
        <v>0</v>
      </c>
      <c r="E134" s="51" t="str">
        <f>_xlfn.XLOOKUP(A134,'University Data'!$E$2:$E$274,'University Data'!$S$2:$S$274)</f>
        <v>Yes (Subject to Availability)</v>
      </c>
      <c r="F134" s="48">
        <f ca="1">_xlfn.XLOOKUP(A134,'University Data'!$E$2:$E$274,'University Data'!$V$2:$V$274)</f>
        <v>1639.7865000000002</v>
      </c>
      <c r="G134" s="19">
        <f>IF(_xlfn.XLOOKUP(A134,'University Data'!$E$2:$E$274,'University Data'!$K$2:$K$274,,0)='Unique University Data'!$D$2,1,IF(_xlfn.XLOOKUP(A134,'University Data'!$E$2:$E$274,'University Data'!$K$2:$K$274,,0)=Inputs!$C$8,1,0))</f>
        <v>1</v>
      </c>
      <c r="H134" s="54" cm="1">
        <f t="array" ref="H134">IF(SUMPRODUCT(('University Mapping Data'!B:B = 'Output Calculations'!$A134)*('University Mapping Data'!D:D = Inputs!$G$6))&gt; 0, 1, 0)+ IF(SUMPRODUCT(('University Mapping Data'!B:B = 'Output Calculations'!$A134)*('University Mapping Data'!D:D = Inputs!$G$8)) &gt; 0, 1, 0)</f>
        <v>2</v>
      </c>
      <c r="I134" s="18" cm="1">
        <f t="array" ref="I134">_xlfn.XLOOKUP(A134,'University Data'!$E$2:$E$274,IF(Inputs!$C$8='Unique University Data'!$D$3,'University Data'!$F$2:$F$274,'University Data'!$G$2:$G$274),,0)</f>
        <v>2</v>
      </c>
      <c r="J134" s="57">
        <f ca="1">IF(((Inputs!$D$8-F134)/Inputs!$D$8)&gt;0,(Inputs!$D$8-F134)/Inputs!$D$8,0)</f>
        <v>0.45340449999999993</v>
      </c>
      <c r="K134" s="58">
        <f>IF(Inputs!$E$8='Output Calculations'!B134,1,IF(Inputs!$E$8="Any",1,0))</f>
        <v>0</v>
      </c>
      <c r="L134" s="49">
        <f>IF(AND(Inputs!$E$8=B134,Inputs!$F$8=C134),1,IF(AND(Inputs!$E$8=B134,Inputs!$F$8="Any"),1,IF(AND(Inputs!$E$8="Any",Inputs!$F$8="Any"),1,IF(AND(Inputs!$E$8="Any",Inputs!$F$8=C134),1,0))))</f>
        <v>0</v>
      </c>
      <c r="M134" s="50">
        <f t="shared" si="2"/>
        <v>1</v>
      </c>
      <c r="N134" s="49">
        <f>IF('Output Calculations'!I134&gt;=Inputs!$H$8,100%,0%)</f>
        <v>1</v>
      </c>
      <c r="O134" s="106">
        <f ca="1">SUMPRODUCT(J134:N134,Inputs!$D$9:$H$9)/SUM(Inputs!$D$9:$H$9)</f>
        <v>0.54534044999999998</v>
      </c>
      <c r="P134" s="107">
        <f>_xlfn.XLOOKUP(C134,'Safety Index'!$A$2:$A$164,'Safety Index'!$D$2:$D$164,,0)</f>
        <v>0.91332304526748975</v>
      </c>
      <c r="Q134" s="18" cm="1">
        <f t="array" ref="Q134:R134">_xlfn.XLOOKUP(A134,'University Data'!$E$2:$E$274,IF(Inputs!$C$8='Unique University Data'!$D$3,'University Data'!$N$2:$O$274,'University Data'!$L$2:$M$274),,0)</f>
        <v>3.29</v>
      </c>
      <c r="R134" s="18">
        <v>3.37</v>
      </c>
      <c r="S134" s="76">
        <f>(IF(AND(Q134=0,R134=0),(Inputs!$B$8/4.3)*LOG(I134+1),IF(R134=Q134,IF(Inputs!$B$8&gt;=Q134,1,0),MIN(1,MAX(0,(Inputs!$B$8-Q134)/(R134-Q134))*LOG(I134+1))))*0.9+IF(AND(Inputs!$B$8&gt;R134,R134&gt;0),((Inputs!$B$8-R134)/(4.3-R134))*0.1,0))</f>
        <v>0.95376344086021514</v>
      </c>
      <c r="T134" s="108">
        <f>IF(S134=0,0,(S134*0.8)+((Inputs!$J$8/5)*0.2))</f>
        <v>0.96301075268817216</v>
      </c>
      <c r="U134" s="74">
        <f ca="1">IF(AND(Inputs!$I$8='Unique University Data'!$F$2,S134&gt;0),AVERAGE(O134,P134,T134),IF(T134=0,0,IF(T134=0,0,AVERAGE(O134,T134))))</f>
        <v>0.80722474931855392</v>
      </c>
      <c r="V134" s="110" t="str">
        <f>_xlfn.XLOOKUP(A134,'University Data'!$E$2:$E$274,'University Data'!$I$2:$I$274)</f>
        <v>BAcc, BBM, BSc (Econ)</v>
      </c>
    </row>
    <row r="135" spans="1:22" ht="27.6">
      <c r="A135" s="3" t="s">
        <v>187</v>
      </c>
      <c r="B135" s="52" t="str" cm="1">
        <f t="array" ref="B135:C135">_xlfn.XLOOKUP(A135,'University Data'!$E$2:$E$274,'University Data'!$B$2:$C$274)</f>
        <v>Asia</v>
      </c>
      <c r="C135" s="47" t="str">
        <v>China</v>
      </c>
      <c r="D135" s="51">
        <f>IF(Inputs!$B$8&gt;=(_xlfn.XLOOKUP('Output Calculations'!A135,'University Data'!$E$2:$E$276,'University Data'!$H$2:$H$276,,0)),1,0)</f>
        <v>0</v>
      </c>
      <c r="E135" s="51" t="str">
        <f>_xlfn.XLOOKUP(A135,'University Data'!$E$2:$E$274,'University Data'!$S$2:$S$274)</f>
        <v>Yes (Subject to Availability)</v>
      </c>
      <c r="F135" s="48">
        <f ca="1">_xlfn.XLOOKUP(A135,'University Data'!$E$2:$E$274,'University Data'!$V$2:$V$274)</f>
        <v>504.46080000000001</v>
      </c>
      <c r="G135" s="19">
        <f>IF(_xlfn.XLOOKUP(A135,'University Data'!$E$2:$E$274,'University Data'!$K$2:$K$274,,0)='Unique University Data'!$D$2,1,IF(_xlfn.XLOOKUP(A135,'University Data'!$E$2:$E$274,'University Data'!$K$2:$K$274,,0)=Inputs!$C$8,1,0))</f>
        <v>1</v>
      </c>
      <c r="H135" s="54" cm="1">
        <f t="array" ref="H135">IF(SUMPRODUCT(('University Mapping Data'!B:B = 'Output Calculations'!$A135)*('University Mapping Data'!D:D = Inputs!$G$6))&gt; 0, 1, 0)+ IF(SUMPRODUCT(('University Mapping Data'!B:B = 'Output Calculations'!$A135)*('University Mapping Data'!D:D = Inputs!$G$8)) &gt; 0, 1, 0)</f>
        <v>2</v>
      </c>
      <c r="I135" s="19" cm="1">
        <f t="array" ref="I135">_xlfn.XLOOKUP(A135,'University Data'!$E$2:$E$274,IF(Inputs!$C$8='Unique University Data'!$D$3,'University Data'!$F$2:$F$274,'University Data'!$G$2:$G$274),,0)</f>
        <v>8</v>
      </c>
      <c r="J135" s="57">
        <f ca="1">IF(((Inputs!$D$8-F135)/Inputs!$D$8)&gt;0,(Inputs!$D$8-F135)/Inputs!$D$8,0)</f>
        <v>0.8318464000000001</v>
      </c>
      <c r="K135" s="58">
        <f>IF(Inputs!$E$8='Output Calculations'!B135,1,IF(Inputs!$E$8="Any",1,0))</f>
        <v>1</v>
      </c>
      <c r="L135" s="49">
        <f>IF(AND(Inputs!$E$8=B135,Inputs!$F$8=C135),1,IF(AND(Inputs!$E$8=B135,Inputs!$F$8="Any"),1,IF(AND(Inputs!$E$8="Any",Inputs!$F$8="Any"),1,IF(AND(Inputs!$E$8="Any",Inputs!$F$8=C135),1,0))))</f>
        <v>0</v>
      </c>
      <c r="M135" s="50">
        <f t="shared" si="2"/>
        <v>1</v>
      </c>
      <c r="N135" s="49">
        <f>IF('Output Calculations'!I135&gt;=Inputs!$H$8,100%,0%)</f>
        <v>1</v>
      </c>
      <c r="O135" s="106">
        <f ca="1">SUMPRODUCT(J135:N135,Inputs!$D$9:$H$9)/SUM(Inputs!$D$9:$H$9)</f>
        <v>0.98318463999999994</v>
      </c>
      <c r="P135" s="107">
        <f>_xlfn.XLOOKUP(C135,'Safety Index'!$A$2:$A$164,'Safety Index'!$D$2:$D$164,,0)</f>
        <v>0.7456275720164609</v>
      </c>
      <c r="Q135" s="18" cm="1">
        <f t="array" ref="Q135:R135">_xlfn.XLOOKUP(A135,'University Data'!$E$2:$E$274,IF(Inputs!$C$8='Unique University Data'!$D$3,'University Data'!$N$2:$O$274,'University Data'!$L$2:$M$274),,0)</f>
        <v>3.19</v>
      </c>
      <c r="R135" s="18">
        <v>3.65</v>
      </c>
      <c r="S135" s="76">
        <f>(IF(AND(Q135=0,R135=0),(Inputs!$B$8/4.3)*LOG(I135+1),IF(R135=Q135,IF(Inputs!$B$8&gt;=Q135,1,0),MIN(1,MAX(0,(Inputs!$B$8-Q135)/(R135-Q135))*LOG(I135+1))))*0.9+IF(AND(Inputs!$B$8&gt;R135,R135&gt;0),((Inputs!$B$8-R135)/(4.3-R135))*0.1,0))</f>
        <v>0.93384615384615388</v>
      </c>
      <c r="T135" s="108">
        <f>IF(S135=0,0,(S135*0.8)+((Inputs!$J$8/5)*0.2))</f>
        <v>0.94707692307692315</v>
      </c>
      <c r="U135" s="74">
        <f ca="1">IF(AND(Inputs!$I$8='Unique University Data'!$F$2,S135&gt;0),AVERAGE(O135,P135,T135),IF(T135=0,0,IF(T135=0,0,AVERAGE(O135,T135))))</f>
        <v>0.89196304503112811</v>
      </c>
      <c r="V135" s="110" t="str">
        <f>_xlfn.XLOOKUP(A135,'University Data'!$E$2:$E$274,'University Data'!$I$2:$I$274)</f>
        <v>All (except LLB &amp; JD)</v>
      </c>
    </row>
    <row r="136" spans="1:22" ht="27.6">
      <c r="A136" s="3" t="s">
        <v>188</v>
      </c>
      <c r="B136" s="52" t="str" cm="1">
        <f t="array" ref="B136:C136">_xlfn.XLOOKUP(A136,'University Data'!$E$2:$E$274,'University Data'!$B$2:$C$274)</f>
        <v>Asia</v>
      </c>
      <c r="C136" s="47" t="str">
        <v>China</v>
      </c>
      <c r="D136" s="51">
        <f>IF(Inputs!$B$8&gt;=(_xlfn.XLOOKUP('Output Calculations'!A136,'University Data'!$E$2:$E$276,'University Data'!$H$2:$H$276,,0)),1,0)</f>
        <v>0</v>
      </c>
      <c r="E136" s="51" t="str">
        <f>_xlfn.XLOOKUP(A136,'University Data'!$E$2:$E$274,'University Data'!$S$2:$S$274)</f>
        <v>Yes (Subject to Availability)</v>
      </c>
      <c r="F136" s="48">
        <f ca="1">_xlfn.XLOOKUP(A136,'University Data'!$E$2:$E$274,'University Data'!$V$2:$V$274)</f>
        <v>504.46080000000001</v>
      </c>
      <c r="G136" s="19">
        <f>IF(_xlfn.XLOOKUP(A136,'University Data'!$E$2:$E$274,'University Data'!$K$2:$K$274,,0)='Unique University Data'!$D$2,1,IF(_xlfn.XLOOKUP(A136,'University Data'!$E$2:$E$274,'University Data'!$K$2:$K$274,,0)=Inputs!$C$8,1,0))</f>
        <v>0</v>
      </c>
      <c r="H136" s="54" cm="1">
        <f t="array" ref="H136">IF(SUMPRODUCT(('University Mapping Data'!B:B = 'Output Calculations'!$A136)*('University Mapping Data'!D:D = Inputs!$G$6))&gt; 0, 1, 0)+ IF(SUMPRODUCT(('University Mapping Data'!B:B = 'Output Calculations'!$A136)*('University Mapping Data'!D:D = Inputs!$G$8)) &gt; 0, 1, 0)</f>
        <v>0</v>
      </c>
      <c r="I136" s="18" cm="1">
        <f t="array" ref="I136">_xlfn.XLOOKUP(A136,'University Data'!$E$2:$E$274,IF(Inputs!$C$8='Unique University Data'!$D$3,'University Data'!$F$2:$F$274,'University Data'!$G$2:$G$274),,0)</f>
        <v>0</v>
      </c>
      <c r="J136" s="57">
        <f ca="1">IF(((Inputs!$D$8-F136)/Inputs!$D$8)&gt;0,(Inputs!$D$8-F136)/Inputs!$D$8,0)</f>
        <v>0.8318464000000001</v>
      </c>
      <c r="K136" s="58">
        <f>IF(Inputs!$E$8='Output Calculations'!B136,1,IF(Inputs!$E$8="Any",1,0))</f>
        <v>1</v>
      </c>
      <c r="L136" s="49">
        <f>IF(AND(Inputs!$E$8=B136,Inputs!$F$8=C136),1,IF(AND(Inputs!$E$8=B136,Inputs!$F$8="Any"),1,IF(AND(Inputs!$E$8="Any",Inputs!$F$8="Any"),1,IF(AND(Inputs!$E$8="Any",Inputs!$F$8=C136),1,0))))</f>
        <v>0</v>
      </c>
      <c r="M136" s="50">
        <f t="shared" si="2"/>
        <v>0</v>
      </c>
      <c r="N136" s="49">
        <f>IF('Output Calculations'!I136&gt;=Inputs!$H$8,100%,0%)</f>
        <v>0</v>
      </c>
      <c r="O136" s="106">
        <f ca="1">SUMPRODUCT(J136:N136,Inputs!$D$9:$H$9)/SUM(Inputs!$D$9:$H$9)</f>
        <v>0.48318464</v>
      </c>
      <c r="P136" s="107">
        <f>_xlfn.XLOOKUP(C136,'Safety Index'!$A$2:$A$164,'Safety Index'!$D$2:$D$164,,0)</f>
        <v>0.7456275720164609</v>
      </c>
      <c r="Q136" s="18" cm="1">
        <f t="array" ref="Q136:R136">_xlfn.XLOOKUP(A136,'University Data'!$E$2:$E$274,IF(Inputs!$C$8='Unique University Data'!$D$3,'University Data'!$N$2:$O$274,'University Data'!$L$2:$M$274),,0)</f>
        <v>0</v>
      </c>
      <c r="R136" s="18">
        <v>0</v>
      </c>
      <c r="S136" s="76">
        <f>(IF(AND(Q136=0,R136=0),(Inputs!$B$8/4.3)*LOG(I136+1),IF(R136=Q136,IF(Inputs!$B$8&gt;=Q136,1,0),MIN(1,MAX(0,(Inputs!$B$8-Q136)/(R136-Q136))*LOG(I136+1))))*0.9+IF(AND(Inputs!$B$8&gt;R136,R136&gt;0),((Inputs!$B$8-R136)/(4.3-R136))*0.1,0))</f>
        <v>0</v>
      </c>
      <c r="T136" s="108">
        <f>IF(S136=0,0,(S136*0.8)+((Inputs!$J$8/5)*0.2))</f>
        <v>0</v>
      </c>
      <c r="U136" s="74">
        <f>IF(AND(Inputs!$I$8='Unique University Data'!$F$2,S136&gt;0),AVERAGE(O136,P136,T136),IF(T136=0,0,IF(T136=0,0,AVERAGE(O136,T136))))</f>
        <v>0</v>
      </c>
      <c r="V136" s="110" t="str">
        <f>_xlfn.XLOOKUP(A136,'University Data'!$E$2:$E$274,'University Data'!$I$2:$I$274)</f>
        <v>All (except LLB &amp; JD)</v>
      </c>
    </row>
    <row r="137" spans="1:22" ht="27.6">
      <c r="A137" s="7" t="s">
        <v>189</v>
      </c>
      <c r="B137" s="52" t="str" cm="1">
        <f t="array" ref="B137:C137">_xlfn.XLOOKUP(A137,'University Data'!$E$2:$E$274,'University Data'!$B$2:$C$274)</f>
        <v>Asia</v>
      </c>
      <c r="C137" s="47" t="str">
        <v>China</v>
      </c>
      <c r="D137" s="51">
        <f>IF(Inputs!$B$8&gt;=(_xlfn.XLOOKUP('Output Calculations'!A137,'University Data'!$E$2:$E$276,'University Data'!$H$2:$H$276,,0)),1,0)</f>
        <v>0</v>
      </c>
      <c r="E137" s="51" t="str">
        <f>_xlfn.XLOOKUP(A137,'University Data'!$E$2:$E$274,'University Data'!$S$2:$S$274)</f>
        <v>Yes (Subject to Availability)</v>
      </c>
      <c r="F137" s="48">
        <f ca="1">_xlfn.XLOOKUP(A137,'University Data'!$E$2:$E$274,'University Data'!$V$2:$V$274)</f>
        <v>504.46080000000001</v>
      </c>
      <c r="G137" s="19">
        <f>IF(_xlfn.XLOOKUP(A137,'University Data'!$E$2:$E$274,'University Data'!$K$2:$K$274,,0)='Unique University Data'!$D$2,1,IF(_xlfn.XLOOKUP(A137,'University Data'!$E$2:$E$274,'University Data'!$K$2:$K$274,,0)=Inputs!$C$8,1,0))</f>
        <v>0</v>
      </c>
      <c r="H137" s="54" cm="1">
        <f t="array" ref="H137">IF(SUMPRODUCT(('University Mapping Data'!B:B = 'Output Calculations'!$A137)*('University Mapping Data'!D:D = Inputs!$G$6))&gt; 0, 1, 0)+ IF(SUMPRODUCT(('University Mapping Data'!B:B = 'Output Calculations'!$A137)*('University Mapping Data'!D:D = Inputs!$G$8)) &gt; 0, 1, 0)</f>
        <v>0</v>
      </c>
      <c r="I137" s="19" cm="1">
        <f t="array" ref="I137">_xlfn.XLOOKUP(A137,'University Data'!$E$2:$E$274,IF(Inputs!$C$8='Unique University Data'!$D$3,'University Data'!$F$2:$F$274,'University Data'!$G$2:$G$274),,0)</f>
        <v>0</v>
      </c>
      <c r="J137" s="57">
        <f ca="1">IF(((Inputs!$D$8-F137)/Inputs!$D$8)&gt;0,(Inputs!$D$8-F137)/Inputs!$D$8,0)</f>
        <v>0.8318464000000001</v>
      </c>
      <c r="K137" s="58">
        <f>IF(Inputs!$E$8='Output Calculations'!B137,1,IF(Inputs!$E$8="Any",1,0))</f>
        <v>1</v>
      </c>
      <c r="L137" s="49">
        <f>IF(AND(Inputs!$E$8=B137,Inputs!$F$8=C137),1,IF(AND(Inputs!$E$8=B137,Inputs!$F$8="Any"),1,IF(AND(Inputs!$E$8="Any",Inputs!$F$8="Any"),1,IF(AND(Inputs!$E$8="Any",Inputs!$F$8=C137),1,0))))</f>
        <v>0</v>
      </c>
      <c r="M137" s="50">
        <f t="shared" si="2"/>
        <v>0</v>
      </c>
      <c r="N137" s="49">
        <f>IF('Output Calculations'!I137&gt;=Inputs!$H$8,100%,0%)</f>
        <v>0</v>
      </c>
      <c r="O137" s="106">
        <f ca="1">SUMPRODUCT(J137:N137,Inputs!$D$9:$H$9)/SUM(Inputs!$D$9:$H$9)</f>
        <v>0.48318464</v>
      </c>
      <c r="P137" s="107">
        <f>_xlfn.XLOOKUP(C137,'Safety Index'!$A$2:$A$164,'Safety Index'!$D$2:$D$164,,0)</f>
        <v>0.7456275720164609</v>
      </c>
      <c r="Q137" s="18" cm="1">
        <f t="array" ref="Q137:R137">_xlfn.XLOOKUP(A137,'University Data'!$E$2:$E$274,IF(Inputs!$C$8='Unique University Data'!$D$3,'University Data'!$N$2:$O$274,'University Data'!$L$2:$M$274),,0)</f>
        <v>0</v>
      </c>
      <c r="R137" s="18">
        <v>0</v>
      </c>
      <c r="S137" s="76">
        <f>(IF(AND(Q137=0,R137=0),(Inputs!$B$8/4.3)*LOG(I137+1),IF(R137=Q137,IF(Inputs!$B$8&gt;=Q137,1,0),MIN(1,MAX(0,(Inputs!$B$8-Q137)/(R137-Q137))*LOG(I137+1))))*0.9+IF(AND(Inputs!$B$8&gt;R137,R137&gt;0),((Inputs!$B$8-R137)/(4.3-R137))*0.1,0))</f>
        <v>0</v>
      </c>
      <c r="T137" s="108">
        <f>IF(S137=0,0,(S137*0.8)+((Inputs!$J$8/5)*0.2))</f>
        <v>0</v>
      </c>
      <c r="U137" s="74">
        <f>IF(AND(Inputs!$I$8='Unique University Data'!$F$2,S137&gt;0),AVERAGE(O137,P137,T137),IF(T137=0,0,IF(T137=0,0,AVERAGE(O137,T137))))</f>
        <v>0</v>
      </c>
      <c r="V137" s="110" t="str">
        <f>_xlfn.XLOOKUP(A137,'University Data'!$E$2:$E$274,'University Data'!$I$2:$I$274)</f>
        <v>LLB &amp; JD</v>
      </c>
    </row>
    <row r="138" spans="1:22" ht="27.6">
      <c r="A138" s="3" t="s">
        <v>190</v>
      </c>
      <c r="B138" s="52" t="str" cm="1">
        <f t="array" ref="B138:C138">_xlfn.XLOOKUP(A138,'University Data'!$E$2:$E$274,'University Data'!$B$2:$C$274)</f>
        <v>Asia</v>
      </c>
      <c r="C138" s="47" t="str">
        <v>Japan</v>
      </c>
      <c r="D138" s="51">
        <f>IF(Inputs!$B$8&gt;=(_xlfn.XLOOKUP('Output Calculations'!A138,'University Data'!$E$2:$E$276,'University Data'!$H$2:$H$276,,0)),1,0)</f>
        <v>0</v>
      </c>
      <c r="E138" s="51" t="str">
        <f>_xlfn.XLOOKUP(A138,'University Data'!$E$2:$E$274,'University Data'!$S$2:$S$274)</f>
        <v>Yes (Subject to Availability)</v>
      </c>
      <c r="F138" s="48">
        <f ca="1">_xlfn.XLOOKUP(A138,'University Data'!$E$2:$E$274,'University Data'!$V$2:$V$274)</f>
        <v>1761.1776</v>
      </c>
      <c r="G138" s="19">
        <f>IF(_xlfn.XLOOKUP(A138,'University Data'!$E$2:$E$274,'University Data'!$K$2:$K$274,,0)='Unique University Data'!$D$2,1,IF(_xlfn.XLOOKUP(A138,'University Data'!$E$2:$E$274,'University Data'!$K$2:$K$274,,0)=Inputs!$C$8,1,0))</f>
        <v>0</v>
      </c>
      <c r="H138" s="54" cm="1">
        <f t="array" ref="H138">IF(SUMPRODUCT(('University Mapping Data'!B:B = 'Output Calculations'!$A138)*('University Mapping Data'!D:D = Inputs!$G$6))&gt; 0, 1, 0)+ IF(SUMPRODUCT(('University Mapping Data'!B:B = 'Output Calculations'!$A138)*('University Mapping Data'!D:D = Inputs!$G$8)) &gt; 0, 1, 0)</f>
        <v>2</v>
      </c>
      <c r="I138" s="18" cm="1">
        <f t="array" ref="I138">_xlfn.XLOOKUP(A138,'University Data'!$E$2:$E$274,IF(Inputs!$C$8='Unique University Data'!$D$3,'University Data'!$F$2:$F$274,'University Data'!$G$2:$G$274),,0)</f>
        <v>0</v>
      </c>
      <c r="J138" s="57">
        <f ca="1">IF(((Inputs!$D$8-F138)/Inputs!$D$8)&gt;0,(Inputs!$D$8-F138)/Inputs!$D$8,0)</f>
        <v>0.4129408</v>
      </c>
      <c r="K138" s="58">
        <f>IF(Inputs!$E$8='Output Calculations'!B138,1,IF(Inputs!$E$8="Any",1,0))</f>
        <v>1</v>
      </c>
      <c r="L138" s="49">
        <f>IF(AND(Inputs!$E$8=B138,Inputs!$F$8=C138),1,IF(AND(Inputs!$E$8=B138,Inputs!$F$8="Any"),1,IF(AND(Inputs!$E$8="Any",Inputs!$F$8="Any"),1,IF(AND(Inputs!$E$8="Any",Inputs!$F$8=C138),1,0))))</f>
        <v>1</v>
      </c>
      <c r="M138" s="50">
        <f t="shared" si="2"/>
        <v>1</v>
      </c>
      <c r="N138" s="49">
        <f>IF('Output Calculations'!I138&gt;=Inputs!$H$8,100%,0%)</f>
        <v>0</v>
      </c>
      <c r="O138" s="106">
        <f ca="1">SUMPRODUCT(J138:N138,Inputs!$D$9:$H$9)/SUM(Inputs!$D$9:$H$9)</f>
        <v>0.54129408000000001</v>
      </c>
      <c r="P138" s="107">
        <f>_xlfn.XLOOKUP(C138,'Safety Index'!$A$2:$A$164,'Safety Index'!$D$2:$D$164,,0)</f>
        <v>0.89377572016460904</v>
      </c>
      <c r="Q138" s="18" cm="1">
        <f t="array" ref="Q138:R138">_xlfn.XLOOKUP(A138,'University Data'!$E$2:$E$274,IF(Inputs!$C$8='Unique University Data'!$D$3,'University Data'!$N$2:$O$274,'University Data'!$L$2:$M$274),,0)</f>
        <v>0</v>
      </c>
      <c r="R138" s="18">
        <v>0</v>
      </c>
      <c r="S138" s="76">
        <f>(IF(AND(Q138=0,R138=0),(Inputs!$B$8/4.3)*LOG(I138+1),IF(R138=Q138,IF(Inputs!$B$8&gt;=Q138,1,0),MIN(1,MAX(0,(Inputs!$B$8-Q138)/(R138-Q138))*LOG(I138+1))))*0.9+IF(AND(Inputs!$B$8&gt;R138,R138&gt;0),((Inputs!$B$8-R138)/(4.3-R138))*0.1,0))</f>
        <v>0</v>
      </c>
      <c r="T138" s="108">
        <f>IF(S138=0,0,(S138*0.8)+((Inputs!$J$8/5)*0.2))</f>
        <v>0</v>
      </c>
      <c r="U138" s="74">
        <f>IF(AND(Inputs!$I$8='Unique University Data'!$F$2,S138&gt;0),AVERAGE(O138,P138,T138),IF(T138=0,0,IF(T138=0,0,AVERAGE(O138,T138))))</f>
        <v>0</v>
      </c>
      <c r="V138" s="110" t="str">
        <f>_xlfn.XLOOKUP(A138,'University Data'!$E$2:$E$274,'University Data'!$I$2:$I$274)</f>
        <v>All (except LLB &amp; JD)</v>
      </c>
    </row>
    <row r="139" spans="1:22" ht="27.6">
      <c r="A139" s="3" t="s">
        <v>191</v>
      </c>
      <c r="B139" s="52" t="str" cm="1">
        <f t="array" ref="B139:C139">_xlfn.XLOOKUP(A139,'University Data'!$E$2:$E$274,'University Data'!$B$2:$C$274)</f>
        <v>Asia</v>
      </c>
      <c r="C139" s="47" t="str">
        <v>Japan</v>
      </c>
      <c r="D139" s="51">
        <f>IF(Inputs!$B$8&gt;=(_xlfn.XLOOKUP('Output Calculations'!A139,'University Data'!$E$2:$E$276,'University Data'!$H$2:$H$276,,0)),1,0)</f>
        <v>1</v>
      </c>
      <c r="E139" s="51" t="str">
        <f>_xlfn.XLOOKUP(A139,'University Data'!$E$2:$E$274,'University Data'!$S$2:$S$274)</f>
        <v>Yes (Subject to Availability)</v>
      </c>
      <c r="F139" s="48">
        <f ca="1">_xlfn.XLOOKUP(A139,'University Data'!$E$2:$E$274,'University Data'!$V$2:$V$274)</f>
        <v>1761.1776</v>
      </c>
      <c r="G139" s="19">
        <f>IF(_xlfn.XLOOKUP(A139,'University Data'!$E$2:$E$274,'University Data'!$K$2:$K$274,,0)='Unique University Data'!$D$2,1,IF(_xlfn.XLOOKUP(A139,'University Data'!$E$2:$E$274,'University Data'!$K$2:$K$274,,0)=Inputs!$C$8,1,0))</f>
        <v>0</v>
      </c>
      <c r="H139" s="54" cm="1">
        <f t="array" ref="H139">IF(SUMPRODUCT(('University Mapping Data'!B:B = 'Output Calculations'!$A139)*('University Mapping Data'!D:D = Inputs!$G$6))&gt; 0, 1, 0)+ IF(SUMPRODUCT(('University Mapping Data'!B:B = 'Output Calculations'!$A139)*('University Mapping Data'!D:D = Inputs!$G$8)) &gt; 0, 1, 0)</f>
        <v>0</v>
      </c>
      <c r="I139" s="19" cm="1">
        <f t="array" ref="I139">_xlfn.XLOOKUP(A139,'University Data'!$E$2:$E$274,IF(Inputs!$C$8='Unique University Data'!$D$3,'University Data'!$F$2:$F$274,'University Data'!$G$2:$G$274),,0)</f>
        <v>0</v>
      </c>
      <c r="J139" s="57">
        <f ca="1">IF(((Inputs!$D$8-F139)/Inputs!$D$8)&gt;0,(Inputs!$D$8-F139)/Inputs!$D$8,0)</f>
        <v>0.4129408</v>
      </c>
      <c r="K139" s="58">
        <f>IF(Inputs!$E$8='Output Calculations'!B139,1,IF(Inputs!$E$8="Any",1,0))</f>
        <v>1</v>
      </c>
      <c r="L139" s="49">
        <f>IF(AND(Inputs!$E$8=B139,Inputs!$F$8=C139),1,IF(AND(Inputs!$E$8=B139,Inputs!$F$8="Any"),1,IF(AND(Inputs!$E$8="Any",Inputs!$F$8="Any"),1,IF(AND(Inputs!$E$8="Any",Inputs!$F$8=C139),1,0))))</f>
        <v>1</v>
      </c>
      <c r="M139" s="50">
        <f t="shared" si="2"/>
        <v>0</v>
      </c>
      <c r="N139" s="49">
        <f>IF('Output Calculations'!I139&gt;=Inputs!$H$8,100%,0%)</f>
        <v>0</v>
      </c>
      <c r="O139" s="106">
        <f ca="1">SUMPRODUCT(J139:N139,Inputs!$D$9:$H$9)/SUM(Inputs!$D$9:$H$9)</f>
        <v>0.44129408000000003</v>
      </c>
      <c r="P139" s="107">
        <f>_xlfn.XLOOKUP(C139,'Safety Index'!$A$2:$A$164,'Safety Index'!$D$2:$D$164,,0)</f>
        <v>0.89377572016460904</v>
      </c>
      <c r="Q139" s="18" cm="1">
        <f t="array" ref="Q139:R139">_xlfn.XLOOKUP(A139,'University Data'!$E$2:$E$274,IF(Inputs!$C$8='Unique University Data'!$D$3,'University Data'!$N$2:$O$274,'University Data'!$L$2:$M$274),,0)</f>
        <v>0</v>
      </c>
      <c r="R139" s="18">
        <v>0</v>
      </c>
      <c r="S139" s="76">
        <f>(IF(AND(Q139=0,R139=0),(Inputs!$B$8/4.3)*LOG(I139+1),IF(R139=Q139,IF(Inputs!$B$8&gt;=Q139,1,0),MIN(1,MAX(0,(Inputs!$B$8-Q139)/(R139-Q139))*LOG(I139+1))))*0.9+IF(AND(Inputs!$B$8&gt;R139,R139&gt;0),((Inputs!$B$8-R139)/(4.3-R139))*0.1,0))</f>
        <v>0</v>
      </c>
      <c r="T139" s="108">
        <f>IF(S139=0,0,(S139*0.8)+((Inputs!$J$8/5)*0.2))</f>
        <v>0</v>
      </c>
      <c r="U139" s="74">
        <f>IF(AND(Inputs!$I$8='Unique University Data'!$F$2,S139&gt;0),AVERAGE(O139,P139,T139),IF(T139=0,0,IF(T139=0,0,AVERAGE(O139,T139))))</f>
        <v>0</v>
      </c>
      <c r="V139" s="110" t="str">
        <f>_xlfn.XLOOKUP(A139,'University Data'!$E$2:$E$274,'University Data'!$I$2:$I$274)</f>
        <v>LLB &amp; JD</v>
      </c>
    </row>
    <row r="140" spans="1:22" ht="27.6">
      <c r="A140" s="3" t="s">
        <v>192</v>
      </c>
      <c r="B140" s="52" t="str" cm="1">
        <f t="array" ref="B140:C140">_xlfn.XLOOKUP(A140,'University Data'!$E$2:$E$274,'University Data'!$B$2:$C$274)</f>
        <v>Middle East</v>
      </c>
      <c r="C140" s="47" t="str">
        <v>Turkey</v>
      </c>
      <c r="D140" s="51">
        <f>IF(Inputs!$B$8&gt;=(_xlfn.XLOOKUP('Output Calculations'!A140,'University Data'!$E$2:$E$276,'University Data'!$H$2:$H$276,,0)),1,0)</f>
        <v>1</v>
      </c>
      <c r="E140" s="51" t="str">
        <f>_xlfn.XLOOKUP(A140,'University Data'!$E$2:$E$274,'University Data'!$S$2:$S$274)</f>
        <v>Yes (Subject to Availability)</v>
      </c>
      <c r="F140" s="48">
        <f ca="1">_xlfn.XLOOKUP(A140,'University Data'!$E$2:$E$274,'University Data'!$V$2:$V$274)</f>
        <v>1571.4888000000001</v>
      </c>
      <c r="G140" s="19">
        <f>IF(_xlfn.XLOOKUP(A140,'University Data'!$E$2:$E$274,'University Data'!$K$2:$K$274,,0)='Unique University Data'!$D$2,1,IF(_xlfn.XLOOKUP(A140,'University Data'!$E$2:$E$274,'University Data'!$K$2:$K$274,,0)=Inputs!$C$8,1,0))</f>
        <v>1</v>
      </c>
      <c r="H140" s="54" cm="1">
        <f t="array" ref="H140">IF(SUMPRODUCT(('University Mapping Data'!B:B = 'Output Calculations'!$A140)*('University Mapping Data'!D:D = Inputs!$G$6))&gt; 0, 1, 0)+ IF(SUMPRODUCT(('University Mapping Data'!B:B = 'Output Calculations'!$A140)*('University Mapping Data'!D:D = Inputs!$G$8)) &gt; 0, 1, 0)</f>
        <v>2</v>
      </c>
      <c r="I140" s="18" cm="1">
        <f t="array" ref="I140">_xlfn.XLOOKUP(A140,'University Data'!$E$2:$E$274,IF(Inputs!$C$8='Unique University Data'!$D$3,'University Data'!$F$2:$F$274,'University Data'!$G$2:$G$274),,0)</f>
        <v>1</v>
      </c>
      <c r="J140" s="57">
        <f ca="1">IF(((Inputs!$D$8-F140)/Inputs!$D$8)&gt;0,(Inputs!$D$8-F140)/Inputs!$D$8,0)</f>
        <v>0.47617039999999999</v>
      </c>
      <c r="K140" s="58">
        <f>IF(Inputs!$E$8='Output Calculations'!B140,1,IF(Inputs!$E$8="Any",1,0))</f>
        <v>0</v>
      </c>
      <c r="L140" s="49">
        <f>IF(AND(Inputs!$E$8=B140,Inputs!$F$8=C140),1,IF(AND(Inputs!$E$8=B140,Inputs!$F$8="Any"),1,IF(AND(Inputs!$E$8="Any",Inputs!$F$8="Any"),1,IF(AND(Inputs!$E$8="Any",Inputs!$F$8=C140),1,0))))</f>
        <v>0</v>
      </c>
      <c r="M140" s="50">
        <f t="shared" si="2"/>
        <v>1</v>
      </c>
      <c r="N140" s="49">
        <f>IF('Output Calculations'!I140&gt;=Inputs!$H$8,100%,0%)</f>
        <v>1</v>
      </c>
      <c r="O140" s="106">
        <f ca="1">SUMPRODUCT(J140:N140,Inputs!$D$9:$H$9)/SUM(Inputs!$D$9:$H$9)</f>
        <v>0.54761704</v>
      </c>
      <c r="P140" s="107">
        <f>_xlfn.XLOOKUP(C140,'Safety Index'!$A$2:$A$164,'Safety Index'!$D$2:$D$164,,0)</f>
        <v>0.57098765432098775</v>
      </c>
      <c r="Q140" s="18" cm="1">
        <f t="array" ref="Q140:R140">_xlfn.XLOOKUP(A140,'University Data'!$E$2:$E$274,IF(Inputs!$C$8='Unique University Data'!$D$3,'University Data'!$N$2:$O$274,'University Data'!$L$2:$M$274),,0)</f>
        <v>3.06</v>
      </c>
      <c r="R140" s="18">
        <v>3.06</v>
      </c>
      <c r="S140" s="76">
        <f>(IF(AND(Q140=0,R140=0),(Inputs!$B$8/4.3)*LOG(I140+1),IF(R140=Q140,IF(Inputs!$B$8&gt;=Q140,1,0),MIN(1,MAX(0,(Inputs!$B$8-Q140)/(R140-Q140))*LOG(I140+1))))*0.9+IF(AND(Inputs!$B$8&gt;R140,R140&gt;0),((Inputs!$B$8-R140)/(4.3-R140))*0.1,0))</f>
        <v>0.9653225806451613</v>
      </c>
      <c r="T140" s="108">
        <f>IF(S140=0,0,(S140*0.8)+((Inputs!$J$8/5)*0.2))</f>
        <v>0.97225806451612917</v>
      </c>
      <c r="U140" s="74">
        <f ca="1">IF(AND(Inputs!$I$8='Unique University Data'!$F$2,S140&gt;0),AVERAGE(O140,P140,T140),IF(T140=0,0,IF(T140=0,0,AVERAGE(O140,T140))))</f>
        <v>0.69695425294570568</v>
      </c>
      <c r="V140" s="110" t="str">
        <f>_xlfn.XLOOKUP(A140,'University Data'!$E$2:$E$274,'University Data'!$I$2:$I$274)</f>
        <v>All (except LLB &amp; JD)</v>
      </c>
    </row>
    <row r="141" spans="1:22" ht="27.6">
      <c r="A141" s="3" t="s">
        <v>193</v>
      </c>
      <c r="B141" s="52" t="str" cm="1">
        <f t="array" ref="B141:C141">_xlfn.XLOOKUP(A141,'University Data'!$E$2:$E$274,'University Data'!$B$2:$C$274)</f>
        <v>Europe</v>
      </c>
      <c r="C141" s="47" t="str">
        <v>France</v>
      </c>
      <c r="D141" s="51">
        <f>IF(Inputs!$B$8&gt;=(_xlfn.XLOOKUP('Output Calculations'!A141,'University Data'!$E$2:$E$276,'University Data'!$H$2:$H$276,,0)),1,0)</f>
        <v>1</v>
      </c>
      <c r="E141" s="51" t="str">
        <f>_xlfn.XLOOKUP(A141,'University Data'!$E$2:$E$274,'University Data'!$S$2:$S$274)</f>
        <v>Yes (Subject to Availability)</v>
      </c>
      <c r="F141" s="48">
        <f ca="1">_xlfn.XLOOKUP(A141,'University Data'!$E$2:$E$274,'University Data'!$V$2:$V$274)</f>
        <v>2096.7835</v>
      </c>
      <c r="G141" s="19">
        <f>IF(_xlfn.XLOOKUP(A141,'University Data'!$E$2:$E$274,'University Data'!$K$2:$K$274,,0)='Unique University Data'!$D$2,1,IF(_xlfn.XLOOKUP(A141,'University Data'!$E$2:$E$274,'University Data'!$K$2:$K$274,,0)=Inputs!$C$8,1,0))</f>
        <v>1</v>
      </c>
      <c r="H141" s="54" cm="1">
        <f t="array" ref="H141">IF(SUMPRODUCT(('University Mapping Data'!B:B = 'Output Calculations'!$A141)*('University Mapping Data'!D:D = Inputs!$G$6))&gt; 0, 1, 0)+ IF(SUMPRODUCT(('University Mapping Data'!B:B = 'Output Calculations'!$A141)*('University Mapping Data'!D:D = Inputs!$G$8)) &gt; 0, 1, 0)</f>
        <v>2</v>
      </c>
      <c r="I141" s="19" cm="1">
        <f t="array" ref="I141">_xlfn.XLOOKUP(A141,'University Data'!$E$2:$E$274,IF(Inputs!$C$8='Unique University Data'!$D$3,'University Data'!$F$2:$F$274,'University Data'!$G$2:$G$274),,0)</f>
        <v>5</v>
      </c>
      <c r="J141" s="57">
        <f ca="1">IF(((Inputs!$D$8-F141)/Inputs!$D$8)&gt;0,(Inputs!$D$8-F141)/Inputs!$D$8,0)</f>
        <v>0.30107216666666664</v>
      </c>
      <c r="K141" s="58">
        <f>IF(Inputs!$E$8='Output Calculations'!B141,1,IF(Inputs!$E$8="Any",1,0))</f>
        <v>0</v>
      </c>
      <c r="L141" s="49">
        <f>IF(AND(Inputs!$E$8=B141,Inputs!$F$8=C141),1,IF(AND(Inputs!$E$8=B141,Inputs!$F$8="Any"),1,IF(AND(Inputs!$E$8="Any",Inputs!$F$8="Any"),1,IF(AND(Inputs!$E$8="Any",Inputs!$F$8=C141),1,0))))</f>
        <v>0</v>
      </c>
      <c r="M141" s="50">
        <f t="shared" si="2"/>
        <v>1</v>
      </c>
      <c r="N141" s="49">
        <f>IF('Output Calculations'!I141&gt;=Inputs!$H$8,100%,0%)</f>
        <v>1</v>
      </c>
      <c r="O141" s="106">
        <f ca="1">SUMPRODUCT(J141:N141,Inputs!$D$9:$H$9)/SUM(Inputs!$D$9:$H$9)</f>
        <v>0.53010721666666671</v>
      </c>
      <c r="P141" s="107">
        <f>_xlfn.XLOOKUP(C141,'Safety Index'!$A$2:$A$164,'Safety Index'!$D$2:$D$164,,0)</f>
        <v>0.74897119341563789</v>
      </c>
      <c r="Q141" s="18" cm="1">
        <f t="array" ref="Q141:R141">_xlfn.XLOOKUP(A141,'University Data'!$E$2:$E$274,IF(Inputs!$C$8='Unique University Data'!$D$3,'University Data'!$N$2:$O$274,'University Data'!$L$2:$M$274),,0)</f>
        <v>2.67</v>
      </c>
      <c r="R141" s="18">
        <v>3.04</v>
      </c>
      <c r="S141" s="76">
        <f>(IF(AND(Q141=0,R141=0),(Inputs!$B$8/4.3)*LOG(I141+1),IF(R141=Q141,IF(Inputs!$B$8&gt;=Q141,1,0),MIN(1,MAX(0,(Inputs!$B$8-Q141)/(R141-Q141))*LOG(I141+1))))*0.9+IF(AND(Inputs!$B$8&gt;R141,R141&gt;0),((Inputs!$B$8-R141)/(4.3-R141))*0.1,0))</f>
        <v>0.96587301587301588</v>
      </c>
      <c r="T141" s="108">
        <f>IF(S141=0,0,(S141*0.8)+((Inputs!$J$8/5)*0.2))</f>
        <v>0.97269841269841284</v>
      </c>
      <c r="U141" s="74">
        <f ca="1">IF(AND(Inputs!$I$8='Unique University Data'!$F$2,S141&gt;0),AVERAGE(O141,P141,T141),IF(T141=0,0,IF(T141=0,0,AVERAGE(O141,T141))))</f>
        <v>0.75059227426023922</v>
      </c>
      <c r="V141" s="110" t="str">
        <f>_xlfn.XLOOKUP(A141,'University Data'!$E$2:$E$274,'University Data'!$I$2:$I$274)</f>
        <v>All (except LLB &amp; JD)</v>
      </c>
    </row>
    <row r="142" spans="1:22" ht="27.6">
      <c r="A142" s="3" t="s">
        <v>194</v>
      </c>
      <c r="B142" s="52" t="str" cm="1">
        <f t="array" ref="B142:C142">_xlfn.XLOOKUP(A142,'University Data'!$E$2:$E$274,'University Data'!$B$2:$C$274)</f>
        <v>Europe</v>
      </c>
      <c r="C142" s="47" t="str">
        <v>France</v>
      </c>
      <c r="D142" s="51">
        <f>IF(Inputs!$B$8&gt;=(_xlfn.XLOOKUP('Output Calculations'!A142,'University Data'!$E$2:$E$276,'University Data'!$H$2:$H$276,,0)),1,0)</f>
        <v>1</v>
      </c>
      <c r="E142" s="51" t="str">
        <f>_xlfn.XLOOKUP(A142,'University Data'!$E$2:$E$274,'University Data'!$S$2:$S$274)</f>
        <v>Yes (Subject to Availability)</v>
      </c>
      <c r="F142" s="48">
        <f ca="1">_xlfn.XLOOKUP(A142,'University Data'!$E$2:$E$274,'University Data'!$V$2:$V$274)</f>
        <v>2096.7835</v>
      </c>
      <c r="G142" s="19">
        <f>IF(_xlfn.XLOOKUP(A142,'University Data'!$E$2:$E$274,'University Data'!$K$2:$K$274,,0)='Unique University Data'!$D$2,1,IF(_xlfn.XLOOKUP(A142,'University Data'!$E$2:$E$274,'University Data'!$K$2:$K$274,,0)=Inputs!$C$8,1,0))</f>
        <v>1</v>
      </c>
      <c r="H142" s="54" cm="1">
        <f t="array" ref="H142">IF(SUMPRODUCT(('University Mapping Data'!B:B = 'Output Calculations'!$A142)*('University Mapping Data'!D:D = Inputs!$G$6))&gt; 0, 1, 0)+ IF(SUMPRODUCT(('University Mapping Data'!B:B = 'Output Calculations'!$A142)*('University Mapping Data'!D:D = Inputs!$G$8)) &gt; 0, 1, 0)</f>
        <v>2</v>
      </c>
      <c r="I142" s="18" cm="1">
        <f t="array" ref="I142">_xlfn.XLOOKUP(A142,'University Data'!$E$2:$E$274,IF(Inputs!$C$8='Unique University Data'!$D$3,'University Data'!$F$2:$F$274,'University Data'!$G$2:$G$274),,0)</f>
        <v>5</v>
      </c>
      <c r="J142" s="57">
        <f ca="1">IF(((Inputs!$D$8-F142)/Inputs!$D$8)&gt;0,(Inputs!$D$8-F142)/Inputs!$D$8,0)</f>
        <v>0.30107216666666664</v>
      </c>
      <c r="K142" s="58">
        <f>IF(Inputs!$E$8='Output Calculations'!B142,1,IF(Inputs!$E$8="Any",1,0))</f>
        <v>0</v>
      </c>
      <c r="L142" s="49">
        <f>IF(AND(Inputs!$E$8=B142,Inputs!$F$8=C142),1,IF(AND(Inputs!$E$8=B142,Inputs!$F$8="Any"),1,IF(AND(Inputs!$E$8="Any",Inputs!$F$8="Any"),1,IF(AND(Inputs!$E$8="Any",Inputs!$F$8=C142),1,0))))</f>
        <v>0</v>
      </c>
      <c r="M142" s="50">
        <f t="shared" si="2"/>
        <v>1</v>
      </c>
      <c r="N142" s="49">
        <f>IF('Output Calculations'!I142&gt;=Inputs!$H$8,100%,0%)</f>
        <v>1</v>
      </c>
      <c r="O142" s="106">
        <f ca="1">SUMPRODUCT(J142:N142,Inputs!$D$9:$H$9)/SUM(Inputs!$D$9:$H$9)</f>
        <v>0.53010721666666671</v>
      </c>
      <c r="P142" s="107">
        <f>_xlfn.XLOOKUP(C142,'Safety Index'!$A$2:$A$164,'Safety Index'!$D$2:$D$164,,0)</f>
        <v>0.74897119341563789</v>
      </c>
      <c r="Q142" s="18" cm="1">
        <f t="array" ref="Q142:R142">_xlfn.XLOOKUP(A142,'University Data'!$E$2:$E$274,IF(Inputs!$C$8='Unique University Data'!$D$3,'University Data'!$N$2:$O$274,'University Data'!$L$2:$M$274),,0)</f>
        <v>0</v>
      </c>
      <c r="R142" s="18">
        <v>0</v>
      </c>
      <c r="S142" s="76">
        <f>(IF(AND(Q142=0,R142=0),(Inputs!$B$8/4.3)*LOG(I142+1),IF(R142=Q142,IF(Inputs!$B$8&gt;=Q142,1,0),MIN(1,MAX(0,(Inputs!$B$8-Q142)/(R142-Q142))*LOG(I142+1))))*0.9+IF(AND(Inputs!$B$8&gt;R142,R142&gt;0),((Inputs!$B$8-R142)/(4.3-R142))*0.1,0))</f>
        <v>0.63030251281075145</v>
      </c>
      <c r="T142" s="108">
        <f>IF(S142=0,0,(S142*0.8)+((Inputs!$J$8/5)*0.2))</f>
        <v>0.70424201024860111</v>
      </c>
      <c r="U142" s="74">
        <f ca="1">IF(AND(Inputs!$I$8='Unique University Data'!$F$2,S142&gt;0),AVERAGE(O142,P142,T142),IF(T142=0,0,IF(T142=0,0,AVERAGE(O142,T142))))</f>
        <v>0.66110680677696865</v>
      </c>
      <c r="V142" s="110" t="str">
        <f>_xlfn.XLOOKUP(A142,'University Data'!$E$2:$E$274,'University Data'!$I$2:$I$274)</f>
        <v>All (except LLB &amp; JD)</v>
      </c>
    </row>
    <row r="143" spans="1:22" ht="27.6">
      <c r="A143" s="7" t="s">
        <v>195</v>
      </c>
      <c r="B143" s="52" t="str" cm="1">
        <f t="array" ref="B143:C143">_xlfn.XLOOKUP(A143,'University Data'!$E$2:$E$274,'University Data'!$B$2:$C$274)</f>
        <v>Asia</v>
      </c>
      <c r="C143" s="47" t="str">
        <v>S. Korea</v>
      </c>
      <c r="D143" s="51">
        <f>IF(Inputs!$B$8&gt;=(_xlfn.XLOOKUP('Output Calculations'!A143,'University Data'!$E$2:$E$276,'University Data'!$H$2:$H$276,,0)),1,0)</f>
        <v>0</v>
      </c>
      <c r="E143" s="51" t="str">
        <f>_xlfn.XLOOKUP(A143,'University Data'!$E$2:$E$274,'University Data'!$S$2:$S$274)</f>
        <v>Yes (Subject to Availability)</v>
      </c>
      <c r="F143" s="48">
        <f ca="1">_xlfn.XLOOKUP(A143,'University Data'!$E$2:$E$274,'University Data'!$V$2:$V$274)</f>
        <v>980.98720000000003</v>
      </c>
      <c r="G143" s="19">
        <f>IF(_xlfn.XLOOKUP(A143,'University Data'!$E$2:$E$274,'University Data'!$K$2:$K$274,,0)='Unique University Data'!$D$2,1,IF(_xlfn.XLOOKUP(A143,'University Data'!$E$2:$E$274,'University Data'!$K$2:$K$274,,0)=Inputs!$C$8,1,0))</f>
        <v>1</v>
      </c>
      <c r="H143" s="54" cm="1">
        <f t="array" ref="H143">IF(SUMPRODUCT(('University Mapping Data'!B:B = 'Output Calculations'!$A143)*('University Mapping Data'!D:D = Inputs!$G$6))&gt; 0, 1, 0)+ IF(SUMPRODUCT(('University Mapping Data'!B:B = 'Output Calculations'!$A143)*('University Mapping Data'!D:D = Inputs!$G$8)) &gt; 0, 1, 0)</f>
        <v>2</v>
      </c>
      <c r="I143" s="19" cm="1">
        <f t="array" ref="I143">_xlfn.XLOOKUP(A143,'University Data'!$E$2:$E$274,IF(Inputs!$C$8='Unique University Data'!$D$3,'University Data'!$F$2:$F$274,'University Data'!$G$2:$G$274),,0)</f>
        <v>2</v>
      </c>
      <c r="J143" s="57">
        <f ca="1">IF(((Inputs!$D$8-F143)/Inputs!$D$8)&gt;0,(Inputs!$D$8-F143)/Inputs!$D$8,0)</f>
        <v>0.67300426666666668</v>
      </c>
      <c r="K143" s="58">
        <f>IF(Inputs!$E$8='Output Calculations'!B143,1,IF(Inputs!$E$8="Any",1,0))</f>
        <v>1</v>
      </c>
      <c r="L143" s="49">
        <f>IF(AND(Inputs!$E$8=B143,Inputs!$F$8=C143),1,IF(AND(Inputs!$E$8=B143,Inputs!$F$8="Any"),1,IF(AND(Inputs!$E$8="Any",Inputs!$F$8="Any"),1,IF(AND(Inputs!$E$8="Any",Inputs!$F$8=C143),1,0))))</f>
        <v>0</v>
      </c>
      <c r="M143" s="50">
        <f t="shared" si="2"/>
        <v>1</v>
      </c>
      <c r="N143" s="49">
        <f>IF('Output Calculations'!I143&gt;=Inputs!$H$8,100%,0%)</f>
        <v>1</v>
      </c>
      <c r="O143" s="106">
        <f ca="1">SUMPRODUCT(J143:N143,Inputs!$D$9:$H$9)/SUM(Inputs!$D$9:$H$9)</f>
        <v>0.9673004266666666</v>
      </c>
      <c r="P143" s="107">
        <f>_xlfn.XLOOKUP(C143,'Safety Index'!$A$2:$A$164,'Safety Index'!$D$2:$D$164,,0)</f>
        <v>0.81069958847736634</v>
      </c>
      <c r="Q143" s="18" cm="1">
        <f t="array" ref="Q143:R143">_xlfn.XLOOKUP(A143,'University Data'!$E$2:$E$274,IF(Inputs!$C$8='Unique University Data'!$D$3,'University Data'!$N$2:$O$274,'University Data'!$L$2:$M$274),,0)</f>
        <v>3.65</v>
      </c>
      <c r="R143" s="18">
        <v>3.93</v>
      </c>
      <c r="S143" s="76">
        <f>(IF(AND(Q143=0,R143=0),(Inputs!$B$8/4.3)*LOG(I143+1),IF(R143=Q143,IF(Inputs!$B$8&gt;=Q143,1,0),MIN(1,MAX(0,(Inputs!$B$8-Q143)/(R143-Q143))*LOG(I143+1))))*0.9+IF(AND(Inputs!$B$8&gt;R143,R143&gt;0),((Inputs!$B$8-R143)/(4.3-R143))*0.1,0))</f>
        <v>0.33739288726604705</v>
      </c>
      <c r="T143" s="108">
        <f>IF(S143=0,0,(S143*0.8)+((Inputs!$J$8/5)*0.2))</f>
        <v>0.46991430981283766</v>
      </c>
      <c r="U143" s="74">
        <f ca="1">IF(AND(Inputs!$I$8='Unique University Data'!$F$2,S143&gt;0),AVERAGE(O143,P143,T143),IF(T143=0,0,IF(T143=0,0,AVERAGE(O143,T143))))</f>
        <v>0.74930477498562353</v>
      </c>
      <c r="V143" s="110" t="str">
        <f>_xlfn.XLOOKUP(A143,'University Data'!$E$2:$E$274,'University Data'!$I$2:$I$274)</f>
        <v>All (except BBM, LLB &amp; JD)</v>
      </c>
    </row>
    <row r="144" spans="1:22" ht="27.6">
      <c r="A144" s="3" t="s">
        <v>196</v>
      </c>
      <c r="B144" s="52" t="str" cm="1">
        <f t="array" ref="B144:C144">_xlfn.XLOOKUP(A144,'University Data'!$E$2:$E$274,'University Data'!$B$2:$C$274)</f>
        <v>Asia</v>
      </c>
      <c r="C144" s="47" t="str">
        <v>S. Korea</v>
      </c>
      <c r="D144" s="51">
        <f>IF(Inputs!$B$8&gt;=(_xlfn.XLOOKUP('Output Calculations'!A144,'University Data'!$E$2:$E$276,'University Data'!$H$2:$H$276,,0)),1,0)</f>
        <v>0</v>
      </c>
      <c r="E144" s="51" t="str">
        <f>_xlfn.XLOOKUP(A144,'University Data'!$E$2:$E$274,'University Data'!$S$2:$S$274)</f>
        <v>Yes (Subject to Availability)</v>
      </c>
      <c r="F144" s="48">
        <f ca="1">_xlfn.XLOOKUP(A144,'University Data'!$E$2:$E$274,'University Data'!$V$2:$V$274)</f>
        <v>980.98720000000003</v>
      </c>
      <c r="G144" s="19">
        <f>IF(_xlfn.XLOOKUP(A144,'University Data'!$E$2:$E$274,'University Data'!$K$2:$K$274,,0)='Unique University Data'!$D$2,1,IF(_xlfn.XLOOKUP(A144,'University Data'!$E$2:$E$274,'University Data'!$K$2:$K$274,,0)=Inputs!$C$8,1,0))</f>
        <v>1</v>
      </c>
      <c r="H144" s="54" cm="1">
        <f t="array" ref="H144">IF(SUMPRODUCT(('University Mapping Data'!B:B = 'Output Calculations'!$A144)*('University Mapping Data'!D:D = Inputs!$G$6))&gt; 0, 1, 0)+ IF(SUMPRODUCT(('University Mapping Data'!B:B = 'Output Calculations'!$A144)*('University Mapping Data'!D:D = Inputs!$G$8)) &gt; 0, 1, 0)</f>
        <v>0</v>
      </c>
      <c r="I144" s="18" cm="1">
        <f t="array" ref="I144">_xlfn.XLOOKUP(A144,'University Data'!$E$2:$E$274,IF(Inputs!$C$8='Unique University Data'!$D$3,'University Data'!$F$2:$F$274,'University Data'!$G$2:$G$274),,0)</f>
        <v>0</v>
      </c>
      <c r="J144" s="57">
        <f ca="1">IF(((Inputs!$D$8-F144)/Inputs!$D$8)&gt;0,(Inputs!$D$8-F144)/Inputs!$D$8,0)</f>
        <v>0.67300426666666668</v>
      </c>
      <c r="K144" s="58">
        <f>IF(Inputs!$E$8='Output Calculations'!B144,1,IF(Inputs!$E$8="Any",1,0))</f>
        <v>1</v>
      </c>
      <c r="L144" s="49">
        <f>IF(AND(Inputs!$E$8=B144,Inputs!$F$8=C144),1,IF(AND(Inputs!$E$8=B144,Inputs!$F$8="Any"),1,IF(AND(Inputs!$E$8="Any",Inputs!$F$8="Any"),1,IF(AND(Inputs!$E$8="Any",Inputs!$F$8=C144),1,0))))</f>
        <v>0</v>
      </c>
      <c r="M144" s="50">
        <f t="shared" si="2"/>
        <v>0</v>
      </c>
      <c r="N144" s="49">
        <f>IF('Output Calculations'!I144&gt;=Inputs!$H$8,100%,0%)</f>
        <v>0</v>
      </c>
      <c r="O144" s="106">
        <f ca="1">SUMPRODUCT(J144:N144,Inputs!$D$9:$H$9)/SUM(Inputs!$D$9:$H$9)</f>
        <v>0.4673004266666666</v>
      </c>
      <c r="P144" s="107">
        <f>_xlfn.XLOOKUP(C144,'Safety Index'!$A$2:$A$164,'Safety Index'!$D$2:$D$164,,0)</f>
        <v>0.81069958847736634</v>
      </c>
      <c r="Q144" s="18" cm="1">
        <f t="array" ref="Q144:R144">_xlfn.XLOOKUP(A144,'University Data'!$E$2:$E$274,IF(Inputs!$C$8='Unique University Data'!$D$3,'University Data'!$N$2:$O$274,'University Data'!$L$2:$M$274),,0)</f>
        <v>0</v>
      </c>
      <c r="R144" s="18">
        <v>0</v>
      </c>
      <c r="S144" s="76">
        <f>(IF(AND(Q144=0,R144=0),(Inputs!$B$8/4.3)*LOG(I144+1),IF(R144=Q144,IF(Inputs!$B$8&gt;=Q144,1,0),MIN(1,MAX(0,(Inputs!$B$8-Q144)/(R144-Q144))*LOG(I144+1))))*0.9+IF(AND(Inputs!$B$8&gt;R144,R144&gt;0),((Inputs!$B$8-R144)/(4.3-R144))*0.1,0))</f>
        <v>0</v>
      </c>
      <c r="T144" s="108">
        <f>IF(S144=0,0,(S144*0.8)+((Inputs!$J$8/5)*0.2))</f>
        <v>0</v>
      </c>
      <c r="U144" s="74">
        <f>IF(AND(Inputs!$I$8='Unique University Data'!$F$2,S144&gt;0),AVERAGE(O144,P144,T144),IF(T144=0,0,IF(T144=0,0,AVERAGE(O144,T144))))</f>
        <v>0</v>
      </c>
      <c r="V144" s="110" t="str">
        <f>_xlfn.XLOOKUP(A144,'University Data'!$E$2:$E$274,'University Data'!$I$2:$I$274)</f>
        <v>LLB &amp; JD</v>
      </c>
    </row>
    <row r="145" spans="1:22" ht="27.6">
      <c r="A145" s="3" t="s">
        <v>197</v>
      </c>
      <c r="B145" s="52" t="str" cm="1">
        <f t="array" ref="B145:C145">_xlfn.XLOOKUP(A145,'University Data'!$E$2:$E$274,'University Data'!$B$2:$C$274)</f>
        <v>Asia</v>
      </c>
      <c r="C145" s="47" t="str">
        <v>China</v>
      </c>
      <c r="D145" s="51">
        <f>IF(Inputs!$B$8&gt;=(_xlfn.XLOOKUP('Output Calculations'!A145,'University Data'!$E$2:$E$276,'University Data'!$H$2:$H$276,,0)),1,0)</f>
        <v>1</v>
      </c>
      <c r="E145" s="51" t="str">
        <f>_xlfn.XLOOKUP(A145,'University Data'!$E$2:$E$274,'University Data'!$S$2:$S$274)</f>
        <v>Yes (Subject to Availability)</v>
      </c>
      <c r="F145" s="48">
        <f ca="1">_xlfn.XLOOKUP(A145,'University Data'!$E$2:$E$274,'University Data'!$V$2:$V$274)</f>
        <v>2192.52</v>
      </c>
      <c r="G145" s="19">
        <f>IF(_xlfn.XLOOKUP(A145,'University Data'!$E$2:$E$274,'University Data'!$K$2:$K$274,,0)='Unique University Data'!$D$2,1,IF(_xlfn.XLOOKUP(A145,'University Data'!$E$2:$E$274,'University Data'!$K$2:$K$274,,0)=Inputs!$C$8,1,0))</f>
        <v>0</v>
      </c>
      <c r="H145" s="54" cm="1">
        <f t="array" ref="H145">IF(SUMPRODUCT(('University Mapping Data'!B:B = 'Output Calculations'!$A145)*('University Mapping Data'!D:D = Inputs!$G$6))&gt; 0, 1, 0)+ IF(SUMPRODUCT(('University Mapping Data'!B:B = 'Output Calculations'!$A145)*('University Mapping Data'!D:D = Inputs!$G$8)) &gt; 0, 1, 0)</f>
        <v>0</v>
      </c>
      <c r="I145" s="19" cm="1">
        <f t="array" ref="I145">_xlfn.XLOOKUP(A145,'University Data'!$E$2:$E$274,IF(Inputs!$C$8='Unique University Data'!$D$3,'University Data'!$F$2:$F$274,'University Data'!$G$2:$G$274),,0)</f>
        <v>0</v>
      </c>
      <c r="J145" s="57">
        <f ca="1">IF(((Inputs!$D$8-F145)/Inputs!$D$8)&gt;0,(Inputs!$D$8-F145)/Inputs!$D$8,0)</f>
        <v>0.26916000000000001</v>
      </c>
      <c r="K145" s="58">
        <f>IF(Inputs!$E$8='Output Calculations'!B145,1,IF(Inputs!$E$8="Any",1,0))</f>
        <v>1</v>
      </c>
      <c r="L145" s="49">
        <f>IF(AND(Inputs!$E$8=B145,Inputs!$F$8=C145),1,IF(AND(Inputs!$E$8=B145,Inputs!$F$8="Any"),1,IF(AND(Inputs!$E$8="Any",Inputs!$F$8="Any"),1,IF(AND(Inputs!$E$8="Any",Inputs!$F$8=C145),1,0))))</f>
        <v>0</v>
      </c>
      <c r="M145" s="50">
        <f t="shared" si="2"/>
        <v>0</v>
      </c>
      <c r="N145" s="49">
        <f>IF('Output Calculations'!I145&gt;=Inputs!$H$8,100%,0%)</f>
        <v>0</v>
      </c>
      <c r="O145" s="106">
        <f ca="1">SUMPRODUCT(J145:N145,Inputs!$D$9:$H$9)/SUM(Inputs!$D$9:$H$9)</f>
        <v>0.42691600000000002</v>
      </c>
      <c r="P145" s="107">
        <f>_xlfn.XLOOKUP(C145,'Safety Index'!$A$2:$A$164,'Safety Index'!$D$2:$D$164,,0)</f>
        <v>0.7456275720164609</v>
      </c>
      <c r="Q145" s="18" cm="1">
        <f t="array" ref="Q145:R145">_xlfn.XLOOKUP(A145,'University Data'!$E$2:$E$274,IF(Inputs!$C$8='Unique University Data'!$D$3,'University Data'!$N$2:$O$274,'University Data'!$L$2:$M$274),,0)</f>
        <v>0</v>
      </c>
      <c r="R145" s="18">
        <v>0</v>
      </c>
      <c r="S145" s="76">
        <f>(IF(AND(Q145=0,R145=0),(Inputs!$B$8/4.3)*LOG(I145+1),IF(R145=Q145,IF(Inputs!$B$8&gt;=Q145,1,0),MIN(1,MAX(0,(Inputs!$B$8-Q145)/(R145-Q145))*LOG(I145+1))))*0.9+IF(AND(Inputs!$B$8&gt;R145,R145&gt;0),((Inputs!$B$8-R145)/(4.3-R145))*0.1,0))</f>
        <v>0</v>
      </c>
      <c r="T145" s="108">
        <f>IF(S145=0,0,(S145*0.8)+((Inputs!$J$8/5)*0.2))</f>
        <v>0</v>
      </c>
      <c r="U145" s="74">
        <f>IF(AND(Inputs!$I$8='Unique University Data'!$F$2,S145&gt;0),AVERAGE(O145,P145,T145),IF(T145=0,0,IF(T145=0,0,AVERAGE(O145,T145))))</f>
        <v>0</v>
      </c>
      <c r="V145" s="110" t="str">
        <f>_xlfn.XLOOKUP(A145,'University Data'!$E$2:$E$274,'University Data'!$I$2:$I$274)</f>
        <v>BAcc, BBM, BSc (Econ)</v>
      </c>
    </row>
    <row r="146" spans="1:22" ht="27.6">
      <c r="A146" s="3" t="s">
        <v>198</v>
      </c>
      <c r="B146" s="52" t="str" cm="1">
        <f t="array" ref="B146:C146">_xlfn.XLOOKUP(A146,'University Data'!$E$2:$E$274,'University Data'!$B$2:$C$274)</f>
        <v>Asia</v>
      </c>
      <c r="C146" s="47" t="str">
        <v>China</v>
      </c>
      <c r="D146" s="51">
        <f>IF(Inputs!$B$8&gt;=(_xlfn.XLOOKUP('Output Calculations'!A146,'University Data'!$E$2:$E$276,'University Data'!$H$2:$H$276,,0)),1,0)</f>
        <v>0</v>
      </c>
      <c r="E146" s="51" t="str">
        <f>_xlfn.XLOOKUP(A146,'University Data'!$E$2:$E$274,'University Data'!$S$2:$S$274)</f>
        <v>Yes (Subject to Availability)</v>
      </c>
      <c r="F146" s="48">
        <f ca="1">_xlfn.XLOOKUP(A146,'University Data'!$E$2:$E$274,'University Data'!$V$2:$V$274)</f>
        <v>2192.52</v>
      </c>
      <c r="G146" s="19">
        <f>IF(_xlfn.XLOOKUP(A146,'University Data'!$E$2:$E$274,'University Data'!$K$2:$K$274,,0)='Unique University Data'!$D$2,1,IF(_xlfn.XLOOKUP(A146,'University Data'!$E$2:$E$274,'University Data'!$K$2:$K$274,,0)=Inputs!$C$8,1,0))</f>
        <v>1</v>
      </c>
      <c r="H146" s="54" cm="1">
        <f t="array" ref="H146">IF(SUMPRODUCT(('University Mapping Data'!B:B = 'Output Calculations'!$A146)*('University Mapping Data'!D:D = Inputs!$G$6))&gt; 0, 1, 0)+ IF(SUMPRODUCT(('University Mapping Data'!B:B = 'Output Calculations'!$A146)*('University Mapping Data'!D:D = Inputs!$G$8)) &gt; 0, 1, 0)</f>
        <v>0</v>
      </c>
      <c r="I146" s="18" cm="1">
        <f t="array" ref="I146">_xlfn.XLOOKUP(A146,'University Data'!$E$2:$E$274,IF(Inputs!$C$8='Unique University Data'!$D$3,'University Data'!$F$2:$F$274,'University Data'!$G$2:$G$274),,0)</f>
        <v>1</v>
      </c>
      <c r="J146" s="57">
        <f ca="1">IF(((Inputs!$D$8-F146)/Inputs!$D$8)&gt;0,(Inputs!$D$8-F146)/Inputs!$D$8,0)</f>
        <v>0.26916000000000001</v>
      </c>
      <c r="K146" s="58">
        <f>IF(Inputs!$E$8='Output Calculations'!B146,1,IF(Inputs!$E$8="Any",1,0))</f>
        <v>1</v>
      </c>
      <c r="L146" s="49">
        <f>IF(AND(Inputs!$E$8=B146,Inputs!$F$8=C146),1,IF(AND(Inputs!$E$8=B146,Inputs!$F$8="Any"),1,IF(AND(Inputs!$E$8="Any",Inputs!$F$8="Any"),1,IF(AND(Inputs!$E$8="Any",Inputs!$F$8=C146),1,0))))</f>
        <v>0</v>
      </c>
      <c r="M146" s="50">
        <f t="shared" si="2"/>
        <v>0</v>
      </c>
      <c r="N146" s="49">
        <f>IF('Output Calculations'!I146&gt;=Inputs!$H$8,100%,0%)</f>
        <v>1</v>
      </c>
      <c r="O146" s="106">
        <f ca="1">SUMPRODUCT(J146:N146,Inputs!$D$9:$H$9)/SUM(Inputs!$D$9:$H$9)</f>
        <v>0.82691599999999998</v>
      </c>
      <c r="P146" s="107">
        <f>_xlfn.XLOOKUP(C146,'Safety Index'!$A$2:$A$164,'Safety Index'!$D$2:$D$164,,0)</f>
        <v>0.7456275720164609</v>
      </c>
      <c r="Q146" s="18" cm="1">
        <f t="array" ref="Q146:R146">_xlfn.XLOOKUP(A146,'University Data'!$E$2:$E$274,IF(Inputs!$C$8='Unique University Data'!$D$3,'University Data'!$N$2:$O$274,'University Data'!$L$2:$M$274),,0)</f>
        <v>3.55</v>
      </c>
      <c r="R146" s="18">
        <v>3.59</v>
      </c>
      <c r="S146" s="76">
        <f>(IF(AND(Q146=0,R146=0),(Inputs!$B$8/4.3)*LOG(I146+1),IF(R146=Q146,IF(Inputs!$B$8&gt;=Q146,1,0),MIN(1,MAX(0,(Inputs!$B$8-Q146)/(R146-Q146))*LOG(I146+1))))*0.9+IF(AND(Inputs!$B$8&gt;R146,R146&gt;0),((Inputs!$B$8-R146)/(4.3-R146))*0.1,0))</f>
        <v>0.93943661971830994</v>
      </c>
      <c r="T146" s="108">
        <f>IF(S146=0,0,(S146*0.8)+((Inputs!$J$8/5)*0.2))</f>
        <v>0.95154929577464809</v>
      </c>
      <c r="U146" s="74">
        <f ca="1">IF(AND(Inputs!$I$8='Unique University Data'!$F$2,S146&gt;0),AVERAGE(O146,P146,T146),IF(T146=0,0,IF(T146=0,0,AVERAGE(O146,T146))))</f>
        <v>0.84136428926370288</v>
      </c>
      <c r="V146" s="110" t="str">
        <f>_xlfn.XLOOKUP(A146,'University Data'!$E$2:$E$274,'University Data'!$I$2:$I$274)</f>
        <v>LLB &amp; JD</v>
      </c>
    </row>
    <row r="147" spans="1:22" ht="27.6">
      <c r="A147" s="3" t="s">
        <v>199</v>
      </c>
      <c r="B147" s="52" t="str" cm="1">
        <f t="array" ref="B147:C147">_xlfn.XLOOKUP(A147,'University Data'!$E$2:$E$274,'University Data'!$B$2:$C$274)</f>
        <v>Asia</v>
      </c>
      <c r="C147" s="47" t="str">
        <v>China</v>
      </c>
      <c r="D147" s="51">
        <f>IF(Inputs!$B$8&gt;=(_xlfn.XLOOKUP('Output Calculations'!A147,'University Data'!$E$2:$E$276,'University Data'!$H$2:$H$276,,0)),1,0)</f>
        <v>1</v>
      </c>
      <c r="E147" s="51" t="str">
        <f>_xlfn.XLOOKUP(A147,'University Data'!$E$2:$E$274,'University Data'!$S$2:$S$274)</f>
        <v>Yes (Subject to Availability)</v>
      </c>
      <c r="F147" s="48">
        <f ca="1">_xlfn.XLOOKUP(A147,'University Data'!$E$2:$E$274,'University Data'!$V$2:$V$274)</f>
        <v>1365.7044000000001</v>
      </c>
      <c r="G147" s="19">
        <f>IF(_xlfn.XLOOKUP(A147,'University Data'!$E$2:$E$274,'University Data'!$K$2:$K$274,,0)='Unique University Data'!$D$2,1,IF(_xlfn.XLOOKUP(A147,'University Data'!$E$2:$E$274,'University Data'!$K$2:$K$274,,0)=Inputs!$C$8,1,0))</f>
        <v>0</v>
      </c>
      <c r="H147" s="54" cm="1">
        <f t="array" ref="H147">IF(SUMPRODUCT(('University Mapping Data'!B:B = 'Output Calculations'!$A147)*('University Mapping Data'!D:D = Inputs!$G$6))&gt; 0, 1, 0)+ IF(SUMPRODUCT(('University Mapping Data'!B:B = 'Output Calculations'!$A147)*('University Mapping Data'!D:D = Inputs!$G$8)) &gt; 0, 1, 0)</f>
        <v>2</v>
      </c>
      <c r="I147" s="19" cm="1">
        <f t="array" ref="I147">_xlfn.XLOOKUP(A147,'University Data'!$E$2:$E$274,IF(Inputs!$C$8='Unique University Data'!$D$3,'University Data'!$F$2:$F$274,'University Data'!$G$2:$G$274),,0)</f>
        <v>0</v>
      </c>
      <c r="J147" s="57">
        <f ca="1">IF(((Inputs!$D$8-F147)/Inputs!$D$8)&gt;0,(Inputs!$D$8-F147)/Inputs!$D$8,0)</f>
        <v>0.54476519999999995</v>
      </c>
      <c r="K147" s="58">
        <f>IF(Inputs!$E$8='Output Calculations'!B147,1,IF(Inputs!$E$8="Any",1,0))</f>
        <v>1</v>
      </c>
      <c r="L147" s="49">
        <f>IF(AND(Inputs!$E$8=B147,Inputs!$F$8=C147),1,IF(AND(Inputs!$E$8=B147,Inputs!$F$8="Any"),1,IF(AND(Inputs!$E$8="Any",Inputs!$F$8="Any"),1,IF(AND(Inputs!$E$8="Any",Inputs!$F$8=C147),1,0))))</f>
        <v>0</v>
      </c>
      <c r="M147" s="50">
        <f t="shared" si="2"/>
        <v>1</v>
      </c>
      <c r="N147" s="49">
        <f>IF('Output Calculations'!I147&gt;=Inputs!$H$8,100%,0%)</f>
        <v>0</v>
      </c>
      <c r="O147" s="106">
        <f ca="1">SUMPRODUCT(J147:N147,Inputs!$D$9:$H$9)/SUM(Inputs!$D$9:$H$9)</f>
        <v>0.55447651999999992</v>
      </c>
      <c r="P147" s="107">
        <f>_xlfn.XLOOKUP(C147,'Safety Index'!$A$2:$A$164,'Safety Index'!$D$2:$D$164,,0)</f>
        <v>0.7456275720164609</v>
      </c>
      <c r="Q147" s="18" cm="1">
        <f t="array" ref="Q147:R147">_xlfn.XLOOKUP(A147,'University Data'!$E$2:$E$274,IF(Inputs!$C$8='Unique University Data'!$D$3,'University Data'!$N$2:$O$274,'University Data'!$L$2:$M$274),,0)</f>
        <v>3.35</v>
      </c>
      <c r="R147" s="18">
        <v>3.35</v>
      </c>
      <c r="S147" s="76">
        <f>(IF(AND(Q147=0,R147=0),(Inputs!$B$8/4.3)*LOG(I147+1),IF(R147=Q147,IF(Inputs!$B$8&gt;=Q147,1,0),MIN(1,MAX(0,(Inputs!$B$8-Q147)/(R147-Q147))*LOG(I147+1))))*0.9+IF(AND(Inputs!$B$8&gt;R147,R147&gt;0),((Inputs!$B$8-R147)/(4.3-R147))*0.1,0))</f>
        <v>0.95473684210526322</v>
      </c>
      <c r="T147" s="108">
        <f>IF(S147=0,0,(S147*0.8)+((Inputs!$J$8/5)*0.2))</f>
        <v>0.96378947368421053</v>
      </c>
      <c r="U147" s="74">
        <f ca="1">IF(AND(Inputs!$I$8='Unique University Data'!$F$2,S147&gt;0),AVERAGE(O147,P147,T147),IF(T147=0,0,IF(T147=0,0,AVERAGE(O147,T147))))</f>
        <v>0.75463118856689049</v>
      </c>
      <c r="V147" s="110" t="str">
        <f>_xlfn.XLOOKUP(A147,'University Data'!$E$2:$E$274,'University Data'!$I$2:$I$274)</f>
        <v>All (except LLB &amp; JD)</v>
      </c>
    </row>
    <row r="148" spans="1:22" ht="27.6">
      <c r="A148" s="5" t="s">
        <v>200</v>
      </c>
      <c r="B148" s="52" t="str" cm="1">
        <f t="array" ref="B148:C148">_xlfn.XLOOKUP(A148,'University Data'!$E$2:$E$274,'University Data'!$B$2:$C$274)</f>
        <v>North America</v>
      </c>
      <c r="C148" s="47" t="str">
        <v>Canada</v>
      </c>
      <c r="D148" s="51">
        <f>IF(Inputs!$B$8&gt;=(_xlfn.XLOOKUP('Output Calculations'!A148,'University Data'!$E$2:$E$276,'University Data'!$H$2:$H$276,,0)),1,0)</f>
        <v>1</v>
      </c>
      <c r="E148" s="51" t="str">
        <f>_xlfn.XLOOKUP(A148,'University Data'!$E$2:$E$274,'University Data'!$S$2:$S$274)</f>
        <v>Yes (Subject to Availability)</v>
      </c>
      <c r="F148" s="48">
        <f ca="1">_xlfn.XLOOKUP(A148,'University Data'!$E$2:$E$274,'University Data'!$V$2:$V$274)</f>
        <v>4394.2860000000001</v>
      </c>
      <c r="G148" s="19">
        <f>IF(_xlfn.XLOOKUP(A148,'University Data'!$E$2:$E$274,'University Data'!$K$2:$K$274,,0)='Unique University Data'!$D$2,1,IF(_xlfn.XLOOKUP(A148,'University Data'!$E$2:$E$274,'University Data'!$K$2:$K$274,,0)=Inputs!$C$8,1,0))</f>
        <v>1</v>
      </c>
      <c r="H148" s="54" cm="1">
        <f t="array" ref="H148">IF(SUMPRODUCT(('University Mapping Data'!B:B = 'Output Calculations'!$A148)*('University Mapping Data'!D:D = Inputs!$G$6))&gt; 0, 1, 0)+ IF(SUMPRODUCT(('University Mapping Data'!B:B = 'Output Calculations'!$A148)*('University Mapping Data'!D:D = Inputs!$G$8)) &gt; 0, 1, 0)</f>
        <v>2</v>
      </c>
      <c r="I148" s="18" cm="1">
        <f t="array" ref="I148">_xlfn.XLOOKUP(A148,'University Data'!$E$2:$E$274,IF(Inputs!$C$8='Unique University Data'!$D$3,'University Data'!$F$2:$F$274,'University Data'!$G$2:$G$274),,0)</f>
        <v>3</v>
      </c>
      <c r="J148" s="57">
        <f ca="1">IF(((Inputs!$D$8-F148)/Inputs!$D$8)&gt;0,(Inputs!$D$8-F148)/Inputs!$D$8,0)</f>
        <v>0</v>
      </c>
      <c r="K148" s="58">
        <f>IF(Inputs!$E$8='Output Calculations'!B148,1,IF(Inputs!$E$8="Any",1,0))</f>
        <v>0</v>
      </c>
      <c r="L148" s="49">
        <f>IF(AND(Inputs!$E$8=B148,Inputs!$F$8=C148),1,IF(AND(Inputs!$E$8=B148,Inputs!$F$8="Any"),1,IF(AND(Inputs!$E$8="Any",Inputs!$F$8="Any"),1,IF(AND(Inputs!$E$8="Any",Inputs!$F$8=C148),1,0))))</f>
        <v>0</v>
      </c>
      <c r="M148" s="50">
        <f t="shared" si="2"/>
        <v>1</v>
      </c>
      <c r="N148" s="49">
        <f>IF('Output Calculations'!I148&gt;=Inputs!$H$8,100%,0%)</f>
        <v>1</v>
      </c>
      <c r="O148" s="106">
        <f ca="1">SUMPRODUCT(J148:N148,Inputs!$D$9:$H$9)/SUM(Inputs!$D$9:$H$9)</f>
        <v>0.5</v>
      </c>
      <c r="P148" s="107">
        <f>_xlfn.XLOOKUP(C148,'Safety Index'!$A$2:$A$164,'Safety Index'!$D$2:$D$164,,0)</f>
        <v>0.91332304526748975</v>
      </c>
      <c r="Q148" s="18" cm="1">
        <f t="array" ref="Q148:R148">_xlfn.XLOOKUP(A148,'University Data'!$E$2:$E$274,IF(Inputs!$C$8='Unique University Data'!$D$3,'University Data'!$N$2:$O$274,'University Data'!$L$2:$M$274),,0)</f>
        <v>2.99</v>
      </c>
      <c r="R148" s="18">
        <v>3.1</v>
      </c>
      <c r="S148" s="76">
        <f>(IF(AND(Q148=0,R148=0),(Inputs!$B$8/4.3)*LOG(I148+1),IF(R148=Q148,IF(Inputs!$B$8&gt;=Q148,1,0),MIN(1,MAX(0,(Inputs!$B$8-Q148)/(R148-Q148))*LOG(I148+1))))*0.9+IF(AND(Inputs!$B$8&gt;R148,R148&gt;0),((Inputs!$B$8-R148)/(4.3-R148))*0.1,0))</f>
        <v>0.96416666666666673</v>
      </c>
      <c r="T148" s="108">
        <f>IF(S148=0,0,(S148*0.8)+((Inputs!$J$8/5)*0.2))</f>
        <v>0.97133333333333338</v>
      </c>
      <c r="U148" s="74">
        <f ca="1">IF(AND(Inputs!$I$8='Unique University Data'!$F$2,S148&gt;0),AVERAGE(O148,P148,T148),IF(T148=0,0,IF(T148=0,0,AVERAGE(O148,T148))))</f>
        <v>0.79488545953360779</v>
      </c>
      <c r="V148" s="110" t="str">
        <f>_xlfn.XLOOKUP(A148,'University Data'!$E$2:$E$274,'University Data'!$I$2:$I$274)</f>
        <v>BBM</v>
      </c>
    </row>
    <row r="149" spans="1:22" ht="27.6">
      <c r="A149" s="3" t="s">
        <v>201</v>
      </c>
      <c r="B149" s="52" t="str" cm="1">
        <f t="array" ref="B149:C149">_xlfn.XLOOKUP(A149,'University Data'!$E$2:$E$274,'University Data'!$B$2:$C$274)</f>
        <v>Asia</v>
      </c>
      <c r="C149" s="47" t="str">
        <v>S. Korea</v>
      </c>
      <c r="D149" s="51">
        <f>IF(Inputs!$B$8&gt;=(_xlfn.XLOOKUP('Output Calculations'!A149,'University Data'!$E$2:$E$276,'University Data'!$H$2:$H$276,,0)),1,0)</f>
        <v>1</v>
      </c>
      <c r="E149" s="51" t="str">
        <f>_xlfn.XLOOKUP(A149,'University Data'!$E$2:$E$274,'University Data'!$S$2:$S$274)</f>
        <v>Yes (Subject to Availability)</v>
      </c>
      <c r="F149" s="48">
        <f ca="1">_xlfn.XLOOKUP(A149,'University Data'!$E$2:$E$274,'University Data'!$V$2:$V$274)</f>
        <v>812.68566839999994</v>
      </c>
      <c r="G149" s="19">
        <f>IF(_xlfn.XLOOKUP(A149,'University Data'!$E$2:$E$274,'University Data'!$K$2:$K$274,,0)='Unique University Data'!$D$2,1,IF(_xlfn.XLOOKUP(A149,'University Data'!$E$2:$E$274,'University Data'!$K$2:$K$274,,0)=Inputs!$C$8,1,0))</f>
        <v>1</v>
      </c>
      <c r="H149" s="54" cm="1">
        <f t="array" ref="H149">IF(SUMPRODUCT(('University Mapping Data'!B:B = 'Output Calculations'!$A149)*('University Mapping Data'!D:D = Inputs!$G$6))&gt; 0, 1, 0)+ IF(SUMPRODUCT(('University Mapping Data'!B:B = 'Output Calculations'!$A149)*('University Mapping Data'!D:D = Inputs!$G$8)) &gt; 0, 1, 0)</f>
        <v>2</v>
      </c>
      <c r="I149" s="19" cm="1">
        <f t="array" ref="I149">_xlfn.XLOOKUP(A149,'University Data'!$E$2:$E$274,IF(Inputs!$C$8='Unique University Data'!$D$3,'University Data'!$F$2:$F$274,'University Data'!$G$2:$G$274),,0)</f>
        <v>2</v>
      </c>
      <c r="J149" s="57">
        <f ca="1">IF(((Inputs!$D$8-F149)/Inputs!$D$8)&gt;0,(Inputs!$D$8-F149)/Inputs!$D$8,0)</f>
        <v>0.7291047772</v>
      </c>
      <c r="K149" s="58">
        <f>IF(Inputs!$E$8='Output Calculations'!B149,1,IF(Inputs!$E$8="Any",1,0))</f>
        <v>1</v>
      </c>
      <c r="L149" s="49">
        <f>IF(AND(Inputs!$E$8=B149,Inputs!$F$8=C149),1,IF(AND(Inputs!$E$8=B149,Inputs!$F$8="Any"),1,IF(AND(Inputs!$E$8="Any",Inputs!$F$8="Any"),1,IF(AND(Inputs!$E$8="Any",Inputs!$F$8=C149),1,0))))</f>
        <v>0</v>
      </c>
      <c r="M149" s="50">
        <f t="shared" si="2"/>
        <v>1</v>
      </c>
      <c r="N149" s="49">
        <f>IF('Output Calculations'!I149&gt;=Inputs!$H$8,100%,0%)</f>
        <v>1</v>
      </c>
      <c r="O149" s="106">
        <f ca="1">SUMPRODUCT(J149:N149,Inputs!$D$9:$H$9)/SUM(Inputs!$D$9:$H$9)</f>
        <v>0.97291047771999994</v>
      </c>
      <c r="P149" s="107">
        <f>_xlfn.XLOOKUP(C149,'Safety Index'!$A$2:$A$164,'Safety Index'!$D$2:$D$164,,0)</f>
        <v>0.81069958847736634</v>
      </c>
      <c r="Q149" s="18" cm="1">
        <f t="array" ref="Q149:R149">_xlfn.XLOOKUP(A149,'University Data'!$E$2:$E$274,IF(Inputs!$C$8='Unique University Data'!$D$3,'University Data'!$N$2:$O$274,'University Data'!$L$2:$M$274),,0)</f>
        <v>3.5</v>
      </c>
      <c r="R149" s="18">
        <v>3.54</v>
      </c>
      <c r="S149" s="76">
        <f>(IF(AND(Q149=0,R149=0),(Inputs!$B$8/4.3)*LOG(I149+1),IF(R149=Q149,IF(Inputs!$B$8&gt;=Q149,1,0),MIN(1,MAX(0,(Inputs!$B$8-Q149)/(R149-Q149))*LOG(I149+1))))*0.9+IF(AND(Inputs!$B$8&gt;R149,R149&gt;0),((Inputs!$B$8-R149)/(4.3-R149))*0.1,0))</f>
        <v>0.94342105263157894</v>
      </c>
      <c r="T149" s="108">
        <f>IF(S149=0,0,(S149*0.8)+((Inputs!$J$8/5)*0.2))</f>
        <v>0.95473684210526311</v>
      </c>
      <c r="U149" s="74">
        <f ca="1">IF(AND(Inputs!$I$8='Unique University Data'!$F$2,S149&gt;0),AVERAGE(O149,P149,T149),IF(T149=0,0,IF(T149=0,0,AVERAGE(O149,T149))))</f>
        <v>0.91278230276754313</v>
      </c>
      <c r="V149" s="110" t="str">
        <f>_xlfn.XLOOKUP(A149,'University Data'!$E$2:$E$274,'University Data'!$I$2:$I$274)</f>
        <v>All (except LLB &amp; JD)</v>
      </c>
    </row>
    <row r="150" spans="1:22" ht="27.6">
      <c r="A150" s="3" t="s">
        <v>202</v>
      </c>
      <c r="B150" s="52" t="str" cm="1">
        <f t="array" ref="B150:C150">_xlfn.XLOOKUP(A150,'University Data'!$E$2:$E$274,'University Data'!$B$2:$C$274)</f>
        <v>Europe</v>
      </c>
      <c r="C150" s="47" t="str">
        <v>Belgium</v>
      </c>
      <c r="D150" s="51">
        <f>IF(Inputs!$B$8&gt;=(_xlfn.XLOOKUP('Output Calculations'!A150,'University Data'!$E$2:$E$276,'University Data'!$H$2:$H$276,,0)),1,0)</f>
        <v>1</v>
      </c>
      <c r="E150" s="51" t="str">
        <f>_xlfn.XLOOKUP(A150,'University Data'!$E$2:$E$274,'University Data'!$S$2:$S$274)</f>
        <v>No</v>
      </c>
      <c r="F150" s="48">
        <f ca="1">_xlfn.XLOOKUP(A150,'University Data'!$E$2:$E$274,'University Data'!$V$2:$V$274)</f>
        <v>2134.1459999999997</v>
      </c>
      <c r="G150" s="19">
        <f>IF(_xlfn.XLOOKUP(A150,'University Data'!$E$2:$E$274,'University Data'!$K$2:$K$274,,0)='Unique University Data'!$D$2,1,IF(_xlfn.XLOOKUP(A150,'University Data'!$E$2:$E$274,'University Data'!$K$2:$K$274,,0)=Inputs!$C$8,1,0))</f>
        <v>1</v>
      </c>
      <c r="H150" s="54" cm="1">
        <f t="array" ref="H150">IF(SUMPRODUCT(('University Mapping Data'!B:B = 'Output Calculations'!$A150)*('University Mapping Data'!D:D = Inputs!$G$6))&gt; 0, 1, 0)+ IF(SUMPRODUCT(('University Mapping Data'!B:B = 'Output Calculations'!$A150)*('University Mapping Data'!D:D = Inputs!$G$8)) &gt; 0, 1, 0)</f>
        <v>2</v>
      </c>
      <c r="I150" s="18" cm="1">
        <f t="array" ref="I150">_xlfn.XLOOKUP(A150,'University Data'!$E$2:$E$274,IF(Inputs!$C$8='Unique University Data'!$D$3,'University Data'!$F$2:$F$274,'University Data'!$G$2:$G$274),,0)</f>
        <v>0</v>
      </c>
      <c r="J150" s="57">
        <f ca="1">IF(((Inputs!$D$8-F150)/Inputs!$D$8)&gt;0,(Inputs!$D$8-F150)/Inputs!$D$8,0)</f>
        <v>0.2886180000000001</v>
      </c>
      <c r="K150" s="58">
        <f>IF(Inputs!$E$8='Output Calculations'!B150,1,IF(Inputs!$E$8="Any",1,0))</f>
        <v>0</v>
      </c>
      <c r="L150" s="49">
        <f>IF(AND(Inputs!$E$8=B150,Inputs!$F$8=C150),1,IF(AND(Inputs!$E$8=B150,Inputs!$F$8="Any"),1,IF(AND(Inputs!$E$8="Any",Inputs!$F$8="Any"),1,IF(AND(Inputs!$E$8="Any",Inputs!$F$8=C150),1,0))))</f>
        <v>0</v>
      </c>
      <c r="M150" s="50">
        <f t="shared" si="2"/>
        <v>1</v>
      </c>
      <c r="N150" s="49">
        <f>IF('Output Calculations'!I150&gt;=Inputs!$H$8,100%,0%)</f>
        <v>0</v>
      </c>
      <c r="O150" s="106">
        <f ca="1">SUMPRODUCT(J150:N150,Inputs!$D$9:$H$9)/SUM(Inputs!$D$9:$H$9)</f>
        <v>0.1288618</v>
      </c>
      <c r="P150" s="107">
        <f>_xlfn.XLOOKUP(C150,'Safety Index'!$A$2:$A$164,'Safety Index'!$D$2:$D$164,,0)</f>
        <v>0.89763374485596714</v>
      </c>
      <c r="Q150" s="18" cm="1">
        <f t="array" ref="Q150:R150">_xlfn.XLOOKUP(A150,'University Data'!$E$2:$E$274,IF(Inputs!$C$8='Unique University Data'!$D$3,'University Data'!$N$2:$O$274,'University Data'!$L$2:$M$274),,0)</f>
        <v>0</v>
      </c>
      <c r="R150" s="18">
        <v>0</v>
      </c>
      <c r="S150" s="76">
        <f>(IF(AND(Q150=0,R150=0),(Inputs!$B$8/4.3)*LOG(I150+1),IF(R150=Q150,IF(Inputs!$B$8&gt;=Q150,1,0),MIN(1,MAX(0,(Inputs!$B$8-Q150)/(R150-Q150))*LOG(I150+1))))*0.9+IF(AND(Inputs!$B$8&gt;R150,R150&gt;0),((Inputs!$B$8-R150)/(4.3-R150))*0.1,0))</f>
        <v>0</v>
      </c>
      <c r="T150" s="108">
        <f>IF(S150=0,0,(S150*0.8)+((Inputs!$J$8/5)*0.2))</f>
        <v>0</v>
      </c>
      <c r="U150" s="74">
        <f>IF(AND(Inputs!$I$8='Unique University Data'!$F$2,S150&gt;0),AVERAGE(O150,P150,T150),IF(T150=0,0,IF(T150=0,0,AVERAGE(O150,T150))))</f>
        <v>0</v>
      </c>
      <c r="V150" s="110" t="str">
        <f>_xlfn.XLOOKUP(A150,'University Data'!$E$2:$E$274,'University Data'!$I$2:$I$274)</f>
        <v>BAcc, BBM, BSc (Econ)</v>
      </c>
    </row>
    <row r="151" spans="1:22" ht="27.6">
      <c r="A151" s="3" t="s">
        <v>203</v>
      </c>
      <c r="B151" s="52" t="str" cm="1">
        <f t="array" ref="B151:C151">_xlfn.XLOOKUP(A151,'University Data'!$E$2:$E$274,'University Data'!$B$2:$C$274)</f>
        <v>Asia</v>
      </c>
      <c r="C151" s="47" t="str">
        <v>Japan</v>
      </c>
      <c r="D151" s="51">
        <f>IF(Inputs!$B$8&gt;=(_xlfn.XLOOKUP('Output Calculations'!A151,'University Data'!$E$2:$E$276,'University Data'!$H$2:$H$276,,0)),1,0)</f>
        <v>0</v>
      </c>
      <c r="E151" s="51" t="str">
        <f>_xlfn.XLOOKUP(A151,'University Data'!$E$2:$E$274,'University Data'!$S$2:$S$274)</f>
        <v>Yes (Guaranteed)</v>
      </c>
      <c r="F151" s="48">
        <f ca="1">_xlfn.XLOOKUP(A151,'University Data'!$E$2:$E$274,'University Data'!$V$2:$V$274)</f>
        <v>1857.125376</v>
      </c>
      <c r="G151" s="19">
        <f>IF(_xlfn.XLOOKUP(A151,'University Data'!$E$2:$E$274,'University Data'!$K$2:$K$274,,0)='Unique University Data'!$D$2,1,IF(_xlfn.XLOOKUP(A151,'University Data'!$E$2:$E$274,'University Data'!$K$2:$K$274,,0)=Inputs!$C$8,1,0))</f>
        <v>0</v>
      </c>
      <c r="H151" s="54" cm="1">
        <f t="array" ref="H151">IF(SUMPRODUCT(('University Mapping Data'!B:B = 'Output Calculations'!$A151)*('University Mapping Data'!D:D = Inputs!$G$6))&gt; 0, 1, 0)+ IF(SUMPRODUCT(('University Mapping Data'!B:B = 'Output Calculations'!$A151)*('University Mapping Data'!D:D = Inputs!$G$8)) &gt; 0, 1, 0)</f>
        <v>2</v>
      </c>
      <c r="I151" s="19" cm="1">
        <f t="array" ref="I151">_xlfn.XLOOKUP(A151,'University Data'!$E$2:$E$274,IF(Inputs!$C$8='Unique University Data'!$D$3,'University Data'!$F$2:$F$274,'University Data'!$G$2:$G$274),,0)</f>
        <v>0</v>
      </c>
      <c r="J151" s="57">
        <f ca="1">IF(((Inputs!$D$8-F151)/Inputs!$D$8)&gt;0,(Inputs!$D$8-F151)/Inputs!$D$8,0)</f>
        <v>0.38095820800000002</v>
      </c>
      <c r="K151" s="58">
        <f>IF(Inputs!$E$8='Output Calculations'!B151,1,IF(Inputs!$E$8="Any",1,0))</f>
        <v>1</v>
      </c>
      <c r="L151" s="49">
        <f>IF(AND(Inputs!$E$8=B151,Inputs!$F$8=C151),1,IF(AND(Inputs!$E$8=B151,Inputs!$F$8="Any"),1,IF(AND(Inputs!$E$8="Any",Inputs!$F$8="Any"),1,IF(AND(Inputs!$E$8="Any",Inputs!$F$8=C151),1,0))))</f>
        <v>1</v>
      </c>
      <c r="M151" s="50">
        <f t="shared" si="2"/>
        <v>1</v>
      </c>
      <c r="N151" s="49">
        <f>IF('Output Calculations'!I151&gt;=Inputs!$H$8,100%,0%)</f>
        <v>0</v>
      </c>
      <c r="O151" s="106">
        <f ca="1">SUMPRODUCT(J151:N151,Inputs!$D$9:$H$9)/SUM(Inputs!$D$9:$H$9)</f>
        <v>0.53809582079999996</v>
      </c>
      <c r="P151" s="107">
        <f>_xlfn.XLOOKUP(C151,'Safety Index'!$A$2:$A$164,'Safety Index'!$D$2:$D$164,,0)</f>
        <v>0.89377572016460904</v>
      </c>
      <c r="Q151" s="18" cm="1">
        <f t="array" ref="Q151:R151">_xlfn.XLOOKUP(A151,'University Data'!$E$2:$E$274,IF(Inputs!$C$8='Unique University Data'!$D$3,'University Data'!$N$2:$O$274,'University Data'!$L$2:$M$274),,0)</f>
        <v>0</v>
      </c>
      <c r="R151" s="18">
        <v>0</v>
      </c>
      <c r="S151" s="76">
        <f>(IF(AND(Q151=0,R151=0),(Inputs!$B$8/4.3)*LOG(I151+1),IF(R151=Q151,IF(Inputs!$B$8&gt;=Q151,1,0),MIN(1,MAX(0,(Inputs!$B$8-Q151)/(R151-Q151))*LOG(I151+1))))*0.9+IF(AND(Inputs!$B$8&gt;R151,R151&gt;0),((Inputs!$B$8-R151)/(4.3-R151))*0.1,0))</f>
        <v>0</v>
      </c>
      <c r="T151" s="108">
        <f>IF(S151=0,0,(S151*0.8)+((Inputs!$J$8/5)*0.2))</f>
        <v>0</v>
      </c>
      <c r="U151" s="74">
        <f>IF(AND(Inputs!$I$8='Unique University Data'!$F$2,S151&gt;0),AVERAGE(O151,P151,T151),IF(T151=0,0,IF(T151=0,0,AVERAGE(O151,T151))))</f>
        <v>0</v>
      </c>
      <c r="V151" s="110" t="str">
        <f>_xlfn.XLOOKUP(A151,'University Data'!$E$2:$E$274,'University Data'!$I$2:$I$274)</f>
        <v>All (except LLB &amp; JD)</v>
      </c>
    </row>
    <row r="152" spans="1:22" ht="55.15">
      <c r="A152" s="3" t="s">
        <v>204</v>
      </c>
      <c r="B152" s="52" t="str" cm="1">
        <f t="array" ref="B152:C152">_xlfn.XLOOKUP(A152,'University Data'!$E$2:$E$274,'University Data'!$B$2:$C$274)</f>
        <v>Asia</v>
      </c>
      <c r="C152" s="47" t="str">
        <v>China</v>
      </c>
      <c r="D152" s="51">
        <f>IF(Inputs!$B$8&gt;=(_xlfn.XLOOKUP('Output Calculations'!A152,'University Data'!$E$2:$E$276,'University Data'!$H$2:$H$276,,0)),1,0)</f>
        <v>1</v>
      </c>
      <c r="E152" s="51" t="str">
        <f>_xlfn.XLOOKUP(A152,'University Data'!$E$2:$E$274,'University Data'!$S$2:$S$274)</f>
        <v>Yes (Subject to Availability)</v>
      </c>
      <c r="F152" s="48">
        <f ca="1">_xlfn.XLOOKUP(A152,'University Data'!$E$2:$E$274,'University Data'!$V$2:$V$274)</f>
        <v>802.71600000000001</v>
      </c>
      <c r="G152" s="19">
        <f>IF(_xlfn.XLOOKUP(A152,'University Data'!$E$2:$E$274,'University Data'!$K$2:$K$274,,0)='Unique University Data'!$D$2,1,IF(_xlfn.XLOOKUP(A152,'University Data'!$E$2:$E$274,'University Data'!$K$2:$K$274,,0)=Inputs!$C$8,1,0))</f>
        <v>0</v>
      </c>
      <c r="H152" s="54" cm="1">
        <f t="array" ref="H152">IF(SUMPRODUCT(('University Mapping Data'!B:B = 'Output Calculations'!$A152)*('University Mapping Data'!D:D = Inputs!$G$6))&gt; 0, 1, 0)+ IF(SUMPRODUCT(('University Mapping Data'!B:B = 'Output Calculations'!$A152)*('University Mapping Data'!D:D = Inputs!$G$8)) &gt; 0, 1, 0)</f>
        <v>0</v>
      </c>
      <c r="I152" s="18" cm="1">
        <f t="array" ref="I152">_xlfn.XLOOKUP(A152,'University Data'!$E$2:$E$274,IF(Inputs!$C$8='Unique University Data'!$D$3,'University Data'!$F$2:$F$274,'University Data'!$G$2:$G$274),,0)</f>
        <v>0</v>
      </c>
      <c r="J152" s="57">
        <f ca="1">IF(((Inputs!$D$8-F152)/Inputs!$D$8)&gt;0,(Inputs!$D$8-F152)/Inputs!$D$8,0)</f>
        <v>0.73242800000000008</v>
      </c>
      <c r="K152" s="58">
        <f>IF(Inputs!$E$8='Output Calculations'!B152,1,IF(Inputs!$E$8="Any",1,0))</f>
        <v>1</v>
      </c>
      <c r="L152" s="49">
        <f>IF(AND(Inputs!$E$8=B152,Inputs!$F$8=C152),1,IF(AND(Inputs!$E$8=B152,Inputs!$F$8="Any"),1,IF(AND(Inputs!$E$8="Any",Inputs!$F$8="Any"),1,IF(AND(Inputs!$E$8="Any",Inputs!$F$8=C152),1,0))))</f>
        <v>0</v>
      </c>
      <c r="M152" s="50">
        <f t="shared" si="2"/>
        <v>0</v>
      </c>
      <c r="N152" s="49">
        <f>IF('Output Calculations'!I152&gt;=Inputs!$H$8,100%,0%)</f>
        <v>0</v>
      </c>
      <c r="O152" s="106">
        <f ca="1">SUMPRODUCT(J152:N152,Inputs!$D$9:$H$9)/SUM(Inputs!$D$9:$H$9)</f>
        <v>0.47324280000000007</v>
      </c>
      <c r="P152" s="107">
        <f>_xlfn.XLOOKUP(C152,'Safety Index'!$A$2:$A$164,'Safety Index'!$D$2:$D$164,,0)</f>
        <v>0.7456275720164609</v>
      </c>
      <c r="Q152" s="18" cm="1">
        <f t="array" ref="Q152:R152">_xlfn.XLOOKUP(A152,'University Data'!$E$2:$E$274,IF(Inputs!$C$8='Unique University Data'!$D$3,'University Data'!$N$2:$O$274,'University Data'!$L$2:$M$274),,0)</f>
        <v>0</v>
      </c>
      <c r="R152" s="18">
        <v>0</v>
      </c>
      <c r="S152" s="76">
        <f>(IF(AND(Q152=0,R152=0),(Inputs!$B$8/4.3)*LOG(I152+1),IF(R152=Q152,IF(Inputs!$B$8&gt;=Q152,1,0),MIN(1,MAX(0,(Inputs!$B$8-Q152)/(R152-Q152))*LOG(I152+1))))*0.9+IF(AND(Inputs!$B$8&gt;R152,R152&gt;0),((Inputs!$B$8-R152)/(4.3-R152))*0.1,0))</f>
        <v>0</v>
      </c>
      <c r="T152" s="108">
        <f>IF(S152=0,0,(S152*0.8)+((Inputs!$J$8/5)*0.2))</f>
        <v>0</v>
      </c>
      <c r="U152" s="74">
        <f>IF(AND(Inputs!$I$8='Unique University Data'!$F$2,S152&gt;0),AVERAGE(O152,P152,T152),IF(T152=0,0,IF(T152=0,0,AVERAGE(O152,T152))))</f>
        <v>0</v>
      </c>
      <c r="V152" s="110" t="str">
        <f>_xlfn.XLOOKUP(A152,'University Data'!$E$2:$E$274,'University Data'!$I$2:$I$274)</f>
        <v>All (except LLB &amp; JD)</v>
      </c>
    </row>
    <row r="153" spans="1:22" ht="27.6">
      <c r="A153" s="3" t="s">
        <v>205</v>
      </c>
      <c r="B153" s="52" t="str" cm="1">
        <f t="array" ref="B153:C153">_xlfn.XLOOKUP(A153,'University Data'!$E$2:$E$274,'University Data'!$B$2:$C$274)</f>
        <v>Europe</v>
      </c>
      <c r="C153" s="47" t="str">
        <v>Sweden</v>
      </c>
      <c r="D153" s="51">
        <f>IF(Inputs!$B$8&gt;=(_xlfn.XLOOKUP('Output Calculations'!A153,'University Data'!$E$2:$E$276,'University Data'!$H$2:$H$276,,0)),1,0)</f>
        <v>1</v>
      </c>
      <c r="E153" s="51" t="str">
        <f>_xlfn.XLOOKUP(A153,'University Data'!$E$2:$E$274,'University Data'!$S$2:$S$274)</f>
        <v>Yes (Subject to Availability)</v>
      </c>
      <c r="F153" s="48">
        <f ca="1">_xlfn.XLOOKUP(A153,'University Data'!$E$2:$E$274,'University Data'!$V$2:$V$274)</f>
        <v>1712.81</v>
      </c>
      <c r="G153" s="19">
        <f>IF(_xlfn.XLOOKUP(A153,'University Data'!$E$2:$E$274,'University Data'!$K$2:$K$274,,0)='Unique University Data'!$D$2,1,IF(_xlfn.XLOOKUP(A153,'University Data'!$E$2:$E$274,'University Data'!$K$2:$K$274,,0)=Inputs!$C$8,1,0))</f>
        <v>1</v>
      </c>
      <c r="H153" s="54" cm="1">
        <f t="array" ref="H153">IF(SUMPRODUCT(('University Mapping Data'!B:B = 'Output Calculations'!$A153)*('University Mapping Data'!D:D = Inputs!$G$6))&gt; 0, 1, 0)+ IF(SUMPRODUCT(('University Mapping Data'!B:B = 'Output Calculations'!$A153)*('University Mapping Data'!D:D = Inputs!$G$8)) &gt; 0, 1, 0)</f>
        <v>2</v>
      </c>
      <c r="I153" s="19" cm="1">
        <f t="array" ref="I153">_xlfn.XLOOKUP(A153,'University Data'!$E$2:$E$274,IF(Inputs!$C$8='Unique University Data'!$D$3,'University Data'!$F$2:$F$274,'University Data'!$G$2:$G$274),,0)</f>
        <v>4</v>
      </c>
      <c r="J153" s="57">
        <f ca="1">IF(((Inputs!$D$8-F153)/Inputs!$D$8)&gt;0,(Inputs!$D$8-F153)/Inputs!$D$8,0)</f>
        <v>0.42906333333333335</v>
      </c>
      <c r="K153" s="58">
        <f>IF(Inputs!$E$8='Output Calculations'!B153,1,IF(Inputs!$E$8="Any",1,0))</f>
        <v>0</v>
      </c>
      <c r="L153" s="49">
        <f>IF(AND(Inputs!$E$8=B153,Inputs!$F$8=C153),1,IF(AND(Inputs!$E$8=B153,Inputs!$F$8="Any"),1,IF(AND(Inputs!$E$8="Any",Inputs!$F$8="Any"),1,IF(AND(Inputs!$E$8="Any",Inputs!$F$8=C153),1,0))))</f>
        <v>0</v>
      </c>
      <c r="M153" s="50">
        <f t="shared" si="2"/>
        <v>1</v>
      </c>
      <c r="N153" s="49">
        <f>IF('Output Calculations'!I153&gt;=Inputs!$H$8,100%,0%)</f>
        <v>1</v>
      </c>
      <c r="O153" s="106">
        <f ca="1">SUMPRODUCT(J153:N153,Inputs!$D$9:$H$9)/SUM(Inputs!$D$9:$H$9)</f>
        <v>0.54290633333333338</v>
      </c>
      <c r="P153" s="107">
        <f>_xlfn.XLOOKUP(C153,'Safety Index'!$A$2:$A$164,'Safety Index'!$D$2:$D$164,,0)</f>
        <v>0.82767489711934161</v>
      </c>
      <c r="Q153" s="18" cm="1">
        <f t="array" ref="Q153:R153">_xlfn.XLOOKUP(A153,'University Data'!$E$2:$E$274,IF(Inputs!$C$8='Unique University Data'!$D$3,'University Data'!$N$2:$O$274,'University Data'!$L$2:$M$274),,0)</f>
        <v>3.32</v>
      </c>
      <c r="R153" s="18">
        <v>3.97</v>
      </c>
      <c r="S153" s="76">
        <f>(IF(AND(Q153=0,R153=0),(Inputs!$B$8/4.3)*LOG(I153+1),IF(R153=Q153,IF(Inputs!$B$8&gt;=Q153,1,0),MIN(1,MAX(0,(Inputs!$B$8-Q153)/(R153-Q153))*LOG(I153+1))))*0.9+IF(AND(Inputs!$B$8&gt;R153,R153&gt;0),((Inputs!$B$8-R153)/(4.3-R153))*0.1,0))</f>
        <v>0.53229254176358354</v>
      </c>
      <c r="T153" s="108">
        <f>IF(S153=0,0,(S153*0.8)+((Inputs!$J$8/5)*0.2))</f>
        <v>0.62583403341086685</v>
      </c>
      <c r="U153" s="74">
        <f ca="1">IF(AND(Inputs!$I$8='Unique University Data'!$F$2,S153&gt;0),AVERAGE(O153,P153,T153),IF(T153=0,0,IF(T153=0,0,AVERAGE(O153,T153))))</f>
        <v>0.66547175462118069</v>
      </c>
      <c r="V153" s="110" t="str">
        <f>_xlfn.XLOOKUP(A153,'University Data'!$E$2:$E$274,'University Data'!$I$2:$I$274)</f>
        <v>All (except LLB &amp; JD)</v>
      </c>
    </row>
    <row r="154" spans="1:22" ht="27.6">
      <c r="A154" s="3" t="s">
        <v>206</v>
      </c>
      <c r="B154" s="52" t="str" cm="1">
        <f t="array" ref="B154:C154">_xlfn.XLOOKUP(A154,'University Data'!$E$2:$E$274,'University Data'!$B$2:$C$274)</f>
        <v>Europe</v>
      </c>
      <c r="C154" s="47" t="str">
        <v>Sweden</v>
      </c>
      <c r="D154" s="51">
        <f>IF(Inputs!$B$8&gt;=(_xlfn.XLOOKUP('Output Calculations'!A154,'University Data'!$E$2:$E$276,'University Data'!$H$2:$H$276,,0)),1,0)</f>
        <v>1</v>
      </c>
      <c r="E154" s="51" t="str">
        <f>_xlfn.XLOOKUP(A154,'University Data'!$E$2:$E$274,'University Data'!$S$2:$S$274)</f>
        <v>Yes (Subject to Availability)</v>
      </c>
      <c r="F154" s="48">
        <f ca="1">_xlfn.XLOOKUP(A154,'University Data'!$E$2:$E$274,'University Data'!$V$2:$V$274)</f>
        <v>1733.12</v>
      </c>
      <c r="G154" s="19">
        <f>IF(_xlfn.XLOOKUP(A154,'University Data'!$E$2:$E$274,'University Data'!$K$2:$K$274,,0)='Unique University Data'!$D$2,1,IF(_xlfn.XLOOKUP(A154,'University Data'!$E$2:$E$274,'University Data'!$K$2:$K$274,,0)=Inputs!$C$8,1,0))</f>
        <v>1</v>
      </c>
      <c r="H154" s="54" cm="1">
        <f t="array" ref="H154">IF(SUMPRODUCT(('University Mapping Data'!B:B = 'Output Calculations'!$A154)*('University Mapping Data'!D:D = Inputs!$G$6))&gt; 0, 1, 0)+ IF(SUMPRODUCT(('University Mapping Data'!B:B = 'Output Calculations'!$A154)*('University Mapping Data'!D:D = Inputs!$G$8)) &gt; 0, 1, 0)</f>
        <v>2</v>
      </c>
      <c r="I154" s="18" cm="1">
        <f t="array" ref="I154">_xlfn.XLOOKUP(A154,'University Data'!$E$2:$E$274,IF(Inputs!$C$8='Unique University Data'!$D$3,'University Data'!$F$2:$F$274,'University Data'!$G$2:$G$274),,0)</f>
        <v>4</v>
      </c>
      <c r="J154" s="57">
        <f ca="1">IF(((Inputs!$D$8-F154)/Inputs!$D$8)&gt;0,(Inputs!$D$8-F154)/Inputs!$D$8,0)</f>
        <v>0.42229333333333335</v>
      </c>
      <c r="K154" s="58">
        <f>IF(Inputs!$E$8='Output Calculations'!B154,1,IF(Inputs!$E$8="Any",1,0))</f>
        <v>0</v>
      </c>
      <c r="L154" s="49">
        <f>IF(AND(Inputs!$E$8=B154,Inputs!$F$8=C154),1,IF(AND(Inputs!$E$8=B154,Inputs!$F$8="Any"),1,IF(AND(Inputs!$E$8="Any",Inputs!$F$8="Any"),1,IF(AND(Inputs!$E$8="Any",Inputs!$F$8=C154),1,0))))</f>
        <v>0</v>
      </c>
      <c r="M154" s="50">
        <f t="shared" si="2"/>
        <v>1</v>
      </c>
      <c r="N154" s="49">
        <f>IF('Output Calculations'!I154&gt;=Inputs!$H$8,100%,0%)</f>
        <v>1</v>
      </c>
      <c r="O154" s="106">
        <f ca="1">SUMPRODUCT(J154:N154,Inputs!$D$9:$H$9)/SUM(Inputs!$D$9:$H$9)</f>
        <v>0.54222933333333334</v>
      </c>
      <c r="P154" s="107">
        <f>_xlfn.XLOOKUP(C154,'Safety Index'!$A$2:$A$164,'Safety Index'!$D$2:$D$164,,0)</f>
        <v>0.82767489711934161</v>
      </c>
      <c r="Q154" s="18" cm="1">
        <f t="array" ref="Q154:R154">_xlfn.XLOOKUP(A154,'University Data'!$E$2:$E$274,IF(Inputs!$C$8='Unique University Data'!$D$3,'University Data'!$N$2:$O$274,'University Data'!$L$2:$M$274),,0)</f>
        <v>3.35</v>
      </c>
      <c r="R154" s="18">
        <v>3.6</v>
      </c>
      <c r="S154" s="76">
        <f>(IF(AND(Q154=0,R154=0),(Inputs!$B$8/4.3)*LOG(I154+1),IF(R154=Q154,IF(Inputs!$B$8&gt;=Q154,1,0),MIN(1,MAX(0,(Inputs!$B$8-Q154)/(R154-Q154))*LOG(I154+1))))*0.9+IF(AND(Inputs!$B$8&gt;R154,R154&gt;0),((Inputs!$B$8-R154)/(4.3-R154))*0.1,0))</f>
        <v>0.93857142857142861</v>
      </c>
      <c r="T154" s="108">
        <f>IF(S154=0,0,(S154*0.8)+((Inputs!$J$8/5)*0.2))</f>
        <v>0.95085714285714285</v>
      </c>
      <c r="U154" s="74">
        <f ca="1">IF(AND(Inputs!$I$8='Unique University Data'!$F$2,S154&gt;0),AVERAGE(O154,P154,T154),IF(T154=0,0,IF(T154=0,0,AVERAGE(O154,T154))))</f>
        <v>0.77358712443660593</v>
      </c>
      <c r="V154" s="110" t="str">
        <f>_xlfn.XLOOKUP(A154,'University Data'!$E$2:$E$274,'University Data'!$I$2:$I$274)</f>
        <v>All (except LLB &amp; JD)</v>
      </c>
    </row>
    <row r="155" spans="1:22" ht="27.6">
      <c r="A155" s="3" t="s">
        <v>207</v>
      </c>
      <c r="B155" s="52" t="str" cm="1">
        <f t="array" ref="B155:C155">_xlfn.XLOOKUP(A155,'University Data'!$E$2:$E$274,'University Data'!$B$2:$C$274)</f>
        <v>Asia</v>
      </c>
      <c r="C155" s="47" t="str">
        <v>China</v>
      </c>
      <c r="D155" s="51">
        <f>IF(Inputs!$B$8&gt;=(_xlfn.XLOOKUP('Output Calculations'!A155,'University Data'!$E$2:$E$276,'University Data'!$H$2:$H$276,,0)),1,0)</f>
        <v>1</v>
      </c>
      <c r="E155" s="51" t="str">
        <f>_xlfn.XLOOKUP(A155,'University Data'!$E$2:$E$274,'University Data'!$S$2:$S$274)</f>
        <v>Yes (Subject to Availability)</v>
      </c>
      <c r="F155" s="48">
        <f ca="1">_xlfn.XLOOKUP(A155,'University Data'!$E$2:$E$274,'University Data'!$V$2:$V$274)</f>
        <v>634.20000000000005</v>
      </c>
      <c r="G155" s="19">
        <f>IF(_xlfn.XLOOKUP(A155,'University Data'!$E$2:$E$274,'University Data'!$K$2:$K$274,,0)='Unique University Data'!$D$2,1,IF(_xlfn.XLOOKUP(A155,'University Data'!$E$2:$E$274,'University Data'!$K$2:$K$274,,0)=Inputs!$C$8,1,0))</f>
        <v>0</v>
      </c>
      <c r="H155" s="54" cm="1">
        <f t="array" ref="H155">IF(SUMPRODUCT(('University Mapping Data'!B:B = 'Output Calculations'!$A155)*('University Mapping Data'!D:D = Inputs!$G$6))&gt; 0, 1, 0)+ IF(SUMPRODUCT(('University Mapping Data'!B:B = 'Output Calculations'!$A155)*('University Mapping Data'!D:D = Inputs!$G$8)) &gt; 0, 1, 0)</f>
        <v>0</v>
      </c>
      <c r="I155" s="19" cm="1">
        <f t="array" ref="I155">_xlfn.XLOOKUP(A155,'University Data'!$E$2:$E$274,IF(Inputs!$C$8='Unique University Data'!$D$3,'University Data'!$F$2:$F$274,'University Data'!$G$2:$G$274),,0)</f>
        <v>0</v>
      </c>
      <c r="J155" s="57">
        <f ca="1">IF(((Inputs!$D$8-F155)/Inputs!$D$8)&gt;0,(Inputs!$D$8-F155)/Inputs!$D$8,0)</f>
        <v>0.78860000000000008</v>
      </c>
      <c r="K155" s="58">
        <f>IF(Inputs!$E$8='Output Calculations'!B155,1,IF(Inputs!$E$8="Any",1,0))</f>
        <v>1</v>
      </c>
      <c r="L155" s="49">
        <f>IF(AND(Inputs!$E$8=B155,Inputs!$F$8=C155),1,IF(AND(Inputs!$E$8=B155,Inputs!$F$8="Any"),1,IF(AND(Inputs!$E$8="Any",Inputs!$F$8="Any"),1,IF(AND(Inputs!$E$8="Any",Inputs!$F$8=C155),1,0))))</f>
        <v>0</v>
      </c>
      <c r="M155" s="50">
        <f t="shared" si="2"/>
        <v>0</v>
      </c>
      <c r="N155" s="49">
        <f>IF('Output Calculations'!I155&gt;=Inputs!$H$8,100%,0%)</f>
        <v>0</v>
      </c>
      <c r="O155" s="106">
        <f ca="1">SUMPRODUCT(J155:N155,Inputs!$D$9:$H$9)/SUM(Inputs!$D$9:$H$9)</f>
        <v>0.47885999999999995</v>
      </c>
      <c r="P155" s="107">
        <f>_xlfn.XLOOKUP(C155,'Safety Index'!$A$2:$A$164,'Safety Index'!$D$2:$D$164,,0)</f>
        <v>0.7456275720164609</v>
      </c>
      <c r="Q155" s="18" cm="1">
        <f t="array" ref="Q155:R155">_xlfn.XLOOKUP(A155,'University Data'!$E$2:$E$274,IF(Inputs!$C$8='Unique University Data'!$D$3,'University Data'!$N$2:$O$274,'University Data'!$L$2:$M$274),,0)</f>
        <v>0</v>
      </c>
      <c r="R155" s="18">
        <v>0</v>
      </c>
      <c r="S155" s="76">
        <f>(IF(AND(Q155=0,R155=0),(Inputs!$B$8/4.3)*LOG(I155+1),IF(R155=Q155,IF(Inputs!$B$8&gt;=Q155,1,0),MIN(1,MAX(0,(Inputs!$B$8-Q155)/(R155-Q155))*LOG(I155+1))))*0.9+IF(AND(Inputs!$B$8&gt;R155,R155&gt;0),((Inputs!$B$8-R155)/(4.3-R155))*0.1,0))</f>
        <v>0</v>
      </c>
      <c r="T155" s="108">
        <f>IF(S155=0,0,(S155*0.8)+((Inputs!$J$8/5)*0.2))</f>
        <v>0</v>
      </c>
      <c r="U155" s="74">
        <f>IF(AND(Inputs!$I$8='Unique University Data'!$F$2,S155&gt;0),AVERAGE(O155,P155,T155),IF(T155=0,0,IF(T155=0,0,AVERAGE(O155,T155))))</f>
        <v>0</v>
      </c>
      <c r="V155" s="110" t="str">
        <f>_xlfn.XLOOKUP(A155,'University Data'!$E$2:$E$274,'University Data'!$I$2:$I$274)</f>
        <v>All (except LLB &amp; JD)</v>
      </c>
    </row>
    <row r="156" spans="1:22" ht="27.6">
      <c r="A156" s="3" t="s">
        <v>208</v>
      </c>
      <c r="B156" s="52" t="str" cm="1">
        <f t="array" ref="B156:C156">_xlfn.XLOOKUP(A156,'University Data'!$E$2:$E$274,'University Data'!$B$2:$C$274)</f>
        <v>Asia</v>
      </c>
      <c r="C156" s="47" t="str">
        <v>S. Korea</v>
      </c>
      <c r="D156" s="51">
        <f>IF(Inputs!$B$8&gt;=(_xlfn.XLOOKUP('Output Calculations'!A156,'University Data'!$E$2:$E$276,'University Data'!$H$2:$H$276,,0)),1,0)</f>
        <v>0</v>
      </c>
      <c r="E156" s="51" t="str">
        <f>_xlfn.XLOOKUP(A156,'University Data'!$E$2:$E$274,'University Data'!$S$2:$S$274)</f>
        <v>Yes (Subject to Availability)</v>
      </c>
      <c r="F156" s="48">
        <f ca="1">_xlfn.XLOOKUP(A156,'University Data'!$E$2:$E$274,'University Data'!$V$2:$V$274)</f>
        <v>206.62957999999998</v>
      </c>
      <c r="G156" s="19">
        <f>IF(_xlfn.XLOOKUP(A156,'University Data'!$E$2:$E$274,'University Data'!$K$2:$K$274,,0)='Unique University Data'!$D$2,1,IF(_xlfn.XLOOKUP(A156,'University Data'!$E$2:$E$274,'University Data'!$K$2:$K$274,,0)=Inputs!$C$8,1,0))</f>
        <v>1</v>
      </c>
      <c r="H156" s="54" cm="1">
        <f t="array" ref="H156">IF(SUMPRODUCT(('University Mapping Data'!B:B = 'Output Calculations'!$A156)*('University Mapping Data'!D:D = Inputs!$G$6))&gt; 0, 1, 0)+ IF(SUMPRODUCT(('University Mapping Data'!B:B = 'Output Calculations'!$A156)*('University Mapping Data'!D:D = Inputs!$G$8)) &gt; 0, 1, 0)</f>
        <v>0</v>
      </c>
      <c r="I156" s="18" cm="1">
        <f t="array" ref="I156">_xlfn.XLOOKUP(A156,'University Data'!$E$2:$E$274,IF(Inputs!$C$8='Unique University Data'!$D$3,'University Data'!$F$2:$F$274,'University Data'!$G$2:$G$274),,0)</f>
        <v>2</v>
      </c>
      <c r="J156" s="57">
        <f ca="1">IF(((Inputs!$D$8-F156)/Inputs!$D$8)&gt;0,(Inputs!$D$8-F156)/Inputs!$D$8,0)</f>
        <v>0.93112347333333345</v>
      </c>
      <c r="K156" s="58">
        <f>IF(Inputs!$E$8='Output Calculations'!B156,1,IF(Inputs!$E$8="Any",1,0))</f>
        <v>1</v>
      </c>
      <c r="L156" s="49">
        <f>IF(AND(Inputs!$E$8=B156,Inputs!$F$8=C156),1,IF(AND(Inputs!$E$8=B156,Inputs!$F$8="Any"),1,IF(AND(Inputs!$E$8="Any",Inputs!$F$8="Any"),1,IF(AND(Inputs!$E$8="Any",Inputs!$F$8=C156),1,0))))</f>
        <v>0</v>
      </c>
      <c r="M156" s="50">
        <f t="shared" si="2"/>
        <v>0</v>
      </c>
      <c r="N156" s="49">
        <f>IF('Output Calculations'!I156&gt;=Inputs!$H$8,100%,0%)</f>
        <v>1</v>
      </c>
      <c r="O156" s="106">
        <f ca="1">SUMPRODUCT(J156:N156,Inputs!$D$9:$H$9)/SUM(Inputs!$D$9:$H$9)</f>
        <v>0.89311234733333333</v>
      </c>
      <c r="P156" s="107">
        <f>_xlfn.XLOOKUP(C156,'Safety Index'!$A$2:$A$164,'Safety Index'!$D$2:$D$164,,0)</f>
        <v>0.81069958847736634</v>
      </c>
      <c r="Q156" s="18" cm="1">
        <f t="array" ref="Q156:R156">_xlfn.XLOOKUP(A156,'University Data'!$E$2:$E$274,IF(Inputs!$C$8='Unique University Data'!$D$3,'University Data'!$N$2:$O$274,'University Data'!$L$2:$M$274),,0)</f>
        <v>0</v>
      </c>
      <c r="R156" s="18">
        <v>0</v>
      </c>
      <c r="S156" s="76">
        <f>(IF(AND(Q156=0,R156=0),(Inputs!$B$8/4.3)*LOG(I156+1),IF(R156=Q156,IF(Inputs!$B$8&gt;=Q156,1,0),MIN(1,MAX(0,(Inputs!$B$8-Q156)/(R156-Q156))*LOG(I156+1))))*0.9+IF(AND(Inputs!$B$8&gt;R156,R156&gt;0),((Inputs!$B$8-R156)/(4.3-R156))*0.1,0))</f>
        <v>0.38646821632292661</v>
      </c>
      <c r="T156" s="108">
        <f>IF(S156=0,0,(S156*0.8)+((Inputs!$J$8/5)*0.2))</f>
        <v>0.50917457305834124</v>
      </c>
      <c r="U156" s="74">
        <f ca="1">IF(AND(Inputs!$I$8='Unique University Data'!$F$2,S156&gt;0),AVERAGE(O156,P156,T156),IF(T156=0,0,IF(T156=0,0,AVERAGE(O156,T156))))</f>
        <v>0.73766216962301367</v>
      </c>
      <c r="V156" s="110" t="str">
        <f>_xlfn.XLOOKUP(A156,'University Data'!$E$2:$E$274,'University Data'!$I$2:$I$274)</f>
        <v>All (except LLB &amp; JD)</v>
      </c>
    </row>
    <row r="157" spans="1:22" ht="27.6">
      <c r="A157" s="3" t="s">
        <v>209</v>
      </c>
      <c r="B157" s="52" t="str" cm="1">
        <f t="array" ref="B157:C157">_xlfn.XLOOKUP(A157,'University Data'!$E$2:$E$274,'University Data'!$B$2:$C$274)</f>
        <v>Europe</v>
      </c>
      <c r="C157" s="47" t="str">
        <v>Germany</v>
      </c>
      <c r="D157" s="51">
        <f>IF(Inputs!$B$8&gt;=(_xlfn.XLOOKUP('Output Calculations'!A157,'University Data'!$E$2:$E$276,'University Data'!$H$2:$H$276,,0)),1,0)</f>
        <v>1</v>
      </c>
      <c r="E157" s="51" t="str">
        <f>_xlfn.XLOOKUP(A157,'University Data'!$E$2:$E$274,'University Data'!$S$2:$S$274)</f>
        <v>Yes (Subject to Availability)</v>
      </c>
      <c r="F157" s="48">
        <f ca="1">_xlfn.XLOOKUP(A157,'University Data'!$E$2:$E$274,'University Data'!$V$2:$V$274)</f>
        <v>2690.1</v>
      </c>
      <c r="G157" s="19">
        <f>IF(_xlfn.XLOOKUP(A157,'University Data'!$E$2:$E$274,'University Data'!$K$2:$K$274,,0)='Unique University Data'!$D$2,1,IF(_xlfn.XLOOKUP(A157,'University Data'!$E$2:$E$274,'University Data'!$K$2:$K$274,,0)=Inputs!$C$8,1,0))</f>
        <v>0</v>
      </c>
      <c r="H157" s="54" cm="1">
        <f t="array" ref="H157">IF(SUMPRODUCT(('University Mapping Data'!B:B = 'Output Calculations'!$A157)*('University Mapping Data'!D:D = Inputs!$G$6))&gt; 0, 1, 0)+ IF(SUMPRODUCT(('University Mapping Data'!B:B = 'Output Calculations'!$A157)*('University Mapping Data'!D:D = Inputs!$G$8)) &gt; 0, 1, 0)</f>
        <v>2</v>
      </c>
      <c r="I157" s="19" cm="1">
        <f t="array" ref="I157">_xlfn.XLOOKUP(A157,'University Data'!$E$2:$E$274,IF(Inputs!$C$8='Unique University Data'!$D$3,'University Data'!$F$2:$F$274,'University Data'!$G$2:$G$274),,0)</f>
        <v>0</v>
      </c>
      <c r="J157" s="57">
        <f ca="1">IF(((Inputs!$D$8-F157)/Inputs!$D$8)&gt;0,(Inputs!$D$8-F157)/Inputs!$D$8,0)</f>
        <v>0.10330000000000003</v>
      </c>
      <c r="K157" s="58">
        <f>IF(Inputs!$E$8='Output Calculations'!B157,1,IF(Inputs!$E$8="Any",1,0))</f>
        <v>0</v>
      </c>
      <c r="L157" s="49">
        <f>IF(AND(Inputs!$E$8=B157,Inputs!$F$8=C157),1,IF(AND(Inputs!$E$8=B157,Inputs!$F$8="Any"),1,IF(AND(Inputs!$E$8="Any",Inputs!$F$8="Any"),1,IF(AND(Inputs!$E$8="Any",Inputs!$F$8=C157),1,0))))</f>
        <v>0</v>
      </c>
      <c r="M157" s="50">
        <f t="shared" si="2"/>
        <v>1</v>
      </c>
      <c r="N157" s="49">
        <f>IF('Output Calculations'!I157&gt;=Inputs!$H$8,100%,0%)</f>
        <v>0</v>
      </c>
      <c r="O157" s="106">
        <f ca="1">SUMPRODUCT(J157:N157,Inputs!$D$9:$H$9)/SUM(Inputs!$D$9:$H$9)</f>
        <v>0.11033</v>
      </c>
      <c r="P157" s="107">
        <f>_xlfn.XLOOKUP(C157,'Safety Index'!$A$2:$A$164,'Safety Index'!$D$2:$D$164,,0)</f>
        <v>0.88940329218107006</v>
      </c>
      <c r="Q157" s="18" cm="1">
        <f t="array" ref="Q157:R157">_xlfn.XLOOKUP(A157,'University Data'!$E$2:$E$274,IF(Inputs!$C$8='Unique University Data'!$D$3,'University Data'!$N$2:$O$274,'University Data'!$L$2:$M$274),,0)</f>
        <v>0</v>
      </c>
      <c r="R157" s="18">
        <v>0</v>
      </c>
      <c r="S157" s="76">
        <f>(IF(AND(Q157=0,R157=0),(Inputs!$B$8/4.3)*LOG(I157+1),IF(R157=Q157,IF(Inputs!$B$8&gt;=Q157,1,0),MIN(1,MAX(0,(Inputs!$B$8-Q157)/(R157-Q157))*LOG(I157+1))))*0.9+IF(AND(Inputs!$B$8&gt;R157,R157&gt;0),((Inputs!$B$8-R157)/(4.3-R157))*0.1,0))</f>
        <v>0</v>
      </c>
      <c r="T157" s="108">
        <f>IF(S157=0,0,(S157*0.8)+((Inputs!$J$8/5)*0.2))</f>
        <v>0</v>
      </c>
      <c r="U157" s="74">
        <f>IF(AND(Inputs!$I$8='Unique University Data'!$F$2,S157&gt;0),AVERAGE(O157,P157,T157),IF(T157=0,0,IF(T157=0,0,AVERAGE(O157,T157))))</f>
        <v>0</v>
      </c>
      <c r="V157" s="110" t="str">
        <f>_xlfn.XLOOKUP(A157,'University Data'!$E$2:$E$274,'University Data'!$I$2:$I$274)</f>
        <v>All (except LLB &amp; JD)</v>
      </c>
    </row>
    <row r="158" spans="1:22" ht="27.6">
      <c r="A158" s="3" t="s">
        <v>210</v>
      </c>
      <c r="B158" s="52" t="str" cm="1">
        <f t="array" ref="B158:C158">_xlfn.XLOOKUP(A158,'University Data'!$E$2:$E$274,'University Data'!$B$2:$C$274)</f>
        <v>South America</v>
      </c>
      <c r="C158" s="47" t="str">
        <v>Mexico</v>
      </c>
      <c r="D158" s="51">
        <f>IF(Inputs!$B$8&gt;=(_xlfn.XLOOKUP('Output Calculations'!A158,'University Data'!$E$2:$E$276,'University Data'!$H$2:$H$276,,0)),1,0)</f>
        <v>1</v>
      </c>
      <c r="E158" s="51" t="str">
        <f>_xlfn.XLOOKUP(A158,'University Data'!$E$2:$E$274,'University Data'!$S$2:$S$274)</f>
        <v>Yes (Subject to Availability)</v>
      </c>
      <c r="F158" s="48">
        <f ca="1">_xlfn.XLOOKUP(A158,'University Data'!$E$2:$E$274,'University Data'!$V$2:$V$274)</f>
        <v>1673.6459999999997</v>
      </c>
      <c r="G158" s="19">
        <f>IF(_xlfn.XLOOKUP(A158,'University Data'!$E$2:$E$274,'University Data'!$K$2:$K$274,,0)='Unique University Data'!$D$2,1,IF(_xlfn.XLOOKUP(A158,'University Data'!$E$2:$E$274,'University Data'!$K$2:$K$274,,0)=Inputs!$C$8,1,0))</f>
        <v>1</v>
      </c>
      <c r="H158" s="54" cm="1">
        <f t="array" ref="H158">IF(SUMPRODUCT(('University Mapping Data'!B:B = 'Output Calculations'!$A158)*('University Mapping Data'!D:D = Inputs!$G$6))&gt; 0, 1, 0)+ IF(SUMPRODUCT(('University Mapping Data'!B:B = 'Output Calculations'!$A158)*('University Mapping Data'!D:D = Inputs!$G$8)) &gt; 0, 1, 0)</f>
        <v>2</v>
      </c>
      <c r="I158" s="18" cm="1">
        <f t="array" ref="I158">_xlfn.XLOOKUP(A158,'University Data'!$E$2:$E$274,IF(Inputs!$C$8='Unique University Data'!$D$3,'University Data'!$F$2:$F$274,'University Data'!$G$2:$G$274),,0)</f>
        <v>4</v>
      </c>
      <c r="J158" s="57">
        <f ca="1">IF(((Inputs!$D$8-F158)/Inputs!$D$8)&gt;0,(Inputs!$D$8-F158)/Inputs!$D$8,0)</f>
        <v>0.44211800000000007</v>
      </c>
      <c r="K158" s="58">
        <f>IF(Inputs!$E$8='Output Calculations'!B158,1,IF(Inputs!$E$8="Any",1,0))</f>
        <v>0</v>
      </c>
      <c r="L158" s="49">
        <f>IF(AND(Inputs!$E$8=B158,Inputs!$F$8=C158),1,IF(AND(Inputs!$E$8=B158,Inputs!$F$8="Any"),1,IF(AND(Inputs!$E$8="Any",Inputs!$F$8="Any"),1,IF(AND(Inputs!$E$8="Any",Inputs!$F$8=C158),1,0))))</f>
        <v>0</v>
      </c>
      <c r="M158" s="50">
        <f t="shared" si="2"/>
        <v>1</v>
      </c>
      <c r="N158" s="49">
        <f>IF('Output Calculations'!I158&gt;=Inputs!$H$8,100%,0%)</f>
        <v>1</v>
      </c>
      <c r="O158" s="106">
        <f ca="1">SUMPRODUCT(J158:N158,Inputs!$D$9:$H$9)/SUM(Inputs!$D$9:$H$9)</f>
        <v>0.54421180000000002</v>
      </c>
      <c r="P158" s="107">
        <f>_xlfn.XLOOKUP(C158,'Safety Index'!$A$2:$A$164,'Safety Index'!$D$2:$D$164,,0)</f>
        <v>0.57150205761316875</v>
      </c>
      <c r="Q158" s="18" cm="1">
        <f t="array" ref="Q158:R158">_xlfn.XLOOKUP(A158,'University Data'!$E$2:$E$274,IF(Inputs!$C$8='Unique University Data'!$D$3,'University Data'!$N$2:$O$274,'University Data'!$L$2:$M$274),,0)</f>
        <v>0</v>
      </c>
      <c r="R158" s="18">
        <v>0</v>
      </c>
      <c r="S158" s="76">
        <f>(IF(AND(Q158=0,R158=0),(Inputs!$B$8/4.3)*LOG(I158+1),IF(R158=Q158,IF(Inputs!$B$8&gt;=Q158,1,0),MIN(1,MAX(0,(Inputs!$B$8-Q158)/(R158-Q158))*LOG(I158+1))))*0.9+IF(AND(Inputs!$B$8&gt;R158,R158&gt;0),((Inputs!$B$8-R158)/(4.3-R158))*0.1,0))</f>
        <v>0.56616570351217521</v>
      </c>
      <c r="T158" s="108">
        <f>IF(S158=0,0,(S158*0.8)+((Inputs!$J$8/5)*0.2))</f>
        <v>0.65293256280974021</v>
      </c>
      <c r="U158" s="74">
        <f ca="1">IF(AND(Inputs!$I$8='Unique University Data'!$F$2,S158&gt;0),AVERAGE(O158,P158,T158),IF(T158=0,0,IF(T158=0,0,AVERAGE(O158,T158))))</f>
        <v>0.58954880680763633</v>
      </c>
      <c r="V158" s="110" t="str">
        <f>_xlfn.XLOOKUP(A158,'University Data'!$E$2:$E$274,'University Data'!$I$2:$I$274)</f>
        <v>All (except LLB &amp; JD)</v>
      </c>
    </row>
    <row r="159" spans="1:22" ht="14.45">
      <c r="A159" s="3" t="s">
        <v>211</v>
      </c>
      <c r="B159" s="52" t="str" cm="1">
        <f t="array" ref="B159:C159">_xlfn.XLOOKUP(A159,'University Data'!$E$2:$E$274,'University Data'!$B$2:$C$274)</f>
        <v>Asia</v>
      </c>
      <c r="C159" s="47" t="str">
        <v>Thailand</v>
      </c>
      <c r="D159" s="51">
        <f>IF(Inputs!$B$8&gt;=(_xlfn.XLOOKUP('Output Calculations'!A159,'University Data'!$E$2:$E$276,'University Data'!$H$2:$H$276,,0)),1,0)</f>
        <v>1</v>
      </c>
      <c r="E159" s="51" t="str">
        <f>_xlfn.XLOOKUP(A159,'University Data'!$E$2:$E$274,'University Data'!$S$2:$S$274)</f>
        <v>No</v>
      </c>
      <c r="F159" s="48">
        <f ca="1">_xlfn.XLOOKUP(A159,'University Data'!$E$2:$E$274,'University Data'!$V$2:$V$274)</f>
        <v>492.25</v>
      </c>
      <c r="G159" s="19">
        <f>IF(_xlfn.XLOOKUP(A159,'University Data'!$E$2:$E$274,'University Data'!$K$2:$K$274,,0)='Unique University Data'!$D$2,1,IF(_xlfn.XLOOKUP(A159,'University Data'!$E$2:$E$274,'University Data'!$K$2:$K$274,,0)=Inputs!$C$8,1,0))</f>
        <v>1</v>
      </c>
      <c r="H159" s="54" cm="1">
        <f t="array" ref="H159">IF(SUMPRODUCT(('University Mapping Data'!B:B = 'Output Calculations'!$A159)*('University Mapping Data'!D:D = Inputs!$G$6))&gt; 0, 1, 0)+ IF(SUMPRODUCT(('University Mapping Data'!B:B = 'Output Calculations'!$A159)*('University Mapping Data'!D:D = Inputs!$G$8)) &gt; 0, 1, 0)</f>
        <v>2</v>
      </c>
      <c r="I159" s="19" cm="1">
        <f t="array" ref="I159">_xlfn.XLOOKUP(A159,'University Data'!$E$2:$E$274,IF(Inputs!$C$8='Unique University Data'!$D$3,'University Data'!$F$2:$F$274,'University Data'!$G$2:$G$274),,0)</f>
        <v>2</v>
      </c>
      <c r="J159" s="57">
        <f ca="1">IF(((Inputs!$D$8-F159)/Inputs!$D$8)&gt;0,(Inputs!$D$8-F159)/Inputs!$D$8,0)</f>
        <v>0.83591666666666664</v>
      </c>
      <c r="K159" s="58">
        <f>IF(Inputs!$E$8='Output Calculations'!B159,1,IF(Inputs!$E$8="Any",1,0))</f>
        <v>1</v>
      </c>
      <c r="L159" s="49">
        <f>IF(AND(Inputs!$E$8=B159,Inputs!$F$8=C159),1,IF(AND(Inputs!$E$8=B159,Inputs!$F$8="Any"),1,IF(AND(Inputs!$E$8="Any",Inputs!$F$8="Any"),1,IF(AND(Inputs!$E$8="Any",Inputs!$F$8=C159),1,0))))</f>
        <v>0</v>
      </c>
      <c r="M159" s="50">
        <f t="shared" si="2"/>
        <v>1</v>
      </c>
      <c r="N159" s="49">
        <f>IF('Output Calculations'!I159&gt;=Inputs!$H$8,100%,0%)</f>
        <v>1</v>
      </c>
      <c r="O159" s="106">
        <f ca="1">SUMPRODUCT(J159:N159,Inputs!$D$9:$H$9)/SUM(Inputs!$D$9:$H$9)</f>
        <v>0.98359166666666664</v>
      </c>
      <c r="P159" s="107">
        <f>_xlfn.XLOOKUP(C159,'Safety Index'!$A$2:$A$164,'Safety Index'!$D$2:$D$164,,0)</f>
        <v>0.7592592592592593</v>
      </c>
      <c r="Q159" s="18" cm="1">
        <f t="array" ref="Q159:R159">_xlfn.XLOOKUP(A159,'University Data'!$E$2:$E$274,IF(Inputs!$C$8='Unique University Data'!$D$3,'University Data'!$N$2:$O$274,'University Data'!$L$2:$M$274),,0)</f>
        <v>0</v>
      </c>
      <c r="R159" s="18">
        <v>0</v>
      </c>
      <c r="S159" s="76">
        <f>(IF(AND(Q159=0,R159=0),(Inputs!$B$8/4.3)*LOG(I159+1),IF(R159=Q159,IF(Inputs!$B$8&gt;=Q159,1,0),MIN(1,MAX(0,(Inputs!$B$8-Q159)/(R159-Q159))*LOG(I159+1))))*0.9+IF(AND(Inputs!$B$8&gt;R159,R159&gt;0),((Inputs!$B$8-R159)/(4.3-R159))*0.1,0))</f>
        <v>0.38646821632292661</v>
      </c>
      <c r="T159" s="108">
        <f>IF(S159=0,0,(S159*0.8)+((Inputs!$J$8/5)*0.2))</f>
        <v>0.50917457305834124</v>
      </c>
      <c r="U159" s="74">
        <f ca="1">IF(AND(Inputs!$I$8='Unique University Data'!$F$2,S159&gt;0),AVERAGE(O159,P159,T159),IF(T159=0,0,IF(T159=0,0,AVERAGE(O159,T159))))</f>
        <v>0.75067516632808895</v>
      </c>
      <c r="V159" s="110" t="str">
        <f>_xlfn.XLOOKUP(A159,'University Data'!$E$2:$E$274,'University Data'!$I$2:$I$274)</f>
        <v>All (except LLB &amp; JD)</v>
      </c>
    </row>
    <row r="160" spans="1:22" ht="27.6">
      <c r="A160" s="3" t="s">
        <v>212</v>
      </c>
      <c r="B160" s="52" t="str" cm="1">
        <f t="array" ref="B160:C160">_xlfn.XLOOKUP(A160,'University Data'!$E$2:$E$274,'University Data'!$B$2:$C$274)</f>
        <v>Asia</v>
      </c>
      <c r="C160" s="47" t="str">
        <v>China</v>
      </c>
      <c r="D160" s="51">
        <f>IF(Inputs!$B$8&gt;=(_xlfn.XLOOKUP('Output Calculations'!A160,'University Data'!$E$2:$E$276,'University Data'!$H$2:$H$276,,0)),1,0)</f>
        <v>0</v>
      </c>
      <c r="E160" s="51" t="str">
        <f>_xlfn.XLOOKUP(A160,'University Data'!$E$2:$E$274,'University Data'!$S$2:$S$274)</f>
        <v>Yes (Subject to Availability)</v>
      </c>
      <c r="F160" s="48">
        <f ca="1">_xlfn.XLOOKUP(A160,'University Data'!$E$2:$E$274,'University Data'!$V$2:$V$274)</f>
        <v>416.76</v>
      </c>
      <c r="G160" s="19">
        <f>IF(_xlfn.XLOOKUP(A160,'University Data'!$E$2:$E$274,'University Data'!$K$2:$K$274,,0)='Unique University Data'!$D$2,1,IF(_xlfn.XLOOKUP(A160,'University Data'!$E$2:$E$274,'University Data'!$K$2:$K$274,,0)=Inputs!$C$8,1,0))</f>
        <v>1</v>
      </c>
      <c r="H160" s="54" cm="1">
        <f t="array" ref="H160">IF(SUMPRODUCT(('University Mapping Data'!B:B = 'Output Calculations'!$A160)*('University Mapping Data'!D:D = Inputs!$G$6))&gt; 0, 1, 0)+ IF(SUMPRODUCT(('University Mapping Data'!B:B = 'Output Calculations'!$A160)*('University Mapping Data'!D:D = Inputs!$G$8)) &gt; 0, 1, 0)</f>
        <v>0</v>
      </c>
      <c r="I160" s="18" cm="1">
        <f t="array" ref="I160">_xlfn.XLOOKUP(A160,'University Data'!$E$2:$E$274,IF(Inputs!$C$8='Unique University Data'!$D$3,'University Data'!$F$2:$F$274,'University Data'!$G$2:$G$274),,0)</f>
        <v>4</v>
      </c>
      <c r="J160" s="57">
        <f ca="1">IF(((Inputs!$D$8-F160)/Inputs!$D$8)&gt;0,(Inputs!$D$8-F160)/Inputs!$D$8,0)</f>
        <v>0.86107999999999996</v>
      </c>
      <c r="K160" s="58">
        <f>IF(Inputs!$E$8='Output Calculations'!B160,1,IF(Inputs!$E$8="Any",1,0))</f>
        <v>1</v>
      </c>
      <c r="L160" s="49">
        <f>IF(AND(Inputs!$E$8=B160,Inputs!$F$8=C160),1,IF(AND(Inputs!$E$8=B160,Inputs!$F$8="Any"),1,IF(AND(Inputs!$E$8="Any",Inputs!$F$8="Any"),1,IF(AND(Inputs!$E$8="Any",Inputs!$F$8=C160),1,0))))</f>
        <v>0</v>
      </c>
      <c r="M160" s="50">
        <f t="shared" si="2"/>
        <v>0</v>
      </c>
      <c r="N160" s="49">
        <f>IF('Output Calculations'!I160&gt;=Inputs!$H$8,100%,0%)</f>
        <v>1</v>
      </c>
      <c r="O160" s="106">
        <f ca="1">SUMPRODUCT(J160:N160,Inputs!$D$9:$H$9)/SUM(Inputs!$D$9:$H$9)</f>
        <v>0.88610800000000012</v>
      </c>
      <c r="P160" s="107">
        <f>_xlfn.XLOOKUP(C160,'Safety Index'!$A$2:$A$164,'Safety Index'!$D$2:$D$164,,0)</f>
        <v>0.7456275720164609</v>
      </c>
      <c r="Q160" s="18" cm="1">
        <f t="array" ref="Q160:R160">_xlfn.XLOOKUP(A160,'University Data'!$E$2:$E$274,IF(Inputs!$C$8='Unique University Data'!$D$3,'University Data'!$N$2:$O$274,'University Data'!$L$2:$M$274),,0)</f>
        <v>3.32</v>
      </c>
      <c r="R160" s="18">
        <v>3.52</v>
      </c>
      <c r="S160" s="76">
        <f>(IF(AND(Q160=0,R160=0),(Inputs!$B$8/4.3)*LOG(I160+1),IF(R160=Q160,IF(Inputs!$B$8&gt;=Q160,1,0),MIN(1,MAX(0,(Inputs!$B$8-Q160)/(R160-Q160))*LOG(I160+1))))*0.9+IF(AND(Inputs!$B$8&gt;R160,R160&gt;0),((Inputs!$B$8-R160)/(4.3-R160))*0.1,0))</f>
        <v>0.94487179487179496</v>
      </c>
      <c r="T160" s="108">
        <f>IF(S160=0,0,(S160*0.8)+((Inputs!$J$8/5)*0.2))</f>
        <v>0.95589743589743592</v>
      </c>
      <c r="U160" s="74">
        <f ca="1">IF(AND(Inputs!$I$8='Unique University Data'!$F$2,S160&gt;0),AVERAGE(O160,P160,T160),IF(T160=0,0,IF(T160=0,0,AVERAGE(O160,T160))))</f>
        <v>0.86254433597129898</v>
      </c>
      <c r="V160" s="110" t="str">
        <f>_xlfn.XLOOKUP(A160,'University Data'!$E$2:$E$274,'University Data'!$I$2:$I$274)</f>
        <v>All (except LLB &amp; JD)</v>
      </c>
    </row>
    <row r="161" spans="1:22" ht="27.6">
      <c r="A161" s="5" t="s">
        <v>213</v>
      </c>
      <c r="B161" s="52" t="str" cm="1">
        <f t="array" ref="B161:C161">_xlfn.XLOOKUP(A161,'University Data'!$E$2:$E$274,'University Data'!$B$2:$C$274)</f>
        <v>Oceania</v>
      </c>
      <c r="C161" s="47" t="str">
        <v>Australia</v>
      </c>
      <c r="D161" s="51">
        <f>IF(Inputs!$B$8&gt;=(_xlfn.XLOOKUP('Output Calculations'!A161,'University Data'!$E$2:$E$276,'University Data'!$H$2:$H$276,,0)),1,0)</f>
        <v>1</v>
      </c>
      <c r="E161" s="51" t="str">
        <f>_xlfn.XLOOKUP(A161,'University Data'!$E$2:$E$274,'University Data'!$S$2:$S$274)</f>
        <v>Yes (Subject to Availability)</v>
      </c>
      <c r="F161" s="48">
        <f ca="1">_xlfn.XLOOKUP(A161,'University Data'!$E$2:$E$274,'University Data'!$V$2:$V$274)</f>
        <v>945.64499999999998</v>
      </c>
      <c r="G161" s="19">
        <f>IF(_xlfn.XLOOKUP(A161,'University Data'!$E$2:$E$274,'University Data'!$K$2:$K$274,,0)='Unique University Data'!$D$2,1,IF(_xlfn.XLOOKUP(A161,'University Data'!$E$2:$E$274,'University Data'!$K$2:$K$274,,0)=Inputs!$C$8,1,0))</f>
        <v>1</v>
      </c>
      <c r="H161" s="54" cm="1">
        <f t="array" ref="H161">IF(SUMPRODUCT(('University Mapping Data'!B:B = 'Output Calculations'!$A161)*('University Mapping Data'!D:D = Inputs!$G$6))&gt; 0, 1, 0)+ IF(SUMPRODUCT(('University Mapping Data'!B:B = 'Output Calculations'!$A161)*('University Mapping Data'!D:D = Inputs!$G$8)) &gt; 0, 1, 0)</f>
        <v>2</v>
      </c>
      <c r="I161" s="19" cm="1">
        <f t="array" ref="I161">_xlfn.XLOOKUP(A161,'University Data'!$E$2:$E$274,IF(Inputs!$C$8='Unique University Data'!$D$3,'University Data'!$F$2:$F$274,'University Data'!$G$2:$G$274),,0)</f>
        <v>2</v>
      </c>
      <c r="J161" s="57">
        <f ca="1">IF(((Inputs!$D$8-F161)/Inputs!$D$8)&gt;0,(Inputs!$D$8-F161)/Inputs!$D$8,0)</f>
        <v>0.68478499999999998</v>
      </c>
      <c r="K161" s="58">
        <f>IF(Inputs!$E$8='Output Calculations'!B161,1,IF(Inputs!$E$8="Any",1,0))</f>
        <v>0</v>
      </c>
      <c r="L161" s="49">
        <f>IF(AND(Inputs!$E$8=B161,Inputs!$F$8=C161),1,IF(AND(Inputs!$E$8=B161,Inputs!$F$8="Any"),1,IF(AND(Inputs!$E$8="Any",Inputs!$F$8="Any"),1,IF(AND(Inputs!$E$8="Any",Inputs!$F$8=C161),1,0))))</f>
        <v>0</v>
      </c>
      <c r="M161" s="50">
        <f t="shared" si="2"/>
        <v>1</v>
      </c>
      <c r="N161" s="49">
        <f>IF('Output Calculations'!I161&gt;=Inputs!$H$8,100%,0%)</f>
        <v>1</v>
      </c>
      <c r="O161" s="106">
        <f ca="1">SUMPRODUCT(J161:N161,Inputs!$D$9:$H$9)/SUM(Inputs!$D$9:$H$9)</f>
        <v>0.5684785</v>
      </c>
      <c r="P161" s="107">
        <f>_xlfn.XLOOKUP(C161,'Safety Index'!$A$2:$A$164,'Safety Index'!$D$2:$D$164,,0)</f>
        <v>0.89094650205761317</v>
      </c>
      <c r="Q161" s="18" cm="1">
        <f t="array" ref="Q161:R161">_xlfn.XLOOKUP(A161,'University Data'!$E$2:$E$274,IF(Inputs!$C$8='Unique University Data'!$D$3,'University Data'!$N$2:$O$274,'University Data'!$L$2:$M$274),,0)</f>
        <v>3.35</v>
      </c>
      <c r="R161" s="18">
        <v>3.39</v>
      </c>
      <c r="S161" s="76">
        <f>(IF(AND(Q161=0,R161=0),(Inputs!$B$8/4.3)*LOG(I161+1),IF(R161=Q161,IF(Inputs!$B$8&gt;=Q161,1,0),MIN(1,MAX(0,(Inputs!$B$8-Q161)/(R161-Q161))*LOG(I161+1))))*0.9+IF(AND(Inputs!$B$8&gt;R161,R161&gt;0),((Inputs!$B$8-R161)/(4.3-R161))*0.1,0))</f>
        <v>0.9527472527472528</v>
      </c>
      <c r="T161" s="108">
        <f>IF(S161=0,0,(S161*0.8)+((Inputs!$J$8/5)*0.2))</f>
        <v>0.96219780219780238</v>
      </c>
      <c r="U161" s="74">
        <f ca="1">IF(AND(Inputs!$I$8='Unique University Data'!$F$2,S161&gt;0),AVERAGE(O161,P161,T161),IF(T161=0,0,IF(T161=0,0,AVERAGE(O161,T161))))</f>
        <v>0.80720760141847181</v>
      </c>
      <c r="V161" s="110" t="str">
        <f>_xlfn.XLOOKUP(A161,'University Data'!$E$2:$E$274,'University Data'!$I$2:$I$274)</f>
        <v>All</v>
      </c>
    </row>
    <row r="162" spans="1:22" ht="27.6">
      <c r="A162" s="3" t="s">
        <v>214</v>
      </c>
      <c r="B162" s="52" t="str" cm="1">
        <f t="array" ref="B162:C162">_xlfn.XLOOKUP(A162,'University Data'!$E$2:$E$274,'University Data'!$B$2:$C$274)</f>
        <v>Europe</v>
      </c>
      <c r="C162" s="47" t="str">
        <v>Netherlands</v>
      </c>
      <c r="D162" s="51">
        <f>IF(Inputs!$B$8&gt;=(_xlfn.XLOOKUP('Output Calculations'!A162,'University Data'!$E$2:$E$276,'University Data'!$H$2:$H$276,,0)),1,0)</f>
        <v>1</v>
      </c>
      <c r="E162" s="51" t="str">
        <f>_xlfn.XLOOKUP(A162,'University Data'!$E$2:$E$274,'University Data'!$S$2:$S$274)</f>
        <v>Yes (Subject to Availability)</v>
      </c>
      <c r="F162" s="48">
        <f ca="1">_xlfn.XLOOKUP(A162,'University Data'!$E$2:$E$274,'University Data'!$V$2:$V$274)</f>
        <v>2017.575</v>
      </c>
      <c r="G162" s="19">
        <f>IF(_xlfn.XLOOKUP(A162,'University Data'!$E$2:$E$274,'University Data'!$K$2:$K$274,,0)='Unique University Data'!$D$2,1,IF(_xlfn.XLOOKUP(A162,'University Data'!$E$2:$E$274,'University Data'!$K$2:$K$274,,0)=Inputs!$C$8,1,0))</f>
        <v>1</v>
      </c>
      <c r="H162" s="54" cm="1">
        <f t="array" ref="H162">IF(SUMPRODUCT(('University Mapping Data'!B:B = 'Output Calculations'!$A162)*('University Mapping Data'!D:D = Inputs!$G$6))&gt; 0, 1, 0)+ IF(SUMPRODUCT(('University Mapping Data'!B:B = 'Output Calculations'!$A162)*('University Mapping Data'!D:D = Inputs!$G$8)) &gt; 0, 1, 0)</f>
        <v>2</v>
      </c>
      <c r="I162" s="18" cm="1">
        <f t="array" ref="I162">_xlfn.XLOOKUP(A162,'University Data'!$E$2:$E$274,IF(Inputs!$C$8='Unique University Data'!$D$3,'University Data'!$F$2:$F$274,'University Data'!$G$2:$G$274),,0)</f>
        <v>14</v>
      </c>
      <c r="J162" s="57">
        <f ca="1">IF(((Inputs!$D$8-F162)/Inputs!$D$8)&gt;0,(Inputs!$D$8-F162)/Inputs!$D$8,0)</f>
        <v>0.32747499999999996</v>
      </c>
      <c r="K162" s="58">
        <f>IF(Inputs!$E$8='Output Calculations'!B162,1,IF(Inputs!$E$8="Any",1,0))</f>
        <v>0</v>
      </c>
      <c r="L162" s="49">
        <f>IF(AND(Inputs!$E$8=B162,Inputs!$F$8=C162),1,IF(AND(Inputs!$E$8=B162,Inputs!$F$8="Any"),1,IF(AND(Inputs!$E$8="Any",Inputs!$F$8="Any"),1,IF(AND(Inputs!$E$8="Any",Inputs!$F$8=C162),1,0))))</f>
        <v>0</v>
      </c>
      <c r="M162" s="50">
        <f t="shared" si="2"/>
        <v>1</v>
      </c>
      <c r="N162" s="49">
        <f>IF('Output Calculations'!I162&gt;=Inputs!$H$8,100%,0%)</f>
        <v>1</v>
      </c>
      <c r="O162" s="106">
        <f ca="1">SUMPRODUCT(J162:N162,Inputs!$D$9:$H$9)/SUM(Inputs!$D$9:$H$9)</f>
        <v>0.53274749999999993</v>
      </c>
      <c r="P162" s="107">
        <f>_xlfn.XLOOKUP(C162,'Safety Index'!$A$2:$A$164,'Safety Index'!$D$2:$D$164,,0)</f>
        <v>0.89326131687242794</v>
      </c>
      <c r="Q162" s="18" cm="1">
        <f t="array" ref="Q162:R162">_xlfn.XLOOKUP(A162,'University Data'!$E$2:$E$274,IF(Inputs!$C$8='Unique University Data'!$D$3,'University Data'!$N$2:$O$274,'University Data'!$L$2:$M$274),,0)</f>
        <v>3.43</v>
      </c>
      <c r="R162" s="18">
        <v>3.88</v>
      </c>
      <c r="S162" s="76">
        <f>(IF(AND(Q162=0,R162=0),(Inputs!$B$8/4.3)*LOG(I162+1),IF(R162=Q162,IF(Inputs!$B$8&gt;=Q162,1,0),MIN(1,MAX(0,(Inputs!$B$8-Q162)/(R162-Q162))*LOG(I162+1))))*0.9+IF(AND(Inputs!$B$8&gt;R162,R162&gt;0),((Inputs!$B$8-R162)/(4.3-R162))*0.1,0))</f>
        <v>0.9</v>
      </c>
      <c r="T162" s="108">
        <f>IF(S162=0,0,(S162*0.8)+((Inputs!$J$8/5)*0.2))</f>
        <v>0.92000000000000015</v>
      </c>
      <c r="U162" s="74">
        <f ca="1">IF(AND(Inputs!$I$8='Unique University Data'!$F$2,S162&gt;0),AVERAGE(O162,P162,T162),IF(T162=0,0,IF(T162=0,0,AVERAGE(O162,T162))))</f>
        <v>0.78200293895747597</v>
      </c>
      <c r="V162" s="110" t="str">
        <f>_xlfn.XLOOKUP(A162,'University Data'!$E$2:$E$274,'University Data'!$I$2:$I$274)</f>
        <v>All</v>
      </c>
    </row>
    <row r="163" spans="1:22" ht="14.45">
      <c r="A163" s="3" t="s">
        <v>215</v>
      </c>
      <c r="B163" s="52" t="str" cm="1">
        <f t="array" ref="B163:C163">_xlfn.XLOOKUP(A163,'University Data'!$E$2:$E$274,'University Data'!$B$2:$C$274)</f>
        <v>Europe</v>
      </c>
      <c r="C163" s="47" t="str">
        <v>France</v>
      </c>
      <c r="D163" s="51">
        <f>IF(Inputs!$B$8&gt;=(_xlfn.XLOOKUP('Output Calculations'!A163,'University Data'!$E$2:$E$276,'University Data'!$H$2:$H$276,,0)),1,0)</f>
        <v>1</v>
      </c>
      <c r="E163" s="51" t="str">
        <f>_xlfn.XLOOKUP(A163,'University Data'!$E$2:$E$274,'University Data'!$S$2:$S$274)</f>
        <v>No</v>
      </c>
      <c r="F163" s="48">
        <f ca="1">_xlfn.XLOOKUP(A163,'University Data'!$E$2:$E$274,'University Data'!$V$2:$V$274)</f>
        <v>2465.9250000000002</v>
      </c>
      <c r="G163" s="19">
        <f>IF(_xlfn.XLOOKUP(A163,'University Data'!$E$2:$E$274,'University Data'!$K$2:$K$274,,0)='Unique University Data'!$D$2,1,IF(_xlfn.XLOOKUP(A163,'University Data'!$E$2:$E$274,'University Data'!$K$2:$K$274,,0)=Inputs!$C$8,1,0))</f>
        <v>1</v>
      </c>
      <c r="H163" s="54" cm="1">
        <f t="array" ref="H163">IF(SUMPRODUCT(('University Mapping Data'!B:B = 'Output Calculations'!$A163)*('University Mapping Data'!D:D = Inputs!$G$6))&gt; 0, 1, 0)+ IF(SUMPRODUCT(('University Mapping Data'!B:B = 'Output Calculations'!$A163)*('University Mapping Data'!D:D = Inputs!$G$8)) &gt; 0, 1, 0)</f>
        <v>2</v>
      </c>
      <c r="I163" s="19" cm="1">
        <f t="array" ref="I163">_xlfn.XLOOKUP(A163,'University Data'!$E$2:$E$274,IF(Inputs!$C$8='Unique University Data'!$D$3,'University Data'!$F$2:$F$274,'University Data'!$G$2:$G$274),,0)</f>
        <v>4</v>
      </c>
      <c r="J163" s="57">
        <f ca="1">IF(((Inputs!$D$8-F163)/Inputs!$D$8)&gt;0,(Inputs!$D$8-F163)/Inputs!$D$8,0)</f>
        <v>0.17802499999999993</v>
      </c>
      <c r="K163" s="58">
        <f>IF(Inputs!$E$8='Output Calculations'!B163,1,IF(Inputs!$E$8="Any",1,0))</f>
        <v>0</v>
      </c>
      <c r="L163" s="49">
        <f>IF(AND(Inputs!$E$8=B163,Inputs!$F$8=C163),1,IF(AND(Inputs!$E$8=B163,Inputs!$F$8="Any"),1,IF(AND(Inputs!$E$8="Any",Inputs!$F$8="Any"),1,IF(AND(Inputs!$E$8="Any",Inputs!$F$8=C163),1,0))))</f>
        <v>0</v>
      </c>
      <c r="M163" s="50">
        <f t="shared" si="2"/>
        <v>1</v>
      </c>
      <c r="N163" s="49">
        <f>IF('Output Calculations'!I163&gt;=Inputs!$H$8,100%,0%)</f>
        <v>1</v>
      </c>
      <c r="O163" s="106">
        <f ca="1">SUMPRODUCT(J163:N163,Inputs!$D$9:$H$9)/SUM(Inputs!$D$9:$H$9)</f>
        <v>0.51780249999999994</v>
      </c>
      <c r="P163" s="107">
        <f>_xlfn.XLOOKUP(C163,'Safety Index'!$A$2:$A$164,'Safety Index'!$D$2:$D$164,,0)</f>
        <v>0.74897119341563789</v>
      </c>
      <c r="Q163" s="18" cm="1">
        <f t="array" ref="Q163:R163">_xlfn.XLOOKUP(A163,'University Data'!$E$2:$E$274,IF(Inputs!$C$8='Unique University Data'!$D$3,'University Data'!$N$2:$O$274,'University Data'!$L$2:$M$274),,0)</f>
        <v>2.75</v>
      </c>
      <c r="R163" s="18">
        <v>3.13</v>
      </c>
      <c r="S163" s="76">
        <f>(IF(AND(Q163=0,R163=0),(Inputs!$B$8/4.3)*LOG(I163+1),IF(R163=Q163,IF(Inputs!$B$8&gt;=Q163,1,0),MIN(1,MAX(0,(Inputs!$B$8-Q163)/(R163-Q163))*LOG(I163+1))))*0.9+IF(AND(Inputs!$B$8&gt;R163,R163&gt;0),((Inputs!$B$8-R163)/(4.3-R163))*0.1,0))</f>
        <v>0.96324786324786327</v>
      </c>
      <c r="T163" s="108">
        <f>IF(S163=0,0,(S163*0.8)+((Inputs!$J$8/5)*0.2))</f>
        <v>0.97059829059829061</v>
      </c>
      <c r="U163" s="74">
        <f ca="1">IF(AND(Inputs!$I$8='Unique University Data'!$F$2,S163&gt;0),AVERAGE(O163,P163,T163),IF(T163=0,0,IF(T163=0,0,AVERAGE(O163,T163))))</f>
        <v>0.74579066133797622</v>
      </c>
      <c r="V163" s="110" t="str">
        <f>_xlfn.XLOOKUP(A163,'University Data'!$E$2:$E$274,'University Data'!$I$2:$I$274)</f>
        <v>All (except LLB &amp; JD)</v>
      </c>
    </row>
    <row r="164" spans="1:22" ht="27.6">
      <c r="A164" s="3" t="s">
        <v>216</v>
      </c>
      <c r="B164" s="52" t="str" cm="1">
        <f t="array" ref="B164:C164">_xlfn.XLOOKUP(A164,'University Data'!$E$2:$E$274,'University Data'!$B$2:$C$274)</f>
        <v>Europe</v>
      </c>
      <c r="C164" s="47" t="str">
        <v>Ireland</v>
      </c>
      <c r="D164" s="51">
        <f>IF(Inputs!$B$8&gt;=(_xlfn.XLOOKUP('Output Calculations'!A164,'University Data'!$E$2:$E$276,'University Data'!$H$2:$H$276,,0)),1,0)</f>
        <v>0</v>
      </c>
      <c r="E164" s="51" t="str">
        <f>_xlfn.XLOOKUP(A164,'University Data'!$E$2:$E$274,'University Data'!$S$2:$S$274)</f>
        <v>Yes (Subject to Availability)</v>
      </c>
      <c r="F164" s="48">
        <f ca="1">_xlfn.XLOOKUP(A164,'University Data'!$E$2:$E$274,'University Data'!$V$2:$V$274)</f>
        <v>2615.375</v>
      </c>
      <c r="G164" s="19">
        <f>IF(_xlfn.XLOOKUP(A164,'University Data'!$E$2:$E$274,'University Data'!$K$2:$K$274,,0)='Unique University Data'!$D$2,1,IF(_xlfn.XLOOKUP(A164,'University Data'!$E$2:$E$274,'University Data'!$K$2:$K$274,,0)=Inputs!$C$8,1,0))</f>
        <v>1</v>
      </c>
      <c r="H164" s="54" cm="1">
        <f t="array" ref="H164">IF(SUMPRODUCT(('University Mapping Data'!B:B = 'Output Calculations'!$A164)*('University Mapping Data'!D:D = Inputs!$G$6))&gt; 0, 1, 0)+ IF(SUMPRODUCT(('University Mapping Data'!B:B = 'Output Calculations'!$A164)*('University Mapping Data'!D:D = Inputs!$G$8)) &gt; 0, 1, 0)</f>
        <v>2</v>
      </c>
      <c r="I164" s="18" cm="1">
        <f t="array" ref="I164">_xlfn.XLOOKUP(A164,'University Data'!$E$2:$E$274,IF(Inputs!$C$8='Unique University Data'!$D$3,'University Data'!$F$2:$F$274,'University Data'!$G$2:$G$274),,0)</f>
        <v>5</v>
      </c>
      <c r="J164" s="57">
        <f ca="1">IF(((Inputs!$D$8-F164)/Inputs!$D$8)&gt;0,(Inputs!$D$8-F164)/Inputs!$D$8,0)</f>
        <v>0.12820833333333334</v>
      </c>
      <c r="K164" s="58">
        <f>IF(Inputs!$E$8='Output Calculations'!B164,1,IF(Inputs!$E$8="Any",1,0))</f>
        <v>0</v>
      </c>
      <c r="L164" s="49">
        <f>IF(AND(Inputs!$E$8=B164,Inputs!$F$8=C164),1,IF(AND(Inputs!$E$8=B164,Inputs!$F$8="Any"),1,IF(AND(Inputs!$E$8="Any",Inputs!$F$8="Any"),1,IF(AND(Inputs!$E$8="Any",Inputs!$F$8=C164),1,0))))</f>
        <v>0</v>
      </c>
      <c r="M164" s="50">
        <f t="shared" si="2"/>
        <v>1</v>
      </c>
      <c r="N164" s="49">
        <f>IF('Output Calculations'!I164&gt;=Inputs!$H$8,100%,0%)</f>
        <v>1</v>
      </c>
      <c r="O164" s="106">
        <f ca="1">SUMPRODUCT(J164:N164,Inputs!$D$9:$H$9)/SUM(Inputs!$D$9:$H$9)</f>
        <v>0.51282083333333328</v>
      </c>
      <c r="P164" s="107">
        <f>_xlfn.XLOOKUP(C164,'Safety Index'!$A$2:$A$164,'Safety Index'!$D$2:$D$164,,0)</f>
        <v>0.95087448559670784</v>
      </c>
      <c r="Q164" s="18" cm="1">
        <f t="array" ref="Q164:R164">_xlfn.XLOOKUP(A164,'University Data'!$E$2:$E$274,IF(Inputs!$C$8='Unique University Data'!$D$3,'University Data'!$N$2:$O$274,'University Data'!$L$2:$M$274),,0)</f>
        <v>3.44</v>
      </c>
      <c r="R164" s="18">
        <v>3.63</v>
      </c>
      <c r="S164" s="76">
        <f>(IF(AND(Q164=0,R164=0),(Inputs!$B$8/4.3)*LOG(I164+1),IF(R164=Q164,IF(Inputs!$B$8&gt;=Q164,1,0),MIN(1,MAX(0,(Inputs!$B$8-Q164)/(R164-Q164))*LOG(I164+1))))*0.9+IF(AND(Inputs!$B$8&gt;R164,R164&gt;0),((Inputs!$B$8-R164)/(4.3-R164))*0.1,0))</f>
        <v>0.93582089552238812</v>
      </c>
      <c r="T164" s="108">
        <f>IF(S164=0,0,(S164*0.8)+((Inputs!$J$8/5)*0.2))</f>
        <v>0.94865671641791049</v>
      </c>
      <c r="U164" s="74">
        <f ca="1">IF(AND(Inputs!$I$8='Unique University Data'!$F$2,S164&gt;0),AVERAGE(O164,P164,T164),IF(T164=0,0,IF(T164=0,0,AVERAGE(O164,T164))))</f>
        <v>0.80411734511598387</v>
      </c>
      <c r="V164" s="110" t="str">
        <f>_xlfn.XLOOKUP(A164,'University Data'!$E$2:$E$274,'University Data'!$I$2:$I$274)</f>
        <v>All (except LLB &amp; JD)</v>
      </c>
    </row>
    <row r="165" spans="1:22" ht="27.6">
      <c r="A165" s="3" t="s">
        <v>217</v>
      </c>
      <c r="B165" s="52" t="str" cm="1">
        <f t="array" ref="B165:C165">_xlfn.XLOOKUP(A165,'University Data'!$E$2:$E$274,'University Data'!$B$2:$C$274)</f>
        <v>Asia</v>
      </c>
      <c r="C165" s="47" t="str">
        <v>China</v>
      </c>
      <c r="D165" s="51">
        <f>IF(Inputs!$B$8&gt;=(_xlfn.XLOOKUP('Output Calculations'!A165,'University Data'!$E$2:$E$276,'University Data'!$H$2:$H$276,,0)),1,0)</f>
        <v>1</v>
      </c>
      <c r="E165" s="51" t="str">
        <f>_xlfn.XLOOKUP(A165,'University Data'!$E$2:$E$274,'University Data'!$S$2:$S$274)</f>
        <v>Yes (Subject to Availability)</v>
      </c>
      <c r="F165" s="48">
        <f ca="1">_xlfn.XLOOKUP(A165,'University Data'!$E$2:$E$274,'University Data'!$V$2:$V$274)</f>
        <v>643.26</v>
      </c>
      <c r="G165" s="19">
        <f>IF(_xlfn.XLOOKUP(A165,'University Data'!$E$2:$E$274,'University Data'!$K$2:$K$274,,0)='Unique University Data'!$D$2,1,IF(_xlfn.XLOOKUP(A165,'University Data'!$E$2:$E$274,'University Data'!$K$2:$K$274,,0)=Inputs!$C$8,1,0))</f>
        <v>0</v>
      </c>
      <c r="H165" s="54" cm="1">
        <f t="array" ref="H165">IF(SUMPRODUCT(('University Mapping Data'!B:B = 'Output Calculations'!$A165)*('University Mapping Data'!D:D = Inputs!$G$6))&gt; 0, 1, 0)+ IF(SUMPRODUCT(('University Mapping Data'!B:B = 'Output Calculations'!$A165)*('University Mapping Data'!D:D = Inputs!$G$8)) &gt; 0, 1, 0)</f>
        <v>2</v>
      </c>
      <c r="I165" s="19" cm="1">
        <f t="array" ref="I165">_xlfn.XLOOKUP(A165,'University Data'!$E$2:$E$274,IF(Inputs!$C$8='Unique University Data'!$D$3,'University Data'!$F$2:$F$274,'University Data'!$G$2:$G$274),,0)</f>
        <v>0</v>
      </c>
      <c r="J165" s="57">
        <f ca="1">IF(((Inputs!$D$8-F165)/Inputs!$D$8)&gt;0,(Inputs!$D$8-F165)/Inputs!$D$8,0)</f>
        <v>0.78557999999999995</v>
      </c>
      <c r="K165" s="58">
        <f>IF(Inputs!$E$8='Output Calculations'!B165,1,IF(Inputs!$E$8="Any",1,0))</f>
        <v>1</v>
      </c>
      <c r="L165" s="49">
        <f>IF(AND(Inputs!$E$8=B165,Inputs!$F$8=C165),1,IF(AND(Inputs!$E$8=B165,Inputs!$F$8="Any"),1,IF(AND(Inputs!$E$8="Any",Inputs!$F$8="Any"),1,IF(AND(Inputs!$E$8="Any",Inputs!$F$8=C165),1,0))))</f>
        <v>0</v>
      </c>
      <c r="M165" s="50">
        <f t="shared" si="2"/>
        <v>1</v>
      </c>
      <c r="N165" s="49">
        <f>IF('Output Calculations'!I165&gt;=Inputs!$H$8,100%,0%)</f>
        <v>0</v>
      </c>
      <c r="O165" s="106">
        <f ca="1">SUMPRODUCT(J165:N165,Inputs!$D$9:$H$9)/SUM(Inputs!$D$9:$H$9)</f>
        <v>0.57855799999999991</v>
      </c>
      <c r="P165" s="107">
        <f>_xlfn.XLOOKUP(C165,'Safety Index'!$A$2:$A$164,'Safety Index'!$D$2:$D$164,,0)</f>
        <v>0.7456275720164609</v>
      </c>
      <c r="Q165" s="18" cm="1">
        <f t="array" ref="Q165:R165">_xlfn.XLOOKUP(A165,'University Data'!$E$2:$E$274,IF(Inputs!$C$8='Unique University Data'!$D$3,'University Data'!$N$2:$O$274,'University Data'!$L$2:$M$274),,0)</f>
        <v>0</v>
      </c>
      <c r="R165" s="18">
        <v>0</v>
      </c>
      <c r="S165" s="76">
        <f>(IF(AND(Q165=0,R165=0),(Inputs!$B$8/4.3)*LOG(I165+1),IF(R165=Q165,IF(Inputs!$B$8&gt;=Q165,1,0),MIN(1,MAX(0,(Inputs!$B$8-Q165)/(R165-Q165))*LOG(I165+1))))*0.9+IF(AND(Inputs!$B$8&gt;R165,R165&gt;0),((Inputs!$B$8-R165)/(4.3-R165))*0.1,0))</f>
        <v>0</v>
      </c>
      <c r="T165" s="108">
        <f>IF(S165=0,0,(S165*0.8)+((Inputs!$J$8/5)*0.2))</f>
        <v>0</v>
      </c>
      <c r="U165" s="74">
        <f>IF(AND(Inputs!$I$8='Unique University Data'!$F$2,S165&gt;0),AVERAGE(O165,P165,T165),IF(T165=0,0,IF(T165=0,0,AVERAGE(O165,T165))))</f>
        <v>0</v>
      </c>
      <c r="V165" s="110" t="str">
        <f>_xlfn.XLOOKUP(A165,'University Data'!$E$2:$E$274,'University Data'!$I$2:$I$274)</f>
        <v>BAcc, BBM, BSc (Econ)</v>
      </c>
    </row>
    <row r="166" spans="1:22" ht="27.6">
      <c r="A166" s="3" t="s">
        <v>218</v>
      </c>
      <c r="B166" s="52" t="str" cm="1">
        <f t="array" ref="B166:C166">_xlfn.XLOOKUP(A166,'University Data'!$E$2:$E$274,'University Data'!$B$2:$C$274)</f>
        <v>Asia</v>
      </c>
      <c r="C166" s="47" t="str">
        <v>China</v>
      </c>
      <c r="D166" s="51">
        <f>IF(Inputs!$B$8&gt;=(_xlfn.XLOOKUP('Output Calculations'!A166,'University Data'!$E$2:$E$276,'University Data'!$H$2:$H$276,,0)),1,0)</f>
        <v>1</v>
      </c>
      <c r="E166" s="51" t="str">
        <f>_xlfn.XLOOKUP(A166,'University Data'!$E$2:$E$274,'University Data'!$S$2:$S$274)</f>
        <v>Yes (Subject to Availability)</v>
      </c>
      <c r="F166" s="48">
        <f ca="1">_xlfn.XLOOKUP(A166,'University Data'!$E$2:$E$274,'University Data'!$V$2:$V$274)</f>
        <v>643.26</v>
      </c>
      <c r="G166" s="19">
        <f>IF(_xlfn.XLOOKUP(A166,'University Data'!$E$2:$E$274,'University Data'!$K$2:$K$274,,0)='Unique University Data'!$D$2,1,IF(_xlfn.XLOOKUP(A166,'University Data'!$E$2:$E$274,'University Data'!$K$2:$K$274,,0)=Inputs!$C$8,1,0))</f>
        <v>0</v>
      </c>
      <c r="H166" s="54" cm="1">
        <f t="array" ref="H166">IF(SUMPRODUCT(('University Mapping Data'!B:B = 'Output Calculations'!$A166)*('University Mapping Data'!D:D = Inputs!$G$6))&gt; 0, 1, 0)+ IF(SUMPRODUCT(('University Mapping Data'!B:B = 'Output Calculations'!$A166)*('University Mapping Data'!D:D = Inputs!$G$8)) &gt; 0, 1, 0)</f>
        <v>0</v>
      </c>
      <c r="I166" s="18" cm="1">
        <f t="array" ref="I166">_xlfn.XLOOKUP(A166,'University Data'!$E$2:$E$274,IF(Inputs!$C$8='Unique University Data'!$D$3,'University Data'!$F$2:$F$274,'University Data'!$G$2:$G$274),,0)</f>
        <v>0</v>
      </c>
      <c r="J166" s="57">
        <f ca="1">IF(((Inputs!$D$8-F166)/Inputs!$D$8)&gt;0,(Inputs!$D$8-F166)/Inputs!$D$8,0)</f>
        <v>0.78557999999999995</v>
      </c>
      <c r="K166" s="58">
        <f>IF(Inputs!$E$8='Output Calculations'!B166,1,IF(Inputs!$E$8="Any",1,0))</f>
        <v>1</v>
      </c>
      <c r="L166" s="49">
        <f>IF(AND(Inputs!$E$8=B166,Inputs!$F$8=C166),1,IF(AND(Inputs!$E$8=B166,Inputs!$F$8="Any"),1,IF(AND(Inputs!$E$8="Any",Inputs!$F$8="Any"),1,IF(AND(Inputs!$E$8="Any",Inputs!$F$8=C166),1,0))))</f>
        <v>0</v>
      </c>
      <c r="M166" s="50">
        <f t="shared" si="2"/>
        <v>0</v>
      </c>
      <c r="N166" s="49">
        <f>IF('Output Calculations'!I166&gt;=Inputs!$H$8,100%,0%)</f>
        <v>0</v>
      </c>
      <c r="O166" s="106">
        <f ca="1">SUMPRODUCT(J166:N166,Inputs!$D$9:$H$9)/SUM(Inputs!$D$9:$H$9)</f>
        <v>0.47855799999999993</v>
      </c>
      <c r="P166" s="107">
        <f>_xlfn.XLOOKUP(C166,'Safety Index'!$A$2:$A$164,'Safety Index'!$D$2:$D$164,,0)</f>
        <v>0.7456275720164609</v>
      </c>
      <c r="Q166" s="18" cm="1">
        <f t="array" ref="Q166:R166">_xlfn.XLOOKUP(A166,'University Data'!$E$2:$E$274,IF(Inputs!$C$8='Unique University Data'!$D$3,'University Data'!$N$2:$O$274,'University Data'!$L$2:$M$274),,0)</f>
        <v>0</v>
      </c>
      <c r="R166" s="18">
        <v>0</v>
      </c>
      <c r="S166" s="76">
        <f>(IF(AND(Q166=0,R166=0),(Inputs!$B$8/4.3)*LOG(I166+1),IF(R166=Q166,IF(Inputs!$B$8&gt;=Q166,1,0),MIN(1,MAX(0,(Inputs!$B$8-Q166)/(R166-Q166))*LOG(I166+1))))*0.9+IF(AND(Inputs!$B$8&gt;R166,R166&gt;0),((Inputs!$B$8-R166)/(4.3-R166))*0.1,0))</f>
        <v>0</v>
      </c>
      <c r="T166" s="108">
        <f>IF(S166=0,0,(S166*0.8)+((Inputs!$J$8/5)*0.2))</f>
        <v>0</v>
      </c>
      <c r="U166" s="74">
        <f>IF(AND(Inputs!$I$8='Unique University Data'!$F$2,S166&gt;0),AVERAGE(O166,P166,T166),IF(T166=0,0,IF(T166=0,0,AVERAGE(O166,T166))))</f>
        <v>0</v>
      </c>
      <c r="V166" s="110" t="str">
        <f>_xlfn.XLOOKUP(A166,'University Data'!$E$2:$E$274,'University Data'!$I$2:$I$274)</f>
        <v>LLB &amp; JD</v>
      </c>
    </row>
    <row r="167" spans="1:22" ht="27.6">
      <c r="A167" s="3" t="s">
        <v>219</v>
      </c>
      <c r="B167" s="52" t="str" cm="1">
        <f t="array" ref="B167:C167">_xlfn.XLOOKUP(A167,'University Data'!$E$2:$E$274,'University Data'!$B$2:$C$274)</f>
        <v>North America</v>
      </c>
      <c r="C167" s="47" t="str">
        <v>USA</v>
      </c>
      <c r="D167" s="51">
        <f>IF(Inputs!$B$8&gt;=(_xlfn.XLOOKUP('Output Calculations'!A167,'University Data'!$E$2:$E$276,'University Data'!$H$2:$H$276,,0)),1,0)</f>
        <v>1</v>
      </c>
      <c r="E167" s="51" t="str">
        <f>_xlfn.XLOOKUP(A167,'University Data'!$E$2:$E$274,'University Data'!$S$2:$S$274)</f>
        <v>Yes (Subject to Availability)</v>
      </c>
      <c r="F167" s="48">
        <f ca="1">_xlfn.XLOOKUP(A167,'University Data'!$E$2:$E$274,'University Data'!$V$2:$V$274)</f>
        <v>3261.7660000000001</v>
      </c>
      <c r="G167" s="19">
        <f>IF(_xlfn.XLOOKUP(A167,'University Data'!$E$2:$E$274,'University Data'!$K$2:$K$274,,0)='Unique University Data'!$D$2,1,IF(_xlfn.XLOOKUP(A167,'University Data'!$E$2:$E$274,'University Data'!$K$2:$K$274,,0)=Inputs!$C$8,1,0))</f>
        <v>1</v>
      </c>
      <c r="H167" s="54" cm="1">
        <f t="array" ref="H167">IF(SUMPRODUCT(('University Mapping Data'!B:B = 'Output Calculations'!$A167)*('University Mapping Data'!D:D = Inputs!$G$6))&gt; 0, 1, 0)+ IF(SUMPRODUCT(('University Mapping Data'!B:B = 'Output Calculations'!$A167)*('University Mapping Data'!D:D = Inputs!$G$8)) &gt; 0, 1, 0)</f>
        <v>0</v>
      </c>
      <c r="I167" s="19" cm="1">
        <f t="array" ref="I167">_xlfn.XLOOKUP(A167,'University Data'!$E$2:$E$274,IF(Inputs!$C$8='Unique University Data'!$D$3,'University Data'!$F$2:$F$274,'University Data'!$G$2:$G$274),,0)</f>
        <v>2</v>
      </c>
      <c r="J167" s="57">
        <f ca="1">IF(((Inputs!$D$8-F167)/Inputs!$D$8)&gt;0,(Inputs!$D$8-F167)/Inputs!$D$8,0)</f>
        <v>0</v>
      </c>
      <c r="K167" s="58">
        <f>IF(Inputs!$E$8='Output Calculations'!B167,1,IF(Inputs!$E$8="Any",1,0))</f>
        <v>0</v>
      </c>
      <c r="L167" s="49">
        <f>IF(AND(Inputs!$E$8=B167,Inputs!$F$8=C167),1,IF(AND(Inputs!$E$8=B167,Inputs!$F$8="Any"),1,IF(AND(Inputs!$E$8="Any",Inputs!$F$8="Any"),1,IF(AND(Inputs!$E$8="Any",Inputs!$F$8=C167),1,0))))</f>
        <v>0</v>
      </c>
      <c r="M167" s="50">
        <f t="shared" si="2"/>
        <v>0</v>
      </c>
      <c r="N167" s="49">
        <f>IF('Output Calculations'!I167&gt;=Inputs!$H$8,100%,0%)</f>
        <v>1</v>
      </c>
      <c r="O167" s="106">
        <f ca="1">SUMPRODUCT(J167:N167,Inputs!$D$9:$H$9)/SUM(Inputs!$D$9:$H$9)</f>
        <v>0.4</v>
      </c>
      <c r="P167" s="107">
        <f>_xlfn.XLOOKUP(C167,'Safety Index'!$A$2:$A$164,'Safety Index'!$D$2:$D$164,,0)</f>
        <v>0.61162551440329227</v>
      </c>
      <c r="Q167" s="18" cm="1">
        <f t="array" ref="Q167:R167">_xlfn.XLOOKUP(A167,'University Data'!$E$2:$E$274,IF(Inputs!$C$8='Unique University Data'!$D$3,'University Data'!$N$2:$O$274,'University Data'!$L$2:$M$274),,0)</f>
        <v>2.9</v>
      </c>
      <c r="R167" s="18">
        <v>2.9</v>
      </c>
      <c r="S167" s="76">
        <f>(IF(AND(Q167=0,R167=0),(Inputs!$B$8/4.3)*LOG(I167+1),IF(R167=Q167,IF(Inputs!$B$8&gt;=Q167,1,0),MIN(1,MAX(0,(Inputs!$B$8-Q167)/(R167-Q167))*LOG(I167+1))))*0.9+IF(AND(Inputs!$B$8&gt;R167,R167&gt;0),((Inputs!$B$8-R167)/(4.3-R167))*0.1,0))</f>
        <v>0.96928571428571431</v>
      </c>
      <c r="T167" s="108">
        <f>IF(S167=0,0,(S167*0.8)+((Inputs!$J$8/5)*0.2))</f>
        <v>0.97542857142857153</v>
      </c>
      <c r="U167" s="74">
        <f ca="1">IF(AND(Inputs!$I$8='Unique University Data'!$F$2,S167&gt;0),AVERAGE(O167,P167,T167),IF(T167=0,0,IF(T167=0,0,AVERAGE(O167,T167))))</f>
        <v>0.66235136194395461</v>
      </c>
      <c r="V167" s="110" t="str">
        <f>_xlfn.XLOOKUP(A167,'University Data'!$E$2:$E$274,'University Data'!$I$2:$I$274)</f>
        <v>All (except LLB &amp; JD)</v>
      </c>
    </row>
    <row r="168" spans="1:22" ht="14.45">
      <c r="A168" s="3" t="s">
        <v>220</v>
      </c>
      <c r="B168" s="52" t="str" cm="1">
        <f t="array" ref="B168:C168">_xlfn.XLOOKUP(A168,'University Data'!$E$2:$E$274,'University Data'!$B$2:$C$274)</f>
        <v>South America</v>
      </c>
      <c r="C168" s="47" t="str">
        <v>Chile</v>
      </c>
      <c r="D168" s="51">
        <f>IF(Inputs!$B$8&gt;=(_xlfn.XLOOKUP('Output Calculations'!A168,'University Data'!$E$2:$E$276,'University Data'!$H$2:$H$276,,0)),1,0)</f>
        <v>0</v>
      </c>
      <c r="E168" s="51" t="str">
        <f>_xlfn.XLOOKUP(A168,'University Data'!$E$2:$E$274,'University Data'!$S$2:$S$274)</f>
        <v>No</v>
      </c>
      <c r="F168" s="48">
        <f ca="1">_xlfn.XLOOKUP(A168,'University Data'!$E$2:$E$274,'University Data'!$V$2:$V$274)</f>
        <v>2.3183999999999996</v>
      </c>
      <c r="G168" s="19">
        <f>IF(_xlfn.XLOOKUP(A168,'University Data'!$E$2:$E$274,'University Data'!$K$2:$K$274,,0)='Unique University Data'!$D$2,1,IF(_xlfn.XLOOKUP(A168,'University Data'!$E$2:$E$274,'University Data'!$K$2:$K$274,,0)=Inputs!$C$8,1,0))</f>
        <v>1</v>
      </c>
      <c r="H168" s="54" cm="1">
        <f t="array" ref="H168">IF(SUMPRODUCT(('University Mapping Data'!B:B = 'Output Calculations'!$A168)*('University Mapping Data'!D:D = Inputs!$G$6))&gt; 0, 1, 0)+ IF(SUMPRODUCT(('University Mapping Data'!B:B = 'Output Calculations'!$A168)*('University Mapping Data'!D:D = Inputs!$G$8)) &gt; 0, 1, 0)</f>
        <v>2</v>
      </c>
      <c r="I168" s="18" cm="1">
        <f t="array" ref="I168">_xlfn.XLOOKUP(A168,'University Data'!$E$2:$E$274,IF(Inputs!$C$8='Unique University Data'!$D$3,'University Data'!$F$2:$F$274,'University Data'!$G$2:$G$274),,0)</f>
        <v>2</v>
      </c>
      <c r="J168" s="57">
        <f ca="1">IF(((Inputs!$D$8-F168)/Inputs!$D$8)&gt;0,(Inputs!$D$8-F168)/Inputs!$D$8,0)</f>
        <v>0.99922719999999998</v>
      </c>
      <c r="K168" s="58">
        <f>IF(Inputs!$E$8='Output Calculations'!B168,1,IF(Inputs!$E$8="Any",1,0))</f>
        <v>0</v>
      </c>
      <c r="L168" s="49">
        <f>IF(AND(Inputs!$E$8=B168,Inputs!$F$8=C168),1,IF(AND(Inputs!$E$8=B168,Inputs!$F$8="Any"),1,IF(AND(Inputs!$E$8="Any",Inputs!$F$8="Any"),1,IF(AND(Inputs!$E$8="Any",Inputs!$F$8=C168),1,0))))</f>
        <v>0</v>
      </c>
      <c r="M168" s="50">
        <f t="shared" si="2"/>
        <v>1</v>
      </c>
      <c r="N168" s="49">
        <f>IF('Output Calculations'!I168&gt;=Inputs!$H$8,100%,0%)</f>
        <v>1</v>
      </c>
      <c r="O168" s="106">
        <f ca="1">SUMPRODUCT(J168:N168,Inputs!$D$9:$H$9)/SUM(Inputs!$D$9:$H$9)</f>
        <v>0.59992272000000002</v>
      </c>
      <c r="P168" s="107">
        <f>_xlfn.XLOOKUP(C168,'Safety Index'!$A$2:$A$164,'Safety Index'!$D$2:$D$164,,0)</f>
        <v>0.77726337448559679</v>
      </c>
      <c r="Q168" s="18" cm="1">
        <f t="array" ref="Q168:R168">_xlfn.XLOOKUP(A168,'University Data'!$E$2:$E$274,IF(Inputs!$C$8='Unique University Data'!$D$3,'University Data'!$N$2:$O$274,'University Data'!$L$2:$M$274),,0)</f>
        <v>3.1</v>
      </c>
      <c r="R168" s="18">
        <v>3.25</v>
      </c>
      <c r="S168" s="76">
        <f>(IF(AND(Q168=0,R168=0),(Inputs!$B$8/4.3)*LOG(I168+1),IF(R168=Q168,IF(Inputs!$B$8&gt;=Q168,1,0),MIN(1,MAX(0,(Inputs!$B$8-Q168)/(R168-Q168))*LOG(I168+1))))*0.9+IF(AND(Inputs!$B$8&gt;R168,R168&gt;0),((Inputs!$B$8-R168)/(4.3-R168))*0.1,0))</f>
        <v>0.95904761904761915</v>
      </c>
      <c r="T168" s="108">
        <f>IF(S168=0,0,(S168*0.8)+((Inputs!$J$8/5)*0.2))</f>
        <v>0.96723809523809545</v>
      </c>
      <c r="U168" s="74">
        <f ca="1">IF(AND(Inputs!$I$8='Unique University Data'!$F$2,S168&gt;0),AVERAGE(O168,P168,T168),IF(T168=0,0,IF(T168=0,0,AVERAGE(O168,T168))))</f>
        <v>0.78147472990789735</v>
      </c>
      <c r="V168" s="110" t="str">
        <f>_xlfn.XLOOKUP(A168,'University Data'!$E$2:$E$274,'University Data'!$I$2:$I$274)</f>
        <v>All (except LLB &amp; JD)</v>
      </c>
    </row>
    <row r="169" spans="1:22" ht="27.6">
      <c r="A169" s="3" t="s">
        <v>221</v>
      </c>
      <c r="B169" s="52" t="str" cm="1">
        <f t="array" ref="B169:C169">_xlfn.XLOOKUP(A169,'University Data'!$E$2:$E$274,'University Data'!$B$2:$C$274)</f>
        <v>Europe</v>
      </c>
      <c r="C169" s="47" t="str">
        <v>Spain</v>
      </c>
      <c r="D169" s="51">
        <f>IF(Inputs!$B$8&gt;=(_xlfn.XLOOKUP('Output Calculations'!A169,'University Data'!$E$2:$E$276,'University Data'!$H$2:$H$276,,0)),1,0)</f>
        <v>1</v>
      </c>
      <c r="E169" s="51" t="str">
        <f>_xlfn.XLOOKUP(A169,'University Data'!$E$2:$E$274,'University Data'!$S$2:$S$274)</f>
        <v>Yes (Subject to Availability)</v>
      </c>
      <c r="F169" s="48">
        <f ca="1">_xlfn.XLOOKUP(A169,'University Data'!$E$2:$E$274,'University Data'!$V$2:$V$274)</f>
        <v>1345.05</v>
      </c>
      <c r="G169" s="19">
        <f>IF(_xlfn.XLOOKUP(A169,'University Data'!$E$2:$E$274,'University Data'!$K$2:$K$274,,0)='Unique University Data'!$D$2,1,IF(_xlfn.XLOOKUP(A169,'University Data'!$E$2:$E$274,'University Data'!$K$2:$K$274,,0)=Inputs!$C$8,1,0))</f>
        <v>1</v>
      </c>
      <c r="H169" s="54" cm="1">
        <f t="array" ref="H169">IF(SUMPRODUCT(('University Mapping Data'!B:B = 'Output Calculations'!$A169)*('University Mapping Data'!D:D = Inputs!$G$6))&gt; 0, 1, 0)+ IF(SUMPRODUCT(('University Mapping Data'!B:B = 'Output Calculations'!$A169)*('University Mapping Data'!D:D = Inputs!$G$8)) &gt; 0, 1, 0)</f>
        <v>2</v>
      </c>
      <c r="I169" s="19" cm="1">
        <f t="array" ref="I169">_xlfn.XLOOKUP(A169,'University Data'!$E$2:$E$274,IF(Inputs!$C$8='Unique University Data'!$D$3,'University Data'!$F$2:$F$274,'University Data'!$G$2:$G$274),,0)</f>
        <v>12</v>
      </c>
      <c r="J169" s="57">
        <f ca="1">IF(((Inputs!$D$8-F169)/Inputs!$D$8)&gt;0,(Inputs!$D$8-F169)/Inputs!$D$8,0)</f>
        <v>0.55164999999999997</v>
      </c>
      <c r="K169" s="58">
        <f>IF(Inputs!$E$8='Output Calculations'!B169,1,IF(Inputs!$E$8="Any",1,0))</f>
        <v>0</v>
      </c>
      <c r="L169" s="49">
        <f>IF(AND(Inputs!$E$8=B169,Inputs!$F$8=C169),1,IF(AND(Inputs!$E$8=B169,Inputs!$F$8="Any"),1,IF(AND(Inputs!$E$8="Any",Inputs!$F$8="Any"),1,IF(AND(Inputs!$E$8="Any",Inputs!$F$8=C169),1,0))))</f>
        <v>0</v>
      </c>
      <c r="M169" s="50">
        <f t="shared" si="2"/>
        <v>1</v>
      </c>
      <c r="N169" s="49">
        <f>IF('Output Calculations'!I169&gt;=Inputs!$H$8,100%,0%)</f>
        <v>1</v>
      </c>
      <c r="O169" s="106">
        <f ca="1">SUMPRODUCT(J169:N169,Inputs!$D$9:$H$9)/SUM(Inputs!$D$9:$H$9)</f>
        <v>0.55516500000000002</v>
      </c>
      <c r="P169" s="107">
        <f>_xlfn.XLOOKUP(C169,'Safety Index'!$A$2:$A$164,'Safety Index'!$D$2:$D$164,,0)</f>
        <v>0.87525720164609055</v>
      </c>
      <c r="Q169" s="18" cm="1">
        <f t="array" ref="Q169:R169">_xlfn.XLOOKUP(A169,'University Data'!$E$2:$E$274,IF(Inputs!$C$8='Unique University Data'!$D$3,'University Data'!$N$2:$O$274,'University Data'!$L$2:$M$274),,0)</f>
        <v>3.2</v>
      </c>
      <c r="R169" s="18">
        <v>3.75</v>
      </c>
      <c r="S169" s="76">
        <f>(IF(AND(Q169=0,R169=0),(Inputs!$B$8/4.3)*LOG(I169+1),IF(R169=Q169,IF(Inputs!$B$8&gt;=Q169,1,0),MIN(1,MAX(0,(Inputs!$B$8-Q169)/(R169-Q169))*LOG(I169+1))))*0.9+IF(AND(Inputs!$B$8&gt;R169,R169&gt;0),((Inputs!$B$8-R169)/(4.3-R169))*0.1,0))</f>
        <v>0.92181818181818187</v>
      </c>
      <c r="T169" s="108">
        <f>IF(S169=0,0,(S169*0.8)+((Inputs!$J$8/5)*0.2))</f>
        <v>0.93745454545454554</v>
      </c>
      <c r="U169" s="74">
        <f ca="1">IF(AND(Inputs!$I$8='Unique University Data'!$F$2,S169&gt;0),AVERAGE(O169,P169,T169),IF(T169=0,0,IF(T169=0,0,AVERAGE(O169,T169))))</f>
        <v>0.78929224903354545</v>
      </c>
      <c r="V169" s="110" t="str">
        <f>_xlfn.XLOOKUP(A169,'University Data'!$E$2:$E$274,'University Data'!$I$2:$I$274)</f>
        <v>All (except LLB &amp; JD)</v>
      </c>
    </row>
    <row r="170" spans="1:22" ht="27.6">
      <c r="A170" s="3" t="s">
        <v>222</v>
      </c>
      <c r="B170" s="52" t="str" cm="1">
        <f t="array" ref="B170:C170">_xlfn.XLOOKUP(A170,'University Data'!$E$2:$E$274,'University Data'!$B$2:$C$274)</f>
        <v>South America</v>
      </c>
      <c r="C170" s="47" t="str">
        <v>Mexico</v>
      </c>
      <c r="D170" s="51">
        <f>IF(Inputs!$B$8&gt;=(_xlfn.XLOOKUP('Output Calculations'!A170,'University Data'!$E$2:$E$276,'University Data'!$H$2:$H$276,,0)),1,0)</f>
        <v>1</v>
      </c>
      <c r="E170" s="51" t="str">
        <f>_xlfn.XLOOKUP(A170,'University Data'!$E$2:$E$274,'University Data'!$S$2:$S$274)</f>
        <v>Yes (Subject to Availability)</v>
      </c>
      <c r="F170" s="48">
        <f ca="1">_xlfn.XLOOKUP(A170,'University Data'!$E$2:$E$274,'University Data'!$V$2:$V$274)</f>
        <v>958.84347000000002</v>
      </c>
      <c r="G170" s="19">
        <f>IF(_xlfn.XLOOKUP(A170,'University Data'!$E$2:$E$274,'University Data'!$K$2:$K$274,,0)='Unique University Data'!$D$2,1,IF(_xlfn.XLOOKUP(A170,'University Data'!$E$2:$E$274,'University Data'!$K$2:$K$274,,0)=Inputs!$C$8,1,0))</f>
        <v>1</v>
      </c>
      <c r="H170" s="54" cm="1">
        <f t="array" ref="H170">IF(SUMPRODUCT(('University Mapping Data'!B:B = 'Output Calculations'!$A170)*('University Mapping Data'!D:D = Inputs!$G$6))&gt; 0, 1, 0)+ IF(SUMPRODUCT(('University Mapping Data'!B:B = 'Output Calculations'!$A170)*('University Mapping Data'!D:D = Inputs!$G$8)) &gt; 0, 1, 0)</f>
        <v>0</v>
      </c>
      <c r="I170" s="18" cm="1">
        <f t="array" ref="I170">_xlfn.XLOOKUP(A170,'University Data'!$E$2:$E$274,IF(Inputs!$C$8='Unique University Data'!$D$3,'University Data'!$F$2:$F$274,'University Data'!$G$2:$G$274),,0)</f>
        <v>3</v>
      </c>
      <c r="J170" s="57">
        <f ca="1">IF(((Inputs!$D$8-F170)/Inputs!$D$8)&gt;0,(Inputs!$D$8-F170)/Inputs!$D$8,0)</f>
        <v>0.68038551000000003</v>
      </c>
      <c r="K170" s="58">
        <f>IF(Inputs!$E$8='Output Calculations'!B170,1,IF(Inputs!$E$8="Any",1,0))</f>
        <v>0</v>
      </c>
      <c r="L170" s="49">
        <f>IF(AND(Inputs!$E$8=B170,Inputs!$F$8=C170),1,IF(AND(Inputs!$E$8=B170,Inputs!$F$8="Any"),1,IF(AND(Inputs!$E$8="Any",Inputs!$F$8="Any"),1,IF(AND(Inputs!$E$8="Any",Inputs!$F$8=C170),1,0))))</f>
        <v>0</v>
      </c>
      <c r="M170" s="50">
        <f t="shared" si="2"/>
        <v>0</v>
      </c>
      <c r="N170" s="49">
        <f>IF('Output Calculations'!I170&gt;=Inputs!$H$8,100%,0%)</f>
        <v>1</v>
      </c>
      <c r="O170" s="106">
        <f ca="1">SUMPRODUCT(J170:N170,Inputs!$D$9:$H$9)/SUM(Inputs!$D$9:$H$9)</f>
        <v>0.46803855099999997</v>
      </c>
      <c r="P170" s="107">
        <f>_xlfn.XLOOKUP(C170,'Safety Index'!$A$2:$A$164,'Safety Index'!$D$2:$D$164,,0)</f>
        <v>0.57150205761316875</v>
      </c>
      <c r="Q170" s="18" cm="1">
        <f t="array" ref="Q170:R170">_xlfn.XLOOKUP(A170,'University Data'!$E$2:$E$274,IF(Inputs!$C$8='Unique University Data'!$D$3,'University Data'!$N$2:$O$274,'University Data'!$L$2:$M$274),,0)</f>
        <v>0</v>
      </c>
      <c r="R170" s="18">
        <v>0</v>
      </c>
      <c r="S170" s="76">
        <f>(IF(AND(Q170=0,R170=0),(Inputs!$B$8/4.3)*LOG(I170+1),IF(R170=Q170,IF(Inputs!$B$8&gt;=Q170,1,0),MIN(1,MAX(0,(Inputs!$B$8-Q170)/(R170-Q170))*LOG(I170+1))))*0.9+IF(AND(Inputs!$B$8&gt;R170,R170&gt;0),((Inputs!$B$8-R170)/(4.3-R170))*0.1,0))</f>
        <v>0.48766859297564957</v>
      </c>
      <c r="T170" s="108">
        <f>IF(S170=0,0,(S170*0.8)+((Inputs!$J$8/5)*0.2))</f>
        <v>0.5901348743805197</v>
      </c>
      <c r="U170" s="74">
        <f ca="1">IF(AND(Inputs!$I$8='Unique University Data'!$F$2,S170&gt;0),AVERAGE(O170,P170,T170),IF(T170=0,0,IF(T170=0,0,AVERAGE(O170,T170))))</f>
        <v>0.54322516099789608</v>
      </c>
      <c r="V170" s="110" t="str">
        <f>_xlfn.XLOOKUP(A170,'University Data'!$E$2:$E$274,'University Data'!$I$2:$I$274)</f>
        <v>All (except LLB &amp; JD)</v>
      </c>
    </row>
    <row r="171" spans="1:22" ht="14.45">
      <c r="A171" s="3" t="s">
        <v>223</v>
      </c>
      <c r="B171" s="52" t="str" cm="1">
        <f t="array" ref="B171:C171">_xlfn.XLOOKUP(A171,'University Data'!$E$2:$E$274,'University Data'!$B$2:$C$274)</f>
        <v>South America</v>
      </c>
      <c r="C171" s="47" t="str">
        <v>Peru</v>
      </c>
      <c r="D171" s="51">
        <f>IF(Inputs!$B$8&gt;=(_xlfn.XLOOKUP('Output Calculations'!A171,'University Data'!$E$2:$E$276,'University Data'!$H$2:$H$276,,0)),1,0)</f>
        <v>0</v>
      </c>
      <c r="E171" s="51" t="str">
        <f>_xlfn.XLOOKUP(A171,'University Data'!$E$2:$E$274,'University Data'!$S$2:$S$274)</f>
        <v>No</v>
      </c>
      <c r="F171" s="48">
        <f ca="1">_xlfn.XLOOKUP(A171,'University Data'!$E$2:$E$274,'University Data'!$V$2:$V$274)</f>
        <v>950.36601599999995</v>
      </c>
      <c r="G171" s="19">
        <f>IF(_xlfn.XLOOKUP(A171,'University Data'!$E$2:$E$274,'University Data'!$K$2:$K$274,,0)='Unique University Data'!$D$2,1,IF(_xlfn.XLOOKUP(A171,'University Data'!$E$2:$E$274,'University Data'!$K$2:$K$274,,0)=Inputs!$C$8,1,0))</f>
        <v>1</v>
      </c>
      <c r="H171" s="54" cm="1">
        <f t="array" ref="H171">IF(SUMPRODUCT(('University Mapping Data'!B:B = 'Output Calculations'!$A171)*('University Mapping Data'!D:D = Inputs!$G$6))&gt; 0, 1, 0)+ IF(SUMPRODUCT(('University Mapping Data'!B:B = 'Output Calculations'!$A171)*('University Mapping Data'!D:D = Inputs!$G$8)) &gt; 0, 1, 0)</f>
        <v>0</v>
      </c>
      <c r="I171" s="19" cm="1">
        <f t="array" ref="I171">_xlfn.XLOOKUP(A171,'University Data'!$E$2:$E$274,IF(Inputs!$C$8='Unique University Data'!$D$3,'University Data'!$F$2:$F$274,'University Data'!$G$2:$G$274),,0)</f>
        <v>1</v>
      </c>
      <c r="J171" s="57">
        <f ca="1">IF(((Inputs!$D$8-F171)/Inputs!$D$8)&gt;0,(Inputs!$D$8-F171)/Inputs!$D$8,0)</f>
        <v>0.68321132800000006</v>
      </c>
      <c r="K171" s="58">
        <f>IF(Inputs!$E$8='Output Calculations'!B171,1,IF(Inputs!$E$8="Any",1,0))</f>
        <v>0</v>
      </c>
      <c r="L171" s="49">
        <f>IF(AND(Inputs!$E$8=B171,Inputs!$F$8=C171),1,IF(AND(Inputs!$E$8=B171,Inputs!$F$8="Any"),1,IF(AND(Inputs!$E$8="Any",Inputs!$F$8="Any"),1,IF(AND(Inputs!$E$8="Any",Inputs!$F$8=C171),1,0))))</f>
        <v>0</v>
      </c>
      <c r="M171" s="50">
        <f t="shared" si="2"/>
        <v>0</v>
      </c>
      <c r="N171" s="49">
        <f>IF('Output Calculations'!I171&gt;=Inputs!$H$8,100%,0%)</f>
        <v>1</v>
      </c>
      <c r="O171" s="106">
        <f ca="1">SUMPRODUCT(J171:N171,Inputs!$D$9:$H$9)/SUM(Inputs!$D$9:$H$9)</f>
        <v>0.46832113280000004</v>
      </c>
      <c r="P171" s="107">
        <f>_xlfn.XLOOKUP(C171,'Safety Index'!$A$2:$A$164,'Safety Index'!$D$2:$D$164,,0)</f>
        <v>0.7255658436213992</v>
      </c>
      <c r="Q171" s="18" cm="1">
        <f t="array" ref="Q171:R171">_xlfn.XLOOKUP(A171,'University Data'!$E$2:$E$274,IF(Inputs!$C$8='Unique University Data'!$D$3,'University Data'!$N$2:$O$274,'University Data'!$L$2:$M$274),,0)</f>
        <v>3.35</v>
      </c>
      <c r="R171" s="18">
        <v>3.35</v>
      </c>
      <c r="S171" s="76">
        <f>(IF(AND(Q171=0,R171=0),(Inputs!$B$8/4.3)*LOG(I171+1),IF(R171=Q171,IF(Inputs!$B$8&gt;=Q171,1,0),MIN(1,MAX(0,(Inputs!$B$8-Q171)/(R171-Q171))*LOG(I171+1))))*0.9+IF(AND(Inputs!$B$8&gt;R171,R171&gt;0),((Inputs!$B$8-R171)/(4.3-R171))*0.1,0))</f>
        <v>0.95473684210526322</v>
      </c>
      <c r="T171" s="108">
        <f>IF(S171=0,0,(S171*0.8)+((Inputs!$J$8/5)*0.2))</f>
        <v>0.96378947368421053</v>
      </c>
      <c r="U171" s="74">
        <f ca="1">IF(AND(Inputs!$I$8='Unique University Data'!$F$2,S171&gt;0),AVERAGE(O171,P171,T171),IF(T171=0,0,IF(T171=0,0,AVERAGE(O171,T171))))</f>
        <v>0.71922548336853664</v>
      </c>
      <c r="V171" s="110" t="str">
        <f>_xlfn.XLOOKUP(A171,'University Data'!$E$2:$E$274,'University Data'!$I$2:$I$274)</f>
        <v>All (except LLB &amp; JD)</v>
      </c>
    </row>
    <row r="172" spans="1:22" ht="27.6">
      <c r="A172" s="3" t="s">
        <v>224</v>
      </c>
      <c r="B172" s="52" t="str" cm="1">
        <f t="array" ref="B172:C172">_xlfn.XLOOKUP(A172,'University Data'!$E$2:$E$274,'University Data'!$B$2:$C$274)</f>
        <v>Europe</v>
      </c>
      <c r="C172" s="47" t="str">
        <v>Spain</v>
      </c>
      <c r="D172" s="51">
        <f>IF(Inputs!$B$8&gt;=(_xlfn.XLOOKUP('Output Calculations'!A172,'University Data'!$E$2:$E$276,'University Data'!$H$2:$H$276,,0)),1,0)</f>
        <v>1</v>
      </c>
      <c r="E172" s="51" t="str">
        <f>_xlfn.XLOOKUP(A172,'University Data'!$E$2:$E$274,'University Data'!$S$2:$S$274)</f>
        <v>No</v>
      </c>
      <c r="F172" s="48">
        <f ca="1">_xlfn.XLOOKUP(A172,'University Data'!$E$2:$E$274,'University Data'!$V$2:$V$274)</f>
        <v>1643.9499999999998</v>
      </c>
      <c r="G172" s="19">
        <f>IF(_xlfn.XLOOKUP(A172,'University Data'!$E$2:$E$274,'University Data'!$K$2:$K$274,,0)='Unique University Data'!$D$2,1,IF(_xlfn.XLOOKUP(A172,'University Data'!$E$2:$E$274,'University Data'!$K$2:$K$274,,0)=Inputs!$C$8,1,0))</f>
        <v>1</v>
      </c>
      <c r="H172" s="54" cm="1">
        <f t="array" ref="H172">IF(SUMPRODUCT(('University Mapping Data'!B:B = 'Output Calculations'!$A172)*('University Mapping Data'!D:D = Inputs!$G$6))&gt; 0, 1, 0)+ IF(SUMPRODUCT(('University Mapping Data'!B:B = 'Output Calculations'!$A172)*('University Mapping Data'!D:D = Inputs!$G$8)) &gt; 0, 1, 0)</f>
        <v>2</v>
      </c>
      <c r="I172" s="18" cm="1">
        <f t="array" ref="I172">_xlfn.XLOOKUP(A172,'University Data'!$E$2:$E$274,IF(Inputs!$C$8='Unique University Data'!$D$3,'University Data'!$F$2:$F$274,'University Data'!$G$2:$G$274),,0)</f>
        <v>5</v>
      </c>
      <c r="J172" s="57">
        <f ca="1">IF(((Inputs!$D$8-F172)/Inputs!$D$8)&gt;0,(Inputs!$D$8-F172)/Inputs!$D$8,0)</f>
        <v>0.45201666666666673</v>
      </c>
      <c r="K172" s="58">
        <f>IF(Inputs!$E$8='Output Calculations'!B172,1,IF(Inputs!$E$8="Any",1,0))</f>
        <v>0</v>
      </c>
      <c r="L172" s="49">
        <f>IF(AND(Inputs!$E$8=B172,Inputs!$F$8=C172),1,IF(AND(Inputs!$E$8=B172,Inputs!$F$8="Any"),1,IF(AND(Inputs!$E$8="Any",Inputs!$F$8="Any"),1,IF(AND(Inputs!$E$8="Any",Inputs!$F$8=C172),1,0))))</f>
        <v>0</v>
      </c>
      <c r="M172" s="50">
        <f t="shared" si="2"/>
        <v>1</v>
      </c>
      <c r="N172" s="49">
        <f>IF('Output Calculations'!I172&gt;=Inputs!$H$8,100%,0%)</f>
        <v>1</v>
      </c>
      <c r="O172" s="106">
        <f ca="1">SUMPRODUCT(J172:N172,Inputs!$D$9:$H$9)/SUM(Inputs!$D$9:$H$9)</f>
        <v>0.5452016666666667</v>
      </c>
      <c r="P172" s="107">
        <f>_xlfn.XLOOKUP(C172,'Safety Index'!$A$2:$A$164,'Safety Index'!$D$2:$D$164,,0)</f>
        <v>0.87525720164609055</v>
      </c>
      <c r="Q172" s="18" cm="1">
        <f t="array" ref="Q172:R172">_xlfn.XLOOKUP(A172,'University Data'!$E$2:$E$274,IF(Inputs!$C$8='Unique University Data'!$D$3,'University Data'!$N$2:$O$274,'University Data'!$L$2:$M$274),,0)</f>
        <v>3.03</v>
      </c>
      <c r="R172" s="18">
        <v>3.6</v>
      </c>
      <c r="S172" s="76">
        <f>(IF(AND(Q172=0,R172=0),(Inputs!$B$8/4.3)*LOG(I172+1),IF(R172=Q172,IF(Inputs!$B$8&gt;=Q172,1,0),MIN(1,MAX(0,(Inputs!$B$8-Q172)/(R172-Q172))*LOG(I172+1))))*0.9+IF(AND(Inputs!$B$8&gt;R172,R172&gt;0),((Inputs!$B$8-R172)/(4.3-R172))*0.1,0))</f>
        <v>0.93857142857142861</v>
      </c>
      <c r="T172" s="108">
        <f>IF(S172=0,0,(S172*0.8)+((Inputs!$J$8/5)*0.2))</f>
        <v>0.95085714285714285</v>
      </c>
      <c r="U172" s="74">
        <f ca="1">IF(AND(Inputs!$I$8='Unique University Data'!$F$2,S172&gt;0),AVERAGE(O172,P172,T172),IF(T172=0,0,IF(T172=0,0,AVERAGE(O172,T172))))</f>
        <v>0.79043867038996662</v>
      </c>
      <c r="V172" s="110" t="str">
        <f>_xlfn.XLOOKUP(A172,'University Data'!$E$2:$E$274,'University Data'!$I$2:$I$274)</f>
        <v>All (except LLB &amp; JD)</v>
      </c>
    </row>
    <row r="173" spans="1:22" ht="27.6">
      <c r="A173" s="3" t="s">
        <v>225</v>
      </c>
      <c r="B173" s="52" t="str" cm="1">
        <f t="array" ref="B173:C173">_xlfn.XLOOKUP(A173,'University Data'!$E$2:$E$274,'University Data'!$B$2:$C$274)</f>
        <v>South America</v>
      </c>
      <c r="C173" s="47" t="str">
        <v>Ecuador</v>
      </c>
      <c r="D173" s="51">
        <f>IF(Inputs!$B$8&gt;=(_xlfn.XLOOKUP('Output Calculations'!A173,'University Data'!$E$2:$E$276,'University Data'!$H$2:$H$276,,0)),1,0)</f>
        <v>0</v>
      </c>
      <c r="E173" s="51" t="str">
        <f>_xlfn.XLOOKUP(A173,'University Data'!$E$2:$E$274,'University Data'!$S$2:$S$274)</f>
        <v>Yes (Guaranteed)</v>
      </c>
      <c r="F173" s="48">
        <f ca="1">_xlfn.XLOOKUP(A173,'University Data'!$E$2:$E$274,'University Data'!$V$2:$V$274)</f>
        <v>1157.8074999999999</v>
      </c>
      <c r="G173" s="19">
        <f>IF(_xlfn.XLOOKUP(A173,'University Data'!$E$2:$E$274,'University Data'!$K$2:$K$274,,0)='Unique University Data'!$D$2,1,IF(_xlfn.XLOOKUP(A173,'University Data'!$E$2:$E$274,'University Data'!$K$2:$K$274,,0)=Inputs!$C$8,1,0))</f>
        <v>1</v>
      </c>
      <c r="H173" s="54" cm="1">
        <f t="array" ref="H173">IF(SUMPRODUCT(('University Mapping Data'!B:B = 'Output Calculations'!$A173)*('University Mapping Data'!D:D = Inputs!$G$6))&gt; 0, 1, 0)+ IF(SUMPRODUCT(('University Mapping Data'!B:B = 'Output Calculations'!$A173)*('University Mapping Data'!D:D = Inputs!$G$8)) &gt; 0, 1, 0)</f>
        <v>0</v>
      </c>
      <c r="I173" s="19" cm="1">
        <f t="array" ref="I173">_xlfn.XLOOKUP(A173,'University Data'!$E$2:$E$274,IF(Inputs!$C$8='Unique University Data'!$D$3,'University Data'!$F$2:$F$274,'University Data'!$G$2:$G$274),,0)</f>
        <v>1</v>
      </c>
      <c r="J173" s="57">
        <f ca="1">IF(((Inputs!$D$8-F173)/Inputs!$D$8)&gt;0,(Inputs!$D$8-F173)/Inputs!$D$8,0)</f>
        <v>0.61406416666666674</v>
      </c>
      <c r="K173" s="58">
        <f>IF(Inputs!$E$8='Output Calculations'!B173,1,IF(Inputs!$E$8="Any",1,0))</f>
        <v>0</v>
      </c>
      <c r="L173" s="49">
        <f>IF(AND(Inputs!$E$8=B173,Inputs!$F$8=C173),1,IF(AND(Inputs!$E$8=B173,Inputs!$F$8="Any"),1,IF(AND(Inputs!$E$8="Any",Inputs!$F$8="Any"),1,IF(AND(Inputs!$E$8="Any",Inputs!$F$8=C173),1,0))))</f>
        <v>0</v>
      </c>
      <c r="M173" s="50">
        <f t="shared" si="2"/>
        <v>0</v>
      </c>
      <c r="N173" s="49">
        <f>IF('Output Calculations'!I173&gt;=Inputs!$H$8,100%,0%)</f>
        <v>1</v>
      </c>
      <c r="O173" s="106">
        <f ca="1">SUMPRODUCT(J173:N173,Inputs!$D$9:$H$9)/SUM(Inputs!$D$9:$H$9)</f>
        <v>0.46140641666666671</v>
      </c>
      <c r="P173" s="107">
        <f>_xlfn.XLOOKUP(C173,'Safety Index'!$A$2:$A$164,'Safety Index'!$D$2:$D$164,,0)</f>
        <v>0.62448559670781889</v>
      </c>
      <c r="Q173" s="18" cm="1">
        <f t="array" ref="Q173:R173">_xlfn.XLOOKUP(A173,'University Data'!$E$2:$E$274,IF(Inputs!$C$8='Unique University Data'!$D$3,'University Data'!$N$2:$O$274,'University Data'!$L$2:$M$274),,0)</f>
        <v>0</v>
      </c>
      <c r="R173" s="18">
        <v>0</v>
      </c>
      <c r="S173" s="76">
        <f>(IF(AND(Q173=0,R173=0),(Inputs!$B$8/4.3)*LOG(I173+1),IF(R173=Q173,IF(Inputs!$B$8&gt;=Q173,1,0),MIN(1,MAX(0,(Inputs!$B$8-Q173)/(R173-Q173))*LOG(I173+1))))*0.9+IF(AND(Inputs!$B$8&gt;R173,R173&gt;0),((Inputs!$B$8-R173)/(4.3-R173))*0.1,0))</f>
        <v>0.24383429648782479</v>
      </c>
      <c r="T173" s="108">
        <f>IF(S173=0,0,(S173*0.8)+((Inputs!$J$8/5)*0.2))</f>
        <v>0.39506743719025983</v>
      </c>
      <c r="U173" s="74">
        <f ca="1">IF(AND(Inputs!$I$8='Unique University Data'!$F$2,S173&gt;0),AVERAGE(O173,P173,T173),IF(T173=0,0,IF(T173=0,0,AVERAGE(O173,T173))))</f>
        <v>0.49365315018824846</v>
      </c>
      <c r="V173" s="110" t="str">
        <f>_xlfn.XLOOKUP(A173,'University Data'!$E$2:$E$274,'University Data'!$I$2:$I$274)</f>
        <v>All (except LLB &amp; JD)</v>
      </c>
    </row>
    <row r="174" spans="1:22" ht="55.15">
      <c r="A174" s="3" t="s">
        <v>226</v>
      </c>
      <c r="B174" s="52" t="str" cm="1">
        <f t="array" ref="B174:C174">_xlfn.XLOOKUP(A174,'University Data'!$E$2:$E$274,'University Data'!$B$2:$C$274)</f>
        <v>Europe</v>
      </c>
      <c r="C174" s="47" t="str">
        <v>Portugal</v>
      </c>
      <c r="D174" s="51">
        <f>IF(Inputs!$B$8&gt;=(_xlfn.XLOOKUP('Output Calculations'!A174,'University Data'!$E$2:$E$276,'University Data'!$H$2:$H$276,,0)),1,0)</f>
        <v>1</v>
      </c>
      <c r="E174" s="51" t="str">
        <f>_xlfn.XLOOKUP(A174,'University Data'!$E$2:$E$274,'University Data'!$S$2:$S$274)</f>
        <v>No</v>
      </c>
      <c r="F174" s="48">
        <f ca="1">_xlfn.XLOOKUP(A174,'University Data'!$E$2:$E$274,'University Data'!$V$2:$V$274)</f>
        <v>1270.3249999999998</v>
      </c>
      <c r="G174" s="19">
        <f>IF(_xlfn.XLOOKUP(A174,'University Data'!$E$2:$E$274,'University Data'!$K$2:$K$274,,0)='Unique University Data'!$D$2,1,IF(_xlfn.XLOOKUP(A174,'University Data'!$E$2:$E$274,'University Data'!$K$2:$K$274,,0)=Inputs!$C$8,1,0))</f>
        <v>0</v>
      </c>
      <c r="H174" s="54" cm="1">
        <f t="array" ref="H174">IF(SUMPRODUCT(('University Mapping Data'!B:B = 'Output Calculations'!$A174)*('University Mapping Data'!D:D = Inputs!$G$6))&gt; 0, 1, 0)+ IF(SUMPRODUCT(('University Mapping Data'!B:B = 'Output Calculations'!$A174)*('University Mapping Data'!D:D = Inputs!$G$8)) &gt; 0, 1, 0)</f>
        <v>0</v>
      </c>
      <c r="I174" s="18" cm="1">
        <f t="array" ref="I174">_xlfn.XLOOKUP(A174,'University Data'!$E$2:$E$274,IF(Inputs!$C$8='Unique University Data'!$D$3,'University Data'!$F$2:$F$274,'University Data'!$G$2:$G$274),,0)</f>
        <v>0</v>
      </c>
      <c r="J174" s="57">
        <f ca="1">IF(((Inputs!$D$8-F174)/Inputs!$D$8)&gt;0,(Inputs!$D$8-F174)/Inputs!$D$8,0)</f>
        <v>0.57655833333333339</v>
      </c>
      <c r="K174" s="58">
        <f>IF(Inputs!$E$8='Output Calculations'!B174,1,IF(Inputs!$E$8="Any",1,0))</f>
        <v>0</v>
      </c>
      <c r="L174" s="49">
        <f>IF(AND(Inputs!$E$8=B174,Inputs!$F$8=C174),1,IF(AND(Inputs!$E$8=B174,Inputs!$F$8="Any"),1,IF(AND(Inputs!$E$8="Any",Inputs!$F$8="Any"),1,IF(AND(Inputs!$E$8="Any",Inputs!$F$8=C174),1,0))))</f>
        <v>0</v>
      </c>
      <c r="M174" s="50">
        <f t="shared" si="2"/>
        <v>0</v>
      </c>
      <c r="N174" s="49">
        <f>IF('Output Calculations'!I174&gt;=Inputs!$H$8,100%,0%)</f>
        <v>0</v>
      </c>
      <c r="O174" s="106">
        <f ca="1">SUMPRODUCT(J174:N174,Inputs!$D$9:$H$9)/SUM(Inputs!$D$9:$H$9)</f>
        <v>5.7655833333333337E-2</v>
      </c>
      <c r="P174" s="107">
        <f>_xlfn.XLOOKUP(C174,'Safety Index'!$A$2:$A$164,'Safety Index'!$D$2:$D$164,,0)</f>
        <v>0.9331275720164609</v>
      </c>
      <c r="Q174" s="18" cm="1">
        <f t="array" ref="Q174:R174">_xlfn.XLOOKUP(A174,'University Data'!$E$2:$E$274,IF(Inputs!$C$8='Unique University Data'!$D$3,'University Data'!$N$2:$O$274,'University Data'!$L$2:$M$274),,0)</f>
        <v>0</v>
      </c>
      <c r="R174" s="18">
        <v>0</v>
      </c>
      <c r="S174" s="76">
        <f>(IF(AND(Q174=0,R174=0),(Inputs!$B$8/4.3)*LOG(I174+1),IF(R174=Q174,IF(Inputs!$B$8&gt;=Q174,1,0),MIN(1,MAX(0,(Inputs!$B$8-Q174)/(R174-Q174))*LOG(I174+1))))*0.9+IF(AND(Inputs!$B$8&gt;R174,R174&gt;0),((Inputs!$B$8-R174)/(4.3-R174))*0.1,0))</f>
        <v>0</v>
      </c>
      <c r="T174" s="108">
        <f>IF(S174=0,0,(S174*0.8)+((Inputs!$J$8/5)*0.2))</f>
        <v>0</v>
      </c>
      <c r="U174" s="74">
        <f>IF(AND(Inputs!$I$8='Unique University Data'!$F$2,S174&gt;0),AVERAGE(O174,P174,T174),IF(T174=0,0,IF(T174=0,0,AVERAGE(O174,T174))))</f>
        <v>0</v>
      </c>
      <c r="V174" s="110" t="str">
        <f>_xlfn.XLOOKUP(A174,'University Data'!$E$2:$E$274,'University Data'!$I$2:$I$274)</f>
        <v>All (except LLB &amp; JD)</v>
      </c>
    </row>
    <row r="175" spans="1:22" ht="14.45">
      <c r="A175" s="3" t="s">
        <v>227</v>
      </c>
      <c r="B175" s="52" t="str" cm="1">
        <f t="array" ref="B175:C175">_xlfn.XLOOKUP(A175,'University Data'!$E$2:$E$274,'University Data'!$B$2:$C$274)</f>
        <v>Europe</v>
      </c>
      <c r="C175" s="47" t="str">
        <v>Portugal</v>
      </c>
      <c r="D175" s="51">
        <f>IF(Inputs!$B$8&gt;=(_xlfn.XLOOKUP('Output Calculations'!A175,'University Data'!$E$2:$E$276,'University Data'!$H$2:$H$276,,0)),1,0)</f>
        <v>1</v>
      </c>
      <c r="E175" s="51" t="str">
        <f>_xlfn.XLOOKUP(A175,'University Data'!$E$2:$E$274,'University Data'!$S$2:$S$274)</f>
        <v>No</v>
      </c>
      <c r="F175" s="48">
        <f ca="1">_xlfn.XLOOKUP(A175,'University Data'!$E$2:$E$274,'University Data'!$V$2:$V$274)</f>
        <v>1457.1374999999998</v>
      </c>
      <c r="G175" s="19">
        <f>IF(_xlfn.XLOOKUP(A175,'University Data'!$E$2:$E$274,'University Data'!$K$2:$K$274,,0)='Unique University Data'!$D$2,1,IF(_xlfn.XLOOKUP(A175,'University Data'!$E$2:$E$274,'University Data'!$K$2:$K$274,,0)=Inputs!$C$8,1,0))</f>
        <v>0</v>
      </c>
      <c r="H175" s="54" cm="1">
        <f t="array" ref="H175">IF(SUMPRODUCT(('University Mapping Data'!B:B = 'Output Calculations'!$A175)*('University Mapping Data'!D:D = Inputs!$G$6))&gt; 0, 1, 0)+ IF(SUMPRODUCT(('University Mapping Data'!B:B = 'Output Calculations'!$A175)*('University Mapping Data'!D:D = Inputs!$G$8)) &gt; 0, 1, 0)</f>
        <v>2</v>
      </c>
      <c r="I175" s="19" cm="1">
        <f t="array" ref="I175">_xlfn.XLOOKUP(A175,'University Data'!$E$2:$E$274,IF(Inputs!$C$8='Unique University Data'!$D$3,'University Data'!$F$2:$F$274,'University Data'!$G$2:$G$274),,0)</f>
        <v>5</v>
      </c>
      <c r="J175" s="57">
        <f ca="1">IF(((Inputs!$D$8-F175)/Inputs!$D$8)&gt;0,(Inputs!$D$8-F175)/Inputs!$D$8,0)</f>
        <v>0.51428750000000001</v>
      </c>
      <c r="K175" s="58">
        <f>IF(Inputs!$E$8='Output Calculations'!B175,1,IF(Inputs!$E$8="Any",1,0))</f>
        <v>0</v>
      </c>
      <c r="L175" s="49">
        <f>IF(AND(Inputs!$E$8=B175,Inputs!$F$8=C175),1,IF(AND(Inputs!$E$8=B175,Inputs!$F$8="Any"),1,IF(AND(Inputs!$E$8="Any",Inputs!$F$8="Any"),1,IF(AND(Inputs!$E$8="Any",Inputs!$F$8=C175),1,0))))</f>
        <v>0</v>
      </c>
      <c r="M175" s="50">
        <f t="shared" si="2"/>
        <v>1</v>
      </c>
      <c r="N175" s="49">
        <f>IF('Output Calculations'!I175&gt;=Inputs!$H$8,100%,0%)</f>
        <v>1</v>
      </c>
      <c r="O175" s="106">
        <f ca="1">SUMPRODUCT(J175:N175,Inputs!$D$9:$H$9)/SUM(Inputs!$D$9:$H$9)</f>
        <v>0.55142875000000002</v>
      </c>
      <c r="P175" s="107">
        <f>_xlfn.XLOOKUP(C175,'Safety Index'!$A$2:$A$164,'Safety Index'!$D$2:$D$164,,0)</f>
        <v>0.9331275720164609</v>
      </c>
      <c r="Q175" s="18" cm="1">
        <f t="array" ref="Q175:R175">_xlfn.XLOOKUP(A175,'University Data'!$E$2:$E$274,IF(Inputs!$C$8='Unique University Data'!$D$3,'University Data'!$N$2:$O$274,'University Data'!$L$2:$M$274),,0)</f>
        <v>0</v>
      </c>
      <c r="R175" s="18">
        <v>0</v>
      </c>
      <c r="S175" s="76">
        <f>(IF(AND(Q175=0,R175=0),(Inputs!$B$8/4.3)*LOG(I175+1),IF(R175=Q175,IF(Inputs!$B$8&gt;=Q175,1,0),MIN(1,MAX(0,(Inputs!$B$8-Q175)/(R175-Q175))*LOG(I175+1))))*0.9+IF(AND(Inputs!$B$8&gt;R175,R175&gt;0),((Inputs!$B$8-R175)/(4.3-R175))*0.1,0))</f>
        <v>0.63030251281075145</v>
      </c>
      <c r="T175" s="108">
        <f>IF(S175=0,0,(S175*0.8)+((Inputs!$J$8/5)*0.2))</f>
        <v>0.70424201024860111</v>
      </c>
      <c r="U175" s="74">
        <f ca="1">IF(AND(Inputs!$I$8='Unique University Data'!$F$2,S175&gt;0),AVERAGE(O175,P175,T175),IF(T175=0,0,IF(T175=0,0,AVERAGE(O175,T175))))</f>
        <v>0.72959944408835398</v>
      </c>
      <c r="V175" s="110" t="str">
        <f>_xlfn.XLOOKUP(A175,'University Data'!$E$2:$E$274,'University Data'!$I$2:$I$274)</f>
        <v>All (except LLB &amp; JD)</v>
      </c>
    </row>
    <row r="176" spans="1:22" ht="27.6">
      <c r="A176" s="5" t="s">
        <v>228</v>
      </c>
      <c r="B176" s="52" t="str" cm="1">
        <f t="array" ref="B176:C176">_xlfn.XLOOKUP(A176,'University Data'!$E$2:$E$274,'University Data'!$B$2:$C$274)</f>
        <v>Europe</v>
      </c>
      <c r="C176" s="47" t="str">
        <v>Portugal</v>
      </c>
      <c r="D176" s="51">
        <f>IF(Inputs!$B$8&gt;=(_xlfn.XLOOKUP('Output Calculations'!A176,'University Data'!$E$2:$E$276,'University Data'!$H$2:$H$276,,0)),1,0)</f>
        <v>0</v>
      </c>
      <c r="E176" s="51" t="str">
        <f>_xlfn.XLOOKUP(A176,'University Data'!$E$2:$E$274,'University Data'!$S$2:$S$274)</f>
        <v>No</v>
      </c>
      <c r="F176" s="48">
        <f ca="1">_xlfn.XLOOKUP(A176,'University Data'!$E$2:$E$274,'University Data'!$V$2:$V$274)</f>
        <v>1457.1374999999998</v>
      </c>
      <c r="G176" s="19">
        <f>IF(_xlfn.XLOOKUP(A176,'University Data'!$E$2:$E$274,'University Data'!$K$2:$K$274,,0)='Unique University Data'!$D$2,1,IF(_xlfn.XLOOKUP(A176,'University Data'!$E$2:$E$274,'University Data'!$K$2:$K$274,,0)=Inputs!$C$8,1,0))</f>
        <v>1</v>
      </c>
      <c r="H176" s="54" cm="1">
        <f t="array" ref="H176">IF(SUMPRODUCT(('University Mapping Data'!B:B = 'Output Calculations'!$A176)*('University Mapping Data'!D:D = Inputs!$G$6))&gt; 0, 1, 0)+ IF(SUMPRODUCT(('University Mapping Data'!B:B = 'Output Calculations'!$A176)*('University Mapping Data'!D:D = Inputs!$G$8)) &gt; 0, 1, 0)</f>
        <v>0</v>
      </c>
      <c r="I176" s="18" cm="1">
        <f t="array" ref="I176">_xlfn.XLOOKUP(A176,'University Data'!$E$2:$E$274,IF(Inputs!$C$8='Unique University Data'!$D$3,'University Data'!$F$2:$F$274,'University Data'!$G$2:$G$274),,0)</f>
        <v>0</v>
      </c>
      <c r="J176" s="57">
        <f ca="1">IF(((Inputs!$D$8-F176)/Inputs!$D$8)&gt;0,(Inputs!$D$8-F176)/Inputs!$D$8,0)</f>
        <v>0.51428750000000001</v>
      </c>
      <c r="K176" s="58">
        <f>IF(Inputs!$E$8='Output Calculations'!B176,1,IF(Inputs!$E$8="Any",1,0))</f>
        <v>0</v>
      </c>
      <c r="L176" s="49">
        <f>IF(AND(Inputs!$E$8=B176,Inputs!$F$8=C176),1,IF(AND(Inputs!$E$8=B176,Inputs!$F$8="Any"),1,IF(AND(Inputs!$E$8="Any",Inputs!$F$8="Any"),1,IF(AND(Inputs!$E$8="Any",Inputs!$F$8=C176),1,0))))</f>
        <v>0</v>
      </c>
      <c r="M176" s="50">
        <f t="shared" si="2"/>
        <v>0</v>
      </c>
      <c r="N176" s="49">
        <f>IF('Output Calculations'!I176&gt;=Inputs!$H$8,100%,0%)</f>
        <v>0</v>
      </c>
      <c r="O176" s="106">
        <f ca="1">SUMPRODUCT(J176:N176,Inputs!$D$9:$H$9)/SUM(Inputs!$D$9:$H$9)</f>
        <v>5.1428750000000002E-2</v>
      </c>
      <c r="P176" s="107">
        <f>_xlfn.XLOOKUP(C176,'Safety Index'!$A$2:$A$164,'Safety Index'!$D$2:$D$164,,0)</f>
        <v>0.9331275720164609</v>
      </c>
      <c r="Q176" s="18" cm="1">
        <f t="array" ref="Q176:R176">_xlfn.XLOOKUP(A176,'University Data'!$E$2:$E$274,IF(Inputs!$C$8='Unique University Data'!$D$3,'University Data'!$N$2:$O$274,'University Data'!$L$2:$M$274),,0)</f>
        <v>0</v>
      </c>
      <c r="R176" s="18">
        <v>0</v>
      </c>
      <c r="S176" s="76">
        <f>(IF(AND(Q176=0,R176=0),(Inputs!$B$8/4.3)*LOG(I176+1),IF(R176=Q176,IF(Inputs!$B$8&gt;=Q176,1,0),MIN(1,MAX(0,(Inputs!$B$8-Q176)/(R176-Q176))*LOG(I176+1))))*0.9+IF(AND(Inputs!$B$8&gt;R176,R176&gt;0),((Inputs!$B$8-R176)/(4.3-R176))*0.1,0))</f>
        <v>0</v>
      </c>
      <c r="T176" s="108">
        <f>IF(S176=0,0,(S176*0.8)+((Inputs!$J$8/5)*0.2))</f>
        <v>0</v>
      </c>
      <c r="U176" s="74">
        <f>IF(AND(Inputs!$I$8='Unique University Data'!$F$2,S176&gt;0),AVERAGE(O176,P176,T176),IF(T176=0,0,IF(T176=0,0,AVERAGE(O176,T176))))</f>
        <v>0</v>
      </c>
      <c r="V176" s="110" t="str">
        <f>_xlfn.XLOOKUP(A176,'University Data'!$E$2:$E$274,'University Data'!$I$2:$I$274)</f>
        <v>LLB &amp; JD</v>
      </c>
    </row>
    <row r="177" spans="1:22" ht="27.6">
      <c r="A177" s="3" t="s">
        <v>229</v>
      </c>
      <c r="B177" s="52" t="str" cm="1">
        <f t="array" ref="B177:C177">_xlfn.XLOOKUP(A177,'University Data'!$E$2:$E$274,'University Data'!$B$2:$C$274)</f>
        <v>Europe</v>
      </c>
      <c r="C177" s="47" t="str">
        <v>Italy</v>
      </c>
      <c r="D177" s="51">
        <f>IF(Inputs!$B$8&gt;=(_xlfn.XLOOKUP('Output Calculations'!A177,'University Data'!$E$2:$E$276,'University Data'!$H$2:$H$276,,0)),1,0)</f>
        <v>1</v>
      </c>
      <c r="E177" s="51" t="str">
        <f>_xlfn.XLOOKUP(A177,'University Data'!$E$2:$E$274,'University Data'!$S$2:$S$274)</f>
        <v>Yes (Subject to Availability)</v>
      </c>
      <c r="F177" s="48">
        <f ca="1">_xlfn.XLOOKUP(A177,'University Data'!$E$2:$E$274,'University Data'!$V$2:$V$274)</f>
        <v>1307.6875</v>
      </c>
      <c r="G177" s="19">
        <f>IF(_xlfn.XLOOKUP(A177,'University Data'!$E$2:$E$274,'University Data'!$K$2:$K$274,,0)='Unique University Data'!$D$2,1,IF(_xlfn.XLOOKUP(A177,'University Data'!$E$2:$E$274,'University Data'!$K$2:$K$274,,0)=Inputs!$C$8,1,0))</f>
        <v>1</v>
      </c>
      <c r="H177" s="54" cm="1">
        <f t="array" ref="H177">IF(SUMPRODUCT(('University Mapping Data'!B:B = 'Output Calculations'!$A177)*('University Mapping Data'!D:D = Inputs!$G$6))&gt; 0, 1, 0)+ IF(SUMPRODUCT(('University Mapping Data'!B:B = 'Output Calculations'!$A177)*('University Mapping Data'!D:D = Inputs!$G$8)) &gt; 0, 1, 0)</f>
        <v>2</v>
      </c>
      <c r="I177" s="19" cm="1">
        <f t="array" ref="I177">_xlfn.XLOOKUP(A177,'University Data'!$E$2:$E$274,IF(Inputs!$C$8='Unique University Data'!$D$3,'University Data'!$F$2:$F$274,'University Data'!$G$2:$G$274),,0)</f>
        <v>5</v>
      </c>
      <c r="J177" s="57">
        <f ca="1">IF(((Inputs!$D$8-F177)/Inputs!$D$8)&gt;0,(Inputs!$D$8-F177)/Inputs!$D$8,0)</f>
        <v>0.56410416666666663</v>
      </c>
      <c r="K177" s="58">
        <f>IF(Inputs!$E$8='Output Calculations'!B177,1,IF(Inputs!$E$8="Any",1,0))</f>
        <v>0</v>
      </c>
      <c r="L177" s="49">
        <f>IF(AND(Inputs!$E$8=B177,Inputs!$F$8=C177),1,IF(AND(Inputs!$E$8=B177,Inputs!$F$8="Any"),1,IF(AND(Inputs!$E$8="Any",Inputs!$F$8="Any"),1,IF(AND(Inputs!$E$8="Any",Inputs!$F$8=C177),1,0))))</f>
        <v>0</v>
      </c>
      <c r="M177" s="50">
        <f t="shared" si="2"/>
        <v>1</v>
      </c>
      <c r="N177" s="49">
        <f>IF('Output Calculations'!I177&gt;=Inputs!$H$8,100%,0%)</f>
        <v>1</v>
      </c>
      <c r="O177" s="106">
        <f ca="1">SUMPRODUCT(J177:N177,Inputs!$D$9:$H$9)/SUM(Inputs!$D$9:$H$9)</f>
        <v>0.55641041666666669</v>
      </c>
      <c r="P177" s="107">
        <f>_xlfn.XLOOKUP(C177,'Safety Index'!$A$2:$A$164,'Safety Index'!$D$2:$D$164,,0)</f>
        <v>0.85082304526748964</v>
      </c>
      <c r="Q177" s="18" cm="1">
        <f t="array" ref="Q177:R177">_xlfn.XLOOKUP(A177,'University Data'!$E$2:$E$274,IF(Inputs!$C$8='Unique University Data'!$D$3,'University Data'!$N$2:$O$274,'University Data'!$L$2:$M$274),,0)</f>
        <v>3.04</v>
      </c>
      <c r="R177" s="18">
        <v>3.43</v>
      </c>
      <c r="S177" s="76">
        <f>(IF(AND(Q177=0,R177=0),(Inputs!$B$8/4.3)*LOG(I177+1),IF(R177=Q177,IF(Inputs!$B$8&gt;=Q177,1,0),MIN(1,MAX(0,(Inputs!$B$8-Q177)/(R177-Q177))*LOG(I177+1))))*0.9+IF(AND(Inputs!$B$8&gt;R177,R177&gt;0),((Inputs!$B$8-R177)/(4.3-R177))*0.1,0))</f>
        <v>0.95057471264367821</v>
      </c>
      <c r="T177" s="108">
        <f>IF(S177=0,0,(S177*0.8)+((Inputs!$J$8/5)*0.2))</f>
        <v>0.96045977011494266</v>
      </c>
      <c r="U177" s="74">
        <f ca="1">IF(AND(Inputs!$I$8='Unique University Data'!$F$2,S177&gt;0),AVERAGE(O177,P177,T177),IF(T177=0,0,IF(T177=0,0,AVERAGE(O177,T177))))</f>
        <v>0.78923107734969966</v>
      </c>
      <c r="V177" s="110" t="str">
        <f>_xlfn.XLOOKUP(A177,'University Data'!$E$2:$E$274,'University Data'!$I$2:$I$274)</f>
        <v>All</v>
      </c>
    </row>
    <row r="178" spans="1:22" ht="27.6">
      <c r="A178" s="3" t="s">
        <v>230</v>
      </c>
      <c r="B178" s="52" t="str" cm="1">
        <f t="array" ref="B178:C178">_xlfn.XLOOKUP(A178,'University Data'!$E$2:$E$274,'University Data'!$B$2:$C$274)</f>
        <v>Europe</v>
      </c>
      <c r="C178" s="47" t="str">
        <v>Italy</v>
      </c>
      <c r="D178" s="51">
        <f>IF(Inputs!$B$8&gt;=(_xlfn.XLOOKUP('Output Calculations'!A178,'University Data'!$E$2:$E$276,'University Data'!$H$2:$H$276,,0)),1,0)</f>
        <v>1</v>
      </c>
      <c r="E178" s="51" t="str">
        <f>_xlfn.XLOOKUP(A178,'University Data'!$E$2:$E$274,'University Data'!$S$2:$S$274)</f>
        <v>Yes (Subject to Availability)</v>
      </c>
      <c r="F178" s="48">
        <f ca="1">_xlfn.XLOOKUP(A178,'University Data'!$E$2:$E$274,'University Data'!$V$2:$V$274)</f>
        <v>1195.5999999999999</v>
      </c>
      <c r="G178" s="19">
        <f>IF(_xlfn.XLOOKUP(A178,'University Data'!$E$2:$E$274,'University Data'!$K$2:$K$274,,0)='Unique University Data'!$D$2,1,IF(_xlfn.XLOOKUP(A178,'University Data'!$E$2:$E$274,'University Data'!$K$2:$K$274,,0)=Inputs!$C$8,1,0))</f>
        <v>1</v>
      </c>
      <c r="H178" s="54" cm="1">
        <f t="array" ref="H178">IF(SUMPRODUCT(('University Mapping Data'!B:B = 'Output Calculations'!$A178)*('University Mapping Data'!D:D = Inputs!$G$6))&gt; 0, 1, 0)+ IF(SUMPRODUCT(('University Mapping Data'!B:B = 'Output Calculations'!$A178)*('University Mapping Data'!D:D = Inputs!$G$8)) &gt; 0, 1, 0)</f>
        <v>0</v>
      </c>
      <c r="I178" s="18" cm="1">
        <f t="array" ref="I178">_xlfn.XLOOKUP(A178,'University Data'!$E$2:$E$274,IF(Inputs!$C$8='Unique University Data'!$D$3,'University Data'!$F$2:$F$274,'University Data'!$G$2:$G$274),,0)</f>
        <v>0</v>
      </c>
      <c r="J178" s="57">
        <f ca="1">IF(((Inputs!$D$8-F178)/Inputs!$D$8)&gt;0,(Inputs!$D$8-F178)/Inputs!$D$8,0)</f>
        <v>0.6014666666666667</v>
      </c>
      <c r="K178" s="58">
        <f>IF(Inputs!$E$8='Output Calculations'!B178,1,IF(Inputs!$E$8="Any",1,0))</f>
        <v>0</v>
      </c>
      <c r="L178" s="49">
        <f>IF(AND(Inputs!$E$8=B178,Inputs!$F$8=C178),1,IF(AND(Inputs!$E$8=B178,Inputs!$F$8="Any"),1,IF(AND(Inputs!$E$8="Any",Inputs!$F$8="Any"),1,IF(AND(Inputs!$E$8="Any",Inputs!$F$8=C178),1,0))))</f>
        <v>0</v>
      </c>
      <c r="M178" s="50">
        <f t="shared" si="2"/>
        <v>0</v>
      </c>
      <c r="N178" s="49">
        <f>IF('Output Calculations'!I178&gt;=Inputs!$H$8,100%,0%)</f>
        <v>0</v>
      </c>
      <c r="O178" s="106">
        <f ca="1">SUMPRODUCT(J178:N178,Inputs!$D$9:$H$9)/SUM(Inputs!$D$9:$H$9)</f>
        <v>6.0146666666666668E-2</v>
      </c>
      <c r="P178" s="107">
        <f>_xlfn.XLOOKUP(C178,'Safety Index'!$A$2:$A$164,'Safety Index'!$D$2:$D$164,,0)</f>
        <v>0.85082304526748964</v>
      </c>
      <c r="Q178" s="18" cm="1">
        <f t="array" ref="Q178:R178">_xlfn.XLOOKUP(A178,'University Data'!$E$2:$E$274,IF(Inputs!$C$8='Unique University Data'!$D$3,'University Data'!$N$2:$O$274,'University Data'!$L$2:$M$274),,0)</f>
        <v>0</v>
      </c>
      <c r="R178" s="18">
        <v>0</v>
      </c>
      <c r="S178" s="76">
        <f>(IF(AND(Q178=0,R178=0),(Inputs!$B$8/4.3)*LOG(I178+1),IF(R178=Q178,IF(Inputs!$B$8&gt;=Q178,1,0),MIN(1,MAX(0,(Inputs!$B$8-Q178)/(R178-Q178))*LOG(I178+1))))*0.9+IF(AND(Inputs!$B$8&gt;R178,R178&gt;0),((Inputs!$B$8-R178)/(4.3-R178))*0.1,0))</f>
        <v>0</v>
      </c>
      <c r="T178" s="108">
        <f>IF(S178=0,0,(S178*0.8)+((Inputs!$J$8/5)*0.2))</f>
        <v>0</v>
      </c>
      <c r="U178" s="74">
        <f>IF(AND(Inputs!$I$8='Unique University Data'!$F$2,S178&gt;0),AVERAGE(O178,P178,T178),IF(T178=0,0,IF(T178=0,0,AVERAGE(O178,T178))))</f>
        <v>0</v>
      </c>
      <c r="V178" s="110" t="str">
        <f>_xlfn.XLOOKUP(A178,'University Data'!$E$2:$E$274,'University Data'!$I$2:$I$274)</f>
        <v>All (except LLB &amp; JD)</v>
      </c>
    </row>
    <row r="179" spans="1:22" ht="27.6">
      <c r="A179" s="3" t="s">
        <v>231</v>
      </c>
      <c r="B179" s="52" t="str" cm="1">
        <f t="array" ref="B179:C179">_xlfn.XLOOKUP(A179,'University Data'!$E$2:$E$274,'University Data'!$B$2:$C$274)</f>
        <v>Asia</v>
      </c>
      <c r="C179" s="47" t="str">
        <v>Indonesia</v>
      </c>
      <c r="D179" s="51">
        <f>IF(Inputs!$B$8&gt;=(_xlfn.XLOOKUP('Output Calculations'!A179,'University Data'!$E$2:$E$276,'University Data'!$H$2:$H$276,,0)),1,0)</f>
        <v>0</v>
      </c>
      <c r="E179" s="51" t="str">
        <f>_xlfn.XLOOKUP(A179,'University Data'!$E$2:$E$274,'University Data'!$S$2:$S$274)</f>
        <v>Yes (Subject to Availability)</v>
      </c>
      <c r="F179" s="48">
        <f ca="1">_xlfn.XLOOKUP(A179,'University Data'!$E$2:$E$274,'University Data'!$V$2:$V$274)</f>
        <v>355.04999999999995</v>
      </c>
      <c r="G179" s="19">
        <f>IF(_xlfn.XLOOKUP(A179,'University Data'!$E$2:$E$274,'University Data'!$K$2:$K$274,,0)='Unique University Data'!$D$2,1,IF(_xlfn.XLOOKUP(A179,'University Data'!$E$2:$E$274,'University Data'!$K$2:$K$274,,0)=Inputs!$C$8,1,0))</f>
        <v>1</v>
      </c>
      <c r="H179" s="54" cm="1">
        <f t="array" ref="H179">IF(SUMPRODUCT(('University Mapping Data'!B:B = 'Output Calculations'!$A179)*('University Mapping Data'!D:D = Inputs!$G$6))&gt; 0, 1, 0)+ IF(SUMPRODUCT(('University Mapping Data'!B:B = 'Output Calculations'!$A179)*('University Mapping Data'!D:D = Inputs!$G$8)) &gt; 0, 1, 0)</f>
        <v>0</v>
      </c>
      <c r="I179" s="19" cm="1">
        <f t="array" ref="I179">_xlfn.XLOOKUP(A179,'University Data'!$E$2:$E$274,IF(Inputs!$C$8='Unique University Data'!$D$3,'University Data'!$F$2:$F$274,'University Data'!$G$2:$G$274),,0)</f>
        <v>5</v>
      </c>
      <c r="J179" s="57">
        <f ca="1">IF(((Inputs!$D$8-F179)/Inputs!$D$8)&gt;0,(Inputs!$D$8-F179)/Inputs!$D$8,0)</f>
        <v>0.88164999999999993</v>
      </c>
      <c r="K179" s="58">
        <f>IF(Inputs!$E$8='Output Calculations'!B179,1,IF(Inputs!$E$8="Any",1,0))</f>
        <v>1</v>
      </c>
      <c r="L179" s="49">
        <f>IF(AND(Inputs!$E$8=B179,Inputs!$F$8=C179),1,IF(AND(Inputs!$E$8=B179,Inputs!$F$8="Any"),1,IF(AND(Inputs!$E$8="Any",Inputs!$F$8="Any"),1,IF(AND(Inputs!$E$8="Any",Inputs!$F$8=C179),1,0))))</f>
        <v>0</v>
      </c>
      <c r="M179" s="50">
        <f t="shared" si="2"/>
        <v>0</v>
      </c>
      <c r="N179" s="49">
        <f>IF('Output Calculations'!I179&gt;=Inputs!$H$8,100%,0%)</f>
        <v>1</v>
      </c>
      <c r="O179" s="106">
        <f ca="1">SUMPRODUCT(J179:N179,Inputs!$D$9:$H$9)/SUM(Inputs!$D$9:$H$9)</f>
        <v>0.88816500000000009</v>
      </c>
      <c r="P179" s="107">
        <f>_xlfn.XLOOKUP(C179,'Safety Index'!$A$2:$A$164,'Safety Index'!$D$2:$D$164,,0)</f>
        <v>0.80838477366255146</v>
      </c>
      <c r="Q179" s="18" cm="1">
        <f t="array" ref="Q179:R179">_xlfn.XLOOKUP(A179,'University Data'!$E$2:$E$274,IF(Inputs!$C$8='Unique University Data'!$D$3,'University Data'!$N$2:$O$274,'University Data'!$L$2:$M$274),,0)</f>
        <v>0</v>
      </c>
      <c r="R179" s="18">
        <v>0</v>
      </c>
      <c r="S179" s="76">
        <f>(IF(AND(Q179=0,R179=0),(Inputs!$B$8/4.3)*LOG(I179+1),IF(R179=Q179,IF(Inputs!$B$8&gt;=Q179,1,0),MIN(1,MAX(0,(Inputs!$B$8-Q179)/(R179-Q179))*LOG(I179+1))))*0.9+IF(AND(Inputs!$B$8&gt;R179,R179&gt;0),((Inputs!$B$8-R179)/(4.3-R179))*0.1,0))</f>
        <v>0.63030251281075145</v>
      </c>
      <c r="T179" s="108">
        <f>IF(S179=0,0,(S179*0.8)+((Inputs!$J$8/5)*0.2))</f>
        <v>0.70424201024860111</v>
      </c>
      <c r="U179" s="74">
        <f ca="1">IF(AND(Inputs!$I$8='Unique University Data'!$F$2,S179&gt;0),AVERAGE(O179,P179,T179),IF(T179=0,0,IF(T179=0,0,AVERAGE(O179,T179))))</f>
        <v>0.80026392797038426</v>
      </c>
      <c r="V179" s="110" t="str">
        <f>_xlfn.XLOOKUP(A179,'University Data'!$E$2:$E$274,'University Data'!$I$2:$I$274)</f>
        <v>All (except LLB &amp; JD)</v>
      </c>
    </row>
    <row r="180" spans="1:22" ht="27.6">
      <c r="A180" s="5" t="s">
        <v>232</v>
      </c>
      <c r="B180" s="52" t="str" cm="1">
        <f t="array" ref="B180:C180">_xlfn.XLOOKUP(A180,'University Data'!$E$2:$E$274,'University Data'!$B$2:$C$274)</f>
        <v>Europe</v>
      </c>
      <c r="C180" s="47" t="str">
        <v>Spain</v>
      </c>
      <c r="D180" s="51">
        <f>IF(Inputs!$B$8&gt;=(_xlfn.XLOOKUP('Output Calculations'!A180,'University Data'!$E$2:$E$276,'University Data'!$H$2:$H$276,,0)),1,0)</f>
        <v>1</v>
      </c>
      <c r="E180" s="51" t="str">
        <f>_xlfn.XLOOKUP(A180,'University Data'!$E$2:$E$274,'University Data'!$S$2:$S$274)</f>
        <v>Yes (Subject to Availability)</v>
      </c>
      <c r="F180" s="48">
        <f ca="1">_xlfn.XLOOKUP(A180,'University Data'!$E$2:$E$274,'University Data'!$V$2:$V$274)</f>
        <v>1718.6749999999997</v>
      </c>
      <c r="G180" s="19">
        <f>IF(_xlfn.XLOOKUP(A180,'University Data'!$E$2:$E$274,'University Data'!$K$2:$K$274,,0)='Unique University Data'!$D$2,1,IF(_xlfn.XLOOKUP(A180,'University Data'!$E$2:$E$274,'University Data'!$K$2:$K$274,,0)=Inputs!$C$8,1,0))</f>
        <v>1</v>
      </c>
      <c r="H180" s="54" cm="1">
        <f t="array" ref="H180">IF(SUMPRODUCT(('University Mapping Data'!B:B = 'Output Calculations'!$A180)*('University Mapping Data'!D:D = Inputs!$G$6))&gt; 0, 1, 0)+ IF(SUMPRODUCT(('University Mapping Data'!B:B = 'Output Calculations'!$A180)*('University Mapping Data'!D:D = Inputs!$G$8)) &gt; 0, 1, 0)</f>
        <v>2</v>
      </c>
      <c r="I180" s="18" cm="1">
        <f t="array" ref="I180">_xlfn.XLOOKUP(A180,'University Data'!$E$2:$E$274,IF(Inputs!$C$8='Unique University Data'!$D$3,'University Data'!$F$2:$F$274,'University Data'!$G$2:$G$274),,0)</f>
        <v>0</v>
      </c>
      <c r="J180" s="57">
        <f ca="1">IF(((Inputs!$D$8-F180)/Inputs!$D$8)&gt;0,(Inputs!$D$8-F180)/Inputs!$D$8,0)</f>
        <v>0.42710833333333342</v>
      </c>
      <c r="K180" s="58">
        <f>IF(Inputs!$E$8='Output Calculations'!B180,1,IF(Inputs!$E$8="Any",1,0))</f>
        <v>0</v>
      </c>
      <c r="L180" s="49">
        <f>IF(AND(Inputs!$E$8=B180,Inputs!$F$8=C180),1,IF(AND(Inputs!$E$8=B180,Inputs!$F$8="Any"),1,IF(AND(Inputs!$E$8="Any",Inputs!$F$8="Any"),1,IF(AND(Inputs!$E$8="Any",Inputs!$F$8=C180),1,0))))</f>
        <v>0</v>
      </c>
      <c r="M180" s="50">
        <f t="shared" si="2"/>
        <v>1</v>
      </c>
      <c r="N180" s="49">
        <f>IF('Output Calculations'!I180&gt;=Inputs!$H$8,100%,0%)</f>
        <v>0</v>
      </c>
      <c r="O180" s="106">
        <f ca="1">SUMPRODUCT(J180:N180,Inputs!$D$9:$H$9)/SUM(Inputs!$D$9:$H$9)</f>
        <v>0.14271083333333334</v>
      </c>
      <c r="P180" s="107">
        <f>_xlfn.XLOOKUP(C180,'Safety Index'!$A$2:$A$164,'Safety Index'!$D$2:$D$164,,0)</f>
        <v>0.87525720164609055</v>
      </c>
      <c r="Q180" s="18" cm="1">
        <f t="array" ref="Q180:R180">_xlfn.XLOOKUP(A180,'University Data'!$E$2:$E$274,IF(Inputs!$C$8='Unique University Data'!$D$3,'University Data'!$N$2:$O$274,'University Data'!$L$2:$M$274),,0)</f>
        <v>0</v>
      </c>
      <c r="R180" s="18">
        <v>0</v>
      </c>
      <c r="S180" s="76">
        <f>(IF(AND(Q180=0,R180=0),(Inputs!$B$8/4.3)*LOG(I180+1),IF(R180=Q180,IF(Inputs!$B$8&gt;=Q180,1,0),MIN(1,MAX(0,(Inputs!$B$8-Q180)/(R180-Q180))*LOG(I180+1))))*0.9+IF(AND(Inputs!$B$8&gt;R180,R180&gt;0),((Inputs!$B$8-R180)/(4.3-R180))*0.1,0))</f>
        <v>0</v>
      </c>
      <c r="T180" s="108">
        <f>IF(S180=0,0,(S180*0.8)+((Inputs!$J$8/5)*0.2))</f>
        <v>0</v>
      </c>
      <c r="U180" s="74">
        <f>IF(AND(Inputs!$I$8='Unique University Data'!$F$2,S180&gt;0),AVERAGE(O180,P180,T180),IF(T180=0,0,IF(T180=0,0,AVERAGE(O180,T180))))</f>
        <v>0</v>
      </c>
      <c r="V180" s="110" t="str">
        <f>_xlfn.XLOOKUP(A180,'University Data'!$E$2:$E$274,'University Data'!$I$2:$I$274)</f>
        <v>All (except LLB &amp; JD)</v>
      </c>
    </row>
    <row r="181" spans="1:22" ht="27.6">
      <c r="A181" s="3" t="s">
        <v>233</v>
      </c>
      <c r="B181" s="52" t="str" cm="1">
        <f t="array" ref="B181:C181">_xlfn.XLOOKUP(A181,'University Data'!$E$2:$E$274,'University Data'!$B$2:$C$274)</f>
        <v>Europe</v>
      </c>
      <c r="C181" s="47" t="str">
        <v>Spain</v>
      </c>
      <c r="D181" s="51">
        <f>IF(Inputs!$B$8&gt;=(_xlfn.XLOOKUP('Output Calculations'!A181,'University Data'!$E$2:$E$276,'University Data'!$H$2:$H$276,,0)),1,0)</f>
        <v>1</v>
      </c>
      <c r="E181" s="51" t="str">
        <f>_xlfn.XLOOKUP(A181,'University Data'!$E$2:$E$274,'University Data'!$S$2:$S$274)</f>
        <v>Yes (Subject to Availability)</v>
      </c>
      <c r="F181" s="48">
        <f ca="1">_xlfn.XLOOKUP(A181,'University Data'!$E$2:$E$274,'University Data'!$V$2:$V$274)</f>
        <v>1494.5</v>
      </c>
      <c r="G181" s="19">
        <f>IF(_xlfn.XLOOKUP(A181,'University Data'!$E$2:$E$274,'University Data'!$K$2:$K$274,,0)='Unique University Data'!$D$2,1,IF(_xlfn.XLOOKUP(A181,'University Data'!$E$2:$E$274,'University Data'!$K$2:$K$274,,0)=Inputs!$C$8,1,0))</f>
        <v>1</v>
      </c>
      <c r="H181" s="54" cm="1">
        <f t="array" ref="H181">IF(SUMPRODUCT(('University Mapping Data'!B:B = 'Output Calculations'!$A181)*('University Mapping Data'!D:D = Inputs!$G$6))&gt; 0, 1, 0)+ IF(SUMPRODUCT(('University Mapping Data'!B:B = 'Output Calculations'!$A181)*('University Mapping Data'!D:D = Inputs!$G$8)) &gt; 0, 1, 0)</f>
        <v>2</v>
      </c>
      <c r="I181" s="19" cm="1">
        <f t="array" ref="I181">_xlfn.XLOOKUP(A181,'University Data'!$E$2:$E$274,IF(Inputs!$C$8='Unique University Data'!$D$3,'University Data'!$F$2:$F$274,'University Data'!$G$2:$G$274),,0)</f>
        <v>7</v>
      </c>
      <c r="J181" s="57">
        <f ca="1">IF(((Inputs!$D$8-F181)/Inputs!$D$8)&gt;0,(Inputs!$D$8-F181)/Inputs!$D$8,0)</f>
        <v>0.50183333333333335</v>
      </c>
      <c r="K181" s="58">
        <f>IF(Inputs!$E$8='Output Calculations'!B181,1,IF(Inputs!$E$8="Any",1,0))</f>
        <v>0</v>
      </c>
      <c r="L181" s="49">
        <f>IF(AND(Inputs!$E$8=B181,Inputs!$F$8=C181),1,IF(AND(Inputs!$E$8=B181,Inputs!$F$8="Any"),1,IF(AND(Inputs!$E$8="Any",Inputs!$F$8="Any"),1,IF(AND(Inputs!$E$8="Any",Inputs!$F$8=C181),1,0))))</f>
        <v>0</v>
      </c>
      <c r="M181" s="50">
        <f t="shared" si="2"/>
        <v>1</v>
      </c>
      <c r="N181" s="49">
        <f>IF('Output Calculations'!I181&gt;=Inputs!$H$8,100%,0%)</f>
        <v>1</v>
      </c>
      <c r="O181" s="106">
        <f ca="1">SUMPRODUCT(J181:N181,Inputs!$D$9:$H$9)/SUM(Inputs!$D$9:$H$9)</f>
        <v>0.55018333333333336</v>
      </c>
      <c r="P181" s="107">
        <f>_xlfn.XLOOKUP(C181,'Safety Index'!$A$2:$A$164,'Safety Index'!$D$2:$D$164,,0)</f>
        <v>0.87525720164609055</v>
      </c>
      <c r="Q181" s="18" cm="1">
        <f t="array" ref="Q181:R181">_xlfn.XLOOKUP(A181,'University Data'!$E$2:$E$274,IF(Inputs!$C$8='Unique University Data'!$D$3,'University Data'!$N$2:$O$274,'University Data'!$L$2:$M$274),,0)</f>
        <v>3.43</v>
      </c>
      <c r="R181" s="18">
        <v>3.66</v>
      </c>
      <c r="S181" s="76">
        <f>(IF(AND(Q181=0,R181=0),(Inputs!$B$8/4.3)*LOG(I181+1),IF(R181=Q181,IF(Inputs!$B$8&gt;=Q181,1,0),MIN(1,MAX(0,(Inputs!$B$8-Q181)/(R181-Q181))*LOG(I181+1))))*0.9+IF(AND(Inputs!$B$8&gt;R181,R181&gt;0),((Inputs!$B$8-R181)/(4.3-R181))*0.1,0))</f>
        <v>0.93281250000000004</v>
      </c>
      <c r="T181" s="108">
        <f>IF(S181=0,0,(S181*0.8)+((Inputs!$J$8/5)*0.2))</f>
        <v>0.94625000000000004</v>
      </c>
      <c r="U181" s="74">
        <f ca="1">IF(AND(Inputs!$I$8='Unique University Data'!$F$2,S181&gt;0),AVERAGE(O181,P181,T181),IF(T181=0,0,IF(T181=0,0,AVERAGE(O181,T181))))</f>
        <v>0.79056351165980798</v>
      </c>
      <c r="V181" s="110" t="str">
        <f>_xlfn.XLOOKUP(A181,'University Data'!$E$2:$E$274,'University Data'!$I$2:$I$274)</f>
        <v>BBM &amp; BSc (Econ)</v>
      </c>
    </row>
    <row r="182" spans="1:22" ht="27.6">
      <c r="A182" s="3" t="s">
        <v>234</v>
      </c>
      <c r="B182" s="52" t="str" cm="1">
        <f t="array" ref="B182:C182">_xlfn.XLOOKUP(A182,'University Data'!$E$2:$E$274,'University Data'!$B$2:$C$274)</f>
        <v>Europe</v>
      </c>
      <c r="C182" s="47" t="str">
        <v>Spain</v>
      </c>
      <c r="D182" s="51">
        <f>IF(Inputs!$B$8&gt;=(_xlfn.XLOOKUP('Output Calculations'!A182,'University Data'!$E$2:$E$276,'University Data'!$H$2:$H$276,,0)),1,0)</f>
        <v>1</v>
      </c>
      <c r="E182" s="51" t="str">
        <f>_xlfn.XLOOKUP(A182,'University Data'!$E$2:$E$274,'University Data'!$S$2:$S$274)</f>
        <v>Yes (Subject to Availability)</v>
      </c>
      <c r="F182" s="48">
        <f ca="1">_xlfn.XLOOKUP(A182,'University Data'!$E$2:$E$274,'University Data'!$V$2:$V$274)</f>
        <v>1494.5</v>
      </c>
      <c r="G182" s="19">
        <f>IF(_xlfn.XLOOKUP(A182,'University Data'!$E$2:$E$274,'University Data'!$K$2:$K$274,,0)='Unique University Data'!$D$2,1,IF(_xlfn.XLOOKUP(A182,'University Data'!$E$2:$E$274,'University Data'!$K$2:$K$274,,0)=Inputs!$C$8,1,0))</f>
        <v>1</v>
      </c>
      <c r="H182" s="54" cm="1">
        <f t="array" ref="H182">IF(SUMPRODUCT(('University Mapping Data'!B:B = 'Output Calculations'!$A182)*('University Mapping Data'!D:D = Inputs!$G$6))&gt; 0, 1, 0)+ IF(SUMPRODUCT(('University Mapping Data'!B:B = 'Output Calculations'!$A182)*('University Mapping Data'!D:D = Inputs!$G$8)) &gt; 0, 1, 0)</f>
        <v>2</v>
      </c>
      <c r="I182" s="18" cm="1">
        <f t="array" ref="I182">_xlfn.XLOOKUP(A182,'University Data'!$E$2:$E$274,IF(Inputs!$C$8='Unique University Data'!$D$3,'University Data'!$F$2:$F$274,'University Data'!$G$2:$G$274),,0)</f>
        <v>6</v>
      </c>
      <c r="J182" s="57">
        <f ca="1">IF(((Inputs!$D$8-F182)/Inputs!$D$8)&gt;0,(Inputs!$D$8-F182)/Inputs!$D$8,0)</f>
        <v>0.50183333333333335</v>
      </c>
      <c r="K182" s="58">
        <f>IF(Inputs!$E$8='Output Calculations'!B182,1,IF(Inputs!$E$8="Any",1,0))</f>
        <v>0</v>
      </c>
      <c r="L182" s="49">
        <f>IF(AND(Inputs!$E$8=B182,Inputs!$F$8=C182),1,IF(AND(Inputs!$E$8=B182,Inputs!$F$8="Any"),1,IF(AND(Inputs!$E$8="Any",Inputs!$F$8="Any"),1,IF(AND(Inputs!$E$8="Any",Inputs!$F$8=C182),1,0))))</f>
        <v>0</v>
      </c>
      <c r="M182" s="50">
        <f t="shared" si="2"/>
        <v>1</v>
      </c>
      <c r="N182" s="49">
        <f>IF('Output Calculations'!I182&gt;=Inputs!$H$8,100%,0%)</f>
        <v>1</v>
      </c>
      <c r="O182" s="106">
        <f ca="1">SUMPRODUCT(J182:N182,Inputs!$D$9:$H$9)/SUM(Inputs!$D$9:$H$9)</f>
        <v>0.55018333333333336</v>
      </c>
      <c r="P182" s="107">
        <f>_xlfn.XLOOKUP(C182,'Safety Index'!$A$2:$A$164,'Safety Index'!$D$2:$D$164,,0)</f>
        <v>0.87525720164609055</v>
      </c>
      <c r="Q182" s="18" cm="1">
        <f t="array" ref="Q182:R182">_xlfn.XLOOKUP(A182,'University Data'!$E$2:$E$274,IF(Inputs!$C$8='Unique University Data'!$D$3,'University Data'!$N$2:$O$274,'University Data'!$L$2:$M$274),,0)</f>
        <v>3.56</v>
      </c>
      <c r="R182" s="18">
        <v>3.67</v>
      </c>
      <c r="S182" s="76">
        <f>(IF(AND(Q182=0,R182=0),(Inputs!$B$8/4.3)*LOG(I182+1),IF(R182=Q182,IF(Inputs!$B$8&gt;=Q182,1,0),MIN(1,MAX(0,(Inputs!$B$8-Q182)/(R182-Q182))*LOG(I182+1))))*0.9+IF(AND(Inputs!$B$8&gt;R182,R182&gt;0),((Inputs!$B$8-R182)/(4.3-R182))*0.1,0))</f>
        <v>0.93174603174603177</v>
      </c>
      <c r="T182" s="108">
        <f>IF(S182=0,0,(S182*0.8)+((Inputs!$J$8/5)*0.2))</f>
        <v>0.94539682539682546</v>
      </c>
      <c r="U182" s="74">
        <f ca="1">IF(AND(Inputs!$I$8='Unique University Data'!$F$2,S182&gt;0),AVERAGE(O182,P182,T182),IF(T182=0,0,IF(T182=0,0,AVERAGE(O182,T182))))</f>
        <v>0.79027912012541657</v>
      </c>
      <c r="V182" s="110" t="str">
        <f>_xlfn.XLOOKUP(A182,'University Data'!$E$2:$E$274,'University Data'!$I$2:$I$274)</f>
        <v>All (except LLB &amp; JD)</v>
      </c>
    </row>
    <row r="183" spans="1:22" ht="27.6">
      <c r="A183" s="5" t="s">
        <v>235</v>
      </c>
      <c r="B183" s="52" t="str" cm="1">
        <f t="array" ref="B183:C183">_xlfn.XLOOKUP(A183,'University Data'!$E$2:$E$274,'University Data'!$B$2:$C$274)</f>
        <v>Europe</v>
      </c>
      <c r="C183" s="47" t="str">
        <v>Spain</v>
      </c>
      <c r="D183" s="51">
        <f>IF(Inputs!$B$8&gt;=(_xlfn.XLOOKUP('Output Calculations'!A183,'University Data'!$E$2:$E$276,'University Data'!$H$2:$H$276,,0)),1,0)</f>
        <v>1</v>
      </c>
      <c r="E183" s="51" t="str">
        <f>_xlfn.XLOOKUP(A183,'University Data'!$E$2:$E$274,'University Data'!$S$2:$S$274)</f>
        <v>Yes (Subject to Availability)</v>
      </c>
      <c r="F183" s="48">
        <f ca="1">_xlfn.XLOOKUP(A183,'University Data'!$E$2:$E$274,'University Data'!$V$2:$V$274)</f>
        <v>1494.5</v>
      </c>
      <c r="G183" s="19">
        <f>IF(_xlfn.XLOOKUP(A183,'University Data'!$E$2:$E$274,'University Data'!$K$2:$K$274,,0)='Unique University Data'!$D$2,1,IF(_xlfn.XLOOKUP(A183,'University Data'!$E$2:$E$274,'University Data'!$K$2:$K$274,,0)=Inputs!$C$8,1,0))</f>
        <v>1</v>
      </c>
      <c r="H183" s="54" cm="1">
        <f t="array" ref="H183">IF(SUMPRODUCT(('University Mapping Data'!B:B = 'Output Calculations'!$A183)*('University Mapping Data'!D:D = Inputs!$G$6))&gt; 0, 1, 0)+ IF(SUMPRODUCT(('University Mapping Data'!B:B = 'Output Calculations'!$A183)*('University Mapping Data'!D:D = Inputs!$G$8)) &gt; 0, 1, 0)</f>
        <v>0</v>
      </c>
      <c r="I183" s="19" cm="1">
        <f t="array" ref="I183">_xlfn.XLOOKUP(A183,'University Data'!$E$2:$E$274,IF(Inputs!$C$8='Unique University Data'!$D$3,'University Data'!$F$2:$F$274,'University Data'!$G$2:$G$274),,0)</f>
        <v>3</v>
      </c>
      <c r="J183" s="57">
        <f ca="1">IF(((Inputs!$D$8-F183)/Inputs!$D$8)&gt;0,(Inputs!$D$8-F183)/Inputs!$D$8,0)</f>
        <v>0.50183333333333335</v>
      </c>
      <c r="K183" s="58">
        <f>IF(Inputs!$E$8='Output Calculations'!B183,1,IF(Inputs!$E$8="Any",1,0))</f>
        <v>0</v>
      </c>
      <c r="L183" s="49">
        <f>IF(AND(Inputs!$E$8=B183,Inputs!$F$8=C183),1,IF(AND(Inputs!$E$8=B183,Inputs!$F$8="Any"),1,IF(AND(Inputs!$E$8="Any",Inputs!$F$8="Any"),1,IF(AND(Inputs!$E$8="Any",Inputs!$F$8=C183),1,0))))</f>
        <v>0</v>
      </c>
      <c r="M183" s="50">
        <f t="shared" si="2"/>
        <v>0</v>
      </c>
      <c r="N183" s="49">
        <f>IF('Output Calculations'!I183&gt;=Inputs!$H$8,100%,0%)</f>
        <v>1</v>
      </c>
      <c r="O183" s="106">
        <f ca="1">SUMPRODUCT(J183:N183,Inputs!$D$9:$H$9)/SUM(Inputs!$D$9:$H$9)</f>
        <v>0.45018333333333338</v>
      </c>
      <c r="P183" s="107">
        <f>_xlfn.XLOOKUP(C183,'Safety Index'!$A$2:$A$164,'Safety Index'!$D$2:$D$164,,0)</f>
        <v>0.87525720164609055</v>
      </c>
      <c r="Q183" s="18" cm="1">
        <f t="array" ref="Q183:R183">_xlfn.XLOOKUP(A183,'University Data'!$E$2:$E$274,IF(Inputs!$C$8='Unique University Data'!$D$3,'University Data'!$N$2:$O$274,'University Data'!$L$2:$M$274),,0)</f>
        <v>3.15</v>
      </c>
      <c r="R183" s="18">
        <v>3.66</v>
      </c>
      <c r="S183" s="76">
        <f>(IF(AND(Q183=0,R183=0),(Inputs!$B$8/4.3)*LOG(I183+1),IF(R183=Q183,IF(Inputs!$B$8&gt;=Q183,1,0),MIN(1,MAX(0,(Inputs!$B$8-Q183)/(R183-Q183))*LOG(I183+1))))*0.9+IF(AND(Inputs!$B$8&gt;R183,R183&gt;0),((Inputs!$B$8-R183)/(4.3-R183))*0.1,0))</f>
        <v>0.79778284192258742</v>
      </c>
      <c r="T183" s="108">
        <f>IF(S183=0,0,(S183*0.8)+((Inputs!$J$8/5)*0.2))</f>
        <v>0.83822627353806989</v>
      </c>
      <c r="U183" s="74">
        <f ca="1">IF(AND(Inputs!$I$8='Unique University Data'!$F$2,S183&gt;0),AVERAGE(O183,P183,T183),IF(T183=0,0,IF(T183=0,0,AVERAGE(O183,T183))))</f>
        <v>0.72122226950583135</v>
      </c>
      <c r="V183" s="110" t="str">
        <f>_xlfn.XLOOKUP(A183,'University Data'!$E$2:$E$274,'University Data'!$I$2:$I$274)</f>
        <v>LLB &amp; JD</v>
      </c>
    </row>
    <row r="184" spans="1:22" ht="27.6">
      <c r="A184" s="3" t="s">
        <v>236</v>
      </c>
      <c r="B184" s="52" t="str" cm="1">
        <f t="array" ref="B184:C184">_xlfn.XLOOKUP(A184,'University Data'!$E$2:$E$274,'University Data'!$B$2:$C$274)</f>
        <v>Europe</v>
      </c>
      <c r="C184" s="47" t="str">
        <v>Germany</v>
      </c>
      <c r="D184" s="51">
        <f>IF(Inputs!$B$8&gt;=(_xlfn.XLOOKUP('Output Calculations'!A184,'University Data'!$E$2:$E$276,'University Data'!$H$2:$H$276,,0)),1,0)</f>
        <v>1</v>
      </c>
      <c r="E184" s="51" t="str">
        <f>_xlfn.XLOOKUP(A184,'University Data'!$E$2:$E$274,'University Data'!$S$2:$S$274)</f>
        <v>Yes (Subject to Availability)</v>
      </c>
      <c r="F184" s="48">
        <f ca="1">_xlfn.XLOOKUP(A184,'University Data'!$E$2:$E$274,'University Data'!$V$2:$V$274)</f>
        <v>1345.05</v>
      </c>
      <c r="G184" s="19">
        <f>IF(_xlfn.XLOOKUP(A184,'University Data'!$E$2:$E$274,'University Data'!$K$2:$K$274,,0)='Unique University Data'!$D$2,1,IF(_xlfn.XLOOKUP(A184,'University Data'!$E$2:$E$274,'University Data'!$K$2:$K$274,,0)=Inputs!$C$8,1,0))</f>
        <v>0</v>
      </c>
      <c r="H184" s="54" cm="1">
        <f t="array" ref="H184">IF(SUMPRODUCT(('University Mapping Data'!B:B = 'Output Calculations'!$A184)*('University Mapping Data'!D:D = Inputs!$G$6))&gt; 0, 1, 0)+ IF(SUMPRODUCT(('University Mapping Data'!B:B = 'Output Calculations'!$A184)*('University Mapping Data'!D:D = Inputs!$G$8)) &gt; 0, 1, 0)</f>
        <v>0</v>
      </c>
      <c r="I184" s="18" cm="1">
        <f t="array" ref="I184">_xlfn.XLOOKUP(A184,'University Data'!$E$2:$E$274,IF(Inputs!$C$8='Unique University Data'!$D$3,'University Data'!$F$2:$F$274,'University Data'!$G$2:$G$274),,0)</f>
        <v>0</v>
      </c>
      <c r="J184" s="57">
        <f ca="1">IF(((Inputs!$D$8-F184)/Inputs!$D$8)&gt;0,(Inputs!$D$8-F184)/Inputs!$D$8,0)</f>
        <v>0.55164999999999997</v>
      </c>
      <c r="K184" s="58">
        <f>IF(Inputs!$E$8='Output Calculations'!B184,1,IF(Inputs!$E$8="Any",1,0))</f>
        <v>0</v>
      </c>
      <c r="L184" s="49">
        <f>IF(AND(Inputs!$E$8=B184,Inputs!$F$8=C184),1,IF(AND(Inputs!$E$8=B184,Inputs!$F$8="Any"),1,IF(AND(Inputs!$E$8="Any",Inputs!$F$8="Any"),1,IF(AND(Inputs!$E$8="Any",Inputs!$F$8=C184),1,0))))</f>
        <v>0</v>
      </c>
      <c r="M184" s="50">
        <f t="shared" si="2"/>
        <v>0</v>
      </c>
      <c r="N184" s="49">
        <f>IF('Output Calculations'!I184&gt;=Inputs!$H$8,100%,0%)</f>
        <v>0</v>
      </c>
      <c r="O184" s="106">
        <f ca="1">SUMPRODUCT(J184:N184,Inputs!$D$9:$H$9)/SUM(Inputs!$D$9:$H$9)</f>
        <v>5.5164999999999999E-2</v>
      </c>
      <c r="P184" s="107">
        <f>_xlfn.XLOOKUP(C184,'Safety Index'!$A$2:$A$164,'Safety Index'!$D$2:$D$164,,0)</f>
        <v>0.88940329218107006</v>
      </c>
      <c r="Q184" s="18" cm="1">
        <f t="array" ref="Q184:R184">_xlfn.XLOOKUP(A184,'University Data'!$E$2:$E$274,IF(Inputs!$C$8='Unique University Data'!$D$3,'University Data'!$N$2:$O$274,'University Data'!$L$2:$M$274),,0)</f>
        <v>0</v>
      </c>
      <c r="R184" s="18">
        <v>0</v>
      </c>
      <c r="S184" s="76">
        <f>(IF(AND(Q184=0,R184=0),(Inputs!$B$8/4.3)*LOG(I184+1),IF(R184=Q184,IF(Inputs!$B$8&gt;=Q184,1,0),MIN(1,MAX(0,(Inputs!$B$8-Q184)/(R184-Q184))*LOG(I184+1))))*0.9+IF(AND(Inputs!$B$8&gt;R184,R184&gt;0),((Inputs!$B$8-R184)/(4.3-R184))*0.1,0))</f>
        <v>0</v>
      </c>
      <c r="T184" s="108">
        <f>IF(S184=0,0,(S184*0.8)+((Inputs!$J$8/5)*0.2))</f>
        <v>0</v>
      </c>
      <c r="U184" s="74">
        <f>IF(AND(Inputs!$I$8='Unique University Data'!$F$2,S184&gt;0),AVERAGE(O184,P184,T184),IF(T184=0,0,IF(T184=0,0,AVERAGE(O184,T184))))</f>
        <v>0</v>
      </c>
      <c r="V184" s="110" t="str">
        <f>_xlfn.XLOOKUP(A184,'University Data'!$E$2:$E$274,'University Data'!$I$2:$I$274)</f>
        <v>All (except LLB &amp; JD)</v>
      </c>
    </row>
    <row r="185" spans="1:22" ht="27.6">
      <c r="A185" s="3" t="s">
        <v>237</v>
      </c>
      <c r="B185" s="52" t="str" cm="1">
        <f t="array" ref="B185:C185">_xlfn.XLOOKUP(A185,'University Data'!$E$2:$E$274,'University Data'!$B$2:$C$274)</f>
        <v>Europe</v>
      </c>
      <c r="C185" s="47" t="str">
        <v>Belgium</v>
      </c>
      <c r="D185" s="51">
        <f>IF(Inputs!$B$8&gt;=(_xlfn.XLOOKUP('Output Calculations'!A185,'University Data'!$E$2:$E$276,'University Data'!$H$2:$H$276,,0)),1,0)</f>
        <v>1</v>
      </c>
      <c r="E185" s="51" t="str">
        <f>_xlfn.XLOOKUP(A185,'University Data'!$E$2:$E$274,'University Data'!$S$2:$S$274)</f>
        <v>Yes (Subject to Availability)</v>
      </c>
      <c r="F185" s="48">
        <f ca="1">_xlfn.XLOOKUP(A185,'University Data'!$E$2:$E$274,'University Data'!$V$2:$V$274)</f>
        <v>850.37049999999999</v>
      </c>
      <c r="G185" s="19">
        <f>IF(_xlfn.XLOOKUP(A185,'University Data'!$E$2:$E$274,'University Data'!$K$2:$K$274,,0)='Unique University Data'!$D$2,1,IF(_xlfn.XLOOKUP(A185,'University Data'!$E$2:$E$274,'University Data'!$K$2:$K$274,,0)=Inputs!$C$8,1,0))</f>
        <v>1</v>
      </c>
      <c r="H185" s="54" cm="1">
        <f t="array" ref="H185">IF(SUMPRODUCT(('University Mapping Data'!B:B = 'Output Calculations'!$A185)*('University Mapping Data'!D:D = Inputs!$G$6))&gt; 0, 1, 0)+ IF(SUMPRODUCT(('University Mapping Data'!B:B = 'Output Calculations'!$A185)*('University Mapping Data'!D:D = Inputs!$G$8)) &gt; 0, 1, 0)</f>
        <v>0</v>
      </c>
      <c r="I185" s="19" cm="1">
        <f t="array" ref="I185">_xlfn.XLOOKUP(A185,'University Data'!$E$2:$E$274,IF(Inputs!$C$8='Unique University Data'!$D$3,'University Data'!$F$2:$F$274,'University Data'!$G$2:$G$274),,0)</f>
        <v>0</v>
      </c>
      <c r="J185" s="57">
        <f ca="1">IF(((Inputs!$D$8-F185)/Inputs!$D$8)&gt;0,(Inputs!$D$8-F185)/Inputs!$D$8,0)</f>
        <v>0.71654316666666662</v>
      </c>
      <c r="K185" s="58">
        <f>IF(Inputs!$E$8='Output Calculations'!B185,1,IF(Inputs!$E$8="Any",1,0))</f>
        <v>0</v>
      </c>
      <c r="L185" s="49">
        <f>IF(AND(Inputs!$E$8=B185,Inputs!$F$8=C185),1,IF(AND(Inputs!$E$8=B185,Inputs!$F$8="Any"),1,IF(AND(Inputs!$E$8="Any",Inputs!$F$8="Any"),1,IF(AND(Inputs!$E$8="Any",Inputs!$F$8=C185),1,0))))</f>
        <v>0</v>
      </c>
      <c r="M185" s="50">
        <f t="shared" si="2"/>
        <v>0</v>
      </c>
      <c r="N185" s="49">
        <f>IF('Output Calculations'!I185&gt;=Inputs!$H$8,100%,0%)</f>
        <v>0</v>
      </c>
      <c r="O185" s="106">
        <f ca="1">SUMPRODUCT(J185:N185,Inputs!$D$9:$H$9)/SUM(Inputs!$D$9:$H$9)</f>
        <v>7.1654316666666662E-2</v>
      </c>
      <c r="P185" s="107">
        <f>_xlfn.XLOOKUP(C185,'Safety Index'!$A$2:$A$164,'Safety Index'!$D$2:$D$164,,0)</f>
        <v>0.89763374485596714</v>
      </c>
      <c r="Q185" s="18" cm="1">
        <f t="array" ref="Q185:R185">_xlfn.XLOOKUP(A185,'University Data'!$E$2:$E$274,IF(Inputs!$C$8='Unique University Data'!$D$3,'University Data'!$N$2:$O$274,'University Data'!$L$2:$M$274),,0)</f>
        <v>0</v>
      </c>
      <c r="R185" s="18">
        <v>0</v>
      </c>
      <c r="S185" s="76">
        <f>(IF(AND(Q185=0,R185=0),(Inputs!$B$8/4.3)*LOG(I185+1),IF(R185=Q185,IF(Inputs!$B$8&gt;=Q185,1,0),MIN(1,MAX(0,(Inputs!$B$8-Q185)/(R185-Q185))*LOG(I185+1))))*0.9+IF(AND(Inputs!$B$8&gt;R185,R185&gt;0),((Inputs!$B$8-R185)/(4.3-R185))*0.1,0))</f>
        <v>0</v>
      </c>
      <c r="T185" s="108">
        <f>IF(S185=0,0,(S185*0.8)+((Inputs!$J$8/5)*0.2))</f>
        <v>0</v>
      </c>
      <c r="U185" s="74">
        <f>IF(AND(Inputs!$I$8='Unique University Data'!$F$2,S185&gt;0),AVERAGE(O185,P185,T185),IF(T185=0,0,IF(T185=0,0,AVERAGE(O185,T185))))</f>
        <v>0</v>
      </c>
      <c r="V185" s="110" t="str">
        <f>_xlfn.XLOOKUP(A185,'University Data'!$E$2:$E$274,'University Data'!$I$2:$I$274)</f>
        <v>All (except LLB &amp; JD)</v>
      </c>
    </row>
    <row r="186" spans="1:22" ht="27.6">
      <c r="A186" s="3" t="s">
        <v>238</v>
      </c>
      <c r="B186" s="52" t="str" cm="1">
        <f t="array" ref="B186:C186">_xlfn.XLOOKUP(A186,'University Data'!$E$2:$E$274,'University Data'!$B$2:$C$274)</f>
        <v>North America</v>
      </c>
      <c r="C186" s="47" t="str">
        <v>Canada</v>
      </c>
      <c r="D186" s="51">
        <f>IF(Inputs!$B$8&gt;=(_xlfn.XLOOKUP('Output Calculations'!A186,'University Data'!$E$2:$E$276,'University Data'!$H$2:$H$276,,0)),1,0)</f>
        <v>1</v>
      </c>
      <c r="E186" s="51" t="str">
        <f>_xlfn.XLOOKUP(A186,'University Data'!$E$2:$E$274,'University Data'!$S$2:$S$274)</f>
        <v>Yes (Subject to Availability)</v>
      </c>
      <c r="F186" s="48">
        <f ca="1">_xlfn.XLOOKUP(A186,'University Data'!$E$2:$E$274,'University Data'!$V$2:$V$274)</f>
        <v>645.66000000000008</v>
      </c>
      <c r="G186" s="19">
        <f>IF(_xlfn.XLOOKUP(A186,'University Data'!$E$2:$E$274,'University Data'!$K$2:$K$274,,0)='Unique University Data'!$D$2,1,IF(_xlfn.XLOOKUP(A186,'University Data'!$E$2:$E$274,'University Data'!$K$2:$K$274,,0)=Inputs!$C$8,1,0))</f>
        <v>1</v>
      </c>
      <c r="H186" s="54" cm="1">
        <f t="array" ref="H186">IF(SUMPRODUCT(('University Mapping Data'!B:B = 'Output Calculations'!$A186)*('University Mapping Data'!D:D = Inputs!$G$6))&gt; 0, 1, 0)+ IF(SUMPRODUCT(('University Mapping Data'!B:B = 'Output Calculations'!$A186)*('University Mapping Data'!D:D = Inputs!$G$8)) &gt; 0, 1, 0)</f>
        <v>2</v>
      </c>
      <c r="I186" s="18" cm="1">
        <f t="array" ref="I186">_xlfn.XLOOKUP(A186,'University Data'!$E$2:$E$274,IF(Inputs!$C$8='Unique University Data'!$D$3,'University Data'!$F$2:$F$274,'University Data'!$G$2:$G$274),,0)</f>
        <v>2</v>
      </c>
      <c r="J186" s="57">
        <f ca="1">IF(((Inputs!$D$8-F186)/Inputs!$D$8)&gt;0,(Inputs!$D$8-F186)/Inputs!$D$8,0)</f>
        <v>0.78478000000000003</v>
      </c>
      <c r="K186" s="58">
        <f>IF(Inputs!$E$8='Output Calculations'!B186,1,IF(Inputs!$E$8="Any",1,0))</f>
        <v>0</v>
      </c>
      <c r="L186" s="49">
        <f>IF(AND(Inputs!$E$8=B186,Inputs!$F$8=C186),1,IF(AND(Inputs!$E$8=B186,Inputs!$F$8="Any"),1,IF(AND(Inputs!$E$8="Any",Inputs!$F$8="Any"),1,IF(AND(Inputs!$E$8="Any",Inputs!$F$8=C186),1,0))))</f>
        <v>0</v>
      </c>
      <c r="M186" s="50">
        <f t="shared" si="2"/>
        <v>1</v>
      </c>
      <c r="N186" s="49">
        <f>IF('Output Calculations'!I186&gt;=Inputs!$H$8,100%,0%)</f>
        <v>1</v>
      </c>
      <c r="O186" s="106">
        <f ca="1">SUMPRODUCT(J186:N186,Inputs!$D$9:$H$9)/SUM(Inputs!$D$9:$H$9)</f>
        <v>0.57847799999999994</v>
      </c>
      <c r="P186" s="107">
        <f>_xlfn.XLOOKUP(C186,'Safety Index'!$A$2:$A$164,'Safety Index'!$D$2:$D$164,,0)</f>
        <v>0.91332304526748975</v>
      </c>
      <c r="Q186" s="18" cm="1">
        <f t="array" ref="Q186:R186">_xlfn.XLOOKUP(A186,'University Data'!$E$2:$E$274,IF(Inputs!$C$8='Unique University Data'!$D$3,'University Data'!$N$2:$O$274,'University Data'!$L$2:$M$274),,0)</f>
        <v>2.92</v>
      </c>
      <c r="R186" s="18">
        <v>3.15</v>
      </c>
      <c r="S186" s="76">
        <f>(IF(AND(Q186=0,R186=0),(Inputs!$B$8/4.3)*LOG(I186+1),IF(R186=Q186,IF(Inputs!$B$8&gt;=Q186,1,0),MIN(1,MAX(0,(Inputs!$B$8-Q186)/(R186-Q186))*LOG(I186+1))))*0.9+IF(AND(Inputs!$B$8&gt;R186,R186&gt;0),((Inputs!$B$8-R186)/(4.3-R186))*0.1,0))</f>
        <v>0.962608695652174</v>
      </c>
      <c r="T186" s="108">
        <f>IF(S186=0,0,(S186*0.8)+((Inputs!$J$8/5)*0.2))</f>
        <v>0.97008695652173915</v>
      </c>
      <c r="U186" s="74">
        <f ca="1">IF(AND(Inputs!$I$8='Unique University Data'!$F$2,S186&gt;0),AVERAGE(O186,P186,T186),IF(T186=0,0,IF(T186=0,0,AVERAGE(O186,T186))))</f>
        <v>0.82062933392974291</v>
      </c>
      <c r="V186" s="110" t="str">
        <f>_xlfn.XLOOKUP(A186,'University Data'!$E$2:$E$274,'University Data'!$I$2:$I$274)</f>
        <v>All (except LLB &amp; JD)</v>
      </c>
    </row>
    <row r="187" spans="1:22" ht="27.6">
      <c r="A187" s="3" t="s">
        <v>239</v>
      </c>
      <c r="B187" s="52" t="str" cm="1">
        <f t="array" ref="B187:C187">_xlfn.XLOOKUP(A187,'University Data'!$E$2:$E$274,'University Data'!$B$2:$C$274)</f>
        <v>Europe</v>
      </c>
      <c r="C187" s="47" t="str">
        <v>France</v>
      </c>
      <c r="D187" s="51">
        <f>IF(Inputs!$B$8&gt;=(_xlfn.XLOOKUP('Output Calculations'!A187,'University Data'!$E$2:$E$276,'University Data'!$H$2:$H$276,,0)),1,0)</f>
        <v>1</v>
      </c>
      <c r="E187" s="51" t="str">
        <f>_xlfn.XLOOKUP(A187,'University Data'!$E$2:$E$274,'University Data'!$S$2:$S$274)</f>
        <v>Yes (Subject to Availability)</v>
      </c>
      <c r="F187" s="48">
        <f ca="1">_xlfn.XLOOKUP(A187,'University Data'!$E$2:$E$274,'University Data'!$V$2:$V$274)</f>
        <v>1494.5</v>
      </c>
      <c r="G187" s="19">
        <f>IF(_xlfn.XLOOKUP(A187,'University Data'!$E$2:$E$274,'University Data'!$K$2:$K$274,,0)='Unique University Data'!$D$2,1,IF(_xlfn.XLOOKUP(A187,'University Data'!$E$2:$E$274,'University Data'!$K$2:$K$274,,0)=Inputs!$C$8,1,0))</f>
        <v>1</v>
      </c>
      <c r="H187" s="54" cm="1">
        <f t="array" ref="H187">IF(SUMPRODUCT(('University Mapping Data'!B:B = 'Output Calculations'!$A187)*('University Mapping Data'!D:D = Inputs!$G$6))&gt; 0, 1, 0)+ IF(SUMPRODUCT(('University Mapping Data'!B:B = 'Output Calculations'!$A187)*('University Mapping Data'!D:D = Inputs!$G$8)) &gt; 0, 1, 0)</f>
        <v>2</v>
      </c>
      <c r="I187" s="19" cm="1">
        <f t="array" ref="I187">_xlfn.XLOOKUP(A187,'University Data'!$E$2:$E$274,IF(Inputs!$C$8='Unique University Data'!$D$3,'University Data'!$F$2:$F$274,'University Data'!$G$2:$G$274),,0)</f>
        <v>20</v>
      </c>
      <c r="J187" s="57">
        <f ca="1">IF(((Inputs!$D$8-F187)/Inputs!$D$8)&gt;0,(Inputs!$D$8-F187)/Inputs!$D$8,0)</f>
        <v>0.50183333333333335</v>
      </c>
      <c r="K187" s="58">
        <f>IF(Inputs!$E$8='Output Calculations'!B187,1,IF(Inputs!$E$8="Any",1,0))</f>
        <v>0</v>
      </c>
      <c r="L187" s="49">
        <f>IF(AND(Inputs!$E$8=B187,Inputs!$F$8=C187),1,IF(AND(Inputs!$E$8=B187,Inputs!$F$8="Any"),1,IF(AND(Inputs!$E$8="Any",Inputs!$F$8="Any"),1,IF(AND(Inputs!$E$8="Any",Inputs!$F$8=C187),1,0))))</f>
        <v>0</v>
      </c>
      <c r="M187" s="50">
        <f t="shared" si="2"/>
        <v>1</v>
      </c>
      <c r="N187" s="49">
        <f>IF('Output Calculations'!I187&gt;=Inputs!$H$8,100%,0%)</f>
        <v>1</v>
      </c>
      <c r="O187" s="106">
        <f ca="1">SUMPRODUCT(J187:N187,Inputs!$D$9:$H$9)/SUM(Inputs!$D$9:$H$9)</f>
        <v>0.55018333333333336</v>
      </c>
      <c r="P187" s="107">
        <f>_xlfn.XLOOKUP(C187,'Safety Index'!$A$2:$A$164,'Safety Index'!$D$2:$D$164,,0)</f>
        <v>0.74897119341563789</v>
      </c>
      <c r="Q187" s="18" cm="1">
        <f t="array" ref="Q187:R187">_xlfn.XLOOKUP(A187,'University Data'!$E$2:$E$274,IF(Inputs!$C$8='Unique University Data'!$D$3,'University Data'!$N$2:$O$274,'University Data'!$L$2:$M$274),,0)</f>
        <v>3.37</v>
      </c>
      <c r="R187" s="18">
        <v>4.04</v>
      </c>
      <c r="S187" s="76">
        <f>(IF(AND(Q187=0,R187=0),(Inputs!$B$8/4.3)*LOG(I187+1),IF(R187=Q187,IF(Inputs!$B$8&gt;=Q187,1,0),MIN(1,MAX(0,(Inputs!$B$8-Q187)/(R187-Q187))*LOG(I187+1))))*0.9+IF(AND(Inputs!$B$8&gt;R187,R187&gt;0),((Inputs!$B$8-R187)/(4.3-R187))*0.1,0))</f>
        <v>0.88805773526905041</v>
      </c>
      <c r="T187" s="108">
        <f>IF(S187=0,0,(S187*0.8)+((Inputs!$J$8/5)*0.2))</f>
        <v>0.91044618821524037</v>
      </c>
      <c r="U187" s="74">
        <f ca="1">IF(AND(Inputs!$I$8='Unique University Data'!$F$2,S187&gt;0),AVERAGE(O187,P187,T187),IF(T187=0,0,IF(T187=0,0,AVERAGE(O187,T187))))</f>
        <v>0.7365335716547371</v>
      </c>
      <c r="V187" s="110" t="str">
        <f>_xlfn.XLOOKUP(A187,'University Data'!$E$2:$E$274,'University Data'!$I$2:$I$274)</f>
        <v>All (except LLB &amp; JD)</v>
      </c>
    </row>
    <row r="188" spans="1:22" ht="27.6">
      <c r="A188" s="3" t="s">
        <v>240</v>
      </c>
      <c r="B188" s="52" t="str" cm="1">
        <f t="array" ref="B188:C188">_xlfn.XLOOKUP(A188,'University Data'!$E$2:$E$274,'University Data'!$B$2:$C$274)</f>
        <v>Europe</v>
      </c>
      <c r="C188" s="47" t="str">
        <v>France</v>
      </c>
      <c r="D188" s="51">
        <f>IF(Inputs!$B$8&gt;=(_xlfn.XLOOKUP('Output Calculations'!A188,'University Data'!$E$2:$E$276,'University Data'!$H$2:$H$276,,0)),1,0)</f>
        <v>0</v>
      </c>
      <c r="E188" s="51" t="str">
        <f>_xlfn.XLOOKUP(A188,'University Data'!$E$2:$E$274,'University Data'!$S$2:$S$274)</f>
        <v>Yes (Subject to Availability)</v>
      </c>
      <c r="F188" s="48">
        <f ca="1">_xlfn.XLOOKUP(A188,'University Data'!$E$2:$E$274,'University Data'!$V$2:$V$274)</f>
        <v>1494.5</v>
      </c>
      <c r="G188" s="19">
        <f>IF(_xlfn.XLOOKUP(A188,'University Data'!$E$2:$E$274,'University Data'!$K$2:$K$274,,0)='Unique University Data'!$D$2,1,IF(_xlfn.XLOOKUP(A188,'University Data'!$E$2:$E$274,'University Data'!$K$2:$K$274,,0)=Inputs!$C$8,1,0))</f>
        <v>1</v>
      </c>
      <c r="H188" s="54" cm="1">
        <f t="array" ref="H188">IF(SUMPRODUCT(('University Mapping Data'!B:B = 'Output Calculations'!$A188)*('University Mapping Data'!D:D = Inputs!$G$6))&gt; 0, 1, 0)+ IF(SUMPRODUCT(('University Mapping Data'!B:B = 'Output Calculations'!$A188)*('University Mapping Data'!D:D = Inputs!$G$8)) &gt; 0, 1, 0)</f>
        <v>0</v>
      </c>
      <c r="I188" s="18" cm="1">
        <f t="array" ref="I188">_xlfn.XLOOKUP(A188,'University Data'!$E$2:$E$274,IF(Inputs!$C$8='Unique University Data'!$D$3,'University Data'!$F$2:$F$274,'University Data'!$G$2:$G$274),,0)</f>
        <v>2</v>
      </c>
      <c r="J188" s="57">
        <f ca="1">IF(((Inputs!$D$8-F188)/Inputs!$D$8)&gt;0,(Inputs!$D$8-F188)/Inputs!$D$8,0)</f>
        <v>0.50183333333333335</v>
      </c>
      <c r="K188" s="58">
        <f>IF(Inputs!$E$8='Output Calculations'!B188,1,IF(Inputs!$E$8="Any",1,0))</f>
        <v>0</v>
      </c>
      <c r="L188" s="49">
        <f>IF(AND(Inputs!$E$8=B188,Inputs!$F$8=C188),1,IF(AND(Inputs!$E$8=B188,Inputs!$F$8="Any"),1,IF(AND(Inputs!$E$8="Any",Inputs!$F$8="Any"),1,IF(AND(Inputs!$E$8="Any",Inputs!$F$8=C188),1,0))))</f>
        <v>0</v>
      </c>
      <c r="M188" s="50">
        <f t="shared" si="2"/>
        <v>0</v>
      </c>
      <c r="N188" s="49">
        <f>IF('Output Calculations'!I188&gt;=Inputs!$H$8,100%,0%)</f>
        <v>1</v>
      </c>
      <c r="O188" s="106">
        <f ca="1">SUMPRODUCT(J188:N188,Inputs!$D$9:$H$9)/SUM(Inputs!$D$9:$H$9)</f>
        <v>0.45018333333333338</v>
      </c>
      <c r="P188" s="107">
        <f>_xlfn.XLOOKUP(C188,'Safety Index'!$A$2:$A$164,'Safety Index'!$D$2:$D$164,,0)</f>
        <v>0.74897119341563789</v>
      </c>
      <c r="Q188" s="18" cm="1">
        <f t="array" ref="Q188:R188">_xlfn.XLOOKUP(A188,'University Data'!$E$2:$E$274,IF(Inputs!$C$8='Unique University Data'!$D$3,'University Data'!$N$2:$O$274,'University Data'!$L$2:$M$274),,0)</f>
        <v>3.31</v>
      </c>
      <c r="R188" s="18">
        <v>3.38</v>
      </c>
      <c r="S188" s="76">
        <f>(IF(AND(Q188=0,R188=0),(Inputs!$B$8/4.3)*LOG(I188+1),IF(R188=Q188,IF(Inputs!$B$8&gt;=Q188,1,0),MIN(1,MAX(0,(Inputs!$B$8-Q188)/(R188-Q188))*LOG(I188+1))))*0.9+IF(AND(Inputs!$B$8&gt;R188,R188&gt;0),((Inputs!$B$8-R188)/(4.3-R188))*0.1,0))</f>
        <v>0.95326086956521738</v>
      </c>
      <c r="T188" s="108">
        <f>IF(S188=0,0,(S188*0.8)+((Inputs!$J$8/5)*0.2))</f>
        <v>0.962608695652174</v>
      </c>
      <c r="U188" s="74">
        <f ca="1">IF(AND(Inputs!$I$8='Unique University Data'!$F$2,S188&gt;0),AVERAGE(O188,P188,T188),IF(T188=0,0,IF(T188=0,0,AVERAGE(O188,T188))))</f>
        <v>0.72058774080038168</v>
      </c>
      <c r="V188" s="110" t="str">
        <f>_xlfn.XLOOKUP(A188,'University Data'!$E$2:$E$274,'University Data'!$I$2:$I$274)</f>
        <v>LLB &amp; JD</v>
      </c>
    </row>
    <row r="189" spans="1:22" ht="27.6">
      <c r="A189" s="3" t="s">
        <v>241</v>
      </c>
      <c r="B189" s="52" t="str" cm="1">
        <f t="array" ref="B189:C189">_xlfn.XLOOKUP(A189,'University Data'!$E$2:$E$274,'University Data'!$B$2:$C$274)</f>
        <v>Europe</v>
      </c>
      <c r="C189" s="47" t="str">
        <v>Ireland</v>
      </c>
      <c r="D189" s="51">
        <f>IF(Inputs!$B$8&gt;=(_xlfn.XLOOKUP('Output Calculations'!A189,'University Data'!$E$2:$E$276,'University Data'!$H$2:$H$276,,0)),1,0)</f>
        <v>1</v>
      </c>
      <c r="E189" s="51" t="str">
        <f>_xlfn.XLOOKUP(A189,'University Data'!$E$2:$E$274,'University Data'!$S$2:$S$274)</f>
        <v>Yes (Subject to Availability)</v>
      </c>
      <c r="F189" s="48">
        <f ca="1">_xlfn.XLOOKUP(A189,'University Data'!$E$2:$E$274,'University Data'!$V$2:$V$274)</f>
        <v>2331.42</v>
      </c>
      <c r="G189" s="19">
        <f>IF(_xlfn.XLOOKUP(A189,'University Data'!$E$2:$E$274,'University Data'!$K$2:$K$274,,0)='Unique University Data'!$D$2,1,IF(_xlfn.XLOOKUP(A189,'University Data'!$E$2:$E$274,'University Data'!$K$2:$K$274,,0)=Inputs!$C$8,1,0))</f>
        <v>1</v>
      </c>
      <c r="H189" s="54" cm="1">
        <f t="array" ref="H189">IF(SUMPRODUCT(('University Mapping Data'!B:B = 'Output Calculations'!$A189)*('University Mapping Data'!D:D = Inputs!$G$6))&gt; 0, 1, 0)+ IF(SUMPRODUCT(('University Mapping Data'!B:B = 'Output Calculations'!$A189)*('University Mapping Data'!D:D = Inputs!$G$8)) &gt; 0, 1, 0)</f>
        <v>2</v>
      </c>
      <c r="I189" s="19" cm="1">
        <f t="array" ref="I189">_xlfn.XLOOKUP(A189,'University Data'!$E$2:$E$274,IF(Inputs!$C$8='Unique University Data'!$D$3,'University Data'!$F$2:$F$274,'University Data'!$G$2:$G$274),,0)</f>
        <v>5</v>
      </c>
      <c r="J189" s="57">
        <f ca="1">IF(((Inputs!$D$8-F189)/Inputs!$D$8)&gt;0,(Inputs!$D$8-F189)/Inputs!$D$8,0)</f>
        <v>0.22285999999999997</v>
      </c>
      <c r="K189" s="58">
        <f>IF(Inputs!$E$8='Output Calculations'!B189,1,IF(Inputs!$E$8="Any",1,0))</f>
        <v>0</v>
      </c>
      <c r="L189" s="49">
        <f>IF(AND(Inputs!$E$8=B189,Inputs!$F$8=C189),1,IF(AND(Inputs!$E$8=B189,Inputs!$F$8="Any"),1,IF(AND(Inputs!$E$8="Any",Inputs!$F$8="Any"),1,IF(AND(Inputs!$E$8="Any",Inputs!$F$8=C189),1,0))))</f>
        <v>0</v>
      </c>
      <c r="M189" s="50">
        <f t="shared" si="2"/>
        <v>1</v>
      </c>
      <c r="N189" s="49">
        <f>IF('Output Calculations'!I189&gt;=Inputs!$H$8,100%,0%)</f>
        <v>1</v>
      </c>
      <c r="O189" s="106">
        <f ca="1">SUMPRODUCT(J189:N189,Inputs!$D$9:$H$9)/SUM(Inputs!$D$9:$H$9)</f>
        <v>0.52228600000000003</v>
      </c>
      <c r="P189" s="107">
        <f>_xlfn.XLOOKUP(C189,'Safety Index'!$A$2:$A$164,'Safety Index'!$D$2:$D$164,,0)</f>
        <v>0.95087448559670784</v>
      </c>
      <c r="Q189" s="18" cm="1">
        <f t="array" ref="Q189:R189">_xlfn.XLOOKUP(A189,'University Data'!$E$2:$E$274,IF(Inputs!$C$8='Unique University Data'!$D$3,'University Data'!$N$2:$O$274,'University Data'!$L$2:$M$274),,0)</f>
        <v>3.24</v>
      </c>
      <c r="R189" s="18">
        <v>3.43</v>
      </c>
      <c r="S189" s="76">
        <f>(IF(AND(Q189=0,R189=0),(Inputs!$B$8/4.3)*LOG(I189+1),IF(R189=Q189,IF(Inputs!$B$8&gt;=Q189,1,0),MIN(1,MAX(0,(Inputs!$B$8-Q189)/(R189-Q189))*LOG(I189+1))))*0.9+IF(AND(Inputs!$B$8&gt;R189,R189&gt;0),((Inputs!$B$8-R189)/(4.3-R189))*0.1,0))</f>
        <v>0.95057471264367821</v>
      </c>
      <c r="T189" s="108">
        <f>IF(S189=0,0,(S189*0.8)+((Inputs!$J$8/5)*0.2))</f>
        <v>0.96045977011494266</v>
      </c>
      <c r="U189" s="74">
        <f ca="1">IF(AND(Inputs!$I$8='Unique University Data'!$F$2,S189&gt;0),AVERAGE(O189,P189,T189),IF(T189=0,0,IF(T189=0,0,AVERAGE(O189,T189))))</f>
        <v>0.81120675190388347</v>
      </c>
      <c r="V189" s="110" t="str">
        <f>_xlfn.XLOOKUP(A189,'University Data'!$E$2:$E$274,'University Data'!$I$2:$I$274)</f>
        <v>All (except LLB &amp; JD)</v>
      </c>
    </row>
    <row r="190" spans="1:22" ht="27.6">
      <c r="A190" s="3" t="s">
        <v>242</v>
      </c>
      <c r="B190" s="52" t="str" cm="1">
        <f t="array" ref="B190:C190">_xlfn.XLOOKUP(A190,'University Data'!$E$2:$E$274,'University Data'!$B$2:$C$274)</f>
        <v>Europe</v>
      </c>
      <c r="C190" s="47" t="str">
        <v>Ireland</v>
      </c>
      <c r="D190" s="51">
        <f>IF(Inputs!$B$8&gt;=(_xlfn.XLOOKUP('Output Calculations'!A190,'University Data'!$E$2:$E$276,'University Data'!$H$2:$H$276,,0)),1,0)</f>
        <v>1</v>
      </c>
      <c r="E190" s="51" t="str">
        <f>_xlfn.XLOOKUP(A190,'University Data'!$E$2:$E$274,'University Data'!$S$2:$S$274)</f>
        <v>Yes (Subject to Availability)</v>
      </c>
      <c r="F190" s="48">
        <f ca="1">_xlfn.XLOOKUP(A190,'University Data'!$E$2:$E$274,'University Data'!$V$2:$V$274)</f>
        <v>2331.42</v>
      </c>
      <c r="G190" s="19">
        <f>IF(_xlfn.XLOOKUP(A190,'University Data'!$E$2:$E$274,'University Data'!$K$2:$K$274,,0)='Unique University Data'!$D$2,1,IF(_xlfn.XLOOKUP(A190,'University Data'!$E$2:$E$274,'University Data'!$K$2:$K$274,,0)=Inputs!$C$8,1,0))</f>
        <v>1</v>
      </c>
      <c r="H190" s="54" cm="1">
        <f t="array" ref="H190">IF(SUMPRODUCT(('University Mapping Data'!B:B = 'Output Calculations'!$A190)*('University Mapping Data'!D:D = Inputs!$G$6))&gt; 0, 1, 0)+ IF(SUMPRODUCT(('University Mapping Data'!B:B = 'Output Calculations'!$A190)*('University Mapping Data'!D:D = Inputs!$G$8)) &gt; 0, 1, 0)</f>
        <v>0</v>
      </c>
      <c r="I190" s="18" cm="1">
        <f t="array" ref="I190">_xlfn.XLOOKUP(A190,'University Data'!$E$2:$E$274,IF(Inputs!$C$8='Unique University Data'!$D$3,'University Data'!$F$2:$F$274,'University Data'!$G$2:$G$274),,0)</f>
        <v>2</v>
      </c>
      <c r="J190" s="57">
        <f ca="1">IF(((Inputs!$D$8-F190)/Inputs!$D$8)&gt;0,(Inputs!$D$8-F190)/Inputs!$D$8,0)</f>
        <v>0.22285999999999997</v>
      </c>
      <c r="K190" s="58">
        <f>IF(Inputs!$E$8='Output Calculations'!B190,1,IF(Inputs!$E$8="Any",1,0))</f>
        <v>0</v>
      </c>
      <c r="L190" s="49">
        <f>IF(AND(Inputs!$E$8=B190,Inputs!$F$8=C190),1,IF(AND(Inputs!$E$8=B190,Inputs!$F$8="Any"),1,IF(AND(Inputs!$E$8="Any",Inputs!$F$8="Any"),1,IF(AND(Inputs!$E$8="Any",Inputs!$F$8=C190),1,0))))</f>
        <v>0</v>
      </c>
      <c r="M190" s="50">
        <f t="shared" si="2"/>
        <v>0</v>
      </c>
      <c r="N190" s="49">
        <f>IF('Output Calculations'!I190&gt;=Inputs!$H$8,100%,0%)</f>
        <v>1</v>
      </c>
      <c r="O190" s="106">
        <f ca="1">SUMPRODUCT(J190:N190,Inputs!$D$9:$H$9)/SUM(Inputs!$D$9:$H$9)</f>
        <v>0.42228599999999999</v>
      </c>
      <c r="P190" s="107">
        <f>_xlfn.XLOOKUP(C190,'Safety Index'!$A$2:$A$164,'Safety Index'!$D$2:$D$164,,0)</f>
        <v>0.95087448559670784</v>
      </c>
      <c r="Q190" s="18" cm="1">
        <f t="array" ref="Q190:R190">_xlfn.XLOOKUP(A190,'University Data'!$E$2:$E$274,IF(Inputs!$C$8='Unique University Data'!$D$3,'University Data'!$N$2:$O$274,'University Data'!$L$2:$M$274),,0)</f>
        <v>3.65</v>
      </c>
      <c r="R190" s="18">
        <v>3.65</v>
      </c>
      <c r="S190" s="76">
        <f>(IF(AND(Q190=0,R190=0),(Inputs!$B$8/4.3)*LOG(I190+1),IF(R190=Q190,IF(Inputs!$B$8&gt;=Q190,1,0),MIN(1,MAX(0,(Inputs!$B$8-Q190)/(R190-Q190))*LOG(I190+1))))*0.9+IF(AND(Inputs!$B$8&gt;R190,R190&gt;0),((Inputs!$B$8-R190)/(4.3-R190))*0.1,0))</f>
        <v>0.93384615384615388</v>
      </c>
      <c r="T190" s="108">
        <f>IF(S190=0,0,(S190*0.8)+((Inputs!$J$8/5)*0.2))</f>
        <v>0.94707692307692315</v>
      </c>
      <c r="U190" s="74">
        <f ca="1">IF(AND(Inputs!$I$8='Unique University Data'!$F$2,S190&gt;0),AVERAGE(O190,P190,T190),IF(T190=0,0,IF(T190=0,0,AVERAGE(O190,T190))))</f>
        <v>0.77341246955787701</v>
      </c>
      <c r="V190" s="110" t="str">
        <f>_xlfn.XLOOKUP(A190,'University Data'!$E$2:$E$274,'University Data'!$I$2:$I$274)</f>
        <v>LLB &amp; JD</v>
      </c>
    </row>
    <row r="191" spans="1:22" ht="27.6">
      <c r="A191" s="3" t="s">
        <v>243</v>
      </c>
      <c r="B191" s="52" t="str" cm="1">
        <f t="array" ref="B191:C191">_xlfn.XLOOKUP(A191,'University Data'!$E$2:$E$274,'University Data'!$B$2:$C$274)</f>
        <v>North America</v>
      </c>
      <c r="C191" s="47" t="str">
        <v>Canada</v>
      </c>
      <c r="D191" s="51">
        <f>IF(Inputs!$B$8&gt;=(_xlfn.XLOOKUP('Output Calculations'!A191,'University Data'!$E$2:$E$276,'University Data'!$H$2:$H$276,,0)),1,0)</f>
        <v>1</v>
      </c>
      <c r="E191" s="51" t="str">
        <f>_xlfn.XLOOKUP(A191,'University Data'!$E$2:$E$274,'University Data'!$S$2:$S$274)</f>
        <v>Yes (Subject to Availability)</v>
      </c>
      <c r="F191" s="48">
        <f ca="1">_xlfn.XLOOKUP(A191,'University Data'!$E$2:$E$274,'University Data'!$V$2:$V$274)</f>
        <v>1804.05</v>
      </c>
      <c r="G191" s="19">
        <f>IF(_xlfn.XLOOKUP(A191,'University Data'!$E$2:$E$274,'University Data'!$K$2:$K$274,,0)='Unique University Data'!$D$2,1,IF(_xlfn.XLOOKUP(A191,'University Data'!$E$2:$E$274,'University Data'!$K$2:$K$274,,0)=Inputs!$C$8,1,0))</f>
        <v>1</v>
      </c>
      <c r="H191" s="54" cm="1">
        <f t="array" ref="H191">IF(SUMPRODUCT(('University Mapping Data'!B:B = 'Output Calculations'!$A191)*('University Mapping Data'!D:D = Inputs!$G$6))&gt; 0, 1, 0)+ IF(SUMPRODUCT(('University Mapping Data'!B:B = 'Output Calculations'!$A191)*('University Mapping Data'!D:D = Inputs!$G$8)) &gt; 0, 1, 0)</f>
        <v>0</v>
      </c>
      <c r="I191" s="19" cm="1">
        <f t="array" ref="I191">_xlfn.XLOOKUP(A191,'University Data'!$E$2:$E$274,IF(Inputs!$C$8='Unique University Data'!$D$3,'University Data'!$F$2:$F$274,'University Data'!$G$2:$G$274),,0)</f>
        <v>1</v>
      </c>
      <c r="J191" s="57">
        <f ca="1">IF(((Inputs!$D$8-F191)/Inputs!$D$8)&gt;0,(Inputs!$D$8-F191)/Inputs!$D$8,0)</f>
        <v>0.39865</v>
      </c>
      <c r="K191" s="58">
        <f>IF(Inputs!$E$8='Output Calculations'!B191,1,IF(Inputs!$E$8="Any",1,0))</f>
        <v>0</v>
      </c>
      <c r="L191" s="49">
        <f>IF(AND(Inputs!$E$8=B191,Inputs!$F$8=C191),1,IF(AND(Inputs!$E$8=B191,Inputs!$F$8="Any"),1,IF(AND(Inputs!$E$8="Any",Inputs!$F$8="Any"),1,IF(AND(Inputs!$E$8="Any",Inputs!$F$8=C191),1,0))))</f>
        <v>0</v>
      </c>
      <c r="M191" s="50">
        <f t="shared" si="2"/>
        <v>0</v>
      </c>
      <c r="N191" s="49">
        <f>IF('Output Calculations'!I191&gt;=Inputs!$H$8,100%,0%)</f>
        <v>1</v>
      </c>
      <c r="O191" s="106">
        <f ca="1">SUMPRODUCT(J191:N191,Inputs!$D$9:$H$9)/SUM(Inputs!$D$9:$H$9)</f>
        <v>0.43986500000000001</v>
      </c>
      <c r="P191" s="107">
        <f>_xlfn.XLOOKUP(C191,'Safety Index'!$A$2:$A$164,'Safety Index'!$D$2:$D$164,,0)</f>
        <v>0.91332304526748975</v>
      </c>
      <c r="Q191" s="18" cm="1">
        <f t="array" ref="Q191:R191">_xlfn.XLOOKUP(A191,'University Data'!$E$2:$E$274,IF(Inputs!$C$8='Unique University Data'!$D$3,'University Data'!$N$2:$O$274,'University Data'!$L$2:$M$274),,0)</f>
        <v>2.44</v>
      </c>
      <c r="R191" s="18">
        <v>2.44</v>
      </c>
      <c r="S191" s="76">
        <f>(IF(AND(Q191=0,R191=0),(Inputs!$B$8/4.3)*LOG(I191+1),IF(R191=Q191,IF(Inputs!$B$8&gt;=Q191,1,0),MIN(1,MAX(0,(Inputs!$B$8-Q191)/(R191-Q191))*LOG(I191+1))))*0.9+IF(AND(Inputs!$B$8&gt;R191,R191&gt;0),((Inputs!$B$8-R191)/(4.3-R191))*0.1,0))</f>
        <v>0.97688172043010757</v>
      </c>
      <c r="T191" s="108">
        <f>IF(S191=0,0,(S191*0.8)+((Inputs!$J$8/5)*0.2))</f>
        <v>0.98150537634408619</v>
      </c>
      <c r="U191" s="74">
        <f ca="1">IF(AND(Inputs!$I$8='Unique University Data'!$F$2,S191&gt;0),AVERAGE(O191,P191,T191),IF(T191=0,0,IF(T191=0,0,AVERAGE(O191,T191))))</f>
        <v>0.778231140537192</v>
      </c>
      <c r="V191" s="110" t="str">
        <f>_xlfn.XLOOKUP(A191,'University Data'!$E$2:$E$274,'University Data'!$I$2:$I$274)</f>
        <v>BAcc &amp; BBM</v>
      </c>
    </row>
    <row r="192" spans="1:22" ht="27.6">
      <c r="A192" s="3" t="s">
        <v>244</v>
      </c>
      <c r="B192" s="52" t="str" cm="1">
        <f t="array" ref="B192:C192">_xlfn.XLOOKUP(A192,'University Data'!$E$2:$E$274,'University Data'!$B$2:$C$274)</f>
        <v>Europe</v>
      </c>
      <c r="C192" s="47" t="str">
        <v>Netherlands</v>
      </c>
      <c r="D192" s="51">
        <f>IF(Inputs!$B$8&gt;=(_xlfn.XLOOKUP('Output Calculations'!A192,'University Data'!$E$2:$E$276,'University Data'!$H$2:$H$276,,0)),1,0)</f>
        <v>0</v>
      </c>
      <c r="E192" s="51" t="str">
        <f>_xlfn.XLOOKUP(A192,'University Data'!$E$2:$E$274,'University Data'!$S$2:$S$274)</f>
        <v>Yes (Subject to Availability)</v>
      </c>
      <c r="F192" s="48">
        <f ca="1">_xlfn.XLOOKUP(A192,'University Data'!$E$2:$E$274,'University Data'!$V$2:$V$274)</f>
        <v>1819.55375</v>
      </c>
      <c r="G192" s="19">
        <f>IF(_xlfn.XLOOKUP(A192,'University Data'!$E$2:$E$274,'University Data'!$K$2:$K$274,,0)='Unique University Data'!$D$2,1,IF(_xlfn.XLOOKUP(A192,'University Data'!$E$2:$E$274,'University Data'!$K$2:$K$274,,0)=Inputs!$C$8,1,0))</f>
        <v>1</v>
      </c>
      <c r="H192" s="54" cm="1">
        <f t="array" ref="H192">IF(SUMPRODUCT(('University Mapping Data'!B:B = 'Output Calculations'!$A192)*('University Mapping Data'!D:D = Inputs!$G$6))&gt; 0, 1, 0)+ IF(SUMPRODUCT(('University Mapping Data'!B:B = 'Output Calculations'!$A192)*('University Mapping Data'!D:D = Inputs!$G$8)) &gt; 0, 1, 0)</f>
        <v>2</v>
      </c>
      <c r="I192" s="18" cm="1">
        <f t="array" ref="I192">_xlfn.XLOOKUP(A192,'University Data'!$E$2:$E$274,IF(Inputs!$C$8='Unique University Data'!$D$3,'University Data'!$F$2:$F$274,'University Data'!$G$2:$G$274),,0)</f>
        <v>10</v>
      </c>
      <c r="J192" s="57">
        <f ca="1">IF(((Inputs!$D$8-F192)/Inputs!$D$8)&gt;0,(Inputs!$D$8-F192)/Inputs!$D$8,0)</f>
        <v>0.39348208333333334</v>
      </c>
      <c r="K192" s="58">
        <f>IF(Inputs!$E$8='Output Calculations'!B192,1,IF(Inputs!$E$8="Any",1,0))</f>
        <v>0</v>
      </c>
      <c r="L192" s="49">
        <f>IF(AND(Inputs!$E$8=B192,Inputs!$F$8=C192),1,IF(AND(Inputs!$E$8=B192,Inputs!$F$8="Any"),1,IF(AND(Inputs!$E$8="Any",Inputs!$F$8="Any"),1,IF(AND(Inputs!$E$8="Any",Inputs!$F$8=C192),1,0))))</f>
        <v>0</v>
      </c>
      <c r="M192" s="50">
        <f t="shared" si="2"/>
        <v>1</v>
      </c>
      <c r="N192" s="49">
        <f>IF('Output Calculations'!I192&gt;=Inputs!$H$8,100%,0%)</f>
        <v>1</v>
      </c>
      <c r="O192" s="106">
        <f ca="1">SUMPRODUCT(J192:N192,Inputs!$D$9:$H$9)/SUM(Inputs!$D$9:$H$9)</f>
        <v>0.53934820833333341</v>
      </c>
      <c r="P192" s="107">
        <f>_xlfn.XLOOKUP(C192,'Safety Index'!$A$2:$A$164,'Safety Index'!$D$2:$D$164,,0)</f>
        <v>0.89326131687242794</v>
      </c>
      <c r="Q192" s="18" cm="1">
        <f t="array" ref="Q192:R192">_xlfn.XLOOKUP(A192,'University Data'!$E$2:$E$274,IF(Inputs!$C$8='Unique University Data'!$D$3,'University Data'!$N$2:$O$274,'University Data'!$L$2:$M$274),,0)</f>
        <v>3.43</v>
      </c>
      <c r="R192" s="18">
        <v>3.79</v>
      </c>
      <c r="S192" s="76">
        <f>(IF(AND(Q192=0,R192=0),(Inputs!$B$8/4.3)*LOG(I192+1),IF(R192=Q192,IF(Inputs!$B$8&gt;=Q192,1,0),MIN(1,MAX(0,(Inputs!$B$8-Q192)/(R192-Q192))*LOG(I192+1))))*0.9+IF(AND(Inputs!$B$8&gt;R192,R192&gt;0),((Inputs!$B$8-R192)/(4.3-R192))*0.1,0))</f>
        <v>0.915686274509804</v>
      </c>
      <c r="T192" s="108">
        <f>IF(S192=0,0,(S192*0.8)+((Inputs!$J$8/5)*0.2))</f>
        <v>0.9325490196078432</v>
      </c>
      <c r="U192" s="74">
        <f ca="1">IF(AND(Inputs!$I$8='Unique University Data'!$F$2,S192&gt;0),AVERAGE(O192,P192,T192),IF(T192=0,0,IF(T192=0,0,AVERAGE(O192,T192))))</f>
        <v>0.78838618160453489</v>
      </c>
      <c r="V192" s="110" t="str">
        <f>_xlfn.XLOOKUP(A192,'University Data'!$E$2:$E$274,'University Data'!$I$2:$I$274)</f>
        <v>All (except LLB &amp; JD)</v>
      </c>
    </row>
    <row r="193" spans="1:22" ht="27.6">
      <c r="A193" s="3" t="s">
        <v>245</v>
      </c>
      <c r="B193" s="52" t="str" cm="1">
        <f t="array" ref="B193:C193">_xlfn.XLOOKUP(A193,'University Data'!$E$2:$E$274,'University Data'!$B$2:$C$274)</f>
        <v>Europe</v>
      </c>
      <c r="C193" s="47" t="str">
        <v>Belgium</v>
      </c>
      <c r="D193" s="51">
        <f>IF(Inputs!$B$8&gt;=(_xlfn.XLOOKUP('Output Calculations'!A193,'University Data'!$E$2:$E$276,'University Data'!$H$2:$H$276,,0)),1,0)</f>
        <v>1</v>
      </c>
      <c r="E193" s="51" t="str">
        <f>_xlfn.XLOOKUP(A193,'University Data'!$E$2:$E$274,'University Data'!$S$2:$S$274)</f>
        <v>Yes (Subject to Availability)</v>
      </c>
      <c r="F193" s="48">
        <f ca="1">_xlfn.XLOOKUP(A193,'University Data'!$E$2:$E$274,'University Data'!$V$2:$V$274)</f>
        <v>2220.0797499999999</v>
      </c>
      <c r="G193" s="19">
        <f>IF(_xlfn.XLOOKUP(A193,'University Data'!$E$2:$E$274,'University Data'!$K$2:$K$274,,0)='Unique University Data'!$D$2,1,IF(_xlfn.XLOOKUP(A193,'University Data'!$E$2:$E$274,'University Data'!$K$2:$K$274,,0)=Inputs!$C$8,1,0))</f>
        <v>0</v>
      </c>
      <c r="H193" s="54" cm="1">
        <f t="array" ref="H193">IF(SUMPRODUCT(('University Mapping Data'!B:B = 'Output Calculations'!$A193)*('University Mapping Data'!D:D = Inputs!$G$6))&gt; 0, 1, 0)+ IF(SUMPRODUCT(('University Mapping Data'!B:B = 'Output Calculations'!$A193)*('University Mapping Data'!D:D = Inputs!$G$8)) &gt; 0, 1, 0)</f>
        <v>0</v>
      </c>
      <c r="I193" s="19" cm="1">
        <f t="array" ref="I193">_xlfn.XLOOKUP(A193,'University Data'!$E$2:$E$274,IF(Inputs!$C$8='Unique University Data'!$D$3,'University Data'!$F$2:$F$274,'University Data'!$G$2:$G$274),,0)</f>
        <v>0</v>
      </c>
      <c r="J193" s="57">
        <f ca="1">IF(((Inputs!$D$8-F193)/Inputs!$D$8)&gt;0,(Inputs!$D$8-F193)/Inputs!$D$8,0)</f>
        <v>0.25997341666666673</v>
      </c>
      <c r="K193" s="58">
        <f>IF(Inputs!$E$8='Output Calculations'!B193,1,IF(Inputs!$E$8="Any",1,0))</f>
        <v>0</v>
      </c>
      <c r="L193" s="49">
        <f>IF(AND(Inputs!$E$8=B193,Inputs!$F$8=C193),1,IF(AND(Inputs!$E$8=B193,Inputs!$F$8="Any"),1,IF(AND(Inputs!$E$8="Any",Inputs!$F$8="Any"),1,IF(AND(Inputs!$E$8="Any",Inputs!$F$8=C193),1,0))))</f>
        <v>0</v>
      </c>
      <c r="M193" s="50">
        <f t="shared" si="2"/>
        <v>0</v>
      </c>
      <c r="N193" s="49">
        <f>IF('Output Calculations'!I193&gt;=Inputs!$H$8,100%,0%)</f>
        <v>0</v>
      </c>
      <c r="O193" s="106">
        <f ca="1">SUMPRODUCT(J193:N193,Inputs!$D$9:$H$9)/SUM(Inputs!$D$9:$H$9)</f>
        <v>2.5997341666666673E-2</v>
      </c>
      <c r="P193" s="107">
        <f>_xlfn.XLOOKUP(C193,'Safety Index'!$A$2:$A$164,'Safety Index'!$D$2:$D$164,,0)</f>
        <v>0.89763374485596714</v>
      </c>
      <c r="Q193" s="18" cm="1">
        <f t="array" ref="Q193:R193">_xlfn.XLOOKUP(A193,'University Data'!$E$2:$E$274,IF(Inputs!$C$8='Unique University Data'!$D$3,'University Data'!$N$2:$O$274,'University Data'!$L$2:$M$274),,0)</f>
        <v>0</v>
      </c>
      <c r="R193" s="18">
        <v>0</v>
      </c>
      <c r="S193" s="76">
        <f>(IF(AND(Q193=0,R193=0),(Inputs!$B$8/4.3)*LOG(I193+1),IF(R193=Q193,IF(Inputs!$B$8&gt;=Q193,1,0),MIN(1,MAX(0,(Inputs!$B$8-Q193)/(R193-Q193))*LOG(I193+1))))*0.9+IF(AND(Inputs!$B$8&gt;R193,R193&gt;0),((Inputs!$B$8-R193)/(4.3-R193))*0.1,0))</f>
        <v>0</v>
      </c>
      <c r="T193" s="108">
        <f>IF(S193=0,0,(S193*0.8)+((Inputs!$J$8/5)*0.2))</f>
        <v>0</v>
      </c>
      <c r="U193" s="74">
        <f>IF(AND(Inputs!$I$8='Unique University Data'!$F$2,S193&gt;0),AVERAGE(O193,P193,T193),IF(T193=0,0,IF(T193=0,0,AVERAGE(O193,T193))))</f>
        <v>0</v>
      </c>
      <c r="V193" s="110" t="str">
        <f>_xlfn.XLOOKUP(A193,'University Data'!$E$2:$E$274,'University Data'!$I$2:$I$274)</f>
        <v>All (except LLB &amp; JD)</v>
      </c>
    </row>
    <row r="194" spans="1:22" ht="27.6">
      <c r="A194" s="3" t="s">
        <v>246</v>
      </c>
      <c r="B194" s="52" t="str" cm="1">
        <f t="array" ref="B194:C194">_xlfn.XLOOKUP(A194,'University Data'!$E$2:$E$274,'University Data'!$B$2:$C$274)</f>
        <v>Europe</v>
      </c>
      <c r="C194" s="47" t="str">
        <v>UK</v>
      </c>
      <c r="D194" s="51">
        <f>IF(Inputs!$B$8&gt;=(_xlfn.XLOOKUP('Output Calculations'!A194,'University Data'!$E$2:$E$276,'University Data'!$H$2:$H$276,,0)),1,0)</f>
        <v>0</v>
      </c>
      <c r="E194" s="51" t="str">
        <f>_xlfn.XLOOKUP(A194,'University Data'!$E$2:$E$274,'University Data'!$S$2:$S$274)</f>
        <v>Yes (Subject to Availability)</v>
      </c>
      <c r="F194" s="48">
        <f ca="1">_xlfn.XLOOKUP(A194,'University Data'!$E$2:$E$274,'University Data'!$V$2:$V$274)</f>
        <v>3879.45</v>
      </c>
      <c r="G194" s="19">
        <f>IF(_xlfn.XLOOKUP(A194,'University Data'!$E$2:$E$274,'University Data'!$K$2:$K$274,,0)='Unique University Data'!$D$2,1,IF(_xlfn.XLOOKUP(A194,'University Data'!$E$2:$E$274,'University Data'!$K$2:$K$274,,0)=Inputs!$C$8,1,0))</f>
        <v>1</v>
      </c>
      <c r="H194" s="54" cm="1">
        <f t="array" ref="H194">IF(SUMPRODUCT(('University Mapping Data'!B:B = 'Output Calculations'!$A194)*('University Mapping Data'!D:D = Inputs!$G$6))&gt; 0, 1, 0)+ IF(SUMPRODUCT(('University Mapping Data'!B:B = 'Output Calculations'!$A194)*('University Mapping Data'!D:D = Inputs!$G$8)) &gt; 0, 1, 0)</f>
        <v>0</v>
      </c>
      <c r="I194" s="18" cm="1">
        <f t="array" ref="I194">_xlfn.XLOOKUP(A194,'University Data'!$E$2:$E$274,IF(Inputs!$C$8='Unique University Data'!$D$3,'University Data'!$F$2:$F$274,'University Data'!$G$2:$G$274),,0)</f>
        <v>5</v>
      </c>
      <c r="J194" s="57">
        <f ca="1">IF(((Inputs!$D$8-F194)/Inputs!$D$8)&gt;0,(Inputs!$D$8-F194)/Inputs!$D$8,0)</f>
        <v>0</v>
      </c>
      <c r="K194" s="58">
        <f>IF(Inputs!$E$8='Output Calculations'!B194,1,IF(Inputs!$E$8="Any",1,0))</f>
        <v>0</v>
      </c>
      <c r="L194" s="49">
        <f>IF(AND(Inputs!$E$8=B194,Inputs!$F$8=C194),1,IF(AND(Inputs!$E$8=B194,Inputs!$F$8="Any"),1,IF(AND(Inputs!$E$8="Any",Inputs!$F$8="Any"),1,IF(AND(Inputs!$E$8="Any",Inputs!$F$8=C194),1,0))))</f>
        <v>0</v>
      </c>
      <c r="M194" s="50">
        <f t="shared" si="2"/>
        <v>0</v>
      </c>
      <c r="N194" s="49">
        <f>IF('Output Calculations'!I194&gt;=Inputs!$H$8,100%,0%)</f>
        <v>1</v>
      </c>
      <c r="O194" s="106">
        <f ca="1">SUMPRODUCT(J194:N194,Inputs!$D$9:$H$9)/SUM(Inputs!$D$9:$H$9)</f>
        <v>0.4</v>
      </c>
      <c r="P194" s="107">
        <f>_xlfn.XLOOKUP(C194,'Safety Index'!$A$2:$A$164,'Safety Index'!$D$2:$D$164,,0)</f>
        <v>0.84799382716049376</v>
      </c>
      <c r="Q194" s="18" cm="1">
        <f t="array" ref="Q194:R194">_xlfn.XLOOKUP(A194,'University Data'!$E$2:$E$274,IF(Inputs!$C$8='Unique University Data'!$D$3,'University Data'!$N$2:$O$274,'University Data'!$L$2:$M$274),,0)</f>
        <v>3.28</v>
      </c>
      <c r="R194" s="18">
        <v>3.68</v>
      </c>
      <c r="S194" s="76">
        <f>(IF(AND(Q194=0,R194=0),(Inputs!$B$8/4.3)*LOG(I194+1),IF(R194=Q194,IF(Inputs!$B$8&gt;=Q194,1,0),MIN(1,MAX(0,(Inputs!$B$8-Q194)/(R194-Q194))*LOG(I194+1))))*0.9+IF(AND(Inputs!$B$8&gt;R194,R194&gt;0),((Inputs!$B$8-R194)/(4.3-R194))*0.1,0))</f>
        <v>0.9306451612903226</v>
      </c>
      <c r="T194" s="108">
        <f>IF(S194=0,0,(S194*0.8)+((Inputs!$J$8/5)*0.2))</f>
        <v>0.94451612903225812</v>
      </c>
      <c r="U194" s="74">
        <f ca="1">IF(AND(Inputs!$I$8='Unique University Data'!$F$2,S194&gt;0),AVERAGE(O194,P194,T194),IF(T194=0,0,IF(T194=0,0,AVERAGE(O194,T194))))</f>
        <v>0.73083665206425064</v>
      </c>
      <c r="V194" s="110" t="str">
        <f>_xlfn.XLOOKUP(A194,'University Data'!$E$2:$E$274,'University Data'!$I$2:$I$274)</f>
        <v>All (except LLB &amp; JD)</v>
      </c>
    </row>
    <row r="195" spans="1:22" ht="27.6">
      <c r="A195" s="3" t="s">
        <v>247</v>
      </c>
      <c r="B195" s="52" t="str" cm="1">
        <f t="array" ref="B195:C195">_xlfn.XLOOKUP(A195,'University Data'!$E$2:$E$274,'University Data'!$B$2:$C$274)</f>
        <v>Europe</v>
      </c>
      <c r="C195" s="47" t="str">
        <v>UK</v>
      </c>
      <c r="D195" s="51">
        <f>IF(Inputs!$B$8&gt;=(_xlfn.XLOOKUP('Output Calculations'!A195,'University Data'!$E$2:$E$276,'University Data'!$H$2:$H$276,,0)),1,0)</f>
        <v>0</v>
      </c>
      <c r="E195" s="51" t="str">
        <f>_xlfn.XLOOKUP(A195,'University Data'!$E$2:$E$274,'University Data'!$S$2:$S$274)</f>
        <v>Yes (Subject to Availability)</v>
      </c>
      <c r="F195" s="48">
        <f ca="1">_xlfn.XLOOKUP(A195,'University Data'!$E$2:$E$274,'University Data'!$V$2:$V$274)</f>
        <v>3879.45</v>
      </c>
      <c r="G195" s="19">
        <f>IF(_xlfn.XLOOKUP(A195,'University Data'!$E$2:$E$274,'University Data'!$K$2:$K$274,,0)='Unique University Data'!$D$2,1,IF(_xlfn.XLOOKUP(A195,'University Data'!$E$2:$E$274,'University Data'!$K$2:$K$274,,0)=Inputs!$C$8,1,0))</f>
        <v>1</v>
      </c>
      <c r="H195" s="54" cm="1">
        <f t="array" ref="H195">IF(SUMPRODUCT(('University Mapping Data'!B:B = 'Output Calculations'!$A195)*('University Mapping Data'!D:D = Inputs!$G$6))&gt; 0, 1, 0)+ IF(SUMPRODUCT(('University Mapping Data'!B:B = 'Output Calculations'!$A195)*('University Mapping Data'!D:D = Inputs!$G$8)) &gt; 0, 1, 0)</f>
        <v>0</v>
      </c>
      <c r="I195" s="19" cm="1">
        <f t="array" ref="I195">_xlfn.XLOOKUP(A195,'University Data'!$E$2:$E$274,IF(Inputs!$C$8='Unique University Data'!$D$3,'University Data'!$F$2:$F$274,'University Data'!$G$2:$G$274),,0)</f>
        <v>2</v>
      </c>
      <c r="J195" s="57">
        <f ca="1">IF(((Inputs!$D$8-F195)/Inputs!$D$8)&gt;0,(Inputs!$D$8-F195)/Inputs!$D$8,0)</f>
        <v>0</v>
      </c>
      <c r="K195" s="58">
        <f>IF(Inputs!$E$8='Output Calculations'!B195,1,IF(Inputs!$E$8="Any",1,0))</f>
        <v>0</v>
      </c>
      <c r="L195" s="49">
        <f>IF(AND(Inputs!$E$8=B195,Inputs!$F$8=C195),1,IF(AND(Inputs!$E$8=B195,Inputs!$F$8="Any"),1,IF(AND(Inputs!$E$8="Any",Inputs!$F$8="Any"),1,IF(AND(Inputs!$E$8="Any",Inputs!$F$8=C195),1,0))))</f>
        <v>0</v>
      </c>
      <c r="M195" s="50">
        <f t="shared" si="2"/>
        <v>0</v>
      </c>
      <c r="N195" s="49">
        <f>IF('Output Calculations'!I195&gt;=Inputs!$H$8,100%,0%)</f>
        <v>1</v>
      </c>
      <c r="O195" s="106">
        <f ca="1">SUMPRODUCT(J195:N195,Inputs!$D$9:$H$9)/SUM(Inputs!$D$9:$H$9)</f>
        <v>0.4</v>
      </c>
      <c r="P195" s="107">
        <f>_xlfn.XLOOKUP(C195,'Safety Index'!$A$2:$A$164,'Safety Index'!$D$2:$D$164,,0)</f>
        <v>0.84799382716049376</v>
      </c>
      <c r="Q195" s="18" cm="1">
        <f t="array" ref="Q195:R195">_xlfn.XLOOKUP(A195,'University Data'!$E$2:$E$274,IF(Inputs!$C$8='Unique University Data'!$D$3,'University Data'!$N$2:$O$274,'University Data'!$L$2:$M$274),,0)</f>
        <v>3.53</v>
      </c>
      <c r="R195" s="18">
        <v>3.53</v>
      </c>
      <c r="S195" s="76">
        <f>(IF(AND(Q195=0,R195=0),(Inputs!$B$8/4.3)*LOG(I195+1),IF(R195=Q195,IF(Inputs!$B$8&gt;=Q195,1,0),MIN(1,MAX(0,(Inputs!$B$8-Q195)/(R195-Q195))*LOG(I195+1))))*0.9+IF(AND(Inputs!$B$8&gt;R195,R195&gt;0),((Inputs!$B$8-R195)/(4.3-R195))*0.1,0))</f>
        <v>0.94415584415584419</v>
      </c>
      <c r="T195" s="108">
        <f>IF(S195=0,0,(S195*0.8)+((Inputs!$J$8/5)*0.2))</f>
        <v>0.95532467532467535</v>
      </c>
      <c r="U195" s="74">
        <f ca="1">IF(AND(Inputs!$I$8='Unique University Data'!$F$2,S195&gt;0),AVERAGE(O195,P195,T195),IF(T195=0,0,IF(T195=0,0,AVERAGE(O195,T195))))</f>
        <v>0.73443950082838982</v>
      </c>
      <c r="V195" s="110" t="str">
        <f>_xlfn.XLOOKUP(A195,'University Data'!$E$2:$E$274,'University Data'!$I$2:$I$274)</f>
        <v>BSc (Econ)</v>
      </c>
    </row>
    <row r="196" spans="1:22" ht="27.6">
      <c r="A196" s="3" t="s">
        <v>248</v>
      </c>
      <c r="B196" s="52" t="str" cm="1">
        <f t="array" ref="B196:C196">_xlfn.XLOOKUP(A196,'University Data'!$E$2:$E$274,'University Data'!$B$2:$C$274)</f>
        <v>North America</v>
      </c>
      <c r="C196" s="47" t="str">
        <v>Canada</v>
      </c>
      <c r="D196" s="51">
        <f>IF(Inputs!$B$8&gt;=(_xlfn.XLOOKUP('Output Calculations'!A196,'University Data'!$E$2:$E$276,'University Data'!$H$2:$H$276,,0)),1,0)</f>
        <v>0</v>
      </c>
      <c r="E196" s="51" t="str">
        <f>_xlfn.XLOOKUP(A196,'University Data'!$E$2:$E$274,'University Data'!$S$2:$S$274)</f>
        <v>Yes (Subject to Availability)</v>
      </c>
      <c r="F196" s="48">
        <f ca="1">_xlfn.XLOOKUP(A196,'University Data'!$E$2:$E$274,'University Data'!$V$2:$V$274)</f>
        <v>3000.42</v>
      </c>
      <c r="G196" s="19">
        <f>IF(_xlfn.XLOOKUP(A196,'University Data'!$E$2:$E$274,'University Data'!$K$2:$K$274,,0)='Unique University Data'!$D$2,1,IF(_xlfn.XLOOKUP(A196,'University Data'!$E$2:$E$274,'University Data'!$K$2:$K$274,,0)=Inputs!$C$8,1,0))</f>
        <v>1</v>
      </c>
      <c r="H196" s="54" cm="1">
        <f t="array" ref="H196">IF(SUMPRODUCT(('University Mapping Data'!B:B = 'Output Calculations'!$A196)*('University Mapping Data'!D:D = Inputs!$G$6))&gt; 0, 1, 0)+ IF(SUMPRODUCT(('University Mapping Data'!B:B = 'Output Calculations'!$A196)*('University Mapping Data'!D:D = Inputs!$G$8)) &gt; 0, 1, 0)</f>
        <v>0</v>
      </c>
      <c r="I196" s="18" cm="1">
        <f t="array" ref="I196">_xlfn.XLOOKUP(A196,'University Data'!$E$2:$E$274,IF(Inputs!$C$8='Unique University Data'!$D$3,'University Data'!$F$2:$F$274,'University Data'!$G$2:$G$274),,0)</f>
        <v>2</v>
      </c>
      <c r="J196" s="57">
        <f ca="1">IF(((Inputs!$D$8-F196)/Inputs!$D$8)&gt;0,(Inputs!$D$8-F196)/Inputs!$D$8,0)</f>
        <v>0</v>
      </c>
      <c r="K196" s="58">
        <f>IF(Inputs!$E$8='Output Calculations'!B196,1,IF(Inputs!$E$8="Any",1,0))</f>
        <v>0</v>
      </c>
      <c r="L196" s="49">
        <f>IF(AND(Inputs!$E$8=B196,Inputs!$F$8=C196),1,IF(AND(Inputs!$E$8=B196,Inputs!$F$8="Any"),1,IF(AND(Inputs!$E$8="Any",Inputs!$F$8="Any"),1,IF(AND(Inputs!$E$8="Any",Inputs!$F$8=C196),1,0))))</f>
        <v>0</v>
      </c>
      <c r="M196" s="50">
        <f t="shared" ref="M196:M258" si="3">IF($H196=2, 100%, IF($H196=1, 50%, 0%))</f>
        <v>0</v>
      </c>
      <c r="N196" s="49">
        <f>IF('Output Calculations'!I196&gt;=Inputs!$H$8,100%,0%)</f>
        <v>1</v>
      </c>
      <c r="O196" s="106">
        <f ca="1">SUMPRODUCT(J196:N196,Inputs!$D$9:$H$9)/SUM(Inputs!$D$9:$H$9)</f>
        <v>0.4</v>
      </c>
      <c r="P196" s="107">
        <f>_xlfn.XLOOKUP(C196,'Safety Index'!$A$2:$A$164,'Safety Index'!$D$2:$D$164,,0)</f>
        <v>0.91332304526748975</v>
      </c>
      <c r="Q196" s="18" cm="1">
        <f t="array" ref="Q196:R196">_xlfn.XLOOKUP(A196,'University Data'!$E$2:$E$274,IF(Inputs!$C$8='Unique University Data'!$D$3,'University Data'!$N$2:$O$274,'University Data'!$L$2:$M$274),,0)</f>
        <v>0</v>
      </c>
      <c r="R196" s="18">
        <v>0</v>
      </c>
      <c r="S196" s="76">
        <f>(IF(AND(Q196=0,R196=0),(Inputs!$B$8/4.3)*LOG(I196+1),IF(R196=Q196,IF(Inputs!$B$8&gt;=Q196,1,0),MIN(1,MAX(0,(Inputs!$B$8-Q196)/(R196-Q196))*LOG(I196+1))))*0.9+IF(AND(Inputs!$B$8&gt;R196,R196&gt;0),((Inputs!$B$8-R196)/(4.3-R196))*0.1,0))</f>
        <v>0.38646821632292661</v>
      </c>
      <c r="T196" s="108">
        <f>IF(S196=0,0,(S196*0.8)+((Inputs!$J$8/5)*0.2))</f>
        <v>0.50917457305834124</v>
      </c>
      <c r="U196" s="74">
        <f ca="1">IF(AND(Inputs!$I$8='Unique University Data'!$F$2,S196&gt;0),AVERAGE(O196,P196,T196),IF(T196=0,0,IF(T196=0,0,AVERAGE(O196,T196))))</f>
        <v>0.6074992061086103</v>
      </c>
      <c r="V196" s="110" t="str">
        <f>_xlfn.XLOOKUP(A196,'University Data'!$E$2:$E$274,'University Data'!$I$2:$I$274)</f>
        <v>BSocSc</v>
      </c>
    </row>
    <row r="197" spans="1:22" ht="27.6">
      <c r="A197" s="3" t="s">
        <v>249</v>
      </c>
      <c r="B197" s="52" t="str" cm="1">
        <f t="array" ref="B197:C197">_xlfn.XLOOKUP(A197,'University Data'!$E$2:$E$274,'University Data'!$B$2:$C$274)</f>
        <v>North America</v>
      </c>
      <c r="C197" s="47" t="str">
        <v>Canada</v>
      </c>
      <c r="D197" s="51">
        <f>IF(Inputs!$B$8&gt;=(_xlfn.XLOOKUP('Output Calculations'!A197,'University Data'!$E$2:$E$276,'University Data'!$H$2:$H$276,,0)),1,0)</f>
        <v>0</v>
      </c>
      <c r="E197" s="51" t="str">
        <f>_xlfn.XLOOKUP(A197,'University Data'!$E$2:$E$274,'University Data'!$S$2:$S$274)</f>
        <v>Yes (Subject to Availability)</v>
      </c>
      <c r="F197" s="48">
        <f ca="1">_xlfn.XLOOKUP(A197,'University Data'!$E$2:$E$274,'University Data'!$V$2:$V$274)</f>
        <v>3000.42</v>
      </c>
      <c r="G197" s="19">
        <f>IF(_xlfn.XLOOKUP(A197,'University Data'!$E$2:$E$274,'University Data'!$K$2:$K$274,,0)='Unique University Data'!$D$2,1,IF(_xlfn.XLOOKUP(A197,'University Data'!$E$2:$E$274,'University Data'!$K$2:$K$274,,0)=Inputs!$C$8,1,0))</f>
        <v>1</v>
      </c>
      <c r="H197" s="54" cm="1">
        <f t="array" ref="H197">IF(SUMPRODUCT(('University Mapping Data'!B:B = 'Output Calculations'!$A197)*('University Mapping Data'!D:D = Inputs!$G$6))&gt; 0, 1, 0)+ IF(SUMPRODUCT(('University Mapping Data'!B:B = 'Output Calculations'!$A197)*('University Mapping Data'!D:D = Inputs!$G$8)) &gt; 0, 1, 0)</f>
        <v>2</v>
      </c>
      <c r="I197" s="19" cm="1">
        <f t="array" ref="I197">_xlfn.XLOOKUP(A197,'University Data'!$E$2:$E$274,IF(Inputs!$C$8='Unique University Data'!$D$3,'University Data'!$F$2:$F$274,'University Data'!$G$2:$G$274),,0)</f>
        <v>3</v>
      </c>
      <c r="J197" s="57">
        <f ca="1">IF(((Inputs!$D$8-F197)/Inputs!$D$8)&gt;0,(Inputs!$D$8-F197)/Inputs!$D$8,0)</f>
        <v>0</v>
      </c>
      <c r="K197" s="58">
        <f>IF(Inputs!$E$8='Output Calculations'!B197,1,IF(Inputs!$E$8="Any",1,0))</f>
        <v>0</v>
      </c>
      <c r="L197" s="49">
        <f>IF(AND(Inputs!$E$8=B197,Inputs!$F$8=C197),1,IF(AND(Inputs!$E$8=B197,Inputs!$F$8="Any"),1,IF(AND(Inputs!$E$8="Any",Inputs!$F$8="Any"),1,IF(AND(Inputs!$E$8="Any",Inputs!$F$8=C197),1,0))))</f>
        <v>0</v>
      </c>
      <c r="M197" s="50">
        <f t="shared" si="3"/>
        <v>1</v>
      </c>
      <c r="N197" s="49">
        <f>IF('Output Calculations'!I197&gt;=Inputs!$H$8,100%,0%)</f>
        <v>1</v>
      </c>
      <c r="O197" s="106">
        <f ca="1">SUMPRODUCT(J197:N197,Inputs!$D$9:$H$9)/SUM(Inputs!$D$9:$H$9)</f>
        <v>0.5</v>
      </c>
      <c r="P197" s="107">
        <f>_xlfn.XLOOKUP(C197,'Safety Index'!$A$2:$A$164,'Safety Index'!$D$2:$D$164,,0)</f>
        <v>0.91332304526748975</v>
      </c>
      <c r="Q197" s="18" cm="1">
        <f t="array" ref="Q197:R197">_xlfn.XLOOKUP(A197,'University Data'!$E$2:$E$274,IF(Inputs!$C$8='Unique University Data'!$D$3,'University Data'!$N$2:$O$274,'University Data'!$L$2:$M$274),,0)</f>
        <v>3.42</v>
      </c>
      <c r="R197" s="18">
        <v>3.76</v>
      </c>
      <c r="S197" s="76">
        <f>(IF(AND(Q197=0,R197=0),(Inputs!$B$8/4.3)*LOG(I197+1),IF(R197=Q197,IF(Inputs!$B$8&gt;=Q197,1,0),MIN(1,MAX(0,(Inputs!$B$8-Q197)/(R197-Q197))*LOG(I197+1))))*0.9+IF(AND(Inputs!$B$8&gt;R197,R197&gt;0),((Inputs!$B$8-R197)/(4.3-R197))*0.1,0))</f>
        <v>0.7375300659227968</v>
      </c>
      <c r="T197" s="108">
        <f>IF(S197=0,0,(S197*0.8)+((Inputs!$J$8/5)*0.2))</f>
        <v>0.79002405273823739</v>
      </c>
      <c r="U197" s="74">
        <f ca="1">IF(AND(Inputs!$I$8='Unique University Data'!$F$2,S197&gt;0),AVERAGE(O197,P197,T197),IF(T197=0,0,IF(T197=0,0,AVERAGE(O197,T197))))</f>
        <v>0.73444903266857564</v>
      </c>
      <c r="V197" s="110" t="str">
        <f>_xlfn.XLOOKUP(A197,'University Data'!$E$2:$E$274,'University Data'!$I$2:$I$274)</f>
        <v>BBM</v>
      </c>
    </row>
    <row r="198" spans="1:22" ht="27.6">
      <c r="A198" s="3" t="s">
        <v>250</v>
      </c>
      <c r="B198" s="52" t="str" cm="1">
        <f t="array" ref="B198:C198">_xlfn.XLOOKUP(A198,'University Data'!$E$2:$E$274,'University Data'!$B$2:$C$274)</f>
        <v>North America</v>
      </c>
      <c r="C198" s="47" t="str">
        <v>Canada</v>
      </c>
      <c r="D198" s="51">
        <f>IF(Inputs!$B$8&gt;=(_xlfn.XLOOKUP('Output Calculations'!A198,'University Data'!$E$2:$E$276,'University Data'!$H$2:$H$276,,0)),1,0)</f>
        <v>1</v>
      </c>
      <c r="E198" s="51" t="str">
        <f>_xlfn.XLOOKUP(A198,'University Data'!$E$2:$E$274,'University Data'!$S$2:$S$274)</f>
        <v>Yes (Subject to Availability)</v>
      </c>
      <c r="F198" s="48">
        <f ca="1">_xlfn.XLOOKUP(A198,'University Data'!$E$2:$E$274,'University Data'!$V$2:$V$274)</f>
        <v>2848.5</v>
      </c>
      <c r="G198" s="19">
        <f>IF(_xlfn.XLOOKUP(A198,'University Data'!$E$2:$E$274,'University Data'!$K$2:$K$274,,0)='Unique University Data'!$D$2,1,IF(_xlfn.XLOOKUP(A198,'University Data'!$E$2:$E$274,'University Data'!$K$2:$K$274,,0)=Inputs!$C$8,1,0))</f>
        <v>1</v>
      </c>
      <c r="H198" s="54" cm="1">
        <f t="array" ref="H198">IF(SUMPRODUCT(('University Mapping Data'!B:B = 'Output Calculations'!$A198)*('University Mapping Data'!D:D = Inputs!$G$6))&gt; 0, 1, 0)+ IF(SUMPRODUCT(('University Mapping Data'!B:B = 'Output Calculations'!$A198)*('University Mapping Data'!D:D = Inputs!$G$8)) &gt; 0, 1, 0)</f>
        <v>2</v>
      </c>
      <c r="I198" s="18" cm="1">
        <f t="array" ref="I198">_xlfn.XLOOKUP(A198,'University Data'!$E$2:$E$274,IF(Inputs!$C$8='Unique University Data'!$D$3,'University Data'!$F$2:$F$274,'University Data'!$G$2:$G$274),,0)</f>
        <v>2</v>
      </c>
      <c r="J198" s="57">
        <f ca="1">IF(((Inputs!$D$8-F198)/Inputs!$D$8)&gt;0,(Inputs!$D$8-F198)/Inputs!$D$8,0)</f>
        <v>5.0500000000000003E-2</v>
      </c>
      <c r="K198" s="58">
        <f>IF(Inputs!$E$8='Output Calculations'!B198,1,IF(Inputs!$E$8="Any",1,0))</f>
        <v>0</v>
      </c>
      <c r="L198" s="49">
        <f>IF(AND(Inputs!$E$8=B198,Inputs!$F$8=C198),1,IF(AND(Inputs!$E$8=B198,Inputs!$F$8="Any"),1,IF(AND(Inputs!$E$8="Any",Inputs!$F$8="Any"),1,IF(AND(Inputs!$E$8="Any",Inputs!$F$8=C198),1,0))))</f>
        <v>0</v>
      </c>
      <c r="M198" s="50">
        <f t="shared" si="3"/>
        <v>1</v>
      </c>
      <c r="N198" s="49">
        <f>IF('Output Calculations'!I198&gt;=Inputs!$H$8,100%,0%)</f>
        <v>1</v>
      </c>
      <c r="O198" s="106">
        <f ca="1">SUMPRODUCT(J198:N198,Inputs!$D$9:$H$9)/SUM(Inputs!$D$9:$H$9)</f>
        <v>0.50505</v>
      </c>
      <c r="P198" s="107">
        <f>_xlfn.XLOOKUP(C198,'Safety Index'!$A$2:$A$164,'Safety Index'!$D$2:$D$164,,0)</f>
        <v>0.91332304526748975</v>
      </c>
      <c r="Q198" s="18" cm="1">
        <f t="array" ref="Q198:R198">_xlfn.XLOOKUP(A198,'University Data'!$E$2:$E$274,IF(Inputs!$C$8='Unique University Data'!$D$3,'University Data'!$N$2:$O$274,'University Data'!$L$2:$M$274),,0)</f>
        <v>2.92</v>
      </c>
      <c r="R198" s="18">
        <v>3.27</v>
      </c>
      <c r="S198" s="76">
        <f>(IF(AND(Q198=0,R198=0),(Inputs!$B$8/4.3)*LOG(I198+1),IF(R198=Q198,IF(Inputs!$B$8&gt;=Q198,1,0),MIN(1,MAX(0,(Inputs!$B$8-Q198)/(R198-Q198))*LOG(I198+1))))*0.9+IF(AND(Inputs!$B$8&gt;R198,R198&gt;0),((Inputs!$B$8-R198)/(4.3-R198))*0.1,0))</f>
        <v>0.95825242718446602</v>
      </c>
      <c r="T198" s="108">
        <f>IF(S198=0,0,(S198*0.8)+((Inputs!$J$8/5)*0.2))</f>
        <v>0.96660194174757286</v>
      </c>
      <c r="U198" s="74">
        <f ca="1">IF(AND(Inputs!$I$8='Unique University Data'!$F$2,S198&gt;0),AVERAGE(O198,P198,T198),IF(T198=0,0,IF(T198=0,0,AVERAGE(O198,T198))))</f>
        <v>0.79499166233835405</v>
      </c>
      <c r="V198" s="110" t="str">
        <f>_xlfn.XLOOKUP(A198,'University Data'!$E$2:$E$274,'University Data'!$I$2:$I$274)</f>
        <v>BAcc, BBM, BSc (Econ)</v>
      </c>
    </row>
    <row r="199" spans="1:22" ht="27.6">
      <c r="A199" s="3" t="s">
        <v>251</v>
      </c>
      <c r="B199" s="52" t="str" cm="1">
        <f t="array" ref="B199:C199">_xlfn.XLOOKUP(A199,'University Data'!$E$2:$E$274,'University Data'!$B$2:$C$274)</f>
        <v>Oceania</v>
      </c>
      <c r="C199" s="47" t="str">
        <v>New Zealand</v>
      </c>
      <c r="D199" s="51">
        <f>IF(Inputs!$B$8&gt;=(_xlfn.XLOOKUP('Output Calculations'!A199,'University Data'!$E$2:$E$276,'University Data'!$H$2:$H$276,,0)),1,0)</f>
        <v>0</v>
      </c>
      <c r="E199" s="51" t="str">
        <f>_xlfn.XLOOKUP(A199,'University Data'!$E$2:$E$274,'University Data'!$S$2:$S$274)</f>
        <v>Yes (Subject to Availability)</v>
      </c>
      <c r="F199" s="48">
        <f ca="1">_xlfn.XLOOKUP(A199,'University Data'!$E$2:$E$274,'University Data'!$V$2:$V$274)</f>
        <v>917.52</v>
      </c>
      <c r="G199" s="19">
        <f>IF(_xlfn.XLOOKUP(A199,'University Data'!$E$2:$E$274,'University Data'!$K$2:$K$274,,0)='Unique University Data'!$D$2,1,IF(_xlfn.XLOOKUP(A199,'University Data'!$E$2:$E$274,'University Data'!$K$2:$K$274,,0)=Inputs!$C$8,1,0))</f>
        <v>1</v>
      </c>
      <c r="H199" s="54" cm="1">
        <f t="array" ref="H199">IF(SUMPRODUCT(('University Mapping Data'!B:B = 'Output Calculations'!$A199)*('University Mapping Data'!D:D = Inputs!$G$6))&gt; 0, 1, 0)+ IF(SUMPRODUCT(('University Mapping Data'!B:B = 'Output Calculations'!$A199)*('University Mapping Data'!D:D = Inputs!$G$8)) &gt; 0, 1, 0)</f>
        <v>2</v>
      </c>
      <c r="I199" s="19" cm="1">
        <f t="array" ref="I199">_xlfn.XLOOKUP(A199,'University Data'!$E$2:$E$274,IF(Inputs!$C$8='Unique University Data'!$D$3,'University Data'!$F$2:$F$274,'University Data'!$G$2:$G$274),,0)</f>
        <v>1</v>
      </c>
      <c r="J199" s="57">
        <f ca="1">IF(((Inputs!$D$8-F199)/Inputs!$D$8)&gt;0,(Inputs!$D$8-F199)/Inputs!$D$8,0)</f>
        <v>0.69416</v>
      </c>
      <c r="K199" s="58">
        <f>IF(Inputs!$E$8='Output Calculations'!B199,1,IF(Inputs!$E$8="Any",1,0))</f>
        <v>0</v>
      </c>
      <c r="L199" s="49">
        <f>IF(AND(Inputs!$E$8=B199,Inputs!$F$8=C199),1,IF(AND(Inputs!$E$8=B199,Inputs!$F$8="Any"),1,IF(AND(Inputs!$E$8="Any",Inputs!$F$8="Any"),1,IF(AND(Inputs!$E$8="Any",Inputs!$F$8=C199),1,0))))</f>
        <v>0</v>
      </c>
      <c r="M199" s="50">
        <f t="shared" si="3"/>
        <v>1</v>
      </c>
      <c r="N199" s="49">
        <f>IF('Output Calculations'!I199&gt;=Inputs!$H$8,100%,0%)</f>
        <v>1</v>
      </c>
      <c r="O199" s="106">
        <f ca="1">SUMPRODUCT(J199:N199,Inputs!$D$9:$H$9)/SUM(Inputs!$D$9:$H$9)</f>
        <v>0.56941600000000003</v>
      </c>
      <c r="P199" s="107">
        <f>_xlfn.XLOOKUP(C199,'Safety Index'!$A$2:$A$164,'Safety Index'!$D$2:$D$164,,0)</f>
        <v>0.94573045267489719</v>
      </c>
      <c r="Q199" s="18" cm="1">
        <f t="array" ref="Q199:R199">_xlfn.XLOOKUP(A199,'University Data'!$E$2:$E$274,IF(Inputs!$C$8='Unique University Data'!$D$3,'University Data'!$N$2:$O$274,'University Data'!$L$2:$M$274),,0)</f>
        <v>3.26</v>
      </c>
      <c r="R199" s="18">
        <v>3.26</v>
      </c>
      <c r="S199" s="76">
        <f>(IF(AND(Q199=0,R199=0),(Inputs!$B$8/4.3)*LOG(I199+1),IF(R199=Q199,IF(Inputs!$B$8&gt;=Q199,1,0),MIN(1,MAX(0,(Inputs!$B$8-Q199)/(R199-Q199))*LOG(I199+1))))*0.9+IF(AND(Inputs!$B$8&gt;R199,R199&gt;0),((Inputs!$B$8-R199)/(4.3-R199))*0.1,0))</f>
        <v>0.95865384615384619</v>
      </c>
      <c r="T199" s="108">
        <f>IF(S199=0,0,(S199*0.8)+((Inputs!$J$8/5)*0.2))</f>
        <v>0.966923076923077</v>
      </c>
      <c r="U199" s="74">
        <f ca="1">IF(AND(Inputs!$I$8='Unique University Data'!$F$2,S199&gt;0),AVERAGE(O199,P199,T199),IF(T199=0,0,IF(T199=0,0,AVERAGE(O199,T199))))</f>
        <v>0.82735650986599152</v>
      </c>
      <c r="V199" s="110" t="str">
        <f>_xlfn.XLOOKUP(A199,'University Data'!$E$2:$E$274,'University Data'!$I$2:$I$274)</f>
        <v>All</v>
      </c>
    </row>
    <row r="200" spans="1:22" ht="14.45">
      <c r="A200" s="3" t="s">
        <v>252</v>
      </c>
      <c r="B200" s="52" t="str" cm="1">
        <f t="array" ref="B200:C200">_xlfn.XLOOKUP(A200,'University Data'!$E$2:$E$274,'University Data'!$B$2:$C$274)</f>
        <v>Europe</v>
      </c>
      <c r="C200" s="47" t="str">
        <v>Denmark</v>
      </c>
      <c r="D200" s="51">
        <f>IF(Inputs!$B$8&gt;=(_xlfn.XLOOKUP('Output Calculations'!A200,'University Data'!$E$2:$E$276,'University Data'!$H$2:$H$276,,0)),1,0)</f>
        <v>1</v>
      </c>
      <c r="E200" s="51" t="str">
        <f>_xlfn.XLOOKUP(A200,'University Data'!$E$2:$E$274,'University Data'!$S$2:$S$274)</f>
        <v>No</v>
      </c>
      <c r="F200" s="48">
        <f ca="1">_xlfn.XLOOKUP(A200,'University Data'!$E$2:$E$274,'University Data'!$V$2:$V$274)</f>
        <v>2299.1489999999999</v>
      </c>
      <c r="G200" s="19">
        <f>IF(_xlfn.XLOOKUP(A200,'University Data'!$E$2:$E$274,'University Data'!$K$2:$K$274,,0)='Unique University Data'!$D$2,1,IF(_xlfn.XLOOKUP(A200,'University Data'!$E$2:$E$274,'University Data'!$K$2:$K$274,,0)=Inputs!$C$8,1,0))</f>
        <v>1</v>
      </c>
      <c r="H200" s="54" cm="1">
        <f t="array" ref="H200">IF(SUMPRODUCT(('University Mapping Data'!B:B = 'Output Calculations'!$A200)*('University Mapping Data'!D:D = Inputs!$G$6))&gt; 0, 1, 0)+ IF(SUMPRODUCT(('University Mapping Data'!B:B = 'Output Calculations'!$A200)*('University Mapping Data'!D:D = Inputs!$G$8)) &gt; 0, 1, 0)</f>
        <v>0</v>
      </c>
      <c r="I200" s="18" cm="1">
        <f t="array" ref="I200">_xlfn.XLOOKUP(A200,'University Data'!$E$2:$E$274,IF(Inputs!$C$8='Unique University Data'!$D$3,'University Data'!$F$2:$F$274,'University Data'!$G$2:$G$274),,0)</f>
        <v>0</v>
      </c>
      <c r="J200" s="57">
        <f ca="1">IF(((Inputs!$D$8-F200)/Inputs!$D$8)&gt;0,(Inputs!$D$8-F200)/Inputs!$D$8,0)</f>
        <v>0.23361700000000005</v>
      </c>
      <c r="K200" s="58">
        <f>IF(Inputs!$E$8='Output Calculations'!B200,1,IF(Inputs!$E$8="Any",1,0))</f>
        <v>0</v>
      </c>
      <c r="L200" s="49">
        <f>IF(AND(Inputs!$E$8=B200,Inputs!$F$8=C200),1,IF(AND(Inputs!$E$8=B200,Inputs!$F$8="Any"),1,IF(AND(Inputs!$E$8="Any",Inputs!$F$8="Any"),1,IF(AND(Inputs!$E$8="Any",Inputs!$F$8=C200),1,0))))</f>
        <v>0</v>
      </c>
      <c r="M200" s="50">
        <f t="shared" si="3"/>
        <v>0</v>
      </c>
      <c r="N200" s="49">
        <f>IF('Output Calculations'!I200&gt;=Inputs!$H$8,100%,0%)</f>
        <v>0</v>
      </c>
      <c r="O200" s="106">
        <f ca="1">SUMPRODUCT(J200:N200,Inputs!$D$9:$H$9)/SUM(Inputs!$D$9:$H$9)</f>
        <v>2.3361700000000006E-2</v>
      </c>
      <c r="P200" s="107">
        <f>_xlfn.XLOOKUP(C200,'Safety Index'!$A$2:$A$164,'Safety Index'!$D$2:$D$164,,0)</f>
        <v>0.93055555555555569</v>
      </c>
      <c r="Q200" s="18" cm="1">
        <f t="array" ref="Q200:R200">_xlfn.XLOOKUP(A200,'University Data'!$E$2:$E$274,IF(Inputs!$C$8='Unique University Data'!$D$3,'University Data'!$N$2:$O$274,'University Data'!$L$2:$M$274),,0)</f>
        <v>0</v>
      </c>
      <c r="R200" s="18">
        <v>0</v>
      </c>
      <c r="S200" s="76">
        <f>(IF(AND(Q200=0,R200=0),(Inputs!$B$8/4.3)*LOG(I200+1),IF(R200=Q200,IF(Inputs!$B$8&gt;=Q200,1,0),MIN(1,MAX(0,(Inputs!$B$8-Q200)/(R200-Q200))*LOG(I200+1))))*0.9+IF(AND(Inputs!$B$8&gt;R200,R200&gt;0),((Inputs!$B$8-R200)/(4.3-R200))*0.1,0))</f>
        <v>0</v>
      </c>
      <c r="T200" s="108">
        <f>IF(S200=0,0,(S200*0.8)+((Inputs!$J$8/5)*0.2))</f>
        <v>0</v>
      </c>
      <c r="U200" s="74">
        <f>IF(AND(Inputs!$I$8='Unique University Data'!$F$2,S200&gt;0),AVERAGE(O200,P200,T200),IF(T200=0,0,IF(T200=0,0,AVERAGE(O200,T200))))</f>
        <v>0</v>
      </c>
      <c r="V200" s="110" t="str">
        <f>_xlfn.XLOOKUP(A200,'University Data'!$E$2:$E$274,'University Data'!$I$2:$I$274)</f>
        <v>All</v>
      </c>
    </row>
    <row r="201" spans="1:22" ht="27.6">
      <c r="A201" s="3" t="s">
        <v>253</v>
      </c>
      <c r="B201" s="52" t="str" cm="1">
        <f t="array" ref="B201:C201">_xlfn.XLOOKUP(A201,'University Data'!$E$2:$E$274,'University Data'!$B$2:$C$274)</f>
        <v>Europe</v>
      </c>
      <c r="C201" s="47" t="str">
        <v>Poland</v>
      </c>
      <c r="D201" s="51">
        <f>IF(Inputs!$B$8&gt;=(_xlfn.XLOOKUP('Output Calculations'!A201,'University Data'!$E$2:$E$276,'University Data'!$H$2:$H$276,,0)),1,0)</f>
        <v>0</v>
      </c>
      <c r="E201" s="51" t="str">
        <f>_xlfn.XLOOKUP(A201,'University Data'!$E$2:$E$274,'University Data'!$S$2:$S$274)</f>
        <v>Yes (Subject to Availability)</v>
      </c>
      <c r="F201" s="48">
        <f ca="1">_xlfn.XLOOKUP(A201,'University Data'!$E$2:$E$274,'University Data'!$V$2:$V$274)</f>
        <v>629.64</v>
      </c>
      <c r="G201" s="19">
        <f>IF(_xlfn.XLOOKUP(A201,'University Data'!$E$2:$E$274,'University Data'!$K$2:$K$274,,0)='Unique University Data'!$D$2,1,IF(_xlfn.XLOOKUP(A201,'University Data'!$E$2:$E$274,'University Data'!$K$2:$K$274,,0)=Inputs!$C$8,1,0))</f>
        <v>0</v>
      </c>
      <c r="H201" s="54" cm="1">
        <f t="array" ref="H201">IF(SUMPRODUCT(('University Mapping Data'!B:B = 'Output Calculations'!$A201)*('University Mapping Data'!D:D = Inputs!$G$6))&gt; 0, 1, 0)+ IF(SUMPRODUCT(('University Mapping Data'!B:B = 'Output Calculations'!$A201)*('University Mapping Data'!D:D = Inputs!$G$8)) &gt; 0, 1, 0)</f>
        <v>0</v>
      </c>
      <c r="I201" s="19" cm="1">
        <f t="array" ref="I201">_xlfn.XLOOKUP(A201,'University Data'!$E$2:$E$274,IF(Inputs!$C$8='Unique University Data'!$D$3,'University Data'!$F$2:$F$274,'University Data'!$G$2:$G$274),,0)</f>
        <v>0</v>
      </c>
      <c r="J201" s="57">
        <f ca="1">IF(((Inputs!$D$8-F201)/Inputs!$D$8)&gt;0,(Inputs!$D$8-F201)/Inputs!$D$8,0)</f>
        <v>0.79012000000000004</v>
      </c>
      <c r="K201" s="58">
        <f>IF(Inputs!$E$8='Output Calculations'!B201,1,IF(Inputs!$E$8="Any",1,0))</f>
        <v>0</v>
      </c>
      <c r="L201" s="49">
        <f>IF(AND(Inputs!$E$8=B201,Inputs!$F$8=C201),1,IF(AND(Inputs!$E$8=B201,Inputs!$F$8="Any"),1,IF(AND(Inputs!$E$8="Any",Inputs!$F$8="Any"),1,IF(AND(Inputs!$E$8="Any",Inputs!$F$8=C201),1,0))))</f>
        <v>0</v>
      </c>
      <c r="M201" s="50">
        <f t="shared" si="3"/>
        <v>0</v>
      </c>
      <c r="N201" s="49">
        <f>IF('Output Calculations'!I201&gt;=Inputs!$H$8,100%,0%)</f>
        <v>0</v>
      </c>
      <c r="O201" s="106">
        <f ca="1">SUMPRODUCT(J201:N201,Inputs!$D$9:$H$9)/SUM(Inputs!$D$9:$H$9)</f>
        <v>7.9011999999999999E-2</v>
      </c>
      <c r="P201" s="107">
        <f>_xlfn.XLOOKUP(C201,'Safety Index'!$A$2:$A$164,'Safety Index'!$D$2:$D$164,,0)</f>
        <v>0.8544238683127573</v>
      </c>
      <c r="Q201" s="18" cm="1">
        <f t="array" ref="Q201:R201">_xlfn.XLOOKUP(A201,'University Data'!$E$2:$E$274,IF(Inputs!$C$8='Unique University Data'!$D$3,'University Data'!$N$2:$O$274,'University Data'!$L$2:$M$274),,0)</f>
        <v>0</v>
      </c>
      <c r="R201" s="18">
        <v>0</v>
      </c>
      <c r="S201" s="76">
        <f>(IF(AND(Q201=0,R201=0),(Inputs!$B$8/4.3)*LOG(I201+1),IF(R201=Q201,IF(Inputs!$B$8&gt;=Q201,1,0),MIN(1,MAX(0,(Inputs!$B$8-Q201)/(R201-Q201))*LOG(I201+1))))*0.9+IF(AND(Inputs!$B$8&gt;R201,R201&gt;0),((Inputs!$B$8-R201)/(4.3-R201))*0.1,0))</f>
        <v>0</v>
      </c>
      <c r="T201" s="108">
        <f>IF(S201=0,0,(S201*0.8)+((Inputs!$J$8/5)*0.2))</f>
        <v>0</v>
      </c>
      <c r="U201" s="74">
        <f>IF(AND(Inputs!$I$8='Unique University Data'!$F$2,S201&gt;0),AVERAGE(O201,P201,T201),IF(T201=0,0,IF(T201=0,0,AVERAGE(O201,T201))))</f>
        <v>0</v>
      </c>
      <c r="V201" s="110" t="str">
        <f>_xlfn.XLOOKUP(A201,'University Data'!$E$2:$E$274,'University Data'!$I$2:$I$274)</f>
        <v>All (except LLB &amp; JD)</v>
      </c>
    </row>
    <row r="202" spans="1:22" ht="27.6">
      <c r="A202" s="3" t="s">
        <v>254</v>
      </c>
      <c r="B202" s="52" t="str" cm="1">
        <f t="array" ref="B202:C202">_xlfn.XLOOKUP(A202,'University Data'!$E$2:$E$274,'University Data'!$B$2:$C$274)</f>
        <v>Europe</v>
      </c>
      <c r="C202" s="47" t="str">
        <v>UK</v>
      </c>
      <c r="D202" s="51">
        <f>IF(Inputs!$B$8&gt;=(_xlfn.XLOOKUP('Output Calculations'!A202,'University Data'!$E$2:$E$276,'University Data'!$H$2:$H$276,,0)),1,0)</f>
        <v>0</v>
      </c>
      <c r="E202" s="51" t="str">
        <f>_xlfn.XLOOKUP(A202,'University Data'!$E$2:$E$274,'University Data'!$S$2:$S$274)</f>
        <v>Yes (Subject to Availability)</v>
      </c>
      <c r="F202" s="48">
        <f ca="1">_xlfn.XLOOKUP(A202,'University Data'!$E$2:$E$274,'University Data'!$V$2:$V$274)</f>
        <v>3428.5717</v>
      </c>
      <c r="G202" s="19">
        <f>IF(_xlfn.XLOOKUP(A202,'University Data'!$E$2:$E$274,'University Data'!$K$2:$K$274,,0)='Unique University Data'!$D$2,1,IF(_xlfn.XLOOKUP(A202,'University Data'!$E$2:$E$274,'University Data'!$K$2:$K$274,,0)=Inputs!$C$8,1,0))</f>
        <v>1</v>
      </c>
      <c r="H202" s="54" cm="1">
        <f t="array" ref="H202">IF(SUMPRODUCT(('University Mapping Data'!B:B = 'Output Calculations'!$A202)*('University Mapping Data'!D:D = Inputs!$G$6))&gt; 0, 1, 0)+ IF(SUMPRODUCT(('University Mapping Data'!B:B = 'Output Calculations'!$A202)*('University Mapping Data'!D:D = Inputs!$G$8)) &gt; 0, 1, 0)</f>
        <v>2</v>
      </c>
      <c r="I202" s="18" cm="1">
        <f t="array" ref="I202">_xlfn.XLOOKUP(A202,'University Data'!$E$2:$E$274,IF(Inputs!$C$8='Unique University Data'!$D$3,'University Data'!$F$2:$F$274,'University Data'!$G$2:$G$274),,0)</f>
        <v>3</v>
      </c>
      <c r="J202" s="57">
        <f ca="1">IF(((Inputs!$D$8-F202)/Inputs!$D$8)&gt;0,(Inputs!$D$8-F202)/Inputs!$D$8,0)</f>
        <v>0</v>
      </c>
      <c r="K202" s="58">
        <f>IF(Inputs!$E$8='Output Calculations'!B202,1,IF(Inputs!$E$8="Any",1,0))</f>
        <v>0</v>
      </c>
      <c r="L202" s="49">
        <f>IF(AND(Inputs!$E$8=B202,Inputs!$F$8=C202),1,IF(AND(Inputs!$E$8=B202,Inputs!$F$8="Any"),1,IF(AND(Inputs!$E$8="Any",Inputs!$F$8="Any"),1,IF(AND(Inputs!$E$8="Any",Inputs!$F$8=C202),1,0))))</f>
        <v>0</v>
      </c>
      <c r="M202" s="50">
        <f t="shared" si="3"/>
        <v>1</v>
      </c>
      <c r="N202" s="49">
        <f>IF('Output Calculations'!I202&gt;=Inputs!$H$8,100%,0%)</f>
        <v>1</v>
      </c>
      <c r="O202" s="106">
        <f ca="1">SUMPRODUCT(J202:N202,Inputs!$D$9:$H$9)/SUM(Inputs!$D$9:$H$9)</f>
        <v>0.5</v>
      </c>
      <c r="P202" s="107">
        <f>_xlfn.XLOOKUP(C202,'Safety Index'!$A$2:$A$164,'Safety Index'!$D$2:$D$164,,0)</f>
        <v>0.84799382716049376</v>
      </c>
      <c r="Q202" s="18" cm="1">
        <f t="array" ref="Q202:R202">_xlfn.XLOOKUP(A202,'University Data'!$E$2:$E$274,IF(Inputs!$C$8='Unique University Data'!$D$3,'University Data'!$N$2:$O$274,'University Data'!$L$2:$M$274),,0)</f>
        <v>3.91</v>
      </c>
      <c r="R202" s="18">
        <v>4.08</v>
      </c>
      <c r="S202" s="76">
        <f>(IF(AND(Q202=0,R202=0),(Inputs!$B$8/4.3)*LOG(I202+1),IF(R202=Q202,IF(Inputs!$B$8&gt;=Q202,1,0),MIN(1,MAX(0,(Inputs!$B$8-Q202)/(R202-Q202))*LOG(I202+1))))*0.9+IF(AND(Inputs!$B$8&gt;R202,R202&gt;0),((Inputs!$B$8-R202)/(4.3-R202))*0.1,0))</f>
        <v>0</v>
      </c>
      <c r="T202" s="108">
        <f>IF(S202=0,0,(S202*0.8)+((Inputs!$J$8/5)*0.2))</f>
        <v>0</v>
      </c>
      <c r="U202" s="74">
        <f>IF(AND(Inputs!$I$8='Unique University Data'!$F$2,S202&gt;0),AVERAGE(O202,P202,T202),IF(T202=0,0,IF(T202=0,0,AVERAGE(O202,T202))))</f>
        <v>0</v>
      </c>
      <c r="V202" s="110" t="str">
        <f>_xlfn.XLOOKUP(A202,'University Data'!$E$2:$E$274,'University Data'!$I$2:$I$274)</f>
        <v>All (except LLB &amp; JD)</v>
      </c>
    </row>
    <row r="203" spans="1:22" ht="27.6">
      <c r="A203" s="3" t="s">
        <v>255</v>
      </c>
      <c r="B203" s="52" t="str" cm="1">
        <f t="array" ref="B203:C203">_xlfn.XLOOKUP(A203,'University Data'!$E$2:$E$274,'University Data'!$B$2:$C$274)</f>
        <v>Europe</v>
      </c>
      <c r="C203" s="47" t="str">
        <v>UK</v>
      </c>
      <c r="D203" s="51">
        <f>IF(Inputs!$B$8&gt;=(_xlfn.XLOOKUP('Output Calculations'!A203,'University Data'!$E$2:$E$276,'University Data'!$H$2:$H$276,,0)),1,0)</f>
        <v>0</v>
      </c>
      <c r="E203" s="51" t="str">
        <f>_xlfn.XLOOKUP(A203,'University Data'!$E$2:$E$274,'University Data'!$S$2:$S$274)</f>
        <v>Yes (Subject to Availability)</v>
      </c>
      <c r="F203" s="48">
        <f ca="1">_xlfn.XLOOKUP(A203,'University Data'!$E$2:$E$274,'University Data'!$V$2:$V$274)</f>
        <v>2844.9300000000003</v>
      </c>
      <c r="G203" s="19">
        <f>IF(_xlfn.XLOOKUP(A203,'University Data'!$E$2:$E$274,'University Data'!$K$2:$K$274,,0)='Unique University Data'!$D$2,1,IF(_xlfn.XLOOKUP(A203,'University Data'!$E$2:$E$274,'University Data'!$K$2:$K$274,,0)=Inputs!$C$8,1,0))</f>
        <v>1</v>
      </c>
      <c r="H203" s="54" cm="1">
        <f t="array" ref="H203">IF(SUMPRODUCT(('University Mapping Data'!B:B = 'Output Calculations'!$A203)*('University Mapping Data'!D:D = Inputs!$G$6))&gt; 0, 1, 0)+ IF(SUMPRODUCT(('University Mapping Data'!B:B = 'Output Calculations'!$A203)*('University Mapping Data'!D:D = Inputs!$G$8)) &gt; 0, 1, 0)</f>
        <v>2</v>
      </c>
      <c r="I203" s="19" cm="1">
        <f t="array" ref="I203">_xlfn.XLOOKUP(A203,'University Data'!$E$2:$E$274,IF(Inputs!$C$8='Unique University Data'!$D$3,'University Data'!$F$2:$F$274,'University Data'!$G$2:$G$274),,0)</f>
        <v>2</v>
      </c>
      <c r="J203" s="57">
        <f ca="1">IF(((Inputs!$D$8-F203)/Inputs!$D$8)&gt;0,(Inputs!$D$8-F203)/Inputs!$D$8,0)</f>
        <v>5.1689999999999903E-2</v>
      </c>
      <c r="K203" s="58">
        <f>IF(Inputs!$E$8='Output Calculations'!B203,1,IF(Inputs!$E$8="Any",1,0))</f>
        <v>0</v>
      </c>
      <c r="L203" s="49">
        <f>IF(AND(Inputs!$E$8=B203,Inputs!$F$8=C203),1,IF(AND(Inputs!$E$8=B203,Inputs!$F$8="Any"),1,IF(AND(Inputs!$E$8="Any",Inputs!$F$8="Any"),1,IF(AND(Inputs!$E$8="Any",Inputs!$F$8=C203),1,0))))</f>
        <v>0</v>
      </c>
      <c r="M203" s="50">
        <f t="shared" si="3"/>
        <v>1</v>
      </c>
      <c r="N203" s="49">
        <f>IF('Output Calculations'!I203&gt;=Inputs!$H$8,100%,0%)</f>
        <v>1</v>
      </c>
      <c r="O203" s="106">
        <f ca="1">SUMPRODUCT(J203:N203,Inputs!$D$9:$H$9)/SUM(Inputs!$D$9:$H$9)</f>
        <v>0.50516899999999998</v>
      </c>
      <c r="P203" s="107">
        <f>_xlfn.XLOOKUP(C203,'Safety Index'!$A$2:$A$164,'Safety Index'!$D$2:$D$164,,0)</f>
        <v>0.84799382716049376</v>
      </c>
      <c r="Q203" s="18" cm="1">
        <f t="array" ref="Q203:R203">_xlfn.XLOOKUP(A203,'University Data'!$E$2:$E$274,IF(Inputs!$C$8='Unique University Data'!$D$3,'University Data'!$N$2:$O$274,'University Data'!$L$2:$M$274),,0)</f>
        <v>3.33</v>
      </c>
      <c r="R203" s="18">
        <v>3.44</v>
      </c>
      <c r="S203" s="76">
        <f>(IF(AND(Q203=0,R203=0),(Inputs!$B$8/4.3)*LOG(I203+1),IF(R203=Q203,IF(Inputs!$B$8&gt;=Q203,1,0),MIN(1,MAX(0,(Inputs!$B$8-Q203)/(R203-Q203))*LOG(I203+1))))*0.9+IF(AND(Inputs!$B$8&gt;R203,R203&gt;0),((Inputs!$B$8-R203)/(4.3-R203))*0.1,0))</f>
        <v>0.95000000000000007</v>
      </c>
      <c r="T203" s="108">
        <f>IF(S203=0,0,(S203*0.8)+((Inputs!$J$8/5)*0.2))</f>
        <v>0.96000000000000019</v>
      </c>
      <c r="U203" s="74">
        <f ca="1">IF(AND(Inputs!$I$8='Unique University Data'!$F$2,S203&gt;0),AVERAGE(O203,P203,T203),IF(T203=0,0,IF(T203=0,0,AVERAGE(O203,T203))))</f>
        <v>0.77105427572016472</v>
      </c>
      <c r="V203" s="110" t="str">
        <f>_xlfn.XLOOKUP(A203,'University Data'!$E$2:$E$274,'University Data'!$I$2:$I$274)</f>
        <v>All</v>
      </c>
    </row>
    <row r="204" spans="1:22" ht="27.6">
      <c r="A204" s="3" t="s">
        <v>256</v>
      </c>
      <c r="B204" s="52" t="str" cm="1">
        <f t="array" ref="B204:C204">_xlfn.XLOOKUP(A204,'University Data'!$E$2:$E$274,'University Data'!$B$2:$C$274)</f>
        <v>Europe</v>
      </c>
      <c r="C204" s="47" t="str">
        <v>Switzerland</v>
      </c>
      <c r="D204" s="51">
        <f>IF(Inputs!$B$8&gt;=(_xlfn.XLOOKUP('Output Calculations'!A204,'University Data'!$E$2:$E$276,'University Data'!$H$2:$H$276,,0)),1,0)</f>
        <v>0</v>
      </c>
      <c r="E204" s="51" t="str">
        <f>_xlfn.XLOOKUP(A204,'University Data'!$E$2:$E$274,'University Data'!$S$2:$S$274)</f>
        <v>Yes (Subject to Availability)</v>
      </c>
      <c r="F204" s="48">
        <f ca="1">_xlfn.XLOOKUP(A204,'University Data'!$E$2:$E$274,'University Data'!$V$2:$V$274)</f>
        <v>2737</v>
      </c>
      <c r="G204" s="19">
        <f>IF(_xlfn.XLOOKUP(A204,'University Data'!$E$2:$E$274,'University Data'!$K$2:$K$274,,0)='Unique University Data'!$D$2,1,IF(_xlfn.XLOOKUP(A204,'University Data'!$E$2:$E$274,'University Data'!$K$2:$K$274,,0)=Inputs!$C$8,1,0))</f>
        <v>0</v>
      </c>
      <c r="H204" s="54" cm="1">
        <f t="array" ref="H204">IF(SUMPRODUCT(('University Mapping Data'!B:B = 'Output Calculations'!$A204)*('University Mapping Data'!D:D = Inputs!$G$6))&gt; 0, 1, 0)+ IF(SUMPRODUCT(('University Mapping Data'!B:B = 'Output Calculations'!$A204)*('University Mapping Data'!D:D = Inputs!$G$8)) &gt; 0, 1, 0)</f>
        <v>2</v>
      </c>
      <c r="I204" s="18" cm="1">
        <f t="array" ref="I204">_xlfn.XLOOKUP(A204,'University Data'!$E$2:$E$274,IF(Inputs!$C$8='Unique University Data'!$D$3,'University Data'!$F$2:$F$274,'University Data'!$G$2:$G$274),,0)</f>
        <v>0</v>
      </c>
      <c r="J204" s="57">
        <f ca="1">IF(((Inputs!$D$8-F204)/Inputs!$D$8)&gt;0,(Inputs!$D$8-F204)/Inputs!$D$8,0)</f>
        <v>8.7666666666666671E-2</v>
      </c>
      <c r="K204" s="58">
        <f>IF(Inputs!$E$8='Output Calculations'!B204,1,IF(Inputs!$E$8="Any",1,0))</f>
        <v>0</v>
      </c>
      <c r="L204" s="49">
        <f>IF(AND(Inputs!$E$8=B204,Inputs!$F$8=C204),1,IF(AND(Inputs!$E$8=B204,Inputs!$F$8="Any"),1,IF(AND(Inputs!$E$8="Any",Inputs!$F$8="Any"),1,IF(AND(Inputs!$E$8="Any",Inputs!$F$8=C204),1,0))))</f>
        <v>0</v>
      </c>
      <c r="M204" s="50">
        <f t="shared" si="3"/>
        <v>1</v>
      </c>
      <c r="N204" s="49">
        <f>IF('Output Calculations'!I204&gt;=Inputs!$H$8,100%,0%)</f>
        <v>0</v>
      </c>
      <c r="O204" s="106">
        <f ca="1">SUMPRODUCT(J204:N204,Inputs!$D$9:$H$9)/SUM(Inputs!$D$9:$H$9)</f>
        <v>0.10876666666666668</v>
      </c>
      <c r="P204" s="107">
        <f>_xlfn.XLOOKUP(C204,'Safety Index'!$A$2:$A$164,'Safety Index'!$D$2:$D$164,,0)</f>
        <v>0.93878600823045266</v>
      </c>
      <c r="Q204" s="18" cm="1">
        <f t="array" ref="Q204:R204">_xlfn.XLOOKUP(A204,'University Data'!$E$2:$E$274,IF(Inputs!$C$8='Unique University Data'!$D$3,'University Data'!$N$2:$O$274,'University Data'!$L$2:$M$274),,0)</f>
        <v>0</v>
      </c>
      <c r="R204" s="18">
        <v>0</v>
      </c>
      <c r="S204" s="76">
        <f>(IF(AND(Q204=0,R204=0),(Inputs!$B$8/4.3)*LOG(I204+1),IF(R204=Q204,IF(Inputs!$B$8&gt;=Q204,1,0),MIN(1,MAX(0,(Inputs!$B$8-Q204)/(R204-Q204))*LOG(I204+1))))*0.9+IF(AND(Inputs!$B$8&gt;R204,R204&gt;0),((Inputs!$B$8-R204)/(4.3-R204))*0.1,0))</f>
        <v>0</v>
      </c>
      <c r="T204" s="108">
        <f>IF(S204=0,0,(S204*0.8)+((Inputs!$J$8/5)*0.2))</f>
        <v>0</v>
      </c>
      <c r="U204" s="74">
        <f>IF(AND(Inputs!$I$8='Unique University Data'!$F$2,S204&gt;0),AVERAGE(O204,P204,T204),IF(T204=0,0,IF(T204=0,0,AVERAGE(O204,T204))))</f>
        <v>0</v>
      </c>
      <c r="V204" s="110" t="str">
        <f>_xlfn.XLOOKUP(A204,'University Data'!$E$2:$E$274,'University Data'!$I$2:$I$274)</f>
        <v>All (except LLB &amp; JD)</v>
      </c>
    </row>
    <row r="205" spans="1:22" ht="27.6">
      <c r="A205" s="3" t="s">
        <v>257</v>
      </c>
      <c r="B205" s="52" t="str" cm="1">
        <f t="array" ref="B205:C205">_xlfn.XLOOKUP(A205,'University Data'!$E$2:$E$274,'University Data'!$B$2:$C$274)</f>
        <v>Europe</v>
      </c>
      <c r="C205" s="47" t="str">
        <v>UK</v>
      </c>
      <c r="D205" s="51">
        <f>IF(Inputs!$B$8&gt;=(_xlfn.XLOOKUP('Output Calculations'!A205,'University Data'!$E$2:$E$276,'University Data'!$H$2:$H$276,,0)),1,0)</f>
        <v>0</v>
      </c>
      <c r="E205" s="51" t="str">
        <f>_xlfn.XLOOKUP(A205,'University Data'!$E$2:$E$274,'University Data'!$S$2:$S$274)</f>
        <v>Yes (Subject to Availability)</v>
      </c>
      <c r="F205" s="48">
        <f ca="1">_xlfn.XLOOKUP(A205,'University Data'!$E$2:$E$274,'University Data'!$V$2:$V$274)</f>
        <v>3659.6144999999997</v>
      </c>
      <c r="G205" s="19">
        <f>IF(_xlfn.XLOOKUP(A205,'University Data'!$E$2:$E$274,'University Data'!$K$2:$K$274,,0)='Unique University Data'!$D$2,1,IF(_xlfn.XLOOKUP(A205,'University Data'!$E$2:$E$274,'University Data'!$K$2:$K$274,,0)=Inputs!$C$8,1,0))</f>
        <v>1</v>
      </c>
      <c r="H205" s="54" cm="1">
        <f t="array" ref="H205">IF(SUMPRODUCT(('University Mapping Data'!B:B = 'Output Calculations'!$A205)*('University Mapping Data'!D:D = Inputs!$G$6))&gt; 0, 1, 0)+ IF(SUMPRODUCT(('University Mapping Data'!B:B = 'Output Calculations'!$A205)*('University Mapping Data'!D:D = Inputs!$G$8)) &gt; 0, 1, 0)</f>
        <v>2</v>
      </c>
      <c r="I205" s="19" cm="1">
        <f t="array" ref="I205">_xlfn.XLOOKUP(A205,'University Data'!$E$2:$E$274,IF(Inputs!$C$8='Unique University Data'!$D$3,'University Data'!$F$2:$F$274,'University Data'!$G$2:$G$274),,0)</f>
        <v>3</v>
      </c>
      <c r="J205" s="57">
        <f ca="1">IF(((Inputs!$D$8-F205)/Inputs!$D$8)&gt;0,(Inputs!$D$8-F205)/Inputs!$D$8,0)</f>
        <v>0</v>
      </c>
      <c r="K205" s="58">
        <f>IF(Inputs!$E$8='Output Calculations'!B205,1,IF(Inputs!$E$8="Any",1,0))</f>
        <v>0</v>
      </c>
      <c r="L205" s="49">
        <f>IF(AND(Inputs!$E$8=B205,Inputs!$F$8=C205),1,IF(AND(Inputs!$E$8=B205,Inputs!$F$8="Any"),1,IF(AND(Inputs!$E$8="Any",Inputs!$F$8="Any"),1,IF(AND(Inputs!$E$8="Any",Inputs!$F$8=C205),1,0))))</f>
        <v>0</v>
      </c>
      <c r="M205" s="50">
        <f t="shared" si="3"/>
        <v>1</v>
      </c>
      <c r="N205" s="49">
        <f>IF('Output Calculations'!I205&gt;=Inputs!$H$8,100%,0%)</f>
        <v>1</v>
      </c>
      <c r="O205" s="106">
        <f ca="1">SUMPRODUCT(J205:N205,Inputs!$D$9:$H$9)/SUM(Inputs!$D$9:$H$9)</f>
        <v>0.5</v>
      </c>
      <c r="P205" s="107">
        <f>_xlfn.XLOOKUP(C205,'Safety Index'!$A$2:$A$164,'Safety Index'!$D$2:$D$164,,0)</f>
        <v>0.84799382716049376</v>
      </c>
      <c r="Q205" s="18" cm="1">
        <f t="array" ref="Q205:R205">_xlfn.XLOOKUP(A205,'University Data'!$E$2:$E$274,IF(Inputs!$C$8='Unique University Data'!$D$3,'University Data'!$N$2:$O$274,'University Data'!$L$2:$M$274),,0)</f>
        <v>3.55</v>
      </c>
      <c r="R205" s="18">
        <v>3.64</v>
      </c>
      <c r="S205" s="76">
        <f>(IF(AND(Q205=0,R205=0),(Inputs!$B$8/4.3)*LOG(I205+1),IF(R205=Q205,IF(Inputs!$B$8&gt;=Q205,1,0),MIN(1,MAX(0,(Inputs!$B$8-Q205)/(R205-Q205))*LOG(I205+1))))*0.9+IF(AND(Inputs!$B$8&gt;R205,R205&gt;0),((Inputs!$B$8-R205)/(4.3-R205))*0.1,0))</f>
        <v>0.93484848484848493</v>
      </c>
      <c r="T205" s="108">
        <f>IF(S205=0,0,(S205*0.8)+((Inputs!$J$8/5)*0.2))</f>
        <v>0.94787878787878799</v>
      </c>
      <c r="U205" s="74">
        <f ca="1">IF(AND(Inputs!$I$8='Unique University Data'!$F$2,S205&gt;0),AVERAGE(O205,P205,T205),IF(T205=0,0,IF(T205=0,0,AVERAGE(O205,T205))))</f>
        <v>0.76529087167976062</v>
      </c>
      <c r="V205" s="110" t="str">
        <f>_xlfn.XLOOKUP(A205,'University Data'!$E$2:$E$274,'University Data'!$I$2:$I$274)</f>
        <v>All</v>
      </c>
    </row>
    <row r="206" spans="1:22" ht="27.6">
      <c r="A206" s="3" t="s">
        <v>258</v>
      </c>
      <c r="B206" s="52" t="str" cm="1">
        <f t="array" ref="B206:C206">_xlfn.XLOOKUP(A206,'University Data'!$E$2:$E$274,'University Data'!$B$2:$C$274)</f>
        <v>Europe</v>
      </c>
      <c r="C206" s="47" t="str">
        <v>Sweden</v>
      </c>
      <c r="D206" s="51">
        <f>IF(Inputs!$B$8&gt;=(_xlfn.XLOOKUP('Output Calculations'!A206,'University Data'!$E$2:$E$276,'University Data'!$H$2:$H$276,,0)),1,0)</f>
        <v>1</v>
      </c>
      <c r="E206" s="51" t="str">
        <f>_xlfn.XLOOKUP(A206,'University Data'!$E$2:$E$274,'University Data'!$S$2:$S$274)</f>
        <v>Yes (Subject to Availability)</v>
      </c>
      <c r="F206" s="48">
        <f ca="1">_xlfn.XLOOKUP(A206,'University Data'!$E$2:$E$274,'University Data'!$V$2:$V$274)</f>
        <v>1963.3</v>
      </c>
      <c r="G206" s="19">
        <f>IF(_xlfn.XLOOKUP(A206,'University Data'!$E$2:$E$274,'University Data'!$K$2:$K$274,,0)='Unique University Data'!$D$2,1,IF(_xlfn.XLOOKUP(A206,'University Data'!$E$2:$E$274,'University Data'!$K$2:$K$274,,0)=Inputs!$C$8,1,0))</f>
        <v>1</v>
      </c>
      <c r="H206" s="54" cm="1">
        <f t="array" ref="H206">IF(SUMPRODUCT(('University Mapping Data'!B:B = 'Output Calculations'!$A206)*('University Mapping Data'!D:D = Inputs!$G$6))&gt; 0, 1, 0)+ IF(SUMPRODUCT(('University Mapping Data'!B:B = 'Output Calculations'!$A206)*('University Mapping Data'!D:D = Inputs!$G$8)) &gt; 0, 1, 0)</f>
        <v>2</v>
      </c>
      <c r="I206" s="18" cm="1">
        <f t="array" ref="I206">_xlfn.XLOOKUP(A206,'University Data'!$E$2:$E$274,IF(Inputs!$C$8='Unique University Data'!$D$3,'University Data'!$F$2:$F$274,'University Data'!$G$2:$G$274),,0)</f>
        <v>10</v>
      </c>
      <c r="J206" s="57">
        <f ca="1">IF(((Inputs!$D$8-F206)/Inputs!$D$8)&gt;0,(Inputs!$D$8-F206)/Inputs!$D$8,0)</f>
        <v>0.34556666666666669</v>
      </c>
      <c r="K206" s="58">
        <f>IF(Inputs!$E$8='Output Calculations'!B206,1,IF(Inputs!$E$8="Any",1,0))</f>
        <v>0</v>
      </c>
      <c r="L206" s="49">
        <f>IF(AND(Inputs!$E$8=B206,Inputs!$F$8=C206),1,IF(AND(Inputs!$E$8=B206,Inputs!$F$8="Any"),1,IF(AND(Inputs!$E$8="Any",Inputs!$F$8="Any"),1,IF(AND(Inputs!$E$8="Any",Inputs!$F$8=C206),1,0))))</f>
        <v>0</v>
      </c>
      <c r="M206" s="50">
        <f t="shared" si="3"/>
        <v>1</v>
      </c>
      <c r="N206" s="49">
        <f>IF('Output Calculations'!I206&gt;=Inputs!$H$8,100%,0%)</f>
        <v>1</v>
      </c>
      <c r="O206" s="106">
        <f ca="1">SUMPRODUCT(J206:N206,Inputs!$D$9:$H$9)/SUM(Inputs!$D$9:$H$9)</f>
        <v>0.53455666666666668</v>
      </c>
      <c r="P206" s="107">
        <f>_xlfn.XLOOKUP(C206,'Safety Index'!$A$2:$A$164,'Safety Index'!$D$2:$D$164,,0)</f>
        <v>0.82767489711934161</v>
      </c>
      <c r="Q206" s="18" cm="1">
        <f t="array" ref="Q206:R206">_xlfn.XLOOKUP(A206,'University Data'!$E$2:$E$274,IF(Inputs!$C$8='Unique University Data'!$D$3,'University Data'!$N$2:$O$274,'University Data'!$L$2:$M$274),,0)</f>
        <v>3.22</v>
      </c>
      <c r="R206" s="18">
        <v>3.35</v>
      </c>
      <c r="S206" s="76">
        <f>(IF(AND(Q206=0,R206=0),(Inputs!$B$8/4.3)*LOG(I206+1),IF(R206=Q206,IF(Inputs!$B$8&gt;=Q206,1,0),MIN(1,MAX(0,(Inputs!$B$8-Q206)/(R206-Q206))*LOG(I206+1))))*0.9+IF(AND(Inputs!$B$8&gt;R206,R206&gt;0),((Inputs!$B$8-R206)/(4.3-R206))*0.1,0))</f>
        <v>0.95473684210526322</v>
      </c>
      <c r="T206" s="108">
        <f>IF(S206=0,0,(S206*0.8)+((Inputs!$J$8/5)*0.2))</f>
        <v>0.96378947368421053</v>
      </c>
      <c r="U206" s="74">
        <f ca="1">IF(AND(Inputs!$I$8='Unique University Data'!$F$2,S206&gt;0),AVERAGE(O206,P206,T206),IF(T206=0,0,IF(T206=0,0,AVERAGE(O206,T206))))</f>
        <v>0.77534034582340627</v>
      </c>
      <c r="V206" s="110" t="str">
        <f>_xlfn.XLOOKUP(A206,'University Data'!$E$2:$E$274,'University Data'!$I$2:$I$274)</f>
        <v>All (except LLB &amp; JD)</v>
      </c>
    </row>
    <row r="207" spans="1:22" ht="27.6">
      <c r="A207" s="3" t="s">
        <v>259</v>
      </c>
      <c r="B207" s="52" t="str" cm="1">
        <f t="array" ref="B207:C207">_xlfn.XLOOKUP(A207,'University Data'!$E$2:$E$274,'University Data'!$B$2:$C$274)</f>
        <v>Europe</v>
      </c>
      <c r="C207" s="47" t="str">
        <v>Netherlands</v>
      </c>
      <c r="D207" s="51">
        <f>IF(Inputs!$B$8&gt;=(_xlfn.XLOOKUP('Output Calculations'!A207,'University Data'!$E$2:$E$276,'University Data'!$H$2:$H$276,,0)),1,0)</f>
        <v>1</v>
      </c>
      <c r="E207" s="51" t="str">
        <f>_xlfn.XLOOKUP(A207,'University Data'!$E$2:$E$274,'University Data'!$S$2:$S$274)</f>
        <v>Yes (Subject to Availability)</v>
      </c>
      <c r="F207" s="48">
        <f ca="1">_xlfn.XLOOKUP(A207,'University Data'!$E$2:$E$274,'University Data'!$V$2:$V$274)</f>
        <v>2062.41</v>
      </c>
      <c r="G207" s="19">
        <f>IF(_xlfn.XLOOKUP(A207,'University Data'!$E$2:$E$274,'University Data'!$K$2:$K$274,,0)='Unique University Data'!$D$2,1,IF(_xlfn.XLOOKUP(A207,'University Data'!$E$2:$E$274,'University Data'!$K$2:$K$274,,0)=Inputs!$C$8,1,0))</f>
        <v>1</v>
      </c>
      <c r="H207" s="54" cm="1">
        <f t="array" ref="H207">IF(SUMPRODUCT(('University Mapping Data'!B:B = 'Output Calculations'!$A207)*('University Mapping Data'!D:D = Inputs!$G$6))&gt; 0, 1, 0)+ IF(SUMPRODUCT(('University Mapping Data'!B:B = 'Output Calculations'!$A207)*('University Mapping Data'!D:D = Inputs!$G$8)) &gt; 0, 1, 0)</f>
        <v>2</v>
      </c>
      <c r="I207" s="19" cm="1">
        <f t="array" ref="I207">_xlfn.XLOOKUP(A207,'University Data'!$E$2:$E$274,IF(Inputs!$C$8='Unique University Data'!$D$3,'University Data'!$F$2:$F$274,'University Data'!$G$2:$G$274),,0)</f>
        <v>0</v>
      </c>
      <c r="J207" s="57">
        <f ca="1">IF(((Inputs!$D$8-F207)/Inputs!$D$8)&gt;0,(Inputs!$D$8-F207)/Inputs!$D$8,0)</f>
        <v>0.31253000000000003</v>
      </c>
      <c r="K207" s="58">
        <f>IF(Inputs!$E$8='Output Calculations'!B207,1,IF(Inputs!$E$8="Any",1,0))</f>
        <v>0</v>
      </c>
      <c r="L207" s="49">
        <f>IF(AND(Inputs!$E$8=B207,Inputs!$F$8=C207),1,IF(AND(Inputs!$E$8=B207,Inputs!$F$8="Any"),1,IF(AND(Inputs!$E$8="Any",Inputs!$F$8="Any"),1,IF(AND(Inputs!$E$8="Any",Inputs!$F$8=C207),1,0))))</f>
        <v>0</v>
      </c>
      <c r="M207" s="50">
        <f t="shared" si="3"/>
        <v>1</v>
      </c>
      <c r="N207" s="49">
        <f>IF('Output Calculations'!I207&gt;=Inputs!$H$8,100%,0%)</f>
        <v>0</v>
      </c>
      <c r="O207" s="106">
        <f ca="1">SUMPRODUCT(J207:N207,Inputs!$D$9:$H$9)/SUM(Inputs!$D$9:$H$9)</f>
        <v>0.13125300000000001</v>
      </c>
      <c r="P207" s="107">
        <f>_xlfn.XLOOKUP(C207,'Safety Index'!$A$2:$A$164,'Safety Index'!$D$2:$D$164,,0)</f>
        <v>0.89326131687242794</v>
      </c>
      <c r="Q207" s="18" cm="1">
        <f t="array" ref="Q207:R207">_xlfn.XLOOKUP(A207,'University Data'!$E$2:$E$274,IF(Inputs!$C$8='Unique University Data'!$D$3,'University Data'!$N$2:$O$274,'University Data'!$L$2:$M$274),,0)</f>
        <v>0</v>
      </c>
      <c r="R207" s="18">
        <v>0</v>
      </c>
      <c r="S207" s="76">
        <f>(IF(AND(Q207=0,R207=0),(Inputs!$B$8/4.3)*LOG(I207+1),IF(R207=Q207,IF(Inputs!$B$8&gt;=Q207,1,0),MIN(1,MAX(0,(Inputs!$B$8-Q207)/(R207-Q207))*LOG(I207+1))))*0.9+IF(AND(Inputs!$B$8&gt;R207,R207&gt;0),((Inputs!$B$8-R207)/(4.3-R207))*0.1,0))</f>
        <v>0</v>
      </c>
      <c r="T207" s="108">
        <f>IF(S207=0,0,(S207*0.8)+((Inputs!$J$8/5)*0.2))</f>
        <v>0</v>
      </c>
      <c r="U207" s="74">
        <f>IF(AND(Inputs!$I$8='Unique University Data'!$F$2,S207&gt;0),AVERAGE(O207,P207,T207),IF(T207=0,0,IF(T207=0,0,AVERAGE(O207,T207))))</f>
        <v>0</v>
      </c>
      <c r="V207" s="110" t="str">
        <f>_xlfn.XLOOKUP(A207,'University Data'!$E$2:$E$274,'University Data'!$I$2:$I$274)</f>
        <v>BBM, BSc (Econ), LLB &amp; JD</v>
      </c>
    </row>
    <row r="208" spans="1:22" ht="27.6">
      <c r="A208" s="3" t="s">
        <v>260</v>
      </c>
      <c r="B208" s="52" t="str" cm="1">
        <f t="array" ref="B208:C208">_xlfn.XLOOKUP(A208,'University Data'!$E$2:$E$274,'University Data'!$B$2:$C$274)</f>
        <v>Asia</v>
      </c>
      <c r="C208" s="47" t="str">
        <v>Hong Kong</v>
      </c>
      <c r="D208" s="51">
        <f>IF(Inputs!$B$8&gt;=(_xlfn.XLOOKUP('Output Calculations'!A208,'University Data'!$E$2:$E$276,'University Data'!$H$2:$H$276,,0)),1,0)</f>
        <v>0</v>
      </c>
      <c r="E208" s="51" t="str">
        <f>_xlfn.XLOOKUP(A208,'University Data'!$E$2:$E$274,'University Data'!$S$2:$S$274)</f>
        <v>Yes (Subject to Availability)</v>
      </c>
      <c r="F208" s="48">
        <f ca="1">_xlfn.XLOOKUP(A208,'University Data'!$E$2:$E$274,'University Data'!$V$2:$V$274)</f>
        <v>1488.5700000000002</v>
      </c>
      <c r="G208" s="19">
        <f>IF(_xlfn.XLOOKUP(A208,'University Data'!$E$2:$E$274,'University Data'!$K$2:$K$274,,0)='Unique University Data'!$D$2,1,IF(_xlfn.XLOOKUP(A208,'University Data'!$E$2:$E$274,'University Data'!$K$2:$K$274,,0)=Inputs!$C$8,1,0))</f>
        <v>1</v>
      </c>
      <c r="H208" s="54" cm="1">
        <f t="array" ref="H208">IF(SUMPRODUCT(('University Mapping Data'!B:B = 'Output Calculations'!$A208)*('University Mapping Data'!D:D = Inputs!$G$6))&gt; 0, 1, 0)+ IF(SUMPRODUCT(('University Mapping Data'!B:B = 'Output Calculations'!$A208)*('University Mapping Data'!D:D = Inputs!$G$8)) &gt; 0, 1, 0)</f>
        <v>2</v>
      </c>
      <c r="I208" s="18" cm="1">
        <f t="array" ref="I208">_xlfn.XLOOKUP(A208,'University Data'!$E$2:$E$274,IF(Inputs!$C$8='Unique University Data'!$D$3,'University Data'!$F$2:$F$274,'University Data'!$G$2:$G$274),,0)</f>
        <v>4</v>
      </c>
      <c r="J208" s="57">
        <f ca="1">IF(((Inputs!$D$8-F208)/Inputs!$D$8)&gt;0,(Inputs!$D$8-F208)/Inputs!$D$8,0)</f>
        <v>0.50380999999999998</v>
      </c>
      <c r="K208" s="58">
        <f>IF(Inputs!$E$8='Output Calculations'!B208,1,IF(Inputs!$E$8="Any",1,0))</f>
        <v>1</v>
      </c>
      <c r="L208" s="49">
        <f>IF(AND(Inputs!$E$8=B208,Inputs!$F$8=C208),1,IF(AND(Inputs!$E$8=B208,Inputs!$F$8="Any"),1,IF(AND(Inputs!$E$8="Any",Inputs!$F$8="Any"),1,IF(AND(Inputs!$E$8="Any",Inputs!$F$8=C208),1,0))))</f>
        <v>0</v>
      </c>
      <c r="M208" s="50">
        <f t="shared" si="3"/>
        <v>1</v>
      </c>
      <c r="N208" s="49">
        <f>IF('Output Calculations'!I208&gt;=Inputs!$H$8,100%,0%)</f>
        <v>1</v>
      </c>
      <c r="O208" s="106">
        <f ca="1">SUMPRODUCT(J208:N208,Inputs!$D$9:$H$9)/SUM(Inputs!$D$9:$H$9)</f>
        <v>0.95038099999999992</v>
      </c>
      <c r="P208" s="107">
        <f>_xlfn.XLOOKUP(C208,'Safety Index'!$A$2:$A$164,'Safety Index'!$D$2:$D$164,,0)</f>
        <v>0.7456275720164609</v>
      </c>
      <c r="Q208" s="18" cm="1">
        <f t="array" ref="Q208:R208">_xlfn.XLOOKUP(A208,'University Data'!$E$2:$E$274,IF(Inputs!$C$8='Unique University Data'!$D$3,'University Data'!$N$2:$O$274,'University Data'!$L$2:$M$274),,0)</f>
        <v>3.11</v>
      </c>
      <c r="R208" s="18">
        <v>3.24</v>
      </c>
      <c r="S208" s="76">
        <f>(IF(AND(Q208=0,R208=0),(Inputs!$B$8/4.3)*LOG(I208+1),IF(R208=Q208,IF(Inputs!$B$8&gt;=Q208,1,0),MIN(1,MAX(0,(Inputs!$B$8-Q208)/(R208-Q208))*LOG(I208+1))))*0.9+IF(AND(Inputs!$B$8&gt;R208,R208&gt;0),((Inputs!$B$8-R208)/(4.3-R208))*0.1,0))</f>
        <v>0.95943396226415101</v>
      </c>
      <c r="T208" s="108">
        <f>IF(S208=0,0,(S208*0.8)+((Inputs!$J$8/5)*0.2))</f>
        <v>0.96754716981132094</v>
      </c>
      <c r="U208" s="74">
        <f ca="1">IF(AND(Inputs!$I$8='Unique University Data'!$F$2,S208&gt;0),AVERAGE(O208,P208,T208),IF(T208=0,0,IF(T208=0,0,AVERAGE(O208,T208))))</f>
        <v>0.887851913942594</v>
      </c>
      <c r="V208" s="110" t="str">
        <f>_xlfn.XLOOKUP(A208,'University Data'!$E$2:$E$274,'University Data'!$I$2:$I$274)</f>
        <v>All (except LLB &amp; JD)</v>
      </c>
    </row>
    <row r="209" spans="1:22" ht="27.6">
      <c r="A209" s="3" t="s">
        <v>261</v>
      </c>
      <c r="B209" s="52" t="str" cm="1">
        <f t="array" ref="B209:C209">_xlfn.XLOOKUP(A209,'University Data'!$E$2:$E$274,'University Data'!$B$2:$C$274)</f>
        <v>Asia</v>
      </c>
      <c r="C209" s="47" t="str">
        <v>Hong Kong</v>
      </c>
      <c r="D209" s="51">
        <f>IF(Inputs!$B$8&gt;=(_xlfn.XLOOKUP('Output Calculations'!A209,'University Data'!$E$2:$E$276,'University Data'!$H$2:$H$276,,0)),1,0)</f>
        <v>0</v>
      </c>
      <c r="E209" s="51" t="str">
        <f>_xlfn.XLOOKUP(A209,'University Data'!$E$2:$E$274,'University Data'!$S$2:$S$274)</f>
        <v>Yes (Subject to Availability)</v>
      </c>
      <c r="F209" s="48">
        <f ca="1">_xlfn.XLOOKUP(A209,'University Data'!$E$2:$E$274,'University Data'!$V$2:$V$274)</f>
        <v>1488.5700000000002</v>
      </c>
      <c r="G209" s="19">
        <f>IF(_xlfn.XLOOKUP(A209,'University Data'!$E$2:$E$274,'University Data'!$K$2:$K$274,,0)='Unique University Data'!$D$2,1,IF(_xlfn.XLOOKUP(A209,'University Data'!$E$2:$E$274,'University Data'!$K$2:$K$274,,0)=Inputs!$C$8,1,0))</f>
        <v>1</v>
      </c>
      <c r="H209" s="54" cm="1">
        <f t="array" ref="H209">IF(SUMPRODUCT(('University Mapping Data'!B:B = 'Output Calculations'!$A209)*('University Mapping Data'!D:D = Inputs!$G$6))&gt; 0, 1, 0)+ IF(SUMPRODUCT(('University Mapping Data'!B:B = 'Output Calculations'!$A209)*('University Mapping Data'!D:D = Inputs!$G$8)) &gt; 0, 1, 0)</f>
        <v>0</v>
      </c>
      <c r="I209" s="19" cm="1">
        <f t="array" ref="I209">_xlfn.XLOOKUP(A209,'University Data'!$E$2:$E$274,IF(Inputs!$C$8='Unique University Data'!$D$3,'University Data'!$F$2:$F$274,'University Data'!$G$2:$G$274),,0)</f>
        <v>3</v>
      </c>
      <c r="J209" s="57">
        <f ca="1">IF(((Inputs!$D$8-F209)/Inputs!$D$8)&gt;0,(Inputs!$D$8-F209)/Inputs!$D$8,0)</f>
        <v>0.50380999999999998</v>
      </c>
      <c r="K209" s="58">
        <f>IF(Inputs!$E$8='Output Calculations'!B209,1,IF(Inputs!$E$8="Any",1,0))</f>
        <v>1</v>
      </c>
      <c r="L209" s="49">
        <f>IF(AND(Inputs!$E$8=B209,Inputs!$F$8=C209),1,IF(AND(Inputs!$E$8=B209,Inputs!$F$8="Any"),1,IF(AND(Inputs!$E$8="Any",Inputs!$F$8="Any"),1,IF(AND(Inputs!$E$8="Any",Inputs!$F$8=C209),1,0))))</f>
        <v>0</v>
      </c>
      <c r="M209" s="50">
        <f t="shared" si="3"/>
        <v>0</v>
      </c>
      <c r="N209" s="49">
        <f>IF('Output Calculations'!I209&gt;=Inputs!$H$8,100%,0%)</f>
        <v>1</v>
      </c>
      <c r="O209" s="106">
        <f ca="1">SUMPRODUCT(J209:N209,Inputs!$D$9:$H$9)/SUM(Inputs!$D$9:$H$9)</f>
        <v>0.85038099999999994</v>
      </c>
      <c r="P209" s="107">
        <f>_xlfn.XLOOKUP(C209,'Safety Index'!$A$2:$A$164,'Safety Index'!$D$2:$D$164,,0)</f>
        <v>0.7456275720164609</v>
      </c>
      <c r="Q209" s="18" cm="1">
        <f t="array" ref="Q209:R209">_xlfn.XLOOKUP(A209,'University Data'!$E$2:$E$274,IF(Inputs!$C$8='Unique University Data'!$D$3,'University Data'!$N$2:$O$274,'University Data'!$L$2:$M$274),,0)</f>
        <v>3.11</v>
      </c>
      <c r="R209" s="18">
        <v>3.79</v>
      </c>
      <c r="S209" s="76">
        <f>(IF(AND(Q209=0,R209=0),(Inputs!$B$8/4.3)*LOG(I209+1),IF(R209=Q209,IF(Inputs!$B$8&gt;=Q209,1,0),MIN(1,MAX(0,(Inputs!$B$8-Q209)/(R209-Q209))*LOG(I209+1))))*0.9+IF(AND(Inputs!$B$8&gt;R209,R209&gt;0),((Inputs!$B$8-R209)/(4.3-R209))*0.1,0))</f>
        <v>0.62128779519851918</v>
      </c>
      <c r="T209" s="108">
        <f>IF(S209=0,0,(S209*0.8)+((Inputs!$J$8/5)*0.2))</f>
        <v>0.69703023615881543</v>
      </c>
      <c r="U209" s="74">
        <f ca="1">IF(AND(Inputs!$I$8='Unique University Data'!$F$2,S209&gt;0),AVERAGE(O209,P209,T209),IF(T209=0,0,IF(T209=0,0,AVERAGE(O209,T209))))</f>
        <v>0.76434626939175876</v>
      </c>
      <c r="V209" s="110" t="str">
        <f>_xlfn.XLOOKUP(A209,'University Data'!$E$2:$E$274,'University Data'!$I$2:$I$274)</f>
        <v>LLB &amp; JD</v>
      </c>
    </row>
    <row r="210" spans="1:22" ht="27.6">
      <c r="A210" s="5" t="s">
        <v>262</v>
      </c>
      <c r="B210" s="52" t="str" cm="1">
        <f t="array" ref="B210:C210">_xlfn.XLOOKUP(A210,'University Data'!$E$2:$E$274,'University Data'!$B$2:$C$274)</f>
        <v>Europe</v>
      </c>
      <c r="C210" s="47" t="str">
        <v>Iceland</v>
      </c>
      <c r="D210" s="51">
        <f>IF(Inputs!$B$8&gt;=(_xlfn.XLOOKUP('Output Calculations'!A210,'University Data'!$E$2:$E$276,'University Data'!$H$2:$H$276,,0)),1,0)</f>
        <v>1</v>
      </c>
      <c r="E210" s="51" t="str">
        <f>_xlfn.XLOOKUP(A210,'University Data'!$E$2:$E$274,'University Data'!$S$2:$S$274)</f>
        <v>Yes (Subject to Availability)</v>
      </c>
      <c r="F210" s="48">
        <f ca="1">_xlfn.XLOOKUP(A210,'University Data'!$E$2:$E$274,'University Data'!$V$2:$V$274)</f>
        <v>2188.6212599999999</v>
      </c>
      <c r="G210" s="19">
        <f>IF(_xlfn.XLOOKUP(A210,'University Data'!$E$2:$E$274,'University Data'!$K$2:$K$274,,0)='Unique University Data'!$D$2,1,IF(_xlfn.XLOOKUP(A210,'University Data'!$E$2:$E$274,'University Data'!$K$2:$K$274,,0)=Inputs!$C$8,1,0))</f>
        <v>1</v>
      </c>
      <c r="H210" s="54" cm="1">
        <f t="array" ref="H210">IF(SUMPRODUCT(('University Mapping Data'!B:B = 'Output Calculations'!$A210)*('University Mapping Data'!D:D = Inputs!$G$6))&gt; 0, 1, 0)+ IF(SUMPRODUCT(('University Mapping Data'!B:B = 'Output Calculations'!$A210)*('University Mapping Data'!D:D = Inputs!$G$8)) &gt; 0, 1, 0)</f>
        <v>2</v>
      </c>
      <c r="I210" s="18" cm="1">
        <f t="array" ref="I210">_xlfn.XLOOKUP(A210,'University Data'!$E$2:$E$274,IF(Inputs!$C$8='Unique University Data'!$D$3,'University Data'!$F$2:$F$274,'University Data'!$G$2:$G$274),,0)</f>
        <v>2</v>
      </c>
      <c r="J210" s="57">
        <f ca="1">IF(((Inputs!$D$8-F210)/Inputs!$D$8)&gt;0,(Inputs!$D$8-F210)/Inputs!$D$8,0)</f>
        <v>0.27045958000000003</v>
      </c>
      <c r="K210" s="58">
        <f>IF(Inputs!$E$8='Output Calculations'!B210,1,IF(Inputs!$E$8="Any",1,0))</f>
        <v>0</v>
      </c>
      <c r="L210" s="49">
        <f>IF(AND(Inputs!$E$8=B210,Inputs!$F$8=C210),1,IF(AND(Inputs!$E$8=B210,Inputs!$F$8="Any"),1,IF(AND(Inputs!$E$8="Any",Inputs!$F$8="Any"),1,IF(AND(Inputs!$E$8="Any",Inputs!$F$8=C210),1,0))))</f>
        <v>0</v>
      </c>
      <c r="M210" s="50">
        <f t="shared" si="3"/>
        <v>1</v>
      </c>
      <c r="N210" s="49">
        <f>IF('Output Calculations'!I210&gt;=Inputs!$H$8,100%,0%)</f>
        <v>1</v>
      </c>
      <c r="O210" s="106">
        <f ca="1">SUMPRODUCT(J210:N210,Inputs!$D$9:$H$9)/SUM(Inputs!$D$9:$H$9)</f>
        <v>0.52704595799999998</v>
      </c>
      <c r="P210" s="107">
        <f>_xlfn.XLOOKUP(C210,'Safety Index'!$A$2:$A$164,'Safety Index'!$D$2:$D$164,,0)</f>
        <v>1</v>
      </c>
      <c r="Q210" s="18" cm="1">
        <f t="array" ref="Q210:R210">_xlfn.XLOOKUP(A210,'University Data'!$E$2:$E$274,IF(Inputs!$C$8='Unique University Data'!$D$3,'University Data'!$N$2:$O$274,'University Data'!$L$2:$M$274),,0)</f>
        <v>2.85</v>
      </c>
      <c r="R210" s="18">
        <v>2.85</v>
      </c>
      <c r="S210" s="76">
        <f>(IF(AND(Q210=0,R210=0),(Inputs!$B$8/4.3)*LOG(I210+1),IF(R210=Q210,IF(Inputs!$B$8&gt;=Q210,1,0),MIN(1,MAX(0,(Inputs!$B$8-Q210)/(R210-Q210))*LOG(I210+1))))*0.9+IF(AND(Inputs!$B$8&gt;R210,R210&gt;0),((Inputs!$B$8-R210)/(4.3-R210))*0.1,0))</f>
        <v>0.97034482758620699</v>
      </c>
      <c r="T210" s="108">
        <f>IF(S210=0,0,(S210*0.8)+((Inputs!$J$8/5)*0.2))</f>
        <v>0.97627586206896555</v>
      </c>
      <c r="U210" s="74">
        <f ca="1">IF(AND(Inputs!$I$8='Unique University Data'!$F$2,S210&gt;0),AVERAGE(O210,P210,T210),IF(T210=0,0,IF(T210=0,0,AVERAGE(O210,T210))))</f>
        <v>0.83444060668965514</v>
      </c>
      <c r="V210" s="110" t="str">
        <f>_xlfn.XLOOKUP(A210,'University Data'!$E$2:$E$274,'University Data'!$I$2:$I$274)</f>
        <v>All (except LLB &amp; JD)</v>
      </c>
    </row>
    <row r="211" spans="1:22" ht="27.6">
      <c r="A211" s="3" t="s">
        <v>263</v>
      </c>
      <c r="B211" s="52" t="str" cm="1">
        <f t="array" ref="B211:C211">_xlfn.XLOOKUP(A211,'University Data'!$E$2:$E$274,'University Data'!$B$2:$C$274)</f>
        <v>North America</v>
      </c>
      <c r="C211" s="47" t="str">
        <v>USA</v>
      </c>
      <c r="D211" s="51">
        <f>IF(Inputs!$B$8&gt;=(_xlfn.XLOOKUP('Output Calculations'!A211,'University Data'!$E$2:$E$276,'University Data'!$H$2:$H$276,,0)),1,0)</f>
        <v>1</v>
      </c>
      <c r="E211" s="51" t="str">
        <f>_xlfn.XLOOKUP(A211,'University Data'!$E$2:$E$274,'University Data'!$S$2:$S$274)</f>
        <v>Yes (Subject to Availability)</v>
      </c>
      <c r="F211" s="48">
        <f ca="1">_xlfn.XLOOKUP(A211,'University Data'!$E$2:$E$274,'University Data'!$V$2:$V$274)</f>
        <v>2687.1750000000002</v>
      </c>
      <c r="G211" s="19">
        <f>IF(_xlfn.XLOOKUP(A211,'University Data'!$E$2:$E$274,'University Data'!$K$2:$K$274,,0)='Unique University Data'!$D$2,1,IF(_xlfn.XLOOKUP(A211,'University Data'!$E$2:$E$274,'University Data'!$K$2:$K$274,,0)=Inputs!$C$8,1,0))</f>
        <v>1</v>
      </c>
      <c r="H211" s="54" cm="1">
        <f t="array" ref="H211">IF(SUMPRODUCT(('University Mapping Data'!B:B = 'Output Calculations'!$A211)*('University Mapping Data'!D:D = Inputs!$G$6))&gt; 0, 1, 0)+ IF(SUMPRODUCT(('University Mapping Data'!B:B = 'Output Calculations'!$A211)*('University Mapping Data'!D:D = Inputs!$G$8)) &gt; 0, 1, 0)</f>
        <v>0</v>
      </c>
      <c r="I211" s="19" cm="1">
        <f t="array" ref="I211">_xlfn.XLOOKUP(A211,'University Data'!$E$2:$E$274,IF(Inputs!$C$8='Unique University Data'!$D$3,'University Data'!$F$2:$F$274,'University Data'!$G$2:$G$274),,0)</f>
        <v>1</v>
      </c>
      <c r="J211" s="57">
        <f ca="1">IF(((Inputs!$D$8-F211)/Inputs!$D$8)&gt;0,(Inputs!$D$8-F211)/Inputs!$D$8,0)</f>
        <v>0.10427499999999994</v>
      </c>
      <c r="K211" s="58">
        <f>IF(Inputs!$E$8='Output Calculations'!B211,1,IF(Inputs!$E$8="Any",1,0))</f>
        <v>0</v>
      </c>
      <c r="L211" s="49">
        <f>IF(AND(Inputs!$E$8=B211,Inputs!$F$8=C211),1,IF(AND(Inputs!$E$8=B211,Inputs!$F$8="Any"),1,IF(AND(Inputs!$E$8="Any",Inputs!$F$8="Any"),1,IF(AND(Inputs!$E$8="Any",Inputs!$F$8=C211),1,0))))</f>
        <v>0</v>
      </c>
      <c r="M211" s="50">
        <f t="shared" si="3"/>
        <v>0</v>
      </c>
      <c r="N211" s="49">
        <f>IF('Output Calculations'!I211&gt;=Inputs!$H$8,100%,0%)</f>
        <v>1</v>
      </c>
      <c r="O211" s="106">
        <f ca="1">SUMPRODUCT(J211:N211,Inputs!$D$9:$H$9)/SUM(Inputs!$D$9:$H$9)</f>
        <v>0.41042750000000006</v>
      </c>
      <c r="P211" s="107">
        <f>_xlfn.XLOOKUP(C211,'Safety Index'!$A$2:$A$164,'Safety Index'!$D$2:$D$164,,0)</f>
        <v>0.61162551440329227</v>
      </c>
      <c r="Q211" s="18" cm="1">
        <f t="array" ref="Q211:R211">_xlfn.XLOOKUP(A211,'University Data'!$E$2:$E$274,IF(Inputs!$C$8='Unique University Data'!$D$3,'University Data'!$N$2:$O$274,'University Data'!$L$2:$M$274),,0)</f>
        <v>0</v>
      </c>
      <c r="R211" s="18">
        <v>0</v>
      </c>
      <c r="S211" s="76">
        <f>(IF(AND(Q211=0,R211=0),(Inputs!$B$8/4.3)*LOG(I211+1),IF(R211=Q211,IF(Inputs!$B$8&gt;=Q211,1,0),MIN(1,MAX(0,(Inputs!$B$8-Q211)/(R211-Q211))*LOG(I211+1))))*0.9+IF(AND(Inputs!$B$8&gt;R211,R211&gt;0),((Inputs!$B$8-R211)/(4.3-R211))*0.1,0))</f>
        <v>0.24383429648782479</v>
      </c>
      <c r="T211" s="108">
        <f>IF(S211=0,0,(S211*0.8)+((Inputs!$J$8/5)*0.2))</f>
        <v>0.39506743719025983</v>
      </c>
      <c r="U211" s="74">
        <f ca="1">IF(AND(Inputs!$I$8='Unique University Data'!$F$2,S211&gt;0),AVERAGE(O211,P211,T211),IF(T211=0,0,IF(T211=0,0,AVERAGE(O211,T211))))</f>
        <v>0.47237348386451744</v>
      </c>
      <c r="V211" s="110" t="str">
        <f>_xlfn.XLOOKUP(A211,'University Data'!$E$2:$E$274,'University Data'!$I$2:$I$274)</f>
        <v>LLB &amp; JD</v>
      </c>
    </row>
    <row r="212" spans="1:22" ht="27.6">
      <c r="A212" s="3" t="s">
        <v>264</v>
      </c>
      <c r="B212" s="52" t="str" cm="1">
        <f t="array" ref="B212:C212">_xlfn.XLOOKUP(A212,'University Data'!$E$2:$E$274,'University Data'!$B$2:$C$274)</f>
        <v>Europe</v>
      </c>
      <c r="C212" s="47" t="str">
        <v>Germany</v>
      </c>
      <c r="D212" s="51">
        <f>IF(Inputs!$B$8&gt;=(_xlfn.XLOOKUP('Output Calculations'!A212,'University Data'!$E$2:$E$276,'University Data'!$H$2:$H$276,,0)),1,0)</f>
        <v>1</v>
      </c>
      <c r="E212" s="51" t="str">
        <f>_xlfn.XLOOKUP(A212,'University Data'!$E$2:$E$274,'University Data'!$S$2:$S$274)</f>
        <v>Yes (Subject to Availability)</v>
      </c>
      <c r="F212" s="48">
        <f ca="1">_xlfn.XLOOKUP(A212,'University Data'!$E$2:$E$274,'University Data'!$V$2:$V$274)</f>
        <v>1718.6749999999997</v>
      </c>
      <c r="G212" s="19">
        <f>IF(_xlfn.XLOOKUP(A212,'University Data'!$E$2:$E$274,'University Data'!$K$2:$K$274,,0)='Unique University Data'!$D$2,1,IF(_xlfn.XLOOKUP(A212,'University Data'!$E$2:$E$274,'University Data'!$K$2:$K$274,,0)=Inputs!$C$8,1,0))</f>
        <v>0</v>
      </c>
      <c r="H212" s="54" cm="1">
        <f t="array" ref="H212">IF(SUMPRODUCT(('University Mapping Data'!B:B = 'Output Calculations'!$A212)*('University Mapping Data'!D:D = Inputs!$G$6))&gt; 0, 1, 0)+ IF(SUMPRODUCT(('University Mapping Data'!B:B = 'Output Calculations'!$A212)*('University Mapping Data'!D:D = Inputs!$G$8)) &gt; 0, 1, 0)</f>
        <v>2</v>
      </c>
      <c r="I212" s="18" cm="1">
        <f t="array" ref="I212">_xlfn.XLOOKUP(A212,'University Data'!$E$2:$E$274,IF(Inputs!$C$8='Unique University Data'!$D$3,'University Data'!$F$2:$F$274,'University Data'!$G$2:$G$274),,0)</f>
        <v>0</v>
      </c>
      <c r="J212" s="57">
        <f ca="1">IF(((Inputs!$D$8-F212)/Inputs!$D$8)&gt;0,(Inputs!$D$8-F212)/Inputs!$D$8,0)</f>
        <v>0.42710833333333342</v>
      </c>
      <c r="K212" s="58">
        <f>IF(Inputs!$E$8='Output Calculations'!B212,1,IF(Inputs!$E$8="Any",1,0))</f>
        <v>0</v>
      </c>
      <c r="L212" s="49">
        <f>IF(AND(Inputs!$E$8=B212,Inputs!$F$8=C212),1,IF(AND(Inputs!$E$8=B212,Inputs!$F$8="Any"),1,IF(AND(Inputs!$E$8="Any",Inputs!$F$8="Any"),1,IF(AND(Inputs!$E$8="Any",Inputs!$F$8=C212),1,0))))</f>
        <v>0</v>
      </c>
      <c r="M212" s="50">
        <f t="shared" si="3"/>
        <v>1</v>
      </c>
      <c r="N212" s="49">
        <f>IF('Output Calculations'!I212&gt;=Inputs!$H$8,100%,0%)</f>
        <v>0</v>
      </c>
      <c r="O212" s="106">
        <f ca="1">SUMPRODUCT(J212:N212,Inputs!$D$9:$H$9)/SUM(Inputs!$D$9:$H$9)</f>
        <v>0.14271083333333334</v>
      </c>
      <c r="P212" s="107">
        <f>_xlfn.XLOOKUP(C212,'Safety Index'!$A$2:$A$164,'Safety Index'!$D$2:$D$164,,0)</f>
        <v>0.88940329218107006</v>
      </c>
      <c r="Q212" s="18" cm="1">
        <f t="array" ref="Q212:R212">_xlfn.XLOOKUP(A212,'University Data'!$E$2:$E$274,IF(Inputs!$C$8='Unique University Data'!$D$3,'University Data'!$N$2:$O$274,'University Data'!$L$2:$M$274),,0)</f>
        <v>0</v>
      </c>
      <c r="R212" s="18">
        <v>0</v>
      </c>
      <c r="S212" s="76">
        <f>(IF(AND(Q212=0,R212=0),(Inputs!$B$8/4.3)*LOG(I212+1),IF(R212=Q212,IF(Inputs!$B$8&gt;=Q212,1,0),MIN(1,MAX(0,(Inputs!$B$8-Q212)/(R212-Q212))*LOG(I212+1))))*0.9+IF(AND(Inputs!$B$8&gt;R212,R212&gt;0),((Inputs!$B$8-R212)/(4.3-R212))*0.1,0))</f>
        <v>0</v>
      </c>
      <c r="T212" s="108">
        <f>IF(S212=0,0,(S212*0.8)+((Inputs!$J$8/5)*0.2))</f>
        <v>0</v>
      </c>
      <c r="U212" s="74">
        <f>IF(AND(Inputs!$I$8='Unique University Data'!$F$2,S212&gt;0),AVERAGE(O212,P212,T212),IF(T212=0,0,IF(T212=0,0,AVERAGE(O212,T212))))</f>
        <v>0</v>
      </c>
      <c r="V212" s="110" t="str">
        <f>_xlfn.XLOOKUP(A212,'University Data'!$E$2:$E$274,'University Data'!$I$2:$I$274)</f>
        <v>All (except LLB &amp; JD)</v>
      </c>
    </row>
    <row r="213" spans="1:22" ht="14.45">
      <c r="A213" s="3" t="s">
        <v>265</v>
      </c>
      <c r="B213" s="52" t="str" cm="1">
        <f t="array" ref="B213:C213">_xlfn.XLOOKUP(A213,'University Data'!$E$2:$E$274,'University Data'!$B$2:$C$274)</f>
        <v>Europe</v>
      </c>
      <c r="C213" s="47" t="str">
        <v>Switzerland</v>
      </c>
      <c r="D213" s="51">
        <f>IF(Inputs!$B$8&gt;=(_xlfn.XLOOKUP('Output Calculations'!A213,'University Data'!$E$2:$E$276,'University Data'!$H$2:$H$276,,0)),1,0)</f>
        <v>1</v>
      </c>
      <c r="E213" s="51" t="str">
        <f>_xlfn.XLOOKUP(A213,'University Data'!$E$2:$E$274,'University Data'!$S$2:$S$274)</f>
        <v>No</v>
      </c>
      <c r="F213" s="48">
        <f ca="1">_xlfn.XLOOKUP(A213,'University Data'!$E$2:$E$274,'University Data'!$V$2:$V$274)</f>
        <v>4709.25</v>
      </c>
      <c r="G213" s="19">
        <f>IF(_xlfn.XLOOKUP(A213,'University Data'!$E$2:$E$274,'University Data'!$K$2:$K$274,,0)='Unique University Data'!$D$2,1,IF(_xlfn.XLOOKUP(A213,'University Data'!$E$2:$E$274,'University Data'!$K$2:$K$274,,0)=Inputs!$C$8,1,0))</f>
        <v>0</v>
      </c>
      <c r="H213" s="54" cm="1">
        <f t="array" ref="H213">IF(SUMPRODUCT(('University Mapping Data'!B:B = 'Output Calculations'!$A213)*('University Mapping Data'!D:D = Inputs!$G$6))&gt; 0, 1, 0)+ IF(SUMPRODUCT(('University Mapping Data'!B:B = 'Output Calculations'!$A213)*('University Mapping Data'!D:D = Inputs!$G$8)) &gt; 0, 1, 0)</f>
        <v>2</v>
      </c>
      <c r="I213" s="19" cm="1">
        <f t="array" ref="I213">_xlfn.XLOOKUP(A213,'University Data'!$E$2:$E$274,IF(Inputs!$C$8='Unique University Data'!$D$3,'University Data'!$F$2:$F$274,'University Data'!$G$2:$G$274),,0)</f>
        <v>0</v>
      </c>
      <c r="J213" s="57">
        <f ca="1">IF(((Inputs!$D$8-F213)/Inputs!$D$8)&gt;0,(Inputs!$D$8-F213)/Inputs!$D$8,0)</f>
        <v>0</v>
      </c>
      <c r="K213" s="58">
        <f>IF(Inputs!$E$8='Output Calculations'!B213,1,IF(Inputs!$E$8="Any",1,0))</f>
        <v>0</v>
      </c>
      <c r="L213" s="49">
        <f>IF(AND(Inputs!$E$8=B213,Inputs!$F$8=C213),1,IF(AND(Inputs!$E$8=B213,Inputs!$F$8="Any"),1,IF(AND(Inputs!$E$8="Any",Inputs!$F$8="Any"),1,IF(AND(Inputs!$E$8="Any",Inputs!$F$8=C213),1,0))))</f>
        <v>0</v>
      </c>
      <c r="M213" s="50">
        <f t="shared" si="3"/>
        <v>1</v>
      </c>
      <c r="N213" s="49">
        <f>IF('Output Calculations'!I213&gt;=Inputs!$H$8,100%,0%)</f>
        <v>0</v>
      </c>
      <c r="O213" s="106">
        <f ca="1">SUMPRODUCT(J213:N213,Inputs!$D$9:$H$9)/SUM(Inputs!$D$9:$H$9)</f>
        <v>0.1</v>
      </c>
      <c r="P213" s="107">
        <f>_xlfn.XLOOKUP(C213,'Safety Index'!$A$2:$A$164,'Safety Index'!$D$2:$D$164,,0)</f>
        <v>0.93878600823045266</v>
      </c>
      <c r="Q213" s="18" cm="1">
        <f t="array" ref="Q213:R213">_xlfn.XLOOKUP(A213,'University Data'!$E$2:$E$274,IF(Inputs!$C$8='Unique University Data'!$D$3,'University Data'!$N$2:$O$274,'University Data'!$L$2:$M$274),,0)</f>
        <v>0</v>
      </c>
      <c r="R213" s="18">
        <v>0</v>
      </c>
      <c r="S213" s="76">
        <f>(IF(AND(Q213=0,R213=0),(Inputs!$B$8/4.3)*LOG(I213+1),IF(R213=Q213,IF(Inputs!$B$8&gt;=Q213,1,0),MIN(1,MAX(0,(Inputs!$B$8-Q213)/(R213-Q213))*LOG(I213+1))))*0.9+IF(AND(Inputs!$B$8&gt;R213,R213&gt;0),((Inputs!$B$8-R213)/(4.3-R213))*0.1,0))</f>
        <v>0</v>
      </c>
      <c r="T213" s="108">
        <f>IF(S213=0,0,(S213*0.8)+((Inputs!$J$8/5)*0.2))</f>
        <v>0</v>
      </c>
      <c r="U213" s="74">
        <f>IF(AND(Inputs!$I$8='Unique University Data'!$F$2,S213&gt;0),AVERAGE(O213,P213,T213),IF(T213=0,0,IF(T213=0,0,AVERAGE(O213,T213))))</f>
        <v>0</v>
      </c>
      <c r="V213" s="110" t="str">
        <f>_xlfn.XLOOKUP(A213,'University Data'!$E$2:$E$274,'University Data'!$I$2:$I$274)</f>
        <v>All (except LLB &amp; JD)</v>
      </c>
    </row>
    <row r="214" spans="1:22" ht="27.6">
      <c r="A214" s="3" t="s">
        <v>266</v>
      </c>
      <c r="B214" s="52" t="str" cm="1">
        <f t="array" ref="B214:C214">_xlfn.XLOOKUP(A214,'University Data'!$E$2:$E$274,'University Data'!$B$2:$C$274)</f>
        <v>Europe</v>
      </c>
      <c r="C214" s="47" t="str">
        <v>UK</v>
      </c>
      <c r="D214" s="51">
        <f>IF(Inputs!$B$8&gt;=(_xlfn.XLOOKUP('Output Calculations'!A214,'University Data'!$E$2:$E$276,'University Data'!$H$2:$H$276,,0)),1,0)</f>
        <v>0</v>
      </c>
      <c r="E214" s="51" t="str">
        <f>_xlfn.XLOOKUP(A214,'University Data'!$E$2:$E$274,'University Data'!$S$2:$S$274)</f>
        <v>Yes (Subject to Availability)</v>
      </c>
      <c r="F214" s="48">
        <f ca="1">_xlfn.XLOOKUP(A214,'University Data'!$E$2:$E$274,'University Data'!$V$2:$V$274)</f>
        <v>2779.4103999999998</v>
      </c>
      <c r="G214" s="19">
        <f>IF(_xlfn.XLOOKUP(A214,'University Data'!$E$2:$E$274,'University Data'!$K$2:$K$274,,0)='Unique University Data'!$D$2,1,IF(_xlfn.XLOOKUP(A214,'University Data'!$E$2:$E$274,'University Data'!$K$2:$K$274,,0)=Inputs!$C$8,1,0))</f>
        <v>0</v>
      </c>
      <c r="H214" s="54" cm="1">
        <f t="array" ref="H214">IF(SUMPRODUCT(('University Mapping Data'!B:B = 'Output Calculations'!$A214)*('University Mapping Data'!D:D = Inputs!$G$6))&gt; 0, 1, 0)+ IF(SUMPRODUCT(('University Mapping Data'!B:B = 'Output Calculations'!$A214)*('University Mapping Data'!D:D = Inputs!$G$8)) &gt; 0, 1, 0)</f>
        <v>2</v>
      </c>
      <c r="I214" s="18" cm="1">
        <f t="array" ref="I214">_xlfn.XLOOKUP(A214,'University Data'!$E$2:$E$274,IF(Inputs!$C$8='Unique University Data'!$D$3,'University Data'!$F$2:$F$274,'University Data'!$G$2:$G$274),,0)</f>
        <v>0</v>
      </c>
      <c r="J214" s="57">
        <f ca="1">IF(((Inputs!$D$8-F214)/Inputs!$D$8)&gt;0,(Inputs!$D$8-F214)/Inputs!$D$8,0)</f>
        <v>7.3529866666666749E-2</v>
      </c>
      <c r="K214" s="58">
        <f>IF(Inputs!$E$8='Output Calculations'!B214,1,IF(Inputs!$E$8="Any",1,0))</f>
        <v>0</v>
      </c>
      <c r="L214" s="49">
        <f>IF(AND(Inputs!$E$8=B214,Inputs!$F$8=C214),1,IF(AND(Inputs!$E$8=B214,Inputs!$F$8="Any"),1,IF(AND(Inputs!$E$8="Any",Inputs!$F$8="Any"),1,IF(AND(Inputs!$E$8="Any",Inputs!$F$8=C214),1,0))))</f>
        <v>0</v>
      </c>
      <c r="M214" s="50">
        <f t="shared" si="3"/>
        <v>1</v>
      </c>
      <c r="N214" s="49">
        <f>IF('Output Calculations'!I214&gt;=Inputs!$H$8,100%,0%)</f>
        <v>0</v>
      </c>
      <c r="O214" s="106">
        <f ca="1">SUMPRODUCT(J214:N214,Inputs!$D$9:$H$9)/SUM(Inputs!$D$9:$H$9)</f>
        <v>0.10735298666666668</v>
      </c>
      <c r="P214" s="107">
        <f>_xlfn.XLOOKUP(C214,'Safety Index'!$A$2:$A$164,'Safety Index'!$D$2:$D$164,,0)</f>
        <v>0.84799382716049376</v>
      </c>
      <c r="Q214" s="18" cm="1">
        <f t="array" ref="Q214:R214">_xlfn.XLOOKUP(A214,'University Data'!$E$2:$E$274,IF(Inputs!$C$8='Unique University Data'!$D$3,'University Data'!$N$2:$O$274,'University Data'!$L$2:$M$274),,0)</f>
        <v>0</v>
      </c>
      <c r="R214" s="18">
        <v>0</v>
      </c>
      <c r="S214" s="76">
        <f>(IF(AND(Q214=0,R214=0),(Inputs!$B$8/4.3)*LOG(I214+1),IF(R214=Q214,IF(Inputs!$B$8&gt;=Q214,1,0),MIN(1,MAX(0,(Inputs!$B$8-Q214)/(R214-Q214))*LOG(I214+1))))*0.9+IF(AND(Inputs!$B$8&gt;R214,R214&gt;0),((Inputs!$B$8-R214)/(4.3-R214))*0.1,0))</f>
        <v>0</v>
      </c>
      <c r="T214" s="108">
        <f>IF(S214=0,0,(S214*0.8)+((Inputs!$J$8/5)*0.2))</f>
        <v>0</v>
      </c>
      <c r="U214" s="74">
        <f>IF(AND(Inputs!$I$8='Unique University Data'!$F$2,S214&gt;0),AVERAGE(O214,P214,T214),IF(T214=0,0,IF(T214=0,0,AVERAGE(O214,T214))))</f>
        <v>0</v>
      </c>
      <c r="V214" s="110" t="str">
        <f>_xlfn.XLOOKUP(A214,'University Data'!$E$2:$E$274,'University Data'!$I$2:$I$274)</f>
        <v>All (except LLB &amp; JD)</v>
      </c>
    </row>
    <row r="215" spans="1:22" ht="27.6">
      <c r="A215" s="3" t="s">
        <v>267</v>
      </c>
      <c r="B215" s="52" t="str" cm="1">
        <f t="array" ref="B215:C215">_xlfn.XLOOKUP(A215,'University Data'!$E$2:$E$274,'University Data'!$B$2:$C$274)</f>
        <v>Europe</v>
      </c>
      <c r="C215" s="47" t="str">
        <v>UK</v>
      </c>
      <c r="D215" s="51">
        <f>IF(Inputs!$B$8&gt;=(_xlfn.XLOOKUP('Output Calculations'!A215,'University Data'!$E$2:$E$276,'University Data'!$H$2:$H$276,,0)),1,0)</f>
        <v>0</v>
      </c>
      <c r="E215" s="51" t="str">
        <f>_xlfn.XLOOKUP(A215,'University Data'!$E$2:$E$274,'University Data'!$S$2:$S$274)</f>
        <v>Yes (Subject to Availability)</v>
      </c>
      <c r="F215" s="48">
        <f ca="1">_xlfn.XLOOKUP(A215,'University Data'!$E$2:$E$274,'University Data'!$V$2:$V$274)</f>
        <v>2779.4103999999998</v>
      </c>
      <c r="G215" s="19">
        <f>IF(_xlfn.XLOOKUP(A215,'University Data'!$E$2:$E$274,'University Data'!$K$2:$K$274,,0)='Unique University Data'!$D$2,1,IF(_xlfn.XLOOKUP(A215,'University Data'!$E$2:$E$274,'University Data'!$K$2:$K$274,,0)=Inputs!$C$8,1,0))</f>
        <v>0</v>
      </c>
      <c r="H215" s="54" cm="1">
        <f t="array" ref="H215">IF(SUMPRODUCT(('University Mapping Data'!B:B = 'Output Calculations'!$A215)*('University Mapping Data'!D:D = Inputs!$G$6))&gt; 0, 1, 0)+ IF(SUMPRODUCT(('University Mapping Data'!B:B = 'Output Calculations'!$A215)*('University Mapping Data'!D:D = Inputs!$G$8)) &gt; 0, 1, 0)</f>
        <v>0</v>
      </c>
      <c r="I215" s="19" cm="1">
        <f t="array" ref="I215">_xlfn.XLOOKUP(A215,'University Data'!$E$2:$E$274,IF(Inputs!$C$8='Unique University Data'!$D$3,'University Data'!$F$2:$F$274,'University Data'!$G$2:$G$274),,0)</f>
        <v>0</v>
      </c>
      <c r="J215" s="57">
        <f ca="1">IF(((Inputs!$D$8-F215)/Inputs!$D$8)&gt;0,(Inputs!$D$8-F215)/Inputs!$D$8,0)</f>
        <v>7.3529866666666749E-2</v>
      </c>
      <c r="K215" s="58">
        <f>IF(Inputs!$E$8='Output Calculations'!B215,1,IF(Inputs!$E$8="Any",1,0))</f>
        <v>0</v>
      </c>
      <c r="L215" s="49">
        <f>IF(AND(Inputs!$E$8=B215,Inputs!$F$8=C215),1,IF(AND(Inputs!$E$8=B215,Inputs!$F$8="Any"),1,IF(AND(Inputs!$E$8="Any",Inputs!$F$8="Any"),1,IF(AND(Inputs!$E$8="Any",Inputs!$F$8=C215),1,0))))</f>
        <v>0</v>
      </c>
      <c r="M215" s="50">
        <f t="shared" si="3"/>
        <v>0</v>
      </c>
      <c r="N215" s="49">
        <f>IF('Output Calculations'!I215&gt;=Inputs!$H$8,100%,0%)</f>
        <v>0</v>
      </c>
      <c r="O215" s="106">
        <f ca="1">SUMPRODUCT(J215:N215,Inputs!$D$9:$H$9)/SUM(Inputs!$D$9:$H$9)</f>
        <v>7.3529866666666747E-3</v>
      </c>
      <c r="P215" s="107">
        <f>_xlfn.XLOOKUP(C215,'Safety Index'!$A$2:$A$164,'Safety Index'!$D$2:$D$164,,0)</f>
        <v>0.84799382716049376</v>
      </c>
      <c r="Q215" s="18" cm="1">
        <f t="array" ref="Q215:R215">_xlfn.XLOOKUP(A215,'University Data'!$E$2:$E$274,IF(Inputs!$C$8='Unique University Data'!$D$3,'University Data'!$N$2:$O$274,'University Data'!$L$2:$M$274),,0)</f>
        <v>0</v>
      </c>
      <c r="R215" s="18">
        <v>0</v>
      </c>
      <c r="S215" s="76">
        <f>(IF(AND(Q215=0,R215=0),(Inputs!$B$8/4.3)*LOG(I215+1),IF(R215=Q215,IF(Inputs!$B$8&gt;=Q215,1,0),MIN(1,MAX(0,(Inputs!$B$8-Q215)/(R215-Q215))*LOG(I215+1))))*0.9+IF(AND(Inputs!$B$8&gt;R215,R215&gt;0),((Inputs!$B$8-R215)/(4.3-R215))*0.1,0))</f>
        <v>0</v>
      </c>
      <c r="T215" s="108">
        <f>IF(S215=0,0,(S215*0.8)+((Inputs!$J$8/5)*0.2))</f>
        <v>0</v>
      </c>
      <c r="U215" s="74">
        <f>IF(AND(Inputs!$I$8='Unique University Data'!$F$2,S215&gt;0),AVERAGE(O215,P215,T215),IF(T215=0,0,IF(T215=0,0,AVERAGE(O215,T215))))</f>
        <v>0</v>
      </c>
      <c r="V215" s="110" t="str">
        <f>_xlfn.XLOOKUP(A215,'University Data'!$E$2:$E$274,'University Data'!$I$2:$I$274)</f>
        <v>LLB &amp; JD</v>
      </c>
    </row>
    <row r="216" spans="1:22" ht="27.6">
      <c r="A216" s="3" t="s">
        <v>268</v>
      </c>
      <c r="B216" s="52" t="str" cm="1">
        <f t="array" ref="B216:C216">_xlfn.XLOOKUP(A216,'University Data'!$E$2:$E$274,'University Data'!$B$2:$C$274)</f>
        <v>Europe</v>
      </c>
      <c r="C216" s="47" t="str">
        <v>UK</v>
      </c>
      <c r="D216" s="51">
        <f>IF(Inputs!$B$8&gt;=(_xlfn.XLOOKUP('Output Calculations'!A216,'University Data'!$E$2:$E$276,'University Data'!$H$2:$H$276,,0)),1,0)</f>
        <v>0</v>
      </c>
      <c r="E216" s="51" t="str">
        <f>_xlfn.XLOOKUP(A216,'University Data'!$E$2:$E$274,'University Data'!$S$2:$S$274)</f>
        <v>Yes (Guaranteed)</v>
      </c>
      <c r="F216" s="48">
        <f ca="1">_xlfn.XLOOKUP(A216,'University Data'!$E$2:$E$274,'University Data'!$V$2:$V$274)</f>
        <v>2607.8525</v>
      </c>
      <c r="G216" s="19">
        <f>IF(_xlfn.XLOOKUP(A216,'University Data'!$E$2:$E$274,'University Data'!$K$2:$K$274,,0)='Unique University Data'!$D$2,1,IF(_xlfn.XLOOKUP(A216,'University Data'!$E$2:$E$274,'University Data'!$K$2:$K$274,,0)=Inputs!$C$8,1,0))</f>
        <v>1</v>
      </c>
      <c r="H216" s="54" cm="1">
        <f t="array" ref="H216">IF(SUMPRODUCT(('University Mapping Data'!B:B = 'Output Calculations'!$A216)*('University Mapping Data'!D:D = Inputs!$G$6))&gt; 0, 1, 0)+ IF(SUMPRODUCT(('University Mapping Data'!B:B = 'Output Calculations'!$A216)*('University Mapping Data'!D:D = Inputs!$G$8)) &gt; 0, 1, 0)</f>
        <v>0</v>
      </c>
      <c r="I216" s="18" cm="1">
        <f t="array" ref="I216">_xlfn.XLOOKUP(A216,'University Data'!$E$2:$E$274,IF(Inputs!$C$8='Unique University Data'!$D$3,'University Data'!$F$2:$F$274,'University Data'!$G$2:$G$274),,0)</f>
        <v>4</v>
      </c>
      <c r="J216" s="57">
        <f ca="1">IF(((Inputs!$D$8-F216)/Inputs!$D$8)&gt;0,(Inputs!$D$8-F216)/Inputs!$D$8,0)</f>
        <v>0.13071583333333334</v>
      </c>
      <c r="K216" s="58">
        <f>IF(Inputs!$E$8='Output Calculations'!B216,1,IF(Inputs!$E$8="Any",1,0))</f>
        <v>0</v>
      </c>
      <c r="L216" s="49">
        <f>IF(AND(Inputs!$E$8=B216,Inputs!$F$8=C216),1,IF(AND(Inputs!$E$8=B216,Inputs!$F$8="Any"),1,IF(AND(Inputs!$E$8="Any",Inputs!$F$8="Any"),1,IF(AND(Inputs!$E$8="Any",Inputs!$F$8=C216),1,0))))</f>
        <v>0</v>
      </c>
      <c r="M216" s="50">
        <f t="shared" si="3"/>
        <v>0</v>
      </c>
      <c r="N216" s="49">
        <f>IF('Output Calculations'!I216&gt;=Inputs!$H$8,100%,0%)</f>
        <v>1</v>
      </c>
      <c r="O216" s="106">
        <f ca="1">SUMPRODUCT(J216:N216,Inputs!$D$9:$H$9)/SUM(Inputs!$D$9:$H$9)</f>
        <v>0.41307158333333333</v>
      </c>
      <c r="P216" s="107">
        <f>_xlfn.XLOOKUP(C216,'Safety Index'!$A$2:$A$164,'Safety Index'!$D$2:$D$164,,0)</f>
        <v>0.84799382716049376</v>
      </c>
      <c r="Q216" s="18" cm="1">
        <f t="array" ref="Q216:R216">_xlfn.XLOOKUP(A216,'University Data'!$E$2:$E$274,IF(Inputs!$C$8='Unique University Data'!$D$3,'University Data'!$N$2:$O$274,'University Data'!$L$2:$M$274),,0)</f>
        <v>3.27</v>
      </c>
      <c r="R216" s="18">
        <v>3.43</v>
      </c>
      <c r="S216" s="76">
        <f>(IF(AND(Q216=0,R216=0),(Inputs!$B$8/4.3)*LOG(I216+1),IF(R216=Q216,IF(Inputs!$B$8&gt;=Q216,1,0),MIN(1,MAX(0,(Inputs!$B$8-Q216)/(R216-Q216))*LOG(I216+1))))*0.9+IF(AND(Inputs!$B$8&gt;R216,R216&gt;0),((Inputs!$B$8-R216)/(4.3-R216))*0.1,0))</f>
        <v>0.95057471264367821</v>
      </c>
      <c r="T216" s="108">
        <f>IF(S216=0,0,(S216*0.8)+((Inputs!$J$8/5)*0.2))</f>
        <v>0.96045977011494266</v>
      </c>
      <c r="U216" s="74">
        <f ca="1">IF(AND(Inputs!$I$8='Unique University Data'!$F$2,S216&gt;0),AVERAGE(O216,P216,T216),IF(T216=0,0,IF(T216=0,0,AVERAGE(O216,T216))))</f>
        <v>0.74050839353625653</v>
      </c>
      <c r="V216" s="110" t="str">
        <f>_xlfn.XLOOKUP(A216,'University Data'!$E$2:$E$274,'University Data'!$I$2:$I$274)</f>
        <v>LLB &amp; JD</v>
      </c>
    </row>
    <row r="217" spans="1:22" ht="41.45">
      <c r="A217" s="3" t="s">
        <v>269</v>
      </c>
      <c r="B217" s="52" t="str" cm="1">
        <f t="array" ref="B217:C217">_xlfn.XLOOKUP(A217,'University Data'!$E$2:$E$274,'University Data'!$B$2:$C$274)</f>
        <v>Europe</v>
      </c>
      <c r="C217" s="47" t="str">
        <v>UK</v>
      </c>
      <c r="D217" s="51">
        <f>IF(Inputs!$B$8&gt;=(_xlfn.XLOOKUP('Output Calculations'!A217,'University Data'!$E$2:$E$276,'University Data'!$H$2:$H$276,,0)),1,0)</f>
        <v>0</v>
      </c>
      <c r="E217" s="51" t="str">
        <f>_xlfn.XLOOKUP(A217,'University Data'!$E$2:$E$274,'University Data'!$S$2:$S$274)</f>
        <v>Yes (Subject to Availability)</v>
      </c>
      <c r="F217" s="48">
        <f ca="1">_xlfn.XLOOKUP(A217,'University Data'!$E$2:$E$274,'University Data'!$V$2:$V$274)</f>
        <v>3534.6099999999997</v>
      </c>
      <c r="G217" s="19">
        <f>IF(_xlfn.XLOOKUP(A217,'University Data'!$E$2:$E$274,'University Data'!$K$2:$K$274,,0)='Unique University Data'!$D$2,1,IF(_xlfn.XLOOKUP(A217,'University Data'!$E$2:$E$274,'University Data'!$K$2:$K$274,,0)=Inputs!$C$8,1,0))</f>
        <v>1</v>
      </c>
      <c r="H217" s="54" cm="1">
        <f t="array" ref="H217">IF(SUMPRODUCT(('University Mapping Data'!B:B = 'Output Calculations'!$A217)*('University Mapping Data'!D:D = Inputs!$G$6))&gt; 0, 1, 0)+ IF(SUMPRODUCT(('University Mapping Data'!B:B = 'Output Calculations'!$A217)*('University Mapping Data'!D:D = Inputs!$G$8)) &gt; 0, 1, 0)</f>
        <v>0</v>
      </c>
      <c r="I217" s="19" cm="1">
        <f t="array" ref="I217">_xlfn.XLOOKUP(A217,'University Data'!$E$2:$E$274,IF(Inputs!$C$8='Unique University Data'!$D$3,'University Data'!$F$2:$F$274,'University Data'!$G$2:$G$274),,0)</f>
        <v>2</v>
      </c>
      <c r="J217" s="57">
        <f ca="1">IF(((Inputs!$D$8-F217)/Inputs!$D$8)&gt;0,(Inputs!$D$8-F217)/Inputs!$D$8,0)</f>
        <v>0</v>
      </c>
      <c r="K217" s="58">
        <f>IF(Inputs!$E$8='Output Calculations'!B217,1,IF(Inputs!$E$8="Any",1,0))</f>
        <v>0</v>
      </c>
      <c r="L217" s="49">
        <f>IF(AND(Inputs!$E$8=B217,Inputs!$F$8=C217),1,IF(AND(Inputs!$E$8=B217,Inputs!$F$8="Any"),1,IF(AND(Inputs!$E$8="Any",Inputs!$F$8="Any"),1,IF(AND(Inputs!$E$8="Any",Inputs!$F$8=C217),1,0))))</f>
        <v>0</v>
      </c>
      <c r="M217" s="50">
        <f t="shared" si="3"/>
        <v>0</v>
      </c>
      <c r="N217" s="49">
        <f>IF('Output Calculations'!I217&gt;=Inputs!$H$8,100%,0%)</f>
        <v>1</v>
      </c>
      <c r="O217" s="106">
        <f ca="1">SUMPRODUCT(J217:N217,Inputs!$D$9:$H$9)/SUM(Inputs!$D$9:$H$9)</f>
        <v>0.4</v>
      </c>
      <c r="P217" s="107">
        <f>_xlfn.XLOOKUP(C217,'Safety Index'!$A$2:$A$164,'Safety Index'!$D$2:$D$164,,0)</f>
        <v>0.84799382716049376</v>
      </c>
      <c r="Q217" s="18" cm="1">
        <f t="array" ref="Q217:R217">_xlfn.XLOOKUP(A217,'University Data'!$E$2:$E$274,IF(Inputs!$C$8='Unique University Data'!$D$3,'University Data'!$N$2:$O$274,'University Data'!$L$2:$M$274),,0)</f>
        <v>3.53</v>
      </c>
      <c r="R217" s="18">
        <v>3.63</v>
      </c>
      <c r="S217" s="76">
        <f>(IF(AND(Q217=0,R217=0),(Inputs!$B$8/4.3)*LOG(I217+1),IF(R217=Q217,IF(Inputs!$B$8&gt;=Q217,1,0),MIN(1,MAX(0,(Inputs!$B$8-Q217)/(R217-Q217))*LOG(I217+1))))*0.9+IF(AND(Inputs!$B$8&gt;R217,R217&gt;0),((Inputs!$B$8-R217)/(4.3-R217))*0.1,0))</f>
        <v>0.93582089552238812</v>
      </c>
      <c r="T217" s="108">
        <f>IF(S217=0,0,(S217*0.8)+((Inputs!$J$8/5)*0.2))</f>
        <v>0.94865671641791049</v>
      </c>
      <c r="U217" s="74">
        <f ca="1">IF(AND(Inputs!$I$8='Unique University Data'!$F$2,S217&gt;0),AVERAGE(O217,P217,T217),IF(T217=0,0,IF(T217=0,0,AVERAGE(O217,T217))))</f>
        <v>0.73221684785946817</v>
      </c>
      <c r="V217" s="110" t="str">
        <f>_xlfn.XLOOKUP(A217,'University Data'!$E$2:$E$274,'University Data'!$I$2:$I$274)</f>
        <v>LLB &amp; JD</v>
      </c>
    </row>
    <row r="218" spans="1:22" ht="27.6">
      <c r="A218" s="3" t="s">
        <v>270</v>
      </c>
      <c r="B218" s="52" t="str" cm="1">
        <f t="array" ref="B218:C218">_xlfn.XLOOKUP(A218,'University Data'!$E$2:$E$274,'University Data'!$B$2:$C$274)</f>
        <v>Europe</v>
      </c>
      <c r="C218" s="47" t="str">
        <v>Switzerland</v>
      </c>
      <c r="D218" s="51">
        <f>IF(Inputs!$B$8&gt;=(_xlfn.XLOOKUP('Output Calculations'!A218,'University Data'!$E$2:$E$276,'University Data'!$H$2:$H$276,,0)),1,0)</f>
        <v>1</v>
      </c>
      <c r="E218" s="51" t="str">
        <f>_xlfn.XLOOKUP(A218,'University Data'!$E$2:$E$274,'University Data'!$S$2:$S$274)</f>
        <v>Yes (Subject to Availability)</v>
      </c>
      <c r="F218" s="48">
        <f ca="1">_xlfn.XLOOKUP(A218,'University Data'!$E$2:$E$274,'University Data'!$V$2:$V$274)</f>
        <v>2535.75</v>
      </c>
      <c r="G218" s="19">
        <f>IF(_xlfn.XLOOKUP(A218,'University Data'!$E$2:$E$274,'University Data'!$K$2:$K$274,,0)='Unique University Data'!$D$2,1,IF(_xlfn.XLOOKUP(A218,'University Data'!$E$2:$E$274,'University Data'!$K$2:$K$274,,0)=Inputs!$C$8,1,0))</f>
        <v>1</v>
      </c>
      <c r="H218" s="54" cm="1">
        <f t="array" ref="H218">IF(SUMPRODUCT(('University Mapping Data'!B:B = 'Output Calculations'!$A218)*('University Mapping Data'!D:D = Inputs!$G$6))&gt; 0, 1, 0)+ IF(SUMPRODUCT(('University Mapping Data'!B:B = 'Output Calculations'!$A218)*('University Mapping Data'!D:D = Inputs!$G$8)) &gt; 0, 1, 0)</f>
        <v>0</v>
      </c>
      <c r="I218" s="18" cm="1">
        <f t="array" ref="I218">_xlfn.XLOOKUP(A218,'University Data'!$E$2:$E$274,IF(Inputs!$C$8='Unique University Data'!$D$3,'University Data'!$F$2:$F$274,'University Data'!$G$2:$G$274),,0)</f>
        <v>0</v>
      </c>
      <c r="J218" s="57">
        <f ca="1">IF(((Inputs!$D$8-F218)/Inputs!$D$8)&gt;0,(Inputs!$D$8-F218)/Inputs!$D$8,0)</f>
        <v>0.15475</v>
      </c>
      <c r="K218" s="58">
        <f>IF(Inputs!$E$8='Output Calculations'!B218,1,IF(Inputs!$E$8="Any",1,0))</f>
        <v>0</v>
      </c>
      <c r="L218" s="49">
        <f>IF(AND(Inputs!$E$8=B218,Inputs!$F$8=C218),1,IF(AND(Inputs!$E$8=B218,Inputs!$F$8="Any"),1,IF(AND(Inputs!$E$8="Any",Inputs!$F$8="Any"),1,IF(AND(Inputs!$E$8="Any",Inputs!$F$8=C218),1,0))))</f>
        <v>0</v>
      </c>
      <c r="M218" s="50">
        <f t="shared" si="3"/>
        <v>0</v>
      </c>
      <c r="N218" s="49">
        <f>IF('Output Calculations'!I218&gt;=Inputs!$H$8,100%,0%)</f>
        <v>0</v>
      </c>
      <c r="O218" s="106">
        <f ca="1">SUMPRODUCT(J218:N218,Inputs!$D$9:$H$9)/SUM(Inputs!$D$9:$H$9)</f>
        <v>1.5474999999999999E-2</v>
      </c>
      <c r="P218" s="107">
        <f>_xlfn.XLOOKUP(C218,'Safety Index'!$A$2:$A$164,'Safety Index'!$D$2:$D$164,,0)</f>
        <v>0.93878600823045266</v>
      </c>
      <c r="Q218" s="18" cm="1">
        <f t="array" ref="Q218:R218">_xlfn.XLOOKUP(A218,'University Data'!$E$2:$E$274,IF(Inputs!$C$8='Unique University Data'!$D$3,'University Data'!$N$2:$O$274,'University Data'!$L$2:$M$274),,0)</f>
        <v>3.58</v>
      </c>
      <c r="R218" s="18">
        <v>3.7</v>
      </c>
      <c r="S218" s="76">
        <f>(IF(AND(Q218=0,R218=0),(Inputs!$B$8/4.3)*LOG(I218+1),IF(R218=Q218,IF(Inputs!$B$8&gt;=Q218,1,0),MIN(1,MAX(0,(Inputs!$B$8-Q218)/(R218-Q218))*LOG(I218+1))))*0.9+IF(AND(Inputs!$B$8&gt;R218,R218&gt;0),((Inputs!$B$8-R218)/(4.3-R218))*0.1,0))</f>
        <v>2.8333333333333339E-2</v>
      </c>
      <c r="T218" s="108">
        <f>IF(S218=0,0,(S218*0.8)+((Inputs!$J$8/5)*0.2))</f>
        <v>0.22266666666666668</v>
      </c>
      <c r="U218" s="74">
        <f ca="1">IF(AND(Inputs!$I$8='Unique University Data'!$F$2,S218&gt;0),AVERAGE(O218,P218,T218),IF(T218=0,0,IF(T218=0,0,AVERAGE(O218,T218))))</f>
        <v>0.39230922496570647</v>
      </c>
      <c r="V218" s="110" t="str">
        <f>_xlfn.XLOOKUP(A218,'University Data'!$E$2:$E$274,'University Data'!$I$2:$I$274)</f>
        <v>LLB &amp; JD</v>
      </c>
    </row>
    <row r="219" spans="1:22" ht="27.6">
      <c r="A219" s="8" t="s">
        <v>271</v>
      </c>
      <c r="B219" s="52" t="str" cm="1">
        <f t="array" ref="B219:C219">_xlfn.XLOOKUP(A219,'University Data'!$E$2:$E$274,'University Data'!$B$2:$C$274)</f>
        <v>Europe</v>
      </c>
      <c r="C219" s="47" t="str">
        <v>UK</v>
      </c>
      <c r="D219" s="51">
        <f>IF(Inputs!$B$8&gt;=(_xlfn.XLOOKUP('Output Calculations'!A219,'University Data'!$E$2:$E$276,'University Data'!$H$2:$H$276,,0)),1,0)</f>
        <v>0</v>
      </c>
      <c r="E219" s="51" t="str">
        <f>_xlfn.XLOOKUP(A219,'University Data'!$E$2:$E$274,'University Data'!$S$2:$S$274)</f>
        <v>Yes (Subject to Availability)</v>
      </c>
      <c r="F219" s="48">
        <f ca="1">_xlfn.XLOOKUP(A219,'University Data'!$E$2:$E$274,'University Data'!$V$2:$V$274)</f>
        <v>2388.0169999999998</v>
      </c>
      <c r="G219" s="19">
        <f>IF(_xlfn.XLOOKUP(A219,'University Data'!$E$2:$E$274,'University Data'!$K$2:$K$274,,0)='Unique University Data'!$D$2,1,IF(_xlfn.XLOOKUP(A219,'University Data'!$E$2:$E$274,'University Data'!$K$2:$K$274,,0)=Inputs!$C$8,1,0))</f>
        <v>1</v>
      </c>
      <c r="H219" s="54" cm="1">
        <f t="array" ref="H219">IF(SUMPRODUCT(('University Mapping Data'!B:B = 'Output Calculations'!$A219)*('University Mapping Data'!D:D = Inputs!$G$6))&gt; 0, 1, 0)+ IF(SUMPRODUCT(('University Mapping Data'!B:B = 'Output Calculations'!$A219)*('University Mapping Data'!D:D = Inputs!$G$8)) &gt; 0, 1, 0)</f>
        <v>2</v>
      </c>
      <c r="I219" s="19" cm="1">
        <f t="array" ref="I219">_xlfn.XLOOKUP(A219,'University Data'!$E$2:$E$274,IF(Inputs!$C$8='Unique University Data'!$D$3,'University Data'!$F$2:$F$274,'University Data'!$G$2:$G$274),,0)</f>
        <v>4</v>
      </c>
      <c r="J219" s="57">
        <f ca="1">IF(((Inputs!$D$8-F219)/Inputs!$D$8)&gt;0,(Inputs!$D$8-F219)/Inputs!$D$8,0)</f>
        <v>0.20399433333333339</v>
      </c>
      <c r="K219" s="58">
        <f>IF(Inputs!$E$8='Output Calculations'!B219,1,IF(Inputs!$E$8="Any",1,0))</f>
        <v>0</v>
      </c>
      <c r="L219" s="49">
        <f>IF(AND(Inputs!$E$8=B219,Inputs!$F$8=C219),1,IF(AND(Inputs!$E$8=B219,Inputs!$F$8="Any"),1,IF(AND(Inputs!$E$8="Any",Inputs!$F$8="Any"),1,IF(AND(Inputs!$E$8="Any",Inputs!$F$8=C219),1,0))))</f>
        <v>0</v>
      </c>
      <c r="M219" s="50">
        <f t="shared" si="3"/>
        <v>1</v>
      </c>
      <c r="N219" s="49">
        <f>IF('Output Calculations'!I219&gt;=Inputs!$H$8,100%,0%)</f>
        <v>1</v>
      </c>
      <c r="O219" s="106">
        <f ca="1">SUMPRODUCT(J219:N219,Inputs!$D$9:$H$9)/SUM(Inputs!$D$9:$H$9)</f>
        <v>0.52039943333333327</v>
      </c>
      <c r="P219" s="107">
        <f>_xlfn.XLOOKUP(C219,'Safety Index'!$A$2:$A$164,'Safety Index'!$D$2:$D$164,,0)</f>
        <v>0.84799382716049376</v>
      </c>
      <c r="Q219" s="18" cm="1">
        <f t="array" ref="Q219:R219">_xlfn.XLOOKUP(A219,'University Data'!$E$2:$E$274,IF(Inputs!$C$8='Unique University Data'!$D$3,'University Data'!$N$2:$O$274,'University Data'!$L$2:$M$274),,0)</f>
        <v>3.57</v>
      </c>
      <c r="R219" s="18">
        <v>3.7</v>
      </c>
      <c r="S219" s="76">
        <f>(IF(AND(Q219=0,R219=0),(Inputs!$B$8/4.3)*LOG(I219+1),IF(R219=Q219,IF(Inputs!$B$8&gt;=Q219,1,0),MIN(1,MAX(0,(Inputs!$B$8-Q219)/(R219-Q219))*LOG(I219+1))))*0.9+IF(AND(Inputs!$B$8&gt;R219,R219&gt;0),((Inputs!$B$8-R219)/(4.3-R219))*0.1,0))</f>
        <v>0.92833333333333334</v>
      </c>
      <c r="T219" s="108">
        <f>IF(S219=0,0,(S219*0.8)+((Inputs!$J$8/5)*0.2))</f>
        <v>0.94266666666666676</v>
      </c>
      <c r="U219" s="74">
        <f ca="1">IF(AND(Inputs!$I$8='Unique University Data'!$F$2,S219&gt;0),AVERAGE(O219,P219,T219),IF(T219=0,0,IF(T219=0,0,AVERAGE(O219,T219))))</f>
        <v>0.77035330905349797</v>
      </c>
      <c r="V219" s="110" t="str">
        <f>_xlfn.XLOOKUP(A219,'University Data'!$E$2:$E$274,'University Data'!$I$2:$I$274)</f>
        <v>All</v>
      </c>
    </row>
    <row r="220" spans="1:22" ht="41.45">
      <c r="A220" s="8" t="s">
        <v>272</v>
      </c>
      <c r="B220" s="52" t="str" cm="1">
        <f t="array" ref="B220:C220">_xlfn.XLOOKUP(A220,'University Data'!$E$2:$E$274,'University Data'!$B$2:$C$274)</f>
        <v>Europe</v>
      </c>
      <c r="C220" s="47" t="str">
        <v>UK</v>
      </c>
      <c r="D220" s="51">
        <f>IF(Inputs!$B$8&gt;=(_xlfn.XLOOKUP('Output Calculations'!A220,'University Data'!$E$2:$E$276,'University Data'!$H$2:$H$276,,0)),1,0)</f>
        <v>0</v>
      </c>
      <c r="E220" s="51" t="str">
        <f>_xlfn.XLOOKUP(A220,'University Data'!$E$2:$E$274,'University Data'!$S$2:$S$274)</f>
        <v>Yes (Subject to Availability)</v>
      </c>
      <c r="F220" s="48">
        <f ca="1">_xlfn.XLOOKUP(A220,'University Data'!$E$2:$E$274,'University Data'!$V$2:$V$274)</f>
        <v>2388.0169999999998</v>
      </c>
      <c r="G220" s="19">
        <f>IF(_xlfn.XLOOKUP(A220,'University Data'!$E$2:$E$274,'University Data'!$K$2:$K$274,,0)='Unique University Data'!$D$2,1,IF(_xlfn.XLOOKUP(A220,'University Data'!$E$2:$E$274,'University Data'!$K$2:$K$274,,0)=Inputs!$C$8,1,0))</f>
        <v>1</v>
      </c>
      <c r="H220" s="54" cm="1">
        <f t="array" ref="H220">IF(SUMPRODUCT(('University Mapping Data'!B:B = 'Output Calculations'!$A220)*('University Mapping Data'!D:D = Inputs!$G$6))&gt; 0, 1, 0)+ IF(SUMPRODUCT(('University Mapping Data'!B:B = 'Output Calculations'!$A220)*('University Mapping Data'!D:D = Inputs!$G$8)) &gt; 0, 1, 0)</f>
        <v>2</v>
      </c>
      <c r="I220" s="18" cm="1">
        <f t="array" ref="I220">_xlfn.XLOOKUP(A220,'University Data'!$E$2:$E$274,IF(Inputs!$C$8='Unique University Data'!$D$3,'University Data'!$F$2:$F$274,'University Data'!$G$2:$G$274),,0)</f>
        <v>2</v>
      </c>
      <c r="J220" s="57">
        <f ca="1">IF(((Inputs!$D$8-F220)/Inputs!$D$8)&gt;0,(Inputs!$D$8-F220)/Inputs!$D$8,0)</f>
        <v>0.20399433333333339</v>
      </c>
      <c r="K220" s="58">
        <f>IF(Inputs!$E$8='Output Calculations'!B220,1,IF(Inputs!$E$8="Any",1,0))</f>
        <v>0</v>
      </c>
      <c r="L220" s="49">
        <f>IF(AND(Inputs!$E$8=B220,Inputs!$F$8=C220),1,IF(AND(Inputs!$E$8=B220,Inputs!$F$8="Any"),1,IF(AND(Inputs!$E$8="Any",Inputs!$F$8="Any"),1,IF(AND(Inputs!$E$8="Any",Inputs!$F$8=C220),1,0))))</f>
        <v>0</v>
      </c>
      <c r="M220" s="50">
        <f t="shared" si="3"/>
        <v>1</v>
      </c>
      <c r="N220" s="49">
        <f>IF('Output Calculations'!I220&gt;=Inputs!$H$8,100%,0%)</f>
        <v>1</v>
      </c>
      <c r="O220" s="106">
        <f ca="1">SUMPRODUCT(J220:N220,Inputs!$D$9:$H$9)/SUM(Inputs!$D$9:$H$9)</f>
        <v>0.52039943333333327</v>
      </c>
      <c r="P220" s="107">
        <f>_xlfn.XLOOKUP(C220,'Safety Index'!$A$2:$A$164,'Safety Index'!$D$2:$D$164,,0)</f>
        <v>0.84799382716049376</v>
      </c>
      <c r="Q220" s="18" cm="1">
        <f t="array" ref="Q220:R220">_xlfn.XLOOKUP(A220,'University Data'!$E$2:$E$274,IF(Inputs!$C$8='Unique University Data'!$D$3,'University Data'!$N$2:$O$274,'University Data'!$L$2:$M$274),,0)</f>
        <v>3.27</v>
      </c>
      <c r="R220" s="18">
        <v>3.73</v>
      </c>
      <c r="S220" s="76">
        <f>(IF(AND(Q220=0,R220=0),(Inputs!$B$8/4.3)*LOG(I220+1),IF(R220=Q220,IF(Inputs!$B$8&gt;=Q220,1,0),MIN(1,MAX(0,(Inputs!$B$8-Q220)/(R220-Q220))*LOG(I220+1))))*0.9+IF(AND(Inputs!$B$8&gt;R220,R220&gt;0),((Inputs!$B$8-R220)/(4.3-R220))*0.1,0))</f>
        <v>0.58466026774489765</v>
      </c>
      <c r="T220" s="108">
        <f>IF(S220=0,0,(S220*0.8)+((Inputs!$J$8/5)*0.2))</f>
        <v>0.66772821419591821</v>
      </c>
      <c r="U220" s="74">
        <f ca="1">IF(AND(Inputs!$I$8='Unique University Data'!$F$2,S220&gt;0),AVERAGE(O220,P220,T220),IF(T220=0,0,IF(T220=0,0,AVERAGE(O220,T220))))</f>
        <v>0.67870715822991512</v>
      </c>
      <c r="V220" s="110" t="str">
        <f>_xlfn.XLOOKUP(A220,'University Data'!$E$2:$E$274,'University Data'!$I$2:$I$274)</f>
        <v>All (except LLB &amp; JD)</v>
      </c>
    </row>
    <row r="221" spans="1:22" ht="27.6">
      <c r="A221" s="3" t="s">
        <v>273</v>
      </c>
      <c r="B221" s="52" t="str" cm="1">
        <f t="array" ref="B221:C221">_xlfn.XLOOKUP(A221,'University Data'!$E$2:$E$274,'University Data'!$B$2:$C$274)</f>
        <v>Europe</v>
      </c>
      <c r="C221" s="47" t="str">
        <v>Germany</v>
      </c>
      <c r="D221" s="51">
        <f>IF(Inputs!$B$8&gt;=(_xlfn.XLOOKUP('Output Calculations'!A221,'University Data'!$E$2:$E$276,'University Data'!$H$2:$H$276,,0)),1,0)</f>
        <v>1</v>
      </c>
      <c r="E221" s="51" t="str">
        <f>_xlfn.XLOOKUP(A221,'University Data'!$E$2:$E$274,'University Data'!$S$2:$S$274)</f>
        <v>Yes (Subject to Availability)</v>
      </c>
      <c r="F221" s="48">
        <f ca="1">_xlfn.XLOOKUP(A221,'University Data'!$E$2:$E$274,'University Data'!$V$2:$V$274)</f>
        <v>1494.5</v>
      </c>
      <c r="G221" s="19">
        <f>IF(_xlfn.XLOOKUP(A221,'University Data'!$E$2:$E$274,'University Data'!$K$2:$K$274,,0)='Unique University Data'!$D$2,1,IF(_xlfn.XLOOKUP(A221,'University Data'!$E$2:$E$274,'University Data'!$K$2:$K$274,,0)=Inputs!$C$8,1,0))</f>
        <v>1</v>
      </c>
      <c r="H221" s="54" cm="1">
        <f t="array" ref="H221">IF(SUMPRODUCT(('University Mapping Data'!B:B = 'Output Calculations'!$A221)*('University Mapping Data'!D:D = Inputs!$G$6))&gt; 0, 1, 0)+ IF(SUMPRODUCT(('University Mapping Data'!B:B = 'Output Calculations'!$A221)*('University Mapping Data'!D:D = Inputs!$G$8)) &gt; 0, 1, 0)</f>
        <v>2</v>
      </c>
      <c r="I221" s="19" cm="1">
        <f t="array" ref="I221">_xlfn.XLOOKUP(A221,'University Data'!$E$2:$E$274,IF(Inputs!$C$8='Unique University Data'!$D$3,'University Data'!$F$2:$F$274,'University Data'!$G$2:$G$274),,0)</f>
        <v>12</v>
      </c>
      <c r="J221" s="57">
        <f ca="1">IF(((Inputs!$D$8-F221)/Inputs!$D$8)&gt;0,(Inputs!$D$8-F221)/Inputs!$D$8,0)</f>
        <v>0.50183333333333335</v>
      </c>
      <c r="K221" s="58">
        <f>IF(Inputs!$E$8='Output Calculations'!B221,1,IF(Inputs!$E$8="Any",1,0))</f>
        <v>0</v>
      </c>
      <c r="L221" s="49">
        <f>IF(AND(Inputs!$E$8=B221,Inputs!$F$8=C221),1,IF(AND(Inputs!$E$8=B221,Inputs!$F$8="Any"),1,IF(AND(Inputs!$E$8="Any",Inputs!$F$8="Any"),1,IF(AND(Inputs!$E$8="Any",Inputs!$F$8=C221),1,0))))</f>
        <v>0</v>
      </c>
      <c r="M221" s="50">
        <f t="shared" si="3"/>
        <v>1</v>
      </c>
      <c r="N221" s="49">
        <f>IF('Output Calculations'!I221&gt;=Inputs!$H$8,100%,0%)</f>
        <v>1</v>
      </c>
      <c r="O221" s="106">
        <f ca="1">SUMPRODUCT(J221:N221,Inputs!$D$9:$H$9)/SUM(Inputs!$D$9:$H$9)</f>
        <v>0.55018333333333336</v>
      </c>
      <c r="P221" s="107">
        <f>_xlfn.XLOOKUP(C221,'Safety Index'!$A$2:$A$164,'Safety Index'!$D$2:$D$164,,0)</f>
        <v>0.88940329218107006</v>
      </c>
      <c r="Q221" s="18" cm="1">
        <f t="array" ref="Q221:R221">_xlfn.XLOOKUP(A221,'University Data'!$E$2:$E$274,IF(Inputs!$C$8='Unique University Data'!$D$3,'University Data'!$N$2:$O$274,'University Data'!$L$2:$M$274),,0)</f>
        <v>2.97</v>
      </c>
      <c r="R221" s="18">
        <v>3.79</v>
      </c>
      <c r="S221" s="76">
        <f>(IF(AND(Q221=0,R221=0),(Inputs!$B$8/4.3)*LOG(I221+1),IF(R221=Q221,IF(Inputs!$B$8&gt;=Q221,1,0),MIN(1,MAX(0,(Inputs!$B$8-Q221)/(R221-Q221))*LOG(I221+1))))*0.9+IF(AND(Inputs!$B$8&gt;R221,R221&gt;0),((Inputs!$B$8-R221)/(4.3-R221))*0.1,0))</f>
        <v>0.915686274509804</v>
      </c>
      <c r="T221" s="108">
        <f>IF(S221=0,0,(S221*0.8)+((Inputs!$J$8/5)*0.2))</f>
        <v>0.9325490196078432</v>
      </c>
      <c r="U221" s="74">
        <f ca="1">IF(AND(Inputs!$I$8='Unique University Data'!$F$2,S221&gt;0),AVERAGE(O221,P221,T221),IF(T221=0,0,IF(T221=0,0,AVERAGE(O221,T221))))</f>
        <v>0.79071188170741546</v>
      </c>
      <c r="V221" s="110" t="str">
        <f>_xlfn.XLOOKUP(A221,'University Data'!$E$2:$E$274,'University Data'!$I$2:$I$274)</f>
        <v>BAcc &amp; BBM</v>
      </c>
    </row>
    <row r="222" spans="1:22" ht="27.6">
      <c r="A222" s="3" t="s">
        <v>274</v>
      </c>
      <c r="B222" s="52" t="str" cm="1">
        <f t="array" ref="B222:C222">_xlfn.XLOOKUP(A222,'University Data'!$E$2:$E$274,'University Data'!$B$2:$C$274)</f>
        <v>Europe</v>
      </c>
      <c r="C222" s="47" t="str">
        <v>Germany</v>
      </c>
      <c r="D222" s="51">
        <f>IF(Inputs!$B$8&gt;=(_xlfn.XLOOKUP('Output Calculations'!A222,'University Data'!$E$2:$E$276,'University Data'!$H$2:$H$276,,0)),1,0)</f>
        <v>1</v>
      </c>
      <c r="E222" s="51" t="str">
        <f>_xlfn.XLOOKUP(A222,'University Data'!$E$2:$E$274,'University Data'!$S$2:$S$274)</f>
        <v>Yes (Subject to Availability)</v>
      </c>
      <c r="F222" s="48">
        <f ca="1">_xlfn.XLOOKUP(A222,'University Data'!$E$2:$E$274,'University Data'!$V$2:$V$274)</f>
        <v>1494.5</v>
      </c>
      <c r="G222" s="19">
        <f>IF(_xlfn.XLOOKUP(A222,'University Data'!$E$2:$E$274,'University Data'!$K$2:$K$274,,0)='Unique University Data'!$D$2,1,IF(_xlfn.XLOOKUP(A222,'University Data'!$E$2:$E$274,'University Data'!$K$2:$K$274,,0)=Inputs!$C$8,1,0))</f>
        <v>1</v>
      </c>
      <c r="H222" s="54" cm="1">
        <f t="array" ref="H222">IF(SUMPRODUCT(('University Mapping Data'!B:B = 'Output Calculations'!$A222)*('University Mapping Data'!D:D = Inputs!$G$6))&gt; 0, 1, 0)+ IF(SUMPRODUCT(('University Mapping Data'!B:B = 'Output Calculations'!$A222)*('University Mapping Data'!D:D = Inputs!$G$8)) &gt; 0, 1, 0)</f>
        <v>0</v>
      </c>
      <c r="I222" s="18" cm="1">
        <f t="array" ref="I222">_xlfn.XLOOKUP(A222,'University Data'!$E$2:$E$274,IF(Inputs!$C$8='Unique University Data'!$D$3,'University Data'!$F$2:$F$274,'University Data'!$G$2:$G$274),,0)</f>
        <v>2</v>
      </c>
      <c r="J222" s="57">
        <f ca="1">IF(((Inputs!$D$8-F222)/Inputs!$D$8)&gt;0,(Inputs!$D$8-F222)/Inputs!$D$8,0)</f>
        <v>0.50183333333333335</v>
      </c>
      <c r="K222" s="58">
        <f>IF(Inputs!$E$8='Output Calculations'!B222,1,IF(Inputs!$E$8="Any",1,0))</f>
        <v>0</v>
      </c>
      <c r="L222" s="49">
        <f>IF(AND(Inputs!$E$8=B222,Inputs!$F$8=C222),1,IF(AND(Inputs!$E$8=B222,Inputs!$F$8="Any"),1,IF(AND(Inputs!$E$8="Any",Inputs!$F$8="Any"),1,IF(AND(Inputs!$E$8="Any",Inputs!$F$8=C222),1,0))))</f>
        <v>0</v>
      </c>
      <c r="M222" s="50">
        <f t="shared" si="3"/>
        <v>0</v>
      </c>
      <c r="N222" s="49">
        <f>IF('Output Calculations'!I222&gt;=Inputs!$H$8,100%,0%)</f>
        <v>1</v>
      </c>
      <c r="O222" s="106">
        <f ca="1">SUMPRODUCT(J222:N222,Inputs!$D$9:$H$9)/SUM(Inputs!$D$9:$H$9)</f>
        <v>0.45018333333333338</v>
      </c>
      <c r="P222" s="107">
        <f>_xlfn.XLOOKUP(C222,'Safety Index'!$A$2:$A$164,'Safety Index'!$D$2:$D$164,,0)</f>
        <v>0.88940329218107006</v>
      </c>
      <c r="Q222" s="18" cm="1">
        <f t="array" ref="Q222:R222">_xlfn.XLOOKUP(A222,'University Data'!$E$2:$E$274,IF(Inputs!$C$8='Unique University Data'!$D$3,'University Data'!$N$2:$O$274,'University Data'!$L$2:$M$274),,0)</f>
        <v>3.65</v>
      </c>
      <c r="R222" s="18">
        <v>3.9</v>
      </c>
      <c r="S222" s="76">
        <f>(IF(AND(Q222=0,R222=0),(Inputs!$B$8/4.3)*LOG(I222+1),IF(R222=Q222,IF(Inputs!$B$8&gt;=Q222,1,0),MIN(1,MAX(0,(Inputs!$B$8-Q222)/(R222-Q222))*LOG(I222+1))))*0.9+IF(AND(Inputs!$B$8&gt;R222,R222&gt;0),((Inputs!$B$8-R222)/(4.3-R222))*0.1,0))</f>
        <v>0.37788003373797296</v>
      </c>
      <c r="T222" s="108">
        <f>IF(S222=0,0,(S222*0.8)+((Inputs!$J$8/5)*0.2))</f>
        <v>0.50230402699037846</v>
      </c>
      <c r="U222" s="74">
        <f ca="1">IF(AND(Inputs!$I$8='Unique University Data'!$F$2,S222&gt;0),AVERAGE(O222,P222,T222),IF(T222=0,0,IF(T222=0,0,AVERAGE(O222,T222))))</f>
        <v>0.61396355083492737</v>
      </c>
      <c r="V222" s="110" t="str">
        <f>_xlfn.XLOOKUP(A222,'University Data'!$E$2:$E$274,'University Data'!$I$2:$I$274)</f>
        <v>LLB &amp; JD</v>
      </c>
    </row>
    <row r="223" spans="1:22" ht="41.45">
      <c r="A223" s="3" t="s">
        <v>275</v>
      </c>
      <c r="B223" s="52" t="str" cm="1">
        <f t="array" ref="B223:C223">_xlfn.XLOOKUP(A223,'University Data'!$E$2:$E$274,'University Data'!$B$2:$C$274)</f>
        <v>Europe</v>
      </c>
      <c r="C223" s="47" t="str">
        <v>Germany</v>
      </c>
      <c r="D223" s="51">
        <f>IF(Inputs!$B$8&gt;=(_xlfn.XLOOKUP('Output Calculations'!A223,'University Data'!$E$2:$E$276,'University Data'!$H$2:$H$276,,0)),1,0)</f>
        <v>1</v>
      </c>
      <c r="E223" s="51" t="str">
        <f>_xlfn.XLOOKUP(A223,'University Data'!$E$2:$E$274,'University Data'!$S$2:$S$274)</f>
        <v>Yes (Subject to Availability)</v>
      </c>
      <c r="F223" s="48">
        <f ca="1">_xlfn.XLOOKUP(A223,'University Data'!$E$2:$E$274,'University Data'!$V$2:$V$274)</f>
        <v>1494.5</v>
      </c>
      <c r="G223" s="19">
        <f>IF(_xlfn.XLOOKUP(A223,'University Data'!$E$2:$E$274,'University Data'!$K$2:$K$274,,0)='Unique University Data'!$D$2,1,IF(_xlfn.XLOOKUP(A223,'University Data'!$E$2:$E$274,'University Data'!$K$2:$K$274,,0)=Inputs!$C$8,1,0))</f>
        <v>1</v>
      </c>
      <c r="H223" s="54" cm="1">
        <f t="array" ref="H223">IF(SUMPRODUCT(('University Mapping Data'!B:B = 'Output Calculations'!$A223)*('University Mapping Data'!D:D = Inputs!$G$6))&gt; 0, 1, 0)+ IF(SUMPRODUCT(('University Mapping Data'!B:B = 'Output Calculations'!$A223)*('University Mapping Data'!D:D = Inputs!$G$8)) &gt; 0, 1, 0)</f>
        <v>2</v>
      </c>
      <c r="I223" s="19" cm="1">
        <f t="array" ref="I223">_xlfn.XLOOKUP(A223,'University Data'!$E$2:$E$274,IF(Inputs!$C$8='Unique University Data'!$D$3,'University Data'!$F$2:$F$274,'University Data'!$G$2:$G$274),,0)</f>
        <v>2</v>
      </c>
      <c r="J223" s="57">
        <f ca="1">IF(((Inputs!$D$8-F223)/Inputs!$D$8)&gt;0,(Inputs!$D$8-F223)/Inputs!$D$8,0)</f>
        <v>0.50183333333333335</v>
      </c>
      <c r="K223" s="58">
        <f>IF(Inputs!$E$8='Output Calculations'!B223,1,IF(Inputs!$E$8="Any",1,0))</f>
        <v>0</v>
      </c>
      <c r="L223" s="49">
        <f>IF(AND(Inputs!$E$8=B223,Inputs!$F$8=C223),1,IF(AND(Inputs!$E$8=B223,Inputs!$F$8="Any"),1,IF(AND(Inputs!$E$8="Any",Inputs!$F$8="Any"),1,IF(AND(Inputs!$E$8="Any",Inputs!$F$8=C223),1,0))))</f>
        <v>0</v>
      </c>
      <c r="M223" s="50">
        <f t="shared" si="3"/>
        <v>1</v>
      </c>
      <c r="N223" s="49">
        <f>IF('Output Calculations'!I223&gt;=Inputs!$H$8,100%,0%)</f>
        <v>1</v>
      </c>
      <c r="O223" s="106">
        <f ca="1">SUMPRODUCT(J223:N223,Inputs!$D$9:$H$9)/SUM(Inputs!$D$9:$H$9)</f>
        <v>0.55018333333333336</v>
      </c>
      <c r="P223" s="107">
        <f>_xlfn.XLOOKUP(C223,'Safety Index'!$A$2:$A$164,'Safety Index'!$D$2:$D$164,,0)</f>
        <v>0.88940329218107006</v>
      </c>
      <c r="Q223" s="18" cm="1">
        <f t="array" ref="Q223:R223">_xlfn.XLOOKUP(A223,'University Data'!$E$2:$E$274,IF(Inputs!$C$8='Unique University Data'!$D$3,'University Data'!$N$2:$O$274,'University Data'!$L$2:$M$274),,0)</f>
        <v>3.06</v>
      </c>
      <c r="R223" s="18">
        <v>3.12</v>
      </c>
      <c r="S223" s="76">
        <f>(IF(AND(Q223=0,R223=0),(Inputs!$B$8/4.3)*LOG(I223+1),IF(R223=Q223,IF(Inputs!$B$8&gt;=Q223,1,0),MIN(1,MAX(0,(Inputs!$B$8-Q223)/(R223-Q223))*LOG(I223+1))))*0.9+IF(AND(Inputs!$B$8&gt;R223,R223&gt;0),((Inputs!$B$8-R223)/(4.3-R223))*0.1,0))</f>
        <v>0.96355932203389838</v>
      </c>
      <c r="T223" s="108">
        <f>IF(S223=0,0,(S223*0.8)+((Inputs!$J$8/5)*0.2))</f>
        <v>0.97084745762711866</v>
      </c>
      <c r="U223" s="74">
        <f ca="1">IF(AND(Inputs!$I$8='Unique University Data'!$F$2,S223&gt;0),AVERAGE(O223,P223,T223),IF(T223=0,0,IF(T223=0,0,AVERAGE(O223,T223))))</f>
        <v>0.80347802771384069</v>
      </c>
      <c r="V223" s="110" t="str">
        <f>_xlfn.XLOOKUP(A223,'University Data'!$E$2:$E$274,'University Data'!$I$2:$I$274)</f>
        <v>BSc (IS), BSc (CS) &amp; BSc (C&amp;L)</v>
      </c>
    </row>
    <row r="224" spans="1:22" ht="27.6">
      <c r="A224" s="3" t="s">
        <v>276</v>
      </c>
      <c r="B224" s="52" t="str" cm="1">
        <f t="array" ref="B224:C224">_xlfn.XLOOKUP(A224,'University Data'!$E$2:$E$274,'University Data'!$B$2:$C$274)</f>
        <v>Europe</v>
      </c>
      <c r="C224" s="47" t="str">
        <v>Germany</v>
      </c>
      <c r="D224" s="51">
        <f>IF(Inputs!$B$8&gt;=(_xlfn.XLOOKUP('Output Calculations'!A224,'University Data'!$E$2:$E$276,'University Data'!$H$2:$H$276,,0)),1,0)</f>
        <v>1</v>
      </c>
      <c r="E224" s="51" t="str">
        <f>_xlfn.XLOOKUP(A224,'University Data'!$E$2:$E$274,'University Data'!$S$2:$S$274)</f>
        <v>Yes (Subject to Availability)</v>
      </c>
      <c r="F224" s="48">
        <f ca="1">_xlfn.XLOOKUP(A224,'University Data'!$E$2:$E$274,'University Data'!$V$2:$V$274)</f>
        <v>1494.5</v>
      </c>
      <c r="G224" s="19">
        <f>IF(_xlfn.XLOOKUP(A224,'University Data'!$E$2:$E$274,'University Data'!$K$2:$K$274,,0)='Unique University Data'!$D$2,1,IF(_xlfn.XLOOKUP(A224,'University Data'!$E$2:$E$274,'University Data'!$K$2:$K$274,,0)=Inputs!$C$8,1,0))</f>
        <v>1</v>
      </c>
      <c r="H224" s="54" cm="1">
        <f t="array" ref="H224">IF(SUMPRODUCT(('University Mapping Data'!B:B = 'Output Calculations'!$A224)*('University Mapping Data'!D:D = Inputs!$G$6))&gt; 0, 1, 0)+ IF(SUMPRODUCT(('University Mapping Data'!B:B = 'Output Calculations'!$A224)*('University Mapping Data'!D:D = Inputs!$G$8)) &gt; 0, 1, 0)</f>
        <v>2</v>
      </c>
      <c r="I224" s="18" cm="1">
        <f t="array" ref="I224">_xlfn.XLOOKUP(A224,'University Data'!$E$2:$E$274,IF(Inputs!$C$8='Unique University Data'!$D$3,'University Data'!$F$2:$F$274,'University Data'!$G$2:$G$274),,0)</f>
        <v>2</v>
      </c>
      <c r="J224" s="57">
        <f ca="1">IF(((Inputs!$D$8-F224)/Inputs!$D$8)&gt;0,(Inputs!$D$8-F224)/Inputs!$D$8,0)</f>
        <v>0.50183333333333335</v>
      </c>
      <c r="K224" s="58">
        <f>IF(Inputs!$E$8='Output Calculations'!B224,1,IF(Inputs!$E$8="Any",1,0))</f>
        <v>0</v>
      </c>
      <c r="L224" s="49">
        <f>IF(AND(Inputs!$E$8=B224,Inputs!$F$8=C224),1,IF(AND(Inputs!$E$8=B224,Inputs!$F$8="Any"),1,IF(AND(Inputs!$E$8="Any",Inputs!$F$8="Any"),1,IF(AND(Inputs!$E$8="Any",Inputs!$F$8=C224),1,0))))</f>
        <v>0</v>
      </c>
      <c r="M224" s="50">
        <f t="shared" si="3"/>
        <v>1</v>
      </c>
      <c r="N224" s="49">
        <f>IF('Output Calculations'!I224&gt;=Inputs!$H$8,100%,0%)</f>
        <v>1</v>
      </c>
      <c r="O224" s="106">
        <f ca="1">SUMPRODUCT(J224:N224,Inputs!$D$9:$H$9)/SUM(Inputs!$D$9:$H$9)</f>
        <v>0.55018333333333336</v>
      </c>
      <c r="P224" s="107">
        <f>_xlfn.XLOOKUP(C224,'Safety Index'!$A$2:$A$164,'Safety Index'!$D$2:$D$164,,0)</f>
        <v>0.88940329218107006</v>
      </c>
      <c r="Q224" s="18" cm="1">
        <f t="array" ref="Q224:R224">_xlfn.XLOOKUP(A224,'University Data'!$E$2:$E$274,IF(Inputs!$C$8='Unique University Data'!$D$3,'University Data'!$N$2:$O$274,'University Data'!$L$2:$M$274),,0)</f>
        <v>3.14</v>
      </c>
      <c r="R224" s="18">
        <v>3.46</v>
      </c>
      <c r="S224" s="76">
        <f>(IF(AND(Q224=0,R224=0),(Inputs!$B$8/4.3)*LOG(I224+1),IF(R224=Q224,IF(Inputs!$B$8&gt;=Q224,1,0),MIN(1,MAX(0,(Inputs!$B$8-Q224)/(R224-Q224))*LOG(I224+1))))*0.9+IF(AND(Inputs!$B$8&gt;R224,R224&gt;0),((Inputs!$B$8-R224)/(4.3-R224))*0.1,0))</f>
        <v>0.94880952380952388</v>
      </c>
      <c r="T224" s="108">
        <f>IF(S224=0,0,(S224*0.8)+((Inputs!$J$8/5)*0.2))</f>
        <v>0.95904761904761915</v>
      </c>
      <c r="U224" s="74">
        <f ca="1">IF(AND(Inputs!$I$8='Unique University Data'!$F$2,S224&gt;0),AVERAGE(O224,P224,T224),IF(T224=0,0,IF(T224=0,0,AVERAGE(O224,T224))))</f>
        <v>0.79954474818734089</v>
      </c>
      <c r="V224" s="110" t="str">
        <f>_xlfn.XLOOKUP(A224,'University Data'!$E$2:$E$274,'University Data'!$I$2:$I$274)</f>
        <v>BSocSc</v>
      </c>
    </row>
    <row r="225" spans="1:22" ht="27.6">
      <c r="A225" s="3" t="s">
        <v>277</v>
      </c>
      <c r="B225" s="52" t="str" cm="1">
        <f t="array" ref="B225:C225">_xlfn.XLOOKUP(A225,'University Data'!$E$2:$E$274,'University Data'!$B$2:$C$274)</f>
        <v>North America</v>
      </c>
      <c r="C225" s="47" t="str">
        <v>USA</v>
      </c>
      <c r="D225" s="51">
        <f>IF(Inputs!$B$8&gt;=(_xlfn.XLOOKUP('Output Calculations'!A225,'University Data'!$E$2:$E$276,'University Data'!$H$2:$H$276,,0)),1,0)</f>
        <v>0</v>
      </c>
      <c r="E225" s="51" t="str">
        <f>_xlfn.XLOOKUP(A225,'University Data'!$E$2:$E$274,'University Data'!$S$2:$S$274)</f>
        <v>Yes (Subject to Availability)</v>
      </c>
      <c r="F225" s="48">
        <f ca="1">_xlfn.XLOOKUP(A225,'University Data'!$E$2:$E$274,'University Data'!$V$2:$V$274)</f>
        <v>2388.6</v>
      </c>
      <c r="G225" s="19">
        <f>IF(_xlfn.XLOOKUP(A225,'University Data'!$E$2:$E$274,'University Data'!$K$2:$K$274,,0)='Unique University Data'!$D$2,1,IF(_xlfn.XLOOKUP(A225,'University Data'!$E$2:$E$274,'University Data'!$K$2:$K$274,,0)=Inputs!$C$8,1,0))</f>
        <v>1</v>
      </c>
      <c r="H225" s="54" cm="1">
        <f t="array" ref="H225">IF(SUMPRODUCT(('University Mapping Data'!B:B = 'Output Calculations'!$A225)*('University Mapping Data'!D:D = Inputs!$G$6))&gt; 0, 1, 0)+ IF(SUMPRODUCT(('University Mapping Data'!B:B = 'Output Calculations'!$A225)*('University Mapping Data'!D:D = Inputs!$G$8)) &gt; 0, 1, 0)</f>
        <v>2</v>
      </c>
      <c r="I225" s="19" cm="1">
        <f t="array" ref="I225">_xlfn.XLOOKUP(A225,'University Data'!$E$2:$E$274,IF(Inputs!$C$8='Unique University Data'!$D$3,'University Data'!$F$2:$F$274,'University Data'!$G$2:$G$274),,0)</f>
        <v>5</v>
      </c>
      <c r="J225" s="57">
        <f ca="1">IF(((Inputs!$D$8-F225)/Inputs!$D$8)&gt;0,(Inputs!$D$8-F225)/Inputs!$D$8,0)</f>
        <v>0.20380000000000004</v>
      </c>
      <c r="K225" s="58">
        <f>IF(Inputs!$E$8='Output Calculations'!B225,1,IF(Inputs!$E$8="Any",1,0))</f>
        <v>0</v>
      </c>
      <c r="L225" s="49">
        <f>IF(AND(Inputs!$E$8=B225,Inputs!$F$8=C225),1,IF(AND(Inputs!$E$8=B225,Inputs!$F$8="Any"),1,IF(AND(Inputs!$E$8="Any",Inputs!$F$8="Any"),1,IF(AND(Inputs!$E$8="Any",Inputs!$F$8=C225),1,0))))</f>
        <v>0</v>
      </c>
      <c r="M225" s="50">
        <f t="shared" si="3"/>
        <v>1</v>
      </c>
      <c r="N225" s="49">
        <f>IF('Output Calculations'!I225&gt;=Inputs!$H$8,100%,0%)</f>
        <v>1</v>
      </c>
      <c r="O225" s="106">
        <f ca="1">SUMPRODUCT(J225:N225,Inputs!$D$9:$H$9)/SUM(Inputs!$D$9:$H$9)</f>
        <v>0.52038000000000006</v>
      </c>
      <c r="P225" s="107">
        <f>_xlfn.XLOOKUP(C225,'Safety Index'!$A$2:$A$164,'Safety Index'!$D$2:$D$164,,0)</f>
        <v>0.61162551440329227</v>
      </c>
      <c r="Q225" s="18" cm="1">
        <f t="array" ref="Q225:R225">_xlfn.XLOOKUP(A225,'University Data'!$E$2:$E$274,IF(Inputs!$C$8='Unique University Data'!$D$3,'University Data'!$N$2:$O$274,'University Data'!$L$2:$M$274),,0)</f>
        <v>3.28</v>
      </c>
      <c r="R225" s="18">
        <v>3.28</v>
      </c>
      <c r="S225" s="76">
        <f>(IF(AND(Q225=0,R225=0),(Inputs!$B$8/4.3)*LOG(I225+1),IF(R225=Q225,IF(Inputs!$B$8&gt;=Q225,1,0),MIN(1,MAX(0,(Inputs!$B$8-Q225)/(R225-Q225))*LOG(I225+1))))*0.9+IF(AND(Inputs!$B$8&gt;R225,R225&gt;0),((Inputs!$B$8-R225)/(4.3-R225))*0.1,0))</f>
        <v>0.957843137254902</v>
      </c>
      <c r="T225" s="108">
        <f>IF(S225=0,0,(S225*0.8)+((Inputs!$J$8/5)*0.2))</f>
        <v>0.9662745098039216</v>
      </c>
      <c r="U225" s="74">
        <f ca="1">IF(AND(Inputs!$I$8='Unique University Data'!$F$2,S225&gt;0),AVERAGE(O225,P225,T225),IF(T225=0,0,IF(T225=0,0,AVERAGE(O225,T225))))</f>
        <v>0.69942667473573794</v>
      </c>
      <c r="V225" s="110" t="str">
        <f>_xlfn.XLOOKUP(A225,'University Data'!$E$2:$E$274,'University Data'!$I$2:$I$274)</f>
        <v>All (except LLB &amp; JD)</v>
      </c>
    </row>
    <row r="226" spans="1:22" ht="27.6">
      <c r="A226" s="3" t="s">
        <v>278</v>
      </c>
      <c r="B226" s="52" t="str" cm="1">
        <f t="array" ref="B226:C226">_xlfn.XLOOKUP(A226,'University Data'!$E$2:$E$274,'University Data'!$B$2:$C$274)</f>
        <v>Oceania</v>
      </c>
      <c r="C226" s="47" t="str">
        <v>Australia</v>
      </c>
      <c r="D226" s="51">
        <f>IF(Inputs!$B$8&gt;=(_xlfn.XLOOKUP('Output Calculations'!A226,'University Data'!$E$2:$E$276,'University Data'!$H$2:$H$276,,0)),1,0)</f>
        <v>0</v>
      </c>
      <c r="E226" s="51" t="str">
        <f>_xlfn.XLOOKUP(A226,'University Data'!$E$2:$E$274,'University Data'!$S$2:$S$274)</f>
        <v>Yes (Subject to Availability)</v>
      </c>
      <c r="F226" s="48">
        <f ca="1">_xlfn.XLOOKUP(A226,'University Data'!$E$2:$E$274,'University Data'!$V$2:$V$274)</f>
        <v>3700.3500000000004</v>
      </c>
      <c r="G226" s="19">
        <f>IF(_xlfn.XLOOKUP(A226,'University Data'!$E$2:$E$274,'University Data'!$K$2:$K$274,,0)='Unique University Data'!$D$2,1,IF(_xlfn.XLOOKUP(A226,'University Data'!$E$2:$E$274,'University Data'!$K$2:$K$274,,0)=Inputs!$C$8,1,0))</f>
        <v>1</v>
      </c>
      <c r="H226" s="54" cm="1">
        <f t="array" ref="H226">IF(SUMPRODUCT(('University Mapping Data'!B:B = 'Output Calculations'!$A226)*('University Mapping Data'!D:D = Inputs!$G$6))&gt; 0, 1, 0)+ IF(SUMPRODUCT(('University Mapping Data'!B:B = 'Output Calculations'!$A226)*('University Mapping Data'!D:D = Inputs!$G$8)) &gt; 0, 1, 0)</f>
        <v>2</v>
      </c>
      <c r="I226" s="18" cm="1">
        <f t="array" ref="I226">_xlfn.XLOOKUP(A226,'University Data'!$E$2:$E$274,IF(Inputs!$C$8='Unique University Data'!$D$3,'University Data'!$F$2:$F$274,'University Data'!$G$2:$G$274),,0)</f>
        <v>2</v>
      </c>
      <c r="J226" s="57">
        <f ca="1">IF(((Inputs!$D$8-F226)/Inputs!$D$8)&gt;0,(Inputs!$D$8-F226)/Inputs!$D$8,0)</f>
        <v>0</v>
      </c>
      <c r="K226" s="58">
        <f>IF(Inputs!$E$8='Output Calculations'!B226,1,IF(Inputs!$E$8="Any",1,0))</f>
        <v>0</v>
      </c>
      <c r="L226" s="49">
        <f>IF(AND(Inputs!$E$8=B226,Inputs!$F$8=C226),1,IF(AND(Inputs!$E$8=B226,Inputs!$F$8="Any"),1,IF(AND(Inputs!$E$8="Any",Inputs!$F$8="Any"),1,IF(AND(Inputs!$E$8="Any",Inputs!$F$8=C226),1,0))))</f>
        <v>0</v>
      </c>
      <c r="M226" s="50">
        <f t="shared" si="3"/>
        <v>1</v>
      </c>
      <c r="N226" s="49">
        <f>IF('Output Calculations'!I226&gt;=Inputs!$H$8,100%,0%)</f>
        <v>1</v>
      </c>
      <c r="O226" s="106">
        <f ca="1">SUMPRODUCT(J226:N226,Inputs!$D$9:$H$9)/SUM(Inputs!$D$9:$H$9)</f>
        <v>0.5</v>
      </c>
      <c r="P226" s="107">
        <f>_xlfn.XLOOKUP(C226,'Safety Index'!$A$2:$A$164,'Safety Index'!$D$2:$D$164,,0)</f>
        <v>0.89094650205761317</v>
      </c>
      <c r="Q226" s="18" cm="1">
        <f t="array" ref="Q226:R226">_xlfn.XLOOKUP(A226,'University Data'!$E$2:$E$274,IF(Inputs!$C$8='Unique University Data'!$D$3,'University Data'!$N$2:$O$274,'University Data'!$L$2:$M$274),,0)</f>
        <v>3.4</v>
      </c>
      <c r="R226" s="18">
        <v>3.44</v>
      </c>
      <c r="S226" s="76">
        <f>(IF(AND(Q226=0,R226=0),(Inputs!$B$8/4.3)*LOG(I226+1),IF(R226=Q226,IF(Inputs!$B$8&gt;=Q226,1,0),MIN(1,MAX(0,(Inputs!$B$8-Q226)/(R226-Q226))*LOG(I226+1))))*0.9+IF(AND(Inputs!$B$8&gt;R226,R226&gt;0),((Inputs!$B$8-R226)/(4.3-R226))*0.1,0))</f>
        <v>0.95000000000000007</v>
      </c>
      <c r="T226" s="108">
        <f>IF(S226=0,0,(S226*0.8)+((Inputs!$J$8/5)*0.2))</f>
        <v>0.96000000000000019</v>
      </c>
      <c r="U226" s="74">
        <f ca="1">IF(AND(Inputs!$I$8='Unique University Data'!$F$2,S226&gt;0),AVERAGE(O226,P226,T226),IF(T226=0,0,IF(T226=0,0,AVERAGE(O226,T226))))</f>
        <v>0.7836488340192046</v>
      </c>
      <c r="V226" s="110" t="str">
        <f>_xlfn.XLOOKUP(A226,'University Data'!$E$2:$E$274,'University Data'!$I$2:$I$274)</f>
        <v>BSocSc &amp; BIS</v>
      </c>
    </row>
    <row r="227" spans="1:22" ht="41.45">
      <c r="A227" s="3" t="s">
        <v>279</v>
      </c>
      <c r="B227" s="52" t="str" cm="1">
        <f t="array" ref="B227:C227">_xlfn.XLOOKUP(A227,'University Data'!$E$2:$E$274,'University Data'!$B$2:$C$274)</f>
        <v>Oceania</v>
      </c>
      <c r="C227" s="47" t="str">
        <v>Australia</v>
      </c>
      <c r="D227" s="51">
        <f>IF(Inputs!$B$8&gt;=(_xlfn.XLOOKUP('Output Calculations'!A227,'University Data'!$E$2:$E$276,'University Data'!$H$2:$H$276,,0)),1,0)</f>
        <v>0</v>
      </c>
      <c r="E227" s="51" t="str">
        <f>_xlfn.XLOOKUP(A227,'University Data'!$E$2:$E$274,'University Data'!$S$2:$S$274)</f>
        <v>Yes (Subject to Availability)</v>
      </c>
      <c r="F227" s="48">
        <f ca="1">_xlfn.XLOOKUP(A227,'University Data'!$E$2:$E$274,'University Data'!$V$2:$V$274)</f>
        <v>3700.3500000000004</v>
      </c>
      <c r="G227" s="19">
        <f>IF(_xlfn.XLOOKUP(A227,'University Data'!$E$2:$E$274,'University Data'!$K$2:$K$274,,0)='Unique University Data'!$D$2,1,IF(_xlfn.XLOOKUP(A227,'University Data'!$E$2:$E$274,'University Data'!$K$2:$K$274,,0)=Inputs!$C$8,1,0))</f>
        <v>1</v>
      </c>
      <c r="H227" s="54" cm="1">
        <f t="array" ref="H227">IF(SUMPRODUCT(('University Mapping Data'!B:B = 'Output Calculations'!$A227)*('University Mapping Data'!D:D = Inputs!$G$6))&gt; 0, 1, 0)+ IF(SUMPRODUCT(('University Mapping Data'!B:B = 'Output Calculations'!$A227)*('University Mapping Data'!D:D = Inputs!$G$8)) &gt; 0, 1, 0)</f>
        <v>0</v>
      </c>
      <c r="I227" s="19" cm="1">
        <f t="array" ref="I227">_xlfn.XLOOKUP(A227,'University Data'!$E$2:$E$274,IF(Inputs!$C$8='Unique University Data'!$D$3,'University Data'!$F$2:$F$274,'University Data'!$G$2:$G$274),,0)</f>
        <v>4</v>
      </c>
      <c r="J227" s="57">
        <f ca="1">IF(((Inputs!$D$8-F227)/Inputs!$D$8)&gt;0,(Inputs!$D$8-F227)/Inputs!$D$8,0)</f>
        <v>0</v>
      </c>
      <c r="K227" s="58">
        <f>IF(Inputs!$E$8='Output Calculations'!B227,1,IF(Inputs!$E$8="Any",1,0))</f>
        <v>0</v>
      </c>
      <c r="L227" s="49">
        <f>IF(AND(Inputs!$E$8=B227,Inputs!$F$8=C227),1,IF(AND(Inputs!$E$8=B227,Inputs!$F$8="Any"),1,IF(AND(Inputs!$E$8="Any",Inputs!$F$8="Any"),1,IF(AND(Inputs!$E$8="Any",Inputs!$F$8=C227),1,0))))</f>
        <v>0</v>
      </c>
      <c r="M227" s="50">
        <f t="shared" si="3"/>
        <v>0</v>
      </c>
      <c r="N227" s="49">
        <f>IF('Output Calculations'!I227&gt;=Inputs!$H$8,100%,0%)</f>
        <v>1</v>
      </c>
      <c r="O227" s="106">
        <f ca="1">SUMPRODUCT(J227:N227,Inputs!$D$9:$H$9)/SUM(Inputs!$D$9:$H$9)</f>
        <v>0.4</v>
      </c>
      <c r="P227" s="107">
        <f>_xlfn.XLOOKUP(C227,'Safety Index'!$A$2:$A$164,'Safety Index'!$D$2:$D$164,,0)</f>
        <v>0.89094650205761317</v>
      </c>
      <c r="Q227" s="18" cm="1">
        <f t="array" ref="Q227:R227">_xlfn.XLOOKUP(A227,'University Data'!$E$2:$E$274,IF(Inputs!$C$8='Unique University Data'!$D$3,'University Data'!$N$2:$O$274,'University Data'!$L$2:$M$274),,0)</f>
        <v>3.24</v>
      </c>
      <c r="R227" s="18">
        <v>3.63</v>
      </c>
      <c r="S227" s="76">
        <f>(IF(AND(Q227=0,R227=0),(Inputs!$B$8/4.3)*LOG(I227+1),IF(R227=Q227,IF(Inputs!$B$8&gt;=Q227,1,0),MIN(1,MAX(0,(Inputs!$B$8-Q227)/(R227-Q227))*LOG(I227+1))))*0.9+IF(AND(Inputs!$B$8&gt;R227,R227&gt;0),((Inputs!$B$8-R227)/(4.3-R227))*0.1,0))</f>
        <v>0.93582089552238812</v>
      </c>
      <c r="T227" s="108">
        <f>IF(S227=0,0,(S227*0.8)+((Inputs!$J$8/5)*0.2))</f>
        <v>0.94865671641791049</v>
      </c>
      <c r="U227" s="74">
        <f ca="1">IF(AND(Inputs!$I$8='Unique University Data'!$F$2,S227&gt;0),AVERAGE(O227,P227,T227),IF(T227=0,0,IF(T227=0,0,AVERAGE(O227,T227))))</f>
        <v>0.74653440615850786</v>
      </c>
      <c r="V227" s="111" t="str">
        <f>_xlfn.XLOOKUP(A227,'University Data'!$E$2:$E$274,'University Data'!$I$2:$I$274)</f>
        <v>BAcc, BBM, BSc (Econ), BSc (IS), BSc (CS) &amp; BSc (C&amp;L)</v>
      </c>
    </row>
    <row r="228" spans="1:22" ht="27.6">
      <c r="A228" s="7" t="s">
        <v>280</v>
      </c>
      <c r="B228" s="52" t="str" cm="1">
        <f t="array" ref="B228:C228">_xlfn.XLOOKUP(A228,'University Data'!$E$2:$E$274,'University Data'!$B$2:$C$274)</f>
        <v>North America</v>
      </c>
      <c r="C228" s="47" t="str">
        <v>USA</v>
      </c>
      <c r="D228" s="51">
        <f>IF(Inputs!$B$8&gt;=(_xlfn.XLOOKUP('Output Calculations'!A228,'University Data'!$E$2:$E$276,'University Data'!$H$2:$H$276,,0)),1,0)</f>
        <v>1</v>
      </c>
      <c r="E228" s="51" t="str">
        <f>_xlfn.XLOOKUP(A228,'University Data'!$E$2:$E$274,'University Data'!$S$2:$S$274)</f>
        <v>No</v>
      </c>
      <c r="F228" s="48">
        <f ca="1">_xlfn.XLOOKUP(A228,'University Data'!$E$2:$E$274,'University Data'!$V$2:$V$274)</f>
        <v>2123.1999999999998</v>
      </c>
      <c r="G228" s="19">
        <f>IF(_xlfn.XLOOKUP(A228,'University Data'!$E$2:$E$274,'University Data'!$K$2:$K$274,,0)='Unique University Data'!$D$2,1,IF(_xlfn.XLOOKUP(A228,'University Data'!$E$2:$E$274,'University Data'!$K$2:$K$274,,0)=Inputs!$C$8,1,0))</f>
        <v>1</v>
      </c>
      <c r="H228" s="54" cm="1">
        <f t="array" ref="H228">IF(SUMPRODUCT(('University Mapping Data'!B:B = 'Output Calculations'!$A228)*('University Mapping Data'!D:D = Inputs!$G$6))&gt; 0, 1, 0)+ IF(SUMPRODUCT(('University Mapping Data'!B:B = 'Output Calculations'!$A228)*('University Mapping Data'!D:D = Inputs!$G$8)) &gt; 0, 1, 0)</f>
        <v>2</v>
      </c>
      <c r="I228" s="18" cm="1">
        <f t="array" ref="I228">_xlfn.XLOOKUP(A228,'University Data'!$E$2:$E$274,IF(Inputs!$C$8='Unique University Data'!$D$3,'University Data'!$F$2:$F$274,'University Data'!$G$2:$G$274),,0)</f>
        <v>3</v>
      </c>
      <c r="J228" s="57">
        <f ca="1">IF(((Inputs!$D$8-F228)/Inputs!$D$8)&gt;0,(Inputs!$D$8-F228)/Inputs!$D$8,0)</f>
        <v>0.29226666666666673</v>
      </c>
      <c r="K228" s="58">
        <f>IF(Inputs!$E$8='Output Calculations'!B228,1,IF(Inputs!$E$8="Any",1,0))</f>
        <v>0</v>
      </c>
      <c r="L228" s="49">
        <f>IF(AND(Inputs!$E$8=B228,Inputs!$F$8=C228),1,IF(AND(Inputs!$E$8=B228,Inputs!$F$8="Any"),1,IF(AND(Inputs!$E$8="Any",Inputs!$F$8="Any"),1,IF(AND(Inputs!$E$8="Any",Inputs!$F$8=C228),1,0))))</f>
        <v>0</v>
      </c>
      <c r="M228" s="50">
        <f t="shared" si="3"/>
        <v>1</v>
      </c>
      <c r="N228" s="49">
        <f>IF('Output Calculations'!I228&gt;=Inputs!$H$8,100%,0%)</f>
        <v>1</v>
      </c>
      <c r="O228" s="106">
        <f ca="1">SUMPRODUCT(J228:N228,Inputs!$D$9:$H$9)/SUM(Inputs!$D$9:$H$9)</f>
        <v>0.52922666666666662</v>
      </c>
      <c r="P228" s="107">
        <f>_xlfn.XLOOKUP(C228,'Safety Index'!$A$2:$A$164,'Safety Index'!$D$2:$D$164,,0)</f>
        <v>0.61162551440329227</v>
      </c>
      <c r="Q228" s="18" cm="1">
        <f t="array" ref="Q228:R228">_xlfn.XLOOKUP(A228,'University Data'!$E$2:$E$274,IF(Inputs!$C$8='Unique University Data'!$D$3,'University Data'!$N$2:$O$274,'University Data'!$L$2:$M$274),,0)</f>
        <v>3.93</v>
      </c>
      <c r="R228" s="18">
        <v>4.07</v>
      </c>
      <c r="S228" s="76">
        <f>(IF(AND(Q228=0,R228=0),(Inputs!$B$8/4.3)*LOG(I228+1),IF(R228=Q228,IF(Inputs!$B$8&gt;=Q228,1,0),MIN(1,MAX(0,(Inputs!$B$8-Q228)/(R228-Q228))*LOG(I228+1))))*0.9+IF(AND(Inputs!$B$8&gt;R228,R228&gt;0),((Inputs!$B$8-R228)/(4.3-R228))*0.1,0))</f>
        <v>0</v>
      </c>
      <c r="T228" s="108">
        <f>IF(S228=0,0,(S228*0.8)+((Inputs!$J$8/5)*0.2))</f>
        <v>0</v>
      </c>
      <c r="U228" s="74">
        <f>IF(AND(Inputs!$I$8='Unique University Data'!$F$2,S228&gt;0),AVERAGE(O228,P228,T228),IF(T228=0,0,IF(T228=0,0,AVERAGE(O228,T228))))</f>
        <v>0</v>
      </c>
      <c r="V228" s="110" t="str">
        <f>_xlfn.XLOOKUP(A228,'University Data'!$E$2:$E$274,'University Data'!$I$2:$I$274)</f>
        <v>All (except LLB &amp; JD)</v>
      </c>
    </row>
    <row r="229" spans="1:22" ht="27.6">
      <c r="A229" s="3" t="s">
        <v>281</v>
      </c>
      <c r="B229" s="52" t="str" cm="1">
        <f t="array" ref="B229:C229">_xlfn.XLOOKUP(A229,'University Data'!$E$2:$E$274,'University Data'!$B$2:$C$274)</f>
        <v>North America</v>
      </c>
      <c r="C229" s="47" t="str">
        <v>USA</v>
      </c>
      <c r="D229" s="51">
        <f>IF(Inputs!$B$8&gt;=(_xlfn.XLOOKUP('Output Calculations'!A229,'University Data'!$E$2:$E$276,'University Data'!$H$2:$H$276,,0)),1,0)</f>
        <v>0</v>
      </c>
      <c r="E229" s="51" t="str">
        <f>_xlfn.XLOOKUP(A229,'University Data'!$E$2:$E$274,'University Data'!$S$2:$S$274)</f>
        <v>Yes (Subject to Availability)</v>
      </c>
      <c r="F229" s="48">
        <f ca="1">_xlfn.XLOOKUP(A229,'University Data'!$E$2:$E$274,'University Data'!$V$2:$V$274)</f>
        <v>2123.1999999999998</v>
      </c>
      <c r="G229" s="19">
        <f>IF(_xlfn.XLOOKUP(A229,'University Data'!$E$2:$E$274,'University Data'!$K$2:$K$274,,0)='Unique University Data'!$D$2,1,IF(_xlfn.XLOOKUP(A229,'University Data'!$E$2:$E$274,'University Data'!$K$2:$K$274,,0)=Inputs!$C$8,1,0))</f>
        <v>1</v>
      </c>
      <c r="H229" s="54" cm="1">
        <f t="array" ref="H229">IF(SUMPRODUCT(('University Mapping Data'!B:B = 'Output Calculations'!$A229)*('University Mapping Data'!D:D = Inputs!$G$6))&gt; 0, 1, 0)+ IF(SUMPRODUCT(('University Mapping Data'!B:B = 'Output Calculations'!$A229)*('University Mapping Data'!D:D = Inputs!$G$8)) &gt; 0, 1, 0)</f>
        <v>2</v>
      </c>
      <c r="I229" s="19" cm="1">
        <f t="array" ref="I229">_xlfn.XLOOKUP(A229,'University Data'!$E$2:$E$274,IF(Inputs!$C$8='Unique University Data'!$D$3,'University Data'!$F$2:$F$274,'University Data'!$G$2:$G$274),,0)</f>
        <v>6</v>
      </c>
      <c r="J229" s="57">
        <f ca="1">IF(((Inputs!$D$8-F229)/Inputs!$D$8)&gt;0,(Inputs!$D$8-F229)/Inputs!$D$8,0)</f>
        <v>0.29226666666666673</v>
      </c>
      <c r="K229" s="58">
        <f>IF(Inputs!$E$8='Output Calculations'!B229,1,IF(Inputs!$E$8="Any",1,0))</f>
        <v>0</v>
      </c>
      <c r="L229" s="49">
        <f>IF(AND(Inputs!$E$8=B229,Inputs!$F$8=C229),1,IF(AND(Inputs!$E$8=B229,Inputs!$F$8="Any"),1,IF(AND(Inputs!$E$8="Any",Inputs!$F$8="Any"),1,IF(AND(Inputs!$E$8="Any",Inputs!$F$8=C229),1,0))))</f>
        <v>0</v>
      </c>
      <c r="M229" s="50">
        <f t="shared" si="3"/>
        <v>1</v>
      </c>
      <c r="N229" s="49">
        <f>IF('Output Calculations'!I229&gt;=Inputs!$H$8,100%,0%)</f>
        <v>1</v>
      </c>
      <c r="O229" s="106">
        <f ca="1">SUMPRODUCT(J229:N229,Inputs!$D$9:$H$9)/SUM(Inputs!$D$9:$H$9)</f>
        <v>0.52922666666666662</v>
      </c>
      <c r="P229" s="107">
        <f>_xlfn.XLOOKUP(C229,'Safety Index'!$A$2:$A$164,'Safety Index'!$D$2:$D$164,,0)</f>
        <v>0.61162551440329227</v>
      </c>
      <c r="Q229" s="18" cm="1">
        <f t="array" ref="Q229:R229">_xlfn.XLOOKUP(A229,'University Data'!$E$2:$E$274,IF(Inputs!$C$8='Unique University Data'!$D$3,'University Data'!$N$2:$O$274,'University Data'!$L$2:$M$274),,0)</f>
        <v>3.3</v>
      </c>
      <c r="R229" s="18">
        <v>3.44</v>
      </c>
      <c r="S229" s="76">
        <f>(IF(AND(Q229=0,R229=0),(Inputs!$B$8/4.3)*LOG(I229+1),IF(R229=Q229,IF(Inputs!$B$8&gt;=Q229,1,0),MIN(1,MAX(0,(Inputs!$B$8-Q229)/(R229-Q229))*LOG(I229+1))))*0.9+IF(AND(Inputs!$B$8&gt;R229,R229&gt;0),((Inputs!$B$8-R229)/(4.3-R229))*0.1,0))</f>
        <v>0.95000000000000007</v>
      </c>
      <c r="T229" s="108">
        <f>IF(S229=0,0,(S229*0.8)+((Inputs!$J$8/5)*0.2))</f>
        <v>0.96000000000000019</v>
      </c>
      <c r="U229" s="74">
        <f ca="1">IF(AND(Inputs!$I$8='Unique University Data'!$F$2,S229&gt;0),AVERAGE(O229,P229,T229),IF(T229=0,0,IF(T229=0,0,AVERAGE(O229,T229))))</f>
        <v>0.70028406035665292</v>
      </c>
      <c r="V229" s="110" t="str">
        <f>_xlfn.XLOOKUP(A229,'University Data'!$E$2:$E$274,'University Data'!$I$2:$I$274)</f>
        <v>All (except LLB &amp; JD)</v>
      </c>
    </row>
    <row r="230" spans="1:22" ht="27.6">
      <c r="A230" s="3" t="s">
        <v>282</v>
      </c>
      <c r="B230" s="52" t="str" cm="1">
        <f t="array" ref="B230:C230">_xlfn.XLOOKUP(A230,'University Data'!$E$2:$E$274,'University Data'!$B$2:$C$274)</f>
        <v>Oceania</v>
      </c>
      <c r="C230" s="47" t="str">
        <v>Australia</v>
      </c>
      <c r="D230" s="51">
        <f>IF(Inputs!$B$8&gt;=(_xlfn.XLOOKUP('Output Calculations'!A230,'University Data'!$E$2:$E$276,'University Data'!$H$2:$H$276,,0)),1,0)</f>
        <v>0</v>
      </c>
      <c r="E230" s="51" t="str">
        <f>_xlfn.XLOOKUP(A230,'University Data'!$E$2:$E$274,'University Data'!$S$2:$S$274)</f>
        <v>Yes (Subject to Availability)</v>
      </c>
      <c r="F230" s="48">
        <f ca="1">_xlfn.XLOOKUP(A230,'University Data'!$E$2:$E$274,'University Data'!$V$2:$V$274)</f>
        <v>2466.9</v>
      </c>
      <c r="G230" s="19">
        <f>IF(_xlfn.XLOOKUP(A230,'University Data'!$E$2:$E$274,'University Data'!$K$2:$K$274,,0)='Unique University Data'!$D$2,1,IF(_xlfn.XLOOKUP(A230,'University Data'!$E$2:$E$274,'University Data'!$K$2:$K$274,,0)=Inputs!$C$8,1,0))</f>
        <v>1</v>
      </c>
      <c r="H230" s="54" cm="1">
        <f t="array" ref="H230">IF(SUMPRODUCT(('University Mapping Data'!B:B = 'Output Calculations'!$A230)*('University Mapping Data'!D:D = Inputs!$G$6))&gt; 0, 1, 0)+ IF(SUMPRODUCT(('University Mapping Data'!B:B = 'Output Calculations'!$A230)*('University Mapping Data'!D:D = Inputs!$G$8)) &gt; 0, 1, 0)</f>
        <v>0</v>
      </c>
      <c r="I230" s="18" cm="1">
        <f t="array" ref="I230">_xlfn.XLOOKUP(A230,'University Data'!$E$2:$E$274,IF(Inputs!$C$8='Unique University Data'!$D$3,'University Data'!$F$2:$F$274,'University Data'!$G$2:$G$274),,0)</f>
        <v>2</v>
      </c>
      <c r="J230" s="57">
        <f ca="1">IF(((Inputs!$D$8-F230)/Inputs!$D$8)&gt;0,(Inputs!$D$8-F230)/Inputs!$D$8,0)</f>
        <v>0.17769999999999997</v>
      </c>
      <c r="K230" s="58">
        <f>IF(Inputs!$E$8='Output Calculations'!B230,1,IF(Inputs!$E$8="Any",1,0))</f>
        <v>0</v>
      </c>
      <c r="L230" s="49">
        <f>IF(AND(Inputs!$E$8=B230,Inputs!$F$8=C230),1,IF(AND(Inputs!$E$8=B230,Inputs!$F$8="Any"),1,IF(AND(Inputs!$E$8="Any",Inputs!$F$8="Any"),1,IF(AND(Inputs!$E$8="Any",Inputs!$F$8=C230),1,0))))</f>
        <v>0</v>
      </c>
      <c r="M230" s="50">
        <f t="shared" si="3"/>
        <v>0</v>
      </c>
      <c r="N230" s="49">
        <f>IF('Output Calculations'!I230&gt;=Inputs!$H$8,100%,0%)</f>
        <v>1</v>
      </c>
      <c r="O230" s="106">
        <f ca="1">SUMPRODUCT(J230:N230,Inputs!$D$9:$H$9)/SUM(Inputs!$D$9:$H$9)</f>
        <v>0.41776999999999997</v>
      </c>
      <c r="P230" s="107">
        <f>_xlfn.XLOOKUP(C230,'Safety Index'!$A$2:$A$164,'Safety Index'!$D$2:$D$164,,0)</f>
        <v>0.89094650205761317</v>
      </c>
      <c r="Q230" s="18" cm="1">
        <f t="array" ref="Q230:R230">_xlfn.XLOOKUP(A230,'University Data'!$E$2:$E$274,IF(Inputs!$C$8='Unique University Data'!$D$3,'University Data'!$N$2:$O$274,'University Data'!$L$2:$M$274),,0)</f>
        <v>3.5</v>
      </c>
      <c r="R230" s="18">
        <v>3.5</v>
      </c>
      <c r="S230" s="76">
        <f>(IF(AND(Q230=0,R230=0),(Inputs!$B$8/4.3)*LOG(I230+1),IF(R230=Q230,IF(Inputs!$B$8&gt;=Q230,1,0),MIN(1,MAX(0,(Inputs!$B$8-Q230)/(R230-Q230))*LOG(I230+1))))*0.9+IF(AND(Inputs!$B$8&gt;R230,R230&gt;0),((Inputs!$B$8-R230)/(4.3-R230))*0.1,0))</f>
        <v>0.94625000000000004</v>
      </c>
      <c r="T230" s="108">
        <f>IF(S230=0,0,(S230*0.8)+((Inputs!$J$8/5)*0.2))</f>
        <v>0.95700000000000007</v>
      </c>
      <c r="U230" s="74">
        <f ca="1">IF(AND(Inputs!$I$8='Unique University Data'!$F$2,S230&gt;0),AVERAGE(O230,P230,T230),IF(T230=0,0,IF(T230=0,0,AVERAGE(O230,T230))))</f>
        <v>0.75523883401920455</v>
      </c>
      <c r="V230" s="110" t="str">
        <f>_xlfn.XLOOKUP(A230,'University Data'!$E$2:$E$274,'University Data'!$I$2:$I$274)</f>
        <v>All (except LLB &amp; JD)</v>
      </c>
    </row>
    <row r="231" spans="1:22" ht="27.6">
      <c r="A231" s="3" t="s">
        <v>283</v>
      </c>
      <c r="B231" s="52" t="str" cm="1">
        <f t="array" ref="B231:C231">_xlfn.XLOOKUP(A231,'University Data'!$E$2:$E$274,'University Data'!$B$2:$C$274)</f>
        <v>Oceania</v>
      </c>
      <c r="C231" s="47" t="str">
        <v>Australia</v>
      </c>
      <c r="D231" s="51">
        <f>IF(Inputs!$B$8&gt;=(_xlfn.XLOOKUP('Output Calculations'!A231,'University Data'!$E$2:$E$276,'University Data'!$H$2:$H$276,,0)),1,0)</f>
        <v>1</v>
      </c>
      <c r="E231" s="51" t="str">
        <f>_xlfn.XLOOKUP(A231,'University Data'!$E$2:$E$274,'University Data'!$S$2:$S$274)</f>
        <v>Yes (Subject to Availability)</v>
      </c>
      <c r="F231" s="48">
        <f ca="1">_xlfn.XLOOKUP(A231,'University Data'!$E$2:$E$274,'University Data'!$V$2:$V$274)</f>
        <v>2466.9</v>
      </c>
      <c r="G231" s="19">
        <f>IF(_xlfn.XLOOKUP(A231,'University Data'!$E$2:$E$274,'University Data'!$K$2:$K$274,,0)='Unique University Data'!$D$2,1,IF(_xlfn.XLOOKUP(A231,'University Data'!$E$2:$E$274,'University Data'!$K$2:$K$274,,0)=Inputs!$C$8,1,0))</f>
        <v>1</v>
      </c>
      <c r="H231" s="54" cm="1">
        <f t="array" ref="H231">IF(SUMPRODUCT(('University Mapping Data'!B:B = 'Output Calculations'!$A231)*('University Mapping Data'!D:D = Inputs!$G$6))&gt; 0, 1, 0)+ IF(SUMPRODUCT(('University Mapping Data'!B:B = 'Output Calculations'!$A231)*('University Mapping Data'!D:D = Inputs!$G$8)) &gt; 0, 1, 0)</f>
        <v>0</v>
      </c>
      <c r="I231" s="19" cm="1">
        <f t="array" ref="I231">_xlfn.XLOOKUP(A231,'University Data'!$E$2:$E$274,IF(Inputs!$C$8='Unique University Data'!$D$3,'University Data'!$F$2:$F$274,'University Data'!$G$2:$G$274),,0)</f>
        <v>1</v>
      </c>
      <c r="J231" s="57">
        <f ca="1">IF(((Inputs!$D$8-F231)/Inputs!$D$8)&gt;0,(Inputs!$D$8-F231)/Inputs!$D$8,0)</f>
        <v>0.17769999999999997</v>
      </c>
      <c r="K231" s="58">
        <f>IF(Inputs!$E$8='Output Calculations'!B231,1,IF(Inputs!$E$8="Any",1,0))</f>
        <v>0</v>
      </c>
      <c r="L231" s="49">
        <f>IF(AND(Inputs!$E$8=B231,Inputs!$F$8=C231),1,IF(AND(Inputs!$E$8=B231,Inputs!$F$8="Any"),1,IF(AND(Inputs!$E$8="Any",Inputs!$F$8="Any"),1,IF(AND(Inputs!$E$8="Any",Inputs!$F$8=C231),1,0))))</f>
        <v>0</v>
      </c>
      <c r="M231" s="50">
        <f t="shared" si="3"/>
        <v>0</v>
      </c>
      <c r="N231" s="49">
        <f>IF('Output Calculations'!I231&gt;=Inputs!$H$8,100%,0%)</f>
        <v>1</v>
      </c>
      <c r="O231" s="106">
        <f ca="1">SUMPRODUCT(J231:N231,Inputs!$D$9:$H$9)/SUM(Inputs!$D$9:$H$9)</f>
        <v>0.41776999999999997</v>
      </c>
      <c r="P231" s="107">
        <f>_xlfn.XLOOKUP(C231,'Safety Index'!$A$2:$A$164,'Safety Index'!$D$2:$D$164,,0)</f>
        <v>0.89094650205761317</v>
      </c>
      <c r="Q231" s="18" cm="1">
        <f t="array" ref="Q231:R231">_xlfn.XLOOKUP(A231,'University Data'!$E$2:$E$274,IF(Inputs!$C$8='Unique University Data'!$D$3,'University Data'!$N$2:$O$274,'University Data'!$L$2:$M$274),,0)</f>
        <v>3.34</v>
      </c>
      <c r="R231" s="18">
        <v>3.34</v>
      </c>
      <c r="S231" s="76">
        <f>(IF(AND(Q231=0,R231=0),(Inputs!$B$8/4.3)*LOG(I231+1),IF(R231=Q231,IF(Inputs!$B$8&gt;=Q231,1,0),MIN(1,MAX(0,(Inputs!$B$8-Q231)/(R231-Q231))*LOG(I231+1))))*0.9+IF(AND(Inputs!$B$8&gt;R231,R231&gt;0),((Inputs!$B$8-R231)/(4.3-R231))*0.1,0))</f>
        <v>0.95520833333333344</v>
      </c>
      <c r="T231" s="108">
        <f>IF(S231=0,0,(S231*0.8)+((Inputs!$J$8/5)*0.2))</f>
        <v>0.96416666666666684</v>
      </c>
      <c r="U231" s="74">
        <f ca="1">IF(AND(Inputs!$I$8='Unique University Data'!$F$2,S231&gt;0),AVERAGE(O231,P231,T231),IF(T231=0,0,IF(T231=0,0,AVERAGE(O231,T231))))</f>
        <v>0.75762772290809333</v>
      </c>
      <c r="V231" s="110" t="str">
        <f>_xlfn.XLOOKUP(A231,'University Data'!$E$2:$E$274,'University Data'!$I$2:$I$274)</f>
        <v>LLB &amp; JD</v>
      </c>
    </row>
    <row r="232" spans="1:22" ht="27.6">
      <c r="A232" s="5" t="s">
        <v>284</v>
      </c>
      <c r="B232" s="52" t="str" cm="1">
        <f t="array" ref="B232:C232">_xlfn.XLOOKUP(A232,'University Data'!$E$2:$E$274,'University Data'!$B$2:$C$274)</f>
        <v>North America</v>
      </c>
      <c r="C232" s="47" t="str">
        <v>USA</v>
      </c>
      <c r="D232" s="51">
        <f>IF(Inputs!$B$8&gt;=(_xlfn.XLOOKUP('Output Calculations'!A232,'University Data'!$E$2:$E$276,'University Data'!$H$2:$H$276,,0)),1,0)</f>
        <v>0</v>
      </c>
      <c r="E232" s="51" t="str">
        <f>_xlfn.XLOOKUP(A232,'University Data'!$E$2:$E$274,'University Data'!$S$2:$S$274)</f>
        <v>Yes (Subject to Availability)</v>
      </c>
      <c r="F232" s="48">
        <f ca="1">_xlfn.XLOOKUP(A232,'University Data'!$E$2:$E$274,'University Data'!$V$2:$V$274)</f>
        <v>2056.85</v>
      </c>
      <c r="G232" s="19">
        <f>IF(_xlfn.XLOOKUP(A232,'University Data'!$E$2:$E$274,'University Data'!$K$2:$K$274,,0)='Unique University Data'!$D$2,1,IF(_xlfn.XLOOKUP(A232,'University Data'!$E$2:$E$274,'University Data'!$K$2:$K$274,,0)=Inputs!$C$8,1,0))</f>
        <v>1</v>
      </c>
      <c r="H232" s="54" cm="1">
        <f t="array" ref="H232">IF(SUMPRODUCT(('University Mapping Data'!B:B = 'Output Calculations'!$A232)*('University Mapping Data'!D:D = Inputs!$G$6))&gt; 0, 1, 0)+ IF(SUMPRODUCT(('University Mapping Data'!B:B = 'Output Calculations'!$A232)*('University Mapping Data'!D:D = Inputs!$G$8)) &gt; 0, 1, 0)</f>
        <v>0</v>
      </c>
      <c r="I232" s="18" cm="1">
        <f t="array" ref="I232">_xlfn.XLOOKUP(A232,'University Data'!$E$2:$E$274,IF(Inputs!$C$8='Unique University Data'!$D$3,'University Data'!$F$2:$F$274,'University Data'!$G$2:$G$274),,0)</f>
        <v>4</v>
      </c>
      <c r="J232" s="57">
        <f ca="1">IF(((Inputs!$D$8-F232)/Inputs!$D$8)&gt;0,(Inputs!$D$8-F232)/Inputs!$D$8,0)</f>
        <v>0.31438333333333335</v>
      </c>
      <c r="K232" s="58">
        <f>IF(Inputs!$E$8='Output Calculations'!B232,1,IF(Inputs!$E$8="Any",1,0))</f>
        <v>0</v>
      </c>
      <c r="L232" s="49">
        <f>IF(AND(Inputs!$E$8=B232,Inputs!$F$8=C232),1,IF(AND(Inputs!$E$8=B232,Inputs!$F$8="Any"),1,IF(AND(Inputs!$E$8="Any",Inputs!$F$8="Any"),1,IF(AND(Inputs!$E$8="Any",Inputs!$F$8=C232),1,0))))</f>
        <v>0</v>
      </c>
      <c r="M232" s="50">
        <f t="shared" si="3"/>
        <v>0</v>
      </c>
      <c r="N232" s="49">
        <f>IF('Output Calculations'!I232&gt;=Inputs!$H$8,100%,0%)</f>
        <v>1</v>
      </c>
      <c r="O232" s="106">
        <f ca="1">SUMPRODUCT(J232:N232,Inputs!$D$9:$H$9)/SUM(Inputs!$D$9:$H$9)</f>
        <v>0.43143833333333337</v>
      </c>
      <c r="P232" s="107">
        <f>_xlfn.XLOOKUP(C232,'Safety Index'!$A$2:$A$164,'Safety Index'!$D$2:$D$164,,0)</f>
        <v>0.61162551440329227</v>
      </c>
      <c r="Q232" s="18" cm="1">
        <f t="array" ref="Q232:R232">_xlfn.XLOOKUP(A232,'University Data'!$E$2:$E$274,IF(Inputs!$C$8='Unique University Data'!$D$3,'University Data'!$N$2:$O$274,'University Data'!$L$2:$M$274),,0)</f>
        <v>0</v>
      </c>
      <c r="R232" s="18">
        <v>0</v>
      </c>
      <c r="S232" s="76">
        <f>(IF(AND(Q232=0,R232=0),(Inputs!$B$8/4.3)*LOG(I232+1),IF(R232=Q232,IF(Inputs!$B$8&gt;=Q232,1,0),MIN(1,MAX(0,(Inputs!$B$8-Q232)/(R232-Q232))*LOG(I232+1))))*0.9+IF(AND(Inputs!$B$8&gt;R232,R232&gt;0),((Inputs!$B$8-R232)/(4.3-R232))*0.1,0))</f>
        <v>0.56616570351217521</v>
      </c>
      <c r="T232" s="108">
        <f>IF(S232=0,0,(S232*0.8)+((Inputs!$J$8/5)*0.2))</f>
        <v>0.65293256280974021</v>
      </c>
      <c r="U232" s="74">
        <f ca="1">IF(AND(Inputs!$I$8='Unique University Data'!$F$2,S232&gt;0),AVERAGE(O232,P232,T232),IF(T232=0,0,IF(T232=0,0,AVERAGE(O232,T232))))</f>
        <v>0.56533213684878858</v>
      </c>
      <c r="V232" s="110" t="str">
        <f>_xlfn.XLOOKUP(A232,'University Data'!$E$2:$E$274,'University Data'!$I$2:$I$274)</f>
        <v>BBM</v>
      </c>
    </row>
    <row r="233" spans="1:22" ht="27.6">
      <c r="A233" s="5" t="s">
        <v>285</v>
      </c>
      <c r="B233" s="52" t="str" cm="1">
        <f t="array" ref="B233:C233">_xlfn.XLOOKUP(A233,'University Data'!$E$2:$E$274,'University Data'!$B$2:$C$274)</f>
        <v>North America</v>
      </c>
      <c r="C233" s="47" t="str">
        <v>USA</v>
      </c>
      <c r="D233" s="51">
        <f>IF(Inputs!$B$8&gt;=(_xlfn.XLOOKUP('Output Calculations'!A233,'University Data'!$E$2:$E$276,'University Data'!$H$2:$H$276,,0)),1,0)</f>
        <v>0</v>
      </c>
      <c r="E233" s="51" t="str">
        <f>_xlfn.XLOOKUP(A233,'University Data'!$E$2:$E$274,'University Data'!$S$2:$S$274)</f>
        <v>Yes (Subject to Availability)</v>
      </c>
      <c r="F233" s="48">
        <f ca="1">_xlfn.XLOOKUP(A233,'University Data'!$E$2:$E$274,'University Data'!$V$2:$V$274)</f>
        <v>2521.2999999999997</v>
      </c>
      <c r="G233" s="19">
        <f>IF(_xlfn.XLOOKUP(A233,'University Data'!$E$2:$E$274,'University Data'!$K$2:$K$274,,0)='Unique University Data'!$D$2,1,IF(_xlfn.XLOOKUP(A233,'University Data'!$E$2:$E$274,'University Data'!$K$2:$K$274,,0)=Inputs!$C$8,1,0))</f>
        <v>1</v>
      </c>
      <c r="H233" s="54" cm="1">
        <f t="array" ref="H233">IF(SUMPRODUCT(('University Mapping Data'!B:B = 'Output Calculations'!$A233)*('University Mapping Data'!D:D = Inputs!$G$6))&gt; 0, 1, 0)+ IF(SUMPRODUCT(('University Mapping Data'!B:B = 'Output Calculations'!$A233)*('University Mapping Data'!D:D = Inputs!$G$8)) &gt; 0, 1, 0)</f>
        <v>0</v>
      </c>
      <c r="I233" s="19" cm="1">
        <f t="array" ref="I233">_xlfn.XLOOKUP(A233,'University Data'!$E$2:$E$274,IF(Inputs!$C$8='Unique University Data'!$D$3,'University Data'!$F$2:$F$274,'University Data'!$G$2:$G$274),,0)</f>
        <v>1</v>
      </c>
      <c r="J233" s="57">
        <f ca="1">IF(((Inputs!$D$8-F233)/Inputs!$D$8)&gt;0,(Inputs!$D$8-F233)/Inputs!$D$8,0)</f>
        <v>0.15956666666666675</v>
      </c>
      <c r="K233" s="58">
        <f>IF(Inputs!$E$8='Output Calculations'!B233,1,IF(Inputs!$E$8="Any",1,0))</f>
        <v>0</v>
      </c>
      <c r="L233" s="49">
        <f>IF(AND(Inputs!$E$8=B233,Inputs!$F$8=C233),1,IF(AND(Inputs!$E$8=B233,Inputs!$F$8="Any"),1,IF(AND(Inputs!$E$8="Any",Inputs!$F$8="Any"),1,IF(AND(Inputs!$E$8="Any",Inputs!$F$8=C233),1,0))))</f>
        <v>0</v>
      </c>
      <c r="M233" s="50">
        <f t="shared" si="3"/>
        <v>0</v>
      </c>
      <c r="N233" s="49">
        <f>IF('Output Calculations'!I233&gt;=Inputs!$H$8,100%,0%)</f>
        <v>1</v>
      </c>
      <c r="O233" s="106">
        <f ca="1">SUMPRODUCT(J233:N233,Inputs!$D$9:$H$9)/SUM(Inputs!$D$9:$H$9)</f>
        <v>0.41595666666666664</v>
      </c>
      <c r="P233" s="107">
        <f>_xlfn.XLOOKUP(C233,'Safety Index'!$A$2:$A$164,'Safety Index'!$D$2:$D$164,,0)</f>
        <v>0.61162551440329227</v>
      </c>
      <c r="Q233" s="18" cm="1">
        <f t="array" ref="Q233:R233">_xlfn.XLOOKUP(A233,'University Data'!$E$2:$E$274,IF(Inputs!$C$8='Unique University Data'!$D$3,'University Data'!$N$2:$O$274,'University Data'!$L$2:$M$274),,0)</f>
        <v>3.03</v>
      </c>
      <c r="R233" s="18">
        <v>3.23</v>
      </c>
      <c r="S233" s="76">
        <f>(IF(AND(Q233=0,R233=0),(Inputs!$B$8/4.3)*LOG(I233+1),IF(R233=Q233,IF(Inputs!$B$8&gt;=Q233,1,0),MIN(1,MAX(0,(Inputs!$B$8-Q233)/(R233-Q233))*LOG(I233+1))))*0.9+IF(AND(Inputs!$B$8&gt;R233,R233&gt;0),((Inputs!$B$8-R233)/(4.3-R233))*0.1,0))</f>
        <v>0.95981308411214961</v>
      </c>
      <c r="T233" s="108">
        <f>IF(S233=0,0,(S233*0.8)+((Inputs!$J$8/5)*0.2))</f>
        <v>0.96785046728971968</v>
      </c>
      <c r="U233" s="74">
        <f ca="1">IF(AND(Inputs!$I$8='Unique University Data'!$F$2,S233&gt;0),AVERAGE(O233,P233,T233),IF(T233=0,0,IF(T233=0,0,AVERAGE(O233,T233))))</f>
        <v>0.66514421611989283</v>
      </c>
      <c r="V233" s="110" t="str">
        <f>_xlfn.XLOOKUP(A233,'University Data'!$E$2:$E$274,'University Data'!$I$2:$I$274)</f>
        <v>All</v>
      </c>
    </row>
    <row r="234" spans="1:22" ht="27.6">
      <c r="A234" s="3" t="s">
        <v>286</v>
      </c>
      <c r="B234" s="52" t="str" cm="1">
        <f t="array" ref="B234:C234">_xlfn.XLOOKUP(A234,'University Data'!$E$2:$E$274,'University Data'!$B$2:$C$274)</f>
        <v>North America</v>
      </c>
      <c r="C234" s="47" t="str">
        <v>USA</v>
      </c>
      <c r="D234" s="51">
        <f>IF(Inputs!$B$8&gt;=(_xlfn.XLOOKUP('Output Calculations'!A234,'University Data'!$E$2:$E$276,'University Data'!$H$2:$H$276,,0)),1,0)</f>
        <v>0</v>
      </c>
      <c r="E234" s="51" t="str">
        <f>_xlfn.XLOOKUP(A234,'University Data'!$E$2:$E$274,'University Data'!$S$2:$S$274)</f>
        <v>Yes (Subject to Availability)</v>
      </c>
      <c r="F234" s="48">
        <f ca="1">_xlfn.XLOOKUP(A234,'University Data'!$E$2:$E$274,'University Data'!$V$2:$V$274)</f>
        <v>4113.7</v>
      </c>
      <c r="G234" s="19">
        <f>IF(_xlfn.XLOOKUP(A234,'University Data'!$E$2:$E$274,'University Data'!$K$2:$K$274,,0)='Unique University Data'!$D$2,1,IF(_xlfn.XLOOKUP(A234,'University Data'!$E$2:$E$274,'University Data'!$K$2:$K$274,,0)=Inputs!$C$8,1,0))</f>
        <v>1</v>
      </c>
      <c r="H234" s="54" cm="1">
        <f t="array" ref="H234">IF(SUMPRODUCT(('University Mapping Data'!B:B = 'Output Calculations'!$A234)*('University Mapping Data'!D:D = Inputs!$G$6))&gt; 0, 1, 0)+ IF(SUMPRODUCT(('University Mapping Data'!B:B = 'Output Calculations'!$A234)*('University Mapping Data'!D:D = Inputs!$G$8)) &gt; 0, 1, 0)</f>
        <v>2</v>
      </c>
      <c r="I234" s="18" cm="1">
        <f t="array" ref="I234">_xlfn.XLOOKUP(A234,'University Data'!$E$2:$E$274,IF(Inputs!$C$8='Unique University Data'!$D$3,'University Data'!$F$2:$F$274,'University Data'!$G$2:$G$274),,0)</f>
        <v>2</v>
      </c>
      <c r="J234" s="57">
        <f ca="1">IF(((Inputs!$D$8-F234)/Inputs!$D$8)&gt;0,(Inputs!$D$8-F234)/Inputs!$D$8,0)</f>
        <v>0</v>
      </c>
      <c r="K234" s="58">
        <f>IF(Inputs!$E$8='Output Calculations'!B234,1,IF(Inputs!$E$8="Any",1,0))</f>
        <v>0</v>
      </c>
      <c r="L234" s="49">
        <f>IF(AND(Inputs!$E$8=B234,Inputs!$F$8=C234),1,IF(AND(Inputs!$E$8=B234,Inputs!$F$8="Any"),1,IF(AND(Inputs!$E$8="Any",Inputs!$F$8="Any"),1,IF(AND(Inputs!$E$8="Any",Inputs!$F$8=C234),1,0))))</f>
        <v>0</v>
      </c>
      <c r="M234" s="50">
        <f t="shared" si="3"/>
        <v>1</v>
      </c>
      <c r="N234" s="49">
        <f>IF('Output Calculations'!I234&gt;=Inputs!$H$8,100%,0%)</f>
        <v>1</v>
      </c>
      <c r="O234" s="106">
        <f ca="1">SUMPRODUCT(J234:N234,Inputs!$D$9:$H$9)/SUM(Inputs!$D$9:$H$9)</f>
        <v>0.5</v>
      </c>
      <c r="P234" s="107">
        <f>_xlfn.XLOOKUP(C234,'Safety Index'!$A$2:$A$164,'Safety Index'!$D$2:$D$164,,0)</f>
        <v>0.61162551440329227</v>
      </c>
      <c r="Q234" s="18" cm="1">
        <f t="array" ref="Q234:R234">_xlfn.XLOOKUP(A234,'University Data'!$E$2:$E$274,IF(Inputs!$C$8='Unique University Data'!$D$3,'University Data'!$N$2:$O$274,'University Data'!$L$2:$M$274),,0)</f>
        <v>4.01</v>
      </c>
      <c r="R234" s="18">
        <v>4.05</v>
      </c>
      <c r="S234" s="76">
        <f>(IF(AND(Q234=0,R234=0),(Inputs!$B$8/4.3)*LOG(I234+1),IF(R234=Q234,IF(Inputs!$B$8&gt;=Q234,1,0),MIN(1,MAX(0,(Inputs!$B$8-Q234)/(R234-Q234))*LOG(I234+1))))*0.9+IF(AND(Inputs!$B$8&gt;R234,R234&gt;0),((Inputs!$B$8-R234)/(4.3-R234))*0.1,0))</f>
        <v>0</v>
      </c>
      <c r="T234" s="108">
        <f>IF(S234=0,0,(S234*0.8)+((Inputs!$J$8/5)*0.2))</f>
        <v>0</v>
      </c>
      <c r="U234" s="74">
        <f>IF(AND(Inputs!$I$8='Unique University Data'!$F$2,S234&gt;0),AVERAGE(O234,P234,T234),IF(T234=0,0,IF(T234=0,0,AVERAGE(O234,T234))))</f>
        <v>0</v>
      </c>
      <c r="V234" s="110" t="str">
        <f>_xlfn.XLOOKUP(A234,'University Data'!$E$2:$E$274,'University Data'!$I$2:$I$274)</f>
        <v>BAcc, BBM, BSc (Econ)</v>
      </c>
    </row>
    <row r="235" spans="1:22" ht="27.6">
      <c r="A235" s="3" t="s">
        <v>287</v>
      </c>
      <c r="B235" s="52" t="str" cm="1">
        <f t="array" ref="B235:C235">_xlfn.XLOOKUP(A235,'University Data'!$E$2:$E$274,'University Data'!$B$2:$C$274)</f>
        <v>Africa</v>
      </c>
      <c r="C235" s="47" t="str">
        <v>South Africa</v>
      </c>
      <c r="D235" s="51">
        <f>IF(Inputs!$B$8&gt;=(_xlfn.XLOOKUP('Output Calculations'!A235,'University Data'!$E$2:$E$276,'University Data'!$H$2:$H$276,,0)),1,0)</f>
        <v>1</v>
      </c>
      <c r="E235" s="51" t="str">
        <f>_xlfn.XLOOKUP(A235,'University Data'!$E$2:$E$274,'University Data'!$S$2:$S$274)</f>
        <v>Yes (Subject to Availability)</v>
      </c>
      <c r="F235" s="48">
        <f ca="1">_xlfn.XLOOKUP(A235,'University Data'!$E$2:$E$274,'University Data'!$V$2:$V$274)</f>
        <v>1322.0500000000002</v>
      </c>
      <c r="G235" s="19">
        <f>IF(_xlfn.XLOOKUP(A235,'University Data'!$E$2:$E$274,'University Data'!$K$2:$K$274,,0)='Unique University Data'!$D$2,1,IF(_xlfn.XLOOKUP(A235,'University Data'!$E$2:$E$274,'University Data'!$K$2:$K$274,,0)=Inputs!$C$8,1,0))</f>
        <v>1</v>
      </c>
      <c r="H235" s="54" cm="1">
        <f t="array" ref="H235">IF(SUMPRODUCT(('University Mapping Data'!B:B = 'Output Calculations'!$A235)*('University Mapping Data'!D:D = Inputs!$G$6))&gt; 0, 1, 0)+ IF(SUMPRODUCT(('University Mapping Data'!B:B = 'Output Calculations'!$A235)*('University Mapping Data'!D:D = Inputs!$G$8)) &gt; 0, 1, 0)</f>
        <v>0</v>
      </c>
      <c r="I235" s="19" cm="1">
        <f t="array" ref="I235">_xlfn.XLOOKUP(A235,'University Data'!$E$2:$E$274,IF(Inputs!$C$8='Unique University Data'!$D$3,'University Data'!$F$2:$F$274,'University Data'!$G$2:$G$274),,0)</f>
        <v>2</v>
      </c>
      <c r="J235" s="57">
        <f ca="1">IF(((Inputs!$D$8-F235)/Inputs!$D$8)&gt;0,(Inputs!$D$8-F235)/Inputs!$D$8,0)</f>
        <v>0.55931666666666657</v>
      </c>
      <c r="K235" s="58">
        <f>IF(Inputs!$E$8='Output Calculations'!B235,1,IF(Inputs!$E$8="Any",1,0))</f>
        <v>0</v>
      </c>
      <c r="L235" s="49">
        <f>IF(AND(Inputs!$E$8=B235,Inputs!$F$8=C235),1,IF(AND(Inputs!$E$8=B235,Inputs!$F$8="Any"),1,IF(AND(Inputs!$E$8="Any",Inputs!$F$8="Any"),1,IF(AND(Inputs!$E$8="Any",Inputs!$F$8=C235),1,0))))</f>
        <v>0</v>
      </c>
      <c r="M235" s="50">
        <f t="shared" si="3"/>
        <v>0</v>
      </c>
      <c r="N235" s="49">
        <f>IF('Output Calculations'!I235&gt;=Inputs!$H$8,100%,0%)</f>
        <v>1</v>
      </c>
      <c r="O235" s="106">
        <f ca="1">SUMPRODUCT(J235:N235,Inputs!$D$9:$H$9)/SUM(Inputs!$D$9:$H$9)</f>
        <v>0.45593166666666668</v>
      </c>
      <c r="P235" s="107">
        <f>_xlfn.XLOOKUP(C235,'Safety Index'!$A$2:$A$164,'Safety Index'!$D$2:$D$164,,0)</f>
        <v>0.64120370370370372</v>
      </c>
      <c r="Q235" s="18" cm="1">
        <f t="array" ref="Q235:R235">_xlfn.XLOOKUP(A235,'University Data'!$E$2:$E$274,IF(Inputs!$C$8='Unique University Data'!$D$3,'University Data'!$N$2:$O$274,'University Data'!$L$2:$M$274),,0)</f>
        <v>3.95</v>
      </c>
      <c r="R235" s="18">
        <v>3.95</v>
      </c>
      <c r="S235" s="76">
        <f>(IF(AND(Q235=0,R235=0),(Inputs!$B$8/4.3)*LOG(I235+1),IF(R235=Q235,IF(Inputs!$B$8&gt;=Q235,1,0),MIN(1,MAX(0,(Inputs!$B$8-Q235)/(R235-Q235))*LOG(I235+1))))*0.9+IF(AND(Inputs!$B$8&gt;R235,R235&gt;0),((Inputs!$B$8-R235)/(4.3-R235))*0.1,0))</f>
        <v>0</v>
      </c>
      <c r="T235" s="108">
        <f>IF(S235=0,0,(S235*0.8)+((Inputs!$J$8/5)*0.2))</f>
        <v>0</v>
      </c>
      <c r="U235" s="74">
        <f>IF(AND(Inputs!$I$8='Unique University Data'!$F$2,S235&gt;0),AVERAGE(O235,P235,T235),IF(T235=0,0,IF(T235=0,0,AVERAGE(O235,T235))))</f>
        <v>0</v>
      </c>
      <c r="V235" s="110" t="str">
        <f>_xlfn.XLOOKUP(A235,'University Data'!$E$2:$E$274,'University Data'!$I$2:$I$274)</f>
        <v>LLB &amp; JD</v>
      </c>
    </row>
    <row r="236" spans="1:22" ht="27.6">
      <c r="A236" s="3" t="s">
        <v>288</v>
      </c>
      <c r="B236" s="52" t="str" cm="1">
        <f t="array" ref="B236:C236">_xlfn.XLOOKUP(A236,'University Data'!$E$2:$E$274,'University Data'!$B$2:$C$274)</f>
        <v>Africa</v>
      </c>
      <c r="C236" s="47" t="str">
        <v>South Africa</v>
      </c>
      <c r="D236" s="51">
        <f>IF(Inputs!$B$8&gt;=(_xlfn.XLOOKUP('Output Calculations'!A236,'University Data'!$E$2:$E$276,'University Data'!$H$2:$H$276,,0)),1,0)</f>
        <v>1</v>
      </c>
      <c r="E236" s="51" t="str">
        <f>_xlfn.XLOOKUP(A236,'University Data'!$E$2:$E$274,'University Data'!$S$2:$S$274)</f>
        <v>Yes (Subject to Availability)</v>
      </c>
      <c r="F236" s="48">
        <f ca="1">_xlfn.XLOOKUP(A236,'University Data'!$E$2:$E$274,'University Data'!$V$2:$V$274)</f>
        <v>1322.0500000000002</v>
      </c>
      <c r="G236" s="19">
        <f>IF(_xlfn.XLOOKUP(A236,'University Data'!$E$2:$E$274,'University Data'!$K$2:$K$274,,0)='Unique University Data'!$D$2,1,IF(_xlfn.XLOOKUP(A236,'University Data'!$E$2:$E$274,'University Data'!$K$2:$K$274,,0)=Inputs!$C$8,1,0))</f>
        <v>1</v>
      </c>
      <c r="H236" s="54" cm="1">
        <f t="array" ref="H236">IF(SUMPRODUCT(('University Mapping Data'!B:B = 'Output Calculations'!$A236)*('University Mapping Data'!D:D = Inputs!$G$6))&gt; 0, 1, 0)+ IF(SUMPRODUCT(('University Mapping Data'!B:B = 'Output Calculations'!$A236)*('University Mapping Data'!D:D = Inputs!$G$8)) &gt; 0, 1, 0)</f>
        <v>0</v>
      </c>
      <c r="I236" s="18" cm="1">
        <f t="array" ref="I236">_xlfn.XLOOKUP(A236,'University Data'!$E$2:$E$274,IF(Inputs!$C$8='Unique University Data'!$D$3,'University Data'!$F$2:$F$274,'University Data'!$G$2:$G$274),,0)</f>
        <v>2</v>
      </c>
      <c r="J236" s="57">
        <f ca="1">IF(((Inputs!$D$8-F236)/Inputs!$D$8)&gt;0,(Inputs!$D$8-F236)/Inputs!$D$8,0)</f>
        <v>0.55931666666666657</v>
      </c>
      <c r="K236" s="58">
        <f>IF(Inputs!$E$8='Output Calculations'!B236,1,IF(Inputs!$E$8="Any",1,0))</f>
        <v>0</v>
      </c>
      <c r="L236" s="49">
        <f>IF(AND(Inputs!$E$8=B236,Inputs!$F$8=C236),1,IF(AND(Inputs!$E$8=B236,Inputs!$F$8="Any"),1,IF(AND(Inputs!$E$8="Any",Inputs!$F$8="Any"),1,IF(AND(Inputs!$E$8="Any",Inputs!$F$8=C236),1,0))))</f>
        <v>0</v>
      </c>
      <c r="M236" s="50">
        <f t="shared" si="3"/>
        <v>0</v>
      </c>
      <c r="N236" s="49">
        <f>IF('Output Calculations'!I236&gt;=Inputs!$H$8,100%,0%)</f>
        <v>1</v>
      </c>
      <c r="O236" s="106">
        <f ca="1">SUMPRODUCT(J236:N236,Inputs!$D$9:$H$9)/SUM(Inputs!$D$9:$H$9)</f>
        <v>0.45593166666666668</v>
      </c>
      <c r="P236" s="107">
        <f>_xlfn.XLOOKUP(C236,'Safety Index'!$A$2:$A$164,'Safety Index'!$D$2:$D$164,,0)</f>
        <v>0.64120370370370372</v>
      </c>
      <c r="Q236" s="18" cm="1">
        <f t="array" ref="Q236:R236">_xlfn.XLOOKUP(A236,'University Data'!$E$2:$E$274,IF(Inputs!$C$8='Unique University Data'!$D$3,'University Data'!$N$2:$O$274,'University Data'!$L$2:$M$274),,0)</f>
        <v>2.83</v>
      </c>
      <c r="R236" s="18">
        <v>2.83</v>
      </c>
      <c r="S236" s="76">
        <f>(IF(AND(Q236=0,R236=0),(Inputs!$B$8/4.3)*LOG(I236+1),IF(R236=Q236,IF(Inputs!$B$8&gt;=Q236,1,0),MIN(1,MAX(0,(Inputs!$B$8-Q236)/(R236-Q236))*LOG(I236+1))))*0.9+IF(AND(Inputs!$B$8&gt;R236,R236&gt;0),((Inputs!$B$8-R236)/(4.3-R236))*0.1,0))</f>
        <v>0.97074829931972795</v>
      </c>
      <c r="T236" s="108">
        <f>IF(S236=0,0,(S236*0.8)+((Inputs!$J$8/5)*0.2))</f>
        <v>0.9765986394557824</v>
      </c>
      <c r="U236" s="74">
        <f ca="1">IF(AND(Inputs!$I$8='Unique University Data'!$F$2,S236&gt;0),AVERAGE(O236,P236,T236),IF(T236=0,0,IF(T236=0,0,AVERAGE(O236,T236))))</f>
        <v>0.69124466994205092</v>
      </c>
      <c r="V236" s="110" t="str">
        <f>_xlfn.XLOOKUP(A236,'University Data'!$E$2:$E$274,'University Data'!$I$2:$I$274)</f>
        <v>All (except LLB &amp; JD)</v>
      </c>
    </row>
    <row r="237" spans="1:22" ht="27.6">
      <c r="A237" s="3" t="s">
        <v>289</v>
      </c>
      <c r="B237" s="52" t="str" cm="1">
        <f t="array" ref="B237:C237">_xlfn.XLOOKUP(A237,'University Data'!$E$2:$E$274,'University Data'!$B$2:$C$274)</f>
        <v>North America</v>
      </c>
      <c r="C237" s="47" t="str">
        <v>USA</v>
      </c>
      <c r="D237" s="51">
        <f>IF(Inputs!$B$8&gt;=(_xlfn.XLOOKUP('Output Calculations'!A237,'University Data'!$E$2:$E$276,'University Data'!$H$2:$H$276,,0)),1,0)</f>
        <v>0</v>
      </c>
      <c r="E237" s="51" t="str">
        <f>_xlfn.XLOOKUP(A237,'University Data'!$E$2:$E$274,'University Data'!$S$2:$S$274)</f>
        <v>Yes (Subject to Availability)</v>
      </c>
      <c r="F237" s="48">
        <f ca="1">_xlfn.XLOOKUP(A237,'University Data'!$E$2:$E$274,'University Data'!$V$2:$V$274)</f>
        <v>2255.9</v>
      </c>
      <c r="G237" s="19">
        <f>IF(_xlfn.XLOOKUP(A237,'University Data'!$E$2:$E$274,'University Data'!$K$2:$K$274,,0)='Unique University Data'!$D$2,1,IF(_xlfn.XLOOKUP(A237,'University Data'!$E$2:$E$274,'University Data'!$K$2:$K$274,,0)=Inputs!$C$8,1,0))</f>
        <v>1</v>
      </c>
      <c r="H237" s="54" cm="1">
        <f t="array" ref="H237">IF(SUMPRODUCT(('University Mapping Data'!B:B = 'Output Calculations'!$A237)*('University Mapping Data'!D:D = Inputs!$G$6))&gt; 0, 1, 0)+ IF(SUMPRODUCT(('University Mapping Data'!B:B = 'Output Calculations'!$A237)*('University Mapping Data'!D:D = Inputs!$G$8)) &gt; 0, 1, 0)</f>
        <v>0</v>
      </c>
      <c r="I237" s="19" cm="1">
        <f t="array" ref="I237">_xlfn.XLOOKUP(A237,'University Data'!$E$2:$E$274,IF(Inputs!$C$8='Unique University Data'!$D$3,'University Data'!$F$2:$F$274,'University Data'!$G$2:$G$274),,0)</f>
        <v>3</v>
      </c>
      <c r="J237" s="57">
        <f ca="1">IF(((Inputs!$D$8-F237)/Inputs!$D$8)&gt;0,(Inputs!$D$8-F237)/Inputs!$D$8,0)</f>
        <v>0.2480333333333333</v>
      </c>
      <c r="K237" s="58">
        <f>IF(Inputs!$E$8='Output Calculations'!B237,1,IF(Inputs!$E$8="Any",1,0))</f>
        <v>0</v>
      </c>
      <c r="L237" s="49">
        <f>IF(AND(Inputs!$E$8=B237,Inputs!$F$8=C237),1,IF(AND(Inputs!$E$8=B237,Inputs!$F$8="Any"),1,IF(AND(Inputs!$E$8="Any",Inputs!$F$8="Any"),1,IF(AND(Inputs!$E$8="Any",Inputs!$F$8=C237),1,0))))</f>
        <v>0</v>
      </c>
      <c r="M237" s="50">
        <f t="shared" si="3"/>
        <v>0</v>
      </c>
      <c r="N237" s="49">
        <f>IF('Output Calculations'!I237&gt;=Inputs!$H$8,100%,0%)</f>
        <v>1</v>
      </c>
      <c r="O237" s="106">
        <f ca="1">SUMPRODUCT(J237:N237,Inputs!$D$9:$H$9)/SUM(Inputs!$D$9:$H$9)</f>
        <v>0.42480333333333331</v>
      </c>
      <c r="P237" s="107">
        <f>_xlfn.XLOOKUP(C237,'Safety Index'!$A$2:$A$164,'Safety Index'!$D$2:$D$164,,0)</f>
        <v>0.61162551440329227</v>
      </c>
      <c r="Q237" s="18" cm="1">
        <f t="array" ref="Q237:R237">_xlfn.XLOOKUP(A237,'University Data'!$E$2:$E$274,IF(Inputs!$C$8='Unique University Data'!$D$3,'University Data'!$N$2:$O$274,'University Data'!$L$2:$M$274),,0)</f>
        <v>3.25</v>
      </c>
      <c r="R237" s="18">
        <v>3.25</v>
      </c>
      <c r="S237" s="76">
        <f>(IF(AND(Q237=0,R237=0),(Inputs!$B$8/4.3)*LOG(I237+1),IF(R237=Q237,IF(Inputs!$B$8&gt;=Q237,1,0),MIN(1,MAX(0,(Inputs!$B$8-Q237)/(R237-Q237))*LOG(I237+1))))*0.9+IF(AND(Inputs!$B$8&gt;R237,R237&gt;0),((Inputs!$B$8-R237)/(4.3-R237))*0.1,0))</f>
        <v>0.95904761904761915</v>
      </c>
      <c r="T237" s="108">
        <f>IF(S237=0,0,(S237*0.8)+((Inputs!$J$8/5)*0.2))</f>
        <v>0.96723809523809545</v>
      </c>
      <c r="U237" s="74">
        <f ca="1">IF(AND(Inputs!$I$8='Unique University Data'!$F$2,S237&gt;0),AVERAGE(O237,P237,T237),IF(T237=0,0,IF(T237=0,0,AVERAGE(O237,T237))))</f>
        <v>0.66788898099157379</v>
      </c>
      <c r="V237" s="110" t="str">
        <f>_xlfn.XLOOKUP(A237,'University Data'!$E$2:$E$274,'University Data'!$I$2:$I$274)</f>
        <v>All</v>
      </c>
    </row>
    <row r="238" spans="1:22" ht="27.6">
      <c r="A238" s="3" t="s">
        <v>290</v>
      </c>
      <c r="B238" s="52" t="str" cm="1">
        <f t="array" ref="B238:C238">_xlfn.XLOOKUP(A238,'University Data'!$E$2:$E$274,'University Data'!$B$2:$C$274)</f>
        <v>Europe</v>
      </c>
      <c r="C238" s="47" t="str">
        <v>UK</v>
      </c>
      <c r="D238" s="51">
        <f>IF(Inputs!$B$8&gt;=(_xlfn.XLOOKUP('Output Calculations'!A238,'University Data'!$E$2:$E$276,'University Data'!$H$2:$H$276,,0)),1,0)</f>
        <v>0</v>
      </c>
      <c r="E238" s="51" t="str">
        <f>_xlfn.XLOOKUP(A238,'University Data'!$E$2:$E$274,'University Data'!$S$2:$S$274)</f>
        <v>Yes (Guaranteed)</v>
      </c>
      <c r="F238" s="48">
        <f ca="1">_xlfn.XLOOKUP(A238,'University Data'!$E$2:$E$274,'University Data'!$V$2:$V$274)</f>
        <v>2620.7839999999997</v>
      </c>
      <c r="G238" s="19">
        <f>IF(_xlfn.XLOOKUP(A238,'University Data'!$E$2:$E$274,'University Data'!$K$2:$K$274,,0)='Unique University Data'!$D$2,1,IF(_xlfn.XLOOKUP(A238,'University Data'!$E$2:$E$274,'University Data'!$K$2:$K$274,,0)=Inputs!$C$8,1,0))</f>
        <v>1</v>
      </c>
      <c r="H238" s="54" cm="1">
        <f t="array" ref="H238">IF(SUMPRODUCT(('University Mapping Data'!B:B = 'Output Calculations'!$A238)*('University Mapping Data'!D:D = Inputs!$G$6))&gt; 0, 1, 0)+ IF(SUMPRODUCT(('University Mapping Data'!B:B = 'Output Calculations'!$A238)*('University Mapping Data'!D:D = Inputs!$G$8)) &gt; 0, 1, 0)</f>
        <v>2</v>
      </c>
      <c r="I238" s="18" cm="1">
        <f t="array" ref="I238">_xlfn.XLOOKUP(A238,'University Data'!$E$2:$E$274,IF(Inputs!$C$8='Unique University Data'!$D$3,'University Data'!$F$2:$F$274,'University Data'!$G$2:$G$274),,0)</f>
        <v>0</v>
      </c>
      <c r="J238" s="57">
        <f ca="1">IF(((Inputs!$D$8-F238)/Inputs!$D$8)&gt;0,(Inputs!$D$8-F238)/Inputs!$D$8,0)</f>
        <v>0.12640533333333345</v>
      </c>
      <c r="K238" s="58">
        <f>IF(Inputs!$E$8='Output Calculations'!B238,1,IF(Inputs!$E$8="Any",1,0))</f>
        <v>0</v>
      </c>
      <c r="L238" s="49">
        <f>IF(AND(Inputs!$E$8=B238,Inputs!$F$8=C238),1,IF(AND(Inputs!$E$8=B238,Inputs!$F$8="Any"),1,IF(AND(Inputs!$E$8="Any",Inputs!$F$8="Any"),1,IF(AND(Inputs!$E$8="Any",Inputs!$F$8=C238),1,0))))</f>
        <v>0</v>
      </c>
      <c r="M238" s="50">
        <f t="shared" si="3"/>
        <v>1</v>
      </c>
      <c r="N238" s="49">
        <f>IF('Output Calculations'!I238&gt;=Inputs!$H$8,100%,0%)</f>
        <v>0</v>
      </c>
      <c r="O238" s="106">
        <f ca="1">SUMPRODUCT(J238:N238,Inputs!$D$9:$H$9)/SUM(Inputs!$D$9:$H$9)</f>
        <v>0.11264053333333335</v>
      </c>
      <c r="P238" s="107">
        <f>_xlfn.XLOOKUP(C238,'Safety Index'!$A$2:$A$164,'Safety Index'!$D$2:$D$164,,0)</f>
        <v>0.84799382716049376</v>
      </c>
      <c r="Q238" s="18" cm="1">
        <f t="array" ref="Q238:R238">_xlfn.XLOOKUP(A238,'University Data'!$E$2:$E$274,IF(Inputs!$C$8='Unique University Data'!$D$3,'University Data'!$N$2:$O$274,'University Data'!$L$2:$M$274),,0)</f>
        <v>0</v>
      </c>
      <c r="R238" s="18">
        <v>0</v>
      </c>
      <c r="S238" s="76">
        <f>(IF(AND(Q238=0,R238=0),(Inputs!$B$8/4.3)*LOG(I238+1),IF(R238=Q238,IF(Inputs!$B$8&gt;=Q238,1,0),MIN(1,MAX(0,(Inputs!$B$8-Q238)/(R238-Q238))*LOG(I238+1))))*0.9+IF(AND(Inputs!$B$8&gt;R238,R238&gt;0),((Inputs!$B$8-R238)/(4.3-R238))*0.1,0))</f>
        <v>0</v>
      </c>
      <c r="T238" s="108">
        <f>IF(S238=0,0,(S238*0.8)+((Inputs!$J$8/5)*0.2))</f>
        <v>0</v>
      </c>
      <c r="U238" s="74">
        <f>IF(AND(Inputs!$I$8='Unique University Data'!$F$2,S238&gt;0),AVERAGE(O238,P238,T238),IF(T238=0,0,IF(T238=0,0,AVERAGE(O238,T238))))</f>
        <v>0</v>
      </c>
      <c r="V238" s="110" t="str">
        <f>_xlfn.XLOOKUP(A238,'University Data'!$E$2:$E$274,'University Data'!$I$2:$I$274)</f>
        <v>All (except LLB &amp; JD)</v>
      </c>
    </row>
    <row r="239" spans="1:22" ht="27.6">
      <c r="A239" s="3" t="s">
        <v>291</v>
      </c>
      <c r="B239" s="52" t="str" cm="1">
        <f t="array" ref="B239:C239">_xlfn.XLOOKUP(A239,'University Data'!$E$2:$E$274,'University Data'!$B$2:$C$274)</f>
        <v>Europe</v>
      </c>
      <c r="C239" s="47" t="str">
        <v>UK</v>
      </c>
      <c r="D239" s="51">
        <f>IF(Inputs!$B$8&gt;=(_xlfn.XLOOKUP('Output Calculations'!A239,'University Data'!$E$2:$E$276,'University Data'!$H$2:$H$276,,0)),1,0)</f>
        <v>0</v>
      </c>
      <c r="E239" s="51" t="str">
        <f>_xlfn.XLOOKUP(A239,'University Data'!$E$2:$E$274,'University Data'!$S$2:$S$274)</f>
        <v>Yes (Guaranteed)</v>
      </c>
      <c r="F239" s="48">
        <f ca="1">_xlfn.XLOOKUP(A239,'University Data'!$E$2:$E$274,'University Data'!$V$2:$V$274)</f>
        <v>2620.7839999999997</v>
      </c>
      <c r="G239" s="19">
        <f>IF(_xlfn.XLOOKUP(A239,'University Data'!$E$2:$E$274,'University Data'!$K$2:$K$274,,0)='Unique University Data'!$D$2,1,IF(_xlfn.XLOOKUP(A239,'University Data'!$E$2:$E$274,'University Data'!$K$2:$K$274,,0)=Inputs!$C$8,1,0))</f>
        <v>1</v>
      </c>
      <c r="H239" s="54" cm="1">
        <f t="array" ref="H239">IF(SUMPRODUCT(('University Mapping Data'!B:B = 'Output Calculations'!$A239)*('University Mapping Data'!D:D = Inputs!$G$6))&gt; 0, 1, 0)+ IF(SUMPRODUCT(('University Mapping Data'!B:B = 'Output Calculations'!$A239)*('University Mapping Data'!D:D = Inputs!$G$8)) &gt; 0, 1, 0)</f>
        <v>0</v>
      </c>
      <c r="I239" s="19" cm="1">
        <f t="array" ref="I239">_xlfn.XLOOKUP(A239,'University Data'!$E$2:$E$274,IF(Inputs!$C$8='Unique University Data'!$D$3,'University Data'!$F$2:$F$274,'University Data'!$G$2:$G$274),,0)</f>
        <v>0</v>
      </c>
      <c r="J239" s="57">
        <f ca="1">IF(((Inputs!$D$8-F239)/Inputs!$D$8)&gt;0,(Inputs!$D$8-F239)/Inputs!$D$8,0)</f>
        <v>0.12640533333333345</v>
      </c>
      <c r="K239" s="58">
        <f>IF(Inputs!$E$8='Output Calculations'!B239,1,IF(Inputs!$E$8="Any",1,0))</f>
        <v>0</v>
      </c>
      <c r="L239" s="49">
        <f>IF(AND(Inputs!$E$8=B239,Inputs!$F$8=C239),1,IF(AND(Inputs!$E$8=B239,Inputs!$F$8="Any"),1,IF(AND(Inputs!$E$8="Any",Inputs!$F$8="Any"),1,IF(AND(Inputs!$E$8="Any",Inputs!$F$8=C239),1,0))))</f>
        <v>0</v>
      </c>
      <c r="M239" s="50">
        <f t="shared" si="3"/>
        <v>0</v>
      </c>
      <c r="N239" s="49">
        <f>IF('Output Calculations'!I239&gt;=Inputs!$H$8,100%,0%)</f>
        <v>0</v>
      </c>
      <c r="O239" s="106">
        <f ca="1">SUMPRODUCT(J239:N239,Inputs!$D$9:$H$9)/SUM(Inputs!$D$9:$H$9)</f>
        <v>1.2640533333333346E-2</v>
      </c>
      <c r="P239" s="107">
        <f>_xlfn.XLOOKUP(C239,'Safety Index'!$A$2:$A$164,'Safety Index'!$D$2:$D$164,,0)</f>
        <v>0.84799382716049376</v>
      </c>
      <c r="Q239" s="18" cm="1">
        <f t="array" ref="Q239:R239">_xlfn.XLOOKUP(A239,'University Data'!$E$2:$E$274,IF(Inputs!$C$8='Unique University Data'!$D$3,'University Data'!$N$2:$O$274,'University Data'!$L$2:$M$274),,0)</f>
        <v>0</v>
      </c>
      <c r="R239" s="18">
        <v>0</v>
      </c>
      <c r="S239" s="76">
        <f>(IF(AND(Q239=0,R239=0),(Inputs!$B$8/4.3)*LOG(I239+1),IF(R239=Q239,IF(Inputs!$B$8&gt;=Q239,1,0),MIN(1,MAX(0,(Inputs!$B$8-Q239)/(R239-Q239))*LOG(I239+1))))*0.9+IF(AND(Inputs!$B$8&gt;R239,R239&gt;0),((Inputs!$B$8-R239)/(4.3-R239))*0.1,0))</f>
        <v>0</v>
      </c>
      <c r="T239" s="108">
        <f>IF(S239=0,0,(S239*0.8)+((Inputs!$J$8/5)*0.2))</f>
        <v>0</v>
      </c>
      <c r="U239" s="74">
        <f>IF(AND(Inputs!$I$8='Unique University Data'!$F$2,S239&gt;0),AVERAGE(O239,P239,T239),IF(T239=0,0,IF(T239=0,0,AVERAGE(O239,T239))))</f>
        <v>0</v>
      </c>
      <c r="V239" s="110" t="str">
        <f>_xlfn.XLOOKUP(A239,'University Data'!$E$2:$E$274,'University Data'!$I$2:$I$274)</f>
        <v>LLB &amp; JD</v>
      </c>
    </row>
    <row r="240" spans="1:22" ht="27.6">
      <c r="A240" s="3" t="s">
        <v>292</v>
      </c>
      <c r="B240" s="52" t="str" cm="1">
        <f t="array" ref="B240:C240">_xlfn.XLOOKUP(A240,'University Data'!$E$2:$E$274,'University Data'!$B$2:$C$274)</f>
        <v>North America</v>
      </c>
      <c r="C240" s="47" t="str">
        <v>USA</v>
      </c>
      <c r="D240" s="51">
        <f>IF(Inputs!$B$8&gt;=(_xlfn.XLOOKUP('Output Calculations'!A240,'University Data'!$E$2:$E$276,'University Data'!$H$2:$H$276,,0)),1,0)</f>
        <v>0</v>
      </c>
      <c r="E240" s="51" t="str">
        <f>_xlfn.XLOOKUP(A240,'University Data'!$E$2:$E$274,'University Data'!$S$2:$S$274)</f>
        <v>Yes (Subject to Availability)</v>
      </c>
      <c r="F240" s="48">
        <f ca="1">_xlfn.XLOOKUP(A240,'University Data'!$E$2:$E$274,'University Data'!$V$2:$V$274)</f>
        <v>2680.54</v>
      </c>
      <c r="G240" s="19">
        <f>IF(_xlfn.XLOOKUP(A240,'University Data'!$E$2:$E$274,'University Data'!$K$2:$K$274,,0)='Unique University Data'!$D$2,1,IF(_xlfn.XLOOKUP(A240,'University Data'!$E$2:$E$274,'University Data'!$K$2:$K$274,,0)=Inputs!$C$8,1,0))</f>
        <v>1</v>
      </c>
      <c r="H240" s="54" cm="1">
        <f t="array" ref="H240">IF(SUMPRODUCT(('University Mapping Data'!B:B = 'Output Calculations'!$A240)*('University Mapping Data'!D:D = Inputs!$G$6))&gt; 0, 1, 0)+ IF(SUMPRODUCT(('University Mapping Data'!B:B = 'Output Calculations'!$A240)*('University Mapping Data'!D:D = Inputs!$G$8)) &gt; 0, 1, 0)</f>
        <v>2</v>
      </c>
      <c r="I240" s="18" cm="1">
        <f t="array" ref="I240">_xlfn.XLOOKUP(A240,'University Data'!$E$2:$E$274,IF(Inputs!$C$8='Unique University Data'!$D$3,'University Data'!$F$2:$F$274,'University Data'!$G$2:$G$274),,0)</f>
        <v>2</v>
      </c>
      <c r="J240" s="57">
        <f ca="1">IF(((Inputs!$D$8-F240)/Inputs!$D$8)&gt;0,(Inputs!$D$8-F240)/Inputs!$D$8,0)</f>
        <v>0.10648666666666667</v>
      </c>
      <c r="K240" s="58">
        <f>IF(Inputs!$E$8='Output Calculations'!B240,1,IF(Inputs!$E$8="Any",1,0))</f>
        <v>0</v>
      </c>
      <c r="L240" s="49">
        <f>IF(AND(Inputs!$E$8=B240,Inputs!$F$8=C240),1,IF(AND(Inputs!$E$8=B240,Inputs!$F$8="Any"),1,IF(AND(Inputs!$E$8="Any",Inputs!$F$8="Any"),1,IF(AND(Inputs!$E$8="Any",Inputs!$F$8=C240),1,0))))</f>
        <v>0</v>
      </c>
      <c r="M240" s="50">
        <f t="shared" si="3"/>
        <v>1</v>
      </c>
      <c r="N240" s="49">
        <f>IF('Output Calculations'!I240&gt;=Inputs!$H$8,100%,0%)</f>
        <v>1</v>
      </c>
      <c r="O240" s="106">
        <f ca="1">SUMPRODUCT(J240:N240,Inputs!$D$9:$H$9)/SUM(Inputs!$D$9:$H$9)</f>
        <v>0.51064866666666675</v>
      </c>
      <c r="P240" s="107">
        <f>_xlfn.XLOOKUP(C240,'Safety Index'!$A$2:$A$164,'Safety Index'!$D$2:$D$164,,0)</f>
        <v>0.61162551440329227</v>
      </c>
      <c r="Q240" s="18" cm="1">
        <f t="array" ref="Q240:R240">_xlfn.XLOOKUP(A240,'University Data'!$E$2:$E$274,IF(Inputs!$C$8='Unique University Data'!$D$3,'University Data'!$N$2:$O$274,'University Data'!$L$2:$M$274),,0)</f>
        <v>3.69</v>
      </c>
      <c r="R240" s="18">
        <v>4</v>
      </c>
      <c r="S240" s="76">
        <f>(IF(AND(Q240=0,R240=0),(Inputs!$B$8/4.3)*LOG(I240+1),IF(R240=Q240,IF(Inputs!$B$8&gt;=Q240,1,0),MIN(1,MAX(0,(Inputs!$B$8-Q240)/(R240-Q240))*LOG(I240+1))))*0.9+IF(AND(Inputs!$B$8&gt;R240,R240&gt;0),((Inputs!$B$8-R240)/(4.3-R240))*0.1,0))</f>
        <v>0.24933433311156569</v>
      </c>
      <c r="T240" s="108">
        <f>IF(S240=0,0,(S240*0.8)+((Inputs!$J$8/5)*0.2))</f>
        <v>0.39946746648925258</v>
      </c>
      <c r="U240" s="74">
        <f ca="1">IF(AND(Inputs!$I$8='Unique University Data'!$F$2,S240&gt;0),AVERAGE(O240,P240,T240),IF(T240=0,0,IF(T240=0,0,AVERAGE(O240,T240))))</f>
        <v>0.50724721585307053</v>
      </c>
      <c r="V240" s="110" t="str">
        <f>_xlfn.XLOOKUP(A240,'University Data'!$E$2:$E$274,'University Data'!$I$2:$I$274)</f>
        <v>All (except LLB &amp; JD)</v>
      </c>
    </row>
    <row r="241" spans="1:22" ht="27.6">
      <c r="A241" s="3" t="s">
        <v>293</v>
      </c>
      <c r="B241" s="52" t="str" cm="1">
        <f t="array" ref="B241:C241">_xlfn.XLOOKUP(A241,'University Data'!$E$2:$E$274,'University Data'!$B$2:$C$274)</f>
        <v>Europe</v>
      </c>
      <c r="C241" s="47" t="str">
        <v>Switzerland</v>
      </c>
      <c r="D241" s="51">
        <f>IF(Inputs!$B$8&gt;=(_xlfn.XLOOKUP('Output Calculations'!A241,'University Data'!$E$2:$E$276,'University Data'!$H$2:$H$276,,0)),1,0)</f>
        <v>1</v>
      </c>
      <c r="E241" s="51" t="str">
        <f>_xlfn.XLOOKUP(A241,'University Data'!$E$2:$E$274,'University Data'!$S$2:$S$274)</f>
        <v>Yes (Subject to Availability)</v>
      </c>
      <c r="F241" s="48">
        <f ca="1">_xlfn.XLOOKUP(A241,'University Data'!$E$2:$E$274,'University Data'!$V$2:$V$274)</f>
        <v>2640.4</v>
      </c>
      <c r="G241" s="19">
        <f>IF(_xlfn.XLOOKUP(A241,'University Data'!$E$2:$E$274,'University Data'!$K$2:$K$274,,0)='Unique University Data'!$D$2,1,IF(_xlfn.XLOOKUP(A241,'University Data'!$E$2:$E$274,'University Data'!$K$2:$K$274,,0)=Inputs!$C$8,1,0))</f>
        <v>1</v>
      </c>
      <c r="H241" s="54" cm="1">
        <f t="array" ref="H241">IF(SUMPRODUCT(('University Mapping Data'!B:B = 'Output Calculations'!$A241)*('University Mapping Data'!D:D = Inputs!$G$6))&gt; 0, 1, 0)+ IF(SUMPRODUCT(('University Mapping Data'!B:B = 'Output Calculations'!$A241)*('University Mapping Data'!D:D = Inputs!$G$8)) &gt; 0, 1, 0)</f>
        <v>2</v>
      </c>
      <c r="I241" s="19" cm="1">
        <f t="array" ref="I241">_xlfn.XLOOKUP(A241,'University Data'!$E$2:$E$274,IF(Inputs!$C$8='Unique University Data'!$D$3,'University Data'!$F$2:$F$274,'University Data'!$G$2:$G$274),,0)</f>
        <v>40</v>
      </c>
      <c r="J241" s="57">
        <f ca="1">IF(((Inputs!$D$8-F241)/Inputs!$D$8)&gt;0,(Inputs!$D$8-F241)/Inputs!$D$8,0)</f>
        <v>0.11986666666666664</v>
      </c>
      <c r="K241" s="58">
        <f>IF(Inputs!$E$8='Output Calculations'!B241,1,IF(Inputs!$E$8="Any",1,0))</f>
        <v>0</v>
      </c>
      <c r="L241" s="49">
        <f>IF(AND(Inputs!$E$8=B241,Inputs!$F$8=C241),1,IF(AND(Inputs!$E$8=B241,Inputs!$F$8="Any"),1,IF(AND(Inputs!$E$8="Any",Inputs!$F$8="Any"),1,IF(AND(Inputs!$E$8="Any",Inputs!$F$8=C241),1,0))))</f>
        <v>0</v>
      </c>
      <c r="M241" s="50">
        <f t="shared" si="3"/>
        <v>1</v>
      </c>
      <c r="N241" s="49">
        <f>IF('Output Calculations'!I241&gt;=Inputs!$H$8,100%,0%)</f>
        <v>1</v>
      </c>
      <c r="O241" s="106">
        <f ca="1">SUMPRODUCT(J241:N241,Inputs!$D$9:$H$9)/SUM(Inputs!$D$9:$H$9)</f>
        <v>0.5119866666666667</v>
      </c>
      <c r="P241" s="107">
        <f>_xlfn.XLOOKUP(C241,'Safety Index'!$A$2:$A$164,'Safety Index'!$D$2:$D$164,,0)</f>
        <v>0.93878600823045266</v>
      </c>
      <c r="Q241" s="18" cm="1">
        <f t="array" ref="Q241:R241">_xlfn.XLOOKUP(A241,'University Data'!$E$2:$E$274,IF(Inputs!$C$8='Unique University Data'!$D$3,'University Data'!$N$2:$O$274,'University Data'!$L$2:$M$274),,0)</f>
        <v>3.45</v>
      </c>
      <c r="R241" s="18">
        <v>3.96</v>
      </c>
      <c r="S241" s="76">
        <f>(IF(AND(Q241=0,R241=0),(Inputs!$B$8/4.3)*LOG(I241+1),IF(R241=Q241,IF(Inputs!$B$8&gt;=Q241,1,0),MIN(1,MAX(0,(Inputs!$B$8-Q241)/(R241-Q241))*LOG(I241+1))))*0.9+IF(AND(Inputs!$B$8&gt;R241,R241&gt;0),((Inputs!$B$8-R241)/(4.3-R241))*0.1,0))</f>
        <v>0.9</v>
      </c>
      <c r="T241" s="108">
        <f>IF(S241=0,0,(S241*0.8)+((Inputs!$J$8/5)*0.2))</f>
        <v>0.92000000000000015</v>
      </c>
      <c r="U241" s="74">
        <f ca="1">IF(AND(Inputs!$I$8='Unique University Data'!$F$2,S241&gt;0),AVERAGE(O241,P241,T241),IF(T241=0,0,IF(T241=0,0,AVERAGE(O241,T241))))</f>
        <v>0.79025755829903976</v>
      </c>
      <c r="V241" s="110" t="str">
        <f>_xlfn.XLOOKUP(A241,'University Data'!$E$2:$E$274,'University Data'!$I$2:$I$274)</f>
        <v>All</v>
      </c>
    </row>
    <row r="242" spans="1:22" ht="27.6">
      <c r="A242" s="3" t="s">
        <v>294</v>
      </c>
      <c r="B242" s="52" t="str" cm="1">
        <f t="array" ref="B242:C242">_xlfn.XLOOKUP(A242,'University Data'!$E$2:$E$274,'University Data'!$B$2:$C$274)</f>
        <v>Europe</v>
      </c>
      <c r="C242" s="47" t="str">
        <v>Switzerland</v>
      </c>
      <c r="D242" s="51">
        <f>IF(Inputs!$B$8&gt;=(_xlfn.XLOOKUP('Output Calculations'!A242,'University Data'!$E$2:$E$276,'University Data'!$H$2:$H$276,,0)),1,0)</f>
        <v>0</v>
      </c>
      <c r="E242" s="51" t="str">
        <f>_xlfn.XLOOKUP(A242,'University Data'!$E$2:$E$274,'University Data'!$S$2:$S$274)</f>
        <v>Yes (Subject to Availability)</v>
      </c>
      <c r="F242" s="48">
        <f ca="1">_xlfn.XLOOKUP(A242,'University Data'!$E$2:$E$274,'University Data'!$V$2:$V$274)</f>
        <v>2640.4</v>
      </c>
      <c r="G242" s="19">
        <f>IF(_xlfn.XLOOKUP(A242,'University Data'!$E$2:$E$274,'University Data'!$K$2:$K$274,,0)='Unique University Data'!$D$2,1,IF(_xlfn.XLOOKUP(A242,'University Data'!$E$2:$E$274,'University Data'!$K$2:$K$274,,0)=Inputs!$C$8,1,0))</f>
        <v>1</v>
      </c>
      <c r="H242" s="54" cm="1">
        <f t="array" ref="H242">IF(SUMPRODUCT(('University Mapping Data'!B:B = 'Output Calculations'!$A242)*('University Mapping Data'!D:D = Inputs!$G$6))&gt; 0, 1, 0)+ IF(SUMPRODUCT(('University Mapping Data'!B:B = 'Output Calculations'!$A242)*('University Mapping Data'!D:D = Inputs!$G$8)) &gt; 0, 1, 0)</f>
        <v>0</v>
      </c>
      <c r="I242" s="18" cm="1">
        <f t="array" ref="I242">_xlfn.XLOOKUP(A242,'University Data'!$E$2:$E$274,IF(Inputs!$C$8='Unique University Data'!$D$3,'University Data'!$F$2:$F$274,'University Data'!$G$2:$G$274),,0)</f>
        <v>2</v>
      </c>
      <c r="J242" s="57">
        <f ca="1">IF(((Inputs!$D$8-F242)/Inputs!$D$8)&gt;0,(Inputs!$D$8-F242)/Inputs!$D$8,0)</f>
        <v>0.11986666666666664</v>
      </c>
      <c r="K242" s="58">
        <f>IF(Inputs!$E$8='Output Calculations'!B242,1,IF(Inputs!$E$8="Any",1,0))</f>
        <v>0</v>
      </c>
      <c r="L242" s="49">
        <f>IF(AND(Inputs!$E$8=B242,Inputs!$F$8=C242),1,IF(AND(Inputs!$E$8=B242,Inputs!$F$8="Any"),1,IF(AND(Inputs!$E$8="Any",Inputs!$F$8="Any"),1,IF(AND(Inputs!$E$8="Any",Inputs!$F$8=C242),1,0))))</f>
        <v>0</v>
      </c>
      <c r="M242" s="50">
        <f t="shared" si="3"/>
        <v>0</v>
      </c>
      <c r="N242" s="49">
        <f>IF('Output Calculations'!I242&gt;=Inputs!$H$8,100%,0%)</f>
        <v>1</v>
      </c>
      <c r="O242" s="106">
        <f ca="1">SUMPRODUCT(J242:N242,Inputs!$D$9:$H$9)/SUM(Inputs!$D$9:$H$9)</f>
        <v>0.41198666666666667</v>
      </c>
      <c r="P242" s="107">
        <f>_xlfn.XLOOKUP(C242,'Safety Index'!$A$2:$A$164,'Safety Index'!$D$2:$D$164,,0)</f>
        <v>0.93878600823045266</v>
      </c>
      <c r="Q242" s="18" cm="1">
        <f t="array" ref="Q242:R242">_xlfn.XLOOKUP(A242,'University Data'!$E$2:$E$274,IF(Inputs!$C$8='Unique University Data'!$D$3,'University Data'!$N$2:$O$274,'University Data'!$L$2:$M$274),,0)</f>
        <v>3.63</v>
      </c>
      <c r="R242" s="18">
        <v>3.63</v>
      </c>
      <c r="S242" s="76">
        <f>(IF(AND(Q242=0,R242=0),(Inputs!$B$8/4.3)*LOG(I242+1),IF(R242=Q242,IF(Inputs!$B$8&gt;=Q242,1,0),MIN(1,MAX(0,(Inputs!$B$8-Q242)/(R242-Q242))*LOG(I242+1))))*0.9+IF(AND(Inputs!$B$8&gt;R242,R242&gt;0),((Inputs!$B$8-R242)/(4.3-R242))*0.1,0))</f>
        <v>0.93582089552238812</v>
      </c>
      <c r="T242" s="108">
        <f>IF(S242=0,0,(S242*0.8)+((Inputs!$J$8/5)*0.2))</f>
        <v>0.94865671641791049</v>
      </c>
      <c r="U242" s="74">
        <f ca="1">IF(AND(Inputs!$I$8='Unique University Data'!$F$2,S242&gt;0),AVERAGE(O242,P242,T242),IF(T242=0,0,IF(T242=0,0,AVERAGE(O242,T242))))</f>
        <v>0.76647646377167666</v>
      </c>
      <c r="V242" s="110" t="str">
        <f>_xlfn.XLOOKUP(A242,'University Data'!$E$2:$E$274,'University Data'!$I$2:$I$274)</f>
        <v>LLB &amp; JD</v>
      </c>
    </row>
    <row r="243" spans="1:22" ht="27.6">
      <c r="A243" s="3" t="s">
        <v>295</v>
      </c>
      <c r="B243" s="52" t="str" cm="1">
        <f t="array" ref="B243:C243">_xlfn.XLOOKUP(A243,'University Data'!$E$2:$E$274,'University Data'!$B$2:$C$274)</f>
        <v>Europe</v>
      </c>
      <c r="C243" s="47" t="str">
        <v>UK</v>
      </c>
      <c r="D243" s="51">
        <f>IF(Inputs!$B$8&gt;=(_xlfn.XLOOKUP('Output Calculations'!A243,'University Data'!$E$2:$E$276,'University Data'!$H$2:$H$276,,0)),1,0)</f>
        <v>0</v>
      </c>
      <c r="E243" s="51" t="str">
        <f>_xlfn.XLOOKUP(A243,'University Data'!$E$2:$E$274,'University Data'!$S$2:$S$274)</f>
        <v>Yes (Guaranteed)</v>
      </c>
      <c r="F243" s="48">
        <f ca="1">_xlfn.XLOOKUP(A243,'University Data'!$E$2:$E$274,'University Data'!$V$2:$V$274)</f>
        <v>2413.88</v>
      </c>
      <c r="G243" s="19">
        <f>IF(_xlfn.XLOOKUP(A243,'University Data'!$E$2:$E$274,'University Data'!$K$2:$K$274,,0)='Unique University Data'!$D$2,1,IF(_xlfn.XLOOKUP(A243,'University Data'!$E$2:$E$274,'University Data'!$K$2:$K$274,,0)=Inputs!$C$8,1,0))</f>
        <v>1</v>
      </c>
      <c r="H243" s="54" cm="1">
        <f t="array" ref="H243">IF(SUMPRODUCT(('University Mapping Data'!B:B = 'Output Calculations'!$A243)*('University Mapping Data'!D:D = Inputs!$G$6))&gt; 0, 1, 0)+ IF(SUMPRODUCT(('University Mapping Data'!B:B = 'Output Calculations'!$A243)*('University Mapping Data'!D:D = Inputs!$G$8)) &gt; 0, 1, 0)</f>
        <v>2</v>
      </c>
      <c r="I243" s="19" cm="1">
        <f t="array" ref="I243">_xlfn.XLOOKUP(A243,'University Data'!$E$2:$E$274,IF(Inputs!$C$8='Unique University Data'!$D$3,'University Data'!$F$2:$F$274,'University Data'!$G$2:$G$274),,0)</f>
        <v>0</v>
      </c>
      <c r="J243" s="57">
        <f ca="1">IF(((Inputs!$D$8-F243)/Inputs!$D$8)&gt;0,(Inputs!$D$8-F243)/Inputs!$D$8,0)</f>
        <v>0.19537333333333329</v>
      </c>
      <c r="K243" s="58">
        <f>IF(Inputs!$E$8='Output Calculations'!B243,1,IF(Inputs!$E$8="Any",1,0))</f>
        <v>0</v>
      </c>
      <c r="L243" s="49">
        <f>IF(AND(Inputs!$E$8=B243,Inputs!$F$8=C243),1,IF(AND(Inputs!$E$8=B243,Inputs!$F$8="Any"),1,IF(AND(Inputs!$E$8="Any",Inputs!$F$8="Any"),1,IF(AND(Inputs!$E$8="Any",Inputs!$F$8=C243),1,0))))</f>
        <v>0</v>
      </c>
      <c r="M243" s="50">
        <f t="shared" si="3"/>
        <v>1</v>
      </c>
      <c r="N243" s="49">
        <f>IF('Output Calculations'!I243&gt;=Inputs!$H$8,100%,0%)</f>
        <v>0</v>
      </c>
      <c r="O243" s="106">
        <f ca="1">SUMPRODUCT(J243:N243,Inputs!$D$9:$H$9)/SUM(Inputs!$D$9:$H$9)</f>
        <v>0.11953733333333334</v>
      </c>
      <c r="P243" s="107">
        <f>_xlfn.XLOOKUP(C243,'Safety Index'!$A$2:$A$164,'Safety Index'!$D$2:$D$164,,0)</f>
        <v>0.84799382716049376</v>
      </c>
      <c r="Q243" s="18" cm="1">
        <f t="array" ref="Q243:R243">_xlfn.XLOOKUP(A243,'University Data'!$E$2:$E$274,IF(Inputs!$C$8='Unique University Data'!$D$3,'University Data'!$N$2:$O$274,'University Data'!$L$2:$M$274),,0)</f>
        <v>0</v>
      </c>
      <c r="R243" s="18">
        <v>0</v>
      </c>
      <c r="S243" s="76">
        <f>(IF(AND(Q243=0,R243=0),(Inputs!$B$8/4.3)*LOG(I243+1),IF(R243=Q243,IF(Inputs!$B$8&gt;=Q243,1,0),MIN(1,MAX(0,(Inputs!$B$8-Q243)/(R243-Q243))*LOG(I243+1))))*0.9+IF(AND(Inputs!$B$8&gt;R243,R243&gt;0),((Inputs!$B$8-R243)/(4.3-R243))*0.1,0))</f>
        <v>0</v>
      </c>
      <c r="T243" s="108">
        <f>IF(S243=0,0,(S243*0.8)+((Inputs!$J$8/5)*0.2))</f>
        <v>0</v>
      </c>
      <c r="U243" s="74">
        <f>IF(AND(Inputs!$I$8='Unique University Data'!$F$2,S243&gt;0),AVERAGE(O243,P243,T243),IF(T243=0,0,IF(T243=0,0,AVERAGE(O243,T243))))</f>
        <v>0</v>
      </c>
      <c r="V243" s="110" t="str">
        <f>_xlfn.XLOOKUP(A243,'University Data'!$E$2:$E$274,'University Data'!$I$2:$I$274)</f>
        <v>All</v>
      </c>
    </row>
    <row r="244" spans="1:22" ht="27.6">
      <c r="A244" s="3" t="s">
        <v>296</v>
      </c>
      <c r="B244" s="52" t="str" cm="1">
        <f t="array" ref="B244:C244">_xlfn.XLOOKUP(A244,'University Data'!$E$2:$E$274,'University Data'!$B$2:$C$274)</f>
        <v>Oceania</v>
      </c>
      <c r="C244" s="47" t="str">
        <v>Australia</v>
      </c>
      <c r="D244" s="51">
        <f>IF(Inputs!$B$8&gt;=(_xlfn.XLOOKUP('Output Calculations'!A244,'University Data'!$E$2:$E$276,'University Data'!$H$2:$H$276,,0)),1,0)</f>
        <v>0</v>
      </c>
      <c r="E244" s="51" t="str">
        <f>_xlfn.XLOOKUP(A244,'University Data'!$E$2:$E$274,'University Data'!$S$2:$S$274)</f>
        <v>Yes (Subject to Availability)</v>
      </c>
      <c r="F244" s="48">
        <f ca="1">_xlfn.XLOOKUP(A244,'University Data'!$E$2:$E$274,'University Data'!$V$2:$V$274)</f>
        <v>2713.59</v>
      </c>
      <c r="G244" s="19">
        <f>IF(_xlfn.XLOOKUP(A244,'University Data'!$E$2:$E$274,'University Data'!$K$2:$K$274,,0)='Unique University Data'!$D$2,1,IF(_xlfn.XLOOKUP(A244,'University Data'!$E$2:$E$274,'University Data'!$K$2:$K$274,,0)=Inputs!$C$8,1,0))</f>
        <v>1</v>
      </c>
      <c r="H244" s="54" cm="1">
        <f t="array" ref="H244">IF(SUMPRODUCT(('University Mapping Data'!B:B = 'Output Calculations'!$A244)*('University Mapping Data'!D:D = Inputs!$G$6))&gt; 0, 1, 0)+ IF(SUMPRODUCT(('University Mapping Data'!B:B = 'Output Calculations'!$A244)*('University Mapping Data'!D:D = Inputs!$G$8)) &gt; 0, 1, 0)</f>
        <v>0</v>
      </c>
      <c r="I244" s="18" cm="1">
        <f t="array" ref="I244">_xlfn.XLOOKUP(A244,'University Data'!$E$2:$E$274,IF(Inputs!$C$8='Unique University Data'!$D$3,'University Data'!$F$2:$F$274,'University Data'!$G$2:$G$274),,0)</f>
        <v>2</v>
      </c>
      <c r="J244" s="57">
        <f ca="1">IF(((Inputs!$D$8-F244)/Inputs!$D$8)&gt;0,(Inputs!$D$8-F244)/Inputs!$D$8,0)</f>
        <v>9.5469999999999958E-2</v>
      </c>
      <c r="K244" s="58">
        <f>IF(Inputs!$E$8='Output Calculations'!B244,1,IF(Inputs!$E$8="Any",1,0))</f>
        <v>0</v>
      </c>
      <c r="L244" s="49">
        <f>IF(AND(Inputs!$E$8=B244,Inputs!$F$8=C244),1,IF(AND(Inputs!$E$8=B244,Inputs!$F$8="Any"),1,IF(AND(Inputs!$E$8="Any",Inputs!$F$8="Any"),1,IF(AND(Inputs!$E$8="Any",Inputs!$F$8=C244),1,0))))</f>
        <v>0</v>
      </c>
      <c r="M244" s="50">
        <f t="shared" si="3"/>
        <v>0</v>
      </c>
      <c r="N244" s="49">
        <f>IF('Output Calculations'!I244&gt;=Inputs!$H$8,100%,0%)</f>
        <v>1</v>
      </c>
      <c r="O244" s="106">
        <f ca="1">SUMPRODUCT(J244:N244,Inputs!$D$9:$H$9)/SUM(Inputs!$D$9:$H$9)</f>
        <v>0.40954699999999999</v>
      </c>
      <c r="P244" s="107">
        <f>_xlfn.XLOOKUP(C244,'Safety Index'!$A$2:$A$164,'Safety Index'!$D$2:$D$164,,0)</f>
        <v>0.89094650205761317</v>
      </c>
      <c r="Q244" s="18" cm="1">
        <f t="array" ref="Q244:R244">_xlfn.XLOOKUP(A244,'University Data'!$E$2:$E$274,IF(Inputs!$C$8='Unique University Data'!$D$3,'University Data'!$N$2:$O$274,'University Data'!$L$2:$M$274),,0)</f>
        <v>3.68</v>
      </c>
      <c r="R244" s="18">
        <v>3.8</v>
      </c>
      <c r="S244" s="76">
        <f>(IF(AND(Q244=0,R244=0),(Inputs!$B$8/4.3)*LOG(I244+1),IF(R244=Q244,IF(Inputs!$B$8&gt;=Q244,1,0),MIN(1,MAX(0,(Inputs!$B$8-Q244)/(R244-Q244))*LOG(I244+1))))*0.9+IF(AND(Inputs!$B$8&gt;R244,R244&gt;0),((Inputs!$B$8-R244)/(4.3-R244))*0.1,0))</f>
        <v>0.69389778797552071</v>
      </c>
      <c r="T244" s="108">
        <f>IF(S244=0,0,(S244*0.8)+((Inputs!$J$8/5)*0.2))</f>
        <v>0.7551182303804167</v>
      </c>
      <c r="U244" s="74">
        <f ca="1">IF(AND(Inputs!$I$8='Unique University Data'!$F$2,S244&gt;0),AVERAGE(O244,P244,T244),IF(T244=0,0,IF(T244=0,0,AVERAGE(O244,T244))))</f>
        <v>0.68520391081267673</v>
      </c>
      <c r="V244" s="110" t="str">
        <f>_xlfn.XLOOKUP(A244,'University Data'!$E$2:$E$274,'University Data'!$I$2:$I$274)</f>
        <v>All</v>
      </c>
    </row>
    <row r="245" spans="1:22" ht="27.6">
      <c r="A245" s="3" t="s">
        <v>297</v>
      </c>
      <c r="B245" s="52" t="str" cm="1">
        <f t="array" ref="B245:C245">_xlfn.XLOOKUP(A245,'University Data'!$E$2:$E$274,'University Data'!$B$2:$C$274)</f>
        <v>Asia</v>
      </c>
      <c r="C245" s="47" t="str">
        <v>Philippines</v>
      </c>
      <c r="D245" s="51">
        <f>IF(Inputs!$B$8&gt;=(_xlfn.XLOOKUP('Output Calculations'!A245,'University Data'!$E$2:$E$276,'University Data'!$H$2:$H$276,,0)),1,0)</f>
        <v>0</v>
      </c>
      <c r="E245" s="51" t="str">
        <f>_xlfn.XLOOKUP(A245,'University Data'!$E$2:$E$274,'University Data'!$S$2:$S$274)</f>
        <v>Yes (Subject to Availability)</v>
      </c>
      <c r="F245" s="48">
        <f ca="1">_xlfn.XLOOKUP(A245,'University Data'!$E$2:$E$274,'University Data'!$V$2:$V$274)</f>
        <v>1278.2</v>
      </c>
      <c r="G245" s="19">
        <f>IF(_xlfn.XLOOKUP(A245,'University Data'!$E$2:$E$274,'University Data'!$K$2:$K$274,,0)='Unique University Data'!$D$2,1,IF(_xlfn.XLOOKUP(A245,'University Data'!$E$2:$E$274,'University Data'!$K$2:$K$274,,0)=Inputs!$C$8,1,0))</f>
        <v>1</v>
      </c>
      <c r="H245" s="54" cm="1">
        <f t="array" ref="H245">IF(SUMPRODUCT(('University Mapping Data'!B:B = 'Output Calculations'!$A245)*('University Mapping Data'!D:D = Inputs!$G$6))&gt; 0, 1, 0)+ IF(SUMPRODUCT(('University Mapping Data'!B:B = 'Output Calculations'!$A245)*('University Mapping Data'!D:D = Inputs!$G$8)) &gt; 0, 1, 0)</f>
        <v>0</v>
      </c>
      <c r="I245" s="19" cm="1">
        <f t="array" ref="I245">_xlfn.XLOOKUP(A245,'University Data'!$E$2:$E$274,IF(Inputs!$C$8='Unique University Data'!$D$3,'University Data'!$F$2:$F$274,'University Data'!$G$2:$G$274),,0)</f>
        <v>3</v>
      </c>
      <c r="J245" s="57">
        <f ca="1">IF(((Inputs!$D$8-F245)/Inputs!$D$8)&gt;0,(Inputs!$D$8-F245)/Inputs!$D$8,0)</f>
        <v>0.5739333333333333</v>
      </c>
      <c r="K245" s="58">
        <f>IF(Inputs!$E$8='Output Calculations'!B245,1,IF(Inputs!$E$8="Any",1,0))</f>
        <v>1</v>
      </c>
      <c r="L245" s="49">
        <f>IF(AND(Inputs!$E$8=B245,Inputs!$F$8=C245),1,IF(AND(Inputs!$E$8=B245,Inputs!$F$8="Any"),1,IF(AND(Inputs!$E$8="Any",Inputs!$F$8="Any"),1,IF(AND(Inputs!$E$8="Any",Inputs!$F$8=C245),1,0))))</f>
        <v>0</v>
      </c>
      <c r="M245" s="50">
        <f t="shared" si="3"/>
        <v>0</v>
      </c>
      <c r="N245" s="49">
        <f>IF('Output Calculations'!I245&gt;=Inputs!$H$8,100%,0%)</f>
        <v>1</v>
      </c>
      <c r="O245" s="106">
        <f ca="1">SUMPRODUCT(J245:N245,Inputs!$D$9:$H$9)/SUM(Inputs!$D$9:$H$9)</f>
        <v>0.85739333333333323</v>
      </c>
      <c r="P245" s="107">
        <f>_xlfn.XLOOKUP(C245,'Safety Index'!$A$2:$A$164,'Safety Index'!$D$2:$D$164,,0)</f>
        <v>0.71759259259259267</v>
      </c>
      <c r="Q245" s="18" cm="1">
        <f t="array" ref="Q245:R245">_xlfn.XLOOKUP(A245,'University Data'!$E$2:$E$274,IF(Inputs!$C$8='Unique University Data'!$D$3,'University Data'!$N$2:$O$274,'University Data'!$L$2:$M$274),,0)</f>
        <v>3</v>
      </c>
      <c r="R245" s="18">
        <v>3</v>
      </c>
      <c r="S245" s="76">
        <f>(IF(AND(Q245=0,R245=0),(Inputs!$B$8/4.3)*LOG(I245+1),IF(R245=Q245,IF(Inputs!$B$8&gt;=Q245,1,0),MIN(1,MAX(0,(Inputs!$B$8-Q245)/(R245-Q245))*LOG(I245+1))))*0.9+IF(AND(Inputs!$B$8&gt;R245,R245&gt;0),((Inputs!$B$8-R245)/(4.3-R245))*0.1,0))</f>
        <v>0.966923076923077</v>
      </c>
      <c r="T245" s="108">
        <f>IF(S245=0,0,(S245*0.8)+((Inputs!$J$8/5)*0.2))</f>
        <v>0.97353846153846169</v>
      </c>
      <c r="U245" s="74">
        <f ca="1">IF(AND(Inputs!$I$8='Unique University Data'!$F$2,S245&gt;0),AVERAGE(O245,P245,T245),IF(T245=0,0,IF(T245=0,0,AVERAGE(O245,T245))))</f>
        <v>0.8495081291547959</v>
      </c>
      <c r="V245" s="110" t="str">
        <f>_xlfn.XLOOKUP(A245,'University Data'!$E$2:$E$274,'University Data'!$I$2:$I$274)</f>
        <v>All (except LLB &amp; JD)</v>
      </c>
    </row>
    <row r="246" spans="1:22" ht="27.6">
      <c r="A246" s="5" t="s">
        <v>298</v>
      </c>
      <c r="B246" s="52" t="str" cm="1">
        <f t="array" ref="B246:C246">_xlfn.XLOOKUP(A246,'University Data'!$E$2:$E$274,'University Data'!$B$2:$C$274)</f>
        <v>North America</v>
      </c>
      <c r="C246" s="47" t="str">
        <v>Canada</v>
      </c>
      <c r="D246" s="51">
        <f>IF(Inputs!$B$8&gt;=(_xlfn.XLOOKUP('Output Calculations'!A246,'University Data'!$E$2:$E$276,'University Data'!$H$2:$H$276,,0)),1,0)</f>
        <v>0</v>
      </c>
      <c r="E246" s="51" t="str">
        <f>_xlfn.XLOOKUP(A246,'University Data'!$E$2:$E$274,'University Data'!$S$2:$S$274)</f>
        <v>Yes (Subject to Availability)</v>
      </c>
      <c r="F246" s="48">
        <f ca="1">_xlfn.XLOOKUP(A246,'University Data'!$E$2:$E$274,'University Data'!$V$2:$V$274)</f>
        <v>2468.6999999999998</v>
      </c>
      <c r="G246" s="19">
        <f>IF(_xlfn.XLOOKUP(A246,'University Data'!$E$2:$E$274,'University Data'!$K$2:$K$274,,0)='Unique University Data'!$D$2,1,IF(_xlfn.XLOOKUP(A246,'University Data'!$E$2:$E$274,'University Data'!$K$2:$K$274,,0)=Inputs!$C$8,1,0))</f>
        <v>1</v>
      </c>
      <c r="H246" s="54" cm="1">
        <f t="array" ref="H246">IF(SUMPRODUCT(('University Mapping Data'!B:B = 'Output Calculations'!$A246)*('University Mapping Data'!D:D = Inputs!$G$6))&gt; 0, 1, 0)+ IF(SUMPRODUCT(('University Mapping Data'!B:B = 'Output Calculations'!$A246)*('University Mapping Data'!D:D = Inputs!$G$8)) &gt; 0, 1, 0)</f>
        <v>2</v>
      </c>
      <c r="I246" s="18" cm="1">
        <f t="array" ref="I246">_xlfn.XLOOKUP(A246,'University Data'!$E$2:$E$274,IF(Inputs!$C$8='Unique University Data'!$D$3,'University Data'!$F$2:$F$274,'University Data'!$G$2:$G$274),,0)</f>
        <v>8</v>
      </c>
      <c r="J246" s="57">
        <f ca="1">IF(((Inputs!$D$8-F246)/Inputs!$D$8)&gt;0,(Inputs!$D$8-F246)/Inputs!$D$8,0)</f>
        <v>0.17710000000000006</v>
      </c>
      <c r="K246" s="58">
        <f>IF(Inputs!$E$8='Output Calculations'!B246,1,IF(Inputs!$E$8="Any",1,0))</f>
        <v>0</v>
      </c>
      <c r="L246" s="49">
        <f>IF(AND(Inputs!$E$8=B246,Inputs!$F$8=C246),1,IF(AND(Inputs!$E$8=B246,Inputs!$F$8="Any"),1,IF(AND(Inputs!$E$8="Any",Inputs!$F$8="Any"),1,IF(AND(Inputs!$E$8="Any",Inputs!$F$8=C246),1,0))))</f>
        <v>0</v>
      </c>
      <c r="M246" s="50">
        <f t="shared" si="3"/>
        <v>1</v>
      </c>
      <c r="N246" s="49">
        <f>IF('Output Calculations'!I246&gt;=Inputs!$H$8,100%,0%)</f>
        <v>1</v>
      </c>
      <c r="O246" s="106">
        <f ca="1">SUMPRODUCT(J246:N246,Inputs!$D$9:$H$9)/SUM(Inputs!$D$9:$H$9)</f>
        <v>0.51771</v>
      </c>
      <c r="P246" s="107">
        <f>_xlfn.XLOOKUP(C246,'Safety Index'!$A$2:$A$164,'Safety Index'!$D$2:$D$164,,0)</f>
        <v>0.91332304526748975</v>
      </c>
      <c r="Q246" s="18" cm="1">
        <f t="array" ref="Q246:R246">_xlfn.XLOOKUP(A246,'University Data'!$E$2:$E$274,IF(Inputs!$C$8='Unique University Data'!$D$3,'University Data'!$N$2:$O$274,'University Data'!$L$2:$M$274),,0)</f>
        <v>3.52</v>
      </c>
      <c r="R246" s="18">
        <v>4.01</v>
      </c>
      <c r="S246" s="76">
        <f>(IF(AND(Q246=0,R246=0),(Inputs!$B$8/4.3)*LOG(I246+1),IF(R246=Q246,IF(Inputs!$B$8&gt;=Q246,1,0),MIN(1,MAX(0,(Inputs!$B$8-Q246)/(R246-Q246))*LOG(I246+1))))*0.9+IF(AND(Inputs!$B$8&gt;R246,R246&gt;0),((Inputs!$B$8-R246)/(4.3-R246))*0.1,0))</f>
        <v>0.61344161321099511</v>
      </c>
      <c r="T246" s="108">
        <f>IF(S246=0,0,(S246*0.8)+((Inputs!$J$8/5)*0.2))</f>
        <v>0.69075329056879609</v>
      </c>
      <c r="U246" s="74">
        <f ca="1">IF(AND(Inputs!$I$8='Unique University Data'!$F$2,S246&gt;0),AVERAGE(O246,P246,T246),IF(T246=0,0,IF(T246=0,0,AVERAGE(O246,T246))))</f>
        <v>0.70726211194542865</v>
      </c>
      <c r="V246" s="110" t="str">
        <f>_xlfn.XLOOKUP(A246,'University Data'!$E$2:$E$274,'University Data'!$I$2:$I$274)</f>
        <v>All (except LLB &amp; JD)</v>
      </c>
    </row>
    <row r="247" spans="1:22" ht="27.6">
      <c r="A247" s="7" t="s">
        <v>299</v>
      </c>
      <c r="B247" s="52" t="str" cm="1">
        <f t="array" ref="B247:C247">_xlfn.XLOOKUP(A247,'University Data'!$E$2:$E$274,'University Data'!$B$2:$C$274)</f>
        <v>North America</v>
      </c>
      <c r="C247" s="47" t="str">
        <v>Canada</v>
      </c>
      <c r="D247" s="51">
        <f>IF(Inputs!$B$8&gt;=(_xlfn.XLOOKUP('Output Calculations'!A247,'University Data'!$E$2:$E$276,'University Data'!$H$2:$H$276,,0)),1,0)</f>
        <v>1</v>
      </c>
      <c r="E247" s="51" t="str">
        <f>_xlfn.XLOOKUP(A247,'University Data'!$E$2:$E$274,'University Data'!$S$2:$S$274)</f>
        <v>Yes (Subject to Availability)</v>
      </c>
      <c r="F247" s="48">
        <f ca="1">_xlfn.XLOOKUP(A247,'University Data'!$E$2:$E$274,'University Data'!$V$2:$V$274)</f>
        <v>1519.2</v>
      </c>
      <c r="G247" s="19">
        <f>IF(_xlfn.XLOOKUP(A247,'University Data'!$E$2:$E$274,'University Data'!$K$2:$K$274,,0)='Unique University Data'!$D$2,1,IF(_xlfn.XLOOKUP(A247,'University Data'!$E$2:$E$274,'University Data'!$K$2:$K$274,,0)=Inputs!$C$8,1,0))</f>
        <v>1</v>
      </c>
      <c r="H247" s="54" cm="1">
        <f t="array" ref="H247">IF(SUMPRODUCT(('University Mapping Data'!B:B = 'Output Calculations'!$A247)*('University Mapping Data'!D:D = Inputs!$G$6))&gt; 0, 1, 0)+ IF(SUMPRODUCT(('University Mapping Data'!B:B = 'Output Calculations'!$A247)*('University Mapping Data'!D:D = Inputs!$G$8)) &gt; 0, 1, 0)</f>
        <v>0</v>
      </c>
      <c r="I247" s="19" cm="1">
        <f t="array" ref="I247">_xlfn.XLOOKUP(A247,'University Data'!$E$2:$E$274,IF(Inputs!$C$8='Unique University Data'!$D$3,'University Data'!$F$2:$F$274,'University Data'!$G$2:$G$274),,0)</f>
        <v>5</v>
      </c>
      <c r="J247" s="57">
        <f ca="1">IF(((Inputs!$D$8-F247)/Inputs!$D$8)&gt;0,(Inputs!$D$8-F247)/Inputs!$D$8,0)</f>
        <v>0.49359999999999998</v>
      </c>
      <c r="K247" s="58">
        <f>IF(Inputs!$E$8='Output Calculations'!B247,1,IF(Inputs!$E$8="Any",1,0))</f>
        <v>0</v>
      </c>
      <c r="L247" s="49">
        <f>IF(AND(Inputs!$E$8=B247,Inputs!$F$8=C247),1,IF(AND(Inputs!$E$8=B247,Inputs!$F$8="Any"),1,IF(AND(Inputs!$E$8="Any",Inputs!$F$8="Any"),1,IF(AND(Inputs!$E$8="Any",Inputs!$F$8=C247),1,0))))</f>
        <v>0</v>
      </c>
      <c r="M247" s="50">
        <f t="shared" si="3"/>
        <v>0</v>
      </c>
      <c r="N247" s="49">
        <f>IF('Output Calculations'!I247&gt;=Inputs!$H$8,100%,0%)</f>
        <v>1</v>
      </c>
      <c r="O247" s="106">
        <f ca="1">SUMPRODUCT(J247:N247,Inputs!$D$9:$H$9)/SUM(Inputs!$D$9:$H$9)</f>
        <v>0.44935999999999998</v>
      </c>
      <c r="P247" s="107">
        <f>_xlfn.XLOOKUP(C247,'Safety Index'!$A$2:$A$164,'Safety Index'!$D$2:$D$164,,0)</f>
        <v>0.91332304526748975</v>
      </c>
      <c r="Q247" s="18" cm="1">
        <f t="array" ref="Q247:R247">_xlfn.XLOOKUP(A247,'University Data'!$E$2:$E$274,IF(Inputs!$C$8='Unique University Data'!$D$3,'University Data'!$N$2:$O$274,'University Data'!$L$2:$M$274),,0)</f>
        <v>0</v>
      </c>
      <c r="R247" s="18">
        <v>0</v>
      </c>
      <c r="S247" s="76">
        <f>(IF(AND(Q247=0,R247=0),(Inputs!$B$8/4.3)*LOG(I247+1),IF(R247=Q247,IF(Inputs!$B$8&gt;=Q247,1,0),MIN(1,MAX(0,(Inputs!$B$8-Q247)/(R247-Q247))*LOG(I247+1))))*0.9+IF(AND(Inputs!$B$8&gt;R247,R247&gt;0),((Inputs!$B$8-R247)/(4.3-R247))*0.1,0))</f>
        <v>0.63030251281075145</v>
      </c>
      <c r="T247" s="108">
        <f>IF(S247=0,0,(S247*0.8)+((Inputs!$J$8/5)*0.2))</f>
        <v>0.70424201024860111</v>
      </c>
      <c r="U247" s="74">
        <f ca="1">IF(AND(Inputs!$I$8='Unique University Data'!$F$2,S247&gt;0),AVERAGE(O247,P247,T247),IF(T247=0,0,IF(T247=0,0,AVERAGE(O247,T247))))</f>
        <v>0.68897501850536358</v>
      </c>
      <c r="V247" s="110" t="str">
        <f>_xlfn.XLOOKUP(A247,'University Data'!$E$2:$E$274,'University Data'!$I$2:$I$274)</f>
        <v>All</v>
      </c>
    </row>
    <row r="248" spans="1:22" ht="27.6">
      <c r="A248" s="3" t="s">
        <v>300</v>
      </c>
      <c r="B248" s="52" t="str" cm="1">
        <f t="array" ref="B248:C248">_xlfn.XLOOKUP(A248,'University Data'!$E$2:$E$274,'University Data'!$B$2:$C$274)</f>
        <v>North America</v>
      </c>
      <c r="C248" s="47" t="str">
        <v>Canada</v>
      </c>
      <c r="D248" s="51">
        <f>IF(Inputs!$B$8&gt;=(_xlfn.XLOOKUP('Output Calculations'!A248,'University Data'!$E$2:$E$276,'University Data'!$H$2:$H$276,,0)),1,0)</f>
        <v>0</v>
      </c>
      <c r="E248" s="51" t="str">
        <f>_xlfn.XLOOKUP(A248,'University Data'!$E$2:$E$274,'University Data'!$S$2:$S$274)</f>
        <v>Yes (Subject to Availability)</v>
      </c>
      <c r="F248" s="48">
        <f ca="1">_xlfn.XLOOKUP(A248,'University Data'!$E$2:$E$274,'University Data'!$V$2:$V$274)</f>
        <v>1519.2</v>
      </c>
      <c r="G248" s="19">
        <f>IF(_xlfn.XLOOKUP(A248,'University Data'!$E$2:$E$274,'University Data'!$K$2:$K$274,,0)='Unique University Data'!$D$2,1,IF(_xlfn.XLOOKUP(A248,'University Data'!$E$2:$E$274,'University Data'!$K$2:$K$274,,0)=Inputs!$C$8,1,0))</f>
        <v>1</v>
      </c>
      <c r="H248" s="54" cm="1">
        <f t="array" ref="H248">IF(SUMPRODUCT(('University Mapping Data'!B:B = 'Output Calculations'!$A248)*('University Mapping Data'!D:D = Inputs!$G$6))&gt; 0, 1, 0)+ IF(SUMPRODUCT(('University Mapping Data'!B:B = 'Output Calculations'!$A248)*('University Mapping Data'!D:D = Inputs!$G$8)) &gt; 0, 1, 0)</f>
        <v>0</v>
      </c>
      <c r="I248" s="18" cm="1">
        <f t="array" ref="I248">_xlfn.XLOOKUP(A248,'University Data'!$E$2:$E$274,IF(Inputs!$C$8='Unique University Data'!$D$3,'University Data'!$F$2:$F$274,'University Data'!$G$2:$G$274),,0)</f>
        <v>8</v>
      </c>
      <c r="J248" s="57">
        <f ca="1">IF(((Inputs!$D$8-F248)/Inputs!$D$8)&gt;0,(Inputs!$D$8-F248)/Inputs!$D$8,0)</f>
        <v>0.49359999999999998</v>
      </c>
      <c r="K248" s="58">
        <f>IF(Inputs!$E$8='Output Calculations'!B248,1,IF(Inputs!$E$8="Any",1,0))</f>
        <v>0</v>
      </c>
      <c r="L248" s="49">
        <f>IF(AND(Inputs!$E$8=B248,Inputs!$F$8=C248),1,IF(AND(Inputs!$E$8=B248,Inputs!$F$8="Any"),1,IF(AND(Inputs!$E$8="Any",Inputs!$F$8="Any"),1,IF(AND(Inputs!$E$8="Any",Inputs!$F$8=C248),1,0))))</f>
        <v>0</v>
      </c>
      <c r="M248" s="50">
        <f t="shared" si="3"/>
        <v>0</v>
      </c>
      <c r="N248" s="49">
        <f>IF('Output Calculations'!I248&gt;=Inputs!$H$8,100%,0%)</f>
        <v>1</v>
      </c>
      <c r="O248" s="106">
        <f ca="1">SUMPRODUCT(J248:N248,Inputs!$D$9:$H$9)/SUM(Inputs!$D$9:$H$9)</f>
        <v>0.44935999999999998</v>
      </c>
      <c r="P248" s="107">
        <f>_xlfn.XLOOKUP(C248,'Safety Index'!$A$2:$A$164,'Safety Index'!$D$2:$D$164,,0)</f>
        <v>0.91332304526748975</v>
      </c>
      <c r="Q248" s="18" cm="1">
        <f t="array" ref="Q248:R248">_xlfn.XLOOKUP(A248,'University Data'!$E$2:$E$274,IF(Inputs!$C$8='Unique University Data'!$D$3,'University Data'!$N$2:$O$274,'University Data'!$L$2:$M$274),,0)</f>
        <v>0</v>
      </c>
      <c r="R248" s="18">
        <v>0</v>
      </c>
      <c r="S248" s="76">
        <f>(IF(AND(Q248=0,R248=0),(Inputs!$B$8/4.3)*LOG(I248+1),IF(R248=Q248,IF(Inputs!$B$8&gt;=Q248,1,0),MIN(1,MAX(0,(Inputs!$B$8-Q248)/(R248-Q248))*LOG(I248+1))))*0.9+IF(AND(Inputs!$B$8&gt;R248,R248&gt;0),((Inputs!$B$8-R248)/(4.3-R248))*0.1,0))</f>
        <v>0.77293643264585321</v>
      </c>
      <c r="T248" s="108">
        <f>IF(S248=0,0,(S248*0.8)+((Inputs!$J$8/5)*0.2))</f>
        <v>0.81834914611668252</v>
      </c>
      <c r="U248" s="74">
        <f ca="1">IF(AND(Inputs!$I$8='Unique University Data'!$F$2,S248&gt;0),AVERAGE(O248,P248,T248),IF(T248=0,0,IF(T248=0,0,AVERAGE(O248,T248))))</f>
        <v>0.72701073046139086</v>
      </c>
      <c r="V248" s="110" t="str">
        <f>_xlfn.XLOOKUP(A248,'University Data'!$E$2:$E$274,'University Data'!$I$2:$I$274)</f>
        <v>BBM</v>
      </c>
    </row>
    <row r="249" spans="1:22" ht="27.6">
      <c r="A249" s="3" t="s">
        <v>301</v>
      </c>
      <c r="B249" s="52" t="str" cm="1">
        <f t="array" ref="B249:C249">_xlfn.XLOOKUP(A249,'University Data'!$E$2:$E$274,'University Data'!$B$2:$C$274)</f>
        <v>Europe</v>
      </c>
      <c r="C249" s="47" t="str">
        <v>Austria</v>
      </c>
      <c r="D249" s="51">
        <f>IF(Inputs!$B$8&gt;=(_xlfn.XLOOKUP('Output Calculations'!A249,'University Data'!$E$2:$E$276,'University Data'!$H$2:$H$276,,0)),1,0)</f>
        <v>1</v>
      </c>
      <c r="E249" s="51" t="str">
        <f>_xlfn.XLOOKUP(A249,'University Data'!$E$2:$E$274,'University Data'!$S$2:$S$274)</f>
        <v>Yes (Subject to Availability)</v>
      </c>
      <c r="F249" s="48">
        <f ca="1">_xlfn.XLOOKUP(A249,'University Data'!$E$2:$E$274,'University Data'!$V$2:$V$274)</f>
        <v>1868.125</v>
      </c>
      <c r="G249" s="19">
        <f>IF(_xlfn.XLOOKUP(A249,'University Data'!$E$2:$E$274,'University Data'!$K$2:$K$274,,0)='Unique University Data'!$D$2,1,IF(_xlfn.XLOOKUP(A249,'University Data'!$E$2:$E$274,'University Data'!$K$2:$K$274,,0)=Inputs!$C$8,1,0))</f>
        <v>1</v>
      </c>
      <c r="H249" s="54" cm="1">
        <f t="array" ref="H249">IF(SUMPRODUCT(('University Mapping Data'!B:B = 'Output Calculations'!$A249)*('University Mapping Data'!D:D = Inputs!$G$6))&gt; 0, 1, 0)+ IF(SUMPRODUCT(('University Mapping Data'!B:B = 'Output Calculations'!$A249)*('University Mapping Data'!D:D = Inputs!$G$8)) &gt; 0, 1, 0)</f>
        <v>2</v>
      </c>
      <c r="I249" s="19" cm="1">
        <f t="array" ref="I249">_xlfn.XLOOKUP(A249,'University Data'!$E$2:$E$274,IF(Inputs!$C$8='Unique University Data'!$D$3,'University Data'!$F$2:$F$274,'University Data'!$G$2:$G$274),,0)</f>
        <v>0</v>
      </c>
      <c r="J249" s="57">
        <f ca="1">IF(((Inputs!$D$8-F249)/Inputs!$D$8)&gt;0,(Inputs!$D$8-F249)/Inputs!$D$8,0)</f>
        <v>0.37729166666666669</v>
      </c>
      <c r="K249" s="58">
        <f>IF(Inputs!$E$8='Output Calculations'!B249,1,IF(Inputs!$E$8="Any",1,0))</f>
        <v>0</v>
      </c>
      <c r="L249" s="49">
        <f>IF(AND(Inputs!$E$8=B249,Inputs!$F$8=C249),1,IF(AND(Inputs!$E$8=B249,Inputs!$F$8="Any"),1,IF(AND(Inputs!$E$8="Any",Inputs!$F$8="Any"),1,IF(AND(Inputs!$E$8="Any",Inputs!$F$8=C249),1,0))))</f>
        <v>0</v>
      </c>
      <c r="M249" s="50">
        <f t="shared" si="3"/>
        <v>1</v>
      </c>
      <c r="N249" s="49">
        <f>IF('Output Calculations'!I249&gt;=Inputs!$H$8,100%,0%)</f>
        <v>0</v>
      </c>
      <c r="O249" s="106">
        <f ca="1">SUMPRODUCT(J249:N249,Inputs!$D$9:$H$9)/SUM(Inputs!$D$9:$H$9)</f>
        <v>0.13772916666666668</v>
      </c>
      <c r="P249" s="107">
        <f>_xlfn.XLOOKUP(C249,'Safety Index'!$A$2:$A$164,'Safety Index'!$D$2:$D$164,,0)</f>
        <v>0.94830246913580252</v>
      </c>
      <c r="Q249" s="18" cm="1">
        <f t="array" ref="Q249:R249">_xlfn.XLOOKUP(A249,'University Data'!$E$2:$E$274,IF(Inputs!$C$8='Unique University Data'!$D$3,'University Data'!$N$2:$O$274,'University Data'!$L$2:$M$274),,0)</f>
        <v>3.34</v>
      </c>
      <c r="R249" s="18">
        <v>3.46</v>
      </c>
      <c r="S249" s="76">
        <f>(IF(AND(Q249=0,R249=0),(Inputs!$B$8/4.3)*LOG(I249+1),IF(R249=Q249,IF(Inputs!$B$8&gt;=Q249,1,0),MIN(1,MAX(0,(Inputs!$B$8-Q249)/(R249-Q249))*LOG(I249+1))))*0.9+IF(AND(Inputs!$B$8&gt;R249,R249&gt;0),((Inputs!$B$8-R249)/(4.3-R249))*0.1,0))</f>
        <v>4.8809523809523837E-2</v>
      </c>
      <c r="T249" s="108">
        <f>IF(S249=0,0,(S249*0.8)+((Inputs!$J$8/5)*0.2))</f>
        <v>0.23904761904761909</v>
      </c>
      <c r="U249" s="74">
        <f ca="1">IF(AND(Inputs!$I$8='Unique University Data'!$F$2,S249&gt;0),AVERAGE(O249,P249,T249),IF(T249=0,0,IF(T249=0,0,AVERAGE(O249,T249))))</f>
        <v>0.4416930849500294</v>
      </c>
      <c r="V249" s="110" t="str">
        <f>_xlfn.XLOOKUP(A249,'University Data'!$E$2:$E$274,'University Data'!$I$2:$I$274)</f>
        <v>All</v>
      </c>
    </row>
    <row r="250" spans="1:22" ht="27.6">
      <c r="A250" s="3" t="s">
        <v>302</v>
      </c>
      <c r="B250" s="52" t="str" cm="1">
        <f t="array" ref="B250:C250">_xlfn.XLOOKUP(A250,'University Data'!$E$2:$E$274,'University Data'!$B$2:$C$274)</f>
        <v>Europe</v>
      </c>
      <c r="C250" s="47" t="str">
        <v>UK</v>
      </c>
      <c r="D250" s="51">
        <f>IF(Inputs!$B$8&gt;=(_xlfn.XLOOKUP('Output Calculations'!A250,'University Data'!$E$2:$E$276,'University Data'!$H$2:$H$276,,0)),1,0)</f>
        <v>0</v>
      </c>
      <c r="E250" s="51" t="str">
        <f>_xlfn.XLOOKUP(A250,'University Data'!$E$2:$E$274,'University Data'!$S$2:$S$274)</f>
        <v>Yes (Subject to Availability)</v>
      </c>
      <c r="F250" s="48">
        <f ca="1">_xlfn.XLOOKUP(A250,'University Data'!$E$2:$E$274,'University Data'!$V$2:$V$274)</f>
        <v>2586.3000000000002</v>
      </c>
      <c r="G250" s="19">
        <f>IF(_xlfn.XLOOKUP(A250,'University Data'!$E$2:$E$274,'University Data'!$K$2:$K$274,,0)='Unique University Data'!$D$2,1,IF(_xlfn.XLOOKUP(A250,'University Data'!$E$2:$E$274,'University Data'!$K$2:$K$274,,0)=Inputs!$C$8,1,0))</f>
        <v>1</v>
      </c>
      <c r="H250" s="54" cm="1">
        <f t="array" ref="H250">IF(SUMPRODUCT(('University Mapping Data'!B:B = 'Output Calculations'!$A250)*('University Mapping Data'!D:D = Inputs!$G$6))&gt; 0, 1, 0)+ IF(SUMPRODUCT(('University Mapping Data'!B:B = 'Output Calculations'!$A250)*('University Mapping Data'!D:D = Inputs!$G$8)) &gt; 0, 1, 0)</f>
        <v>2</v>
      </c>
      <c r="I250" s="18" cm="1">
        <f t="array" ref="I250">_xlfn.XLOOKUP(A250,'University Data'!$E$2:$E$274,IF(Inputs!$C$8='Unique University Data'!$D$3,'University Data'!$F$2:$F$274,'University Data'!$G$2:$G$274),,0)</f>
        <v>8</v>
      </c>
      <c r="J250" s="57">
        <f ca="1">IF(((Inputs!$D$8-F250)/Inputs!$D$8)&gt;0,(Inputs!$D$8-F250)/Inputs!$D$8,0)</f>
        <v>0.13789999999999994</v>
      </c>
      <c r="K250" s="58">
        <f>IF(Inputs!$E$8='Output Calculations'!B250,1,IF(Inputs!$E$8="Any",1,0))</f>
        <v>0</v>
      </c>
      <c r="L250" s="49">
        <f>IF(AND(Inputs!$E$8=B250,Inputs!$F$8=C250),1,IF(AND(Inputs!$E$8=B250,Inputs!$F$8="Any"),1,IF(AND(Inputs!$E$8="Any",Inputs!$F$8="Any"),1,IF(AND(Inputs!$E$8="Any",Inputs!$F$8=C250),1,0))))</f>
        <v>0</v>
      </c>
      <c r="M250" s="50">
        <f t="shared" si="3"/>
        <v>1</v>
      </c>
      <c r="N250" s="49">
        <f>IF('Output Calculations'!I250&gt;=Inputs!$H$8,100%,0%)</f>
        <v>1</v>
      </c>
      <c r="O250" s="106">
        <f ca="1">SUMPRODUCT(J250:N250,Inputs!$D$9:$H$9)/SUM(Inputs!$D$9:$H$9)</f>
        <v>0.51378999999999997</v>
      </c>
      <c r="P250" s="107">
        <f>_xlfn.XLOOKUP(C250,'Safety Index'!$A$2:$A$164,'Safety Index'!$D$2:$D$164,,0)</f>
        <v>0.84799382716049376</v>
      </c>
      <c r="Q250" s="18" cm="1">
        <f t="array" ref="Q250:R250">_xlfn.XLOOKUP(A250,'University Data'!$E$2:$E$274,IF(Inputs!$C$8='Unique University Data'!$D$3,'University Data'!$N$2:$O$274,'University Data'!$L$2:$M$274),,0)</f>
        <v>3.43</v>
      </c>
      <c r="R250" s="18">
        <v>3.85</v>
      </c>
      <c r="S250" s="76">
        <f>(IF(AND(Q250=0,R250=0),(Inputs!$B$8/4.3)*LOG(I250+1),IF(R250=Q250,IF(Inputs!$B$8&gt;=Q250,1,0),MIN(1,MAX(0,(Inputs!$B$8-Q250)/(R250-Q250))*LOG(I250+1))))*0.9+IF(AND(Inputs!$B$8&gt;R250,R250&gt;0),((Inputs!$B$8-R250)/(4.3-R250))*0.1,0))</f>
        <v>0.90415881048723656</v>
      </c>
      <c r="T250" s="108">
        <f>IF(S250=0,0,(S250*0.8)+((Inputs!$J$8/5)*0.2))</f>
        <v>0.9233270483897893</v>
      </c>
      <c r="U250" s="74">
        <f ca="1">IF(AND(Inputs!$I$8='Unique University Data'!$F$2,S250&gt;0),AVERAGE(O250,P250,T250),IF(T250=0,0,IF(T250=0,0,AVERAGE(O250,T250))))</f>
        <v>0.76170362518342782</v>
      </c>
      <c r="V250" s="110" t="str">
        <f>_xlfn.XLOOKUP(A250,'University Data'!$E$2:$E$274,'University Data'!$I$2:$I$274)</f>
        <v>All (except LLB &amp; JD)</v>
      </c>
    </row>
    <row r="251" spans="1:22" ht="27.6">
      <c r="A251" s="3" t="s">
        <v>303</v>
      </c>
      <c r="B251" s="52" t="str" cm="1">
        <f t="array" ref="B251:C251">_xlfn.XLOOKUP(A251,'University Data'!$E$2:$E$274,'University Data'!$B$2:$C$274)</f>
        <v>Europe</v>
      </c>
      <c r="C251" s="47" t="str">
        <v>UK</v>
      </c>
      <c r="D251" s="51">
        <f>IF(Inputs!$B$8&gt;=(_xlfn.XLOOKUP('Output Calculations'!A251,'University Data'!$E$2:$E$276,'University Data'!$H$2:$H$276,,0)),1,0)</f>
        <v>0</v>
      </c>
      <c r="E251" s="51" t="str">
        <f>_xlfn.XLOOKUP(A251,'University Data'!$E$2:$E$274,'University Data'!$S$2:$S$274)</f>
        <v>Yes (Subject to Availability)</v>
      </c>
      <c r="F251" s="48">
        <f ca="1">_xlfn.XLOOKUP(A251,'University Data'!$E$2:$E$274,'University Data'!$V$2:$V$274)</f>
        <v>1724.2</v>
      </c>
      <c r="G251" s="19">
        <f>IF(_xlfn.XLOOKUP(A251,'University Data'!$E$2:$E$274,'University Data'!$K$2:$K$274,,0)='Unique University Data'!$D$2,1,IF(_xlfn.XLOOKUP(A251,'University Data'!$E$2:$E$274,'University Data'!$K$2:$K$274,,0)=Inputs!$C$8,1,0))</f>
        <v>1</v>
      </c>
      <c r="H251" s="54" cm="1">
        <f t="array" ref="H251">IF(SUMPRODUCT(('University Mapping Data'!B:B = 'Output Calculations'!$A251)*('University Mapping Data'!D:D = Inputs!$G$6))&gt; 0, 1, 0)+ IF(SUMPRODUCT(('University Mapping Data'!B:B = 'Output Calculations'!$A251)*('University Mapping Data'!D:D = Inputs!$G$8)) &gt; 0, 1, 0)</f>
        <v>0</v>
      </c>
      <c r="I251" s="19" cm="1">
        <f t="array" ref="I251">_xlfn.XLOOKUP(A251,'University Data'!$E$2:$E$274,IF(Inputs!$C$8='Unique University Data'!$D$3,'University Data'!$F$2:$F$274,'University Data'!$G$2:$G$274),,0)</f>
        <v>3</v>
      </c>
      <c r="J251" s="57">
        <f ca="1">IF(((Inputs!$D$8-F251)/Inputs!$D$8)&gt;0,(Inputs!$D$8-F251)/Inputs!$D$8,0)</f>
        <v>0.42526666666666663</v>
      </c>
      <c r="K251" s="58">
        <f>IF(Inputs!$E$8='Output Calculations'!B251,1,IF(Inputs!$E$8="Any",1,0))</f>
        <v>0</v>
      </c>
      <c r="L251" s="49">
        <f>IF(AND(Inputs!$E$8=B251,Inputs!$F$8=C251),1,IF(AND(Inputs!$E$8=B251,Inputs!$F$8="Any"),1,IF(AND(Inputs!$E$8="Any",Inputs!$F$8="Any"),1,IF(AND(Inputs!$E$8="Any",Inputs!$F$8=C251),1,0))))</f>
        <v>0</v>
      </c>
      <c r="M251" s="50">
        <f t="shared" si="3"/>
        <v>0</v>
      </c>
      <c r="N251" s="49">
        <f>IF('Output Calculations'!I251&gt;=Inputs!$H$8,100%,0%)</f>
        <v>1</v>
      </c>
      <c r="O251" s="106">
        <f ca="1">SUMPRODUCT(J251:N251,Inputs!$D$9:$H$9)/SUM(Inputs!$D$9:$H$9)</f>
        <v>0.44252666666666662</v>
      </c>
      <c r="P251" s="107">
        <f>_xlfn.XLOOKUP(C251,'Safety Index'!$A$2:$A$164,'Safety Index'!$D$2:$D$164,,0)</f>
        <v>0.84799382716049376</v>
      </c>
      <c r="Q251" s="18" cm="1">
        <f t="array" ref="Q251:R251">_xlfn.XLOOKUP(A251,'University Data'!$E$2:$E$274,IF(Inputs!$C$8='Unique University Data'!$D$3,'University Data'!$N$2:$O$274,'University Data'!$L$2:$M$274),,0)</f>
        <v>3.21</v>
      </c>
      <c r="R251" s="18">
        <v>3.77</v>
      </c>
      <c r="S251" s="76">
        <f>(IF(AND(Q251=0,R251=0),(Inputs!$B$8/4.3)*LOG(I251+1),IF(R251=Q251,IF(Inputs!$B$8&gt;=Q251,1,0),MIN(1,MAX(0,(Inputs!$B$8-Q251)/(R251-Q251))*LOG(I251+1))))*0.9+IF(AND(Inputs!$B$8&gt;R251,R251&gt;0),((Inputs!$B$8-R251)/(4.3-R251))*0.1,0))</f>
        <v>0.65748155818689058</v>
      </c>
      <c r="T251" s="108">
        <f>IF(S251=0,0,(S251*0.8)+((Inputs!$J$8/5)*0.2))</f>
        <v>0.72598524654951246</v>
      </c>
      <c r="U251" s="74">
        <f ca="1">IF(AND(Inputs!$I$8='Unique University Data'!$F$2,S251&gt;0),AVERAGE(O251,P251,T251),IF(T251=0,0,IF(T251=0,0,AVERAGE(O251,T251))))</f>
        <v>0.67216858012555758</v>
      </c>
      <c r="V251" s="110" t="str">
        <f>_xlfn.XLOOKUP(A251,'University Data'!$E$2:$E$274,'University Data'!$I$2:$I$274)</f>
        <v>LLB &amp; JD</v>
      </c>
    </row>
    <row r="252" spans="1:22" ht="27.6">
      <c r="A252" s="3" t="s">
        <v>304</v>
      </c>
      <c r="B252" s="52" t="str" cm="1">
        <f t="array" ref="B252:C252">_xlfn.XLOOKUP(A252,'University Data'!$E$2:$E$274,'University Data'!$B$2:$C$274)</f>
        <v>Europe</v>
      </c>
      <c r="C252" s="47" t="str">
        <v>Croatia</v>
      </c>
      <c r="D252" s="51">
        <f>IF(Inputs!$B$8&gt;=(_xlfn.XLOOKUP('Output Calculations'!A252,'University Data'!$E$2:$E$276,'University Data'!$H$2:$H$276,,0)),1,0)</f>
        <v>1</v>
      </c>
      <c r="E252" s="51" t="str">
        <f>_xlfn.XLOOKUP(A252,'University Data'!$E$2:$E$274,'University Data'!$S$2:$S$274)</f>
        <v>No</v>
      </c>
      <c r="F252" s="48">
        <f ca="1">_xlfn.XLOOKUP(A252,'University Data'!$E$2:$E$274,'University Data'!$V$2:$V$274)</f>
        <v>919.11749999999995</v>
      </c>
      <c r="G252" s="19">
        <f>IF(_xlfn.XLOOKUP(A252,'University Data'!$E$2:$E$274,'University Data'!$K$2:$K$274,,0)='Unique University Data'!$D$2,1,IF(_xlfn.XLOOKUP(A252,'University Data'!$E$2:$E$274,'University Data'!$K$2:$K$274,,0)=Inputs!$C$8,1,0))</f>
        <v>1</v>
      </c>
      <c r="H252" s="54" cm="1">
        <f t="array" ref="H252">IF(SUMPRODUCT(('University Mapping Data'!B:B = 'Output Calculations'!$A252)*('University Mapping Data'!D:D = Inputs!$G$6))&gt; 0, 1, 0)+ IF(SUMPRODUCT(('University Mapping Data'!B:B = 'Output Calculations'!$A252)*('University Mapping Data'!D:D = Inputs!$G$8)) &gt; 0, 1, 0)</f>
        <v>0</v>
      </c>
      <c r="I252" s="18" cm="1">
        <f t="array" ref="I252">_xlfn.XLOOKUP(A252,'University Data'!$E$2:$E$274,IF(Inputs!$C$8='Unique University Data'!$D$3,'University Data'!$F$2:$F$274,'University Data'!$G$2:$G$274),,0)</f>
        <v>0</v>
      </c>
      <c r="J252" s="57">
        <f ca="1">IF(((Inputs!$D$8-F252)/Inputs!$D$8)&gt;0,(Inputs!$D$8-F252)/Inputs!$D$8,0)</f>
        <v>0.69362750000000006</v>
      </c>
      <c r="K252" s="58">
        <f>IF(Inputs!$E$8='Output Calculations'!B252,1,IF(Inputs!$E$8="Any",1,0))</f>
        <v>0</v>
      </c>
      <c r="L252" s="49">
        <f>IF(AND(Inputs!$E$8=B252,Inputs!$F$8=C252),1,IF(AND(Inputs!$E$8=B252,Inputs!$F$8="Any"),1,IF(AND(Inputs!$E$8="Any",Inputs!$F$8="Any"),1,IF(AND(Inputs!$E$8="Any",Inputs!$F$8=C252),1,0))))</f>
        <v>0</v>
      </c>
      <c r="M252" s="50">
        <f t="shared" si="3"/>
        <v>0</v>
      </c>
      <c r="N252" s="49">
        <f>IF('Output Calculations'!I252&gt;=Inputs!$H$8,100%,0%)</f>
        <v>0</v>
      </c>
      <c r="O252" s="106">
        <f ca="1">SUMPRODUCT(J252:N252,Inputs!$D$9:$H$9)/SUM(Inputs!$D$9:$H$9)</f>
        <v>6.9362750000000001E-2</v>
      </c>
      <c r="P252" s="107">
        <f>_xlfn.XLOOKUP(C252,'Safety Index'!$A$2:$A$164,'Safety Index'!$D$2:$D$164,,0)</f>
        <v>0.89917695473251036</v>
      </c>
      <c r="Q252" s="18" cm="1">
        <f t="array" ref="Q252:R252">_xlfn.XLOOKUP(A252,'University Data'!$E$2:$E$274,IF(Inputs!$C$8='Unique University Data'!$D$3,'University Data'!$N$2:$O$274,'University Data'!$L$2:$M$274),,0)</f>
        <v>0</v>
      </c>
      <c r="R252" s="18">
        <v>0</v>
      </c>
      <c r="S252" s="76">
        <f>(IF(AND(Q252=0,R252=0),(Inputs!$B$8/4.3)*LOG(I252+1),IF(R252=Q252,IF(Inputs!$B$8&gt;=Q252,1,0),MIN(1,MAX(0,(Inputs!$B$8-Q252)/(R252-Q252))*LOG(I252+1))))*0.9+IF(AND(Inputs!$B$8&gt;R252,R252&gt;0),((Inputs!$B$8-R252)/(4.3-R252))*0.1,0))</f>
        <v>0</v>
      </c>
      <c r="T252" s="108">
        <f>IF(S252=0,0,(S252*0.8)+((Inputs!$J$8/5)*0.2))</f>
        <v>0</v>
      </c>
      <c r="U252" s="74">
        <f>IF(AND(Inputs!$I$8='Unique University Data'!$F$2,S252&gt;0),AVERAGE(O252,P252,T252),IF(T252=0,0,IF(T252=0,0,AVERAGE(O252,T252))))</f>
        <v>0</v>
      </c>
      <c r="V252" s="110" t="str">
        <f>_xlfn.XLOOKUP(A252,'University Data'!$E$2:$E$274,'University Data'!$I$2:$I$274)</f>
        <v>All (except LLB &amp; JD)</v>
      </c>
    </row>
    <row r="253" spans="1:22" ht="27.6">
      <c r="A253" s="3" t="s">
        <v>305</v>
      </c>
      <c r="B253" s="52" t="str" cm="1">
        <f t="array" ref="B253:C253">_xlfn.XLOOKUP(A253,'University Data'!$E$2:$E$274,'University Data'!$B$2:$C$274)</f>
        <v>Europe</v>
      </c>
      <c r="C253" s="47" t="str">
        <v>Switzerland</v>
      </c>
      <c r="D253" s="51">
        <f>IF(Inputs!$B$8&gt;=(_xlfn.XLOOKUP('Output Calculations'!A253,'University Data'!$E$2:$E$276,'University Data'!$H$2:$H$276,,0)),1,0)</f>
        <v>1</v>
      </c>
      <c r="E253" s="51" t="str">
        <f>_xlfn.XLOOKUP(A253,'University Data'!$E$2:$E$274,'University Data'!$S$2:$S$274)</f>
        <v>Yes (Subject to Availability)</v>
      </c>
      <c r="F253" s="48">
        <f ca="1">_xlfn.XLOOKUP(A253,'University Data'!$E$2:$E$274,'University Data'!$V$2:$V$274)</f>
        <v>2366.6999999999998</v>
      </c>
      <c r="G253" s="19">
        <f>IF(_xlfn.XLOOKUP(A253,'University Data'!$E$2:$E$274,'University Data'!$K$2:$K$274,,0)='Unique University Data'!$D$2,1,IF(_xlfn.XLOOKUP(A253,'University Data'!$E$2:$E$274,'University Data'!$K$2:$K$274,,0)=Inputs!$C$8,1,0))</f>
        <v>0</v>
      </c>
      <c r="H253" s="54" cm="1">
        <f t="array" ref="H253">IF(SUMPRODUCT(('University Mapping Data'!B:B = 'Output Calculations'!$A253)*('University Mapping Data'!D:D = Inputs!$G$6))&gt; 0, 1, 0)+ IF(SUMPRODUCT(('University Mapping Data'!B:B = 'Output Calculations'!$A253)*('University Mapping Data'!D:D = Inputs!$G$8)) &gt; 0, 1, 0)</f>
        <v>2</v>
      </c>
      <c r="I253" s="19" cm="1">
        <f t="array" ref="I253">_xlfn.XLOOKUP(A253,'University Data'!$E$2:$E$274,IF(Inputs!$C$8='Unique University Data'!$D$3,'University Data'!$F$2:$F$274,'University Data'!$G$2:$G$274),,0)</f>
        <v>0</v>
      </c>
      <c r="J253" s="57">
        <f ca="1">IF(((Inputs!$D$8-F253)/Inputs!$D$8)&gt;0,(Inputs!$D$8-F253)/Inputs!$D$8,0)</f>
        <v>0.21110000000000007</v>
      </c>
      <c r="K253" s="58">
        <f>IF(Inputs!$E$8='Output Calculations'!B253,1,IF(Inputs!$E$8="Any",1,0))</f>
        <v>0</v>
      </c>
      <c r="L253" s="49">
        <f>IF(AND(Inputs!$E$8=B253,Inputs!$F$8=C253),1,IF(AND(Inputs!$E$8=B253,Inputs!$F$8="Any"),1,IF(AND(Inputs!$E$8="Any",Inputs!$F$8="Any"),1,IF(AND(Inputs!$E$8="Any",Inputs!$F$8=C253),1,0))))</f>
        <v>0</v>
      </c>
      <c r="M253" s="50">
        <f t="shared" si="3"/>
        <v>1</v>
      </c>
      <c r="N253" s="49">
        <f>IF('Output Calculations'!I253&gt;=Inputs!$H$8,100%,0%)</f>
        <v>0</v>
      </c>
      <c r="O253" s="106">
        <f ca="1">SUMPRODUCT(J253:N253,Inputs!$D$9:$H$9)/SUM(Inputs!$D$9:$H$9)</f>
        <v>0.12111000000000001</v>
      </c>
      <c r="P253" s="107">
        <f>_xlfn.XLOOKUP(C253,'Safety Index'!$A$2:$A$164,'Safety Index'!$D$2:$D$164,,0)</f>
        <v>0.93878600823045266</v>
      </c>
      <c r="Q253" s="18" cm="1">
        <f t="array" ref="Q253:R253">_xlfn.XLOOKUP(A253,'University Data'!$E$2:$E$274,IF(Inputs!$C$8='Unique University Data'!$D$3,'University Data'!$N$2:$O$274,'University Data'!$L$2:$M$274),,0)</f>
        <v>0</v>
      </c>
      <c r="R253" s="18">
        <v>0</v>
      </c>
      <c r="S253" s="76">
        <f>(IF(AND(Q253=0,R253=0),(Inputs!$B$8/4.3)*LOG(I253+1),IF(R253=Q253,IF(Inputs!$B$8&gt;=Q253,1,0),MIN(1,MAX(0,(Inputs!$B$8-Q253)/(R253-Q253))*LOG(I253+1))))*0.9+IF(AND(Inputs!$B$8&gt;R253,R253&gt;0),((Inputs!$B$8-R253)/(4.3-R253))*0.1,0))</f>
        <v>0</v>
      </c>
      <c r="T253" s="108">
        <f>IF(S253=0,0,(S253*0.8)+((Inputs!$J$8/5)*0.2))</f>
        <v>0</v>
      </c>
      <c r="U253" s="74">
        <f>IF(AND(Inputs!$I$8='Unique University Data'!$F$2,S253&gt;0),AVERAGE(O253,P253,T253),IF(T253=0,0,IF(T253=0,0,AVERAGE(O253,T253))))</f>
        <v>0</v>
      </c>
      <c r="V253" s="110" t="str">
        <f>_xlfn.XLOOKUP(A253,'University Data'!$E$2:$E$274,'University Data'!$I$2:$I$274)</f>
        <v>All (except LLB &amp; JD)</v>
      </c>
    </row>
    <row r="254" spans="1:22" ht="27.6">
      <c r="A254" s="5" t="s">
        <v>306</v>
      </c>
      <c r="B254" s="52" t="str" cm="1">
        <f t="array" ref="B254:C254">_xlfn.XLOOKUP(A254,'University Data'!$E$2:$E$274,'University Data'!$B$2:$C$274)</f>
        <v>Europe</v>
      </c>
      <c r="C254" s="47" t="str">
        <v>Switzerland</v>
      </c>
      <c r="D254" s="51">
        <f>IF(Inputs!$B$8&gt;=(_xlfn.XLOOKUP('Output Calculations'!A254,'University Data'!$E$2:$E$276,'University Data'!$H$2:$H$276,,0)),1,0)</f>
        <v>1</v>
      </c>
      <c r="E254" s="51" t="str">
        <f>_xlfn.XLOOKUP(A254,'University Data'!$E$2:$E$274,'University Data'!$S$2:$S$274)</f>
        <v>Yes (Subject to Availability)</v>
      </c>
      <c r="F254" s="48">
        <f ca="1">_xlfn.XLOOKUP(A254,'University Data'!$E$2:$E$274,'University Data'!$V$2:$V$274)</f>
        <v>2366.6999999999998</v>
      </c>
      <c r="G254" s="19">
        <f>IF(_xlfn.XLOOKUP(A254,'University Data'!$E$2:$E$274,'University Data'!$K$2:$K$274,,0)='Unique University Data'!$D$2,1,IF(_xlfn.XLOOKUP(A254,'University Data'!$E$2:$E$274,'University Data'!$K$2:$K$274,,0)=Inputs!$C$8,1,0))</f>
        <v>0</v>
      </c>
      <c r="H254" s="54" cm="1">
        <f t="array" ref="H254">IF(SUMPRODUCT(('University Mapping Data'!B:B = 'Output Calculations'!$A254)*('University Mapping Data'!D:D = Inputs!$G$6))&gt; 0, 1, 0)+ IF(SUMPRODUCT(('University Mapping Data'!B:B = 'Output Calculations'!$A254)*('University Mapping Data'!D:D = Inputs!$G$8)) &gt; 0, 1, 0)</f>
        <v>0</v>
      </c>
      <c r="I254" s="18" cm="1">
        <f t="array" ref="I254">_xlfn.XLOOKUP(A254,'University Data'!$E$2:$E$274,IF(Inputs!$C$8='Unique University Data'!$D$3,'University Data'!$F$2:$F$274,'University Data'!$G$2:$G$274),,0)</f>
        <v>0</v>
      </c>
      <c r="J254" s="57">
        <f ca="1">IF(((Inputs!$D$8-F254)/Inputs!$D$8)&gt;0,(Inputs!$D$8-F254)/Inputs!$D$8,0)</f>
        <v>0.21110000000000007</v>
      </c>
      <c r="K254" s="58">
        <f>IF(Inputs!$E$8='Output Calculations'!B254,1,IF(Inputs!$E$8="Any",1,0))</f>
        <v>0</v>
      </c>
      <c r="L254" s="49">
        <f>IF(AND(Inputs!$E$8=B254,Inputs!$F$8=C254),1,IF(AND(Inputs!$E$8=B254,Inputs!$F$8="Any"),1,IF(AND(Inputs!$E$8="Any",Inputs!$F$8="Any"),1,IF(AND(Inputs!$E$8="Any",Inputs!$F$8=C254),1,0))))</f>
        <v>0</v>
      </c>
      <c r="M254" s="50">
        <f t="shared" si="3"/>
        <v>0</v>
      </c>
      <c r="N254" s="49">
        <f>IF('Output Calculations'!I254&gt;=Inputs!$H$8,100%,0%)</f>
        <v>0</v>
      </c>
      <c r="O254" s="106">
        <f ca="1">SUMPRODUCT(J254:N254,Inputs!$D$9:$H$9)/SUM(Inputs!$D$9:$H$9)</f>
        <v>2.1110000000000007E-2</v>
      </c>
      <c r="P254" s="107">
        <f>_xlfn.XLOOKUP(C254,'Safety Index'!$A$2:$A$164,'Safety Index'!$D$2:$D$164,,0)</f>
        <v>0.93878600823045266</v>
      </c>
      <c r="Q254" s="18" cm="1">
        <f t="array" ref="Q254:R254">_xlfn.XLOOKUP(A254,'University Data'!$E$2:$E$274,IF(Inputs!$C$8='Unique University Data'!$D$3,'University Data'!$N$2:$O$274,'University Data'!$L$2:$M$274),,0)</f>
        <v>0</v>
      </c>
      <c r="R254" s="18">
        <v>0</v>
      </c>
      <c r="S254" s="76">
        <f>(IF(AND(Q254=0,R254=0),(Inputs!$B$8/4.3)*LOG(I254+1),IF(R254=Q254,IF(Inputs!$B$8&gt;=Q254,1,0),MIN(1,MAX(0,(Inputs!$B$8-Q254)/(R254-Q254))*LOG(I254+1))))*0.9+IF(AND(Inputs!$B$8&gt;R254,R254&gt;0),((Inputs!$B$8-R254)/(4.3-R254))*0.1,0))</f>
        <v>0</v>
      </c>
      <c r="T254" s="108">
        <f>IF(S254=0,0,(S254*0.8)+((Inputs!$J$8/5)*0.2))</f>
        <v>0</v>
      </c>
      <c r="U254" s="74">
        <f>IF(AND(Inputs!$I$8='Unique University Data'!$F$2,S254&gt;0),AVERAGE(O254,P254,T254),IF(T254=0,0,IF(T254=0,0,AVERAGE(O254,T254))))</f>
        <v>0</v>
      </c>
      <c r="V254" s="110" t="str">
        <f>_xlfn.XLOOKUP(A254,'University Data'!$E$2:$E$274,'University Data'!$I$2:$I$274)</f>
        <v>LLB &amp; JD</v>
      </c>
    </row>
    <row r="255" spans="1:22" ht="27.6">
      <c r="A255" s="3" t="s">
        <v>307</v>
      </c>
      <c r="B255" s="52" t="str" cm="1">
        <f t="array" ref="B255:C255">_xlfn.XLOOKUP(A255,'University Data'!$E$2:$E$274,'University Data'!$B$2:$C$274)</f>
        <v>Europe</v>
      </c>
      <c r="C255" s="47" t="str">
        <v>Sweden</v>
      </c>
      <c r="D255" s="51">
        <f>IF(Inputs!$B$8&gt;=(_xlfn.XLOOKUP('Output Calculations'!A255,'University Data'!$E$2:$E$276,'University Data'!$H$2:$H$276,,0)),1,0)</f>
        <v>1</v>
      </c>
      <c r="E255" s="51" t="str">
        <f>_xlfn.XLOOKUP(A255,'University Data'!$E$2:$E$274,'University Data'!$S$2:$S$274)</f>
        <v>Yes (Subject to Availability)</v>
      </c>
      <c r="F255" s="48">
        <f ca="1">_xlfn.XLOOKUP(A255,'University Data'!$E$2:$E$274,'University Data'!$V$2:$V$274)</f>
        <v>2031</v>
      </c>
      <c r="G255" s="19">
        <f>IF(_xlfn.XLOOKUP(A255,'University Data'!$E$2:$E$274,'University Data'!$K$2:$K$274,,0)='Unique University Data'!$D$2,1,IF(_xlfn.XLOOKUP(A255,'University Data'!$E$2:$E$274,'University Data'!$K$2:$K$274,,0)=Inputs!$C$8,1,0))</f>
        <v>1</v>
      </c>
      <c r="H255" s="54" cm="1">
        <f t="array" ref="H255">IF(SUMPRODUCT(('University Mapping Data'!B:B = 'Output Calculations'!$A255)*('University Mapping Data'!D:D = Inputs!$G$6))&gt; 0, 1, 0)+ IF(SUMPRODUCT(('University Mapping Data'!B:B = 'Output Calculations'!$A255)*('University Mapping Data'!D:D = Inputs!$G$8)) &gt; 0, 1, 0)</f>
        <v>2</v>
      </c>
      <c r="I255" s="19" cm="1">
        <f t="array" ref="I255">_xlfn.XLOOKUP(A255,'University Data'!$E$2:$E$274,IF(Inputs!$C$8='Unique University Data'!$D$3,'University Data'!$F$2:$F$274,'University Data'!$G$2:$G$274),,0)</f>
        <v>5</v>
      </c>
      <c r="J255" s="57">
        <f ca="1">IF(((Inputs!$D$8-F255)/Inputs!$D$8)&gt;0,(Inputs!$D$8-F255)/Inputs!$D$8,0)</f>
        <v>0.32300000000000001</v>
      </c>
      <c r="K255" s="58">
        <f>IF(Inputs!$E$8='Output Calculations'!B255,1,IF(Inputs!$E$8="Any",1,0))</f>
        <v>0</v>
      </c>
      <c r="L255" s="49">
        <f>IF(AND(Inputs!$E$8=B255,Inputs!$F$8=C255),1,IF(AND(Inputs!$E$8=B255,Inputs!$F$8="Any"),1,IF(AND(Inputs!$E$8="Any",Inputs!$F$8="Any"),1,IF(AND(Inputs!$E$8="Any",Inputs!$F$8=C255),1,0))))</f>
        <v>0</v>
      </c>
      <c r="M255" s="50">
        <f t="shared" si="3"/>
        <v>1</v>
      </c>
      <c r="N255" s="49">
        <f>IF('Output Calculations'!I255&gt;=Inputs!$H$8,100%,0%)</f>
        <v>1</v>
      </c>
      <c r="O255" s="106">
        <f ca="1">SUMPRODUCT(J255:N255,Inputs!$D$9:$H$9)/SUM(Inputs!$D$9:$H$9)</f>
        <v>0.5323</v>
      </c>
      <c r="P255" s="107">
        <f>_xlfn.XLOOKUP(C255,'Safety Index'!$A$2:$A$164,'Safety Index'!$D$2:$D$164,,0)</f>
        <v>0.82767489711934161</v>
      </c>
      <c r="Q255" s="18" cm="1">
        <f t="array" ref="Q255:R255">_xlfn.XLOOKUP(A255,'University Data'!$E$2:$E$274,IF(Inputs!$C$8='Unique University Data'!$D$3,'University Data'!$N$2:$O$274,'University Data'!$L$2:$M$274),,0)</f>
        <v>3.11</v>
      </c>
      <c r="R255" s="18">
        <v>3.44</v>
      </c>
      <c r="S255" s="76">
        <f>(IF(AND(Q255=0,R255=0),(Inputs!$B$8/4.3)*LOG(I255+1),IF(R255=Q255,IF(Inputs!$B$8&gt;=Q255,1,0),MIN(1,MAX(0,(Inputs!$B$8-Q255)/(R255-Q255))*LOG(I255+1))))*0.9+IF(AND(Inputs!$B$8&gt;R255,R255&gt;0),((Inputs!$B$8-R255)/(4.3-R255))*0.1,0))</f>
        <v>0.95000000000000007</v>
      </c>
      <c r="T255" s="108">
        <f>IF(S255=0,0,(S255*0.8)+((Inputs!$J$8/5)*0.2))</f>
        <v>0.96000000000000019</v>
      </c>
      <c r="U255" s="74">
        <f ca="1">IF(AND(Inputs!$I$8='Unique University Data'!$F$2,S255&gt;0),AVERAGE(O255,P255,T255),IF(T255=0,0,IF(T255=0,0,AVERAGE(O255,T255))))</f>
        <v>0.77332496570644726</v>
      </c>
      <c r="V255" s="110" t="str">
        <f>_xlfn.XLOOKUP(A255,'University Data'!$E$2:$E$274,'University Data'!$I$2:$I$274)</f>
        <v>All (except LLB &amp; JD)</v>
      </c>
    </row>
    <row r="256" spans="1:22" ht="27.6">
      <c r="A256" s="3" t="s">
        <v>308</v>
      </c>
      <c r="B256" s="52" t="str" cm="1">
        <f t="array" ref="B256:C256">_xlfn.XLOOKUP(A256,'University Data'!$E$2:$E$274,'University Data'!$B$2:$C$274)</f>
        <v>Europe</v>
      </c>
      <c r="C256" s="47" t="str">
        <v>Sweden</v>
      </c>
      <c r="D256" s="51">
        <f>IF(Inputs!$B$8&gt;=(_xlfn.XLOOKUP('Output Calculations'!A256,'University Data'!$E$2:$E$276,'University Data'!$H$2:$H$276,,0)),1,0)</f>
        <v>1</v>
      </c>
      <c r="E256" s="51" t="str">
        <f>_xlfn.XLOOKUP(A256,'University Data'!$E$2:$E$274,'University Data'!$S$2:$S$274)</f>
        <v>Yes (Subject to Availability)</v>
      </c>
      <c r="F256" s="48">
        <f ca="1">_xlfn.XLOOKUP(A256,'University Data'!$E$2:$E$274,'University Data'!$V$2:$V$274)</f>
        <v>2031</v>
      </c>
      <c r="G256" s="19">
        <f>IF(_xlfn.XLOOKUP(A256,'University Data'!$E$2:$E$274,'University Data'!$K$2:$K$274,,0)='Unique University Data'!$D$2,1,IF(_xlfn.XLOOKUP(A256,'University Data'!$E$2:$E$274,'University Data'!$K$2:$K$274,,0)=Inputs!$C$8,1,0))</f>
        <v>1</v>
      </c>
      <c r="H256" s="54" cm="1">
        <f t="array" ref="H256">IF(SUMPRODUCT(('University Mapping Data'!B:B = 'Output Calculations'!$A256)*('University Mapping Data'!D:D = Inputs!$G$6))&gt; 0, 1, 0)+ IF(SUMPRODUCT(('University Mapping Data'!B:B = 'Output Calculations'!$A256)*('University Mapping Data'!D:D = Inputs!$G$8)) &gt; 0, 1, 0)</f>
        <v>0</v>
      </c>
      <c r="I256" s="18" cm="1">
        <f t="array" ref="I256">_xlfn.XLOOKUP(A256,'University Data'!$E$2:$E$274,IF(Inputs!$C$8='Unique University Data'!$D$3,'University Data'!$F$2:$F$274,'University Data'!$G$2:$G$274),,0)</f>
        <v>4</v>
      </c>
      <c r="J256" s="57">
        <f ca="1">IF(((Inputs!$D$8-F256)/Inputs!$D$8)&gt;0,(Inputs!$D$8-F256)/Inputs!$D$8,0)</f>
        <v>0.32300000000000001</v>
      </c>
      <c r="K256" s="58">
        <f>IF(Inputs!$E$8='Output Calculations'!B256,1,IF(Inputs!$E$8="Any",1,0))</f>
        <v>0</v>
      </c>
      <c r="L256" s="49">
        <f>IF(AND(Inputs!$E$8=B256,Inputs!$F$8=C256),1,IF(AND(Inputs!$E$8=B256,Inputs!$F$8="Any"),1,IF(AND(Inputs!$E$8="Any",Inputs!$F$8="Any"),1,IF(AND(Inputs!$E$8="Any",Inputs!$F$8=C256),1,0))))</f>
        <v>0</v>
      </c>
      <c r="M256" s="50">
        <f t="shared" si="3"/>
        <v>0</v>
      </c>
      <c r="N256" s="49">
        <f>IF('Output Calculations'!I256&gt;=Inputs!$H$8,100%,0%)</f>
        <v>1</v>
      </c>
      <c r="O256" s="106">
        <f ca="1">SUMPRODUCT(J256:N256,Inputs!$D$9:$H$9)/SUM(Inputs!$D$9:$H$9)</f>
        <v>0.43230000000000002</v>
      </c>
      <c r="P256" s="107">
        <f>_xlfn.XLOOKUP(C256,'Safety Index'!$A$2:$A$164,'Safety Index'!$D$2:$D$164,,0)</f>
        <v>0.82767489711934161</v>
      </c>
      <c r="Q256" s="18" cm="1">
        <f t="array" ref="Q256:R256">_xlfn.XLOOKUP(A256,'University Data'!$E$2:$E$274,IF(Inputs!$C$8='Unique University Data'!$D$3,'University Data'!$N$2:$O$274,'University Data'!$L$2:$M$274),,0)</f>
        <v>3.42</v>
      </c>
      <c r="R256" s="18">
        <v>3.79</v>
      </c>
      <c r="S256" s="76">
        <f>(IF(AND(Q256=0,R256=0),(Inputs!$B$8/4.3)*LOG(I256+1),IF(R256=Q256,IF(Inputs!$B$8&gt;=Q256,1,0),MIN(1,MAX(0,(Inputs!$B$8-Q256)/(R256-Q256))*LOG(I256+1))))*0.9+IF(AND(Inputs!$B$8&gt;R256,R256&gt;0),((Inputs!$B$8-R256)/(4.3-R256))*0.1,0))</f>
        <v>0.78077506303977073</v>
      </c>
      <c r="T256" s="108">
        <f>IF(S256=0,0,(S256*0.8)+((Inputs!$J$8/5)*0.2))</f>
        <v>0.82462005043181663</v>
      </c>
      <c r="U256" s="74">
        <f ca="1">IF(AND(Inputs!$I$8='Unique University Data'!$F$2,S256&gt;0),AVERAGE(O256,P256,T256),IF(T256=0,0,IF(T256=0,0,AVERAGE(O256,T256))))</f>
        <v>0.69486498251705286</v>
      </c>
      <c r="V256" s="110" t="str">
        <f>_xlfn.XLOOKUP(A256,'University Data'!$E$2:$E$274,'University Data'!$I$2:$I$274)</f>
        <v>LLB &amp; JD</v>
      </c>
    </row>
    <row r="257" spans="1:22" ht="41.45">
      <c r="A257" s="17" t="s">
        <v>309</v>
      </c>
      <c r="B257" s="52" t="str" cm="1">
        <f t="array" ref="B257:C257">_xlfn.XLOOKUP(A257,'University Data'!$E$2:$E$274,'University Data'!$B$2:$C$274)</f>
        <v>Europe</v>
      </c>
      <c r="C257" s="47" t="str">
        <v>Netherlands</v>
      </c>
      <c r="D257" s="51">
        <f>IF(Inputs!$B$8&gt;=(_xlfn.XLOOKUP('Output Calculations'!A257,'University Data'!$E$2:$E$276,'University Data'!$H$2:$H$276,,0)),1,0)</f>
        <v>1</v>
      </c>
      <c r="E257" s="51" t="str">
        <f>_xlfn.XLOOKUP(A257,'University Data'!$E$2:$E$274,'University Data'!$S$2:$S$274)</f>
        <v>Yes (Subject to Availability)</v>
      </c>
      <c r="F257" s="48">
        <f ca="1">_xlfn.XLOOKUP(A257,'University Data'!$E$2:$E$274,'University Data'!$V$2:$V$274)</f>
        <v>1643.9499999999998</v>
      </c>
      <c r="G257" s="19">
        <f>IF(_xlfn.XLOOKUP(A257,'University Data'!$E$2:$E$274,'University Data'!$K$2:$K$274,,0)='Unique University Data'!$D$2,1,IF(_xlfn.XLOOKUP(A257,'University Data'!$E$2:$E$274,'University Data'!$K$2:$K$274,,0)=Inputs!$C$8,1,0))</f>
        <v>1</v>
      </c>
      <c r="H257" s="54" cm="1">
        <f t="array" ref="H257">IF(SUMPRODUCT(('University Mapping Data'!B:B = 'Output Calculations'!$A257)*('University Mapping Data'!D:D = Inputs!$G$6))&gt; 0, 1, 0)+ IF(SUMPRODUCT(('University Mapping Data'!B:B = 'Output Calculations'!$A257)*('University Mapping Data'!D:D = Inputs!$G$8)) &gt; 0, 1, 0)</f>
        <v>0</v>
      </c>
      <c r="I257" s="19" cm="1">
        <f t="array" ref="I257">_xlfn.XLOOKUP(A257,'University Data'!$E$2:$E$274,IF(Inputs!$C$8='Unique University Data'!$D$3,'University Data'!$F$2:$F$274,'University Data'!$G$2:$G$274),,0)</f>
        <v>6</v>
      </c>
      <c r="J257" s="57">
        <f ca="1">IF(((Inputs!$D$8-F257)/Inputs!$D$8)&gt;0,(Inputs!$D$8-F257)/Inputs!$D$8,0)</f>
        <v>0.45201666666666673</v>
      </c>
      <c r="K257" s="58">
        <f>IF(Inputs!$E$8='Output Calculations'!B257,1,IF(Inputs!$E$8="Any",1,0))</f>
        <v>0</v>
      </c>
      <c r="L257" s="49">
        <f>IF(AND(Inputs!$E$8=B257,Inputs!$F$8=C257),1,IF(AND(Inputs!$E$8=B257,Inputs!$F$8="Any"),1,IF(AND(Inputs!$E$8="Any",Inputs!$F$8="Any"),1,IF(AND(Inputs!$E$8="Any",Inputs!$F$8=C257),1,0))))</f>
        <v>0</v>
      </c>
      <c r="M257" s="50">
        <f t="shared" si="3"/>
        <v>0</v>
      </c>
      <c r="N257" s="49">
        <f>IF('Output Calculations'!I257&gt;=Inputs!$H$8,100%,0%)</f>
        <v>1</v>
      </c>
      <c r="O257" s="106">
        <f ca="1">SUMPRODUCT(J257:N257,Inputs!$D$9:$H$9)/SUM(Inputs!$D$9:$H$9)</f>
        <v>0.44520166666666672</v>
      </c>
      <c r="P257" s="107">
        <f>_xlfn.XLOOKUP(C257,'Safety Index'!$A$2:$A$164,'Safety Index'!$D$2:$D$164,,0)</f>
        <v>0.89326131687242794</v>
      </c>
      <c r="Q257" s="18" cm="1">
        <f t="array" ref="Q257:R257">_xlfn.XLOOKUP(A257,'University Data'!$E$2:$E$274,IF(Inputs!$C$8='Unique University Data'!$D$3,'University Data'!$N$2:$O$274,'University Data'!$L$2:$M$274),,0)</f>
        <v>3.32</v>
      </c>
      <c r="R257" s="18">
        <v>3.79</v>
      </c>
      <c r="S257" s="76">
        <f>(IF(AND(Q257=0,R257=0),(Inputs!$B$8/4.3)*LOG(I257+1),IF(R257=Q257,IF(Inputs!$B$8&gt;=Q257,1,0),MIN(1,MAX(0,(Inputs!$B$8-Q257)/(R257-Q257))*LOG(I257+1))))*0.9+IF(AND(Inputs!$B$8&gt;R257,R257&gt;0),((Inputs!$B$8-R257)/(4.3-R257))*0.1,0))</f>
        <v>0.90573633792907449</v>
      </c>
      <c r="T257" s="108">
        <f>IF(S257=0,0,(S257*0.8)+((Inputs!$J$8/5)*0.2))</f>
        <v>0.92458907034325954</v>
      </c>
      <c r="U257" s="74">
        <f ca="1">IF(AND(Inputs!$I$8='Unique University Data'!$F$2,S257&gt;0),AVERAGE(O257,P257,T257),IF(T257=0,0,IF(T257=0,0,AVERAGE(O257,T257))))</f>
        <v>0.75435068462745136</v>
      </c>
      <c r="V257" s="110" t="str">
        <f>_xlfn.XLOOKUP(A257,'University Data'!$E$2:$E$274,'University Data'!$I$2:$I$274)</f>
        <v>All</v>
      </c>
    </row>
    <row r="258" spans="1:22" ht="27.6">
      <c r="A258" s="3" t="s">
        <v>310</v>
      </c>
      <c r="B258" s="52" t="str" cm="1">
        <f t="array" ref="B258:C258">_xlfn.XLOOKUP(A258,'University Data'!$E$2:$E$274,'University Data'!$B$2:$C$274)</f>
        <v>Europe</v>
      </c>
      <c r="C258" s="47" t="str">
        <v>Austria</v>
      </c>
      <c r="D258" s="51">
        <f>IF(Inputs!$B$8&gt;=(_xlfn.XLOOKUP('Output Calculations'!A258,'University Data'!$E$2:$E$276,'University Data'!$H$2:$H$276,,0)),1,0)</f>
        <v>1</v>
      </c>
      <c r="E258" s="51" t="str">
        <f>_xlfn.XLOOKUP(A258,'University Data'!$E$2:$E$274,'University Data'!$S$2:$S$274)</f>
        <v>Yes (Subject to Availability)</v>
      </c>
      <c r="F258" s="48">
        <f ca="1">_xlfn.XLOOKUP(A258,'University Data'!$E$2:$E$274,'University Data'!$V$2:$V$274)</f>
        <v>1621.5325</v>
      </c>
      <c r="G258" s="19">
        <f>IF(_xlfn.XLOOKUP(A258,'University Data'!$E$2:$E$274,'University Data'!$K$2:$K$274,,0)='Unique University Data'!$D$2,1,IF(_xlfn.XLOOKUP(A258,'University Data'!$E$2:$E$274,'University Data'!$K$2:$K$274,,0)=Inputs!$C$8,1,0))</f>
        <v>1</v>
      </c>
      <c r="H258" s="54" cm="1">
        <f t="array" ref="H258">IF(SUMPRODUCT(('University Mapping Data'!B:B = 'Output Calculations'!$A258)*('University Mapping Data'!D:D = Inputs!$G$6))&gt; 0, 1, 0)+ IF(SUMPRODUCT(('University Mapping Data'!B:B = 'Output Calculations'!$A258)*('University Mapping Data'!D:D = Inputs!$G$8)) &gt; 0, 1, 0)</f>
        <v>2</v>
      </c>
      <c r="I258" s="18" cm="1">
        <f t="array" ref="I258">_xlfn.XLOOKUP(A258,'University Data'!$E$2:$E$274,IF(Inputs!$C$8='Unique University Data'!$D$3,'University Data'!$F$2:$F$274,'University Data'!$G$2:$G$274),,0)</f>
        <v>8</v>
      </c>
      <c r="J258" s="57">
        <f ca="1">IF(((Inputs!$D$8-F258)/Inputs!$D$8)&gt;0,(Inputs!$D$8-F258)/Inputs!$D$8,0)</f>
        <v>0.45948916666666667</v>
      </c>
      <c r="K258" s="58">
        <f>IF(Inputs!$E$8='Output Calculations'!B258,1,IF(Inputs!$E$8="Any",1,0))</f>
        <v>0</v>
      </c>
      <c r="L258" s="49">
        <f>IF(AND(Inputs!$E$8=B258,Inputs!$F$8=C258),1,IF(AND(Inputs!$E$8=B258,Inputs!$F$8="Any"),1,IF(AND(Inputs!$E$8="Any",Inputs!$F$8="Any"),1,IF(AND(Inputs!$E$8="Any",Inputs!$F$8=C258),1,0))))</f>
        <v>0</v>
      </c>
      <c r="M258" s="50">
        <f t="shared" si="3"/>
        <v>1</v>
      </c>
      <c r="N258" s="49">
        <f>IF('Output Calculations'!I258&gt;=Inputs!$H$8,100%,0%)</f>
        <v>1</v>
      </c>
      <c r="O258" s="106">
        <f ca="1">SUMPRODUCT(J258:N258,Inputs!$D$9:$H$9)/SUM(Inputs!$D$9:$H$9)</f>
        <v>0.54594891666666667</v>
      </c>
      <c r="P258" s="107">
        <f>_xlfn.XLOOKUP(C258,'Safety Index'!$A$2:$A$164,'Safety Index'!$D$2:$D$164,,0)</f>
        <v>0.94830246913580252</v>
      </c>
      <c r="Q258" s="18" cm="1">
        <f t="array" ref="Q258:R258">_xlfn.XLOOKUP(A258,'University Data'!$E$2:$E$274,IF(Inputs!$C$8='Unique University Data'!$D$3,'University Data'!$N$2:$O$274,'University Data'!$L$2:$M$274),,0)</f>
        <v>3.75</v>
      </c>
      <c r="R258" s="18">
        <v>3.88</v>
      </c>
      <c r="S258" s="76">
        <f>(IF(AND(Q258=0,R258=0),(Inputs!$B$8/4.3)*LOG(I258+1),IF(R258=Q258,IF(Inputs!$B$8&gt;=Q258,1,0),MIN(1,MAX(0,(Inputs!$B$8-Q258)/(R258-Q258))*LOG(I258+1))))*0.9+IF(AND(Inputs!$B$8&gt;R258,R258&gt;0),((Inputs!$B$8-R258)/(4.3-R258))*0.1,0))</f>
        <v>0.79275531553420975</v>
      </c>
      <c r="T258" s="108">
        <f>IF(S258=0,0,(S258*0.8)+((Inputs!$J$8/5)*0.2))</f>
        <v>0.83420425242736784</v>
      </c>
      <c r="U258" s="74">
        <f ca="1">IF(AND(Inputs!$I$8='Unique University Data'!$F$2,S258&gt;0),AVERAGE(O258,P258,T258),IF(T258=0,0,IF(T258=0,0,AVERAGE(O258,T258))))</f>
        <v>0.77615187940994568</v>
      </c>
      <c r="V258" s="110" t="str">
        <f>_xlfn.XLOOKUP(A258,'University Data'!$E$2:$E$274,'University Data'!$I$2:$I$274)</f>
        <v>All (except LLB &amp; JD)</v>
      </c>
    </row>
    <row r="259" spans="1:22" ht="41.45">
      <c r="A259" s="3" t="s">
        <v>311</v>
      </c>
      <c r="B259" s="52" t="str" cm="1">
        <f t="array" ref="B259:C259">_xlfn.XLOOKUP(A259,'University Data'!$E$2:$E$274,'University Data'!$B$2:$C$274)</f>
        <v>Europe</v>
      </c>
      <c r="C259" s="47" t="str">
        <v>Austria</v>
      </c>
      <c r="D259" s="51">
        <f>IF(Inputs!$B$8&gt;=(_xlfn.XLOOKUP('Output Calculations'!A259,'University Data'!$E$2:$E$276,'University Data'!$H$2:$H$276,,0)),1,0)</f>
        <v>0</v>
      </c>
      <c r="E259" s="51" t="str">
        <f>_xlfn.XLOOKUP(A259,'University Data'!$E$2:$E$274,'University Data'!$S$2:$S$274)</f>
        <v>Yes (Subject to Availability)</v>
      </c>
      <c r="F259" s="48">
        <f ca="1">_xlfn.XLOOKUP(A259,'University Data'!$E$2:$E$274,'University Data'!$V$2:$V$274)</f>
        <v>1621.5325</v>
      </c>
      <c r="G259" s="19">
        <f>IF(_xlfn.XLOOKUP(A259,'University Data'!$E$2:$E$274,'University Data'!$K$2:$K$274,,0)='Unique University Data'!$D$2,1,IF(_xlfn.XLOOKUP(A259,'University Data'!$E$2:$E$274,'University Data'!$K$2:$K$274,,0)=Inputs!$C$8,1,0))</f>
        <v>1</v>
      </c>
      <c r="H259" s="54" cm="1">
        <f t="array" ref="H259">IF(SUMPRODUCT(('University Mapping Data'!B:B = 'Output Calculations'!$A259)*('University Mapping Data'!D:D = Inputs!$G$6))&gt; 0, 1, 0)+ IF(SUMPRODUCT(('University Mapping Data'!B:B = 'Output Calculations'!$A259)*('University Mapping Data'!D:D = Inputs!$G$8)) &gt; 0, 1, 0)</f>
        <v>0</v>
      </c>
      <c r="I259" s="19" cm="1">
        <f t="array" ref="I259">_xlfn.XLOOKUP(A259,'University Data'!$E$2:$E$274,IF(Inputs!$C$8='Unique University Data'!$D$3,'University Data'!$F$2:$F$274,'University Data'!$G$2:$G$274),,0)</f>
        <v>2</v>
      </c>
      <c r="J259" s="57">
        <f ca="1">IF(((Inputs!$D$8-F259)/Inputs!$D$8)&gt;0,(Inputs!$D$8-F259)/Inputs!$D$8,0)</f>
        <v>0.45948916666666667</v>
      </c>
      <c r="K259" s="58">
        <f>IF(Inputs!$E$8='Output Calculations'!B259,1,IF(Inputs!$E$8="Any",1,0))</f>
        <v>0</v>
      </c>
      <c r="L259" s="49">
        <f>IF(AND(Inputs!$E$8=B259,Inputs!$F$8=C259),1,IF(AND(Inputs!$E$8=B259,Inputs!$F$8="Any"),1,IF(AND(Inputs!$E$8="Any",Inputs!$F$8="Any"),1,IF(AND(Inputs!$E$8="Any",Inputs!$F$8=C259),1,0))))</f>
        <v>0</v>
      </c>
      <c r="M259" s="50">
        <f t="shared" ref="M259:M274" si="4">IF($H259=2, 100%, IF($H259=1, 50%, 0%))</f>
        <v>0</v>
      </c>
      <c r="N259" s="49">
        <f>IF('Output Calculations'!I259&gt;=Inputs!$H$8,100%,0%)</f>
        <v>1</v>
      </c>
      <c r="O259" s="106">
        <f ca="1">SUMPRODUCT(J259:N259,Inputs!$D$9:$H$9)/SUM(Inputs!$D$9:$H$9)</f>
        <v>0.44594891666666669</v>
      </c>
      <c r="P259" s="107">
        <f>_xlfn.XLOOKUP(C259,'Safety Index'!$A$2:$A$164,'Safety Index'!$D$2:$D$164,,0)</f>
        <v>0.94830246913580252</v>
      </c>
      <c r="Q259" s="18" cm="1">
        <f t="array" ref="Q259:R259">_xlfn.XLOOKUP(A259,'University Data'!$E$2:$E$274,IF(Inputs!$C$8='Unique University Data'!$D$3,'University Data'!$N$2:$O$274,'University Data'!$L$2:$M$274),,0)</f>
        <v>3.42</v>
      </c>
      <c r="R259" s="18">
        <v>3.71</v>
      </c>
      <c r="S259" s="76">
        <f>(IF(AND(Q259=0,R259=0),(Inputs!$B$8/4.3)*LOG(I259+1),IF(R259=Q259,IF(Inputs!$B$8&gt;=Q259,1,0),MIN(1,MAX(0,(Inputs!$B$8-Q259)/(R259-Q259))*LOG(I259+1))))*0.9+IF(AND(Inputs!$B$8&gt;R259,R259&gt;0),((Inputs!$B$8-R259)/(4.3-R259))*0.1,0))</f>
        <v>0.69344315496939435</v>
      </c>
      <c r="T259" s="108">
        <f>IF(S259=0,0,(S259*0.8)+((Inputs!$J$8/5)*0.2))</f>
        <v>0.75475452397551557</v>
      </c>
      <c r="U259" s="74">
        <f ca="1">IF(AND(Inputs!$I$8='Unique University Data'!$F$2,S259&gt;0),AVERAGE(O259,P259,T259),IF(T259=0,0,IF(T259=0,0,AVERAGE(O259,T259))))</f>
        <v>0.71633530325932826</v>
      </c>
      <c r="V259" s="110" t="str">
        <f>_xlfn.XLOOKUP(A259,'University Data'!$E$2:$E$274,'University Data'!$I$2:$I$274)</f>
        <v>LLB &amp; JD</v>
      </c>
    </row>
    <row r="260" spans="1:22" ht="27.6">
      <c r="A260" s="5" t="s">
        <v>312</v>
      </c>
      <c r="B260" s="52" t="str" cm="1">
        <f t="array" ref="B260:C260">_xlfn.XLOOKUP(A260,'University Data'!$E$2:$E$274,'University Data'!$B$2:$C$274)</f>
        <v>Europe</v>
      </c>
      <c r="C260" s="47" t="str">
        <v>Lithuania</v>
      </c>
      <c r="D260" s="51">
        <f>IF(Inputs!$B$8&gt;=(_xlfn.XLOOKUP('Output Calculations'!A260,'University Data'!$E$2:$E$276,'University Data'!$H$2:$H$276,,0)),1,0)</f>
        <v>1</v>
      </c>
      <c r="E260" s="51" t="str">
        <f>_xlfn.XLOOKUP(A260,'University Data'!$E$2:$E$274,'University Data'!$S$2:$S$274)</f>
        <v>Yes (Subject to Availability)</v>
      </c>
      <c r="F260" s="48">
        <f ca="1">_xlfn.XLOOKUP(A260,'University Data'!$E$2:$E$274,'University Data'!$V$2:$V$274)</f>
        <v>747.25</v>
      </c>
      <c r="G260" s="19">
        <f>IF(_xlfn.XLOOKUP(A260,'University Data'!$E$2:$E$274,'University Data'!$K$2:$K$274,,0)='Unique University Data'!$D$2,1,IF(_xlfn.XLOOKUP(A260,'University Data'!$E$2:$E$274,'University Data'!$K$2:$K$274,,0)=Inputs!$C$8,1,0))</f>
        <v>1</v>
      </c>
      <c r="H260" s="54" cm="1">
        <f t="array" ref="H260">IF(SUMPRODUCT(('University Mapping Data'!B:B = 'Output Calculations'!$A260)*('University Mapping Data'!D:D = Inputs!$G$6))&gt; 0, 1, 0)+ IF(SUMPRODUCT(('University Mapping Data'!B:B = 'Output Calculations'!$A260)*('University Mapping Data'!D:D = Inputs!$G$8)) &gt; 0, 1, 0)</f>
        <v>2</v>
      </c>
      <c r="I260" s="18" cm="1">
        <f t="array" ref="I260">_xlfn.XLOOKUP(A260,'University Data'!$E$2:$E$274,IF(Inputs!$C$8='Unique University Data'!$D$3,'University Data'!$F$2:$F$274,'University Data'!$G$2:$G$274),,0)</f>
        <v>2</v>
      </c>
      <c r="J260" s="57">
        <f ca="1">IF(((Inputs!$D$8-F260)/Inputs!$D$8)&gt;0,(Inputs!$D$8-F260)/Inputs!$D$8,0)</f>
        <v>0.75091666666666668</v>
      </c>
      <c r="K260" s="58">
        <f>IF(Inputs!$E$8='Output Calculations'!B260,1,IF(Inputs!$E$8="Any",1,0))</f>
        <v>0</v>
      </c>
      <c r="L260" s="49">
        <f>IF(AND(Inputs!$E$8=B260,Inputs!$F$8=C260),1,IF(AND(Inputs!$E$8=B260,Inputs!$F$8="Any"),1,IF(AND(Inputs!$E$8="Any",Inputs!$F$8="Any"),1,IF(AND(Inputs!$E$8="Any",Inputs!$F$8=C260),1,0))))</f>
        <v>0</v>
      </c>
      <c r="M260" s="50">
        <f t="shared" si="4"/>
        <v>1</v>
      </c>
      <c r="N260" s="49">
        <f>IF('Output Calculations'!I260&gt;=Inputs!$H$8,100%,0%)</f>
        <v>1</v>
      </c>
      <c r="O260" s="106">
        <f ca="1">SUMPRODUCT(J260:N260,Inputs!$D$9:$H$9)/SUM(Inputs!$D$9:$H$9)</f>
        <v>0.57509166666666667</v>
      </c>
      <c r="P260" s="107">
        <f>_xlfn.XLOOKUP(C260,'Safety Index'!$A$2:$A$164,'Safety Index'!$D$2:$D$164,,0)</f>
        <v>0.85596707818930051</v>
      </c>
      <c r="Q260" s="18" cm="1">
        <f t="array" ref="Q260:R260">_xlfn.XLOOKUP(A260,'University Data'!$E$2:$E$274,IF(Inputs!$C$8='Unique University Data'!$D$3,'University Data'!$N$2:$O$274,'University Data'!$L$2:$M$274),,0)</f>
        <v>2.79</v>
      </c>
      <c r="R260" s="18">
        <v>3.15</v>
      </c>
      <c r="S260" s="76">
        <f>(IF(AND(Q260=0,R260=0),(Inputs!$B$8/4.3)*LOG(I260+1),IF(R260=Q260,IF(Inputs!$B$8&gt;=Q260,1,0),MIN(1,MAX(0,(Inputs!$B$8-Q260)/(R260-Q260))*LOG(I260+1))))*0.9+IF(AND(Inputs!$B$8&gt;R260,R260&gt;0),((Inputs!$B$8-R260)/(4.3-R260))*0.1,0))</f>
        <v>0.962608695652174</v>
      </c>
      <c r="T260" s="108">
        <f>IF(S260=0,0,(S260*0.8)+((Inputs!$J$8/5)*0.2))</f>
        <v>0.97008695652173915</v>
      </c>
      <c r="U260" s="74">
        <f ca="1">IF(AND(Inputs!$I$8='Unique University Data'!$F$2,S260&gt;0),AVERAGE(O260,P260,T260),IF(T260=0,0,IF(T260=0,0,AVERAGE(O260,T260))))</f>
        <v>0.80038190045923552</v>
      </c>
      <c r="V260" s="110" t="str">
        <f>_xlfn.XLOOKUP(A260,'University Data'!$E$2:$E$274,'University Data'!$I$2:$I$274)</f>
        <v>All (except LLB &amp; JD)</v>
      </c>
    </row>
    <row r="261" spans="1:22" ht="27.6">
      <c r="A261" s="3" t="s">
        <v>313</v>
      </c>
      <c r="B261" s="52" t="str" cm="1">
        <f t="array" ref="B261:C261">_xlfn.XLOOKUP(A261,'University Data'!$E$2:$E$274,'University Data'!$B$2:$C$274)</f>
        <v>Europe</v>
      </c>
      <c r="C261" s="47" t="str">
        <v>Netherlands</v>
      </c>
      <c r="D261" s="51">
        <f>IF(Inputs!$B$8&gt;=(_xlfn.XLOOKUP('Output Calculations'!A261,'University Data'!$E$2:$E$276,'University Data'!$H$2:$H$276,,0)),1,0)</f>
        <v>1</v>
      </c>
      <c r="E261" s="51" t="str">
        <f>_xlfn.XLOOKUP(A261,'University Data'!$E$2:$E$274,'University Data'!$S$2:$S$274)</f>
        <v>Yes (Subject to Availability)</v>
      </c>
      <c r="F261" s="48">
        <f ca="1">_xlfn.XLOOKUP(A261,'University Data'!$E$2:$E$274,'University Data'!$V$2:$V$274)</f>
        <v>2083.3329999999996</v>
      </c>
      <c r="G261" s="19">
        <f>IF(_xlfn.XLOOKUP(A261,'University Data'!$E$2:$E$274,'University Data'!$K$2:$K$274,,0)='Unique University Data'!$D$2,1,IF(_xlfn.XLOOKUP(A261,'University Data'!$E$2:$E$274,'University Data'!$K$2:$K$274,,0)=Inputs!$C$8,1,0))</f>
        <v>1</v>
      </c>
      <c r="H261" s="54" cm="1">
        <f t="array" ref="H261">IF(SUMPRODUCT(('University Mapping Data'!B:B = 'Output Calculations'!$A261)*('University Mapping Data'!D:D = Inputs!$G$6))&gt; 0, 1, 0)+ IF(SUMPRODUCT(('University Mapping Data'!B:B = 'Output Calculations'!$A261)*('University Mapping Data'!D:D = Inputs!$G$8)) &gt; 0, 1, 0)</f>
        <v>2</v>
      </c>
      <c r="I261" s="19" cm="1">
        <f t="array" ref="I261">_xlfn.XLOOKUP(A261,'University Data'!$E$2:$E$274,IF(Inputs!$C$8='Unique University Data'!$D$3,'University Data'!$F$2:$F$274,'University Data'!$G$2:$G$274),,0)</f>
        <v>20</v>
      </c>
      <c r="J261" s="57">
        <f ca="1">IF(((Inputs!$D$8-F261)/Inputs!$D$8)&gt;0,(Inputs!$D$8-F261)/Inputs!$D$8,0)</f>
        <v>0.30555566666666678</v>
      </c>
      <c r="K261" s="58">
        <f>IF(Inputs!$E$8='Output Calculations'!B261,1,IF(Inputs!$E$8="Any",1,0))</f>
        <v>0</v>
      </c>
      <c r="L261" s="49">
        <f>IF(AND(Inputs!$E$8=B261,Inputs!$F$8=C261),1,IF(AND(Inputs!$E$8=B261,Inputs!$F$8="Any"),1,IF(AND(Inputs!$E$8="Any",Inputs!$F$8="Any"),1,IF(AND(Inputs!$E$8="Any",Inputs!$F$8=C261),1,0))))</f>
        <v>0</v>
      </c>
      <c r="M261" s="50">
        <f t="shared" si="4"/>
        <v>1</v>
      </c>
      <c r="N261" s="49">
        <f>IF('Output Calculations'!I261&gt;=Inputs!$H$8,100%,0%)</f>
        <v>1</v>
      </c>
      <c r="O261" s="106">
        <f ca="1">SUMPRODUCT(J261:N261,Inputs!$D$9:$H$9)/SUM(Inputs!$D$9:$H$9)</f>
        <v>0.5305555666666667</v>
      </c>
      <c r="P261" s="107">
        <f>_xlfn.XLOOKUP(C261,'Safety Index'!$A$2:$A$164,'Safety Index'!$D$2:$D$164,,0)</f>
        <v>0.89326131687242794</v>
      </c>
      <c r="Q261" s="18" cm="1">
        <f t="array" ref="Q261:R261">_xlfn.XLOOKUP(A261,'University Data'!$E$2:$E$274,IF(Inputs!$C$8='Unique University Data'!$D$3,'University Data'!$N$2:$O$274,'University Data'!$L$2:$M$274),,0)</f>
        <v>3.61</v>
      </c>
      <c r="R261" s="18">
        <v>3.95</v>
      </c>
      <c r="S261" s="76">
        <f>(IF(AND(Q261=0,R261=0),(Inputs!$B$8/4.3)*LOG(I261+1),IF(R261=Q261,IF(Inputs!$B$8&gt;=Q261,1,0),MIN(1,MAX(0,(Inputs!$B$8-Q261)/(R261-Q261))*LOG(I261+1))))*0.9+IF(AND(Inputs!$B$8&gt;R261,R261&gt;0),((Inputs!$B$8-R261)/(4.3-R261))*0.1,0))</f>
        <v>0.9</v>
      </c>
      <c r="T261" s="108">
        <f>IF(S261=0,0,(S261*0.8)+((Inputs!$J$8/5)*0.2))</f>
        <v>0.92000000000000015</v>
      </c>
      <c r="U261" s="74">
        <f ca="1">IF(AND(Inputs!$I$8='Unique University Data'!$F$2,S261&gt;0),AVERAGE(O261,P261,T261),IF(T261=0,0,IF(T261=0,0,AVERAGE(O261,T261))))</f>
        <v>0.7812722945130316</v>
      </c>
      <c r="V261" s="110" t="str">
        <f>_xlfn.XLOOKUP(A261,'University Data'!$E$2:$E$274,'University Data'!$I$2:$I$274)</f>
        <v>All</v>
      </c>
    </row>
    <row r="262" spans="1:22" ht="27.6">
      <c r="A262" s="3" t="s">
        <v>314</v>
      </c>
      <c r="B262" s="52" t="str" cm="1">
        <f t="array" ref="B262:C262">_xlfn.XLOOKUP(A262,'University Data'!$E$2:$E$274,'University Data'!$B$2:$C$274)</f>
        <v>Europe</v>
      </c>
      <c r="C262" s="47" t="str">
        <v>Poland</v>
      </c>
      <c r="D262" s="51">
        <f>IF(Inputs!$B$8&gt;=(_xlfn.XLOOKUP('Output Calculations'!A262,'University Data'!$E$2:$E$276,'University Data'!$H$2:$H$276,,0)),1,0)</f>
        <v>1</v>
      </c>
      <c r="E262" s="51" t="str">
        <f>_xlfn.XLOOKUP(A262,'University Data'!$E$2:$E$274,'University Data'!$S$2:$S$274)</f>
        <v>Yes (Subject to Availability)</v>
      </c>
      <c r="F262" s="48">
        <f ca="1">_xlfn.XLOOKUP(A262,'University Data'!$E$2:$E$274,'University Data'!$V$2:$V$274)</f>
        <v>1243.539</v>
      </c>
      <c r="G262" s="19">
        <f>IF(_xlfn.XLOOKUP(A262,'University Data'!$E$2:$E$274,'University Data'!$K$2:$K$274,,0)='Unique University Data'!$D$2,1,IF(_xlfn.XLOOKUP(A262,'University Data'!$E$2:$E$274,'University Data'!$K$2:$K$274,,0)=Inputs!$C$8,1,0))</f>
        <v>0</v>
      </c>
      <c r="H262" s="54" cm="1">
        <f t="array" ref="H262">IF(SUMPRODUCT(('University Mapping Data'!B:B = 'Output Calculations'!$A262)*('University Mapping Data'!D:D = Inputs!$G$6))&gt; 0, 1, 0)+ IF(SUMPRODUCT(('University Mapping Data'!B:B = 'Output Calculations'!$A262)*('University Mapping Data'!D:D = Inputs!$G$8)) &gt; 0, 1, 0)</f>
        <v>2</v>
      </c>
      <c r="I262" s="18" cm="1">
        <f t="array" ref="I262">_xlfn.XLOOKUP(A262,'University Data'!$E$2:$E$274,IF(Inputs!$C$8='Unique University Data'!$D$3,'University Data'!$F$2:$F$274,'University Data'!$G$2:$G$274),,0)</f>
        <v>0</v>
      </c>
      <c r="J262" s="57">
        <f ca="1">IF(((Inputs!$D$8-F262)/Inputs!$D$8)&gt;0,(Inputs!$D$8-F262)/Inputs!$D$8,0)</f>
        <v>0.58548699999999998</v>
      </c>
      <c r="K262" s="58">
        <f>IF(Inputs!$E$8='Output Calculations'!B262,1,IF(Inputs!$E$8="Any",1,0))</f>
        <v>0</v>
      </c>
      <c r="L262" s="49">
        <f>IF(AND(Inputs!$E$8=B262,Inputs!$F$8=C262),1,IF(AND(Inputs!$E$8=B262,Inputs!$F$8="Any"),1,IF(AND(Inputs!$E$8="Any",Inputs!$F$8="Any"),1,IF(AND(Inputs!$E$8="Any",Inputs!$F$8=C262),1,0))))</f>
        <v>0</v>
      </c>
      <c r="M262" s="50">
        <f t="shared" si="4"/>
        <v>1</v>
      </c>
      <c r="N262" s="49">
        <f>IF('Output Calculations'!I262&gt;=Inputs!$H$8,100%,0%)</f>
        <v>0</v>
      </c>
      <c r="O262" s="106">
        <f ca="1">SUMPRODUCT(J262:N262,Inputs!$D$9:$H$9)/SUM(Inputs!$D$9:$H$9)</f>
        <v>0.15854870000000001</v>
      </c>
      <c r="P262" s="107">
        <f>_xlfn.XLOOKUP(C262,'Safety Index'!$A$2:$A$164,'Safety Index'!$D$2:$D$164,,0)</f>
        <v>0.8544238683127573</v>
      </c>
      <c r="Q262" s="18" cm="1">
        <f t="array" ref="Q262:R262">_xlfn.XLOOKUP(A262,'University Data'!$E$2:$E$274,IF(Inputs!$C$8='Unique University Data'!$D$3,'University Data'!$N$2:$O$274,'University Data'!$L$2:$M$274),,0)</f>
        <v>0</v>
      </c>
      <c r="R262" s="18">
        <v>0</v>
      </c>
      <c r="S262" s="76">
        <f>(IF(AND(Q262=0,R262=0),(Inputs!$B$8/4.3)*LOG(I262+1),IF(R262=Q262,IF(Inputs!$B$8&gt;=Q262,1,0),MIN(1,MAX(0,(Inputs!$B$8-Q262)/(R262-Q262))*LOG(I262+1))))*0.9+IF(AND(Inputs!$B$8&gt;R262,R262&gt;0),((Inputs!$B$8-R262)/(4.3-R262))*0.1,0))</f>
        <v>0</v>
      </c>
      <c r="T262" s="108">
        <f>IF(S262=0,0,(S262*0.8)+((Inputs!$J$8/5)*0.2))</f>
        <v>0</v>
      </c>
      <c r="U262" s="74">
        <f>IF(AND(Inputs!$I$8='Unique University Data'!$F$2,S262&gt;0),AVERAGE(O262,P262,T262),IF(T262=0,0,IF(T262=0,0,AVERAGE(O262,T262))))</f>
        <v>0</v>
      </c>
      <c r="V262" s="110" t="str">
        <f>_xlfn.XLOOKUP(A262,'University Data'!$E$2:$E$274,'University Data'!$I$2:$I$274)</f>
        <v>All (except LLB &amp; JD)</v>
      </c>
    </row>
    <row r="263" spans="1:22" ht="27.6">
      <c r="A263" s="3" t="s">
        <v>315</v>
      </c>
      <c r="B263" s="52" t="str" cm="1">
        <f t="array" ref="B263:C263">_xlfn.XLOOKUP(A263,'University Data'!$E$2:$E$274,'University Data'!$B$2:$C$274)</f>
        <v>Asia</v>
      </c>
      <c r="C263" s="47" t="str">
        <v>Japan</v>
      </c>
      <c r="D263" s="51">
        <f>IF(Inputs!$B$8&gt;=(_xlfn.XLOOKUP('Output Calculations'!A263,'University Data'!$E$2:$E$276,'University Data'!$H$2:$H$276,,0)),1,0)</f>
        <v>0</v>
      </c>
      <c r="E263" s="51" t="str">
        <f>_xlfn.XLOOKUP(A263,'University Data'!$E$2:$E$274,'University Data'!$S$2:$S$274)</f>
        <v>Yes (Subject to Availability)</v>
      </c>
      <c r="F263" s="48">
        <f ca="1">_xlfn.XLOOKUP(A263,'University Data'!$E$2:$E$274,'University Data'!$V$2:$V$274)</f>
        <v>1474.56</v>
      </c>
      <c r="G263" s="19">
        <f>IF(_xlfn.XLOOKUP(A263,'University Data'!$E$2:$E$274,'University Data'!$K$2:$K$274,,0)='Unique University Data'!$D$2,1,IF(_xlfn.XLOOKUP(A263,'University Data'!$E$2:$E$274,'University Data'!$K$2:$K$274,,0)=Inputs!$C$8,1,0))</f>
        <v>0</v>
      </c>
      <c r="H263" s="54" cm="1">
        <f t="array" ref="H263">IF(SUMPRODUCT(('University Mapping Data'!B:B = 'Output Calculations'!$A263)*('University Mapping Data'!D:D = Inputs!$G$6))&gt; 0, 1, 0)+ IF(SUMPRODUCT(('University Mapping Data'!B:B = 'Output Calculations'!$A263)*('University Mapping Data'!D:D = Inputs!$G$8)) &gt; 0, 1, 0)</f>
        <v>2</v>
      </c>
      <c r="I263" s="19" cm="1">
        <f t="array" ref="I263">_xlfn.XLOOKUP(A263,'University Data'!$E$2:$E$274,IF(Inputs!$C$8='Unique University Data'!$D$3,'University Data'!$F$2:$F$274,'University Data'!$G$2:$G$274),,0)</f>
        <v>0</v>
      </c>
      <c r="J263" s="57">
        <f ca="1">IF(((Inputs!$D$8-F263)/Inputs!$D$8)&gt;0,(Inputs!$D$8-F263)/Inputs!$D$8,0)</f>
        <v>0.50848000000000004</v>
      </c>
      <c r="K263" s="58">
        <f>IF(Inputs!$E$8='Output Calculations'!B263,1,IF(Inputs!$E$8="Any",1,0))</f>
        <v>1</v>
      </c>
      <c r="L263" s="49">
        <f>IF(AND(Inputs!$E$8=B263,Inputs!$F$8=C263),1,IF(AND(Inputs!$E$8=B263,Inputs!$F$8="Any"),1,IF(AND(Inputs!$E$8="Any",Inputs!$F$8="Any"),1,IF(AND(Inputs!$E$8="Any",Inputs!$F$8=C263),1,0))))</f>
        <v>1</v>
      </c>
      <c r="M263" s="50">
        <f t="shared" si="4"/>
        <v>1</v>
      </c>
      <c r="N263" s="49">
        <f>IF('Output Calculations'!I263&gt;=Inputs!$H$8,100%,0%)</f>
        <v>0</v>
      </c>
      <c r="O263" s="106">
        <f ca="1">SUMPRODUCT(J263:N263,Inputs!$D$9:$H$9)/SUM(Inputs!$D$9:$H$9)</f>
        <v>0.550848</v>
      </c>
      <c r="P263" s="107">
        <f>_xlfn.XLOOKUP(C263,'Safety Index'!$A$2:$A$164,'Safety Index'!$D$2:$D$164,,0)</f>
        <v>0.89377572016460904</v>
      </c>
      <c r="Q263" s="18" cm="1">
        <f t="array" ref="Q263:R263">_xlfn.XLOOKUP(A263,'University Data'!$E$2:$E$274,IF(Inputs!$C$8='Unique University Data'!$D$3,'University Data'!$N$2:$O$274,'University Data'!$L$2:$M$274),,0)</f>
        <v>0</v>
      </c>
      <c r="R263" s="18">
        <v>0</v>
      </c>
      <c r="S263" s="76">
        <f>(IF(AND(Q263=0,R263=0),(Inputs!$B$8/4.3)*LOG(I263+1),IF(R263=Q263,IF(Inputs!$B$8&gt;=Q263,1,0),MIN(1,MAX(0,(Inputs!$B$8-Q263)/(R263-Q263))*LOG(I263+1))))*0.9+IF(AND(Inputs!$B$8&gt;R263,R263&gt;0),((Inputs!$B$8-R263)/(4.3-R263))*0.1,0))</f>
        <v>0</v>
      </c>
      <c r="T263" s="108">
        <f>IF(S263=0,0,(S263*0.8)+((Inputs!$J$8/5)*0.2))</f>
        <v>0</v>
      </c>
      <c r="U263" s="74">
        <f>IF(AND(Inputs!$I$8='Unique University Data'!$F$2,S263&gt;0),AVERAGE(O263,P263,T263),IF(T263=0,0,IF(T263=0,0,AVERAGE(O263,T263))))</f>
        <v>0</v>
      </c>
      <c r="V263" s="110" t="str">
        <f>_xlfn.XLOOKUP(A263,'University Data'!$E$2:$E$274,'University Data'!$I$2:$I$274)</f>
        <v>All (except LLB &amp; JD)</v>
      </c>
    </row>
    <row r="264" spans="1:22" ht="27.6">
      <c r="A264" s="3" t="s">
        <v>316</v>
      </c>
      <c r="B264" s="52" t="str" cm="1">
        <f t="array" ref="B264:C264">_xlfn.XLOOKUP(A264,'University Data'!$E$2:$E$274,'University Data'!$B$2:$C$274)</f>
        <v>North America</v>
      </c>
      <c r="C264" s="47" t="str">
        <v>USA</v>
      </c>
      <c r="D264" s="51">
        <f>IF(Inputs!$B$8&gt;=(_xlfn.XLOOKUP('Output Calculations'!A264,'University Data'!$E$2:$E$276,'University Data'!$H$2:$H$276,,0)),1,0)</f>
        <v>0</v>
      </c>
      <c r="E264" s="51" t="str">
        <f>_xlfn.XLOOKUP(A264,'University Data'!$E$2:$E$274,'University Data'!$S$2:$S$274)</f>
        <v>Yes (Subject to Availability)</v>
      </c>
      <c r="F264" s="48">
        <f ca="1">_xlfn.XLOOKUP(A264,'University Data'!$E$2:$E$274,'University Data'!$V$2:$V$274)</f>
        <v>4379.1000000000004</v>
      </c>
      <c r="G264" s="19">
        <f>IF(_xlfn.XLOOKUP(A264,'University Data'!$E$2:$E$274,'University Data'!$K$2:$K$274,,0)='Unique University Data'!$D$2,1,IF(_xlfn.XLOOKUP(A264,'University Data'!$E$2:$E$274,'University Data'!$K$2:$K$274,,0)=Inputs!$C$8,1,0))</f>
        <v>1</v>
      </c>
      <c r="H264" s="54" cm="1">
        <f t="array" ref="H264">IF(SUMPRODUCT(('University Mapping Data'!B:B = 'Output Calculations'!$A264)*('University Mapping Data'!D:D = Inputs!$G$6))&gt; 0, 1, 0)+ IF(SUMPRODUCT(('University Mapping Data'!B:B = 'Output Calculations'!$A264)*('University Mapping Data'!D:D = Inputs!$G$8)) &gt; 0, 1, 0)</f>
        <v>2</v>
      </c>
      <c r="I264" s="18" cm="1">
        <f t="array" ref="I264">_xlfn.XLOOKUP(A264,'University Data'!$E$2:$E$274,IF(Inputs!$C$8='Unique University Data'!$D$3,'University Data'!$F$2:$F$274,'University Data'!$G$2:$G$274),,0)</f>
        <v>5</v>
      </c>
      <c r="J264" s="57">
        <f ca="1">IF(((Inputs!$D$8-F264)/Inputs!$D$8)&gt;0,(Inputs!$D$8-F264)/Inputs!$D$8,0)</f>
        <v>0</v>
      </c>
      <c r="K264" s="58">
        <f>IF(Inputs!$E$8='Output Calculations'!B264,1,IF(Inputs!$E$8="Any",1,0))</f>
        <v>0</v>
      </c>
      <c r="L264" s="49">
        <f>IF(AND(Inputs!$E$8=B264,Inputs!$F$8=C264),1,IF(AND(Inputs!$E$8=B264,Inputs!$F$8="Any"),1,IF(AND(Inputs!$E$8="Any",Inputs!$F$8="Any"),1,IF(AND(Inputs!$E$8="Any",Inputs!$F$8=C264),1,0))))</f>
        <v>0</v>
      </c>
      <c r="M264" s="50">
        <f t="shared" si="4"/>
        <v>1</v>
      </c>
      <c r="N264" s="49">
        <f>IF('Output Calculations'!I264&gt;=Inputs!$H$8,100%,0%)</f>
        <v>1</v>
      </c>
      <c r="O264" s="106">
        <f ca="1">SUMPRODUCT(J264:N264,Inputs!$D$9:$H$9)/SUM(Inputs!$D$9:$H$9)</f>
        <v>0.5</v>
      </c>
      <c r="P264" s="107">
        <f>_xlfn.XLOOKUP(C264,'Safety Index'!$A$2:$A$164,'Safety Index'!$D$2:$D$164,,0)</f>
        <v>0.61162551440329227</v>
      </c>
      <c r="Q264" s="18" cm="1">
        <f t="array" ref="Q264:R264">_xlfn.XLOOKUP(A264,'University Data'!$E$2:$E$274,IF(Inputs!$C$8='Unique University Data'!$D$3,'University Data'!$N$2:$O$274,'University Data'!$L$2:$M$274),,0)</f>
        <v>3.22</v>
      </c>
      <c r="R264" s="18">
        <v>3.22</v>
      </c>
      <c r="S264" s="76">
        <f>(IF(AND(Q264=0,R264=0),(Inputs!$B$8/4.3)*LOG(I264+1),IF(R264=Q264,IF(Inputs!$B$8&gt;=Q264,1,0),MIN(1,MAX(0,(Inputs!$B$8-Q264)/(R264-Q264))*LOG(I264+1))))*0.9+IF(AND(Inputs!$B$8&gt;R264,R264&gt;0),((Inputs!$B$8-R264)/(4.3-R264))*0.1,0))</f>
        <v>0.96018518518518525</v>
      </c>
      <c r="T264" s="108">
        <f>IF(S264=0,0,(S264*0.8)+((Inputs!$J$8/5)*0.2))</f>
        <v>0.9681481481481482</v>
      </c>
      <c r="U264" s="74">
        <f ca="1">IF(AND(Inputs!$I$8='Unique University Data'!$F$2,S264&gt;0),AVERAGE(O264,P264,T264),IF(T264=0,0,IF(T264=0,0,AVERAGE(O264,T264))))</f>
        <v>0.6932578875171469</v>
      </c>
      <c r="V264" s="110" t="str">
        <f>_xlfn.XLOOKUP(A264,'University Data'!$E$2:$E$274,'University Data'!$I$2:$I$274)</f>
        <v>All (except LLB &amp; JD)</v>
      </c>
    </row>
    <row r="265" spans="1:22" ht="27.6">
      <c r="A265" s="3" t="s">
        <v>317</v>
      </c>
      <c r="B265" s="52" t="str" cm="1">
        <f t="array" ref="B265:C265">_xlfn.XLOOKUP(A265,'University Data'!$E$2:$E$274,'University Data'!$B$2:$C$274)</f>
        <v>North America</v>
      </c>
      <c r="C265" s="47" t="str">
        <v>Canada</v>
      </c>
      <c r="D265" s="51">
        <f>IF(Inputs!$B$8&gt;=(_xlfn.XLOOKUP('Output Calculations'!A265,'University Data'!$E$2:$E$276,'University Data'!$H$2:$H$276,,0)),1,0)</f>
        <v>0</v>
      </c>
      <c r="E265" s="51" t="str">
        <f>_xlfn.XLOOKUP(A265,'University Data'!$E$2:$E$274,'University Data'!$S$2:$S$274)</f>
        <v>Yes (Subject to Availability)</v>
      </c>
      <c r="F265" s="48">
        <f ca="1">_xlfn.XLOOKUP(A265,'University Data'!$E$2:$E$274,'University Data'!$V$2:$V$274)</f>
        <v>2088.9</v>
      </c>
      <c r="G265" s="19">
        <f>IF(_xlfn.XLOOKUP(A265,'University Data'!$E$2:$E$274,'University Data'!$K$2:$K$274,,0)='Unique University Data'!$D$2,1,IF(_xlfn.XLOOKUP(A265,'University Data'!$E$2:$E$274,'University Data'!$K$2:$K$274,,0)=Inputs!$C$8,1,0))</f>
        <v>1</v>
      </c>
      <c r="H265" s="54" cm="1">
        <f t="array" ref="H265">IF(SUMPRODUCT(('University Mapping Data'!B:B = 'Output Calculations'!$A265)*('University Mapping Data'!D:D = Inputs!$G$6))&gt; 0, 1, 0)+ IF(SUMPRODUCT(('University Mapping Data'!B:B = 'Output Calculations'!$A265)*('University Mapping Data'!D:D = Inputs!$G$8)) &gt; 0, 1, 0)</f>
        <v>0</v>
      </c>
      <c r="I265" s="19" cm="1">
        <f t="array" ref="I265">_xlfn.XLOOKUP(A265,'University Data'!$E$2:$E$274,IF(Inputs!$C$8='Unique University Data'!$D$3,'University Data'!$F$2:$F$274,'University Data'!$G$2:$G$274),,0)</f>
        <v>5</v>
      </c>
      <c r="J265" s="57">
        <f ca="1">IF(((Inputs!$D$8-F265)/Inputs!$D$8)&gt;0,(Inputs!$D$8-F265)/Inputs!$D$8,0)</f>
        <v>0.30369999999999997</v>
      </c>
      <c r="K265" s="58">
        <f>IF(Inputs!$E$8='Output Calculations'!B265,1,IF(Inputs!$E$8="Any",1,0))</f>
        <v>0</v>
      </c>
      <c r="L265" s="49">
        <f>IF(AND(Inputs!$E$8=B265,Inputs!$F$8=C265),1,IF(AND(Inputs!$E$8=B265,Inputs!$F$8="Any"),1,IF(AND(Inputs!$E$8="Any",Inputs!$F$8="Any"),1,IF(AND(Inputs!$E$8="Any",Inputs!$F$8=C265),1,0))))</f>
        <v>0</v>
      </c>
      <c r="M265" s="50">
        <f t="shared" si="4"/>
        <v>0</v>
      </c>
      <c r="N265" s="49">
        <f>IF('Output Calculations'!I265&gt;=Inputs!$H$8,100%,0%)</f>
        <v>1</v>
      </c>
      <c r="O265" s="106">
        <f ca="1">SUMPRODUCT(J265:N265,Inputs!$D$9:$H$9)/SUM(Inputs!$D$9:$H$9)</f>
        <v>0.43037000000000003</v>
      </c>
      <c r="P265" s="107">
        <f>_xlfn.XLOOKUP(C265,'Safety Index'!$A$2:$A$164,'Safety Index'!$D$2:$D$164,,0)</f>
        <v>0.91332304526748975</v>
      </c>
      <c r="Q265" s="18" cm="1">
        <f t="array" ref="Q265:R265">_xlfn.XLOOKUP(A265,'University Data'!$E$2:$E$274,IF(Inputs!$C$8='Unique University Data'!$D$3,'University Data'!$N$2:$O$274,'University Data'!$L$2:$M$274),,0)</f>
        <v>0</v>
      </c>
      <c r="R265" s="18">
        <v>0</v>
      </c>
      <c r="S265" s="76">
        <f>(IF(AND(Q265=0,R265=0),(Inputs!$B$8/4.3)*LOG(I265+1),IF(R265=Q265,IF(Inputs!$B$8&gt;=Q265,1,0),MIN(1,MAX(0,(Inputs!$B$8-Q265)/(R265-Q265))*LOG(I265+1))))*0.9+IF(AND(Inputs!$B$8&gt;R265,R265&gt;0),((Inputs!$B$8-R265)/(4.3-R265))*0.1,0))</f>
        <v>0.63030251281075145</v>
      </c>
      <c r="T265" s="108">
        <f>IF(S265=0,0,(S265*0.8)+((Inputs!$J$8/5)*0.2))</f>
        <v>0.70424201024860111</v>
      </c>
      <c r="U265" s="74">
        <f ca="1">IF(AND(Inputs!$I$8='Unique University Data'!$F$2,S265&gt;0),AVERAGE(O265,P265,T265),IF(T265=0,0,IF(T265=0,0,AVERAGE(O265,T265))))</f>
        <v>0.68264501850536374</v>
      </c>
      <c r="V265" s="110" t="str">
        <f>_xlfn.XLOOKUP(A265,'University Data'!$E$2:$E$274,'University Data'!$I$2:$I$274)</f>
        <v>BBM</v>
      </c>
    </row>
    <row r="266" spans="1:22" ht="27.6">
      <c r="A266" s="3" t="s">
        <v>318</v>
      </c>
      <c r="B266" s="52" t="str" cm="1">
        <f t="array" ref="B266:C266">_xlfn.XLOOKUP(A266,'University Data'!$E$2:$E$274,'University Data'!$B$2:$C$274)</f>
        <v>Asia</v>
      </c>
      <c r="C266" s="47" t="str">
        <v>China</v>
      </c>
      <c r="D266" s="51">
        <f>IF(Inputs!$B$8&gt;=(_xlfn.XLOOKUP('Output Calculations'!A266,'University Data'!$E$2:$E$276,'University Data'!$H$2:$H$276,,0)),1,0)</f>
        <v>0</v>
      </c>
      <c r="E266" s="51" t="str">
        <f>_xlfn.XLOOKUP(A266,'University Data'!$E$2:$E$274,'University Data'!$S$2:$S$274)</f>
        <v>Yes (Subject to Availability)</v>
      </c>
      <c r="F266" s="48">
        <f ca="1">_xlfn.XLOOKUP(A266,'University Data'!$E$2:$E$274,'University Data'!$V$2:$V$274)</f>
        <v>543.59999999999991</v>
      </c>
      <c r="G266" s="19">
        <f>IF(_xlfn.XLOOKUP(A266,'University Data'!$E$2:$E$274,'University Data'!$K$2:$K$274,,0)='Unique University Data'!$D$2,1,IF(_xlfn.XLOOKUP(A266,'University Data'!$E$2:$E$274,'University Data'!$K$2:$K$274,,0)=Inputs!$C$8,1,0))</f>
        <v>0</v>
      </c>
      <c r="H266" s="54" cm="1">
        <f t="array" ref="H266">IF(SUMPRODUCT(('University Mapping Data'!B:B = 'Output Calculations'!$A266)*('University Mapping Data'!D:D = Inputs!$G$6))&gt; 0, 1, 0)+ IF(SUMPRODUCT(('University Mapping Data'!B:B = 'Output Calculations'!$A266)*('University Mapping Data'!D:D = Inputs!$G$8)) &gt; 0, 1, 0)</f>
        <v>0</v>
      </c>
      <c r="I266" s="18" cm="1">
        <f t="array" ref="I266">_xlfn.XLOOKUP(A266,'University Data'!$E$2:$E$274,IF(Inputs!$C$8='Unique University Data'!$D$3,'University Data'!$F$2:$F$274,'University Data'!$G$2:$G$274),,0)</f>
        <v>0</v>
      </c>
      <c r="J266" s="57">
        <f ca="1">IF(((Inputs!$D$8-F266)/Inputs!$D$8)&gt;0,(Inputs!$D$8-F266)/Inputs!$D$8,0)</f>
        <v>0.81880000000000008</v>
      </c>
      <c r="K266" s="58">
        <f>IF(Inputs!$E$8='Output Calculations'!B266,1,IF(Inputs!$E$8="Any",1,0))</f>
        <v>1</v>
      </c>
      <c r="L266" s="49">
        <f>IF(AND(Inputs!$E$8=B266,Inputs!$F$8=C266),1,IF(AND(Inputs!$E$8=B266,Inputs!$F$8="Any"),1,IF(AND(Inputs!$E$8="Any",Inputs!$F$8="Any"),1,IF(AND(Inputs!$E$8="Any",Inputs!$F$8=C266),1,0))))</f>
        <v>0</v>
      </c>
      <c r="M266" s="50">
        <f t="shared" si="4"/>
        <v>0</v>
      </c>
      <c r="N266" s="49">
        <f>IF('Output Calculations'!I266&gt;=Inputs!$H$8,100%,0%)</f>
        <v>0</v>
      </c>
      <c r="O266" s="106">
        <f ca="1">SUMPRODUCT(J266:N266,Inputs!$D$9:$H$9)/SUM(Inputs!$D$9:$H$9)</f>
        <v>0.48188000000000003</v>
      </c>
      <c r="P266" s="107">
        <f>_xlfn.XLOOKUP(C266,'Safety Index'!$A$2:$A$164,'Safety Index'!$D$2:$D$164,,0)</f>
        <v>0.7456275720164609</v>
      </c>
      <c r="Q266" s="18" cm="1">
        <f t="array" ref="Q266:R266">_xlfn.XLOOKUP(A266,'University Data'!$E$2:$E$274,IF(Inputs!$C$8='Unique University Data'!$D$3,'University Data'!$N$2:$O$274,'University Data'!$L$2:$M$274),,0)</f>
        <v>0</v>
      </c>
      <c r="R266" s="18">
        <v>0</v>
      </c>
      <c r="S266" s="76">
        <f>(IF(AND(Q266=0,R266=0),(Inputs!$B$8/4.3)*LOG(I266+1),IF(R266=Q266,IF(Inputs!$B$8&gt;=Q266,1,0),MIN(1,MAX(0,(Inputs!$B$8-Q266)/(R266-Q266))*LOG(I266+1))))*0.9+IF(AND(Inputs!$B$8&gt;R266,R266&gt;0),((Inputs!$B$8-R266)/(4.3-R266))*0.1,0))</f>
        <v>0</v>
      </c>
      <c r="T266" s="108">
        <f>IF(S266=0,0,(S266*0.8)+((Inputs!$J$8/5)*0.2))</f>
        <v>0</v>
      </c>
      <c r="U266" s="74">
        <f>IF(AND(Inputs!$I$8='Unique University Data'!$F$2,S266&gt;0),AVERAGE(O266,P266,T266),IF(T266=0,0,IF(T266=0,0,AVERAGE(O266,T266))))</f>
        <v>0</v>
      </c>
      <c r="V266" s="110" t="str">
        <f>_xlfn.XLOOKUP(A266,'University Data'!$E$2:$E$274,'University Data'!$I$2:$I$274)</f>
        <v>All (except LLB &amp; JD)</v>
      </c>
    </row>
    <row r="267" spans="1:22" ht="27.6">
      <c r="A267" s="3" t="s">
        <v>319</v>
      </c>
      <c r="B267" s="52" t="str" cm="1">
        <f t="array" ref="B267:C267">_xlfn.XLOOKUP(A267,'University Data'!$E$2:$E$274,'University Data'!$B$2:$C$274)</f>
        <v>Asia</v>
      </c>
      <c r="C267" s="47" t="str">
        <v>China</v>
      </c>
      <c r="D267" s="51">
        <f>IF(Inputs!$B$8&gt;=(_xlfn.XLOOKUP('Output Calculations'!A267,'University Data'!$E$2:$E$276,'University Data'!$H$2:$H$276,,0)),1,0)</f>
        <v>1</v>
      </c>
      <c r="E267" s="51" t="str">
        <f>_xlfn.XLOOKUP(A267,'University Data'!$E$2:$E$274,'University Data'!$S$2:$S$274)</f>
        <v>Yes (Subject to Availability)</v>
      </c>
      <c r="F267" s="48">
        <f ca="1">_xlfn.XLOOKUP(A267,'University Data'!$E$2:$E$274,'University Data'!$V$2:$V$274)</f>
        <v>860.7</v>
      </c>
      <c r="G267" s="19">
        <f>IF(_xlfn.XLOOKUP(A267,'University Data'!$E$2:$E$274,'University Data'!$K$2:$K$274,,0)='Unique University Data'!$D$2,1,IF(_xlfn.XLOOKUP(A267,'University Data'!$E$2:$E$274,'University Data'!$K$2:$K$274,,0)=Inputs!$C$8,1,0))</f>
        <v>0</v>
      </c>
      <c r="H267" s="54" cm="1">
        <f t="array" ref="H267">IF(SUMPRODUCT(('University Mapping Data'!B:B = 'Output Calculations'!$A267)*('University Mapping Data'!D:D = Inputs!$G$6))&gt; 0, 1, 0)+ IF(SUMPRODUCT(('University Mapping Data'!B:B = 'Output Calculations'!$A267)*('University Mapping Data'!D:D = Inputs!$G$8)) &gt; 0, 1, 0)</f>
        <v>0</v>
      </c>
      <c r="I267" s="19" cm="1">
        <f t="array" ref="I267">_xlfn.XLOOKUP(A267,'University Data'!$E$2:$E$274,IF(Inputs!$C$8='Unique University Data'!$D$3,'University Data'!$F$2:$F$274,'University Data'!$G$2:$G$274),,0)</f>
        <v>0</v>
      </c>
      <c r="J267" s="57">
        <f ca="1">IF(((Inputs!$D$8-F267)/Inputs!$D$8)&gt;0,(Inputs!$D$8-F267)/Inputs!$D$8,0)</f>
        <v>0.71310000000000007</v>
      </c>
      <c r="K267" s="58">
        <f>IF(Inputs!$E$8='Output Calculations'!B267,1,IF(Inputs!$E$8="Any",1,0))</f>
        <v>1</v>
      </c>
      <c r="L267" s="49">
        <f>IF(AND(Inputs!$E$8=B267,Inputs!$F$8=C267),1,IF(AND(Inputs!$E$8=B267,Inputs!$F$8="Any"),1,IF(AND(Inputs!$E$8="Any",Inputs!$F$8="Any"),1,IF(AND(Inputs!$E$8="Any",Inputs!$F$8=C267),1,0))))</f>
        <v>0</v>
      </c>
      <c r="M267" s="50">
        <f t="shared" si="4"/>
        <v>0</v>
      </c>
      <c r="N267" s="49">
        <f>IF('Output Calculations'!I267&gt;=Inputs!$H$8,100%,0%)</f>
        <v>0</v>
      </c>
      <c r="O267" s="106">
        <f ca="1">SUMPRODUCT(J267:N267,Inputs!$D$9:$H$9)/SUM(Inputs!$D$9:$H$9)</f>
        <v>0.47131000000000001</v>
      </c>
      <c r="P267" s="107">
        <f>_xlfn.XLOOKUP(C267,'Safety Index'!$A$2:$A$164,'Safety Index'!$D$2:$D$164,,0)</f>
        <v>0.7456275720164609</v>
      </c>
      <c r="Q267" s="18" cm="1">
        <f t="array" ref="Q267:R267">_xlfn.XLOOKUP(A267,'University Data'!$E$2:$E$274,IF(Inputs!$C$8='Unique University Data'!$D$3,'University Data'!$N$2:$O$274,'University Data'!$L$2:$M$274),,0)</f>
        <v>0</v>
      </c>
      <c r="R267" s="18">
        <v>0</v>
      </c>
      <c r="S267" s="76">
        <f>(IF(AND(Q267=0,R267=0),(Inputs!$B$8/4.3)*LOG(I267+1),IF(R267=Q267,IF(Inputs!$B$8&gt;=Q267,1,0),MIN(1,MAX(0,(Inputs!$B$8-Q267)/(R267-Q267))*LOG(I267+1))))*0.9+IF(AND(Inputs!$B$8&gt;R267,R267&gt;0),((Inputs!$B$8-R267)/(4.3-R267))*0.1,0))</f>
        <v>0</v>
      </c>
      <c r="T267" s="108">
        <f>IF(S267=0,0,(S267*0.8)+((Inputs!$J$8/5)*0.2))</f>
        <v>0</v>
      </c>
      <c r="U267" s="74">
        <f>IF(AND(Inputs!$I$8='Unique University Data'!$F$2,S267&gt;0),AVERAGE(O267,P267,T267),IF(T267=0,0,IF(T267=0,0,AVERAGE(O267,T267))))</f>
        <v>0</v>
      </c>
      <c r="V267" s="110" t="str">
        <f>_xlfn.XLOOKUP(A267,'University Data'!$E$2:$E$274,'University Data'!$I$2:$I$274)</f>
        <v>All (except LLB &amp; JD)</v>
      </c>
    </row>
    <row r="268" spans="1:22" ht="27.6">
      <c r="A268" s="3" t="s">
        <v>320</v>
      </c>
      <c r="B268" s="52" t="str" cm="1">
        <f t="array" ref="B268:C268">_xlfn.XLOOKUP(A268,'University Data'!$E$2:$E$274,'University Data'!$B$2:$C$274)</f>
        <v>Asia</v>
      </c>
      <c r="C268" s="47" t="str">
        <v>China</v>
      </c>
      <c r="D268" s="51">
        <f>IF(Inputs!$B$8&gt;=(_xlfn.XLOOKUP('Output Calculations'!A268,'University Data'!$E$2:$E$276,'University Data'!$H$2:$H$276,,0)),1,0)</f>
        <v>1</v>
      </c>
      <c r="E268" s="51" t="str">
        <f>_xlfn.XLOOKUP(A268,'University Data'!$E$2:$E$274,'University Data'!$S$2:$S$274)</f>
        <v>Yes (Subject to Availability)</v>
      </c>
      <c r="F268" s="48">
        <f ca="1">_xlfn.XLOOKUP(A268,'University Data'!$E$2:$E$274,'University Data'!$V$2:$V$274)</f>
        <v>686.74800000000005</v>
      </c>
      <c r="G268" s="19">
        <f>IF(_xlfn.XLOOKUP(A268,'University Data'!$E$2:$E$274,'University Data'!$K$2:$K$274,,0)='Unique University Data'!$D$2,1,IF(_xlfn.XLOOKUP(A268,'University Data'!$E$2:$E$274,'University Data'!$K$2:$K$274,,0)=Inputs!$C$8,1,0))</f>
        <v>0</v>
      </c>
      <c r="H268" s="54" cm="1">
        <f t="array" ref="H268">IF(SUMPRODUCT(('University Mapping Data'!B:B = 'Output Calculations'!$A268)*('University Mapping Data'!D:D = Inputs!$G$6))&gt; 0, 1, 0)+ IF(SUMPRODUCT(('University Mapping Data'!B:B = 'Output Calculations'!$A268)*('University Mapping Data'!D:D = Inputs!$G$8)) &gt; 0, 1, 0)</f>
        <v>2</v>
      </c>
      <c r="I268" s="18" cm="1">
        <f t="array" ref="I268">_xlfn.XLOOKUP(A268,'University Data'!$E$2:$E$274,IF(Inputs!$C$8='Unique University Data'!$D$3,'University Data'!$F$2:$F$274,'University Data'!$G$2:$G$274),,0)</f>
        <v>0</v>
      </c>
      <c r="J268" s="57">
        <f ca="1">IF(((Inputs!$D$8-F268)/Inputs!$D$8)&gt;0,(Inputs!$D$8-F268)/Inputs!$D$8,0)</f>
        <v>0.77108399999999999</v>
      </c>
      <c r="K268" s="58">
        <f>IF(Inputs!$E$8='Output Calculations'!B268,1,IF(Inputs!$E$8="Any",1,0))</f>
        <v>1</v>
      </c>
      <c r="L268" s="49">
        <f>IF(AND(Inputs!$E$8=B268,Inputs!$F$8=C268),1,IF(AND(Inputs!$E$8=B268,Inputs!$F$8="Any"),1,IF(AND(Inputs!$E$8="Any",Inputs!$F$8="Any"),1,IF(AND(Inputs!$E$8="Any",Inputs!$F$8=C268),1,0))))</f>
        <v>0</v>
      </c>
      <c r="M268" s="50">
        <f t="shared" si="4"/>
        <v>1</v>
      </c>
      <c r="N268" s="49">
        <f>IF('Output Calculations'!I268&gt;=Inputs!$H$8,100%,0%)</f>
        <v>0</v>
      </c>
      <c r="O268" s="106">
        <f ca="1">SUMPRODUCT(J268:N268,Inputs!$D$9:$H$9)/SUM(Inputs!$D$9:$H$9)</f>
        <v>0.57710839999999997</v>
      </c>
      <c r="P268" s="107">
        <f>_xlfn.XLOOKUP(C268,'Safety Index'!$A$2:$A$164,'Safety Index'!$D$2:$D$164,,0)</f>
        <v>0.7456275720164609</v>
      </c>
      <c r="Q268" s="18" cm="1">
        <f t="array" ref="Q268:R268">_xlfn.XLOOKUP(A268,'University Data'!$E$2:$E$274,IF(Inputs!$C$8='Unique University Data'!$D$3,'University Data'!$N$2:$O$274,'University Data'!$L$2:$M$274),,0)</f>
        <v>0</v>
      </c>
      <c r="R268" s="18">
        <v>0</v>
      </c>
      <c r="S268" s="76">
        <f>(IF(AND(Q268=0,R268=0),(Inputs!$B$8/4.3)*LOG(I268+1),IF(R268=Q268,IF(Inputs!$B$8&gt;=Q268,1,0),MIN(1,MAX(0,(Inputs!$B$8-Q268)/(R268-Q268))*LOG(I268+1))))*0.9+IF(AND(Inputs!$B$8&gt;R268,R268&gt;0),((Inputs!$B$8-R268)/(4.3-R268))*0.1,0))</f>
        <v>0</v>
      </c>
      <c r="T268" s="108">
        <f>IF(S268=0,0,(S268*0.8)+((Inputs!$J$8/5)*0.2))</f>
        <v>0</v>
      </c>
      <c r="U268" s="74">
        <f>IF(AND(Inputs!$I$8='Unique University Data'!$F$2,S268&gt;0),AVERAGE(O268,P268,T268),IF(T268=0,0,IF(T268=0,0,AVERAGE(O268,T268))))</f>
        <v>0</v>
      </c>
      <c r="V268" s="110" t="str">
        <f>_xlfn.XLOOKUP(A268,'University Data'!$E$2:$E$274,'University Data'!$I$2:$I$274)</f>
        <v>All (except LLB &amp; JD)</v>
      </c>
    </row>
    <row r="269" spans="1:22" ht="27.6">
      <c r="A269" s="3" t="s">
        <v>321</v>
      </c>
      <c r="B269" s="52" t="str" cm="1">
        <f t="array" ref="B269:C269">_xlfn.XLOOKUP(A269,'University Data'!$E$2:$E$274,'University Data'!$B$2:$C$274)</f>
        <v>Asia</v>
      </c>
      <c r="C269" s="47" t="str">
        <v>S. Korea</v>
      </c>
      <c r="D269" s="51">
        <f>IF(Inputs!$B$8&gt;=(_xlfn.XLOOKUP('Output Calculations'!A269,'University Data'!$E$2:$E$276,'University Data'!$H$2:$H$276,,0)),1,0)</f>
        <v>0</v>
      </c>
      <c r="E269" s="51" t="str">
        <f>_xlfn.XLOOKUP(A269,'University Data'!$E$2:$E$274,'University Data'!$S$2:$S$274)</f>
        <v>Yes (Subject to Availability)</v>
      </c>
      <c r="F269" s="48">
        <f ca="1">_xlfn.XLOOKUP(A269,'University Data'!$E$2:$E$274,'University Data'!$V$2:$V$274)</f>
        <v>1098.1199999999999</v>
      </c>
      <c r="G269" s="19">
        <f>IF(_xlfn.XLOOKUP(A269,'University Data'!$E$2:$E$274,'University Data'!$K$2:$K$274,,0)='Unique University Data'!$D$2,1,IF(_xlfn.XLOOKUP(A269,'University Data'!$E$2:$E$274,'University Data'!$K$2:$K$274,,0)=Inputs!$C$8,1,0))</f>
        <v>1</v>
      </c>
      <c r="H269" s="54" cm="1">
        <f t="array" ref="H269">IF(SUMPRODUCT(('University Mapping Data'!B:B = 'Output Calculations'!$A269)*('University Mapping Data'!D:D = Inputs!$G$6))&gt; 0, 1, 0)+ IF(SUMPRODUCT(('University Mapping Data'!B:B = 'Output Calculations'!$A269)*('University Mapping Data'!D:D = Inputs!$G$8)) &gt; 0, 1, 0)</f>
        <v>2</v>
      </c>
      <c r="I269" s="19" cm="1">
        <f t="array" ref="I269">_xlfn.XLOOKUP(A269,'University Data'!$E$2:$E$274,IF(Inputs!$C$8='Unique University Data'!$D$3,'University Data'!$F$2:$F$274,'University Data'!$G$2:$G$274),,0)</f>
        <v>1</v>
      </c>
      <c r="J269" s="57">
        <f ca="1">IF(((Inputs!$D$8-F269)/Inputs!$D$8)&gt;0,(Inputs!$D$8-F269)/Inputs!$D$8,0)</f>
        <v>0.63396000000000008</v>
      </c>
      <c r="K269" s="58">
        <f>IF(Inputs!$E$8='Output Calculations'!B269,1,IF(Inputs!$E$8="Any",1,0))</f>
        <v>1</v>
      </c>
      <c r="L269" s="49">
        <f>IF(AND(Inputs!$E$8=B269,Inputs!$F$8=C269),1,IF(AND(Inputs!$E$8=B269,Inputs!$F$8="Any"),1,IF(AND(Inputs!$E$8="Any",Inputs!$F$8="Any"),1,IF(AND(Inputs!$E$8="Any",Inputs!$F$8=C269),1,0))))</f>
        <v>0</v>
      </c>
      <c r="M269" s="50">
        <f t="shared" si="4"/>
        <v>1</v>
      </c>
      <c r="N269" s="49">
        <f>IF('Output Calculations'!I269&gt;=Inputs!$H$8,100%,0%)</f>
        <v>1</v>
      </c>
      <c r="O269" s="106">
        <f ca="1">SUMPRODUCT(J269:N269,Inputs!$D$9:$H$9)/SUM(Inputs!$D$9:$H$9)</f>
        <v>0.96339600000000003</v>
      </c>
      <c r="P269" s="107">
        <f>_xlfn.XLOOKUP(C269,'Safety Index'!$A$2:$A$164,'Safety Index'!$D$2:$D$164,,0)</f>
        <v>0.81069958847736634</v>
      </c>
      <c r="Q269" s="18" cm="1">
        <f t="array" ref="Q269:R269">_xlfn.XLOOKUP(A269,'University Data'!$E$2:$E$274,IF(Inputs!$C$8='Unique University Data'!$D$3,'University Data'!$N$2:$O$274,'University Data'!$L$2:$M$274),,0)</f>
        <v>3.85</v>
      </c>
      <c r="R269" s="18">
        <v>3.85</v>
      </c>
      <c r="S269" s="76">
        <f>(IF(AND(Q269=0,R269=0),(Inputs!$B$8/4.3)*LOG(I269+1),IF(R269=Q269,IF(Inputs!$B$8&gt;=Q269,1,0),MIN(1,MAX(0,(Inputs!$B$8-Q269)/(R269-Q269))*LOG(I269+1))))*0.9+IF(AND(Inputs!$B$8&gt;R269,R269&gt;0),((Inputs!$B$8-R269)/(4.3-R269))*0.1,0))</f>
        <v>0.9044444444444445</v>
      </c>
      <c r="T269" s="108">
        <f>IF(S269=0,0,(S269*0.8)+((Inputs!$J$8/5)*0.2))</f>
        <v>0.92355555555555569</v>
      </c>
      <c r="U269" s="74">
        <f ca="1">IF(AND(Inputs!$I$8='Unique University Data'!$F$2,S269&gt;0),AVERAGE(O269,P269,T269),IF(T269=0,0,IF(T269=0,0,AVERAGE(O269,T269))))</f>
        <v>0.89921704801097402</v>
      </c>
      <c r="V269" s="110" t="str">
        <f>_xlfn.XLOOKUP(A269,'University Data'!$E$2:$E$274,'University Data'!$I$2:$I$274)</f>
        <v>All (except LLB &amp; JD)</v>
      </c>
    </row>
    <row r="270" spans="1:22" ht="27.6">
      <c r="A270" s="3" t="s">
        <v>322</v>
      </c>
      <c r="B270" s="52" t="str" cm="1">
        <f t="array" ref="B270:C270">_xlfn.XLOOKUP(A270,'University Data'!$E$2:$E$274,'University Data'!$B$2:$C$274)</f>
        <v>Asia</v>
      </c>
      <c r="C270" s="47" t="str">
        <v>S. Korea</v>
      </c>
      <c r="D270" s="51">
        <f>IF(Inputs!$B$8&gt;=(_xlfn.XLOOKUP('Output Calculations'!A270,'University Data'!$E$2:$E$276,'University Data'!$H$2:$H$276,,0)),1,0)</f>
        <v>0</v>
      </c>
      <c r="E270" s="51" t="str">
        <f>_xlfn.XLOOKUP(A270,'University Data'!$E$2:$E$274,'University Data'!$S$2:$S$274)</f>
        <v>Yes (Subject to Availability)</v>
      </c>
      <c r="F270" s="48">
        <f ca="1">_xlfn.XLOOKUP(A270,'University Data'!$E$2:$E$274,'University Data'!$V$2:$V$274)</f>
        <v>1098.1199999999999</v>
      </c>
      <c r="G270" s="19">
        <f>IF(_xlfn.XLOOKUP(A270,'University Data'!$E$2:$E$274,'University Data'!$K$2:$K$274,,0)='Unique University Data'!$D$2,1,IF(_xlfn.XLOOKUP(A270,'University Data'!$E$2:$E$274,'University Data'!$K$2:$K$274,,0)=Inputs!$C$8,1,0))</f>
        <v>1</v>
      </c>
      <c r="H270" s="54" cm="1">
        <f t="array" ref="H270">IF(SUMPRODUCT(('University Mapping Data'!B:B = 'Output Calculations'!$A270)*('University Mapping Data'!D:D = Inputs!$G$6))&gt; 0, 1, 0)+ IF(SUMPRODUCT(('University Mapping Data'!B:B = 'Output Calculations'!$A270)*('University Mapping Data'!D:D = Inputs!$G$8)) &gt; 0, 1, 0)</f>
        <v>0</v>
      </c>
      <c r="I270" s="18" cm="1">
        <f t="array" ref="I270">_xlfn.XLOOKUP(A270,'University Data'!$E$2:$E$274,IF(Inputs!$C$8='Unique University Data'!$D$3,'University Data'!$F$2:$F$274,'University Data'!$G$2:$G$274),,0)</f>
        <v>1</v>
      </c>
      <c r="J270" s="57">
        <f ca="1">IF(((Inputs!$D$8-F270)/Inputs!$D$8)&gt;0,(Inputs!$D$8-F270)/Inputs!$D$8,0)</f>
        <v>0.63396000000000008</v>
      </c>
      <c r="K270" s="58">
        <f>IF(Inputs!$E$8='Output Calculations'!B270,1,IF(Inputs!$E$8="Any",1,0))</f>
        <v>1</v>
      </c>
      <c r="L270" s="49">
        <f>IF(AND(Inputs!$E$8=B270,Inputs!$F$8=C270),1,IF(AND(Inputs!$E$8=B270,Inputs!$F$8="Any"),1,IF(AND(Inputs!$E$8="Any",Inputs!$F$8="Any"),1,IF(AND(Inputs!$E$8="Any",Inputs!$F$8=C270),1,0))))</f>
        <v>0</v>
      </c>
      <c r="M270" s="50">
        <f t="shared" si="4"/>
        <v>0</v>
      </c>
      <c r="N270" s="49">
        <f>IF('Output Calculations'!I270&gt;=Inputs!$H$8,100%,0%)</f>
        <v>1</v>
      </c>
      <c r="O270" s="106">
        <f ca="1">SUMPRODUCT(J270:N270,Inputs!$D$9:$H$9)/SUM(Inputs!$D$9:$H$9)</f>
        <v>0.86339600000000005</v>
      </c>
      <c r="P270" s="107">
        <f>_xlfn.XLOOKUP(C270,'Safety Index'!$A$2:$A$164,'Safety Index'!$D$2:$D$164,,0)</f>
        <v>0.81069958847736634</v>
      </c>
      <c r="Q270" s="18" cm="1">
        <f t="array" ref="Q270:R270">_xlfn.XLOOKUP(A270,'University Data'!$E$2:$E$274,IF(Inputs!$C$8='Unique University Data'!$D$3,'University Data'!$N$2:$O$274,'University Data'!$L$2:$M$274),,0)</f>
        <v>3.28</v>
      </c>
      <c r="R270" s="18">
        <v>3.28</v>
      </c>
      <c r="S270" s="76">
        <f>(IF(AND(Q270=0,R270=0),(Inputs!$B$8/4.3)*LOG(I270+1),IF(R270=Q270,IF(Inputs!$B$8&gt;=Q270,1,0),MIN(1,MAX(0,(Inputs!$B$8-Q270)/(R270-Q270))*LOG(I270+1))))*0.9+IF(AND(Inputs!$B$8&gt;R270,R270&gt;0),((Inputs!$B$8-R270)/(4.3-R270))*0.1,0))</f>
        <v>0.957843137254902</v>
      </c>
      <c r="T270" s="108">
        <f>IF(S270=0,0,(S270*0.8)+((Inputs!$J$8/5)*0.2))</f>
        <v>0.9662745098039216</v>
      </c>
      <c r="U270" s="74">
        <f ca="1">IF(AND(Inputs!$I$8='Unique University Data'!$F$2,S270&gt;0),AVERAGE(O270,P270,T270),IF(T270=0,0,IF(T270=0,0,AVERAGE(O270,T270))))</f>
        <v>0.88012336609376263</v>
      </c>
      <c r="V270" s="110" t="str">
        <f>_xlfn.XLOOKUP(A270,'University Data'!$E$2:$E$274,'University Data'!$I$2:$I$274)</f>
        <v>LLB &amp; JD</v>
      </c>
    </row>
    <row r="271" spans="1:22" ht="27.6">
      <c r="A271" s="7" t="s">
        <v>323</v>
      </c>
      <c r="B271" s="52" t="str" cm="1">
        <f t="array" ref="B271:C271">_xlfn.XLOOKUP(A271,'University Data'!$E$2:$E$274,'University Data'!$B$2:$C$274)</f>
        <v>North America</v>
      </c>
      <c r="C271" s="47" t="str">
        <v>Canada</v>
      </c>
      <c r="D271" s="51">
        <f>IF(Inputs!$B$8&gt;=(_xlfn.XLOOKUP('Output Calculations'!A271,'University Data'!$E$2:$E$276,'University Data'!$H$2:$H$276,,0)),1,0)</f>
        <v>0</v>
      </c>
      <c r="E271" s="51" t="str">
        <f>_xlfn.XLOOKUP(A271,'University Data'!$E$2:$E$274,'University Data'!$S$2:$S$274)</f>
        <v>Yes (Subject to Availability)</v>
      </c>
      <c r="F271" s="48">
        <f ca="1">_xlfn.XLOOKUP(A271,'University Data'!$E$2:$E$274,'University Data'!$V$2:$V$274)</f>
        <v>2207.5875000000001</v>
      </c>
      <c r="G271" s="19">
        <f>IF(_xlfn.XLOOKUP(A271,'University Data'!$E$2:$E$274,'University Data'!$K$2:$K$274,,0)='Unique University Data'!$D$2,1,IF(_xlfn.XLOOKUP(A271,'University Data'!$E$2:$E$274,'University Data'!$K$2:$K$274,,0)=Inputs!$C$8,1,0))</f>
        <v>1</v>
      </c>
      <c r="H271" s="54" cm="1">
        <f t="array" ref="H271">IF(SUMPRODUCT(('University Mapping Data'!B:B = 'Output Calculations'!$A271)*('University Mapping Data'!D:D = Inputs!$G$6))&gt; 0, 1, 0)+ IF(SUMPRODUCT(('University Mapping Data'!B:B = 'Output Calculations'!$A271)*('University Mapping Data'!D:D = Inputs!$G$8)) &gt; 0, 1, 0)</f>
        <v>0</v>
      </c>
      <c r="I271" s="19" cm="1">
        <f t="array" ref="I271">_xlfn.XLOOKUP(A271,'University Data'!$E$2:$E$274,IF(Inputs!$C$8='Unique University Data'!$D$3,'University Data'!$F$2:$F$274,'University Data'!$G$2:$G$274),,0)</f>
        <v>6</v>
      </c>
      <c r="J271" s="57">
        <f ca="1">IF(((Inputs!$D$8-F271)/Inputs!$D$8)&gt;0,(Inputs!$D$8-F271)/Inputs!$D$8,0)</f>
        <v>0.26413749999999997</v>
      </c>
      <c r="K271" s="58">
        <f>IF(Inputs!$E$8='Output Calculations'!B271,1,IF(Inputs!$E$8="Any",1,0))</f>
        <v>0</v>
      </c>
      <c r="L271" s="49">
        <f>IF(AND(Inputs!$E$8=B271,Inputs!$F$8=C271),1,IF(AND(Inputs!$E$8=B271,Inputs!$F$8="Any"),1,IF(AND(Inputs!$E$8="Any",Inputs!$F$8="Any"),1,IF(AND(Inputs!$E$8="Any",Inputs!$F$8=C271),1,0))))</f>
        <v>0</v>
      </c>
      <c r="M271" s="50">
        <f t="shared" si="4"/>
        <v>0</v>
      </c>
      <c r="N271" s="49">
        <f>IF('Output Calculations'!I271&gt;=Inputs!$H$8,100%,0%)</f>
        <v>1</v>
      </c>
      <c r="O271" s="106">
        <f ca="1">SUMPRODUCT(J271:N271,Inputs!$D$9:$H$9)/SUM(Inputs!$D$9:$H$9)</f>
        <v>0.42641375000000004</v>
      </c>
      <c r="P271" s="107">
        <f>_xlfn.XLOOKUP(C271,'Safety Index'!$A$2:$A$164,'Safety Index'!$D$2:$D$164,,0)</f>
        <v>0.91332304526748975</v>
      </c>
      <c r="Q271" s="18" cm="1">
        <f t="array" ref="Q271:R271">_xlfn.XLOOKUP(A271,'University Data'!$E$2:$E$274,IF(Inputs!$C$8='Unique University Data'!$D$3,'University Data'!$N$2:$O$274,'University Data'!$L$2:$M$274),,0)</f>
        <v>2.88</v>
      </c>
      <c r="R271" s="18">
        <v>3.39</v>
      </c>
      <c r="S271" s="76">
        <f>(IF(AND(Q271=0,R271=0),(Inputs!$B$8/4.3)*LOG(I271+1),IF(R271=Q271,IF(Inputs!$B$8&gt;=Q271,1,0),MIN(1,MAX(0,(Inputs!$B$8-Q271)/(R271-Q271))*LOG(I271+1))))*0.9+IF(AND(Inputs!$B$8&gt;R271,R271&gt;0),((Inputs!$B$8-R271)/(4.3-R271))*0.1,0))</f>
        <v>0.9527472527472528</v>
      </c>
      <c r="T271" s="108">
        <f>IF(S271=0,0,(S271*0.8)+((Inputs!$J$8/5)*0.2))</f>
        <v>0.96219780219780238</v>
      </c>
      <c r="U271" s="74">
        <f ca="1">IF(AND(Inputs!$I$8='Unique University Data'!$F$2,S271&gt;0),AVERAGE(O271,P271,T271),IF(T271=0,0,IF(T271=0,0,AVERAGE(O271,T271))))</f>
        <v>0.76731153248843087</v>
      </c>
      <c r="V271" s="110" t="str">
        <f>_xlfn.XLOOKUP(A271,'University Data'!$E$2:$E$274,'University Data'!$I$2:$I$274)</f>
        <v>All (except LLB &amp; JD)</v>
      </c>
    </row>
    <row r="272" spans="1:22" ht="27.6">
      <c r="A272" s="3" t="s">
        <v>324</v>
      </c>
      <c r="B272" s="52" t="str" cm="1">
        <f t="array" ref="B272:C272">_xlfn.XLOOKUP(A272,'University Data'!$E$2:$E$274,'University Data'!$B$2:$C$274)</f>
        <v>North America</v>
      </c>
      <c r="C272" s="47" t="str">
        <v>Canada</v>
      </c>
      <c r="D272" s="51">
        <f>IF(Inputs!$B$8&gt;=(_xlfn.XLOOKUP('Output Calculations'!A272,'University Data'!$E$2:$E$276,'University Data'!$H$2:$H$276,,0)),1,0)</f>
        <v>1</v>
      </c>
      <c r="E272" s="51" t="str">
        <f>_xlfn.XLOOKUP(A272,'University Data'!$E$2:$E$274,'University Data'!$S$2:$S$274)</f>
        <v>Yes (Subject to Availability)</v>
      </c>
      <c r="F272" s="48">
        <f ca="1">_xlfn.XLOOKUP(A272,'University Data'!$E$2:$E$274,'University Data'!$V$2:$V$274)</f>
        <v>1922.7375</v>
      </c>
      <c r="G272" s="19">
        <f>IF(_xlfn.XLOOKUP(A272,'University Data'!$E$2:$E$274,'University Data'!$K$2:$K$274,,0)='Unique University Data'!$D$2,1,IF(_xlfn.XLOOKUP(A272,'University Data'!$E$2:$E$274,'University Data'!$K$2:$K$274,,0)=Inputs!$C$8,1,0))</f>
        <v>1</v>
      </c>
      <c r="H272" s="54" cm="1">
        <f t="array" ref="H272">IF(SUMPRODUCT(('University Mapping Data'!B:B = 'Output Calculations'!$A272)*('University Mapping Data'!D:D = Inputs!$G$6))&gt; 0, 1, 0)+ IF(SUMPRODUCT(('University Mapping Data'!B:B = 'Output Calculations'!$A272)*('University Mapping Data'!D:D = Inputs!$G$8)) &gt; 0, 1, 0)</f>
        <v>2</v>
      </c>
      <c r="I272" s="18" cm="1">
        <f t="array" ref="I272">_xlfn.XLOOKUP(A272,'University Data'!$E$2:$E$274,IF(Inputs!$C$8='Unique University Data'!$D$3,'University Data'!$F$2:$F$274,'University Data'!$G$2:$G$274),,0)</f>
        <v>4</v>
      </c>
      <c r="J272" s="57">
        <f ca="1">IF(((Inputs!$D$8-F272)/Inputs!$D$8)&gt;0,(Inputs!$D$8-F272)/Inputs!$D$8,0)</f>
        <v>0.3590875</v>
      </c>
      <c r="K272" s="58">
        <f>IF(Inputs!$E$8='Output Calculations'!B272,1,IF(Inputs!$E$8="Any",1,0))</f>
        <v>0</v>
      </c>
      <c r="L272" s="49">
        <f>IF(AND(Inputs!$E$8=B272,Inputs!$F$8=C272),1,IF(AND(Inputs!$E$8=B272,Inputs!$F$8="Any"),1,IF(AND(Inputs!$E$8="Any",Inputs!$F$8="Any"),1,IF(AND(Inputs!$E$8="Any",Inputs!$F$8=C272),1,0))))</f>
        <v>0</v>
      </c>
      <c r="M272" s="50">
        <f t="shared" si="4"/>
        <v>1</v>
      </c>
      <c r="N272" s="49">
        <f>IF('Output Calculations'!I272&gt;=Inputs!$H$8,100%,0%)</f>
        <v>1</v>
      </c>
      <c r="O272" s="106">
        <f ca="1">SUMPRODUCT(J272:N272,Inputs!$D$9:$H$9)/SUM(Inputs!$D$9:$H$9)</f>
        <v>0.53590875000000004</v>
      </c>
      <c r="P272" s="107">
        <f>_xlfn.XLOOKUP(C272,'Safety Index'!$A$2:$A$164,'Safety Index'!$D$2:$D$164,,0)</f>
        <v>0.91332304526748975</v>
      </c>
      <c r="Q272" s="18" cm="1">
        <f t="array" ref="Q272:R272">_xlfn.XLOOKUP(A272,'University Data'!$E$2:$E$274,IF(Inputs!$C$8='Unique University Data'!$D$3,'University Data'!$N$2:$O$274,'University Data'!$L$2:$M$274),,0)</f>
        <v>3.12</v>
      </c>
      <c r="R272" s="18">
        <v>3.16</v>
      </c>
      <c r="S272" s="76">
        <f>(IF(AND(Q272=0,R272=0),(Inputs!$B$8/4.3)*LOG(I272+1),IF(R272=Q272,IF(Inputs!$B$8&gt;=Q272,1,0),MIN(1,MAX(0,(Inputs!$B$8-Q272)/(R272-Q272))*LOG(I272+1))))*0.9+IF(AND(Inputs!$B$8&gt;R272,R272&gt;0),((Inputs!$B$8-R272)/(4.3-R272))*0.1,0))</f>
        <v>0.96228070175438596</v>
      </c>
      <c r="T272" s="108">
        <f>IF(S272=0,0,(S272*0.8)+((Inputs!$J$8/5)*0.2))</f>
        <v>0.96982456140350881</v>
      </c>
      <c r="U272" s="74">
        <f ca="1">IF(AND(Inputs!$I$8='Unique University Data'!$F$2,S272&gt;0),AVERAGE(O272,P272,T272),IF(T272=0,0,IF(T272=0,0,AVERAGE(O272,T272))))</f>
        <v>0.80635211889033298</v>
      </c>
      <c r="V272" s="110" t="str">
        <f>_xlfn.XLOOKUP(A272,'University Data'!$E$2:$E$274,'University Data'!$I$2:$I$274)</f>
        <v>BAcc, BBM, BSc (Econ)</v>
      </c>
    </row>
    <row r="273" spans="1:22" ht="27.6">
      <c r="A273" s="3" t="s">
        <v>325</v>
      </c>
      <c r="B273" s="52" t="str" cm="1">
        <f t="array" ref="B273:C273">_xlfn.XLOOKUP(A273,'University Data'!$E$2:$E$274,'University Data'!$B$2:$C$274)</f>
        <v>Europe</v>
      </c>
      <c r="C273" s="47" t="str">
        <v>Croatia</v>
      </c>
      <c r="D273" s="51">
        <f>IF(Inputs!$B$8&gt;=(_xlfn.XLOOKUP('Output Calculations'!A273,'University Data'!$E$2:$E$276,'University Data'!$H$2:$H$276,,0)),1,0)</f>
        <v>0</v>
      </c>
      <c r="E273" s="51" t="str">
        <f>_xlfn.XLOOKUP(A273,'University Data'!$E$2:$E$274,'University Data'!$S$2:$S$274)</f>
        <v>Yes (Subject to Availability)</v>
      </c>
      <c r="F273" s="48">
        <f ca="1">_xlfn.XLOOKUP(A273,'University Data'!$E$2:$E$274,'University Data'!$V$2:$V$274)</f>
        <v>218.73000000000002</v>
      </c>
      <c r="G273" s="19">
        <f>IF(_xlfn.XLOOKUP(A273,'University Data'!$E$2:$E$274,'University Data'!$K$2:$K$274,,0)='Unique University Data'!$D$2,1,IF(_xlfn.XLOOKUP(A273,'University Data'!$E$2:$E$274,'University Data'!$K$2:$K$274,,0)=Inputs!$C$8,1,0))</f>
        <v>1</v>
      </c>
      <c r="H273" s="54" cm="1">
        <f t="array" ref="H273">IF(SUMPRODUCT(('University Mapping Data'!B:B = 'Output Calculations'!$A273)*('University Mapping Data'!D:D = Inputs!$G$6))&gt; 0, 1, 0)+ IF(SUMPRODUCT(('University Mapping Data'!B:B = 'Output Calculations'!$A273)*('University Mapping Data'!D:D = Inputs!$G$8)) &gt; 0, 1, 0)</f>
        <v>0</v>
      </c>
      <c r="I273" s="19" cm="1">
        <f t="array" ref="I273">_xlfn.XLOOKUP(A273,'University Data'!$E$2:$E$274,IF(Inputs!$C$8='Unique University Data'!$D$3,'University Data'!$F$2:$F$274,'University Data'!$G$2:$G$274),,0)</f>
        <v>0</v>
      </c>
      <c r="J273" s="57">
        <f ca="1">IF(((Inputs!$D$8-F273)/Inputs!$D$8)&gt;0,(Inputs!$D$8-F273)/Inputs!$D$8,0)</f>
        <v>0.92708999999999997</v>
      </c>
      <c r="K273" s="58">
        <f>IF(Inputs!$E$8='Output Calculations'!B273,1,IF(Inputs!$E$8="Any",1,0))</f>
        <v>0</v>
      </c>
      <c r="L273" s="49">
        <f>IF(AND(Inputs!$E$8=B273,Inputs!$F$8=C273),1,IF(AND(Inputs!$E$8=B273,Inputs!$F$8="Any"),1,IF(AND(Inputs!$E$8="Any",Inputs!$F$8="Any"),1,IF(AND(Inputs!$E$8="Any",Inputs!$F$8=C273),1,0))))</f>
        <v>0</v>
      </c>
      <c r="M273" s="50">
        <f t="shared" si="4"/>
        <v>0</v>
      </c>
      <c r="N273" s="49">
        <f>IF('Output Calculations'!I273&gt;=Inputs!$H$8,100%,0%)</f>
        <v>0</v>
      </c>
      <c r="O273" s="106">
        <f ca="1">SUMPRODUCT(J273:N273,Inputs!$D$9:$H$9)/SUM(Inputs!$D$9:$H$9)</f>
        <v>9.2709E-2</v>
      </c>
      <c r="P273" s="107">
        <f>_xlfn.XLOOKUP(C273,'Safety Index'!$A$2:$A$164,'Safety Index'!$D$2:$D$164,,0)</f>
        <v>0.89917695473251036</v>
      </c>
      <c r="Q273" s="18" cm="1">
        <f t="array" ref="Q273:R273">_xlfn.XLOOKUP(A273,'University Data'!$E$2:$E$274,IF(Inputs!$C$8='Unique University Data'!$D$3,'University Data'!$N$2:$O$274,'University Data'!$L$2:$M$274),,0)</f>
        <v>0</v>
      </c>
      <c r="R273" s="18">
        <v>0</v>
      </c>
      <c r="S273" s="76">
        <f>(IF(AND(Q273=0,R273=0),(Inputs!$B$8/4.3)*LOG(I273+1),IF(R273=Q273,IF(Inputs!$B$8&gt;=Q273,1,0),MIN(1,MAX(0,(Inputs!$B$8-Q273)/(R273-Q273))*LOG(I273+1))))*0.9+IF(AND(Inputs!$B$8&gt;R273,R273&gt;0),((Inputs!$B$8-R273)/(4.3-R273))*0.1,0))</f>
        <v>0</v>
      </c>
      <c r="T273" s="108">
        <f>IF(S273=0,0,(S273*0.8)+((Inputs!$J$8/5)*0.2))</f>
        <v>0</v>
      </c>
      <c r="U273" s="74">
        <f>IF(AND(Inputs!$I$8='Unique University Data'!$F$2,S273&gt;0),AVERAGE(O273,P273,T273),IF(T273=0,0,IF(T273=0,0,AVERAGE(O273,T273))))</f>
        <v>0</v>
      </c>
      <c r="V273" s="110" t="str">
        <f>_xlfn.XLOOKUP(A273,'University Data'!$E$2:$E$274,'University Data'!$I$2:$I$274)</f>
        <v>All (except LLB &amp; JD)</v>
      </c>
    </row>
    <row r="274" spans="1:22" ht="27.6">
      <c r="A274" s="3" t="s">
        <v>326</v>
      </c>
      <c r="B274" s="52" t="str" cm="1">
        <f t="array" ref="B274:C274">_xlfn.XLOOKUP(A274,'University Data'!$E$2:$E$274,'University Data'!$B$2:$C$274)</f>
        <v>Asia</v>
      </c>
      <c r="C274" s="47" t="str">
        <v>China</v>
      </c>
      <c r="D274" s="51">
        <f>IF(Inputs!$B$8&gt;=(_xlfn.XLOOKUP('Output Calculations'!A274,'University Data'!$E$2:$E$276,'University Data'!$H$2:$H$276,,0)),1,0)</f>
        <v>1</v>
      </c>
      <c r="E274" s="51" t="str">
        <f>_xlfn.XLOOKUP(A274,'University Data'!$E$2:$E$274,'University Data'!$S$2:$S$274)</f>
        <v>Yes (Guaranteed)</v>
      </c>
      <c r="F274" s="48">
        <f ca="1">_xlfn.XLOOKUP(A274,'University Data'!$E$2:$E$274,'University Data'!$V$2:$V$274)</f>
        <v>1014.72</v>
      </c>
      <c r="G274" s="19">
        <f>IF(_xlfn.XLOOKUP(A274,'University Data'!$E$2:$E$274,'University Data'!$K$2:$K$274,,0)='Unique University Data'!$D$2,1,IF(_xlfn.XLOOKUP(A274,'University Data'!$E$2:$E$274,'University Data'!$K$2:$K$274,,0)=Inputs!$C$8,1,0))</f>
        <v>0</v>
      </c>
      <c r="H274" s="54" cm="1">
        <f t="array" ref="H274">IF(SUMPRODUCT(('University Mapping Data'!B:B = 'Output Calculations'!$A274)*('University Mapping Data'!D:D = Inputs!$G$6))&gt; 0, 1, 0)+ IF(SUMPRODUCT(('University Mapping Data'!B:B = 'Output Calculations'!$A274)*('University Mapping Data'!D:D = Inputs!$G$8)) &gt; 0, 1, 0)</f>
        <v>2</v>
      </c>
      <c r="I274" s="18" cm="1">
        <f t="array" ref="I274">_xlfn.XLOOKUP(A274,'University Data'!$E$2:$E$274,IF(Inputs!$C$8='Unique University Data'!$D$3,'University Data'!$F$2:$F$274,'University Data'!$G$2:$G$274),,0)</f>
        <v>0</v>
      </c>
      <c r="J274" s="57">
        <f ca="1">IF(((Inputs!$D$8-F274)/Inputs!$D$8)&gt;0,(Inputs!$D$8-F274)/Inputs!$D$8,0)</f>
        <v>0.66176000000000001</v>
      </c>
      <c r="K274" s="58">
        <f>IF(Inputs!$E$8='Output Calculations'!B274,1,IF(Inputs!$E$8="Any",1,0))</f>
        <v>1</v>
      </c>
      <c r="L274" s="49">
        <f>IF(AND(Inputs!$E$8=B274,Inputs!$F$8=C274),1,IF(AND(Inputs!$E$8=B274,Inputs!$F$8="Any"),1,IF(AND(Inputs!$E$8="Any",Inputs!$F$8="Any"),1,IF(AND(Inputs!$E$8="Any",Inputs!$F$8=C274),1,0))))</f>
        <v>0</v>
      </c>
      <c r="M274" s="50">
        <f t="shared" si="4"/>
        <v>1</v>
      </c>
      <c r="N274" s="49">
        <f>IF('Output Calculations'!I274&gt;=Inputs!$H$8,100%,0%)</f>
        <v>0</v>
      </c>
      <c r="O274" s="106">
        <f ca="1">SUMPRODUCT(J274:N274,Inputs!$D$9:$H$9)/SUM(Inputs!$D$9:$H$9)</f>
        <v>0.56617600000000001</v>
      </c>
      <c r="P274" s="107">
        <f>_xlfn.XLOOKUP(C274,'Safety Index'!$A$2:$A$164,'Safety Index'!$D$2:$D$164,,0)</f>
        <v>0.7456275720164609</v>
      </c>
      <c r="Q274" s="18" cm="1">
        <f t="array" ref="Q274:R274">_xlfn.XLOOKUP(A274,'University Data'!$E$2:$E$274,IF(Inputs!$C$8='Unique University Data'!$D$3,'University Data'!$N$2:$O$274,'University Data'!$L$2:$M$274),,0)</f>
        <v>0</v>
      </c>
      <c r="R274" s="18">
        <v>0</v>
      </c>
      <c r="S274" s="76">
        <f>(IF(AND(Q274=0,R274=0),(Inputs!$B$8/4.3)*LOG(I274+1),IF(R274=Q274,IF(Inputs!$B$8&gt;=Q274,1,0),MIN(1,MAX(0,(Inputs!$B$8-Q274)/(R274-Q274))*LOG(I274+1))))*0.9+IF(AND(Inputs!$B$8&gt;R274,R274&gt;0),((Inputs!$B$8-R274)/(4.3-R274))*0.1,0))</f>
        <v>0</v>
      </c>
      <c r="T274" s="108">
        <f>IF(S274=0,0,(S274*0.8)+((Inputs!$J$8/5)*0.2))</f>
        <v>0</v>
      </c>
      <c r="U274" s="74">
        <f>IF(AND(Inputs!$I$8='Unique University Data'!$F$2,S274&gt;0),AVERAGE(O274,P274,T274),IF(T274=0,0,IF(T274=0,0,AVERAGE(O274,T274))))</f>
        <v>0</v>
      </c>
      <c r="V274" s="110" t="str">
        <f>_xlfn.XLOOKUP(A274,'University Data'!$E$2:$E$274,'University Data'!$I$2:$I$274)</f>
        <v>All (except LLB &amp; JD)</v>
      </c>
    </row>
    <row r="275" spans="1:22" ht="14.45"/>
    <row r="276" spans="1:22" ht="14.45"/>
  </sheetData>
  <pageMargins left="0.7" right="0.7" top="0.75" bottom="0.75" header="0.3" footer="0.3"/>
  <ignoredErrors>
    <ignoredError sqref="H6:H274 H4 H5" emptyCellReferenc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41A02-1701-4B0A-BC9B-AD3BA78AECF5}">
  <sheetPr codeName="Sheet7">
    <tabColor rgb="FFFFFF00"/>
  </sheetPr>
  <dimension ref="A1:G45"/>
  <sheetViews>
    <sheetView workbookViewId="0">
      <selection activeCell="D20" sqref="D20"/>
    </sheetView>
  </sheetViews>
  <sheetFormatPr defaultColWidth="8.85546875" defaultRowHeight="14.45"/>
  <cols>
    <col min="1" max="1" width="14.42578125" customWidth="1"/>
    <col min="2" max="2" width="14.140625" bestFit="1" customWidth="1"/>
    <col min="3" max="3" width="44.85546875" customWidth="1"/>
    <col min="5" max="5" width="11.5703125" customWidth="1"/>
  </cols>
  <sheetData>
    <row r="1" spans="1:7" ht="26.45">
      <c r="A1" s="1" t="s">
        <v>8</v>
      </c>
      <c r="B1" s="1" t="s">
        <v>327</v>
      </c>
      <c r="C1" s="1" t="s">
        <v>23</v>
      </c>
      <c r="D1" s="1" t="s">
        <v>328</v>
      </c>
      <c r="E1" s="1" t="s">
        <v>329</v>
      </c>
      <c r="F1" s="1" t="s">
        <v>330</v>
      </c>
      <c r="G1" s="1" t="s">
        <v>331</v>
      </c>
    </row>
    <row r="2" spans="1:7">
      <c r="A2" t="s">
        <v>332</v>
      </c>
      <c r="C2" t="str" cm="1">
        <f t="array" ref="C2:C18">_xlfn._xlws.SORT(_xlfn.UNIQUE('University Data'!I2:I274))</f>
        <v>All</v>
      </c>
      <c r="D2" t="str" cm="1">
        <f t="array" ref="D2:D4">_xlfn.UNIQUE('University Data'!K2:K227)</f>
        <v>Both</v>
      </c>
      <c r="E2" t="str" cm="1">
        <f t="array" ref="E2:E11">_xlfn.VSTACK(A2,IF(Inputs!E8="Any",B3:B45,_xlfn._xlws.FILTER(B3:B45,Inputs!E8=A3:A45)))</f>
        <v>Any</v>
      </c>
      <c r="F2" t="b">
        <v>1</v>
      </c>
      <c r="G2">
        <v>0</v>
      </c>
    </row>
    <row r="3" spans="1:7">
      <c r="A3" t="str" cm="1">
        <f t="array" ref="A3:B45">_xlfn._xlws.SORT(_xlfn.UNIQUE('University Data'!B2:C274))</f>
        <v>Africa</v>
      </c>
      <c r="B3" t="str">
        <v>Morocco</v>
      </c>
      <c r="C3" t="str">
        <v>All (except BBM, LLB &amp; JD)</v>
      </c>
      <c r="D3" t="str">
        <v>Fall</v>
      </c>
      <c r="E3" t="str">
        <v>Philippines</v>
      </c>
      <c r="F3" t="b">
        <v>0</v>
      </c>
      <c r="G3">
        <v>1</v>
      </c>
    </row>
    <row r="4" spans="1:7">
      <c r="A4" t="str">
        <v>Africa</v>
      </c>
      <c r="B4" t="str">
        <v>South Africa</v>
      </c>
      <c r="C4" t="str">
        <v>All (except LLB &amp; JD)</v>
      </c>
      <c r="D4" t="str">
        <v>Spring</v>
      </c>
      <c r="E4" t="str">
        <v>China</v>
      </c>
      <c r="G4">
        <v>2</v>
      </c>
    </row>
    <row r="5" spans="1:7">
      <c r="A5" t="str">
        <v>Asia</v>
      </c>
      <c r="B5" t="str">
        <v>Philippines</v>
      </c>
      <c r="C5" t="str">
        <v>BAcc &amp; BBM</v>
      </c>
      <c r="E5" t="str">
        <v>Hong Kong</v>
      </c>
      <c r="G5">
        <v>3</v>
      </c>
    </row>
    <row r="6" spans="1:7">
      <c r="A6" t="str">
        <v>Asia</v>
      </c>
      <c r="B6" t="str">
        <v>China</v>
      </c>
      <c r="C6" t="str">
        <v>BAcc, BBM, BSc (Econ)</v>
      </c>
      <c r="E6" t="str">
        <v>Thailand</v>
      </c>
      <c r="G6">
        <v>4</v>
      </c>
    </row>
    <row r="7" spans="1:7">
      <c r="A7" t="str">
        <v>Asia</v>
      </c>
      <c r="B7" t="str">
        <v>Hong Kong</v>
      </c>
      <c r="C7" t="str">
        <v>BAcc, BBM, BSc (Econ), BSc (IS), BSc (CS) &amp; BSc (C&amp;L)</v>
      </c>
      <c r="E7" t="str">
        <v>S. Korea</v>
      </c>
      <c r="G7">
        <v>5</v>
      </c>
    </row>
    <row r="8" spans="1:7">
      <c r="A8" t="str">
        <v>Asia</v>
      </c>
      <c r="B8" t="str">
        <v>Thailand</v>
      </c>
      <c r="C8" t="str">
        <v>BBM</v>
      </c>
      <c r="E8" t="str">
        <v>Japan</v>
      </c>
    </row>
    <row r="9" spans="1:7">
      <c r="A9" t="str">
        <v>Asia</v>
      </c>
      <c r="B9" t="str">
        <v>S. Korea</v>
      </c>
      <c r="C9" t="str">
        <v>BBM &amp; BSc (Econ)</v>
      </c>
      <c r="E9" t="str">
        <v>Taiwan</v>
      </c>
    </row>
    <row r="10" spans="1:7">
      <c r="A10" t="str">
        <v>Asia</v>
      </c>
      <c r="B10" t="str">
        <v>Japan</v>
      </c>
      <c r="C10" t="str">
        <v>BBM, BSc (Econ), LLB &amp; JD</v>
      </c>
      <c r="E10" t="str">
        <v>India</v>
      </c>
    </row>
    <row r="11" spans="1:7">
      <c r="A11" t="str">
        <v>Asia</v>
      </c>
      <c r="B11" t="str">
        <v>Taiwan</v>
      </c>
      <c r="C11" t="str">
        <v>BIS</v>
      </c>
      <c r="E11" t="str">
        <v>Indonesia</v>
      </c>
    </row>
    <row r="12" spans="1:7">
      <c r="A12" t="str">
        <v>Asia</v>
      </c>
      <c r="B12" t="str">
        <v>India</v>
      </c>
      <c r="C12" t="str">
        <v>BIS &amp; students with second major with CIS</v>
      </c>
    </row>
    <row r="13" spans="1:7">
      <c r="A13" t="str">
        <v>Asia</v>
      </c>
      <c r="B13" t="str">
        <v>Indonesia</v>
      </c>
      <c r="C13" t="str">
        <v>BSc (Econ)</v>
      </c>
    </row>
    <row r="14" spans="1:7">
      <c r="A14" t="str">
        <v>Central Asia</v>
      </c>
      <c r="B14" t="str">
        <v>Kazakhstan</v>
      </c>
      <c r="C14" t="str">
        <v>BSc (Econ) &amp; BSocSc</v>
      </c>
    </row>
    <row r="15" spans="1:7">
      <c r="A15" t="str">
        <v>Europe</v>
      </c>
      <c r="B15" t="str">
        <v>Finland</v>
      </c>
      <c r="C15" t="str">
        <v>BSc (IS), BSc (CS) &amp; BSc (C&amp;L)</v>
      </c>
    </row>
    <row r="16" spans="1:7">
      <c r="A16" t="str">
        <v>Europe</v>
      </c>
      <c r="B16" t="str">
        <v>Denmark</v>
      </c>
      <c r="C16" t="str">
        <v>BSocSc</v>
      </c>
    </row>
    <row r="17" spans="1:3">
      <c r="A17" t="str">
        <v>Europe</v>
      </c>
      <c r="B17" t="str">
        <v>Norway</v>
      </c>
      <c r="C17" t="str">
        <v>BSocSc &amp; BIS</v>
      </c>
    </row>
    <row r="18" spans="1:3">
      <c r="A18" t="str">
        <v>Europe</v>
      </c>
      <c r="B18" t="str">
        <v>Italy</v>
      </c>
      <c r="C18" t="str">
        <v>LLB &amp; JD</v>
      </c>
    </row>
    <row r="19" spans="1:3">
      <c r="A19" t="str">
        <v>Europe</v>
      </c>
      <c r="B19" t="str">
        <v>Germany</v>
      </c>
    </row>
    <row r="20" spans="1:3">
      <c r="A20" t="str">
        <v>Europe</v>
      </c>
      <c r="B20" t="str">
        <v>UK</v>
      </c>
    </row>
    <row r="21" spans="1:3">
      <c r="A21" t="str">
        <v>Europe</v>
      </c>
      <c r="B21" t="str">
        <v>Hungary</v>
      </c>
    </row>
    <row r="22" spans="1:3">
      <c r="A22" t="str">
        <v>Europe</v>
      </c>
      <c r="B22" t="str">
        <v>France</v>
      </c>
    </row>
    <row r="23" spans="1:3">
      <c r="A23" t="str">
        <v>Europe</v>
      </c>
      <c r="B23" t="str">
        <v>Netherlands</v>
      </c>
    </row>
    <row r="24" spans="1:3">
      <c r="A24" t="str">
        <v>Europe</v>
      </c>
      <c r="B24" t="str">
        <v>Spain</v>
      </c>
    </row>
    <row r="25" spans="1:3">
      <c r="A25" t="str">
        <v>Europe</v>
      </c>
      <c r="B25" t="str">
        <v>Belgium</v>
      </c>
    </row>
    <row r="26" spans="1:3">
      <c r="A26" t="str">
        <v>Europe</v>
      </c>
      <c r="B26" t="str">
        <v>Sweden</v>
      </c>
    </row>
    <row r="27" spans="1:3">
      <c r="A27" t="str">
        <v>Europe</v>
      </c>
      <c r="B27" t="str">
        <v>Poland</v>
      </c>
    </row>
    <row r="28" spans="1:3">
      <c r="A28" t="str">
        <v>Europe</v>
      </c>
      <c r="B28" t="str">
        <v>Czech Republic</v>
      </c>
    </row>
    <row r="29" spans="1:3">
      <c r="A29" t="str">
        <v>Europe</v>
      </c>
      <c r="B29" t="str">
        <v>Ireland</v>
      </c>
    </row>
    <row r="30" spans="1:3">
      <c r="A30" t="str">
        <v>Europe</v>
      </c>
      <c r="B30" t="str">
        <v>Portugal</v>
      </c>
    </row>
    <row r="31" spans="1:3">
      <c r="A31" t="str">
        <v>Europe</v>
      </c>
      <c r="B31" t="str">
        <v>Switzerland</v>
      </c>
    </row>
    <row r="32" spans="1:3">
      <c r="A32" t="str">
        <v>Europe</v>
      </c>
      <c r="B32" t="str">
        <v>Iceland</v>
      </c>
    </row>
    <row r="33" spans="1:2">
      <c r="A33" t="str">
        <v>Europe</v>
      </c>
      <c r="B33" t="str">
        <v>Austria</v>
      </c>
    </row>
    <row r="34" spans="1:2">
      <c r="A34" t="str">
        <v>Europe</v>
      </c>
      <c r="B34" t="str">
        <v>Croatia</v>
      </c>
    </row>
    <row r="35" spans="1:2">
      <c r="A35" t="str">
        <v>Europe</v>
      </c>
      <c r="B35" t="str">
        <v>Lithuania</v>
      </c>
    </row>
    <row r="36" spans="1:2">
      <c r="A36" t="str">
        <v>Middle East</v>
      </c>
      <c r="B36" t="str">
        <v>Turkey</v>
      </c>
    </row>
    <row r="37" spans="1:2">
      <c r="A37" t="str">
        <v>North America</v>
      </c>
      <c r="B37" t="str">
        <v>USA</v>
      </c>
    </row>
    <row r="38" spans="1:2">
      <c r="A38" t="str">
        <v>North America</v>
      </c>
      <c r="B38" t="str">
        <v>Canada</v>
      </c>
    </row>
    <row r="39" spans="1:2">
      <c r="A39" t="str">
        <v>Oceania</v>
      </c>
      <c r="B39" t="str">
        <v>Australia</v>
      </c>
    </row>
    <row r="40" spans="1:2">
      <c r="A40" t="str">
        <v>Oceania</v>
      </c>
      <c r="B40" t="str">
        <v>New Zealand</v>
      </c>
    </row>
    <row r="41" spans="1:2">
      <c r="A41" t="str">
        <v>South America</v>
      </c>
      <c r="B41" t="str">
        <v>Brazil</v>
      </c>
    </row>
    <row r="42" spans="1:2">
      <c r="A42" t="str">
        <v>South America</v>
      </c>
      <c r="B42" t="str">
        <v>Mexico</v>
      </c>
    </row>
    <row r="43" spans="1:2">
      <c r="A43" t="str">
        <v>South America</v>
      </c>
      <c r="B43" t="str">
        <v>Chile</v>
      </c>
    </row>
    <row r="44" spans="1:2">
      <c r="A44" t="str">
        <v>South America</v>
      </c>
      <c r="B44" t="str">
        <v>Peru</v>
      </c>
    </row>
    <row r="45" spans="1:2">
      <c r="A45" t="str">
        <v>South America</v>
      </c>
      <c r="B45" t="str">
        <v>Ecuador</v>
      </c>
    </row>
  </sheetData>
  <conditionalFormatting sqref="A2:G47">
    <cfRule type="expression" dxfId="26" priority="1">
      <formula>LEN(A2) &gt;=1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9B164-4950-4EB1-9DD6-2A6D0AC06DF0}">
  <sheetPr codeName="Sheet14">
    <tabColor rgb="FFFFFF00"/>
  </sheetPr>
  <dimension ref="A1:Q162"/>
  <sheetViews>
    <sheetView workbookViewId="0">
      <selection activeCell="D6" sqref="D6"/>
    </sheetView>
  </sheetViews>
  <sheetFormatPr defaultRowHeight="14.45"/>
  <cols>
    <col min="1" max="1" width="12.42578125" bestFit="1" customWidth="1"/>
    <col min="2" max="2" width="23.28515625" bestFit="1" customWidth="1"/>
    <col min="3" max="3" width="19.5703125" customWidth="1"/>
    <col min="4" max="4" width="12.42578125" bestFit="1" customWidth="1"/>
    <col min="5" max="5" width="34.28515625" bestFit="1" customWidth="1"/>
    <col min="6" max="6" width="27.7109375" bestFit="1" customWidth="1"/>
    <col min="7" max="7" width="30.140625" bestFit="1" customWidth="1"/>
    <col min="8" max="8" width="8" customWidth="1"/>
    <col min="9" max="9" width="13.42578125" bestFit="1" customWidth="1"/>
    <col min="10" max="10" width="15.85546875" bestFit="1" customWidth="1"/>
    <col min="11" max="11" width="14.5703125" bestFit="1" customWidth="1"/>
    <col min="12" max="12" width="16" customWidth="1"/>
    <col min="14" max="14" width="5.5703125" bestFit="1" customWidth="1"/>
    <col min="15" max="15" width="13.42578125" bestFit="1" customWidth="1"/>
    <col min="16" max="17" width="37" bestFit="1" customWidth="1"/>
    <col min="18" max="19" width="36.85546875" customWidth="1"/>
    <col min="20" max="21" width="34.5703125" bestFit="1" customWidth="1"/>
    <col min="22" max="22" width="7.42578125" bestFit="1" customWidth="1"/>
    <col min="23" max="23" width="6.5703125" bestFit="1" customWidth="1"/>
    <col min="25" max="25" width="10.42578125" bestFit="1" customWidth="1"/>
    <col min="26" max="26" width="8.42578125" bestFit="1" customWidth="1"/>
    <col min="27" max="27" width="7.42578125" bestFit="1" customWidth="1"/>
    <col min="28" max="28" width="5.42578125" bestFit="1" customWidth="1"/>
    <col min="29" max="29" width="9.5703125" bestFit="1" customWidth="1"/>
    <col min="30" max="30" width="7.140625" bestFit="1" customWidth="1"/>
    <col min="31" max="31" width="4.5703125" bestFit="1" customWidth="1"/>
    <col min="32" max="32" width="5.5703125" bestFit="1" customWidth="1"/>
    <col min="33" max="33" width="10.5703125" bestFit="1" customWidth="1"/>
    <col min="34" max="34" width="9" bestFit="1" customWidth="1"/>
    <col min="35" max="35" width="7.42578125" bestFit="1" customWidth="1"/>
    <col min="36" max="36" width="8.42578125" bestFit="1" customWidth="1"/>
    <col min="37" max="37" width="11.5703125" bestFit="1" customWidth="1"/>
    <col min="38" max="38" width="12.140625" bestFit="1" customWidth="1"/>
    <col min="39" max="39" width="7.42578125" bestFit="1" customWidth="1"/>
    <col min="40" max="40" width="5" bestFit="1" customWidth="1"/>
    <col min="41" max="41" width="10.5703125" bestFit="1" customWidth="1"/>
    <col min="42" max="42" width="6.85546875" bestFit="1" customWidth="1"/>
    <col min="43" max="43" width="8.42578125" bestFit="1" customWidth="1"/>
    <col min="44" max="44" width="8" bestFit="1" customWidth="1"/>
    <col min="45" max="45" width="11.5703125" bestFit="1" customWidth="1"/>
    <col min="46" max="46" width="5.5703125" bestFit="1" customWidth="1"/>
    <col min="47" max="47" width="7.85546875" bestFit="1" customWidth="1"/>
    <col min="48" max="48" width="11.140625" bestFit="1" customWidth="1"/>
    <col min="49" max="49" width="6.85546875" bestFit="1" customWidth="1"/>
    <col min="50" max="50" width="8.42578125" bestFit="1" customWidth="1"/>
    <col min="51" max="51" width="6.5703125" bestFit="1" customWidth="1"/>
    <col min="52" max="52" width="3.42578125" bestFit="1" customWidth="1"/>
    <col min="53" max="53" width="4.42578125" bestFit="1" customWidth="1"/>
    <col min="54" max="54" width="11" bestFit="1" customWidth="1"/>
  </cols>
  <sheetData>
    <row r="1" spans="1:17" ht="36.6" customHeight="1">
      <c r="A1" s="137" t="s">
        <v>333</v>
      </c>
      <c r="B1" s="137" t="s">
        <v>334</v>
      </c>
      <c r="C1" s="137" t="s">
        <v>335</v>
      </c>
      <c r="D1" s="137" t="s">
        <v>336</v>
      </c>
    </row>
    <row r="2" spans="1:17">
      <c r="A2" s="77">
        <f>_xlfn.XLOOKUP("Grand Total",$A$7:$A$102,B7:B102,,0)</f>
        <v>203</v>
      </c>
      <c r="B2" s="136">
        <f>_xlfn.XLOOKUP("Grand Total",$A$7:$A$102,E7:E102,,0)</f>
        <v>1767.2944585620678</v>
      </c>
      <c r="C2" s="138">
        <f t="shared" ref="C2:D2" si="0">_xlfn.XLOOKUP("Grand Total",$A$7:$A$102,F7:F102,,0)</f>
        <v>646</v>
      </c>
      <c r="D2" s="138">
        <f t="shared" si="0"/>
        <v>783</v>
      </c>
      <c r="E2" s="77"/>
      <c r="F2" s="77"/>
      <c r="G2" s="77"/>
    </row>
    <row r="4" spans="1:17">
      <c r="A4" s="133" t="s">
        <v>328</v>
      </c>
      <c r="B4" t="s">
        <v>337</v>
      </c>
      <c r="I4" s="133" t="s">
        <v>8</v>
      </c>
      <c r="J4" t="s">
        <v>337</v>
      </c>
      <c r="O4" s="133" t="s">
        <v>8</v>
      </c>
      <c r="P4" t="s">
        <v>337</v>
      </c>
    </row>
    <row r="6" spans="1:17">
      <c r="A6" s="133" t="s">
        <v>338</v>
      </c>
      <c r="B6" t="s">
        <v>339</v>
      </c>
      <c r="D6" s="133" t="s">
        <v>338</v>
      </c>
      <c r="E6" t="s">
        <v>334</v>
      </c>
      <c r="F6" t="s">
        <v>335</v>
      </c>
      <c r="G6" t="s">
        <v>336</v>
      </c>
      <c r="I6" s="133" t="s">
        <v>338</v>
      </c>
      <c r="J6" t="s">
        <v>340</v>
      </c>
      <c r="L6" s="134" t="s">
        <v>9</v>
      </c>
      <c r="M6" s="134" t="s">
        <v>341</v>
      </c>
      <c r="O6" s="133" t="s">
        <v>338</v>
      </c>
      <c r="P6" t="s">
        <v>342</v>
      </c>
      <c r="Q6" t="s">
        <v>343</v>
      </c>
    </row>
    <row r="7" spans="1:17">
      <c r="A7" s="93" t="s">
        <v>16</v>
      </c>
      <c r="B7">
        <v>87</v>
      </c>
      <c r="D7" s="93" t="s">
        <v>16</v>
      </c>
      <c r="E7" s="135">
        <v>1332.679910673563</v>
      </c>
      <c r="F7">
        <v>121</v>
      </c>
      <c r="G7">
        <v>247</v>
      </c>
      <c r="I7" s="93" t="s">
        <v>344</v>
      </c>
      <c r="J7">
        <v>2</v>
      </c>
      <c r="L7" t="str" cm="1">
        <f t="array" ref="L7:M7">IF(I7="","",I7:J7)</f>
        <v>Austria</v>
      </c>
      <c r="M7">
        <v>2</v>
      </c>
      <c r="O7" s="93" t="s">
        <v>344</v>
      </c>
      <c r="P7">
        <v>3.37</v>
      </c>
      <c r="Q7">
        <v>3.7450000000000001</v>
      </c>
    </row>
    <row r="8" spans="1:17">
      <c r="A8" s="93" t="s">
        <v>345</v>
      </c>
      <c r="B8">
        <v>1</v>
      </c>
      <c r="D8" s="93" t="s">
        <v>345</v>
      </c>
      <c r="E8" s="135">
        <v>930.70946550000008</v>
      </c>
      <c r="F8">
        <v>4</v>
      </c>
      <c r="G8">
        <v>4</v>
      </c>
      <c r="I8" s="93" t="s">
        <v>346</v>
      </c>
      <c r="J8">
        <v>5</v>
      </c>
      <c r="L8" t="str" cm="1">
        <f t="array" ref="L8:M8">IF(I8="","",I8:J8)</f>
        <v>Belgium</v>
      </c>
      <c r="M8">
        <v>5</v>
      </c>
      <c r="O8" s="93" t="s">
        <v>346</v>
      </c>
      <c r="P8">
        <v>2.9575</v>
      </c>
      <c r="Q8">
        <v>3.4174999999999995</v>
      </c>
    </row>
    <row r="9" spans="1:17">
      <c r="A9" s="93" t="s">
        <v>347</v>
      </c>
      <c r="B9">
        <v>115</v>
      </c>
      <c r="D9" s="93" t="s">
        <v>347</v>
      </c>
      <c r="E9" s="135">
        <v>2103.3644642956529</v>
      </c>
      <c r="F9">
        <v>521</v>
      </c>
      <c r="G9">
        <v>532</v>
      </c>
      <c r="I9" s="93" t="s">
        <v>348</v>
      </c>
      <c r="J9">
        <v>27</v>
      </c>
      <c r="L9" t="str" cm="1">
        <f t="array" ref="L9:M9">IF(I9="","",I9:J9)</f>
        <v>China</v>
      </c>
      <c r="M9">
        <v>27</v>
      </c>
      <c r="O9" s="93" t="s">
        <v>348</v>
      </c>
      <c r="P9">
        <v>3.0657142857142854</v>
      </c>
      <c r="Q9">
        <v>3.2642857142857138</v>
      </c>
    </row>
    <row r="10" spans="1:17">
      <c r="A10" s="93" t="s">
        <v>349</v>
      </c>
      <c r="B10">
        <v>203</v>
      </c>
      <c r="D10" s="93" t="s">
        <v>349</v>
      </c>
      <c r="E10" s="135">
        <v>1767.2944585620678</v>
      </c>
      <c r="F10">
        <v>646</v>
      </c>
      <c r="G10">
        <v>783</v>
      </c>
      <c r="I10" s="93" t="s">
        <v>350</v>
      </c>
      <c r="J10">
        <v>2</v>
      </c>
      <c r="L10" t="str" cm="1">
        <f t="array" ref="L10:M10">IF(I10="","",I10:J10)</f>
        <v>Croatia</v>
      </c>
      <c r="M10">
        <v>2</v>
      </c>
      <c r="O10" s="93" t="s">
        <v>350</v>
      </c>
    </row>
    <row r="11" spans="1:17">
      <c r="I11" s="93" t="s">
        <v>351</v>
      </c>
      <c r="J11">
        <v>1</v>
      </c>
      <c r="L11" t="str" cm="1">
        <f t="array" ref="L11:M11">IF(I11="","",I11:J11)</f>
        <v>Czech Republic</v>
      </c>
      <c r="M11">
        <v>1</v>
      </c>
      <c r="O11" s="93" t="s">
        <v>351</v>
      </c>
      <c r="P11">
        <v>3.09</v>
      </c>
      <c r="Q11">
        <v>3.59</v>
      </c>
    </row>
    <row r="12" spans="1:17">
      <c r="I12" s="93" t="s">
        <v>352</v>
      </c>
      <c r="J12">
        <v>4</v>
      </c>
      <c r="L12" t="str" cm="1">
        <f t="array" ref="L12:M12">IF(I12="","",I12:J12)</f>
        <v>Denmark</v>
      </c>
      <c r="M12">
        <v>4</v>
      </c>
      <c r="O12" s="93" t="s">
        <v>352</v>
      </c>
      <c r="P12">
        <v>3.28</v>
      </c>
      <c r="Q12">
        <v>3.5533333333333332</v>
      </c>
    </row>
    <row r="13" spans="1:17">
      <c r="I13" s="93" t="s">
        <v>353</v>
      </c>
      <c r="J13">
        <v>2</v>
      </c>
      <c r="L13" t="str" cm="1">
        <f t="array" ref="L13:M13">IF(I13="","",I13:J13)</f>
        <v>Finland</v>
      </c>
      <c r="M13">
        <v>2</v>
      </c>
      <c r="O13" s="93" t="s">
        <v>353</v>
      </c>
      <c r="P13">
        <v>3.12</v>
      </c>
      <c r="Q13">
        <v>3.7249999999999996</v>
      </c>
    </row>
    <row r="14" spans="1:17">
      <c r="I14" s="93" t="s">
        <v>354</v>
      </c>
      <c r="J14">
        <v>10</v>
      </c>
      <c r="L14" t="str" cm="1">
        <f t="array" ref="L14:M14">IF(I14="","",I14:J14)</f>
        <v>France</v>
      </c>
      <c r="M14">
        <v>10</v>
      </c>
      <c r="O14" s="93" t="s">
        <v>354</v>
      </c>
      <c r="P14">
        <v>2.9580000000000002</v>
      </c>
      <c r="Q14">
        <v>3.3119999999999998</v>
      </c>
    </row>
    <row r="15" spans="1:17">
      <c r="I15" s="93" t="s">
        <v>355</v>
      </c>
      <c r="J15">
        <v>13</v>
      </c>
      <c r="L15" t="str" cm="1">
        <f t="array" ref="L15:M15">IF(I15="","",I15:J15)</f>
        <v>Germany</v>
      </c>
      <c r="M15">
        <v>13</v>
      </c>
      <c r="O15" s="93" t="s">
        <v>355</v>
      </c>
      <c r="P15">
        <v>2.8250000000000002</v>
      </c>
      <c r="Q15">
        <v>3.1950000000000003</v>
      </c>
    </row>
    <row r="16" spans="1:17">
      <c r="I16" s="93" t="s">
        <v>356</v>
      </c>
      <c r="J16">
        <v>10</v>
      </c>
      <c r="L16" t="str" cm="1">
        <f t="array" ref="L16:M16">IF(I16="","",I16:J16)</f>
        <v>Hong Kong</v>
      </c>
      <c r="M16">
        <v>10</v>
      </c>
      <c r="O16" s="93" t="s">
        <v>356</v>
      </c>
      <c r="P16">
        <v>2.9849999999999999</v>
      </c>
      <c r="Q16">
        <v>3.3050000000000002</v>
      </c>
    </row>
    <row r="17" spans="9:17">
      <c r="I17" s="93" t="s">
        <v>357</v>
      </c>
      <c r="J17">
        <v>1</v>
      </c>
      <c r="L17" t="str" cm="1">
        <f t="array" ref="L17:M17">IF(I17="","",I17:J17)</f>
        <v>Hungary</v>
      </c>
      <c r="M17">
        <v>1</v>
      </c>
      <c r="O17" s="93" t="s">
        <v>357</v>
      </c>
      <c r="P17">
        <v>3.21</v>
      </c>
      <c r="Q17">
        <v>3.21</v>
      </c>
    </row>
    <row r="18" spans="9:17">
      <c r="I18" s="93" t="s">
        <v>358</v>
      </c>
      <c r="J18">
        <v>1</v>
      </c>
      <c r="L18" t="str" cm="1">
        <f t="array" ref="L18:M18">IF(I18="","",I18:J18)</f>
        <v>Iceland</v>
      </c>
      <c r="M18">
        <v>1</v>
      </c>
      <c r="O18" s="93" t="s">
        <v>358</v>
      </c>
    </row>
    <row r="19" spans="9:17">
      <c r="I19" s="93" t="s">
        <v>359</v>
      </c>
      <c r="J19">
        <v>1</v>
      </c>
      <c r="L19" t="str" cm="1">
        <f t="array" ref="L19:M19">IF(I19="","",I19:J19)</f>
        <v>India</v>
      </c>
      <c r="M19">
        <v>1</v>
      </c>
      <c r="O19" s="93" t="s">
        <v>359</v>
      </c>
    </row>
    <row r="20" spans="9:17">
      <c r="I20" s="93" t="s">
        <v>360</v>
      </c>
      <c r="J20">
        <v>1</v>
      </c>
      <c r="L20" t="str" cm="1">
        <f t="array" ref="L20:M20">IF(I20="","",I20:J20)</f>
        <v>Indonesia</v>
      </c>
      <c r="M20">
        <v>1</v>
      </c>
      <c r="O20" s="93" t="s">
        <v>360</v>
      </c>
      <c r="P20">
        <v>3.06</v>
      </c>
      <c r="Q20">
        <v>3.06</v>
      </c>
    </row>
    <row r="21" spans="9:17">
      <c r="I21" s="93" t="s">
        <v>361</v>
      </c>
      <c r="J21">
        <v>3</v>
      </c>
      <c r="L21" t="str" cm="1">
        <f t="array" ref="L21:M21">IF(I21="","",I21:J21)</f>
        <v>Ireland</v>
      </c>
      <c r="M21">
        <v>3</v>
      </c>
      <c r="O21" s="93" t="s">
        <v>361</v>
      </c>
      <c r="P21">
        <v>3.09</v>
      </c>
      <c r="Q21">
        <v>3.56</v>
      </c>
    </row>
    <row r="22" spans="9:17">
      <c r="I22" s="93" t="s">
        <v>362</v>
      </c>
      <c r="J22">
        <v>4</v>
      </c>
      <c r="L22" t="str" cm="1">
        <f t="array" ref="L22:M22">IF(I22="","",I22:J22)</f>
        <v>Italy</v>
      </c>
      <c r="M22">
        <v>4</v>
      </c>
      <c r="O22" s="93" t="s">
        <v>362</v>
      </c>
      <c r="P22">
        <v>3.46</v>
      </c>
      <c r="Q22">
        <v>4.0599999999999996</v>
      </c>
    </row>
    <row r="23" spans="9:17">
      <c r="I23" s="93" t="s">
        <v>17</v>
      </c>
      <c r="J23">
        <v>15</v>
      </c>
      <c r="L23" t="str" cm="1">
        <f t="array" ref="L23:M23">IF(I23="","",I23:J23)</f>
        <v>Japan</v>
      </c>
      <c r="M23">
        <v>15</v>
      </c>
      <c r="O23" s="93" t="s">
        <v>17</v>
      </c>
      <c r="P23">
        <v>3.2530769230769225</v>
      </c>
      <c r="Q23">
        <v>3.4946153846153845</v>
      </c>
    </row>
    <row r="24" spans="9:17">
      <c r="I24" s="93" t="s">
        <v>363</v>
      </c>
      <c r="J24">
        <v>1</v>
      </c>
      <c r="L24" t="str" cm="1">
        <f t="array" ref="L24:M24">IF(I24="","",I24:J24)</f>
        <v>Kazakhstan</v>
      </c>
      <c r="M24">
        <v>1</v>
      </c>
      <c r="O24" s="93" t="s">
        <v>363</v>
      </c>
      <c r="P24">
        <v>2.83</v>
      </c>
      <c r="Q24">
        <v>2.83</v>
      </c>
    </row>
    <row r="25" spans="9:17">
      <c r="I25" s="93" t="s">
        <v>364</v>
      </c>
      <c r="J25">
        <v>1</v>
      </c>
      <c r="L25" t="str" cm="1">
        <f t="array" ref="L25:M25">IF(I25="","",I25:J25)</f>
        <v>Lithuania</v>
      </c>
      <c r="M25">
        <v>1</v>
      </c>
      <c r="O25" s="93" t="s">
        <v>364</v>
      </c>
      <c r="P25">
        <v>2.97</v>
      </c>
      <c r="Q25">
        <v>3.2</v>
      </c>
    </row>
    <row r="26" spans="9:17">
      <c r="I26" s="93" t="s">
        <v>365</v>
      </c>
      <c r="J26">
        <v>12</v>
      </c>
      <c r="L26" t="str" cm="1">
        <f t="array" ref="L26:M26">IF(I26="","",I26:J26)</f>
        <v>Netherlands</v>
      </c>
      <c r="M26">
        <v>12</v>
      </c>
      <c r="O26" s="93" t="s">
        <v>365</v>
      </c>
      <c r="P26">
        <v>3.2822222222222219</v>
      </c>
      <c r="Q26">
        <v>3.5422222222222222</v>
      </c>
    </row>
    <row r="27" spans="9:17">
      <c r="I27" s="93" t="s">
        <v>366</v>
      </c>
      <c r="J27">
        <v>2</v>
      </c>
      <c r="L27" t="str" cm="1">
        <f t="array" ref="L27:M27">IF(I27="","",I27:J27)</f>
        <v>Norway</v>
      </c>
      <c r="M27">
        <v>2</v>
      </c>
      <c r="O27" s="93" t="s">
        <v>366</v>
      </c>
      <c r="P27">
        <v>2.8449999999999998</v>
      </c>
      <c r="Q27">
        <v>3.125</v>
      </c>
    </row>
    <row r="28" spans="9:17">
      <c r="I28" s="93" t="s">
        <v>367</v>
      </c>
      <c r="J28">
        <v>3</v>
      </c>
      <c r="L28" t="str" cm="1">
        <f t="array" ref="L28:M28">IF(I28="","",I28:J28)</f>
        <v>Philippines</v>
      </c>
      <c r="M28">
        <v>3</v>
      </c>
      <c r="O28" s="93" t="s">
        <v>367</v>
      </c>
    </row>
    <row r="29" spans="9:17">
      <c r="I29" s="93" t="s">
        <v>368</v>
      </c>
      <c r="J29">
        <v>4</v>
      </c>
      <c r="L29" t="str" cm="1">
        <f t="array" ref="L29:M29">IF(I29="","",I29:J29)</f>
        <v>Poland</v>
      </c>
      <c r="M29">
        <v>4</v>
      </c>
      <c r="O29" s="93" t="s">
        <v>368</v>
      </c>
      <c r="P29">
        <v>3.17</v>
      </c>
      <c r="Q29">
        <v>3.55</v>
      </c>
    </row>
    <row r="30" spans="9:17">
      <c r="I30" s="93" t="s">
        <v>369</v>
      </c>
      <c r="J30">
        <v>3</v>
      </c>
      <c r="L30" t="str" cm="1">
        <f t="array" ref="L30:M30">IF(I30="","",I30:J30)</f>
        <v>Portugal</v>
      </c>
      <c r="M30">
        <v>3</v>
      </c>
      <c r="O30" s="93" t="s">
        <v>369</v>
      </c>
      <c r="P30">
        <v>3.29</v>
      </c>
      <c r="Q30">
        <v>3.29</v>
      </c>
    </row>
    <row r="31" spans="9:17">
      <c r="I31" s="93" t="s">
        <v>370</v>
      </c>
      <c r="J31">
        <v>14</v>
      </c>
      <c r="L31" t="str" cm="1">
        <f t="array" ref="L31:M31">IF(I31="","",I31:J31)</f>
        <v>S. Korea</v>
      </c>
      <c r="M31">
        <v>14</v>
      </c>
      <c r="O31" s="93" t="s">
        <v>370</v>
      </c>
      <c r="P31">
        <v>3.3666666666666663</v>
      </c>
      <c r="Q31">
        <v>3.5622222222222226</v>
      </c>
    </row>
    <row r="32" spans="9:17">
      <c r="I32" s="93" t="s">
        <v>371</v>
      </c>
      <c r="J32">
        <v>10</v>
      </c>
      <c r="L32" t="str" cm="1">
        <f t="array" ref="L32:M32">IF(I32="","",I32:J32)</f>
        <v>Spain</v>
      </c>
      <c r="M32">
        <v>10</v>
      </c>
      <c r="O32" s="93" t="s">
        <v>371</v>
      </c>
      <c r="P32">
        <v>3.3033333333333328</v>
      </c>
      <c r="Q32">
        <v>3.6033333333333335</v>
      </c>
    </row>
    <row r="33" spans="9:17">
      <c r="I33" s="93" t="s">
        <v>372</v>
      </c>
      <c r="J33">
        <v>9</v>
      </c>
      <c r="L33" t="str" cm="1">
        <f t="array" ref="L33:M33">IF(I33="","",I33:J33)</f>
        <v>Sweden</v>
      </c>
      <c r="M33">
        <v>9</v>
      </c>
      <c r="O33" s="93" t="s">
        <v>372</v>
      </c>
      <c r="P33">
        <v>3.0816666666666666</v>
      </c>
      <c r="Q33">
        <v>3.5916666666666663</v>
      </c>
    </row>
    <row r="34" spans="9:17">
      <c r="I34" s="93" t="s">
        <v>373</v>
      </c>
      <c r="J34">
        <v>6</v>
      </c>
      <c r="L34" t="str" cm="1">
        <f t="array" ref="L34:M34">IF(I34="","",I34:J34)</f>
        <v>Switzerland</v>
      </c>
      <c r="M34">
        <v>6</v>
      </c>
      <c r="O34" s="93" t="s">
        <v>373</v>
      </c>
      <c r="P34">
        <v>3.0320000000000005</v>
      </c>
      <c r="Q34">
        <v>3.306</v>
      </c>
    </row>
    <row r="35" spans="9:17">
      <c r="I35" s="93" t="s">
        <v>374</v>
      </c>
      <c r="J35">
        <v>12</v>
      </c>
      <c r="L35" t="str" cm="1">
        <f t="array" ref="L35:M35">IF(I35="","",I35:J35)</f>
        <v>Taiwan</v>
      </c>
      <c r="M35">
        <v>12</v>
      </c>
      <c r="O35" s="93" t="s">
        <v>374</v>
      </c>
      <c r="P35">
        <v>2.9949999999999997</v>
      </c>
      <c r="Q35">
        <v>3.0833333333333335</v>
      </c>
    </row>
    <row r="36" spans="9:17">
      <c r="I36" s="93" t="s">
        <v>375</v>
      </c>
      <c r="J36">
        <v>4</v>
      </c>
      <c r="L36" t="str" cm="1">
        <f t="array" ref="L36:M36">IF(I36="","",I36:J36)</f>
        <v>Thailand</v>
      </c>
      <c r="M36">
        <v>4</v>
      </c>
      <c r="O36" s="93" t="s">
        <v>375</v>
      </c>
      <c r="P36">
        <v>3.0350000000000001</v>
      </c>
      <c r="Q36">
        <v>3.0350000000000001</v>
      </c>
    </row>
    <row r="37" spans="9:17">
      <c r="I37" s="93" t="s">
        <v>376</v>
      </c>
      <c r="J37">
        <v>20</v>
      </c>
      <c r="L37" t="str" cm="1">
        <f t="array" ref="L37:M37">IF(I37="","",I37:J37)</f>
        <v>UK</v>
      </c>
      <c r="M37">
        <v>20</v>
      </c>
      <c r="O37" s="93" t="s">
        <v>376</v>
      </c>
      <c r="P37">
        <v>3.5191666666666666</v>
      </c>
      <c r="Q37">
        <v>3.6808333333333327</v>
      </c>
    </row>
    <row r="38" spans="9:17">
      <c r="I38" s="93" t="s">
        <v>349</v>
      </c>
      <c r="J38">
        <v>203</v>
      </c>
      <c r="L38" t="str" cm="1">
        <f t="array" ref="L38:M38">IF(I38="","",I38:J38)</f>
        <v>Grand Total</v>
      </c>
      <c r="M38">
        <v>203</v>
      </c>
      <c r="O38" s="93" t="s">
        <v>349</v>
      </c>
      <c r="P38">
        <v>3.1797321428571421</v>
      </c>
      <c r="Q38">
        <v>3.4482142857142866</v>
      </c>
    </row>
    <row r="39" spans="9:17">
      <c r="L39" t="str" cm="1">
        <f t="array" ref="L39">IF(I39="","",I39:J39)</f>
        <v/>
      </c>
    </row>
    <row r="40" spans="9:17">
      <c r="L40" t="str" cm="1">
        <f t="array" ref="L40">IF(I40="","",I40:J40)</f>
        <v/>
      </c>
    </row>
    <row r="41" spans="9:17">
      <c r="L41" t="str" cm="1">
        <f t="array" ref="L41">IF(I41="","",I41:J41)</f>
        <v/>
      </c>
    </row>
    <row r="42" spans="9:17">
      <c r="L42" t="str" cm="1">
        <f t="array" ref="L42">IF(I42="","",I42:J42)</f>
        <v/>
      </c>
    </row>
    <row r="43" spans="9:17">
      <c r="L43" t="str" cm="1">
        <f t="array" ref="L43">IF(I43="","",I43:J43)</f>
        <v/>
      </c>
    </row>
    <row r="44" spans="9:17">
      <c r="L44" t="str" cm="1">
        <f t="array" ref="L44">IF(I44="","",I44:J44)</f>
        <v/>
      </c>
    </row>
    <row r="45" spans="9:17">
      <c r="L45" t="str" cm="1">
        <f t="array" ref="L45">IF(I45="","",I45:J45)</f>
        <v/>
      </c>
    </row>
    <row r="46" spans="9:17">
      <c r="L46" t="str" cm="1">
        <f t="array" ref="L46">IF(I46="","",I46:J46)</f>
        <v/>
      </c>
    </row>
    <row r="47" spans="9:17">
      <c r="L47" t="str" cm="1">
        <f t="array" ref="L47">IF(I47="","",I47:J47)</f>
        <v/>
      </c>
    </row>
    <row r="48" spans="9:17">
      <c r="L48" t="str" cm="1">
        <f t="array" ref="L48">IF(I48="","",I48:J48)</f>
        <v/>
      </c>
    </row>
    <row r="49" spans="12:12">
      <c r="L49" t="str" cm="1">
        <f t="array" ref="L49">IF(I49="","",I49:J49)</f>
        <v/>
      </c>
    </row>
    <row r="51" spans="12:12">
      <c r="L51" t="str">
        <f t="shared" ref="L51:L82" si="1">IF(I51="","",I51)</f>
        <v/>
      </c>
    </row>
    <row r="52" spans="12:12">
      <c r="L52" t="str">
        <f t="shared" si="1"/>
        <v/>
      </c>
    </row>
    <row r="53" spans="12:12">
      <c r="L53" t="str">
        <f t="shared" si="1"/>
        <v/>
      </c>
    </row>
    <row r="54" spans="12:12">
      <c r="L54" t="str">
        <f t="shared" si="1"/>
        <v/>
      </c>
    </row>
    <row r="55" spans="12:12">
      <c r="L55" t="str">
        <f t="shared" si="1"/>
        <v/>
      </c>
    </row>
    <row r="56" spans="12:12">
      <c r="L56" t="str">
        <f t="shared" si="1"/>
        <v/>
      </c>
    </row>
    <row r="57" spans="12:12">
      <c r="L57" t="str">
        <f t="shared" si="1"/>
        <v/>
      </c>
    </row>
    <row r="58" spans="12:12">
      <c r="L58" t="str">
        <f t="shared" si="1"/>
        <v/>
      </c>
    </row>
    <row r="59" spans="12:12">
      <c r="L59" t="str">
        <f t="shared" si="1"/>
        <v/>
      </c>
    </row>
    <row r="60" spans="12:12">
      <c r="L60" t="str">
        <f t="shared" si="1"/>
        <v/>
      </c>
    </row>
    <row r="61" spans="12:12">
      <c r="L61" t="str">
        <f t="shared" si="1"/>
        <v/>
      </c>
    </row>
    <row r="62" spans="12:12">
      <c r="L62" t="str">
        <f t="shared" si="1"/>
        <v/>
      </c>
    </row>
    <row r="63" spans="12:12">
      <c r="L63" t="str">
        <f t="shared" si="1"/>
        <v/>
      </c>
    </row>
    <row r="64" spans="12:12">
      <c r="L64" t="str">
        <f t="shared" si="1"/>
        <v/>
      </c>
    </row>
    <row r="65" spans="12:12">
      <c r="L65" t="str">
        <f t="shared" si="1"/>
        <v/>
      </c>
    </row>
    <row r="66" spans="12:12">
      <c r="L66" t="str">
        <f t="shared" si="1"/>
        <v/>
      </c>
    </row>
    <row r="67" spans="12:12">
      <c r="L67" t="str">
        <f t="shared" si="1"/>
        <v/>
      </c>
    </row>
    <row r="68" spans="12:12">
      <c r="L68" t="str">
        <f t="shared" si="1"/>
        <v/>
      </c>
    </row>
    <row r="69" spans="12:12">
      <c r="L69" t="str">
        <f t="shared" si="1"/>
        <v/>
      </c>
    </row>
    <row r="70" spans="12:12">
      <c r="L70" t="str">
        <f t="shared" si="1"/>
        <v/>
      </c>
    </row>
    <row r="71" spans="12:12">
      <c r="L71" t="str">
        <f t="shared" si="1"/>
        <v/>
      </c>
    </row>
    <row r="72" spans="12:12">
      <c r="L72" t="str">
        <f t="shared" si="1"/>
        <v/>
      </c>
    </row>
    <row r="73" spans="12:12">
      <c r="L73" t="str">
        <f t="shared" si="1"/>
        <v/>
      </c>
    </row>
    <row r="74" spans="12:12">
      <c r="L74" t="str">
        <f t="shared" si="1"/>
        <v/>
      </c>
    </row>
    <row r="75" spans="12:12">
      <c r="L75" t="str">
        <f t="shared" si="1"/>
        <v/>
      </c>
    </row>
    <row r="76" spans="12:12">
      <c r="L76" t="str">
        <f t="shared" si="1"/>
        <v/>
      </c>
    </row>
    <row r="77" spans="12:12">
      <c r="L77" t="str">
        <f t="shared" si="1"/>
        <v/>
      </c>
    </row>
    <row r="78" spans="12:12">
      <c r="L78" t="str">
        <f t="shared" si="1"/>
        <v/>
      </c>
    </row>
    <row r="79" spans="12:12">
      <c r="L79" t="str">
        <f t="shared" si="1"/>
        <v/>
      </c>
    </row>
    <row r="80" spans="12:12">
      <c r="L80" t="str">
        <f t="shared" si="1"/>
        <v/>
      </c>
    </row>
    <row r="81" spans="12:12">
      <c r="L81" t="str">
        <f t="shared" si="1"/>
        <v/>
      </c>
    </row>
    <row r="82" spans="12:12">
      <c r="L82" t="str">
        <f t="shared" si="1"/>
        <v/>
      </c>
    </row>
    <row r="83" spans="12:12">
      <c r="L83" t="str">
        <f t="shared" ref="L83:L114" si="2">IF(I83="","",I83)</f>
        <v/>
      </c>
    </row>
    <row r="84" spans="12:12">
      <c r="L84" t="str">
        <f t="shared" si="2"/>
        <v/>
      </c>
    </row>
    <row r="85" spans="12:12">
      <c r="L85" t="str">
        <f t="shared" si="2"/>
        <v/>
      </c>
    </row>
    <row r="86" spans="12:12">
      <c r="L86" t="str">
        <f t="shared" si="2"/>
        <v/>
      </c>
    </row>
    <row r="87" spans="12:12">
      <c r="L87" t="str">
        <f t="shared" si="2"/>
        <v/>
      </c>
    </row>
    <row r="88" spans="12:12">
      <c r="L88" t="str">
        <f t="shared" si="2"/>
        <v/>
      </c>
    </row>
    <row r="89" spans="12:12">
      <c r="L89" t="str">
        <f t="shared" si="2"/>
        <v/>
      </c>
    </row>
    <row r="90" spans="12:12">
      <c r="L90" t="str">
        <f t="shared" si="2"/>
        <v/>
      </c>
    </row>
    <row r="91" spans="12:12">
      <c r="L91" t="str">
        <f t="shared" si="2"/>
        <v/>
      </c>
    </row>
    <row r="92" spans="12:12">
      <c r="L92" t="str">
        <f t="shared" si="2"/>
        <v/>
      </c>
    </row>
    <row r="93" spans="12:12">
      <c r="L93" t="str">
        <f t="shared" si="2"/>
        <v/>
      </c>
    </row>
    <row r="94" spans="12:12">
      <c r="L94" t="str">
        <f t="shared" si="2"/>
        <v/>
      </c>
    </row>
    <row r="95" spans="12:12">
      <c r="L95" t="str">
        <f t="shared" si="2"/>
        <v/>
      </c>
    </row>
    <row r="96" spans="12:12">
      <c r="L96" t="str">
        <f t="shared" si="2"/>
        <v/>
      </c>
    </row>
    <row r="97" spans="12:12">
      <c r="L97" t="str">
        <f t="shared" si="2"/>
        <v/>
      </c>
    </row>
    <row r="98" spans="12:12">
      <c r="L98" t="str">
        <f t="shared" si="2"/>
        <v/>
      </c>
    </row>
    <row r="99" spans="12:12">
      <c r="L99" t="str">
        <f t="shared" si="2"/>
        <v/>
      </c>
    </row>
    <row r="100" spans="12:12">
      <c r="L100" t="str">
        <f t="shared" si="2"/>
        <v/>
      </c>
    </row>
    <row r="101" spans="12:12">
      <c r="L101" t="str">
        <f t="shared" si="2"/>
        <v/>
      </c>
    </row>
    <row r="102" spans="12:12">
      <c r="L102" t="str">
        <f t="shared" si="2"/>
        <v/>
      </c>
    </row>
    <row r="103" spans="12:12">
      <c r="L103" t="str">
        <f t="shared" si="2"/>
        <v/>
      </c>
    </row>
    <row r="104" spans="12:12">
      <c r="L104" t="str">
        <f t="shared" si="2"/>
        <v/>
      </c>
    </row>
    <row r="105" spans="12:12">
      <c r="L105" t="str">
        <f t="shared" si="2"/>
        <v/>
      </c>
    </row>
    <row r="106" spans="12:12">
      <c r="L106" t="str">
        <f t="shared" si="2"/>
        <v/>
      </c>
    </row>
    <row r="107" spans="12:12">
      <c r="L107" t="str">
        <f t="shared" si="2"/>
        <v/>
      </c>
    </row>
    <row r="108" spans="12:12">
      <c r="L108" t="str">
        <f t="shared" si="2"/>
        <v/>
      </c>
    </row>
    <row r="109" spans="12:12">
      <c r="L109" t="str">
        <f t="shared" si="2"/>
        <v/>
      </c>
    </row>
    <row r="110" spans="12:12">
      <c r="L110" t="str">
        <f t="shared" si="2"/>
        <v/>
      </c>
    </row>
    <row r="111" spans="12:12">
      <c r="L111" t="str">
        <f t="shared" si="2"/>
        <v/>
      </c>
    </row>
    <row r="112" spans="12:12">
      <c r="L112" t="str">
        <f t="shared" si="2"/>
        <v/>
      </c>
    </row>
    <row r="113" spans="12:12">
      <c r="L113" t="str">
        <f t="shared" si="2"/>
        <v/>
      </c>
    </row>
    <row r="114" spans="12:12">
      <c r="L114" t="str">
        <f t="shared" si="2"/>
        <v/>
      </c>
    </row>
    <row r="115" spans="12:12">
      <c r="L115" t="str">
        <f t="shared" ref="L115:L146" si="3">IF(I115="","",I115)</f>
        <v/>
      </c>
    </row>
    <row r="116" spans="12:12">
      <c r="L116" t="str">
        <f t="shared" si="3"/>
        <v/>
      </c>
    </row>
    <row r="117" spans="12:12">
      <c r="L117" t="str">
        <f t="shared" si="3"/>
        <v/>
      </c>
    </row>
    <row r="118" spans="12:12">
      <c r="L118" t="str">
        <f t="shared" si="3"/>
        <v/>
      </c>
    </row>
    <row r="119" spans="12:12">
      <c r="L119" t="str">
        <f t="shared" si="3"/>
        <v/>
      </c>
    </row>
    <row r="120" spans="12:12">
      <c r="L120" t="str">
        <f t="shared" si="3"/>
        <v/>
      </c>
    </row>
    <row r="121" spans="12:12">
      <c r="L121" t="str">
        <f t="shared" si="3"/>
        <v/>
      </c>
    </row>
    <row r="122" spans="12:12">
      <c r="L122" t="str">
        <f t="shared" si="3"/>
        <v/>
      </c>
    </row>
    <row r="123" spans="12:12">
      <c r="L123" t="str">
        <f t="shared" si="3"/>
        <v/>
      </c>
    </row>
    <row r="124" spans="12:12">
      <c r="L124" t="str">
        <f t="shared" si="3"/>
        <v/>
      </c>
    </row>
    <row r="125" spans="12:12">
      <c r="L125" t="str">
        <f t="shared" si="3"/>
        <v/>
      </c>
    </row>
    <row r="126" spans="12:12">
      <c r="L126" t="str">
        <f t="shared" si="3"/>
        <v/>
      </c>
    </row>
    <row r="127" spans="12:12">
      <c r="L127" t="str">
        <f t="shared" si="3"/>
        <v/>
      </c>
    </row>
    <row r="128" spans="12:12">
      <c r="L128" t="str">
        <f t="shared" si="3"/>
        <v/>
      </c>
    </row>
    <row r="129" spans="12:12">
      <c r="L129" t="str">
        <f t="shared" si="3"/>
        <v/>
      </c>
    </row>
    <row r="130" spans="12:12">
      <c r="L130" t="str">
        <f t="shared" si="3"/>
        <v/>
      </c>
    </row>
    <row r="131" spans="12:12">
      <c r="L131" t="str">
        <f t="shared" si="3"/>
        <v/>
      </c>
    </row>
    <row r="132" spans="12:12">
      <c r="L132" t="str">
        <f t="shared" si="3"/>
        <v/>
      </c>
    </row>
    <row r="133" spans="12:12">
      <c r="L133" t="str">
        <f t="shared" si="3"/>
        <v/>
      </c>
    </row>
    <row r="134" spans="12:12">
      <c r="L134" t="str">
        <f t="shared" si="3"/>
        <v/>
      </c>
    </row>
    <row r="135" spans="12:12">
      <c r="L135" t="str">
        <f t="shared" si="3"/>
        <v/>
      </c>
    </row>
    <row r="136" spans="12:12">
      <c r="L136" t="str">
        <f t="shared" si="3"/>
        <v/>
      </c>
    </row>
    <row r="137" spans="12:12">
      <c r="L137" t="str">
        <f t="shared" si="3"/>
        <v/>
      </c>
    </row>
    <row r="138" spans="12:12">
      <c r="L138" t="str">
        <f t="shared" si="3"/>
        <v/>
      </c>
    </row>
    <row r="139" spans="12:12">
      <c r="L139" t="str">
        <f t="shared" si="3"/>
        <v/>
      </c>
    </row>
    <row r="140" spans="12:12">
      <c r="L140" t="str">
        <f t="shared" si="3"/>
        <v/>
      </c>
    </row>
    <row r="141" spans="12:12">
      <c r="L141" t="str">
        <f t="shared" si="3"/>
        <v/>
      </c>
    </row>
    <row r="142" spans="12:12">
      <c r="L142" t="str">
        <f t="shared" si="3"/>
        <v/>
      </c>
    </row>
    <row r="143" spans="12:12">
      <c r="L143" t="str">
        <f t="shared" si="3"/>
        <v/>
      </c>
    </row>
    <row r="144" spans="12:12">
      <c r="L144" t="str">
        <f t="shared" si="3"/>
        <v/>
      </c>
    </row>
    <row r="145" spans="12:12">
      <c r="L145" t="str">
        <f t="shared" si="3"/>
        <v/>
      </c>
    </row>
    <row r="146" spans="12:12">
      <c r="L146" t="str">
        <f t="shared" si="3"/>
        <v/>
      </c>
    </row>
    <row r="147" spans="12:12">
      <c r="L147" t="str">
        <f t="shared" ref="L147:L162" si="4">IF(I147="","",I147)</f>
        <v/>
      </c>
    </row>
    <row r="148" spans="12:12">
      <c r="L148" t="str">
        <f t="shared" si="4"/>
        <v/>
      </c>
    </row>
    <row r="149" spans="12:12">
      <c r="L149" t="str">
        <f t="shared" si="4"/>
        <v/>
      </c>
    </row>
    <row r="150" spans="12:12">
      <c r="L150" t="str">
        <f t="shared" si="4"/>
        <v/>
      </c>
    </row>
    <row r="151" spans="12:12">
      <c r="L151" t="str">
        <f t="shared" si="4"/>
        <v/>
      </c>
    </row>
    <row r="152" spans="12:12">
      <c r="L152" t="str">
        <f t="shared" si="4"/>
        <v/>
      </c>
    </row>
    <row r="153" spans="12:12">
      <c r="L153" t="str">
        <f t="shared" si="4"/>
        <v/>
      </c>
    </row>
    <row r="154" spans="12:12">
      <c r="L154" t="str">
        <f t="shared" si="4"/>
        <v/>
      </c>
    </row>
    <row r="155" spans="12:12">
      <c r="L155" t="str">
        <f t="shared" si="4"/>
        <v/>
      </c>
    </row>
    <row r="156" spans="12:12">
      <c r="L156" t="str">
        <f t="shared" si="4"/>
        <v/>
      </c>
    </row>
    <row r="157" spans="12:12">
      <c r="L157" t="str">
        <f t="shared" si="4"/>
        <v/>
      </c>
    </row>
    <row r="158" spans="12:12">
      <c r="L158" t="str">
        <f t="shared" si="4"/>
        <v/>
      </c>
    </row>
    <row r="159" spans="12:12">
      <c r="L159" t="str">
        <f t="shared" si="4"/>
        <v/>
      </c>
    </row>
    <row r="160" spans="12:12">
      <c r="L160" t="str">
        <f t="shared" si="4"/>
        <v/>
      </c>
    </row>
    <row r="161" spans="12:12">
      <c r="L161" t="str">
        <f t="shared" si="4"/>
        <v/>
      </c>
    </row>
    <row r="162" spans="12:12">
      <c r="L162" t="str">
        <f t="shared" si="4"/>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60406-A325-A74C-9A02-35DD0A79DD4A}">
  <sheetPr codeName="Sheet9">
    <tabColor rgb="FFFFFF00"/>
  </sheetPr>
  <dimension ref="A1:E50"/>
  <sheetViews>
    <sheetView showGridLines="0" zoomScale="101" workbookViewId="0">
      <selection activeCell="H12" sqref="H12"/>
    </sheetView>
  </sheetViews>
  <sheetFormatPr defaultColWidth="10.85546875" defaultRowHeight="14.45"/>
  <sheetData>
    <row r="1" spans="1:5">
      <c r="A1" s="1" t="s">
        <v>377</v>
      </c>
      <c r="B1" s="1" t="s">
        <v>378</v>
      </c>
      <c r="C1" s="1"/>
      <c r="D1" s="1"/>
      <c r="E1" s="1" t="s">
        <v>379</v>
      </c>
    </row>
    <row r="2" spans="1:5">
      <c r="A2" t="str" cm="1">
        <f t="array" ref="A2:A33">_xlfn.UNIQUE('University Data'!P2:P274)</f>
        <v>EUR</v>
      </c>
      <c r="B2" t="s">
        <v>380</v>
      </c>
      <c r="C2" t="str">
        <f>IF(A2="","",_xlfn.CONCAT(A2,"/",B2))</f>
        <v>EUR/SGD</v>
      </c>
      <c r="D2" t="e" vm="1">
        <v>#VALUE!</v>
      </c>
      <c r="E2" s="35" cm="1">
        <f t="array" aca="1" ref="E2" ca="1">IF(D2=""," ",_FV(D2,"Price"))</f>
        <v>1.4944999999999999</v>
      </c>
    </row>
    <row r="3" spans="1:5">
      <c r="A3" t="str">
        <v>DKK</v>
      </c>
      <c r="B3" t="str">
        <f>IF(A3=""," ",B2)</f>
        <v>SGD</v>
      </c>
      <c r="C3" t="str">
        <f t="shared" ref="C3:C50" si="0">IF(A3="","",_xlfn.CONCAT(A3,"/",B3))</f>
        <v>DKK/SGD</v>
      </c>
      <c r="D3" t="e" vm="2">
        <v>#VALUE!</v>
      </c>
      <c r="E3" s="35" cm="1">
        <f t="array" aca="1" ref="E3" ca="1">IF(D3=""," ",_FV(D3,"Price"))</f>
        <v>0.2001</v>
      </c>
    </row>
    <row r="4" spans="1:5">
      <c r="A4" t="str">
        <v>USD</v>
      </c>
      <c r="B4" t="str">
        <f t="shared" ref="B4:B50" si="1">IF(A4=""," ",B3)</f>
        <v>SGD</v>
      </c>
      <c r="C4" t="str">
        <f t="shared" si="0"/>
        <v>USD/SGD</v>
      </c>
      <c r="D4" t="e" vm="3">
        <v>#VALUE!</v>
      </c>
      <c r="E4" s="35" cm="1">
        <f t="array" aca="1" ref="E4" ca="1">IF(D4=""," ",_FV(D4,"Price"))</f>
        <v>1.327</v>
      </c>
    </row>
    <row r="5" spans="1:5">
      <c r="A5" t="str">
        <v>PHP</v>
      </c>
      <c r="B5" t="str">
        <f t="shared" si="1"/>
        <v>SGD</v>
      </c>
      <c r="C5" t="str">
        <f t="shared" si="0"/>
        <v>PHP/SGD</v>
      </c>
      <c r="D5" t="e" vm="4">
        <v>#VALUE!</v>
      </c>
      <c r="E5" s="35" cm="1">
        <f t="array" aca="1" ref="E5" ca="1">IF(D5=""," ",_FV(D5,"Price"))</f>
        <v>2.324E-2</v>
      </c>
    </row>
    <row r="6" spans="1:5">
      <c r="A6" t="str">
        <v>AUD</v>
      </c>
      <c r="B6" t="str">
        <f t="shared" si="1"/>
        <v>SGD</v>
      </c>
      <c r="C6" t="str">
        <f t="shared" si="0"/>
        <v>AUD/SGD</v>
      </c>
      <c r="D6" t="e" vm="5">
        <v>#VALUE!</v>
      </c>
      <c r="E6" s="35" cm="1">
        <f t="array" aca="1" ref="E6" ca="1">IF(D6=""," ",_FV(D6,"Price"))</f>
        <v>0.82230000000000003</v>
      </c>
    </row>
    <row r="7" spans="1:5">
      <c r="A7" t="str">
        <v>NOK</v>
      </c>
      <c r="B7" t="str">
        <f t="shared" si="1"/>
        <v>SGD</v>
      </c>
      <c r="C7" t="str">
        <f t="shared" si="0"/>
        <v>NOK/SGD</v>
      </c>
      <c r="D7" t="e" vm="6">
        <v>#VALUE!</v>
      </c>
      <c r="E7" s="35" cm="1">
        <f t="array" aca="1" ref="E7" ca="1">IF(D7=""," ",_FV(D7,"Price"))</f>
        <v>0.12379999999999999</v>
      </c>
    </row>
    <row r="8" spans="1:5">
      <c r="A8" t="str">
        <v>CNY</v>
      </c>
      <c r="B8" t="str">
        <f t="shared" si="1"/>
        <v>SGD</v>
      </c>
      <c r="C8" t="str">
        <f t="shared" si="0"/>
        <v>CNY/SGD</v>
      </c>
      <c r="D8" t="e" vm="7">
        <v>#VALUE!</v>
      </c>
      <c r="E8" s="35" cm="1">
        <f t="array" aca="1" ref="E8" ca="1">IF(D8=""," ",_FV(D8,"Price"))</f>
        <v>0.1812</v>
      </c>
    </row>
    <row r="9" spans="1:5">
      <c r="A9" t="str">
        <v>HKD</v>
      </c>
      <c r="B9" t="str">
        <f t="shared" si="1"/>
        <v>SGD</v>
      </c>
      <c r="C9" t="str">
        <f t="shared" si="0"/>
        <v>HKD/SGD</v>
      </c>
      <c r="D9" t="e" vm="8">
        <v>#VALUE!</v>
      </c>
      <c r="E9" s="35" cm="1">
        <f t="array" aca="1" ref="E9" ca="1">IF(D9=""," ",_FV(D9,"Price"))</f>
        <v>0.1711</v>
      </c>
    </row>
    <row r="10" spans="1:5">
      <c r="A10" t="str">
        <v>THB</v>
      </c>
      <c r="B10" t="str">
        <f t="shared" si="1"/>
        <v>SGD</v>
      </c>
      <c r="C10" t="str">
        <f t="shared" si="0"/>
        <v>THB/SGD</v>
      </c>
      <c r="D10" t="e" vm="9">
        <v>#VALUE!</v>
      </c>
      <c r="E10" s="35" cm="1">
        <f t="array" aca="1" ref="E10" ca="1">IF(D10=""," ",_FV(D10,"Price"))</f>
        <v>3.9379999999999998E-2</v>
      </c>
    </row>
    <row r="11" spans="1:5">
      <c r="A11" t="str">
        <v>KRW</v>
      </c>
      <c r="B11" t="str">
        <f t="shared" si="1"/>
        <v>SGD</v>
      </c>
      <c r="C11" t="str">
        <f t="shared" si="0"/>
        <v>KRW/SGD</v>
      </c>
      <c r="D11" t="e" vm="10">
        <v>#VALUE!</v>
      </c>
      <c r="E11" s="35" cm="1">
        <f t="array" aca="1" ref="E11" ca="1">IF(D11=""," ",_FV(D11,"Price"))</f>
        <v>9.1509999999999996E-4</v>
      </c>
    </row>
    <row r="12" spans="1:5">
      <c r="A12" t="str">
        <v>JPY</v>
      </c>
      <c r="B12" t="str">
        <f t="shared" si="1"/>
        <v>SGD</v>
      </c>
      <c r="C12" t="str">
        <f t="shared" si="0"/>
        <v>JPY/SGD</v>
      </c>
      <c r="D12" t="e" vm="11">
        <v>#VALUE!</v>
      </c>
      <c r="E12" s="35" cm="1">
        <f t="array" aca="1" ref="E12" ca="1">IF(D12=""," ",_FV(D12,"Price"))</f>
        <v>9.2160000000000002E-3</v>
      </c>
    </row>
    <row r="13" spans="1:5">
      <c r="A13" t="str">
        <v>GBP</v>
      </c>
      <c r="B13" t="str">
        <f t="shared" si="1"/>
        <v>SGD</v>
      </c>
      <c r="C13" t="str">
        <f t="shared" si="0"/>
        <v>GBP/SGD</v>
      </c>
      <c r="D13" t="e" vm="12">
        <v>#VALUE!</v>
      </c>
      <c r="E13" s="35" cm="1">
        <f t="array" aca="1" ref="E13" ca="1">IF(D13=""," ",_FV(D13,"Price"))</f>
        <v>1.7242</v>
      </c>
    </row>
    <row r="14" spans="1:5">
      <c r="A14" t="str">
        <v>CAD</v>
      </c>
      <c r="B14" t="str">
        <f t="shared" si="1"/>
        <v>SGD</v>
      </c>
      <c r="C14" t="str">
        <f t="shared" si="0"/>
        <v>CAD/SGD</v>
      </c>
      <c r="D14" t="e" vm="13">
        <v>#VALUE!</v>
      </c>
      <c r="E14" s="35" cm="1">
        <f t="array" aca="1" ref="E14" ca="1">IF(D14=""," ",_FV(D14,"Price"))</f>
        <v>0.94950000000000001</v>
      </c>
    </row>
    <row r="15" spans="1:5">
      <c r="A15" t="str">
        <v>HUF</v>
      </c>
      <c r="B15" t="str">
        <f t="shared" si="1"/>
        <v>SGD</v>
      </c>
      <c r="C15" t="str">
        <f t="shared" si="0"/>
        <v>HUF/SGD</v>
      </c>
      <c r="D15" t="e" vm="14">
        <v>#VALUE!</v>
      </c>
      <c r="E15" s="35" cm="1">
        <f t="array" aca="1" ref="E15" ca="1">IF(D15=""," ",_FV(D15,"Price"))</f>
        <v>3.669E-3</v>
      </c>
    </row>
    <row r="16" spans="1:5">
      <c r="A16" t="str">
        <v>MAD</v>
      </c>
      <c r="B16" t="str">
        <f t="shared" si="1"/>
        <v>SGD</v>
      </c>
      <c r="C16" t="str">
        <f t="shared" si="0"/>
        <v>MAD/SGD</v>
      </c>
      <c r="D16" t="e" vm="15">
        <v>#VALUE!</v>
      </c>
      <c r="E16" s="35" cm="1">
        <f t="array" aca="1" ref="E16" ca="1">IF(D16=""," ",_FV(D16,"Price"))</f>
        <v>0.1416</v>
      </c>
    </row>
    <row r="17" spans="1:5">
      <c r="A17" t="str">
        <v>BRL</v>
      </c>
      <c r="B17" t="str">
        <f t="shared" si="1"/>
        <v>SGD</v>
      </c>
      <c r="C17" t="str">
        <f t="shared" si="0"/>
        <v>BRL/SGD</v>
      </c>
      <c r="D17" t="e" vm="16">
        <v>#VALUE!</v>
      </c>
      <c r="E17" s="35" cm="1">
        <f t="array" aca="1" ref="E17" ca="1">IF(D17=""," ",_FV(D17,"Price"))</f>
        <v>0.22550000000000001</v>
      </c>
    </row>
    <row r="18" spans="1:5">
      <c r="A18" t="str">
        <v>MXN</v>
      </c>
      <c r="B18" t="str">
        <f t="shared" si="1"/>
        <v>SGD</v>
      </c>
      <c r="C18" t="str">
        <f t="shared" si="0"/>
        <v>MXN/SGD</v>
      </c>
      <c r="D18" t="e" vm="17">
        <v>#VALUE!</v>
      </c>
      <c r="E18" s="35" cm="1">
        <f t="array" aca="1" ref="E18" ca="1">IF(D18=""," ",_FV(D18,"Price"))</f>
        <v>6.4869999999999997E-2</v>
      </c>
    </row>
    <row r="19" spans="1:5">
      <c r="A19" t="str">
        <v>SEK</v>
      </c>
      <c r="B19" t="str">
        <f t="shared" si="1"/>
        <v>SGD</v>
      </c>
      <c r="C19" t="str">
        <f t="shared" si="0"/>
        <v>SEK/SGD</v>
      </c>
      <c r="D19" t="e" vm="18">
        <v>#VALUE!</v>
      </c>
      <c r="E19" s="35" cm="1">
        <f t="array" aca="1" ref="E19" ca="1">IF(D19=""," ",_FV(D19,"Price"))</f>
        <v>0.13539999999999999</v>
      </c>
    </row>
    <row r="20" spans="1:5">
      <c r="A20" t="str">
        <v>KZT</v>
      </c>
      <c r="B20" t="str">
        <f t="shared" si="1"/>
        <v>SGD</v>
      </c>
      <c r="C20" t="str">
        <f t="shared" si="0"/>
        <v>KZT/SGD</v>
      </c>
      <c r="D20" t="e" vm="19">
        <v>#VALUE!</v>
      </c>
      <c r="E20" s="35" cm="1">
        <f t="array" aca="1" ref="E20" ca="1">IF(D20=""," ",_FV(D20,"Price"))</f>
        <v>2.5760000000000002E-3</v>
      </c>
    </row>
    <row r="21" spans="1:5">
      <c r="A21" t="str">
        <v>TRY</v>
      </c>
      <c r="B21" t="str">
        <f t="shared" si="1"/>
        <v>SGD</v>
      </c>
      <c r="C21" t="str">
        <f t="shared" si="0"/>
        <v>TRY/SGD</v>
      </c>
      <c r="D21" t="e" vm="20">
        <v>#VALUE!</v>
      </c>
      <c r="E21" s="35" cm="1">
        <f t="array" aca="1" ref="E21" ca="1">IF(D21=""," ",_FV(D21,"Price"))</f>
        <v>3.4860000000000002E-2</v>
      </c>
    </row>
    <row r="22" spans="1:5">
      <c r="A22" t="str">
        <v>PLN</v>
      </c>
      <c r="B22" t="str">
        <f t="shared" si="1"/>
        <v>SGD</v>
      </c>
      <c r="C22" t="str">
        <f t="shared" si="0"/>
        <v>PLN/SGD</v>
      </c>
      <c r="D22" t="e" vm="21">
        <v>#VALUE!</v>
      </c>
      <c r="E22" s="35" cm="1">
        <f t="array" aca="1" ref="E22" ca="1">IF(D22=""," ",_FV(D22,"Price"))</f>
        <v>0.3498</v>
      </c>
    </row>
    <row r="23" spans="1:5">
      <c r="A23" t="str">
        <v>TWD</v>
      </c>
      <c r="B23" t="str">
        <f t="shared" si="1"/>
        <v>SGD</v>
      </c>
      <c r="C23" t="str">
        <f t="shared" si="0"/>
        <v>TWD/SGD</v>
      </c>
      <c r="D23" t="e" vm="22">
        <v>#VALUE!</v>
      </c>
      <c r="E23" s="35" cm="1">
        <f t="array" aca="1" ref="E23" ca="1">IF(D23=""," ",_FV(D23,"Price"))</f>
        <v>4.0500000000000001E-2</v>
      </c>
    </row>
    <row r="24" spans="1:5">
      <c r="A24" t="str">
        <v>INR</v>
      </c>
      <c r="B24" t="str">
        <f t="shared" si="1"/>
        <v>SGD</v>
      </c>
      <c r="C24" t="str">
        <f t="shared" si="0"/>
        <v>INR/SGD</v>
      </c>
      <c r="D24" t="e" vm="23">
        <v>#VALUE!</v>
      </c>
      <c r="E24" s="35" cm="1">
        <f t="array" aca="1" ref="E24" ca="1">IF(D24=""," ",_FV(D24,"Price"))</f>
        <v>1.54E-2</v>
      </c>
    </row>
    <row r="25" spans="1:5">
      <c r="A25" t="str">
        <v>CZK</v>
      </c>
      <c r="B25" t="str">
        <f t="shared" si="1"/>
        <v>SGD</v>
      </c>
      <c r="C25" t="str">
        <f t="shared" si="0"/>
        <v>CZK/SGD</v>
      </c>
      <c r="D25" t="e" vm="24">
        <v>#VALUE!</v>
      </c>
      <c r="E25" s="35" cm="1">
        <f t="array" aca="1" ref="E25" ca="1">IF(D25=""," ",_FV(D25,"Price"))</f>
        <v>5.9549999999999999E-2</v>
      </c>
    </row>
    <row r="26" spans="1:5">
      <c r="A26" t="str">
        <v>CLP</v>
      </c>
      <c r="B26" t="str">
        <f t="shared" si="1"/>
        <v>SGD</v>
      </c>
      <c r="C26" t="str">
        <f t="shared" si="0"/>
        <v>CLP/SGD</v>
      </c>
      <c r="D26" t="e" vm="25">
        <v>#VALUE!</v>
      </c>
      <c r="E26" s="35" cm="1">
        <f t="array" aca="1" ref="E26" ca="1">IF(D26=""," ",_FV(D26,"Price"))</f>
        <v>1.3439999999999999E-3</v>
      </c>
    </row>
    <row r="27" spans="1:5">
      <c r="A27" t="str">
        <v>PEN</v>
      </c>
      <c r="B27" t="str">
        <f t="shared" si="1"/>
        <v>SGD</v>
      </c>
      <c r="C27" t="str">
        <f t="shared" si="0"/>
        <v>PEN/SGD</v>
      </c>
      <c r="D27" t="e" vm="26">
        <v>#VALUE!</v>
      </c>
      <c r="E27" s="35" cm="1">
        <f t="array" aca="1" ref="E27" ca="1">IF(D27=""," ",_FV(D27,"Price"))</f>
        <v>0.35520000000000002</v>
      </c>
    </row>
    <row r="28" spans="1:5">
      <c r="A28" t="str">
        <v>IDR</v>
      </c>
      <c r="B28" t="str">
        <f t="shared" si="1"/>
        <v>SGD</v>
      </c>
      <c r="C28" t="str">
        <f t="shared" si="0"/>
        <v>IDR/SGD</v>
      </c>
      <c r="D28" t="e" vm="27">
        <v>#VALUE!</v>
      </c>
      <c r="E28" s="35" cm="1">
        <f t="array" aca="1" ref="E28" ca="1">IF(D28=""," ",_FV(D28,"Price"))</f>
        <v>7.8899999999999993E-5</v>
      </c>
    </row>
    <row r="29" spans="1:5">
      <c r="A29" t="str">
        <v>NZD</v>
      </c>
      <c r="B29" t="str">
        <f t="shared" si="1"/>
        <v>SGD</v>
      </c>
      <c r="C29" t="str">
        <f t="shared" si="0"/>
        <v>NZD/SGD</v>
      </c>
      <c r="D29" t="e" vm="28">
        <v>#VALUE!</v>
      </c>
      <c r="E29" s="35" cm="1">
        <f t="array" aca="1" ref="E29" ca="1">IF(D29=""," ",_FV(D29,"Price"))</f>
        <v>0.76459999999999995</v>
      </c>
    </row>
    <row r="30" spans="1:5">
      <c r="A30" t="str">
        <v>CHF</v>
      </c>
      <c r="B30" t="str">
        <f t="shared" si="1"/>
        <v>SGD</v>
      </c>
      <c r="C30" t="str">
        <f t="shared" si="0"/>
        <v>CHF/SGD</v>
      </c>
      <c r="D30" t="e" vm="29">
        <v>#VALUE!</v>
      </c>
      <c r="E30" s="35" cm="1">
        <f t="array" aca="1" ref="E30" ca="1">IF(D30=""," ",_FV(D30,"Price"))</f>
        <v>1.61</v>
      </c>
    </row>
    <row r="31" spans="1:5">
      <c r="A31" t="str">
        <v>ISK</v>
      </c>
      <c r="B31" t="str">
        <f t="shared" si="1"/>
        <v>SGD</v>
      </c>
      <c r="C31" t="str">
        <f t="shared" si="0"/>
        <v>ISK/SGD</v>
      </c>
      <c r="D31" t="e" vm="30">
        <v>#VALUE!</v>
      </c>
      <c r="E31" s="35" cm="1">
        <f t="array" aca="1" ref="E31" ca="1">IF(D31=""," ",_FV(D31,"Price"))</f>
        <v>1.0290000000000001E-2</v>
      </c>
    </row>
    <row r="32" spans="1:5">
      <c r="A32" t="str">
        <v>ZAR</v>
      </c>
      <c r="B32" t="str">
        <f t="shared" si="1"/>
        <v>SGD</v>
      </c>
      <c r="C32" t="str">
        <f t="shared" si="0"/>
        <v>ZAR/SGD</v>
      </c>
      <c r="D32" t="e" vm="31">
        <v>#VALUE!</v>
      </c>
      <c r="E32" s="35" cm="1">
        <f t="array" aca="1" ref="E32" ca="1">IF(D32=""," ",_FV(D32,"Price"))</f>
        <v>6.8500000000000005E-2</v>
      </c>
    </row>
    <row r="33" spans="1:5">
      <c r="A33" t="str">
        <v>HRK</v>
      </c>
      <c r="B33" t="str">
        <f t="shared" si="1"/>
        <v>SGD</v>
      </c>
      <c r="C33" t="str">
        <f t="shared" si="0"/>
        <v>HRK/SGD</v>
      </c>
      <c r="D33" t="e" vm="32">
        <v>#VALUE!</v>
      </c>
      <c r="E33" s="35" cm="1">
        <f t="array" aca="1" ref="E33" ca="1">IF(D33=""," ",_FV(D33,"Price"))</f>
        <v>0.19020000000000001</v>
      </c>
    </row>
    <row r="34" spans="1:5">
      <c r="B34" t="str">
        <f t="shared" si="1"/>
        <v xml:space="preserve"> </v>
      </c>
      <c r="C34" t="str">
        <f t="shared" si="0"/>
        <v/>
      </c>
    </row>
    <row r="35" spans="1:5">
      <c r="B35" t="str">
        <f t="shared" si="1"/>
        <v xml:space="preserve"> </v>
      </c>
      <c r="C35" t="str">
        <f t="shared" si="0"/>
        <v/>
      </c>
      <c r="D35" t="s">
        <v>381</v>
      </c>
      <c r="E35" s="35" t="str" cm="1">
        <f t="array" ref="E35">IF(D35=""," ",_FV(D35,"Price"))</f>
        <v xml:space="preserve"> </v>
      </c>
    </row>
    <row r="36" spans="1:5">
      <c r="B36" t="str">
        <f t="shared" si="1"/>
        <v xml:space="preserve"> </v>
      </c>
      <c r="C36" t="str">
        <f t="shared" si="0"/>
        <v/>
      </c>
      <c r="D36" t="s">
        <v>381</v>
      </c>
      <c r="E36" s="35" t="str" cm="1">
        <f t="array" ref="E36">IF(D36=""," ",_FV(D36,"Price"))</f>
        <v xml:space="preserve"> </v>
      </c>
    </row>
    <row r="37" spans="1:5">
      <c r="B37" t="str">
        <f t="shared" si="1"/>
        <v xml:space="preserve"> </v>
      </c>
      <c r="C37" t="str">
        <f t="shared" si="0"/>
        <v/>
      </c>
      <c r="D37" t="s">
        <v>381</v>
      </c>
      <c r="E37" s="35" t="str" cm="1">
        <f t="array" ref="E37">IF(D37=""," ",_FV(D37,"Price"))</f>
        <v xml:space="preserve"> </v>
      </c>
    </row>
    <row r="38" spans="1:5">
      <c r="B38" t="str">
        <f t="shared" si="1"/>
        <v xml:space="preserve"> </v>
      </c>
      <c r="C38" t="str">
        <f t="shared" si="0"/>
        <v/>
      </c>
      <c r="D38" t="s">
        <v>381</v>
      </c>
      <c r="E38" s="35" t="str" cm="1">
        <f t="array" ref="E38">IF(D38=""," ",_FV(D38,"Price"))</f>
        <v xml:space="preserve"> </v>
      </c>
    </row>
    <row r="39" spans="1:5">
      <c r="B39" t="str">
        <f t="shared" si="1"/>
        <v xml:space="preserve"> </v>
      </c>
      <c r="C39" t="str">
        <f>IF(A39="","",_xlfn.CONCAT(A39,"/",B39))</f>
        <v/>
      </c>
      <c r="D39" t="s">
        <v>381</v>
      </c>
      <c r="E39" s="35" t="str" cm="1">
        <f t="array" ref="E39">IF(D39=""," ",_FV(D39,"Price"))</f>
        <v xml:space="preserve"> </v>
      </c>
    </row>
    <row r="40" spans="1:5">
      <c r="B40" t="str">
        <f t="shared" si="1"/>
        <v xml:space="preserve"> </v>
      </c>
      <c r="C40" t="str">
        <f t="shared" si="0"/>
        <v/>
      </c>
      <c r="D40" t="s">
        <v>381</v>
      </c>
      <c r="E40" s="35" t="str" cm="1">
        <f t="array" ref="E40">IF(D40=""," ",_FV(D40,"Price"))</f>
        <v xml:space="preserve"> </v>
      </c>
    </row>
    <row r="41" spans="1:5">
      <c r="B41" t="str">
        <f t="shared" si="1"/>
        <v xml:space="preserve"> </v>
      </c>
      <c r="C41" t="str">
        <f t="shared" si="0"/>
        <v/>
      </c>
      <c r="D41" t="s">
        <v>381</v>
      </c>
      <c r="E41" s="35" t="str" cm="1">
        <f t="array" ref="E41">IF(D41=""," ",_FV(D41,"Price"))</f>
        <v xml:space="preserve"> </v>
      </c>
    </row>
    <row r="42" spans="1:5">
      <c r="B42" t="str">
        <f t="shared" si="1"/>
        <v xml:space="preserve"> </v>
      </c>
      <c r="C42" t="str">
        <f t="shared" si="0"/>
        <v/>
      </c>
      <c r="D42" t="s">
        <v>381</v>
      </c>
      <c r="E42" s="35" t="str" cm="1">
        <f t="array" ref="E42">IF(D42=""," ",_FV(D42,"Price"))</f>
        <v xml:space="preserve"> </v>
      </c>
    </row>
    <row r="43" spans="1:5">
      <c r="B43" t="str">
        <f t="shared" si="1"/>
        <v xml:space="preserve"> </v>
      </c>
      <c r="C43" t="str">
        <f t="shared" si="0"/>
        <v/>
      </c>
      <c r="D43" t="s">
        <v>381</v>
      </c>
      <c r="E43" s="35" t="str" cm="1">
        <f t="array" ref="E43">IF(D43=""," ",_FV(D43,"Price"))</f>
        <v xml:space="preserve"> </v>
      </c>
    </row>
    <row r="44" spans="1:5">
      <c r="B44" t="str">
        <f t="shared" si="1"/>
        <v xml:space="preserve"> </v>
      </c>
      <c r="C44" t="str">
        <f t="shared" si="0"/>
        <v/>
      </c>
      <c r="D44" t="s">
        <v>381</v>
      </c>
      <c r="E44" s="35" t="str" cm="1">
        <f t="array" ref="E44">IF(D44=""," ",_FV(D44,"Price"))</f>
        <v xml:space="preserve"> </v>
      </c>
    </row>
    <row r="45" spans="1:5">
      <c r="B45" t="str">
        <f t="shared" si="1"/>
        <v xml:space="preserve"> </v>
      </c>
      <c r="C45" t="str">
        <f t="shared" si="0"/>
        <v/>
      </c>
      <c r="D45" t="s">
        <v>381</v>
      </c>
      <c r="E45" s="35" t="str" cm="1">
        <f t="array" ref="E45">IF(D45=""," ",_FV(D45,"Price"))</f>
        <v xml:space="preserve"> </v>
      </c>
    </row>
    <row r="46" spans="1:5">
      <c r="B46" t="str">
        <f t="shared" si="1"/>
        <v xml:space="preserve"> </v>
      </c>
      <c r="C46" t="str">
        <f t="shared" si="0"/>
        <v/>
      </c>
      <c r="D46" t="s">
        <v>381</v>
      </c>
      <c r="E46" s="35" t="str" cm="1">
        <f t="array" ref="E46">IF(D46=""," ",_FV(D46,"Price"))</f>
        <v xml:space="preserve"> </v>
      </c>
    </row>
    <row r="47" spans="1:5">
      <c r="B47" t="str">
        <f t="shared" si="1"/>
        <v xml:space="preserve"> </v>
      </c>
      <c r="C47" t="str">
        <f t="shared" si="0"/>
        <v/>
      </c>
      <c r="D47" t="s">
        <v>381</v>
      </c>
      <c r="E47" s="35" t="str" cm="1">
        <f t="array" ref="E47">IF(D47=""," ",_FV(D47,"Price"))</f>
        <v xml:space="preserve"> </v>
      </c>
    </row>
    <row r="48" spans="1:5">
      <c r="B48" t="str">
        <f t="shared" si="1"/>
        <v xml:space="preserve"> </v>
      </c>
      <c r="C48" t="str">
        <f t="shared" si="0"/>
        <v/>
      </c>
      <c r="D48" t="s">
        <v>381</v>
      </c>
      <c r="E48" s="35" t="str" cm="1">
        <f t="array" ref="E48">IF(D48=""," ",_FV(D48,"Price"))</f>
        <v xml:space="preserve"> </v>
      </c>
    </row>
    <row r="49" spans="2:5">
      <c r="B49" t="str">
        <f t="shared" si="1"/>
        <v xml:space="preserve"> </v>
      </c>
      <c r="C49" t="str">
        <f t="shared" si="0"/>
        <v/>
      </c>
      <c r="D49" t="s">
        <v>381</v>
      </c>
      <c r="E49" s="35" t="str" cm="1">
        <f t="array" ref="E49">IF(D49=""," ",_FV(D49,"Price"))</f>
        <v xml:space="preserve"> </v>
      </c>
    </row>
    <row r="50" spans="2:5">
      <c r="B50" t="str">
        <f t="shared" si="1"/>
        <v xml:space="preserve"> </v>
      </c>
      <c r="C50" t="str">
        <f t="shared" si="0"/>
        <v/>
      </c>
      <c r="D50" t="s">
        <v>381</v>
      </c>
      <c r="E50" s="35" t="str" cm="1">
        <f t="array" ref="E50">IF(D50=""," ",_FV(D50,"Price"))</f>
        <v xml:space="preserve"> </v>
      </c>
    </row>
  </sheetData>
  <conditionalFormatting sqref="A2:E33">
    <cfRule type="expression" dxfId="25" priority="1">
      <formula>A2&lt;&gt;""</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D8C0A-CD22-4959-B9D5-6964870F2D4B}">
  <sheetPr codeName="Sheet1">
    <tabColor theme="3"/>
  </sheetPr>
  <dimension ref="A1:V275"/>
  <sheetViews>
    <sheetView showGridLines="0" zoomScale="70" zoomScaleNormal="70" workbookViewId="0">
      <pane xSplit="5" ySplit="1" topLeftCell="F2" activePane="bottomRight" state="frozen"/>
      <selection pane="bottomRight" activeCell="K14" sqref="K14"/>
      <selection pane="bottomLeft" activeCell="E2" sqref="E2"/>
      <selection pane="topRight" activeCell="F1" sqref="F1"/>
    </sheetView>
  </sheetViews>
  <sheetFormatPr defaultColWidth="8.85546875" defaultRowHeight="15" customHeight="1" outlineLevelCol="1"/>
  <cols>
    <col min="1" max="1" width="12.5703125" style="22" customWidth="1" outlineLevel="1"/>
    <col min="2" max="2" width="12.42578125" style="22" customWidth="1" outlineLevel="1"/>
    <col min="3" max="3" width="15" style="22" customWidth="1" outlineLevel="1"/>
    <col min="4" max="4" width="16.5703125" style="22" customWidth="1" outlineLevel="1"/>
    <col min="5" max="5" width="27.5703125" style="21" customWidth="1"/>
    <col min="6" max="6" width="11.5703125" style="22" customWidth="1" outlineLevel="1"/>
    <col min="7" max="7" width="12.140625" style="22" customWidth="1" outlineLevel="1"/>
    <col min="8" max="8" width="14" style="46" customWidth="1"/>
    <col min="9" max="9" width="26.140625" style="22" customWidth="1"/>
    <col min="10" max="10" width="38.85546875" style="22" customWidth="1"/>
    <col min="11" max="11" width="12.5703125" style="22" customWidth="1" outlineLevel="1"/>
    <col min="12" max="12" width="18" style="46" customWidth="1" outlineLevel="1"/>
    <col min="13" max="13" width="18.5703125" style="46" customWidth="1" outlineLevel="1"/>
    <col min="14" max="14" width="18.85546875" style="46" customWidth="1" outlineLevel="1"/>
    <col min="15" max="15" width="16.42578125" style="46" customWidth="1" outlineLevel="1"/>
    <col min="16" max="16" width="11.42578125" style="22" customWidth="1" outlineLevel="1"/>
    <col min="17" max="17" width="25.85546875" style="100" customWidth="1"/>
    <col min="18" max="18" width="20.5703125" style="22" customWidth="1"/>
    <col min="19" max="19" width="28.5703125" style="21" customWidth="1"/>
    <col min="20" max="20" width="21.5703125" style="100" customWidth="1"/>
    <col min="21" max="21" width="20.42578125" style="14" customWidth="1"/>
    <col min="22" max="22" width="18.42578125" style="14" customWidth="1"/>
  </cols>
  <sheetData>
    <row r="1" spans="1:22" s="104" customFormat="1" ht="39.6">
      <c r="A1" s="129" t="s">
        <v>382</v>
      </c>
      <c r="B1" s="130" t="s">
        <v>8</v>
      </c>
      <c r="C1" s="130" t="s">
        <v>9</v>
      </c>
      <c r="D1" s="130" t="s">
        <v>383</v>
      </c>
      <c r="E1" s="130" t="s">
        <v>384</v>
      </c>
      <c r="F1" s="130" t="s">
        <v>385</v>
      </c>
      <c r="G1" s="130" t="s">
        <v>386</v>
      </c>
      <c r="H1" s="130" t="s">
        <v>387</v>
      </c>
      <c r="I1" s="131" t="s">
        <v>23</v>
      </c>
      <c r="J1" s="130" t="s">
        <v>388</v>
      </c>
      <c r="K1" s="130" t="s">
        <v>328</v>
      </c>
      <c r="L1" s="129" t="s">
        <v>389</v>
      </c>
      <c r="M1" s="130" t="s">
        <v>390</v>
      </c>
      <c r="N1" s="130" t="s">
        <v>391</v>
      </c>
      <c r="O1" s="130" t="s">
        <v>392</v>
      </c>
      <c r="P1" s="130" t="s">
        <v>393</v>
      </c>
      <c r="Q1" s="132" t="s">
        <v>394</v>
      </c>
      <c r="R1" s="130" t="s">
        <v>395</v>
      </c>
      <c r="S1" s="130" t="s">
        <v>396</v>
      </c>
      <c r="T1" s="132" t="s">
        <v>397</v>
      </c>
      <c r="U1" s="130" t="s">
        <v>398</v>
      </c>
      <c r="V1" s="131" t="s">
        <v>399</v>
      </c>
    </row>
    <row r="2" spans="1:22" ht="27.6">
      <c r="A2" s="126">
        <v>4045</v>
      </c>
      <c r="B2" s="2" t="s">
        <v>347</v>
      </c>
      <c r="C2" s="2" t="s">
        <v>353</v>
      </c>
      <c r="D2" s="2" t="s">
        <v>400</v>
      </c>
      <c r="E2" s="2" t="s">
        <v>56</v>
      </c>
      <c r="F2" s="2">
        <v>5</v>
      </c>
      <c r="G2" s="2">
        <v>5</v>
      </c>
      <c r="H2" s="41"/>
      <c r="I2" s="23" t="s">
        <v>401</v>
      </c>
      <c r="J2" s="18"/>
      <c r="K2" s="64" t="s">
        <v>402</v>
      </c>
      <c r="L2" s="65">
        <v>3.18</v>
      </c>
      <c r="M2" s="65">
        <v>3.92</v>
      </c>
      <c r="N2" s="65">
        <v>3.54</v>
      </c>
      <c r="O2" s="65">
        <v>3.76</v>
      </c>
      <c r="P2" s="20" t="str">
        <f>VLOOKUP(C2,'Currency code lookup'!$A$2:$C$156,2,0)</f>
        <v>EUR</v>
      </c>
      <c r="Q2" s="99">
        <v>600</v>
      </c>
      <c r="R2" s="36">
        <f ca="1">Q2*INDEX('Currency exchange rate'!$E$2:$E$50,MATCH('University Data'!P2,'Currency exchange rate'!$A$2:$A$50,0))</f>
        <v>896.69999999999993</v>
      </c>
      <c r="S2" s="79" t="s">
        <v>403</v>
      </c>
      <c r="T2" s="102">
        <v>400</v>
      </c>
      <c r="U2" s="37">
        <f ca="1">T2*INDEX('Currency exchange rate'!$E$2:$E$50,MATCH('University Data'!P2,'Currency exchange rate'!$A$2:$A$50,0))</f>
        <v>597.79999999999995</v>
      </c>
      <c r="V2" s="128">
        <f t="shared" ref="V2:V65" ca="1" si="0">U2+R2</f>
        <v>1494.5</v>
      </c>
    </row>
    <row r="3" spans="1:22" ht="27.6">
      <c r="A3" s="126">
        <v>4003</v>
      </c>
      <c r="B3" s="2" t="s">
        <v>347</v>
      </c>
      <c r="C3" s="2" t="s">
        <v>352</v>
      </c>
      <c r="D3" s="2" t="s">
        <v>404</v>
      </c>
      <c r="E3" s="2" t="s">
        <v>57</v>
      </c>
      <c r="F3" s="2">
        <v>6</v>
      </c>
      <c r="G3" s="2">
        <v>2</v>
      </c>
      <c r="H3" s="41"/>
      <c r="I3" s="23" t="s">
        <v>401</v>
      </c>
      <c r="J3" s="4"/>
      <c r="K3" s="18" t="s">
        <v>402</v>
      </c>
      <c r="L3" s="62">
        <v>3.22</v>
      </c>
      <c r="M3" s="63">
        <v>3.22</v>
      </c>
      <c r="N3" s="63">
        <v>3.36</v>
      </c>
      <c r="O3" s="63">
        <v>3.73</v>
      </c>
      <c r="P3" s="20" t="str">
        <f>VLOOKUP(C3,'Currency code lookup'!$A$2:$C$156,2,0)</f>
        <v>DKK</v>
      </c>
      <c r="Q3" s="99">
        <v>4000</v>
      </c>
      <c r="R3" s="36">
        <f ca="1">Q3*INDEX('Currency exchange rate'!$E$2:$E$50,MATCH('University Data'!P3,'Currency exchange rate'!$A$2:$A$50,0))</f>
        <v>800.4</v>
      </c>
      <c r="S3" s="79" t="s">
        <v>403</v>
      </c>
      <c r="T3" s="99">
        <v>3600</v>
      </c>
      <c r="U3" s="37">
        <f ca="1">T3*INDEX('Currency exchange rate'!$E$2:$E$50,MATCH('University Data'!P3,'Currency exchange rate'!$A$2:$A$50,0))</f>
        <v>720.36</v>
      </c>
      <c r="V3" s="128">
        <f t="shared" ca="1" si="0"/>
        <v>1520.76</v>
      </c>
    </row>
    <row r="4" spans="1:22" ht="14.45">
      <c r="A4" s="126">
        <v>4004</v>
      </c>
      <c r="B4" s="2" t="s">
        <v>405</v>
      </c>
      <c r="C4" s="2" t="s">
        <v>406</v>
      </c>
      <c r="D4" s="2" t="s">
        <v>407</v>
      </c>
      <c r="E4" s="2" t="s">
        <v>58</v>
      </c>
      <c r="F4" s="2">
        <v>4</v>
      </c>
      <c r="G4" s="2">
        <v>4</v>
      </c>
      <c r="H4" s="41"/>
      <c r="I4" s="23" t="s">
        <v>401</v>
      </c>
      <c r="J4" s="4"/>
      <c r="K4" s="18" t="s">
        <v>402</v>
      </c>
      <c r="L4" s="60">
        <v>3.12</v>
      </c>
      <c r="M4" s="61">
        <v>3.17</v>
      </c>
      <c r="N4" s="61">
        <v>3.51</v>
      </c>
      <c r="O4" s="61">
        <v>3.63</v>
      </c>
      <c r="P4" s="20" t="str">
        <f>VLOOKUP(C4,'Currency code lookup'!$A$2:$C$156,2,0)</f>
        <v>USD</v>
      </c>
      <c r="Q4" s="99">
        <v>1800</v>
      </c>
      <c r="R4" s="36">
        <f ca="1">Q4*INDEX('Currency exchange rate'!$E$2:$E$50,MATCH('University Data'!P4,'Currency exchange rate'!$A$2:$A$50,0))</f>
        <v>2388.6</v>
      </c>
      <c r="S4" s="79" t="s">
        <v>403</v>
      </c>
      <c r="T4" s="99">
        <f>7000/5</f>
        <v>1400</v>
      </c>
      <c r="U4" s="37">
        <f ca="1">T4*INDEX('Currency exchange rate'!$E$2:$E$50,MATCH('University Data'!P4,'Currency exchange rate'!$A$2:$A$50,0))</f>
        <v>1857.8</v>
      </c>
      <c r="V4" s="128">
        <f t="shared" ca="1" si="0"/>
        <v>4246.3999999999996</v>
      </c>
    </row>
    <row r="5" spans="1:22" ht="14.45">
      <c r="A5" s="126">
        <v>4005</v>
      </c>
      <c r="B5" s="2" t="s">
        <v>16</v>
      </c>
      <c r="C5" s="2" t="s">
        <v>367</v>
      </c>
      <c r="D5" s="2" t="s">
        <v>408</v>
      </c>
      <c r="E5" s="2" t="s">
        <v>59</v>
      </c>
      <c r="F5" s="2">
        <v>5</v>
      </c>
      <c r="G5" s="2">
        <v>5</v>
      </c>
      <c r="H5" s="41"/>
      <c r="I5" s="23" t="s">
        <v>401</v>
      </c>
      <c r="J5" s="24" t="s">
        <v>409</v>
      </c>
      <c r="K5" s="18" t="s">
        <v>402</v>
      </c>
      <c r="L5" s="60"/>
      <c r="M5" s="61"/>
      <c r="N5" s="61">
        <v>2.2599999999999998</v>
      </c>
      <c r="O5" s="61">
        <v>3.01</v>
      </c>
      <c r="P5" s="20" t="str">
        <f>VLOOKUP(C5,'Currency code lookup'!$A$2:$C$156,2,0)</f>
        <v>PHP</v>
      </c>
      <c r="Q5" s="99">
        <v>26950</v>
      </c>
      <c r="R5" s="36">
        <f ca="1">Q5*INDEX('Currency exchange rate'!$E$2:$E$50,MATCH('University Data'!P5,'Currency exchange rate'!$A$2:$A$50,0))</f>
        <v>626.31799999999998</v>
      </c>
      <c r="S5" s="79" t="s">
        <v>403</v>
      </c>
      <c r="T5" s="99">
        <f>87000/5</f>
        <v>17400</v>
      </c>
      <c r="U5" s="37">
        <f ca="1">T5*INDEX('Currency exchange rate'!$E$2:$E$50,MATCH('University Data'!P5,'Currency exchange rate'!$A$2:$A$50,0))</f>
        <v>404.37599999999998</v>
      </c>
      <c r="V5" s="128">
        <f t="shared" ca="1" si="0"/>
        <v>1030.694</v>
      </c>
    </row>
    <row r="6" spans="1:22" ht="14.45">
      <c r="A6" s="126">
        <v>4304</v>
      </c>
      <c r="B6" s="2" t="s">
        <v>410</v>
      </c>
      <c r="C6" s="2" t="s">
        <v>411</v>
      </c>
      <c r="D6" s="2" t="s">
        <v>412</v>
      </c>
      <c r="E6" s="2" t="s">
        <v>60</v>
      </c>
      <c r="F6" s="2">
        <v>3</v>
      </c>
      <c r="G6" s="2">
        <v>3</v>
      </c>
      <c r="H6" s="41">
        <v>3</v>
      </c>
      <c r="I6" s="23" t="s">
        <v>413</v>
      </c>
      <c r="J6" s="4" t="s">
        <v>414</v>
      </c>
      <c r="K6" s="18" t="s">
        <v>402</v>
      </c>
      <c r="L6" s="60">
        <v>3.09</v>
      </c>
      <c r="M6" s="61">
        <v>3.13</v>
      </c>
      <c r="N6" s="61">
        <v>3.36</v>
      </c>
      <c r="O6" s="61">
        <v>3.5</v>
      </c>
      <c r="P6" s="20" t="str">
        <f>VLOOKUP(C6,'Currency code lookup'!$A$2:$C$156,2,0)</f>
        <v>AUD</v>
      </c>
      <c r="Q6" s="99">
        <f>348*21/5</f>
        <v>1461.6</v>
      </c>
      <c r="R6" s="36">
        <f ca="1">Q6*INDEX('Currency exchange rate'!$E$2:$E$50,MATCH('University Data'!P6,'Currency exchange rate'!$A$2:$A$50,0))</f>
        <v>1201.8736799999999</v>
      </c>
      <c r="S6" s="79" t="s">
        <v>403</v>
      </c>
      <c r="T6" s="99">
        <f>AVERAGE(350*21/5,550*21/5)</f>
        <v>1890</v>
      </c>
      <c r="U6" s="37">
        <f ca="1">T6*INDEX('Currency exchange rate'!$E$2:$E$50,MATCH('University Data'!P6,'Currency exchange rate'!$A$2:$A$50,0))</f>
        <v>1554.1470000000002</v>
      </c>
      <c r="V6" s="128">
        <f t="shared" ca="1" si="0"/>
        <v>2756.0206800000001</v>
      </c>
    </row>
    <row r="7" spans="1:22" ht="27.6">
      <c r="A7" s="126">
        <v>4126</v>
      </c>
      <c r="B7" s="2" t="s">
        <v>405</v>
      </c>
      <c r="C7" s="2" t="s">
        <v>406</v>
      </c>
      <c r="D7" s="2" t="s">
        <v>415</v>
      </c>
      <c r="E7" s="2" t="s">
        <v>61</v>
      </c>
      <c r="F7" s="2">
        <v>6</v>
      </c>
      <c r="G7" s="2">
        <v>6</v>
      </c>
      <c r="H7" s="41"/>
      <c r="I7" s="23" t="s">
        <v>401</v>
      </c>
      <c r="J7" s="4"/>
      <c r="K7" s="18" t="s">
        <v>402</v>
      </c>
      <c r="L7" s="60">
        <v>2.67</v>
      </c>
      <c r="M7" s="61">
        <v>3.26</v>
      </c>
      <c r="N7" s="61">
        <v>2.66</v>
      </c>
      <c r="O7" s="61">
        <v>3.32</v>
      </c>
      <c r="P7" s="20" t="str">
        <f>VLOOKUP(C7,'Currency code lookup'!$A$2:$C$156,2,0)</f>
        <v>USD</v>
      </c>
      <c r="Q7" s="99">
        <v>5624</v>
      </c>
      <c r="R7" s="36">
        <f ca="1">Q7*INDEX('Currency exchange rate'!$E$2:$E$50,MATCH('University Data'!P7,'Currency exchange rate'!$A$2:$A$50,0))</f>
        <v>7463.0479999999998</v>
      </c>
      <c r="S7" s="79" t="s">
        <v>403</v>
      </c>
      <c r="T7" s="99">
        <f>14548/10</f>
        <v>1454.8</v>
      </c>
      <c r="U7" s="37">
        <f ca="1">T7*INDEX('Currency exchange rate'!$E$2:$E$50,MATCH('University Data'!P7,'Currency exchange rate'!$A$2:$A$50,0))</f>
        <v>1930.5195999999999</v>
      </c>
      <c r="V7" s="128">
        <f t="shared" ca="1" si="0"/>
        <v>9393.5676000000003</v>
      </c>
    </row>
    <row r="8" spans="1:22" ht="14.45">
      <c r="A8" s="126">
        <v>4009</v>
      </c>
      <c r="B8" s="2" t="s">
        <v>347</v>
      </c>
      <c r="C8" s="2" t="s">
        <v>366</v>
      </c>
      <c r="D8" s="2" t="s">
        <v>416</v>
      </c>
      <c r="E8" s="2" t="s">
        <v>62</v>
      </c>
      <c r="F8" s="2">
        <v>5</v>
      </c>
      <c r="G8" s="2">
        <v>5</v>
      </c>
      <c r="H8" s="41"/>
      <c r="I8" s="23" t="s">
        <v>401</v>
      </c>
      <c r="J8" s="4"/>
      <c r="K8" s="18" t="s">
        <v>402</v>
      </c>
      <c r="L8" s="60">
        <v>3.1</v>
      </c>
      <c r="M8" s="61">
        <v>3.35</v>
      </c>
      <c r="N8" s="61">
        <v>3.68</v>
      </c>
      <c r="O8" s="61">
        <v>3.96</v>
      </c>
      <c r="P8" s="20" t="str">
        <f>VLOOKUP(C8,'Currency code lookup'!$A$2:$C$156,2,0)</f>
        <v>NOK</v>
      </c>
      <c r="Q8" s="99">
        <v>13790</v>
      </c>
      <c r="R8" s="36">
        <f ca="1">Q8*INDEX('Currency exchange rate'!$E$2:$E$50,MATCH('University Data'!P8,'Currency exchange rate'!$A$2:$A$50,0))</f>
        <v>1707.202</v>
      </c>
      <c r="S8" s="79" t="s">
        <v>417</v>
      </c>
      <c r="T8" s="99">
        <v>7931</v>
      </c>
      <c r="U8" s="37">
        <f ca="1">T8*INDEX('Currency exchange rate'!$E$2:$E$50,MATCH('University Data'!P8,'Currency exchange rate'!$A$2:$A$50,0))</f>
        <v>981.8578</v>
      </c>
      <c r="V8" s="128">
        <f t="shared" ca="1" si="0"/>
        <v>2689.0598</v>
      </c>
    </row>
    <row r="9" spans="1:22" ht="14.45">
      <c r="A9" s="126">
        <v>4011</v>
      </c>
      <c r="B9" s="2" t="s">
        <v>347</v>
      </c>
      <c r="C9" s="2" t="s">
        <v>362</v>
      </c>
      <c r="D9" s="2" t="s">
        <v>418</v>
      </c>
      <c r="E9" s="2" t="s">
        <v>63</v>
      </c>
      <c r="F9" s="2">
        <v>8</v>
      </c>
      <c r="G9" s="2">
        <v>8</v>
      </c>
      <c r="H9" s="41"/>
      <c r="I9" s="23" t="s">
        <v>401</v>
      </c>
      <c r="J9" s="4"/>
      <c r="K9" s="18" t="s">
        <v>402</v>
      </c>
      <c r="L9" s="60">
        <v>3.46</v>
      </c>
      <c r="M9" s="61">
        <v>4.0599999999999996</v>
      </c>
      <c r="N9" s="61">
        <v>3.85</v>
      </c>
      <c r="O9" s="61">
        <v>3.97</v>
      </c>
      <c r="P9" s="20" t="str">
        <f>VLOOKUP(C9,'Currency code lookup'!$A$2:$C$156,2,0)</f>
        <v>EUR</v>
      </c>
      <c r="Q9" s="99">
        <v>1760</v>
      </c>
      <c r="R9" s="36">
        <f ca="1">Q9*INDEX('Currency exchange rate'!$E$2:$E$50,MATCH('University Data'!P9,'Currency exchange rate'!$A$2:$A$50,0))</f>
        <v>2630.3199999999997</v>
      </c>
      <c r="S9" s="79" t="s">
        <v>403</v>
      </c>
      <c r="T9" s="99">
        <v>700</v>
      </c>
      <c r="U9" s="37">
        <f ca="1">T9*INDEX('Currency exchange rate'!$E$2:$E$50,MATCH('University Data'!P9,'Currency exchange rate'!$A$2:$A$50,0))</f>
        <v>1046.1499999999999</v>
      </c>
      <c r="V9" s="128">
        <f t="shared" ca="1" si="0"/>
        <v>3676.4699999999993</v>
      </c>
    </row>
    <row r="10" spans="1:22" ht="27.6">
      <c r="A10" s="126">
        <v>4263</v>
      </c>
      <c r="B10" s="2" t="s">
        <v>347</v>
      </c>
      <c r="C10" s="2" t="s">
        <v>362</v>
      </c>
      <c r="D10" s="2" t="s">
        <v>418</v>
      </c>
      <c r="E10" s="2" t="s">
        <v>64</v>
      </c>
      <c r="F10" s="2">
        <v>3</v>
      </c>
      <c r="G10" s="2">
        <v>0</v>
      </c>
      <c r="H10" s="41">
        <v>3.2</v>
      </c>
      <c r="I10" s="23" t="s">
        <v>419</v>
      </c>
      <c r="J10" s="4"/>
      <c r="K10" s="18" t="s">
        <v>15</v>
      </c>
      <c r="L10" s="60"/>
      <c r="M10" s="61"/>
      <c r="N10" s="61">
        <v>3.33</v>
      </c>
      <c r="O10" s="61">
        <v>3.37</v>
      </c>
      <c r="P10" s="20" t="str">
        <f>VLOOKUP(C10,'Currency code lookup'!$A$2:$C$156,2,0)</f>
        <v>EUR</v>
      </c>
      <c r="Q10" s="99">
        <f>Q9</f>
        <v>1760</v>
      </c>
      <c r="R10" s="36">
        <f ca="1">Q10*INDEX('Currency exchange rate'!$E$2:$E$50,MATCH('University Data'!P10,'Currency exchange rate'!$A$2:$A$50,0))</f>
        <v>2630.3199999999997</v>
      </c>
      <c r="S10" s="79" t="s">
        <v>403</v>
      </c>
      <c r="T10" s="99">
        <f>T9</f>
        <v>700</v>
      </c>
      <c r="U10" s="37">
        <f ca="1">T10*INDEX('Currency exchange rate'!$E$2:$E$50,MATCH('University Data'!P10,'Currency exchange rate'!$A$2:$A$50,0))</f>
        <v>1046.1499999999999</v>
      </c>
      <c r="V10" s="128">
        <f t="shared" ca="1" si="0"/>
        <v>3676.4699999999993</v>
      </c>
    </row>
    <row r="11" spans="1:22" ht="14.45">
      <c r="A11" s="126">
        <v>4205</v>
      </c>
      <c r="B11" s="2" t="s">
        <v>347</v>
      </c>
      <c r="C11" s="2" t="s">
        <v>362</v>
      </c>
      <c r="D11" s="2" t="s">
        <v>418</v>
      </c>
      <c r="E11" s="2" t="s">
        <v>65</v>
      </c>
      <c r="F11" s="2">
        <v>3</v>
      </c>
      <c r="G11" s="2">
        <v>0</v>
      </c>
      <c r="H11" s="41"/>
      <c r="I11" s="23" t="s">
        <v>419</v>
      </c>
      <c r="J11" s="4"/>
      <c r="K11" s="18" t="s">
        <v>15</v>
      </c>
      <c r="L11" s="60"/>
      <c r="M11" s="61"/>
      <c r="N11" s="61">
        <v>3.45</v>
      </c>
      <c r="O11" s="61">
        <v>3.65</v>
      </c>
      <c r="P11" s="20" t="str">
        <f>VLOOKUP(C11,'Currency code lookup'!$A$2:$C$156,2,0)</f>
        <v>EUR</v>
      </c>
      <c r="Q11" s="99">
        <f>Q9</f>
        <v>1760</v>
      </c>
      <c r="R11" s="36">
        <f ca="1">Q11*INDEX('Currency exchange rate'!$E$2:$E$50,MATCH('University Data'!P11,'Currency exchange rate'!$A$2:$A$50,0))</f>
        <v>2630.3199999999997</v>
      </c>
      <c r="S11" s="79" t="s">
        <v>403</v>
      </c>
      <c r="T11" s="99">
        <f>T9</f>
        <v>700</v>
      </c>
      <c r="U11" s="37">
        <f ca="1">T11*INDEX('Currency exchange rate'!$E$2:$E$50,MATCH('University Data'!P11,'Currency exchange rate'!$A$2:$A$50,0))</f>
        <v>1046.1499999999999</v>
      </c>
      <c r="V11" s="128">
        <f t="shared" ca="1" si="0"/>
        <v>3676.4699999999993</v>
      </c>
    </row>
    <row r="12" spans="1:22" ht="27.6">
      <c r="A12" s="126">
        <v>4290</v>
      </c>
      <c r="B12" s="2" t="s">
        <v>405</v>
      </c>
      <c r="C12" s="2" t="s">
        <v>406</v>
      </c>
      <c r="D12" s="2" t="s">
        <v>420</v>
      </c>
      <c r="E12" s="2" t="s">
        <v>66</v>
      </c>
      <c r="F12" s="2">
        <v>2</v>
      </c>
      <c r="G12" s="2">
        <v>0</v>
      </c>
      <c r="H12" s="41"/>
      <c r="I12" s="23" t="s">
        <v>401</v>
      </c>
      <c r="J12" s="4"/>
      <c r="K12" s="18" t="s">
        <v>15</v>
      </c>
      <c r="L12" s="60"/>
      <c r="M12" s="61"/>
      <c r="N12" s="61">
        <v>3.6</v>
      </c>
      <c r="O12" s="61">
        <v>3.72</v>
      </c>
      <c r="P12" s="20" t="str">
        <f>VLOOKUP(C12,'Currency code lookup'!$A$2:$C$156,2,0)</f>
        <v>USD</v>
      </c>
      <c r="Q12" s="99">
        <v>1095</v>
      </c>
      <c r="R12" s="36">
        <f ca="1">Q12*INDEX('Currency exchange rate'!$E$2:$E$50,MATCH('University Data'!P12,'Currency exchange rate'!$A$2:$A$50,0))</f>
        <v>1453.0650000000001</v>
      </c>
      <c r="S12" s="79" t="s">
        <v>403</v>
      </c>
      <c r="T12" s="99">
        <f>19876/10</f>
        <v>1987.6</v>
      </c>
      <c r="U12" s="37">
        <f ca="1">T12*INDEX('Currency exchange rate'!$E$2:$E$50,MATCH('University Data'!P12,'Currency exchange rate'!$A$2:$A$50,0))</f>
        <v>2637.5451999999996</v>
      </c>
      <c r="V12" s="128">
        <f t="shared" ca="1" si="0"/>
        <v>4090.6101999999996</v>
      </c>
    </row>
    <row r="13" spans="1:22" ht="14.45">
      <c r="A13" s="126">
        <v>4162</v>
      </c>
      <c r="B13" s="2" t="s">
        <v>347</v>
      </c>
      <c r="C13" s="2" t="s">
        <v>355</v>
      </c>
      <c r="D13" s="2" t="s">
        <v>421</v>
      </c>
      <c r="E13" s="2" t="s">
        <v>67</v>
      </c>
      <c r="F13" s="2">
        <v>4</v>
      </c>
      <c r="G13" s="2">
        <v>0</v>
      </c>
      <c r="H13" s="41"/>
      <c r="I13" s="23" t="s">
        <v>419</v>
      </c>
      <c r="J13" s="4"/>
      <c r="K13" s="18" t="s">
        <v>15</v>
      </c>
      <c r="L13" s="60"/>
      <c r="M13" s="61"/>
      <c r="N13" s="61">
        <v>3.36</v>
      </c>
      <c r="O13" s="61">
        <v>3.49</v>
      </c>
      <c r="P13" s="20" t="str">
        <f>VLOOKUP(C13,'Currency code lookup'!$A$2:$C$156,2,0)</f>
        <v>EUR</v>
      </c>
      <c r="Q13" s="99">
        <v>1000</v>
      </c>
      <c r="R13" s="36">
        <f ca="1">Q13*INDEX('Currency exchange rate'!$E$2:$E$50,MATCH('University Data'!P13,'Currency exchange rate'!$A$2:$A$50,0))</f>
        <v>1494.5</v>
      </c>
      <c r="S13" s="79" t="s">
        <v>403</v>
      </c>
      <c r="T13" s="99">
        <f>3500/5</f>
        <v>700</v>
      </c>
      <c r="U13" s="37">
        <f ca="1">T13*INDEX('Currency exchange rate'!$E$2:$E$50,MATCH('University Data'!P13,'Currency exchange rate'!$A$2:$A$50,0))</f>
        <v>1046.1499999999999</v>
      </c>
      <c r="V13" s="128">
        <f t="shared" ca="1" si="0"/>
        <v>2540.6499999999996</v>
      </c>
    </row>
    <row r="14" spans="1:22" ht="41.45">
      <c r="A14" s="126">
        <v>4378</v>
      </c>
      <c r="B14" s="2" t="s">
        <v>16</v>
      </c>
      <c r="C14" s="2" t="s">
        <v>348</v>
      </c>
      <c r="D14" s="2" t="s">
        <v>422</v>
      </c>
      <c r="E14" s="2" t="s">
        <v>68</v>
      </c>
      <c r="F14" s="2">
        <v>2</v>
      </c>
      <c r="G14" s="2">
        <v>2</v>
      </c>
      <c r="H14" s="41">
        <v>3</v>
      </c>
      <c r="I14" s="23" t="s">
        <v>419</v>
      </c>
      <c r="J14" s="4" t="s">
        <v>423</v>
      </c>
      <c r="K14" s="18" t="s">
        <v>402</v>
      </c>
      <c r="L14" s="60"/>
      <c r="M14" s="61"/>
      <c r="N14" s="61">
        <v>3.5</v>
      </c>
      <c r="O14" s="61">
        <v>3.5</v>
      </c>
      <c r="P14" s="20" t="str">
        <f>VLOOKUP(C14,'Currency code lookup'!$A$2:$C$156,2,0)</f>
        <v>CNY</v>
      </c>
      <c r="Q14" s="99">
        <v>3400</v>
      </c>
      <c r="R14" s="36">
        <f ca="1">Q14*INDEX('Currency exchange rate'!$E$2:$E$50,MATCH('University Data'!P14,'Currency exchange rate'!$A$2:$A$50,0))</f>
        <v>616.08000000000004</v>
      </c>
      <c r="S14" s="79" t="s">
        <v>417</v>
      </c>
      <c r="T14" s="99">
        <f>450/5</f>
        <v>90</v>
      </c>
      <c r="U14" s="37">
        <f ca="1">T14*INDEX('Currency exchange rate'!$E$2:$E$50,MATCH('University Data'!P14,'Currency exchange rate'!$A$2:$A$50,0))</f>
        <v>16.308</v>
      </c>
      <c r="V14" s="128">
        <f t="shared" ca="1" si="0"/>
        <v>632.38800000000003</v>
      </c>
    </row>
    <row r="15" spans="1:22" ht="14.45">
      <c r="A15" s="126">
        <v>4022</v>
      </c>
      <c r="B15" s="2" t="s">
        <v>16</v>
      </c>
      <c r="C15" s="25" t="s">
        <v>356</v>
      </c>
      <c r="D15" s="2" t="s">
        <v>424</v>
      </c>
      <c r="E15" s="2" t="s">
        <v>69</v>
      </c>
      <c r="F15" s="2">
        <v>2</v>
      </c>
      <c r="G15" s="2">
        <v>2</v>
      </c>
      <c r="H15" s="42">
        <v>3</v>
      </c>
      <c r="I15" s="26" t="s">
        <v>401</v>
      </c>
      <c r="J15" s="4"/>
      <c r="K15" s="18" t="s">
        <v>402</v>
      </c>
      <c r="L15" s="60"/>
      <c r="M15" s="61"/>
      <c r="N15" s="61">
        <v>3.29</v>
      </c>
      <c r="O15" s="61">
        <v>3.74</v>
      </c>
      <c r="P15" s="20" t="str">
        <f>VLOOKUP(C15,'Currency code lookup'!$A$2:$C$156,2,0)</f>
        <v>HKD</v>
      </c>
      <c r="Q15" s="99">
        <f>35000/10</f>
        <v>3500</v>
      </c>
      <c r="R15" s="36">
        <f ca="1">Q15*INDEX('Currency exchange rate'!$E$2:$E$50,MATCH('University Data'!P15,'Currency exchange rate'!$A$2:$A$50,0))</f>
        <v>598.85</v>
      </c>
      <c r="S15" s="79" t="s">
        <v>417</v>
      </c>
      <c r="T15" s="99">
        <f>16000/10</f>
        <v>1600</v>
      </c>
      <c r="U15" s="37">
        <f ca="1">T15*INDEX('Currency exchange rate'!$E$2:$E$50,MATCH('University Data'!P15,'Currency exchange rate'!$A$2:$A$50,0))</f>
        <v>273.76</v>
      </c>
      <c r="V15" s="128">
        <f t="shared" ca="1" si="0"/>
        <v>872.61</v>
      </c>
    </row>
    <row r="16" spans="1:22" ht="14.45">
      <c r="A16" s="126">
        <v>4016</v>
      </c>
      <c r="B16" s="2" t="s">
        <v>16</v>
      </c>
      <c r="C16" s="2" t="s">
        <v>375</v>
      </c>
      <c r="D16" s="2" t="s">
        <v>425</v>
      </c>
      <c r="E16" s="2" t="s">
        <v>70</v>
      </c>
      <c r="F16" s="2">
        <v>2</v>
      </c>
      <c r="G16" s="2">
        <v>2</v>
      </c>
      <c r="H16" s="41">
        <v>2.75</v>
      </c>
      <c r="I16" s="23" t="s">
        <v>401</v>
      </c>
      <c r="J16" s="4" t="s">
        <v>426</v>
      </c>
      <c r="K16" s="18" t="s">
        <v>402</v>
      </c>
      <c r="L16" s="60">
        <v>2.75</v>
      </c>
      <c r="M16" s="61">
        <v>2.75</v>
      </c>
      <c r="N16" s="61">
        <v>2.9</v>
      </c>
      <c r="O16" s="61">
        <v>2.9</v>
      </c>
      <c r="P16" s="20" t="str">
        <f>VLOOKUP(C16,'Currency code lookup'!$A$2:$C$156,2,0)</f>
        <v>THB</v>
      </c>
      <c r="Q16" s="99">
        <v>13000</v>
      </c>
      <c r="R16" s="36">
        <f ca="1">Q16*INDEX('Currency exchange rate'!$E$2:$E$50,MATCH('University Data'!P16,'Currency exchange rate'!$A$2:$A$50,0))</f>
        <v>511.94</v>
      </c>
      <c r="S16" s="79" t="s">
        <v>403</v>
      </c>
      <c r="T16" s="99">
        <v>15000</v>
      </c>
      <c r="U16" s="37">
        <f ca="1">T16*INDEX('Currency exchange rate'!$E$2:$E$50,MATCH('University Data'!P16,'Currency exchange rate'!$A$2:$A$50,0))</f>
        <v>590.69999999999993</v>
      </c>
      <c r="V16" s="128">
        <f t="shared" ca="1" si="0"/>
        <v>1102.6399999999999</v>
      </c>
    </row>
    <row r="17" spans="1:22" ht="69">
      <c r="A17" s="126">
        <v>4455</v>
      </c>
      <c r="B17" s="2" t="s">
        <v>16</v>
      </c>
      <c r="C17" s="2" t="s">
        <v>375</v>
      </c>
      <c r="D17" s="2" t="s">
        <v>425</v>
      </c>
      <c r="E17" s="2" t="s">
        <v>71</v>
      </c>
      <c r="F17" s="2">
        <v>10</v>
      </c>
      <c r="G17" s="2">
        <v>10</v>
      </c>
      <c r="H17" s="41">
        <v>2.75</v>
      </c>
      <c r="I17" s="23" t="s">
        <v>401</v>
      </c>
      <c r="J17" s="4" t="s">
        <v>427</v>
      </c>
      <c r="K17" s="18" t="s">
        <v>402</v>
      </c>
      <c r="L17" s="60"/>
      <c r="M17" s="61"/>
      <c r="N17" s="61">
        <v>2.95</v>
      </c>
      <c r="O17" s="61">
        <v>2.95</v>
      </c>
      <c r="P17" s="20" t="str">
        <f>VLOOKUP(C17,'Currency code lookup'!$A$2:$C$156,2,0)</f>
        <v>THB</v>
      </c>
      <c r="Q17" s="99">
        <f>Q16</f>
        <v>13000</v>
      </c>
      <c r="R17" s="36">
        <f ca="1">Q17*INDEX('Currency exchange rate'!$E$2:$E$50,MATCH('University Data'!P17,'Currency exchange rate'!$A$2:$A$50,0))</f>
        <v>511.94</v>
      </c>
      <c r="S17" s="79" t="s">
        <v>403</v>
      </c>
      <c r="T17" s="99">
        <f>T16</f>
        <v>15000</v>
      </c>
      <c r="U17" s="37">
        <f ca="1">T17*INDEX('Currency exchange rate'!$E$2:$E$50,MATCH('University Data'!P17,'Currency exchange rate'!$A$2:$A$50,0))</f>
        <v>590.69999999999993</v>
      </c>
      <c r="V17" s="128">
        <f t="shared" ca="1" si="0"/>
        <v>1102.6399999999999</v>
      </c>
    </row>
    <row r="18" spans="1:22" ht="14.45">
      <c r="A18" s="126">
        <v>4319</v>
      </c>
      <c r="B18" s="2" t="s">
        <v>16</v>
      </c>
      <c r="C18" s="2" t="s">
        <v>370</v>
      </c>
      <c r="D18" s="2" t="s">
        <v>428</v>
      </c>
      <c r="E18" s="4" t="s">
        <v>72</v>
      </c>
      <c r="F18" s="2">
        <v>2</v>
      </c>
      <c r="G18" s="2">
        <v>2</v>
      </c>
      <c r="H18" s="41"/>
      <c r="I18" s="23" t="s">
        <v>401</v>
      </c>
      <c r="J18" s="4"/>
      <c r="K18" s="18" t="s">
        <v>402</v>
      </c>
      <c r="L18" s="60"/>
      <c r="M18" s="61"/>
      <c r="N18" s="61">
        <v>3.69</v>
      </c>
      <c r="O18" s="61">
        <v>3.71</v>
      </c>
      <c r="P18" s="20" t="str">
        <f>VLOOKUP(C18,'Currency code lookup'!$A$2:$C$156,2,0)</f>
        <v>KRW</v>
      </c>
      <c r="Q18" s="99">
        <v>10250000</v>
      </c>
      <c r="R18" s="36">
        <f ca="1">Q18*INDEX('Currency exchange rate'!$E$2:$E$50,MATCH('University Data'!P18,'Currency exchange rate'!$A$2:$A$50,0))</f>
        <v>9379.7749999999996</v>
      </c>
      <c r="S18" s="79" t="s">
        <v>403</v>
      </c>
      <c r="T18" s="99">
        <f>1280000/5</f>
        <v>256000</v>
      </c>
      <c r="U18" s="37">
        <f ca="1">T18*INDEX('Currency exchange rate'!$E$2:$E$50,MATCH('University Data'!P18,'Currency exchange rate'!$A$2:$A$50,0))</f>
        <v>234.26559999999998</v>
      </c>
      <c r="V18" s="128">
        <f t="shared" ca="1" si="0"/>
        <v>9614.0406000000003</v>
      </c>
    </row>
    <row r="19" spans="1:22" ht="14.45">
      <c r="A19" s="126">
        <v>4243</v>
      </c>
      <c r="B19" s="2" t="s">
        <v>16</v>
      </c>
      <c r="C19" s="2" t="s">
        <v>17</v>
      </c>
      <c r="D19" s="2" t="s">
        <v>429</v>
      </c>
      <c r="E19" s="2" t="s">
        <v>73</v>
      </c>
      <c r="F19" s="2">
        <v>0</v>
      </c>
      <c r="G19" s="2">
        <v>3</v>
      </c>
      <c r="H19" s="41"/>
      <c r="I19" s="23" t="s">
        <v>401</v>
      </c>
      <c r="J19" s="4"/>
      <c r="K19" s="18" t="s">
        <v>430</v>
      </c>
      <c r="L19" s="60">
        <v>3.02</v>
      </c>
      <c r="M19" s="61">
        <v>3.26</v>
      </c>
      <c r="N19" s="61"/>
      <c r="O19" s="61"/>
      <c r="P19" s="20" t="str">
        <f>VLOOKUP(C19,'Currency code lookup'!$A$2:$C$156,2,0)</f>
        <v>JPY</v>
      </c>
      <c r="Q19" s="99">
        <v>50000</v>
      </c>
      <c r="R19" s="36">
        <f ca="1">Q19*INDEX('Currency exchange rate'!$E$2:$E$50,MATCH('University Data'!P19,'Currency exchange rate'!$A$2:$A$50,0))</f>
        <v>460.8</v>
      </c>
      <c r="S19" s="79" t="s">
        <v>417</v>
      </c>
      <c r="T19" s="99">
        <v>64600</v>
      </c>
      <c r="U19" s="37">
        <f ca="1">T19*INDEX('Currency exchange rate'!$E$2:$E$50,MATCH('University Data'!P19,'Currency exchange rate'!$A$2:$A$50,0))</f>
        <v>595.35360000000003</v>
      </c>
      <c r="V19" s="128">
        <f t="shared" ca="1" si="0"/>
        <v>1056.1536000000001</v>
      </c>
    </row>
    <row r="20" spans="1:22" ht="14.45">
      <c r="A20" s="126">
        <v>4017</v>
      </c>
      <c r="B20" s="2" t="s">
        <v>347</v>
      </c>
      <c r="C20" s="2" t="s">
        <v>376</v>
      </c>
      <c r="D20" s="2" t="s">
        <v>431</v>
      </c>
      <c r="E20" s="2" t="s">
        <v>74</v>
      </c>
      <c r="F20" s="2">
        <v>2</v>
      </c>
      <c r="G20" s="2">
        <v>2</v>
      </c>
      <c r="H20" s="41">
        <v>3</v>
      </c>
      <c r="I20" s="23" t="s">
        <v>401</v>
      </c>
      <c r="J20" s="4"/>
      <c r="K20" s="18" t="s">
        <v>402</v>
      </c>
      <c r="L20" s="60"/>
      <c r="M20" s="61"/>
      <c r="N20" s="61">
        <v>3.77</v>
      </c>
      <c r="O20" s="61">
        <v>4.07</v>
      </c>
      <c r="P20" s="20" t="str">
        <f>VLOOKUP(C20,'Currency code lookup'!$A$2:$C$156,2,0)</f>
        <v>GBP</v>
      </c>
      <c r="Q20" s="99">
        <v>1150</v>
      </c>
      <c r="R20" s="36">
        <f ca="1">Q20*INDEX('Currency exchange rate'!$E$2:$E$50,MATCH('University Data'!P20,'Currency exchange rate'!$A$2:$A$50,0))</f>
        <v>1982.83</v>
      </c>
      <c r="S20" s="79" t="s">
        <v>403</v>
      </c>
      <c r="T20" s="99">
        <f>AVERAGE(170,290)*21/5</f>
        <v>966</v>
      </c>
      <c r="U20" s="37">
        <f ca="1">T20*INDEX('Currency exchange rate'!$E$2:$E$50,MATCH('University Data'!P20,'Currency exchange rate'!$A$2:$A$50,0))</f>
        <v>1665.5771999999999</v>
      </c>
      <c r="V20" s="128">
        <f t="shared" ca="1" si="0"/>
        <v>3648.4071999999996</v>
      </c>
    </row>
    <row r="21" spans="1:22" ht="27.6">
      <c r="A21" s="126">
        <v>4018</v>
      </c>
      <c r="B21" s="2" t="s">
        <v>16</v>
      </c>
      <c r="C21" s="25" t="s">
        <v>356</v>
      </c>
      <c r="D21" s="2" t="s">
        <v>432</v>
      </c>
      <c r="E21" s="2" t="s">
        <v>75</v>
      </c>
      <c r="F21" s="2">
        <v>2</v>
      </c>
      <c r="G21" s="2">
        <v>2</v>
      </c>
      <c r="H21" s="42"/>
      <c r="I21" s="26" t="s">
        <v>401</v>
      </c>
      <c r="J21" s="4"/>
      <c r="K21" s="18" t="s">
        <v>402</v>
      </c>
      <c r="L21" s="60">
        <v>3.26</v>
      </c>
      <c r="M21" s="61">
        <v>3.78</v>
      </c>
      <c r="N21" s="61">
        <v>3.23</v>
      </c>
      <c r="O21" s="61">
        <v>3.51</v>
      </c>
      <c r="P21" s="20" t="str">
        <f>VLOOKUP(C21,'Currency code lookup'!$A$2:$C$156,2,0)</f>
        <v>HKD</v>
      </c>
      <c r="Q21" s="99">
        <v>25000</v>
      </c>
      <c r="R21" s="36">
        <f ca="1">Q21*INDEX('Currency exchange rate'!$E$2:$E$50,MATCH('University Data'!P21,'Currency exchange rate'!$A$2:$A$50,0))</f>
        <v>4277.5</v>
      </c>
      <c r="S21" s="79" t="s">
        <v>403</v>
      </c>
      <c r="T21" s="99">
        <f>AVERAGE(19100/10,38200/10)</f>
        <v>2865</v>
      </c>
      <c r="U21" s="37">
        <f ca="1">T21*INDEX('Currency exchange rate'!$E$2:$E$50,MATCH('University Data'!P21,'Currency exchange rate'!$A$2:$A$50,0))</f>
        <v>490.20150000000001</v>
      </c>
      <c r="V21" s="128">
        <f t="shared" ca="1" si="0"/>
        <v>4767.7015000000001</v>
      </c>
    </row>
    <row r="22" spans="1:22" ht="27.6">
      <c r="A22" s="126">
        <v>4438</v>
      </c>
      <c r="B22" s="2" t="s">
        <v>16</v>
      </c>
      <c r="C22" s="25" t="s">
        <v>356</v>
      </c>
      <c r="D22" s="2" t="s">
        <v>432</v>
      </c>
      <c r="E22" s="2" t="s">
        <v>76</v>
      </c>
      <c r="F22" s="2">
        <v>1</v>
      </c>
      <c r="G22" s="2">
        <v>1</v>
      </c>
      <c r="H22" s="42">
        <v>3.2</v>
      </c>
      <c r="I22" s="27" t="s">
        <v>419</v>
      </c>
      <c r="J22" s="4"/>
      <c r="K22" s="18" t="s">
        <v>402</v>
      </c>
      <c r="L22" s="60"/>
      <c r="M22" s="61"/>
      <c r="N22" s="61">
        <v>3.54</v>
      </c>
      <c r="O22" s="61">
        <v>3.54</v>
      </c>
      <c r="P22" s="20" t="str">
        <f>VLOOKUP(C22,'Currency code lookup'!$A$2:$C$156,2,0)</f>
        <v>HKD</v>
      </c>
      <c r="Q22" s="99">
        <f>Q21</f>
        <v>25000</v>
      </c>
      <c r="R22" s="36">
        <f ca="1">Q22*INDEX('Currency exchange rate'!$E$2:$E$50,MATCH('University Data'!P22,'Currency exchange rate'!$A$2:$A$50,0))</f>
        <v>4277.5</v>
      </c>
      <c r="S22" s="79" t="s">
        <v>403</v>
      </c>
      <c r="T22" s="99">
        <f>T21</f>
        <v>2865</v>
      </c>
      <c r="U22" s="37">
        <f ca="1">T22*INDEX('Currency exchange rate'!$E$2:$E$50,MATCH('University Data'!P22,'Currency exchange rate'!$A$2:$A$50,0))</f>
        <v>490.20150000000001</v>
      </c>
      <c r="V22" s="128">
        <f t="shared" ca="1" si="0"/>
        <v>4767.7015000000001</v>
      </c>
    </row>
    <row r="23" spans="1:22" ht="27.6">
      <c r="A23" s="126">
        <v>4361</v>
      </c>
      <c r="B23" s="2" t="s">
        <v>16</v>
      </c>
      <c r="C23" s="25" t="s">
        <v>356</v>
      </c>
      <c r="D23" s="2" t="s">
        <v>432</v>
      </c>
      <c r="E23" s="2" t="s">
        <v>77</v>
      </c>
      <c r="F23" s="2">
        <v>2</v>
      </c>
      <c r="G23" s="2">
        <v>0</v>
      </c>
      <c r="H23" s="42">
        <v>3</v>
      </c>
      <c r="I23" s="27" t="s">
        <v>419</v>
      </c>
      <c r="J23" s="4"/>
      <c r="K23" s="18" t="s">
        <v>402</v>
      </c>
      <c r="L23" s="60"/>
      <c r="M23" s="61"/>
      <c r="N23" s="61">
        <v>3.63</v>
      </c>
      <c r="O23" s="61">
        <v>3.63</v>
      </c>
      <c r="P23" s="20" t="str">
        <f>VLOOKUP(C23,'Currency code lookup'!$A$2:$C$156,2,0)</f>
        <v>HKD</v>
      </c>
      <c r="Q23" s="99">
        <f>Q21</f>
        <v>25000</v>
      </c>
      <c r="R23" s="36">
        <f ca="1">Q23*INDEX('Currency exchange rate'!$E$2:$E$50,MATCH('University Data'!P23,'Currency exchange rate'!$A$2:$A$50,0))</f>
        <v>4277.5</v>
      </c>
      <c r="S23" s="79" t="s">
        <v>403</v>
      </c>
      <c r="T23" s="101">
        <f>T21</f>
        <v>2865</v>
      </c>
      <c r="U23" s="37">
        <f ca="1">T23*INDEX('Currency exchange rate'!$E$2:$E$50,MATCH('University Data'!P23,'Currency exchange rate'!$A$2:$A$50,0))</f>
        <v>490.20150000000001</v>
      </c>
      <c r="V23" s="128">
        <f t="shared" ca="1" si="0"/>
        <v>4767.7015000000001</v>
      </c>
    </row>
    <row r="24" spans="1:22" ht="27.6">
      <c r="A24" s="126">
        <v>4392</v>
      </c>
      <c r="B24" s="2" t="s">
        <v>405</v>
      </c>
      <c r="C24" s="2" t="s">
        <v>406</v>
      </c>
      <c r="D24" s="2" t="s">
        <v>433</v>
      </c>
      <c r="E24" s="2" t="s">
        <v>78</v>
      </c>
      <c r="F24" s="2">
        <v>6</v>
      </c>
      <c r="G24" s="2">
        <v>4</v>
      </c>
      <c r="H24" s="41">
        <v>3</v>
      </c>
      <c r="I24" s="23" t="s">
        <v>401</v>
      </c>
      <c r="J24" s="4"/>
      <c r="K24" s="18" t="s">
        <v>402</v>
      </c>
      <c r="L24" s="60">
        <v>3.7</v>
      </c>
      <c r="M24" s="61">
        <v>3.7</v>
      </c>
      <c r="N24" s="61">
        <v>3.49</v>
      </c>
      <c r="O24" s="61">
        <v>3.83</v>
      </c>
      <c r="P24" s="20" t="str">
        <f>VLOOKUP(C24,'Currency code lookup'!$A$2:$C$156,2,0)</f>
        <v>USD</v>
      </c>
      <c r="Q24" s="99">
        <f>12050/10</f>
        <v>1205</v>
      </c>
      <c r="R24" s="36">
        <f ca="1">Q24*INDEX('Currency exchange rate'!$E$2:$E$50,MATCH('University Data'!P24,'Currency exchange rate'!$A$2:$A$50,0))</f>
        <v>1599.0349999999999</v>
      </c>
      <c r="S24" s="79" t="s">
        <v>403</v>
      </c>
      <c r="T24" s="99">
        <f>AVERAGE(15500/10,14500/10)</f>
        <v>1500</v>
      </c>
      <c r="U24" s="37">
        <f ca="1">T24*INDEX('Currency exchange rate'!$E$2:$E$50,MATCH('University Data'!P24,'Currency exchange rate'!$A$2:$A$50,0))</f>
        <v>1990.5</v>
      </c>
      <c r="V24" s="128">
        <f t="shared" ca="1" si="0"/>
        <v>3589.5349999999999</v>
      </c>
    </row>
    <row r="25" spans="1:22" ht="27.6">
      <c r="A25" s="126">
        <v>4426</v>
      </c>
      <c r="B25" s="2" t="s">
        <v>347</v>
      </c>
      <c r="C25" s="2" t="s">
        <v>376</v>
      </c>
      <c r="D25" s="2" t="s">
        <v>431</v>
      </c>
      <c r="E25" s="4" t="s">
        <v>79</v>
      </c>
      <c r="F25" s="2">
        <v>4</v>
      </c>
      <c r="G25" s="2">
        <v>2</v>
      </c>
      <c r="H25" s="41"/>
      <c r="I25" s="23" t="s">
        <v>419</v>
      </c>
      <c r="J25" s="4" t="s">
        <v>434</v>
      </c>
      <c r="K25" s="18" t="s">
        <v>402</v>
      </c>
      <c r="L25" s="60"/>
      <c r="M25" s="61"/>
      <c r="N25" s="61"/>
      <c r="O25" s="61"/>
      <c r="P25" s="20" t="str">
        <f>VLOOKUP(C25,'Currency code lookup'!$A$2:$C$156,2,0)</f>
        <v>GBP</v>
      </c>
      <c r="Q25" s="99">
        <f>Q20</f>
        <v>1150</v>
      </c>
      <c r="R25" s="36">
        <f ca="1">Q25*INDEX('Currency exchange rate'!$E$2:$E$50,MATCH('University Data'!P25,'Currency exchange rate'!$A$2:$A$50,0))</f>
        <v>1982.83</v>
      </c>
      <c r="S25" s="79" t="s">
        <v>403</v>
      </c>
      <c r="T25" s="99">
        <f>T20</f>
        <v>966</v>
      </c>
      <c r="U25" s="37">
        <f ca="1">T25*INDEX('Currency exchange rate'!$E$2:$E$50,MATCH('University Data'!P25,'Currency exchange rate'!$A$2:$A$50,0))</f>
        <v>1665.5771999999999</v>
      </c>
      <c r="V25" s="128">
        <f t="shared" ca="1" si="0"/>
        <v>3648.4071999999996</v>
      </c>
    </row>
    <row r="26" spans="1:22" ht="14.45">
      <c r="A26" s="126">
        <v>4303</v>
      </c>
      <c r="B26" s="2" t="s">
        <v>405</v>
      </c>
      <c r="C26" s="2" t="s">
        <v>435</v>
      </c>
      <c r="D26" s="2" t="s">
        <v>436</v>
      </c>
      <c r="E26" s="2" t="s">
        <v>80</v>
      </c>
      <c r="F26" s="2">
        <v>4</v>
      </c>
      <c r="G26" s="2">
        <v>2</v>
      </c>
      <c r="H26" s="41">
        <v>3</v>
      </c>
      <c r="I26" s="23" t="s">
        <v>401</v>
      </c>
      <c r="J26" s="4"/>
      <c r="K26" s="18" t="s">
        <v>402</v>
      </c>
      <c r="L26" s="60">
        <v>3.21</v>
      </c>
      <c r="M26" s="61">
        <v>3.33</v>
      </c>
      <c r="N26" s="61">
        <v>3.25</v>
      </c>
      <c r="O26" s="61">
        <v>3.3</v>
      </c>
      <c r="P26" s="20" t="str">
        <f>VLOOKUP(C26,'Currency code lookup'!$A$2:$C$156,2,0)</f>
        <v>CAD</v>
      </c>
      <c r="Q26" s="99">
        <f>13683/10</f>
        <v>1368.3</v>
      </c>
      <c r="R26" s="36">
        <f ca="1">Q26*INDEX('Currency exchange rate'!$E$2:$E$50,MATCH('University Data'!P26,'Currency exchange rate'!$A$2:$A$50,0))</f>
        <v>1299.2008499999999</v>
      </c>
      <c r="S26" s="79" t="s">
        <v>403</v>
      </c>
      <c r="T26" s="99">
        <v>1000</v>
      </c>
      <c r="U26" s="37">
        <f ca="1">T26*INDEX('Currency exchange rate'!$E$2:$E$50,MATCH('University Data'!P26,'Currency exchange rate'!$A$2:$A$50,0))</f>
        <v>949.5</v>
      </c>
      <c r="V26" s="128">
        <f t="shared" ca="1" si="0"/>
        <v>2248.7008500000002</v>
      </c>
    </row>
    <row r="27" spans="1:22" ht="14.45">
      <c r="A27" s="126">
        <v>4015</v>
      </c>
      <c r="B27" s="2" t="s">
        <v>347</v>
      </c>
      <c r="C27" s="2" t="s">
        <v>352</v>
      </c>
      <c r="D27" s="2" t="s">
        <v>437</v>
      </c>
      <c r="E27" s="2" t="s">
        <v>81</v>
      </c>
      <c r="F27" s="2">
        <v>12</v>
      </c>
      <c r="G27" s="2">
        <v>6</v>
      </c>
      <c r="H27" s="41"/>
      <c r="I27" s="23" t="s">
        <v>401</v>
      </c>
      <c r="J27" s="4"/>
      <c r="K27" s="18" t="s">
        <v>402</v>
      </c>
      <c r="L27" s="60">
        <v>3.52</v>
      </c>
      <c r="M27" s="61">
        <v>3.95</v>
      </c>
      <c r="N27" s="61">
        <v>3.59</v>
      </c>
      <c r="O27" s="61">
        <v>4.1100000000000003</v>
      </c>
      <c r="P27" s="20" t="str">
        <f>VLOOKUP(C27,'Currency code lookup'!$A$2:$C$156,2,0)</f>
        <v>DKK</v>
      </c>
      <c r="Q27" s="99">
        <v>7125</v>
      </c>
      <c r="R27" s="36">
        <f ca="1">Q27*INDEX('Currency exchange rate'!$E$2:$E$50,MATCH('University Data'!P27,'Currency exchange rate'!$A$2:$A$50,0))</f>
        <v>1425.7125000000001</v>
      </c>
      <c r="S27" s="79" t="s">
        <v>403</v>
      </c>
      <c r="T27" s="99">
        <v>7000</v>
      </c>
      <c r="U27" s="37">
        <f ca="1">T27*INDEX('Currency exchange rate'!$E$2:$E$50,MATCH('University Data'!P27,'Currency exchange rate'!$A$2:$A$50,0))</f>
        <v>1400.7</v>
      </c>
      <c r="V27" s="128">
        <f t="shared" ca="1" si="0"/>
        <v>2826.4125000000004</v>
      </c>
    </row>
    <row r="28" spans="1:22" ht="14.45">
      <c r="A28" s="126">
        <v>4012</v>
      </c>
      <c r="B28" s="2" t="s">
        <v>347</v>
      </c>
      <c r="C28" s="2" t="s">
        <v>357</v>
      </c>
      <c r="D28" s="2" t="s">
        <v>438</v>
      </c>
      <c r="E28" s="2" t="s">
        <v>82</v>
      </c>
      <c r="F28" s="2">
        <v>2</v>
      </c>
      <c r="G28" s="2">
        <v>2</v>
      </c>
      <c r="H28" s="41"/>
      <c r="I28" s="23" t="s">
        <v>401</v>
      </c>
      <c r="J28" s="4"/>
      <c r="K28" s="18" t="s">
        <v>402</v>
      </c>
      <c r="L28" s="60">
        <v>3.21</v>
      </c>
      <c r="M28" s="61">
        <v>3.21</v>
      </c>
      <c r="N28" s="61">
        <v>3.1</v>
      </c>
      <c r="O28" s="61">
        <v>3.29</v>
      </c>
      <c r="P28" s="20" t="str">
        <f>VLOOKUP(C28,'Currency code lookup'!$A$2:$C$156,2,0)</f>
        <v>HUF</v>
      </c>
      <c r="Q28" s="99">
        <v>300000</v>
      </c>
      <c r="R28" s="36">
        <f ca="1">Q28*INDEX('Currency exchange rate'!$E$2:$E$50,MATCH('University Data'!P28,'Currency exchange rate'!$A$2:$A$50,0))</f>
        <v>1100.7</v>
      </c>
      <c r="S28" s="79" t="s">
        <v>403</v>
      </c>
      <c r="T28" s="99">
        <v>53100</v>
      </c>
      <c r="U28" s="37">
        <f ca="1">T28*INDEX('Currency exchange rate'!$E$2:$E$50,MATCH('University Data'!P28,'Currency exchange rate'!$A$2:$A$50,0))</f>
        <v>194.82390000000001</v>
      </c>
      <c r="V28" s="128">
        <f t="shared" ca="1" si="0"/>
        <v>1295.5239000000001</v>
      </c>
    </row>
    <row r="29" spans="1:22" ht="14.45">
      <c r="A29" s="126">
        <v>4024</v>
      </c>
      <c r="B29" s="2" t="s">
        <v>16</v>
      </c>
      <c r="C29" s="2" t="s">
        <v>367</v>
      </c>
      <c r="D29" s="2" t="s">
        <v>408</v>
      </c>
      <c r="E29" s="2" t="s">
        <v>83</v>
      </c>
      <c r="F29" s="2">
        <v>5</v>
      </c>
      <c r="G29" s="2">
        <v>5</v>
      </c>
      <c r="H29" s="41">
        <v>2.5</v>
      </c>
      <c r="I29" s="23" t="s">
        <v>401</v>
      </c>
      <c r="J29" s="24"/>
      <c r="K29" s="18" t="s">
        <v>402</v>
      </c>
      <c r="L29" s="60"/>
      <c r="M29" s="61"/>
      <c r="N29" s="61">
        <v>2.84</v>
      </c>
      <c r="O29" s="61">
        <v>2.84</v>
      </c>
      <c r="P29" s="20" t="str">
        <f>VLOOKUP(C29,'Currency code lookup'!$A$2:$C$156,2,0)</f>
        <v>PHP</v>
      </c>
      <c r="Q29" s="99">
        <v>18000</v>
      </c>
      <c r="R29" s="36">
        <f ca="1">Q29*INDEX('Currency exchange rate'!$E$2:$E$50,MATCH('University Data'!P29,'Currency exchange rate'!$A$2:$A$50,0))</f>
        <v>418.32</v>
      </c>
      <c r="S29" s="79" t="s">
        <v>439</v>
      </c>
      <c r="T29" s="99">
        <v>11000</v>
      </c>
      <c r="U29" s="37">
        <f ca="1">T29*INDEX('Currency exchange rate'!$E$2:$E$50,MATCH('University Data'!P29,'Currency exchange rate'!$A$2:$A$50,0))</f>
        <v>255.64000000000001</v>
      </c>
      <c r="V29" s="128">
        <f t="shared" ca="1" si="0"/>
        <v>673.96</v>
      </c>
    </row>
    <row r="30" spans="1:22" ht="14.45">
      <c r="A30" s="126">
        <v>4307</v>
      </c>
      <c r="B30" s="2" t="s">
        <v>16</v>
      </c>
      <c r="C30" s="2" t="s">
        <v>370</v>
      </c>
      <c r="D30" s="2" t="s">
        <v>428</v>
      </c>
      <c r="E30" s="6" t="s">
        <v>84</v>
      </c>
      <c r="F30" s="2">
        <v>2</v>
      </c>
      <c r="G30" s="2">
        <v>2</v>
      </c>
      <c r="H30" s="41"/>
      <c r="I30" s="23" t="s">
        <v>401</v>
      </c>
      <c r="J30" s="4"/>
      <c r="K30" s="18" t="s">
        <v>402</v>
      </c>
      <c r="L30" s="60">
        <v>3.13</v>
      </c>
      <c r="M30" s="61">
        <v>3.26</v>
      </c>
      <c r="N30" s="61">
        <v>3.36</v>
      </c>
      <c r="O30" s="61">
        <v>3.5</v>
      </c>
      <c r="P30" s="20" t="str">
        <f>VLOOKUP(C30,'Currency code lookup'!$A$2:$C$156,2,0)</f>
        <v>KRW</v>
      </c>
      <c r="Q30" s="99">
        <v>720000</v>
      </c>
      <c r="R30" s="36">
        <f ca="1">Q30*INDEX('Currency exchange rate'!$E$2:$E$50,MATCH('University Data'!P30,'Currency exchange rate'!$A$2:$A$50,0))</f>
        <v>658.87199999999996</v>
      </c>
      <c r="S30" s="79" t="s">
        <v>403</v>
      </c>
      <c r="T30" s="99">
        <f>1492500/4</f>
        <v>373125</v>
      </c>
      <c r="U30" s="37">
        <f ca="1">T30*INDEX('Currency exchange rate'!$E$2:$E$50,MATCH('University Data'!P30,'Currency exchange rate'!$A$2:$A$50,0))</f>
        <v>341.4466875</v>
      </c>
      <c r="V30" s="128">
        <f t="shared" ca="1" si="0"/>
        <v>1000.3186874999999</v>
      </c>
    </row>
    <row r="31" spans="1:22" ht="14.45">
      <c r="A31" s="126">
        <v>4312</v>
      </c>
      <c r="B31" s="2" t="s">
        <v>347</v>
      </c>
      <c r="C31" s="2" t="s">
        <v>355</v>
      </c>
      <c r="D31" s="2" t="s">
        <v>440</v>
      </c>
      <c r="E31" s="2" t="s">
        <v>85</v>
      </c>
      <c r="F31" s="2">
        <v>4</v>
      </c>
      <c r="G31" s="2">
        <v>0</v>
      </c>
      <c r="H31" s="41"/>
      <c r="I31" s="23" t="s">
        <v>419</v>
      </c>
      <c r="J31" s="4"/>
      <c r="K31" s="18" t="s">
        <v>15</v>
      </c>
      <c r="L31" s="60"/>
      <c r="M31" s="61"/>
      <c r="N31" s="61">
        <v>3.5</v>
      </c>
      <c r="O31" s="61">
        <v>3.82</v>
      </c>
      <c r="P31" s="20" t="str">
        <f>VLOOKUP(C31,'Currency code lookup'!$A$2:$C$156,2,0)</f>
        <v>EUR</v>
      </c>
      <c r="Q31" s="99">
        <v>580</v>
      </c>
      <c r="R31" s="36">
        <f ca="1">Q31*INDEX('Currency exchange rate'!$E$2:$E$50,MATCH('University Data'!P31,'Currency exchange rate'!$A$2:$A$50,0))</f>
        <v>866.81</v>
      </c>
      <c r="S31" s="79" t="s">
        <v>403</v>
      </c>
      <c r="T31" s="99">
        <f>AVERAGE(450,700)</f>
        <v>575</v>
      </c>
      <c r="U31" s="37">
        <f ca="1">T31*INDEX('Currency exchange rate'!$E$2:$E$50,MATCH('University Data'!P31,'Currency exchange rate'!$A$2:$A$50,0))</f>
        <v>859.33749999999998</v>
      </c>
      <c r="V31" s="128">
        <f t="shared" ca="1" si="0"/>
        <v>1726.1475</v>
      </c>
    </row>
    <row r="32" spans="1:22" ht="14.45">
      <c r="A32" s="126">
        <v>4376</v>
      </c>
      <c r="B32" s="2" t="s">
        <v>347</v>
      </c>
      <c r="C32" s="2" t="s">
        <v>354</v>
      </c>
      <c r="D32" s="2" t="s">
        <v>441</v>
      </c>
      <c r="E32" s="2" t="s">
        <v>86</v>
      </c>
      <c r="F32" s="2">
        <v>4</v>
      </c>
      <c r="G32" s="2">
        <v>4</v>
      </c>
      <c r="H32" s="41"/>
      <c r="I32" s="23" t="s">
        <v>442</v>
      </c>
      <c r="J32" s="4"/>
      <c r="K32" s="18" t="s">
        <v>402</v>
      </c>
      <c r="L32" s="60">
        <v>3.12</v>
      </c>
      <c r="M32" s="61">
        <v>3.12</v>
      </c>
      <c r="N32" s="61"/>
      <c r="O32" s="61"/>
      <c r="P32" s="20" t="str">
        <f>VLOOKUP(C32,'Currency code lookup'!$A$2:$C$156,2,0)</f>
        <v>EUR</v>
      </c>
      <c r="Q32" s="99">
        <v>700</v>
      </c>
      <c r="R32" s="36">
        <f ca="1">Q32*INDEX('Currency exchange rate'!$E$2:$E$50,MATCH('University Data'!P32,'Currency exchange rate'!$A$2:$A$50,0))</f>
        <v>1046.1499999999999</v>
      </c>
      <c r="S32" s="79" t="s">
        <v>439</v>
      </c>
      <c r="T32" s="99">
        <v>500</v>
      </c>
      <c r="U32" s="37">
        <f ca="1">T32*INDEX('Currency exchange rate'!$E$2:$E$50,MATCH('University Data'!P32,'Currency exchange rate'!$A$2:$A$50,0))</f>
        <v>747.25</v>
      </c>
      <c r="V32" s="128">
        <f t="shared" ca="1" si="0"/>
        <v>1793.3999999999999</v>
      </c>
    </row>
    <row r="33" spans="1:22" ht="14.45">
      <c r="A33" s="126">
        <v>4027</v>
      </c>
      <c r="B33" s="2" t="s">
        <v>405</v>
      </c>
      <c r="C33" s="2" t="s">
        <v>406</v>
      </c>
      <c r="D33" s="2" t="s">
        <v>443</v>
      </c>
      <c r="E33" s="2" t="s">
        <v>87</v>
      </c>
      <c r="F33" s="2">
        <v>2</v>
      </c>
      <c r="G33" s="2">
        <v>2</v>
      </c>
      <c r="H33" s="41">
        <v>3</v>
      </c>
      <c r="I33" s="23" t="s">
        <v>401</v>
      </c>
      <c r="J33" s="4"/>
      <c r="K33" s="18" t="s">
        <v>402</v>
      </c>
      <c r="L33" s="60">
        <v>3.31</v>
      </c>
      <c r="M33" s="61">
        <v>3.74</v>
      </c>
      <c r="N33" s="61">
        <v>3.81</v>
      </c>
      <c r="O33" s="61">
        <v>3.81</v>
      </c>
      <c r="P33" s="20" t="str">
        <f>VLOOKUP(C33,'Currency code lookup'!$A$2:$C$156,2,0)</f>
        <v>USD</v>
      </c>
      <c r="Q33" s="99">
        <v>2536</v>
      </c>
      <c r="R33" s="36">
        <f ca="1">Q33*INDEX('Currency exchange rate'!$E$2:$E$50,MATCH('University Data'!P33,'Currency exchange rate'!$A$2:$A$50,0))</f>
        <v>3365.2719999999999</v>
      </c>
      <c r="S33" s="79" t="s">
        <v>403</v>
      </c>
      <c r="T33" s="99">
        <f>6400/5</f>
        <v>1280</v>
      </c>
      <c r="U33" s="37">
        <f ca="1">T33*INDEX('Currency exchange rate'!$E$2:$E$50,MATCH('University Data'!P33,'Currency exchange rate'!$A$2:$A$50,0))</f>
        <v>1698.56</v>
      </c>
      <c r="V33" s="128">
        <f t="shared" ca="1" si="0"/>
        <v>5063.8320000000003</v>
      </c>
    </row>
    <row r="34" spans="1:22" ht="27.6">
      <c r="A34" s="126">
        <v>4248</v>
      </c>
      <c r="B34" s="2" t="s">
        <v>347</v>
      </c>
      <c r="C34" s="2" t="s">
        <v>365</v>
      </c>
      <c r="D34" s="2" t="s">
        <v>444</v>
      </c>
      <c r="E34" s="2" t="s">
        <v>88</v>
      </c>
      <c r="F34" s="2">
        <v>6</v>
      </c>
      <c r="G34" s="2">
        <v>0</v>
      </c>
      <c r="H34" s="41"/>
      <c r="I34" s="23" t="s">
        <v>401</v>
      </c>
      <c r="J34" s="4"/>
      <c r="K34" s="18" t="s">
        <v>402</v>
      </c>
      <c r="L34" s="60"/>
      <c r="M34" s="61"/>
      <c r="N34" s="61">
        <v>3.26</v>
      </c>
      <c r="O34" s="61">
        <v>3.58</v>
      </c>
      <c r="P34" s="20" t="str">
        <f>VLOOKUP(C34,'Currency code lookup'!$A$2:$C$156,2,0)</f>
        <v>EUR</v>
      </c>
      <c r="Q34" s="99">
        <v>700</v>
      </c>
      <c r="R34" s="36">
        <f ca="1">Q34*INDEX('Currency exchange rate'!$E$2:$E$50,MATCH('University Data'!P34,'Currency exchange rate'!$A$2:$A$50,0))</f>
        <v>1046.1499999999999</v>
      </c>
      <c r="S34" s="79" t="s">
        <v>403</v>
      </c>
      <c r="T34" s="99">
        <f>AVERAGE(700,1000)</f>
        <v>850</v>
      </c>
      <c r="U34" s="37">
        <f ca="1">T34*INDEX('Currency exchange rate'!$E$2:$E$50,MATCH('University Data'!P34,'Currency exchange rate'!$A$2:$A$50,0))</f>
        <v>1270.325</v>
      </c>
      <c r="V34" s="128">
        <f t="shared" ca="1" si="0"/>
        <v>2316.4749999999999</v>
      </c>
    </row>
    <row r="35" spans="1:22" ht="41.45">
      <c r="A35" s="126">
        <v>4357</v>
      </c>
      <c r="B35" s="2" t="s">
        <v>347</v>
      </c>
      <c r="C35" s="2" t="s">
        <v>365</v>
      </c>
      <c r="D35" s="2" t="s">
        <v>444</v>
      </c>
      <c r="E35" s="2" t="s">
        <v>89</v>
      </c>
      <c r="F35" s="2">
        <v>0</v>
      </c>
      <c r="G35" s="2">
        <v>6</v>
      </c>
      <c r="H35" s="41"/>
      <c r="I35" s="23" t="s">
        <v>401</v>
      </c>
      <c r="J35" s="4"/>
      <c r="K35" s="18" t="s">
        <v>402</v>
      </c>
      <c r="L35" s="60">
        <v>3.07</v>
      </c>
      <c r="M35" s="61">
        <v>3.4</v>
      </c>
      <c r="N35" s="61"/>
      <c r="O35" s="61"/>
      <c r="P35" s="20" t="str">
        <f>VLOOKUP(C35,'Currency code lookup'!$A$2:$C$156,2,0)</f>
        <v>EUR</v>
      </c>
      <c r="Q35" s="99">
        <f>Q34</f>
        <v>700</v>
      </c>
      <c r="R35" s="36">
        <f ca="1">Q35*INDEX('Currency exchange rate'!$E$2:$E$50,MATCH('University Data'!P35,'Currency exchange rate'!$A$2:$A$50,0))</f>
        <v>1046.1499999999999</v>
      </c>
      <c r="S35" s="79" t="s">
        <v>403</v>
      </c>
      <c r="T35" s="99">
        <f>T34</f>
        <v>850</v>
      </c>
      <c r="U35" s="37">
        <f ca="1">T35*INDEX('Currency exchange rate'!$E$2:$E$50,MATCH('University Data'!P35,'Currency exchange rate'!$A$2:$A$50,0))</f>
        <v>1270.325</v>
      </c>
      <c r="V35" s="128">
        <f t="shared" ca="1" si="0"/>
        <v>2316.4749999999999</v>
      </c>
    </row>
    <row r="36" spans="1:22" ht="27.6">
      <c r="A36" s="126">
        <v>4028</v>
      </c>
      <c r="B36" s="2" t="s">
        <v>347</v>
      </c>
      <c r="C36" s="2" t="s">
        <v>365</v>
      </c>
      <c r="D36" s="2" t="s">
        <v>444</v>
      </c>
      <c r="E36" s="2" t="s">
        <v>90</v>
      </c>
      <c r="F36" s="2">
        <v>16</v>
      </c>
      <c r="G36" s="2">
        <v>4</v>
      </c>
      <c r="H36" s="41"/>
      <c r="I36" s="23" t="s">
        <v>401</v>
      </c>
      <c r="J36" s="2" t="s">
        <v>445</v>
      </c>
      <c r="K36" s="18" t="s">
        <v>402</v>
      </c>
      <c r="L36" s="60"/>
      <c r="M36" s="61"/>
      <c r="N36" s="61">
        <v>3.33</v>
      </c>
      <c r="O36" s="61">
        <v>3.81</v>
      </c>
      <c r="P36" s="20" t="str">
        <f>VLOOKUP(C36,'Currency code lookup'!$A$2:$C$156,2,0)</f>
        <v>EUR</v>
      </c>
      <c r="Q36" s="99">
        <f>Q34</f>
        <v>700</v>
      </c>
      <c r="R36" s="36">
        <f ca="1">Q36*INDEX('Currency exchange rate'!$E$2:$E$50,MATCH('University Data'!P36,'Currency exchange rate'!$A$2:$A$50,0))</f>
        <v>1046.1499999999999</v>
      </c>
      <c r="S36" s="79" t="s">
        <v>403</v>
      </c>
      <c r="T36" s="99">
        <f>T34</f>
        <v>850</v>
      </c>
      <c r="U36" s="37">
        <f ca="1">T36*INDEX('Currency exchange rate'!$E$2:$E$50,MATCH('University Data'!P36,'Currency exchange rate'!$A$2:$A$50,0))</f>
        <v>1270.325</v>
      </c>
      <c r="V36" s="128">
        <f t="shared" ca="1" si="0"/>
        <v>2316.4749999999999</v>
      </c>
    </row>
    <row r="37" spans="1:22" ht="14.45">
      <c r="A37" s="126">
        <v>4029</v>
      </c>
      <c r="B37" s="2" t="s">
        <v>347</v>
      </c>
      <c r="C37" s="2" t="s">
        <v>371</v>
      </c>
      <c r="D37" s="2" t="s">
        <v>446</v>
      </c>
      <c r="E37" s="2" t="s">
        <v>91</v>
      </c>
      <c r="F37" s="2">
        <v>6</v>
      </c>
      <c r="G37" s="2">
        <v>6</v>
      </c>
      <c r="H37" s="41"/>
      <c r="I37" s="23" t="s">
        <v>401</v>
      </c>
      <c r="J37" s="4"/>
      <c r="K37" s="18" t="s">
        <v>402</v>
      </c>
      <c r="L37" s="60">
        <v>3.48</v>
      </c>
      <c r="M37" s="61">
        <v>3.94</v>
      </c>
      <c r="N37" s="61">
        <v>3.74</v>
      </c>
      <c r="O37" s="61">
        <v>3.97</v>
      </c>
      <c r="P37" s="20" t="str">
        <f>VLOOKUP(C37,'Currency code lookup'!$A$2:$C$156,2,0)</f>
        <v>EUR</v>
      </c>
      <c r="Q37" s="99">
        <v>600</v>
      </c>
      <c r="R37" s="36">
        <f ca="1">Q37*INDEX('Currency exchange rate'!$E$2:$E$50,MATCH('University Data'!P37,'Currency exchange rate'!$A$2:$A$50,0))</f>
        <v>896.69999999999993</v>
      </c>
      <c r="S37" s="79" t="s">
        <v>403</v>
      </c>
      <c r="T37" s="99">
        <v>800</v>
      </c>
      <c r="U37" s="37">
        <f ca="1">T37*INDEX('Currency exchange rate'!$E$2:$E$50,MATCH('University Data'!P37,'Currency exchange rate'!$A$2:$A$50,0))</f>
        <v>1195.5999999999999</v>
      </c>
      <c r="V37" s="128">
        <f t="shared" ca="1" si="0"/>
        <v>2092.2999999999997</v>
      </c>
    </row>
    <row r="38" spans="1:22" ht="14.45">
      <c r="A38" s="126">
        <v>4314</v>
      </c>
      <c r="B38" s="2" t="s">
        <v>347</v>
      </c>
      <c r="C38" s="2" t="s">
        <v>371</v>
      </c>
      <c r="D38" s="2" t="s">
        <v>446</v>
      </c>
      <c r="E38" s="2" t="s">
        <v>92</v>
      </c>
      <c r="F38" s="2">
        <v>8</v>
      </c>
      <c r="G38" s="2">
        <v>0</v>
      </c>
      <c r="H38" s="41"/>
      <c r="I38" s="23" t="s">
        <v>419</v>
      </c>
      <c r="J38" s="4"/>
      <c r="K38" s="18" t="s">
        <v>402</v>
      </c>
      <c r="L38" s="60"/>
      <c r="M38" s="61"/>
      <c r="N38" s="61">
        <v>3.49</v>
      </c>
      <c r="O38" s="61">
        <v>3.9</v>
      </c>
      <c r="P38" s="20" t="str">
        <f>VLOOKUP(C38,'Currency code lookup'!$A$2:$C$156,2,0)</f>
        <v>EUR</v>
      </c>
      <c r="Q38" s="99">
        <f>Q37</f>
        <v>600</v>
      </c>
      <c r="R38" s="36">
        <f ca="1">Q38*INDEX('Currency exchange rate'!$E$2:$E$50,MATCH('University Data'!P38,'Currency exchange rate'!$A$2:$A$50,0))</f>
        <v>896.69999999999993</v>
      </c>
      <c r="S38" s="79" t="s">
        <v>403</v>
      </c>
      <c r="T38" s="99">
        <f>T37</f>
        <v>800</v>
      </c>
      <c r="U38" s="37">
        <f ca="1">T38*INDEX('Currency exchange rate'!$E$2:$E$50,MATCH('University Data'!P38,'Currency exchange rate'!$A$2:$A$50,0))</f>
        <v>1195.5999999999999</v>
      </c>
      <c r="V38" s="128">
        <f t="shared" ca="1" si="0"/>
        <v>2092.2999999999997</v>
      </c>
    </row>
    <row r="39" spans="1:22" ht="14.45">
      <c r="A39" s="126">
        <v>4433</v>
      </c>
      <c r="B39" s="2" t="s">
        <v>347</v>
      </c>
      <c r="C39" s="2" t="s">
        <v>371</v>
      </c>
      <c r="D39" s="2" t="s">
        <v>446</v>
      </c>
      <c r="E39" s="2" t="s">
        <v>93</v>
      </c>
      <c r="F39" s="2">
        <v>8</v>
      </c>
      <c r="G39" s="2">
        <v>8</v>
      </c>
      <c r="H39" s="41"/>
      <c r="I39" s="23" t="s">
        <v>447</v>
      </c>
      <c r="J39" s="4"/>
      <c r="K39" s="18" t="s">
        <v>402</v>
      </c>
      <c r="L39" s="60"/>
      <c r="M39" s="61"/>
      <c r="N39" s="61">
        <v>3</v>
      </c>
      <c r="O39" s="61">
        <v>3.6</v>
      </c>
      <c r="P39" s="20" t="str">
        <f>VLOOKUP(C39,'Currency code lookup'!$A$2:$C$156,2,0)</f>
        <v>EUR</v>
      </c>
      <c r="Q39" s="99">
        <f>Q37</f>
        <v>600</v>
      </c>
      <c r="R39" s="36">
        <f ca="1">Q39*INDEX('Currency exchange rate'!$E$2:$E$50,MATCH('University Data'!P39,'Currency exchange rate'!$A$2:$A$50,0))</f>
        <v>896.69999999999993</v>
      </c>
      <c r="S39" s="79" t="s">
        <v>403</v>
      </c>
      <c r="T39" s="99">
        <f>T37</f>
        <v>800</v>
      </c>
      <c r="U39" s="37">
        <f ca="1">T39*INDEX('Currency exchange rate'!$E$2:$E$50,MATCH('University Data'!P39,'Currency exchange rate'!$A$2:$A$50,0))</f>
        <v>1195.5999999999999</v>
      </c>
      <c r="V39" s="128">
        <f t="shared" ca="1" si="0"/>
        <v>2092.2999999999997</v>
      </c>
    </row>
    <row r="40" spans="1:22" ht="14.45">
      <c r="A40" s="126">
        <v>4260</v>
      </c>
      <c r="B40" s="2" t="s">
        <v>347</v>
      </c>
      <c r="C40" s="2" t="s">
        <v>371</v>
      </c>
      <c r="D40" s="2" t="s">
        <v>446</v>
      </c>
      <c r="E40" s="2" t="s">
        <v>94</v>
      </c>
      <c r="F40" s="2">
        <v>2</v>
      </c>
      <c r="G40" s="2">
        <v>0</v>
      </c>
      <c r="H40" s="41">
        <v>3.2</v>
      </c>
      <c r="I40" s="23" t="s">
        <v>419</v>
      </c>
      <c r="J40" s="4"/>
      <c r="K40" s="18" t="s">
        <v>15</v>
      </c>
      <c r="L40" s="60"/>
      <c r="M40" s="61"/>
      <c r="N40" s="61">
        <v>3.49</v>
      </c>
      <c r="O40" s="61">
        <v>3.59</v>
      </c>
      <c r="P40" s="20" t="str">
        <f>VLOOKUP(C40,'Currency code lookup'!$A$2:$C$156,2,0)</f>
        <v>EUR</v>
      </c>
      <c r="Q40" s="99">
        <f>Q37</f>
        <v>600</v>
      </c>
      <c r="R40" s="36">
        <f ca="1">Q40*INDEX('Currency exchange rate'!$E$2:$E$50,MATCH('University Data'!P40,'Currency exchange rate'!$A$2:$A$50,0))</f>
        <v>896.69999999999993</v>
      </c>
      <c r="S40" s="79" t="s">
        <v>403</v>
      </c>
      <c r="T40" s="99">
        <f>T37</f>
        <v>800</v>
      </c>
      <c r="U40" s="37">
        <f ca="1">T40*INDEX('Currency exchange rate'!$E$2:$E$50,MATCH('University Data'!P40,'Currency exchange rate'!$A$2:$A$50,0))</f>
        <v>1195.5999999999999</v>
      </c>
      <c r="V40" s="128">
        <f t="shared" ca="1" si="0"/>
        <v>2092.2999999999997</v>
      </c>
    </row>
    <row r="41" spans="1:22" ht="14.45">
      <c r="A41" s="126">
        <v>4193</v>
      </c>
      <c r="B41" s="2" t="s">
        <v>448</v>
      </c>
      <c r="C41" s="2" t="s">
        <v>449</v>
      </c>
      <c r="D41" s="2" t="s">
        <v>450</v>
      </c>
      <c r="E41" s="2" t="s">
        <v>47</v>
      </c>
      <c r="F41" s="2">
        <v>2</v>
      </c>
      <c r="G41" s="2">
        <v>2</v>
      </c>
      <c r="H41" s="41"/>
      <c r="I41" s="23" t="s">
        <v>401</v>
      </c>
      <c r="J41" s="4"/>
      <c r="K41" s="18" t="s">
        <v>402</v>
      </c>
      <c r="L41" s="60"/>
      <c r="M41" s="61"/>
      <c r="N41" s="61">
        <v>2.54</v>
      </c>
      <c r="O41" s="61">
        <v>2.54</v>
      </c>
      <c r="P41" s="20" t="str">
        <f>VLOOKUP(C41,'Currency code lookup'!$A$2:$C$156,2,0)</f>
        <v>MAD</v>
      </c>
      <c r="Q41" s="99">
        <v>4000</v>
      </c>
      <c r="R41" s="36">
        <f ca="1">Q41*INDEX('Currency exchange rate'!$E$2:$E$50,MATCH('University Data'!P41,'Currency exchange rate'!$A$2:$A$50,0))</f>
        <v>566.4</v>
      </c>
      <c r="S41" s="79" t="s">
        <v>439</v>
      </c>
      <c r="T41" s="99">
        <v>5455</v>
      </c>
      <c r="U41" s="37">
        <f ca="1">T41*INDEX('Currency exchange rate'!$E$2:$E$50,MATCH('University Data'!P41,'Currency exchange rate'!$A$2:$A$50,0))</f>
        <v>772.428</v>
      </c>
      <c r="V41" s="128">
        <f t="shared" ca="1" si="0"/>
        <v>1338.828</v>
      </c>
    </row>
    <row r="42" spans="1:22" ht="14.45">
      <c r="A42" s="126">
        <v>4217</v>
      </c>
      <c r="B42" s="2" t="s">
        <v>347</v>
      </c>
      <c r="C42" s="2" t="s">
        <v>354</v>
      </c>
      <c r="D42" s="2" t="s">
        <v>451</v>
      </c>
      <c r="E42" s="2" t="s">
        <v>95</v>
      </c>
      <c r="F42" s="2">
        <v>6</v>
      </c>
      <c r="G42" s="2">
        <v>6</v>
      </c>
      <c r="H42" s="41"/>
      <c r="I42" s="23" t="s">
        <v>401</v>
      </c>
      <c r="J42" s="4" t="s">
        <v>434</v>
      </c>
      <c r="K42" s="18" t="s">
        <v>402</v>
      </c>
      <c r="L42" s="60"/>
      <c r="M42" s="61"/>
      <c r="N42" s="61">
        <v>3.02</v>
      </c>
      <c r="O42" s="61">
        <v>3.74</v>
      </c>
      <c r="P42" s="20" t="str">
        <f>VLOOKUP(C42,'Currency code lookup'!$A$2:$C$156,2,0)</f>
        <v>EUR</v>
      </c>
      <c r="Q42" s="99">
        <v>1025</v>
      </c>
      <c r="R42" s="36">
        <f ca="1">Q42*INDEX('Currency exchange rate'!$E$2:$E$50,MATCH('University Data'!P42,'Currency exchange rate'!$A$2:$A$50,0))</f>
        <v>1531.8625</v>
      </c>
      <c r="S42" s="79" t="s">
        <v>439</v>
      </c>
      <c r="T42" s="99">
        <v>900</v>
      </c>
      <c r="U42" s="37">
        <f ca="1">T42*INDEX('Currency exchange rate'!$E$2:$E$50,MATCH('University Data'!P42,'Currency exchange rate'!$A$2:$A$50,0))</f>
        <v>1345.05</v>
      </c>
      <c r="V42" s="128">
        <f t="shared" ca="1" si="0"/>
        <v>2876.9124999999999</v>
      </c>
    </row>
    <row r="43" spans="1:22" ht="14.45">
      <c r="A43" s="126">
        <v>4034</v>
      </c>
      <c r="B43" s="2" t="s">
        <v>347</v>
      </c>
      <c r="C43" s="2" t="s">
        <v>354</v>
      </c>
      <c r="D43" s="2" t="s">
        <v>451</v>
      </c>
      <c r="E43" s="2" t="s">
        <v>96</v>
      </c>
      <c r="F43" s="2">
        <v>8</v>
      </c>
      <c r="G43" s="2">
        <v>8</v>
      </c>
      <c r="H43" s="41"/>
      <c r="I43" s="23" t="s">
        <v>401</v>
      </c>
      <c r="J43" s="4"/>
      <c r="K43" s="18" t="s">
        <v>402</v>
      </c>
      <c r="L43" s="60">
        <v>2.85</v>
      </c>
      <c r="M43" s="61">
        <v>3.62</v>
      </c>
      <c r="N43" s="61">
        <v>3.15</v>
      </c>
      <c r="O43" s="61">
        <v>3.39</v>
      </c>
      <c r="P43" s="20" t="str">
        <f>VLOOKUP(C43,'Currency code lookup'!$A$2:$C$156,2,0)</f>
        <v>EUR</v>
      </c>
      <c r="Q43" s="99">
        <v>640</v>
      </c>
      <c r="R43" s="36">
        <f ca="1">Q43*INDEX('Currency exchange rate'!$E$2:$E$50,MATCH('University Data'!P43,'Currency exchange rate'!$A$2:$A$50,0))</f>
        <v>956.48</v>
      </c>
      <c r="S43" s="79" t="s">
        <v>403</v>
      </c>
      <c r="T43" s="99">
        <f>AVERAGE(540,800)</f>
        <v>670</v>
      </c>
      <c r="U43" s="37">
        <f ca="1">T43*INDEX('Currency exchange rate'!$E$2:$E$50,MATCH('University Data'!P43,'Currency exchange rate'!$A$2:$A$50,0))</f>
        <v>1001.3149999999999</v>
      </c>
      <c r="V43" s="128">
        <f t="shared" ca="1" si="0"/>
        <v>1957.7950000000001</v>
      </c>
    </row>
    <row r="44" spans="1:22" ht="27.6">
      <c r="A44" s="126">
        <v>4025</v>
      </c>
      <c r="B44" s="2" t="s">
        <v>347</v>
      </c>
      <c r="C44" s="2" t="s">
        <v>355</v>
      </c>
      <c r="D44" s="2" t="s">
        <v>440</v>
      </c>
      <c r="E44" s="2" t="s">
        <v>97</v>
      </c>
      <c r="F44" s="2">
        <v>6</v>
      </c>
      <c r="G44" s="2">
        <v>2</v>
      </c>
      <c r="H44" s="41"/>
      <c r="I44" s="23" t="s">
        <v>401</v>
      </c>
      <c r="J44" s="4"/>
      <c r="K44" s="18" t="s">
        <v>402</v>
      </c>
      <c r="L44" s="60"/>
      <c r="M44" s="61"/>
      <c r="N44" s="61">
        <v>3.17</v>
      </c>
      <c r="O44" s="61">
        <v>3.66</v>
      </c>
      <c r="P44" s="20" t="str">
        <f>VLOOKUP(C44,'Currency code lookup'!$A$2:$C$156,2,0)</f>
        <v>EUR</v>
      </c>
      <c r="Q44" s="99">
        <v>620</v>
      </c>
      <c r="R44" s="36">
        <f ca="1">Q44*INDEX('Currency exchange rate'!$E$2:$E$50,MATCH('University Data'!P44,'Currency exchange rate'!$A$2:$A$50,0))</f>
        <v>926.58999999999992</v>
      </c>
      <c r="S44" s="79" t="s">
        <v>403</v>
      </c>
      <c r="T44" s="99">
        <f>AVERAGE(450,700)</f>
        <v>575</v>
      </c>
      <c r="U44" s="37">
        <f ca="1">T44*INDEX('Currency exchange rate'!$E$2:$E$50,MATCH('University Data'!P44,'Currency exchange rate'!$A$2:$A$50,0))</f>
        <v>859.33749999999998</v>
      </c>
      <c r="V44" s="128">
        <f t="shared" ca="1" si="0"/>
        <v>1785.9274999999998</v>
      </c>
    </row>
    <row r="45" spans="1:22" ht="14.45">
      <c r="A45" s="126">
        <v>4142</v>
      </c>
      <c r="B45" s="2" t="s">
        <v>16</v>
      </c>
      <c r="C45" s="2" t="s">
        <v>370</v>
      </c>
      <c r="D45" s="2" t="s">
        <v>428</v>
      </c>
      <c r="E45" s="2" t="s">
        <v>98</v>
      </c>
      <c r="F45" s="2">
        <v>1</v>
      </c>
      <c r="G45" s="2">
        <v>1</v>
      </c>
      <c r="H45" s="41">
        <v>2.5</v>
      </c>
      <c r="I45" s="23" t="s">
        <v>401</v>
      </c>
      <c r="J45" s="4"/>
      <c r="K45" s="18" t="s">
        <v>402</v>
      </c>
      <c r="L45" s="60">
        <v>3.48</v>
      </c>
      <c r="M45" s="61">
        <v>3.58</v>
      </c>
      <c r="N45" s="61">
        <v>3.8</v>
      </c>
      <c r="O45" s="61">
        <v>3.8</v>
      </c>
      <c r="P45" s="20" t="str">
        <f>VLOOKUP(C45,'Currency code lookup'!$A$2:$C$156,2,0)</f>
        <v>KRW</v>
      </c>
      <c r="Q45" s="99">
        <v>700000</v>
      </c>
      <c r="R45" s="36">
        <f ca="1">Q45*INDEX('Currency exchange rate'!$E$2:$E$50,MATCH('University Data'!P45,'Currency exchange rate'!$A$2:$A$50,0))</f>
        <v>640.56999999999994</v>
      </c>
      <c r="S45" s="79" t="s">
        <v>403</v>
      </c>
      <c r="T45" s="99">
        <f>AVERAGE(1300000/5,2870000/5)</f>
        <v>417000</v>
      </c>
      <c r="U45" s="37">
        <f ca="1">T45*INDEX('Currency exchange rate'!$E$2:$E$50,MATCH('University Data'!P45,'Currency exchange rate'!$A$2:$A$50,0))</f>
        <v>381.5967</v>
      </c>
      <c r="V45" s="128">
        <f t="shared" ca="1" si="0"/>
        <v>1022.1667</v>
      </c>
    </row>
    <row r="46" spans="1:22" ht="96.6">
      <c r="A46" s="126">
        <v>4420</v>
      </c>
      <c r="B46" s="2" t="s">
        <v>452</v>
      </c>
      <c r="C46" s="2" t="s">
        <v>453</v>
      </c>
      <c r="D46" s="2" t="s">
        <v>454</v>
      </c>
      <c r="E46" s="4" t="s">
        <v>99</v>
      </c>
      <c r="F46" s="2">
        <v>2</v>
      </c>
      <c r="G46" s="2">
        <v>2</v>
      </c>
      <c r="H46" s="41"/>
      <c r="I46" s="23" t="s">
        <v>401</v>
      </c>
      <c r="J46" s="4" t="s">
        <v>455</v>
      </c>
      <c r="K46" s="18" t="s">
        <v>402</v>
      </c>
      <c r="L46" s="60"/>
      <c r="M46" s="61"/>
      <c r="N46" s="61"/>
      <c r="O46" s="61"/>
      <c r="P46" s="20" t="str">
        <f>VLOOKUP(C46,'Currency code lookup'!$A$2:$C$156,2,0)</f>
        <v>BRL</v>
      </c>
      <c r="Q46" s="99">
        <v>3500</v>
      </c>
      <c r="R46" s="36">
        <f ca="1">Q46*INDEX('Currency exchange rate'!$E$2:$E$50,MATCH('University Data'!P46,'Currency exchange rate'!$A$2:$A$50,0))</f>
        <v>789.25</v>
      </c>
      <c r="S46" s="79" t="s">
        <v>439</v>
      </c>
      <c r="T46" s="99">
        <f>AVERAGE(2057,5530)</f>
        <v>3793.5</v>
      </c>
      <c r="U46" s="37">
        <f ca="1">T46*INDEX('Currency exchange rate'!$E$2:$E$50,MATCH('University Data'!P46,'Currency exchange rate'!$A$2:$A$50,0))</f>
        <v>855.43425000000002</v>
      </c>
      <c r="V46" s="128">
        <f t="shared" ca="1" si="0"/>
        <v>1644.68425</v>
      </c>
    </row>
    <row r="47" spans="1:22" ht="14.45">
      <c r="A47" s="126">
        <v>4201</v>
      </c>
      <c r="B47" s="2" t="s">
        <v>347</v>
      </c>
      <c r="C47" s="2" t="s">
        <v>355</v>
      </c>
      <c r="D47" s="2" t="s">
        <v>456</v>
      </c>
      <c r="E47" s="2" t="s">
        <v>100</v>
      </c>
      <c r="F47" s="2">
        <v>0</v>
      </c>
      <c r="G47" s="2">
        <v>6</v>
      </c>
      <c r="H47" s="41"/>
      <c r="I47" s="23" t="s">
        <v>401</v>
      </c>
      <c r="J47" s="4"/>
      <c r="K47" s="18" t="s">
        <v>430</v>
      </c>
      <c r="L47" s="60"/>
      <c r="M47" s="61"/>
      <c r="N47" s="61"/>
      <c r="O47" s="61"/>
      <c r="P47" s="20" t="str">
        <f>VLOOKUP(C47,'Currency code lookup'!$A$2:$C$156,2,0)</f>
        <v>EUR</v>
      </c>
      <c r="Q47" s="99">
        <v>800</v>
      </c>
      <c r="R47" s="36">
        <f ca="1">Q47*INDEX('Currency exchange rate'!$E$2:$E$50,MATCH('University Data'!P47,'Currency exchange rate'!$A$2:$A$50,0))</f>
        <v>1195.5999999999999</v>
      </c>
      <c r="S47" s="79" t="s">
        <v>403</v>
      </c>
      <c r="T47" s="99">
        <v>553.5</v>
      </c>
      <c r="U47" s="37">
        <f ca="1">T47*INDEX('Currency exchange rate'!$E$2:$E$50,MATCH('University Data'!P47,'Currency exchange rate'!$A$2:$A$50,0))</f>
        <v>827.20574999999997</v>
      </c>
      <c r="V47" s="128">
        <f t="shared" ca="1" si="0"/>
        <v>2022.80575</v>
      </c>
    </row>
    <row r="48" spans="1:22" ht="27.6">
      <c r="A48" s="126">
        <v>4262</v>
      </c>
      <c r="B48" s="2" t="s">
        <v>347</v>
      </c>
      <c r="C48" s="2" t="s">
        <v>355</v>
      </c>
      <c r="D48" s="2" t="s">
        <v>456</v>
      </c>
      <c r="E48" s="2" t="s">
        <v>101</v>
      </c>
      <c r="F48" s="2">
        <v>0</v>
      </c>
      <c r="G48" s="2">
        <v>3</v>
      </c>
      <c r="H48" s="41">
        <v>3.2</v>
      </c>
      <c r="I48" s="23" t="s">
        <v>419</v>
      </c>
      <c r="J48" s="4"/>
      <c r="K48" s="18" t="s">
        <v>402</v>
      </c>
      <c r="L48" s="60"/>
      <c r="M48" s="61"/>
      <c r="N48" s="61"/>
      <c r="O48" s="61"/>
      <c r="P48" s="20" t="str">
        <f>VLOOKUP(C48,'Currency code lookup'!$A$2:$C$156,2,0)</f>
        <v>EUR</v>
      </c>
      <c r="Q48" s="99">
        <f>Q47</f>
        <v>800</v>
      </c>
      <c r="R48" s="36">
        <f ca="1">Q48*INDEX('Currency exchange rate'!$E$2:$E$50,MATCH('University Data'!P48,'Currency exchange rate'!$A$2:$A$50,0))</f>
        <v>1195.5999999999999</v>
      </c>
      <c r="S48" s="79" t="s">
        <v>403</v>
      </c>
      <c r="T48" s="99">
        <f>T47</f>
        <v>553.5</v>
      </c>
      <c r="U48" s="37">
        <f ca="1">T48*INDEX('Currency exchange rate'!$E$2:$E$50,MATCH('University Data'!P48,'Currency exchange rate'!$A$2:$A$50,0))</f>
        <v>827.20574999999997</v>
      </c>
      <c r="V48" s="128">
        <f t="shared" ca="1" si="0"/>
        <v>2022.80575</v>
      </c>
    </row>
    <row r="49" spans="1:22" ht="41.45">
      <c r="A49" s="126">
        <v>4442</v>
      </c>
      <c r="B49" s="2" t="s">
        <v>16</v>
      </c>
      <c r="C49" s="2" t="s">
        <v>348</v>
      </c>
      <c r="D49" s="2" t="s">
        <v>457</v>
      </c>
      <c r="E49" s="2" t="s">
        <v>102</v>
      </c>
      <c r="F49" s="2">
        <v>2</v>
      </c>
      <c r="G49" s="2">
        <v>2</v>
      </c>
      <c r="H49" s="41"/>
      <c r="I49" s="23" t="s">
        <v>419</v>
      </c>
      <c r="J49" s="4" t="s">
        <v>423</v>
      </c>
      <c r="K49" s="18" t="s">
        <v>402</v>
      </c>
      <c r="L49" s="60"/>
      <c r="M49" s="61"/>
      <c r="N49" s="61">
        <v>3.83</v>
      </c>
      <c r="O49" s="61">
        <v>3.86</v>
      </c>
      <c r="P49" s="20" t="str">
        <f>VLOOKUP(C49,'Currency code lookup'!$A$2:$C$156,2,0)</f>
        <v>CNY</v>
      </c>
      <c r="Q49" s="99">
        <v>3720</v>
      </c>
      <c r="R49" s="36">
        <f ca="1">Q49*INDEX('Currency exchange rate'!$E$2:$E$50,MATCH('University Data'!P49,'Currency exchange rate'!$A$2:$A$50,0))</f>
        <v>674.06399999999996</v>
      </c>
      <c r="S49" s="79" t="s">
        <v>403</v>
      </c>
      <c r="T49" s="99">
        <f>120*30</f>
        <v>3600</v>
      </c>
      <c r="U49" s="37">
        <f ca="1">T49*INDEX('Currency exchange rate'!$E$2:$E$50,MATCH('University Data'!P49,'Currency exchange rate'!$A$2:$A$50,0))</f>
        <v>652.32000000000005</v>
      </c>
      <c r="V49" s="128">
        <f t="shared" ca="1" si="0"/>
        <v>1326.384</v>
      </c>
    </row>
    <row r="50" spans="1:22" ht="41.45">
      <c r="A50" s="126">
        <v>4280</v>
      </c>
      <c r="B50" s="2" t="s">
        <v>16</v>
      </c>
      <c r="C50" s="2" t="s">
        <v>348</v>
      </c>
      <c r="D50" s="2" t="s">
        <v>457</v>
      </c>
      <c r="E50" s="2" t="s">
        <v>103</v>
      </c>
      <c r="F50" s="2">
        <v>0</v>
      </c>
      <c r="G50" s="2">
        <v>1</v>
      </c>
      <c r="H50" s="41"/>
      <c r="I50" s="23" t="s">
        <v>458</v>
      </c>
      <c r="J50" s="4" t="s">
        <v>423</v>
      </c>
      <c r="K50" s="18" t="s">
        <v>430</v>
      </c>
      <c r="L50" s="60"/>
      <c r="M50" s="61"/>
      <c r="N50" s="61"/>
      <c r="O50" s="61"/>
      <c r="P50" s="20" t="str">
        <f>VLOOKUP(C50,'Currency code lookup'!$A$2:$C$156,2,0)</f>
        <v>CNY</v>
      </c>
      <c r="Q50" s="99">
        <f>Q49</f>
        <v>3720</v>
      </c>
      <c r="R50" s="36">
        <f ca="1">Q50*INDEX('Currency exchange rate'!$E$2:$E$50,MATCH('University Data'!P50,'Currency exchange rate'!$A$2:$A$50,0))</f>
        <v>674.06399999999996</v>
      </c>
      <c r="S50" s="79" t="s">
        <v>403</v>
      </c>
      <c r="T50" s="99">
        <f>T49</f>
        <v>3600</v>
      </c>
      <c r="U50" s="37">
        <f ca="1">T50*INDEX('Currency exchange rate'!$E$2:$E$50,MATCH('University Data'!P50,'Currency exchange rate'!$A$2:$A$50,0))</f>
        <v>652.32000000000005</v>
      </c>
      <c r="V50" s="128">
        <f t="shared" ca="1" si="0"/>
        <v>1326.384</v>
      </c>
    </row>
    <row r="51" spans="1:22" ht="41.45">
      <c r="A51" s="126">
        <v>4037</v>
      </c>
      <c r="B51" s="2" t="s">
        <v>16</v>
      </c>
      <c r="C51" s="2" t="s">
        <v>348</v>
      </c>
      <c r="D51" s="2" t="s">
        <v>457</v>
      </c>
      <c r="E51" s="2" t="s">
        <v>104</v>
      </c>
      <c r="F51" s="2">
        <v>0</v>
      </c>
      <c r="G51" s="2">
        <v>6</v>
      </c>
      <c r="H51" s="41"/>
      <c r="I51" s="23" t="s">
        <v>401</v>
      </c>
      <c r="J51" s="4" t="s">
        <v>423</v>
      </c>
      <c r="K51" s="18" t="s">
        <v>430</v>
      </c>
      <c r="L51" s="60">
        <v>3.45</v>
      </c>
      <c r="M51" s="61">
        <v>3.64</v>
      </c>
      <c r="N51" s="61"/>
      <c r="O51" s="61"/>
      <c r="P51" s="20" t="str">
        <f>VLOOKUP(C51,'Currency code lookup'!$A$2:$C$156,2,0)</f>
        <v>CNY</v>
      </c>
      <c r="Q51" s="99">
        <f>Q49</f>
        <v>3720</v>
      </c>
      <c r="R51" s="36">
        <f ca="1">Q51*INDEX('Currency exchange rate'!$E$2:$E$50,MATCH('University Data'!P51,'Currency exchange rate'!$A$2:$A$50,0))</f>
        <v>674.06399999999996</v>
      </c>
      <c r="S51" s="79" t="s">
        <v>403</v>
      </c>
      <c r="T51" s="99">
        <f>T49</f>
        <v>3600</v>
      </c>
      <c r="U51" s="37">
        <f ca="1">T51*INDEX('Currency exchange rate'!$E$2:$E$50,MATCH('University Data'!P51,'Currency exchange rate'!$A$2:$A$50,0))</f>
        <v>652.32000000000005</v>
      </c>
      <c r="V51" s="128">
        <f t="shared" ca="1" si="0"/>
        <v>1326.384</v>
      </c>
    </row>
    <row r="52" spans="1:22" ht="41.45">
      <c r="A52" s="126">
        <v>4279</v>
      </c>
      <c r="B52" s="2" t="s">
        <v>16</v>
      </c>
      <c r="C52" s="2" t="s">
        <v>348</v>
      </c>
      <c r="D52" s="2" t="s">
        <v>457</v>
      </c>
      <c r="E52" s="2" t="s">
        <v>105</v>
      </c>
      <c r="F52" s="2">
        <v>0</v>
      </c>
      <c r="G52" s="2">
        <v>3</v>
      </c>
      <c r="H52" s="41">
        <v>3</v>
      </c>
      <c r="I52" s="23" t="s">
        <v>447</v>
      </c>
      <c r="J52" s="4" t="s">
        <v>423</v>
      </c>
      <c r="K52" s="18" t="s">
        <v>430</v>
      </c>
      <c r="L52" s="60">
        <v>3.16</v>
      </c>
      <c r="M52" s="61">
        <v>3.23</v>
      </c>
      <c r="N52" s="61"/>
      <c r="O52" s="61"/>
      <c r="P52" s="20" t="str">
        <f>VLOOKUP(C52,'Currency code lookup'!$A$2:$C$156,2,0)</f>
        <v>CNY</v>
      </c>
      <c r="Q52" s="99">
        <f>Q49</f>
        <v>3720</v>
      </c>
      <c r="R52" s="36">
        <f ca="1">Q52*INDEX('Currency exchange rate'!$E$2:$E$50,MATCH('University Data'!P52,'Currency exchange rate'!$A$2:$A$50,0))</f>
        <v>674.06399999999996</v>
      </c>
      <c r="S52" s="79" t="s">
        <v>403</v>
      </c>
      <c r="T52" s="99">
        <f>T49</f>
        <v>3600</v>
      </c>
      <c r="U52" s="37">
        <f ca="1">T52*INDEX('Currency exchange rate'!$E$2:$E$50,MATCH('University Data'!P52,'Currency exchange rate'!$A$2:$A$50,0))</f>
        <v>652.32000000000005</v>
      </c>
      <c r="V52" s="128">
        <f t="shared" ca="1" si="0"/>
        <v>1326.384</v>
      </c>
    </row>
    <row r="53" spans="1:22" ht="14.45">
      <c r="A53" s="126">
        <v>4471</v>
      </c>
      <c r="B53" s="2" t="s">
        <v>405</v>
      </c>
      <c r="C53" s="2" t="s">
        <v>406</v>
      </c>
      <c r="D53" s="2" t="s">
        <v>459</v>
      </c>
      <c r="E53" s="6" t="s">
        <v>106</v>
      </c>
      <c r="F53" s="2">
        <v>2</v>
      </c>
      <c r="G53" s="2">
        <v>2</v>
      </c>
      <c r="H53" s="41"/>
      <c r="I53" s="23" t="s">
        <v>413</v>
      </c>
      <c r="J53" s="4"/>
      <c r="K53" s="18" t="s">
        <v>402</v>
      </c>
      <c r="L53" s="60"/>
      <c r="M53" s="61"/>
      <c r="N53" s="61"/>
      <c r="O53" s="61"/>
      <c r="P53" s="20" t="str">
        <f>VLOOKUP(C53,'Currency code lookup'!$A$2:$C$156,2,0)</f>
        <v>USD</v>
      </c>
      <c r="Q53" s="99">
        <v>850</v>
      </c>
      <c r="R53" s="36">
        <f ca="1">Q53*INDEX('Currency exchange rate'!$E$2:$E$50,MATCH('University Data'!P53,'Currency exchange rate'!$A$2:$A$50,0))</f>
        <v>1127.95</v>
      </c>
      <c r="S53" s="79" t="s">
        <v>417</v>
      </c>
      <c r="T53" s="99">
        <f>AVERAGE(5650,8280)/5</f>
        <v>1393</v>
      </c>
      <c r="U53" s="37">
        <f ca="1">T53*INDEX('Currency exchange rate'!$E$2:$E$50,MATCH('University Data'!P53,'Currency exchange rate'!$A$2:$A$50,0))</f>
        <v>1848.511</v>
      </c>
      <c r="V53" s="128">
        <f t="shared" ca="1" si="0"/>
        <v>2976.4610000000002</v>
      </c>
    </row>
    <row r="54" spans="1:22" ht="14.45">
      <c r="A54" s="126">
        <v>4311</v>
      </c>
      <c r="B54" s="2" t="s">
        <v>347</v>
      </c>
      <c r="C54" s="2" t="s">
        <v>346</v>
      </c>
      <c r="D54" s="2" t="s">
        <v>460</v>
      </c>
      <c r="E54" s="2" t="s">
        <v>107</v>
      </c>
      <c r="F54" s="2">
        <v>0</v>
      </c>
      <c r="G54" s="2">
        <v>6</v>
      </c>
      <c r="H54" s="41"/>
      <c r="I54" s="23" t="s">
        <v>413</v>
      </c>
      <c r="J54" s="4"/>
      <c r="K54" s="18" t="s">
        <v>402</v>
      </c>
      <c r="L54" s="60">
        <v>3.23</v>
      </c>
      <c r="M54" s="61">
        <v>3.24</v>
      </c>
      <c r="N54" s="61"/>
      <c r="O54" s="61"/>
      <c r="P54" s="20" t="str">
        <f>VLOOKUP(C54,'Currency code lookup'!$A$2:$C$156,2,0)</f>
        <v>EUR</v>
      </c>
      <c r="Q54" s="99">
        <v>950</v>
      </c>
      <c r="R54" s="36">
        <f ca="1">Q54*INDEX('Currency exchange rate'!$E$2:$E$50,MATCH('University Data'!P54,'Currency exchange rate'!$A$2:$A$50,0))</f>
        <v>1419.7749999999999</v>
      </c>
      <c r="S54" s="79" t="s">
        <v>403</v>
      </c>
      <c r="T54" s="99">
        <v>432</v>
      </c>
      <c r="U54" s="37">
        <f ca="1">T54*INDEX('Currency exchange rate'!$E$2:$E$50,MATCH('University Data'!P54,'Currency exchange rate'!$A$2:$A$50,0))</f>
        <v>645.62400000000002</v>
      </c>
      <c r="V54" s="128">
        <f t="shared" ca="1" si="0"/>
        <v>2065.3989999999999</v>
      </c>
    </row>
    <row r="55" spans="1:22" ht="27.6">
      <c r="A55" s="126">
        <v>4122</v>
      </c>
      <c r="B55" s="2" t="s">
        <v>347</v>
      </c>
      <c r="C55" s="2" t="s">
        <v>355</v>
      </c>
      <c r="D55" s="2" t="s">
        <v>461</v>
      </c>
      <c r="E55" s="2" t="s">
        <v>108</v>
      </c>
      <c r="F55" s="2">
        <v>0</v>
      </c>
      <c r="G55" s="2">
        <v>5</v>
      </c>
      <c r="H55" s="41"/>
      <c r="I55" s="23" t="s">
        <v>401</v>
      </c>
      <c r="J55" s="4"/>
      <c r="K55" s="18" t="s">
        <v>430</v>
      </c>
      <c r="L55" s="60">
        <v>2.98</v>
      </c>
      <c r="M55" s="61">
        <v>3.13</v>
      </c>
      <c r="N55" s="61"/>
      <c r="O55" s="61"/>
      <c r="P55" s="20" t="str">
        <f>VLOOKUP(C55,'Currency code lookup'!$A$2:$C$156,2,0)</f>
        <v>EUR</v>
      </c>
      <c r="Q55" s="99">
        <v>1000</v>
      </c>
      <c r="R55" s="36">
        <f ca="1">Q55*INDEX('Currency exchange rate'!$E$2:$E$50,MATCH('University Data'!P55,'Currency exchange rate'!$A$2:$A$50,0))</f>
        <v>1494.5</v>
      </c>
      <c r="S55" s="79" t="s">
        <v>403</v>
      </c>
      <c r="T55" s="99">
        <v>750</v>
      </c>
      <c r="U55" s="37">
        <f ca="1">T55*INDEX('Currency exchange rate'!$E$2:$E$50,MATCH('University Data'!P55,'Currency exchange rate'!$A$2:$A$50,0))</f>
        <v>1120.875</v>
      </c>
      <c r="V55" s="128">
        <f t="shared" ca="1" si="0"/>
        <v>2615.375</v>
      </c>
    </row>
    <row r="56" spans="1:22" ht="41.45">
      <c r="A56" s="126">
        <v>4363</v>
      </c>
      <c r="B56" s="2" t="s">
        <v>16</v>
      </c>
      <c r="C56" s="2" t="s">
        <v>17</v>
      </c>
      <c r="D56" s="2" t="s">
        <v>462</v>
      </c>
      <c r="E56" s="2" t="s">
        <v>109</v>
      </c>
      <c r="F56" s="2">
        <v>0</v>
      </c>
      <c r="G56" s="2">
        <v>3</v>
      </c>
      <c r="H56" s="41"/>
      <c r="I56" s="23" t="s">
        <v>458</v>
      </c>
      <c r="J56" s="4" t="s">
        <v>463</v>
      </c>
      <c r="K56" s="18" t="s">
        <v>430</v>
      </c>
      <c r="L56" s="60">
        <v>2.62</v>
      </c>
      <c r="M56" s="61">
        <v>3.14</v>
      </c>
      <c r="N56" s="61"/>
      <c r="O56" s="61"/>
      <c r="P56" s="20" t="str">
        <f>VLOOKUP(C56,'Currency code lookup'!$A$2:$C$156,2,0)</f>
        <v>JPY</v>
      </c>
      <c r="Q56" s="99">
        <v>80000</v>
      </c>
      <c r="R56" s="36">
        <f ca="1">Q56*INDEX('Currency exchange rate'!$E$2:$E$50,MATCH('University Data'!P56,'Currency exchange rate'!$A$2:$A$50,0))</f>
        <v>737.28</v>
      </c>
      <c r="S56" s="79" t="s">
        <v>403</v>
      </c>
      <c r="T56" s="99">
        <v>35000</v>
      </c>
      <c r="U56" s="37">
        <f ca="1">T56*INDEX('Currency exchange rate'!$E$2:$E$50,MATCH('University Data'!P56,'Currency exchange rate'!$A$2:$A$50,0))</f>
        <v>322.56</v>
      </c>
      <c r="V56" s="128">
        <f t="shared" ca="1" si="0"/>
        <v>1059.8399999999999</v>
      </c>
    </row>
    <row r="57" spans="1:22" ht="14.45">
      <c r="A57" s="126">
        <v>4148</v>
      </c>
      <c r="B57" s="2" t="s">
        <v>347</v>
      </c>
      <c r="C57" s="2" t="s">
        <v>353</v>
      </c>
      <c r="D57" s="2" t="s">
        <v>400</v>
      </c>
      <c r="E57" s="2" t="s">
        <v>110</v>
      </c>
      <c r="F57" s="2">
        <v>6</v>
      </c>
      <c r="G57" s="2">
        <v>6</v>
      </c>
      <c r="H57" s="41"/>
      <c r="I57" s="23" t="s">
        <v>401</v>
      </c>
      <c r="J57" s="4"/>
      <c r="K57" s="18" t="s">
        <v>402</v>
      </c>
      <c r="L57" s="60">
        <v>3.06</v>
      </c>
      <c r="M57" s="61">
        <v>3.53</v>
      </c>
      <c r="N57" s="61">
        <v>3.21</v>
      </c>
      <c r="O57" s="61">
        <v>3.54</v>
      </c>
      <c r="P57" s="20" t="str">
        <f>VLOOKUP(C57,'Currency code lookup'!$A$2:$C$156,2,0)</f>
        <v>EUR</v>
      </c>
      <c r="Q57" s="99">
        <v>550</v>
      </c>
      <c r="R57" s="36">
        <f ca="1">Q57*INDEX('Currency exchange rate'!$E$2:$E$50,MATCH('University Data'!P57,'Currency exchange rate'!$A$2:$A$50,0))</f>
        <v>821.97500000000002</v>
      </c>
      <c r="S57" s="79" t="s">
        <v>439</v>
      </c>
      <c r="T57" s="99">
        <v>500</v>
      </c>
      <c r="U57" s="37">
        <f ca="1">T57*INDEX('Currency exchange rate'!$E$2:$E$50,MATCH('University Data'!P57,'Currency exchange rate'!$A$2:$A$50,0))</f>
        <v>747.25</v>
      </c>
      <c r="V57" s="128">
        <f t="shared" ca="1" si="0"/>
        <v>1569.2249999999999</v>
      </c>
    </row>
    <row r="58" spans="1:22" ht="27" customHeight="1">
      <c r="A58" s="126">
        <v>4163</v>
      </c>
      <c r="B58" s="2" t="s">
        <v>16</v>
      </c>
      <c r="C58" s="2" t="s">
        <v>370</v>
      </c>
      <c r="D58" s="2" t="s">
        <v>428</v>
      </c>
      <c r="E58" s="6" t="s">
        <v>111</v>
      </c>
      <c r="F58" s="2">
        <v>2</v>
      </c>
      <c r="G58" s="2">
        <v>2</v>
      </c>
      <c r="H58" s="42">
        <v>2.5</v>
      </c>
      <c r="I58" s="23" t="s">
        <v>401</v>
      </c>
      <c r="J58" s="4"/>
      <c r="K58" s="18" t="s">
        <v>402</v>
      </c>
      <c r="L58" s="60">
        <v>3.02</v>
      </c>
      <c r="M58" s="61">
        <v>3.17</v>
      </c>
      <c r="N58" s="61">
        <v>3.37</v>
      </c>
      <c r="O58" s="61">
        <v>3.41</v>
      </c>
      <c r="P58" s="20" t="str">
        <f>VLOOKUP(C58,'Currency code lookup'!$A$2:$C$156,2,0)</f>
        <v>KRW</v>
      </c>
      <c r="Q58" s="99">
        <v>644000</v>
      </c>
      <c r="R58" s="36">
        <f ca="1">Q58*INDEX('Currency exchange rate'!$E$2:$E$50,MATCH('University Data'!P58,'Currency exchange rate'!$A$2:$A$50,0))</f>
        <v>589.32439999999997</v>
      </c>
      <c r="S58" s="79" t="s">
        <v>403</v>
      </c>
      <c r="T58" s="99">
        <f>1156000/5</f>
        <v>231200</v>
      </c>
      <c r="U58" s="37">
        <f ca="1">T58*INDEX('Currency exchange rate'!$E$2:$E$50,MATCH('University Data'!P58,'Currency exchange rate'!$A$2:$A$50,0))</f>
        <v>211.57111999999998</v>
      </c>
      <c r="V58" s="128">
        <f t="shared" ca="1" si="0"/>
        <v>800.89551999999992</v>
      </c>
    </row>
    <row r="59" spans="1:22" ht="14.45">
      <c r="A59" s="126">
        <v>4041</v>
      </c>
      <c r="B59" s="2" t="s">
        <v>405</v>
      </c>
      <c r="C59" s="2" t="s">
        <v>435</v>
      </c>
      <c r="D59" s="2" t="s">
        <v>436</v>
      </c>
      <c r="E59" s="2" t="s">
        <v>112</v>
      </c>
      <c r="F59" s="2">
        <v>6</v>
      </c>
      <c r="G59" s="2">
        <v>6</v>
      </c>
      <c r="H59" s="41"/>
      <c r="I59" s="23" t="s">
        <v>464</v>
      </c>
      <c r="J59" s="4"/>
      <c r="K59" s="18" t="s">
        <v>402</v>
      </c>
      <c r="L59" s="60">
        <v>2.46</v>
      </c>
      <c r="M59" s="61">
        <v>3.22</v>
      </c>
      <c r="N59" s="61">
        <v>3.13</v>
      </c>
      <c r="O59" s="61">
        <v>3.48</v>
      </c>
      <c r="P59" s="20" t="str">
        <f>VLOOKUP(C59,'Currency code lookup'!$A$2:$C$156,2,0)</f>
        <v>CAD</v>
      </c>
      <c r="Q59" s="99">
        <v>1000</v>
      </c>
      <c r="R59" s="36">
        <f ca="1">Q59*INDEX('Currency exchange rate'!$E$2:$E$50,MATCH('University Data'!P59,'Currency exchange rate'!$A$2:$A$50,0))</f>
        <v>949.5</v>
      </c>
      <c r="S59" s="79" t="s">
        <v>439</v>
      </c>
      <c r="T59" s="99">
        <f>AVERAGE(3200/4,4500/4)</f>
        <v>962.5</v>
      </c>
      <c r="U59" s="37">
        <f ca="1">T59*INDEX('Currency exchange rate'!$E$2:$E$50,MATCH('University Data'!P59,'Currency exchange rate'!$A$2:$A$50,0))</f>
        <v>913.89374999999995</v>
      </c>
      <c r="V59" s="128">
        <f t="shared" ca="1" si="0"/>
        <v>1863.39375</v>
      </c>
    </row>
    <row r="60" spans="1:22" ht="14.45">
      <c r="A60" s="126">
        <v>4137</v>
      </c>
      <c r="B60" s="2" t="s">
        <v>347</v>
      </c>
      <c r="C60" s="2" t="s">
        <v>354</v>
      </c>
      <c r="D60" s="2" t="s">
        <v>451</v>
      </c>
      <c r="E60" s="2" t="s">
        <v>113</v>
      </c>
      <c r="F60" s="2">
        <v>5</v>
      </c>
      <c r="G60" s="2">
        <v>5</v>
      </c>
      <c r="H60" s="41"/>
      <c r="I60" s="23" t="s">
        <v>401</v>
      </c>
      <c r="J60" s="4" t="s">
        <v>434</v>
      </c>
      <c r="K60" s="18" t="s">
        <v>402</v>
      </c>
      <c r="L60" s="60">
        <v>2.86</v>
      </c>
      <c r="M60" s="61">
        <v>3.32</v>
      </c>
      <c r="N60" s="61">
        <v>3.53</v>
      </c>
      <c r="O60" s="61">
        <v>3.84</v>
      </c>
      <c r="P60" s="20" t="str">
        <f>VLOOKUP(C60,'Currency code lookup'!$A$2:$C$156,2,0)</f>
        <v>EUR</v>
      </c>
      <c r="Q60" s="99">
        <v>700</v>
      </c>
      <c r="R60" s="36">
        <f ca="1">Q60*INDEX('Currency exchange rate'!$E$2:$E$50,MATCH('University Data'!P60,'Currency exchange rate'!$A$2:$A$50,0))</f>
        <v>1046.1499999999999</v>
      </c>
      <c r="S60" s="79" t="s">
        <v>403</v>
      </c>
      <c r="T60" s="99">
        <v>650</v>
      </c>
      <c r="U60" s="37">
        <f ca="1">T60*INDEX('Currency exchange rate'!$E$2:$E$50,MATCH('University Data'!P60,'Currency exchange rate'!$A$2:$A$50,0))</f>
        <v>971.42499999999995</v>
      </c>
      <c r="V60" s="128">
        <f t="shared" ca="1" si="0"/>
        <v>2017.5749999999998</v>
      </c>
    </row>
    <row r="61" spans="1:22" ht="14.45">
      <c r="A61" s="126">
        <v>4213</v>
      </c>
      <c r="B61" s="2" t="s">
        <v>16</v>
      </c>
      <c r="C61" s="2" t="s">
        <v>17</v>
      </c>
      <c r="D61" s="2" t="s">
        <v>429</v>
      </c>
      <c r="E61" s="2" t="s">
        <v>114</v>
      </c>
      <c r="F61" s="2">
        <v>0</v>
      </c>
      <c r="G61" s="2">
        <v>4</v>
      </c>
      <c r="H61" s="41">
        <v>2.7</v>
      </c>
      <c r="I61" s="23" t="s">
        <v>401</v>
      </c>
      <c r="J61" s="4" t="s">
        <v>463</v>
      </c>
      <c r="K61" s="18" t="s">
        <v>430</v>
      </c>
      <c r="L61" s="60">
        <v>3.16</v>
      </c>
      <c r="M61" s="61">
        <v>3.21</v>
      </c>
      <c r="N61" s="61"/>
      <c r="O61" s="61"/>
      <c r="P61" s="20" t="str">
        <f>VLOOKUP(C61,'Currency code lookup'!$A$2:$C$156,2,0)</f>
        <v>JPY</v>
      </c>
      <c r="Q61" s="99">
        <v>69000</v>
      </c>
      <c r="R61" s="36">
        <f ca="1">Q61*INDEX('Currency exchange rate'!$E$2:$E$50,MATCH('University Data'!P61,'Currency exchange rate'!$A$2:$A$50,0))</f>
        <v>635.904</v>
      </c>
      <c r="S61" s="79" t="s">
        <v>417</v>
      </c>
      <c r="T61" s="99">
        <f>AVERAGE(28000,33000)</f>
        <v>30500</v>
      </c>
      <c r="U61" s="37">
        <f ca="1">T61*INDEX('Currency exchange rate'!$E$2:$E$50,MATCH('University Data'!P61,'Currency exchange rate'!$A$2:$A$50,0))</f>
        <v>281.08800000000002</v>
      </c>
      <c r="V61" s="128">
        <f t="shared" ca="1" si="0"/>
        <v>916.99199999999996</v>
      </c>
    </row>
    <row r="62" spans="1:22" ht="41.45">
      <c r="A62" s="126">
        <v>4344</v>
      </c>
      <c r="B62" s="2" t="s">
        <v>16</v>
      </c>
      <c r="C62" s="2" t="s">
        <v>17</v>
      </c>
      <c r="D62" s="2" t="s">
        <v>429</v>
      </c>
      <c r="E62" s="2" t="s">
        <v>115</v>
      </c>
      <c r="F62" s="2">
        <v>2</v>
      </c>
      <c r="G62" s="2">
        <v>0</v>
      </c>
      <c r="H62" s="41"/>
      <c r="I62" s="23" t="s">
        <v>419</v>
      </c>
      <c r="J62" s="4"/>
      <c r="K62" s="18" t="s">
        <v>15</v>
      </c>
      <c r="L62" s="60"/>
      <c r="M62" s="61"/>
      <c r="N62" s="61">
        <v>3.43</v>
      </c>
      <c r="O62" s="61">
        <v>3.5</v>
      </c>
      <c r="P62" s="20" t="str">
        <f>VLOOKUP(C62,'Currency code lookup'!$A$2:$C$156,2,0)</f>
        <v>JPY</v>
      </c>
      <c r="Q62" s="99">
        <v>69000</v>
      </c>
      <c r="R62" s="36">
        <f ca="1">Q62*INDEX('Currency exchange rate'!$E$2:$E$50,MATCH('University Data'!P62,'Currency exchange rate'!$A$2:$A$50,0))</f>
        <v>635.904</v>
      </c>
      <c r="S62" s="79" t="s">
        <v>403</v>
      </c>
      <c r="T62" s="99">
        <v>30500</v>
      </c>
      <c r="U62" s="37">
        <f ca="1">T62*INDEX('Currency exchange rate'!$E$2:$E$50,MATCH('University Data'!P62,'Currency exchange rate'!$A$2:$A$50,0))</f>
        <v>281.08800000000002</v>
      </c>
      <c r="V62" s="128">
        <f t="shared" ca="1" si="0"/>
        <v>916.99199999999996</v>
      </c>
    </row>
    <row r="63" spans="1:22" ht="14.45">
      <c r="A63" s="126">
        <v>4398</v>
      </c>
      <c r="B63" s="2" t="s">
        <v>16</v>
      </c>
      <c r="C63" s="2" t="s">
        <v>17</v>
      </c>
      <c r="D63" s="2" t="s">
        <v>465</v>
      </c>
      <c r="E63" s="2" t="s">
        <v>116</v>
      </c>
      <c r="F63" s="2">
        <v>0</v>
      </c>
      <c r="G63" s="2">
        <v>2</v>
      </c>
      <c r="H63" s="41">
        <v>3</v>
      </c>
      <c r="I63" s="23" t="s">
        <v>401</v>
      </c>
      <c r="J63" s="4"/>
      <c r="K63" s="18" t="s">
        <v>430</v>
      </c>
      <c r="L63" s="60">
        <v>3.04</v>
      </c>
      <c r="M63" s="61">
        <v>3.04</v>
      </c>
      <c r="N63" s="61"/>
      <c r="O63" s="61"/>
      <c r="P63" s="20" t="str">
        <f>VLOOKUP(C63,'Currency code lookup'!$A$2:$C$156,2,0)</f>
        <v>JPY</v>
      </c>
      <c r="Q63" s="99">
        <v>60000</v>
      </c>
      <c r="R63" s="36">
        <f ca="1">Q63*INDEX('Currency exchange rate'!$E$2:$E$50,MATCH('University Data'!P63,'Currency exchange rate'!$A$2:$A$50,0))</f>
        <v>552.96</v>
      </c>
      <c r="S63" s="79" t="s">
        <v>403</v>
      </c>
      <c r="T63" s="99">
        <v>30000</v>
      </c>
      <c r="U63" s="37">
        <f ca="1">T63*INDEX('Currency exchange rate'!$E$2:$E$50,MATCH('University Data'!P63,'Currency exchange rate'!$A$2:$A$50,0))</f>
        <v>276.48</v>
      </c>
      <c r="V63" s="128">
        <f t="shared" ca="1" si="0"/>
        <v>829.44</v>
      </c>
    </row>
    <row r="64" spans="1:22" ht="27.6">
      <c r="A64" s="126">
        <v>4429</v>
      </c>
      <c r="B64" s="2" t="s">
        <v>16</v>
      </c>
      <c r="C64" s="25" t="s">
        <v>356</v>
      </c>
      <c r="D64" s="2" t="s">
        <v>432</v>
      </c>
      <c r="E64" s="2" t="s">
        <v>117</v>
      </c>
      <c r="F64" s="2">
        <v>2</v>
      </c>
      <c r="G64" s="2">
        <v>2</v>
      </c>
      <c r="H64" s="42">
        <v>2.5</v>
      </c>
      <c r="I64" s="26" t="s">
        <v>442</v>
      </c>
      <c r="J64" s="4"/>
      <c r="K64" s="18" t="s">
        <v>402</v>
      </c>
      <c r="L64" s="60"/>
      <c r="M64" s="61"/>
      <c r="N64" s="61">
        <v>2.86</v>
      </c>
      <c r="O64" s="61">
        <v>2.86</v>
      </c>
      <c r="P64" s="20" t="str">
        <f>VLOOKUP(C64,'Currency code lookup'!$A$2:$C$156,2,0)</f>
        <v>HKD</v>
      </c>
      <c r="Q64" s="99">
        <v>8300</v>
      </c>
      <c r="R64" s="36">
        <f ca="1">Q64*INDEX('Currency exchange rate'!$E$2:$E$50,MATCH('University Data'!P64,'Currency exchange rate'!$A$2:$A$50,0))</f>
        <v>1420.13</v>
      </c>
      <c r="S64" s="79" t="s">
        <v>403</v>
      </c>
      <c r="T64" s="99">
        <v>3200</v>
      </c>
      <c r="U64" s="37">
        <f ca="1">T64*INDEX('Currency exchange rate'!$E$2:$E$50,MATCH('University Data'!P64,'Currency exchange rate'!$A$2:$A$50,0))</f>
        <v>547.52</v>
      </c>
      <c r="V64" s="128">
        <f t="shared" ca="1" si="0"/>
        <v>1967.65</v>
      </c>
    </row>
    <row r="65" spans="1:22" ht="27.6">
      <c r="A65" s="126">
        <v>4042</v>
      </c>
      <c r="B65" s="2" t="s">
        <v>16</v>
      </c>
      <c r="C65" s="25" t="s">
        <v>356</v>
      </c>
      <c r="D65" s="2" t="s">
        <v>466</v>
      </c>
      <c r="E65" s="2" t="s">
        <v>118</v>
      </c>
      <c r="F65" s="2">
        <v>6</v>
      </c>
      <c r="G65" s="2">
        <v>6</v>
      </c>
      <c r="H65" s="42"/>
      <c r="I65" s="26" t="s">
        <v>401</v>
      </c>
      <c r="J65" s="24"/>
      <c r="K65" s="18" t="s">
        <v>402</v>
      </c>
      <c r="L65" s="60">
        <v>2.89</v>
      </c>
      <c r="M65" s="61">
        <v>2.95</v>
      </c>
      <c r="N65" s="61">
        <v>3.11</v>
      </c>
      <c r="O65" s="61">
        <v>3.48</v>
      </c>
      <c r="P65" s="20" t="str">
        <f>VLOOKUP(C65,'Currency code lookup'!$A$2:$C$156,2,0)</f>
        <v>HKD</v>
      </c>
      <c r="Q65" s="99">
        <v>5100</v>
      </c>
      <c r="R65" s="36">
        <f ca="1">Q65*INDEX('Currency exchange rate'!$E$2:$E$50,MATCH('University Data'!P65,'Currency exchange rate'!$A$2:$A$50,0))</f>
        <v>872.61</v>
      </c>
      <c r="S65" s="79" t="s">
        <v>417</v>
      </c>
      <c r="T65" s="99">
        <v>1913</v>
      </c>
      <c r="U65" s="37">
        <f ca="1">T65*INDEX('Currency exchange rate'!$E$2:$E$50,MATCH('University Data'!P65,'Currency exchange rate'!$A$2:$A$50,0))</f>
        <v>327.3143</v>
      </c>
      <c r="V65" s="128">
        <f t="shared" ca="1" si="0"/>
        <v>1199.9243000000001</v>
      </c>
    </row>
    <row r="66" spans="1:22" ht="27.6">
      <c r="A66" s="126">
        <v>4044</v>
      </c>
      <c r="B66" s="2" t="s">
        <v>16</v>
      </c>
      <c r="C66" s="25" t="s">
        <v>356</v>
      </c>
      <c r="D66" s="2" t="s">
        <v>467</v>
      </c>
      <c r="E66" s="2" t="s">
        <v>119</v>
      </c>
      <c r="F66" s="2">
        <v>3</v>
      </c>
      <c r="G66" s="2">
        <v>3</v>
      </c>
      <c r="H66" s="42"/>
      <c r="I66" s="26" t="s">
        <v>401</v>
      </c>
      <c r="J66" s="4"/>
      <c r="K66" s="18" t="s">
        <v>402</v>
      </c>
      <c r="L66" s="60">
        <v>2.69</v>
      </c>
      <c r="M66" s="61">
        <v>2.91</v>
      </c>
      <c r="N66" s="61">
        <v>3.27</v>
      </c>
      <c r="O66" s="61">
        <v>3.65</v>
      </c>
      <c r="P66" s="20" t="str">
        <f>VLOOKUP(C66,'Currency code lookup'!$A$2:$C$156,2,0)</f>
        <v>HKD</v>
      </c>
      <c r="Q66" s="99">
        <v>6111</v>
      </c>
      <c r="R66" s="36">
        <f ca="1">Q66*INDEX('Currency exchange rate'!$E$2:$E$50,MATCH('University Data'!P66,'Currency exchange rate'!$A$2:$A$50,0))</f>
        <v>1045.5921000000001</v>
      </c>
      <c r="S66" s="79" t="s">
        <v>403</v>
      </c>
      <c r="T66" s="99">
        <v>3356</v>
      </c>
      <c r="U66" s="37">
        <f ca="1">T66*INDEX('Currency exchange rate'!$E$2:$E$50,MATCH('University Data'!P66,'Currency exchange rate'!$A$2:$A$50,0))</f>
        <v>574.21159999999998</v>
      </c>
      <c r="V66" s="128">
        <f t="shared" ref="V66:V129" ca="1" si="1">U66+R66</f>
        <v>1619.8036999999999</v>
      </c>
    </row>
    <row r="67" spans="1:22" ht="41.45">
      <c r="A67" s="126">
        <v>4441</v>
      </c>
      <c r="B67" s="2" t="s">
        <v>16</v>
      </c>
      <c r="C67" s="25" t="s">
        <v>356</v>
      </c>
      <c r="D67" s="2" t="s">
        <v>467</v>
      </c>
      <c r="E67" s="2" t="s">
        <v>120</v>
      </c>
      <c r="F67" s="2">
        <v>2</v>
      </c>
      <c r="G67" s="2">
        <v>2</v>
      </c>
      <c r="H67" s="42"/>
      <c r="I67" s="27" t="s">
        <v>447</v>
      </c>
      <c r="J67" s="4"/>
      <c r="K67" s="18" t="s">
        <v>402</v>
      </c>
      <c r="L67" s="60"/>
      <c r="M67" s="61"/>
      <c r="N67" s="61"/>
      <c r="O67" s="61"/>
      <c r="P67" s="20" t="str">
        <f>VLOOKUP(C67,'Currency code lookup'!$A$2:$C$156,2,0)</f>
        <v>HKD</v>
      </c>
      <c r="Q67" s="99">
        <v>6111</v>
      </c>
      <c r="R67" s="36">
        <f ca="1">Q67*INDEX('Currency exchange rate'!$E$2:$E$50,MATCH('University Data'!P67,'Currency exchange rate'!$A$2:$A$50,0))</f>
        <v>1045.5921000000001</v>
      </c>
      <c r="S67" s="79" t="s">
        <v>403</v>
      </c>
      <c r="T67" s="99">
        <v>3356</v>
      </c>
      <c r="U67" s="37">
        <f ca="1">T67*INDEX('Currency exchange rate'!$E$2:$E$50,MATCH('University Data'!P67,'Currency exchange rate'!$A$2:$A$50,0))</f>
        <v>574.21159999999998</v>
      </c>
      <c r="V67" s="128">
        <f t="shared" ca="1" si="1"/>
        <v>1619.8036999999999</v>
      </c>
    </row>
    <row r="68" spans="1:22" ht="14.45">
      <c r="A68" s="126">
        <v>4219</v>
      </c>
      <c r="B68" s="2" t="s">
        <v>347</v>
      </c>
      <c r="C68" s="2" t="s">
        <v>355</v>
      </c>
      <c r="D68" s="2" t="s">
        <v>456</v>
      </c>
      <c r="E68" s="2" t="s">
        <v>121</v>
      </c>
      <c r="F68" s="2">
        <v>0</v>
      </c>
      <c r="G68" s="2">
        <v>2</v>
      </c>
      <c r="H68" s="41"/>
      <c r="I68" s="23" t="s">
        <v>401</v>
      </c>
      <c r="J68" s="4"/>
      <c r="K68" s="18" t="s">
        <v>430</v>
      </c>
      <c r="L68" s="60">
        <v>2.67</v>
      </c>
      <c r="M68" s="61">
        <v>2.78</v>
      </c>
      <c r="N68" s="61"/>
      <c r="O68" s="61"/>
      <c r="P68" s="20" t="str">
        <f>VLOOKUP(C68,'Currency code lookup'!$A$2:$C$156,2,0)</f>
        <v>EUR</v>
      </c>
      <c r="Q68" s="99">
        <v>860</v>
      </c>
      <c r="R68" s="36">
        <f ca="1">Q68*INDEX('Currency exchange rate'!$E$2:$E$50,MATCH('University Data'!P68,'Currency exchange rate'!$A$2:$A$50,0))</f>
        <v>1285.27</v>
      </c>
      <c r="S68" s="79" t="s">
        <v>403</v>
      </c>
      <c r="T68" s="99">
        <v>800</v>
      </c>
      <c r="U68" s="37">
        <f ca="1">T68*INDEX('Currency exchange rate'!$E$2:$E$50,MATCH('University Data'!P68,'Currency exchange rate'!$A$2:$A$50,0))</f>
        <v>1195.5999999999999</v>
      </c>
      <c r="V68" s="128">
        <f t="shared" ca="1" si="1"/>
        <v>2480.87</v>
      </c>
    </row>
    <row r="69" spans="1:22" ht="14.45">
      <c r="A69" s="126">
        <v>4249</v>
      </c>
      <c r="B69" s="2" t="s">
        <v>347</v>
      </c>
      <c r="C69" s="2" t="s">
        <v>371</v>
      </c>
      <c r="D69" s="2" t="s">
        <v>468</v>
      </c>
      <c r="E69" s="2" t="s">
        <v>122</v>
      </c>
      <c r="F69" s="2">
        <v>13</v>
      </c>
      <c r="G69" s="2">
        <v>13</v>
      </c>
      <c r="H69" s="41">
        <v>2.5</v>
      </c>
      <c r="I69" s="23" t="s">
        <v>413</v>
      </c>
      <c r="J69" s="4"/>
      <c r="K69" s="18" t="s">
        <v>402</v>
      </c>
      <c r="L69" s="60">
        <v>3.29</v>
      </c>
      <c r="M69" s="61">
        <v>3.79</v>
      </c>
      <c r="N69" s="61">
        <v>3.52</v>
      </c>
      <c r="O69" s="61">
        <v>3.87</v>
      </c>
      <c r="P69" s="20" t="str">
        <f>VLOOKUP(C69,'Currency code lookup'!$A$2:$C$156,2,0)</f>
        <v>EUR</v>
      </c>
      <c r="Q69" s="99">
        <v>942.5</v>
      </c>
      <c r="R69" s="36">
        <f ca="1">Q69*INDEX('Currency exchange rate'!$E$2:$E$50,MATCH('University Data'!P69,'Currency exchange rate'!$A$2:$A$50,0))</f>
        <v>1408.5662499999999</v>
      </c>
      <c r="S69" s="79" t="s">
        <v>403</v>
      </c>
      <c r="T69" s="99">
        <v>800</v>
      </c>
      <c r="U69" s="37">
        <f ca="1">T69*INDEX('Currency exchange rate'!$E$2:$E$50,MATCH('University Data'!P69,'Currency exchange rate'!$A$2:$A$50,0))</f>
        <v>1195.5999999999999</v>
      </c>
      <c r="V69" s="128">
        <f t="shared" ca="1" si="1"/>
        <v>2604.1662499999998</v>
      </c>
    </row>
    <row r="70" spans="1:22" ht="14.45">
      <c r="A70" s="126">
        <v>4049</v>
      </c>
      <c r="B70" s="2" t="s">
        <v>16</v>
      </c>
      <c r="C70" s="2" t="s">
        <v>370</v>
      </c>
      <c r="D70" s="2" t="s">
        <v>469</v>
      </c>
      <c r="E70" s="2" t="s">
        <v>123</v>
      </c>
      <c r="F70" s="2">
        <v>2</v>
      </c>
      <c r="G70" s="2">
        <v>2</v>
      </c>
      <c r="H70" s="41">
        <v>2.25</v>
      </c>
      <c r="I70" s="23" t="s">
        <v>401</v>
      </c>
      <c r="J70" s="4"/>
      <c r="K70" s="18" t="s">
        <v>402</v>
      </c>
      <c r="L70" s="60">
        <v>3.27</v>
      </c>
      <c r="M70" s="61">
        <v>3.54</v>
      </c>
      <c r="N70" s="61">
        <v>3.32</v>
      </c>
      <c r="O70" s="61">
        <v>3.76</v>
      </c>
      <c r="P70" s="20" t="str">
        <f>VLOOKUP(C70,'Currency code lookup'!$A$2:$C$156,2,0)</f>
        <v>KRW</v>
      </c>
      <c r="Q70" s="99">
        <v>1201251</v>
      </c>
      <c r="R70" s="36">
        <f ca="1">Q70*INDEX('Currency exchange rate'!$E$2:$E$50,MATCH('University Data'!P70,'Currency exchange rate'!$A$2:$A$50,0))</f>
        <v>1099.2647901</v>
      </c>
      <c r="S70" s="79" t="s">
        <v>417</v>
      </c>
      <c r="T70" s="99">
        <v>669363</v>
      </c>
      <c r="U70" s="37">
        <f ca="1">T70*INDEX('Currency exchange rate'!$E$2:$E$50,MATCH('University Data'!P70,'Currency exchange rate'!$A$2:$A$50,0))</f>
        <v>612.53408130000003</v>
      </c>
      <c r="V70" s="128">
        <f t="shared" ca="1" si="1"/>
        <v>1711.7988714000001</v>
      </c>
    </row>
    <row r="71" spans="1:22" ht="27.6">
      <c r="A71" s="126">
        <v>4177</v>
      </c>
      <c r="B71" s="2" t="s">
        <v>452</v>
      </c>
      <c r="C71" s="2" t="s">
        <v>453</v>
      </c>
      <c r="D71" s="2" t="s">
        <v>470</v>
      </c>
      <c r="E71" s="2" t="s">
        <v>124</v>
      </c>
      <c r="F71" s="2">
        <v>3</v>
      </c>
      <c r="G71" s="2">
        <v>3</v>
      </c>
      <c r="H71" s="41"/>
      <c r="I71" s="23" t="s">
        <v>401</v>
      </c>
      <c r="J71" s="24" t="s">
        <v>409</v>
      </c>
      <c r="K71" s="18" t="s">
        <v>402</v>
      </c>
      <c r="L71" s="60"/>
      <c r="M71" s="61"/>
      <c r="N71" s="61">
        <v>2.96</v>
      </c>
      <c r="O71" s="61">
        <v>2.96</v>
      </c>
      <c r="P71" s="20" t="str">
        <f>VLOOKUP(C71,'Currency code lookup'!$A$2:$C$156,2,0)</f>
        <v>BRL</v>
      </c>
      <c r="Q71" s="99">
        <v>2700</v>
      </c>
      <c r="R71" s="36">
        <f ca="1">Q71*INDEX('Currency exchange rate'!$E$2:$E$50,MATCH('University Data'!P71,'Currency exchange rate'!$A$2:$A$50,0))</f>
        <v>608.85</v>
      </c>
      <c r="S71" s="79" t="s">
        <v>439</v>
      </c>
      <c r="T71" s="99">
        <v>3000</v>
      </c>
      <c r="U71" s="37">
        <f ca="1">T71*INDEX('Currency exchange rate'!$E$2:$E$50,MATCH('University Data'!P71,'Currency exchange rate'!$A$2:$A$50,0))</f>
        <v>676.5</v>
      </c>
      <c r="V71" s="128">
        <f t="shared" ca="1" si="1"/>
        <v>1285.3499999999999</v>
      </c>
    </row>
    <row r="72" spans="1:22" ht="27.6">
      <c r="A72" s="126">
        <v>4050</v>
      </c>
      <c r="B72" s="2" t="s">
        <v>452</v>
      </c>
      <c r="C72" s="2" t="s">
        <v>471</v>
      </c>
      <c r="D72" s="2" t="s">
        <v>472</v>
      </c>
      <c r="E72" s="2" t="s">
        <v>125</v>
      </c>
      <c r="F72" s="2">
        <v>2</v>
      </c>
      <c r="G72" s="2">
        <v>0</v>
      </c>
      <c r="H72" s="41"/>
      <c r="I72" s="23" t="s">
        <v>401</v>
      </c>
      <c r="J72" s="4"/>
      <c r="K72" s="18" t="s">
        <v>402</v>
      </c>
      <c r="L72" s="60"/>
      <c r="M72" s="61"/>
      <c r="N72" s="61"/>
      <c r="O72" s="61"/>
      <c r="P72" s="20" t="str">
        <f>VLOOKUP(C72,'Currency code lookup'!$A$2:$C$156,2,0)</f>
        <v>MXN</v>
      </c>
      <c r="Q72" s="99">
        <v>5013.13</v>
      </c>
      <c r="R72" s="36">
        <f ca="1">Q72*INDEX('Currency exchange rate'!$E$2:$E$50,MATCH('University Data'!P72,'Currency exchange rate'!$A$2:$A$50,0))</f>
        <v>325.20174309999999</v>
      </c>
      <c r="S72" s="79" t="s">
        <v>439</v>
      </c>
      <c r="T72" s="99">
        <v>15540.38</v>
      </c>
      <c r="U72" s="37">
        <f ca="1">T72*INDEX('Currency exchange rate'!$E$2:$E$50,MATCH('University Data'!P72,'Currency exchange rate'!$A$2:$A$50,0))</f>
        <v>1008.1044506</v>
      </c>
      <c r="V72" s="128">
        <f t="shared" ca="1" si="1"/>
        <v>1333.3061937</v>
      </c>
    </row>
    <row r="73" spans="1:22" ht="14.45">
      <c r="A73" s="126">
        <v>4225</v>
      </c>
      <c r="B73" s="2" t="s">
        <v>347</v>
      </c>
      <c r="C73" s="2" t="s">
        <v>352</v>
      </c>
      <c r="D73" s="2" t="s">
        <v>437</v>
      </c>
      <c r="E73" s="2" t="s">
        <v>126</v>
      </c>
      <c r="F73" s="2">
        <v>2</v>
      </c>
      <c r="G73" s="2">
        <v>2</v>
      </c>
      <c r="H73" s="41"/>
      <c r="I73" s="23" t="s">
        <v>473</v>
      </c>
      <c r="J73" s="4"/>
      <c r="K73" s="18" t="s">
        <v>402</v>
      </c>
      <c r="L73" s="60">
        <v>3.1</v>
      </c>
      <c r="M73" s="61">
        <v>3.49</v>
      </c>
      <c r="N73" s="61">
        <v>3.37</v>
      </c>
      <c r="O73" s="61">
        <v>3.45</v>
      </c>
      <c r="P73" s="20" t="str">
        <f>VLOOKUP(C73,'Currency code lookup'!$A$2:$C$156,2,0)</f>
        <v>DKK</v>
      </c>
      <c r="Q73" s="99">
        <v>7920</v>
      </c>
      <c r="R73" s="36">
        <f ca="1">Q73*INDEX('Currency exchange rate'!$E$2:$E$50,MATCH('University Data'!P73,'Currency exchange rate'!$A$2:$A$50,0))</f>
        <v>1584.7919999999999</v>
      </c>
      <c r="S73" s="79" t="s">
        <v>403</v>
      </c>
      <c r="T73" s="99">
        <v>7550</v>
      </c>
      <c r="U73" s="37">
        <f ca="1">T73*INDEX('Currency exchange rate'!$E$2:$E$50,MATCH('University Data'!P73,'Currency exchange rate'!$A$2:$A$50,0))</f>
        <v>1510.7550000000001</v>
      </c>
      <c r="V73" s="128">
        <f t="shared" ca="1" si="1"/>
        <v>3095.547</v>
      </c>
    </row>
    <row r="74" spans="1:22" ht="41.45">
      <c r="A74" s="126">
        <v>4197</v>
      </c>
      <c r="B74" s="2" t="s">
        <v>16</v>
      </c>
      <c r="C74" s="2" t="s">
        <v>348</v>
      </c>
      <c r="D74" s="2" t="s">
        <v>474</v>
      </c>
      <c r="E74" s="2" t="s">
        <v>127</v>
      </c>
      <c r="F74" s="2">
        <v>0</v>
      </c>
      <c r="G74" s="2">
        <v>4</v>
      </c>
      <c r="H74" s="41"/>
      <c r="I74" s="23" t="s">
        <v>401</v>
      </c>
      <c r="J74" s="4" t="s">
        <v>423</v>
      </c>
      <c r="K74" s="18" t="s">
        <v>430</v>
      </c>
      <c r="L74" s="60"/>
      <c r="M74" s="61"/>
      <c r="N74" s="61"/>
      <c r="O74" s="61"/>
      <c r="P74" s="20" t="str">
        <f>VLOOKUP(C74,'Currency code lookup'!$A$2:$C$156,2,0)</f>
        <v>CNY</v>
      </c>
      <c r="Q74" s="99">
        <v>3000</v>
      </c>
      <c r="R74" s="36">
        <f ca="1">Q74*INDEX('Currency exchange rate'!$E$2:$E$50,MATCH('University Data'!P74,'Currency exchange rate'!$A$2:$A$50,0))</f>
        <v>543.6</v>
      </c>
      <c r="S74" s="79" t="s">
        <v>439</v>
      </c>
      <c r="T74" s="103"/>
      <c r="U74" s="37">
        <f ca="1">T74*INDEX('Currency exchange rate'!$E$2:$E$50,MATCH('University Data'!P74,'Currency exchange rate'!$A$2:$A$50,0))</f>
        <v>0</v>
      </c>
      <c r="V74" s="128">
        <f t="shared" ca="1" si="1"/>
        <v>543.6</v>
      </c>
    </row>
    <row r="75" spans="1:22" ht="27.6">
      <c r="A75" s="126">
        <v>4051</v>
      </c>
      <c r="B75" s="2" t="s">
        <v>347</v>
      </c>
      <c r="C75" s="2" t="s">
        <v>372</v>
      </c>
      <c r="D75" s="2" t="s">
        <v>475</v>
      </c>
      <c r="E75" s="2" t="s">
        <v>128</v>
      </c>
      <c r="F75" s="2">
        <v>6</v>
      </c>
      <c r="G75" s="2">
        <v>6</v>
      </c>
      <c r="H75" s="41"/>
      <c r="I75" s="23" t="s">
        <v>401</v>
      </c>
      <c r="J75" s="4"/>
      <c r="K75" s="18" t="s">
        <v>402</v>
      </c>
      <c r="L75" s="60"/>
      <c r="M75" s="61"/>
      <c r="N75" s="61">
        <v>2.79</v>
      </c>
      <c r="O75" s="61">
        <v>3.39</v>
      </c>
      <c r="P75" s="20" t="str">
        <f>VLOOKUP(C75,'Currency code lookup'!$A$2:$C$156,2,0)</f>
        <v>SEK</v>
      </c>
      <c r="Q75" s="99">
        <v>8573.33</v>
      </c>
      <c r="R75" s="36">
        <f ca="1">Q75*INDEX('Currency exchange rate'!$E$2:$E$50,MATCH('University Data'!P75,'Currency exchange rate'!$A$2:$A$50,0))</f>
        <v>1160.828882</v>
      </c>
      <c r="S75" s="79" t="s">
        <v>417</v>
      </c>
      <c r="T75" s="99">
        <v>5709.44</v>
      </c>
      <c r="U75" s="37">
        <f ca="1">T75*INDEX('Currency exchange rate'!$E$2:$E$50,MATCH('University Data'!P75,'Currency exchange rate'!$A$2:$A$50,0))</f>
        <v>773.05817599999989</v>
      </c>
      <c r="V75" s="128">
        <f t="shared" ca="1" si="1"/>
        <v>1933.8870579999998</v>
      </c>
    </row>
    <row r="76" spans="1:22" ht="14.45">
      <c r="A76" s="126">
        <v>4053</v>
      </c>
      <c r="B76" s="2" t="s">
        <v>16</v>
      </c>
      <c r="C76" s="2" t="s">
        <v>17</v>
      </c>
      <c r="D76" s="2" t="s">
        <v>476</v>
      </c>
      <c r="E76" s="2" t="s">
        <v>129</v>
      </c>
      <c r="F76" s="2">
        <v>2</v>
      </c>
      <c r="G76" s="2">
        <v>2</v>
      </c>
      <c r="H76" s="41">
        <v>3</v>
      </c>
      <c r="I76" s="23" t="s">
        <v>401</v>
      </c>
      <c r="J76" s="4"/>
      <c r="K76" s="18" t="s">
        <v>402</v>
      </c>
      <c r="L76" s="60"/>
      <c r="M76" s="61"/>
      <c r="N76" s="61">
        <v>3.46</v>
      </c>
      <c r="O76" s="61">
        <v>3.49</v>
      </c>
      <c r="P76" s="20" t="str">
        <f>VLOOKUP(C76,'Currency code lookup'!$A$2:$C$156,2,0)</f>
        <v>JPY</v>
      </c>
      <c r="Q76" s="99">
        <v>93333</v>
      </c>
      <c r="R76" s="36">
        <f ca="1">Q76*INDEX('Currency exchange rate'!$E$2:$E$50,MATCH('University Data'!P76,'Currency exchange rate'!$A$2:$A$50,0))</f>
        <v>860.15692799999999</v>
      </c>
      <c r="S76" s="79" t="s">
        <v>417</v>
      </c>
      <c r="T76" s="99">
        <v>65555</v>
      </c>
      <c r="U76" s="37">
        <f ca="1">T76*INDEX('Currency exchange rate'!$E$2:$E$50,MATCH('University Data'!P76,'Currency exchange rate'!$A$2:$A$50,0))</f>
        <v>604.15488000000005</v>
      </c>
      <c r="V76" s="128">
        <f t="shared" ca="1" si="1"/>
        <v>1464.3118079999999</v>
      </c>
    </row>
    <row r="77" spans="1:22" ht="14.45">
      <c r="A77" s="126">
        <v>4056</v>
      </c>
      <c r="B77" s="2" t="s">
        <v>347</v>
      </c>
      <c r="C77" s="2" t="s">
        <v>346</v>
      </c>
      <c r="D77" s="2" t="s">
        <v>477</v>
      </c>
      <c r="E77" s="2" t="s">
        <v>130</v>
      </c>
      <c r="F77" s="2">
        <v>0</v>
      </c>
      <c r="G77" s="2">
        <v>6</v>
      </c>
      <c r="H77" s="41"/>
      <c r="I77" s="23" t="s">
        <v>401</v>
      </c>
      <c r="J77" s="4"/>
      <c r="K77" s="18" t="s">
        <v>402</v>
      </c>
      <c r="L77" s="60">
        <v>3.33</v>
      </c>
      <c r="M77" s="61">
        <v>3.63</v>
      </c>
      <c r="N77" s="61"/>
      <c r="O77" s="61"/>
      <c r="P77" s="20" t="str">
        <f>VLOOKUP(C77,'Currency code lookup'!$A$2:$C$156,2,0)</f>
        <v>EUR</v>
      </c>
      <c r="Q77" s="99">
        <v>800</v>
      </c>
      <c r="R77" s="36">
        <f ca="1">Q77*INDEX('Currency exchange rate'!$E$2:$E$50,MATCH('University Data'!P77,'Currency exchange rate'!$A$2:$A$50,0))</f>
        <v>1195.5999999999999</v>
      </c>
      <c r="S77" s="79" t="s">
        <v>403</v>
      </c>
      <c r="T77" s="99">
        <v>390.5</v>
      </c>
      <c r="U77" s="37">
        <f ca="1">T77*INDEX('Currency exchange rate'!$E$2:$E$50,MATCH('University Data'!P77,'Currency exchange rate'!$A$2:$A$50,0))</f>
        <v>583.60225000000003</v>
      </c>
      <c r="V77" s="128">
        <f t="shared" ca="1" si="1"/>
        <v>1779.2022499999998</v>
      </c>
    </row>
    <row r="78" spans="1:22" ht="14.45">
      <c r="A78" s="126">
        <v>4052</v>
      </c>
      <c r="B78" s="2" t="s">
        <v>16</v>
      </c>
      <c r="C78" s="2" t="s">
        <v>17</v>
      </c>
      <c r="D78" s="2" t="s">
        <v>429</v>
      </c>
      <c r="E78" s="2" t="s">
        <v>131</v>
      </c>
      <c r="F78" s="2">
        <v>0</v>
      </c>
      <c r="G78" s="2">
        <v>4</v>
      </c>
      <c r="H78" s="41">
        <v>3</v>
      </c>
      <c r="I78" s="23" t="s">
        <v>401</v>
      </c>
      <c r="J78" s="4"/>
      <c r="K78" s="18" t="s">
        <v>430</v>
      </c>
      <c r="L78" s="60">
        <v>3.45</v>
      </c>
      <c r="M78" s="61">
        <v>3.88</v>
      </c>
      <c r="N78" s="61"/>
      <c r="O78" s="61"/>
      <c r="P78" s="20" t="str">
        <f>VLOOKUP(C78,'Currency code lookup'!$A$2:$C$156,2,0)</f>
        <v>JPY</v>
      </c>
      <c r="Q78" s="99">
        <v>165000</v>
      </c>
      <c r="R78" s="36">
        <f ca="1">Q78*INDEX('Currency exchange rate'!$E$2:$E$50,MATCH('University Data'!P78,'Currency exchange rate'!$A$2:$A$50,0))</f>
        <v>1520.64</v>
      </c>
      <c r="S78" s="79" t="s">
        <v>403</v>
      </c>
      <c r="T78" s="99">
        <v>66700</v>
      </c>
      <c r="U78" s="37">
        <f ca="1">T78*INDEX('Currency exchange rate'!$E$2:$E$50,MATCH('University Data'!P78,'Currency exchange rate'!$A$2:$A$50,0))</f>
        <v>614.70720000000006</v>
      </c>
      <c r="V78" s="128">
        <f t="shared" ca="1" si="1"/>
        <v>2135.3472000000002</v>
      </c>
    </row>
    <row r="79" spans="1:22" ht="14.45">
      <c r="A79" s="126">
        <v>4305</v>
      </c>
      <c r="B79" s="2" t="s">
        <v>16</v>
      </c>
      <c r="C79" s="2" t="s">
        <v>17</v>
      </c>
      <c r="D79" s="2" t="s">
        <v>429</v>
      </c>
      <c r="E79" s="6" t="s">
        <v>132</v>
      </c>
      <c r="F79" s="2">
        <v>0</v>
      </c>
      <c r="G79" s="2">
        <v>1</v>
      </c>
      <c r="H79" s="41"/>
      <c r="I79" s="23" t="s">
        <v>419</v>
      </c>
      <c r="J79" s="4"/>
      <c r="K79" s="18" t="s">
        <v>430</v>
      </c>
      <c r="L79" s="60">
        <v>3.42</v>
      </c>
      <c r="M79" s="61">
        <v>3.42</v>
      </c>
      <c r="N79" s="61"/>
      <c r="O79" s="61"/>
      <c r="P79" s="20" t="str">
        <f>VLOOKUP(C79,'Currency code lookup'!$A$2:$C$156,2,0)</f>
        <v>JPY</v>
      </c>
      <c r="Q79" s="99">
        <v>165000</v>
      </c>
      <c r="R79" s="36">
        <f ca="1">Q79*INDEX('Currency exchange rate'!$E$2:$E$50,MATCH('University Data'!P79,'Currency exchange rate'!$A$2:$A$50,0))</f>
        <v>1520.64</v>
      </c>
      <c r="S79" s="79" t="s">
        <v>417</v>
      </c>
      <c r="T79" s="99">
        <v>66700</v>
      </c>
      <c r="U79" s="37">
        <f ca="1">T79*INDEX('Currency exchange rate'!$E$2:$E$50,MATCH('University Data'!P79,'Currency exchange rate'!$A$2:$A$50,0))</f>
        <v>614.70720000000006</v>
      </c>
      <c r="V79" s="128">
        <f t="shared" ca="1" si="1"/>
        <v>2135.3472000000002</v>
      </c>
    </row>
    <row r="80" spans="1:22" ht="14.45">
      <c r="A80" s="126">
        <v>4160</v>
      </c>
      <c r="B80" s="2" t="s">
        <v>345</v>
      </c>
      <c r="C80" s="2" t="s">
        <v>363</v>
      </c>
      <c r="D80" s="2" t="s">
        <v>478</v>
      </c>
      <c r="E80" s="2" t="s">
        <v>133</v>
      </c>
      <c r="F80" s="2">
        <v>4</v>
      </c>
      <c r="G80" s="2">
        <v>4</v>
      </c>
      <c r="H80" s="41">
        <v>2.5</v>
      </c>
      <c r="I80" s="23" t="s">
        <v>413</v>
      </c>
      <c r="J80" s="28"/>
      <c r="K80" s="18" t="s">
        <v>402</v>
      </c>
      <c r="L80" s="60">
        <v>2.83</v>
      </c>
      <c r="M80" s="61">
        <v>2.83</v>
      </c>
      <c r="N80" s="61">
        <v>2.65</v>
      </c>
      <c r="O80" s="61">
        <v>3.3</v>
      </c>
      <c r="P80" s="20" t="str">
        <f>VLOOKUP(C80,'Currency code lookup'!$A$2:$C$156,2,0)</f>
        <v>KZT</v>
      </c>
      <c r="Q80" s="99">
        <v>272991.90000000002</v>
      </c>
      <c r="R80" s="36">
        <f ca="1">Q80*INDEX('Currency exchange rate'!$E$2:$E$50,MATCH('University Data'!P80,'Currency exchange rate'!$A$2:$A$50,0))</f>
        <v>703.22713440000007</v>
      </c>
      <c r="S80" s="79" t="s">
        <v>403</v>
      </c>
      <c r="T80" s="99">
        <v>85663</v>
      </c>
      <c r="U80" s="37">
        <f ca="1">T80*INDEX('Currency exchange rate'!$E$2:$E$50,MATCH('University Data'!P80,'Currency exchange rate'!$A$2:$A$50,0))</f>
        <v>220.667888</v>
      </c>
      <c r="V80" s="128">
        <f t="shared" ca="1" si="1"/>
        <v>923.89502240000002</v>
      </c>
    </row>
    <row r="81" spans="1:22" ht="14.45">
      <c r="A81" s="126">
        <v>4266</v>
      </c>
      <c r="B81" s="2" t="s">
        <v>347</v>
      </c>
      <c r="C81" s="2" t="s">
        <v>376</v>
      </c>
      <c r="D81" s="2" t="s">
        <v>431</v>
      </c>
      <c r="E81" s="4" t="s">
        <v>134</v>
      </c>
      <c r="F81" s="2">
        <v>2</v>
      </c>
      <c r="G81" s="2">
        <v>2</v>
      </c>
      <c r="H81" s="41">
        <v>3.3</v>
      </c>
      <c r="I81" s="23" t="s">
        <v>413</v>
      </c>
      <c r="J81" s="4"/>
      <c r="K81" s="18" t="s">
        <v>402</v>
      </c>
      <c r="L81" s="60">
        <v>3.9</v>
      </c>
      <c r="M81" s="61">
        <v>3.99</v>
      </c>
      <c r="N81" s="61">
        <v>3.82</v>
      </c>
      <c r="O81" s="61">
        <v>3.88</v>
      </c>
      <c r="P81" s="20" t="str">
        <f>VLOOKUP(C81,'Currency code lookup'!$A$2:$C$156,2,0)</f>
        <v>GBP</v>
      </c>
      <c r="Q81" s="99">
        <v>1334</v>
      </c>
      <c r="R81" s="36">
        <f ca="1">Q81*INDEX('Currency exchange rate'!$E$2:$E$50,MATCH('University Data'!P81,'Currency exchange rate'!$A$2:$A$50,0))</f>
        <v>2300.0828000000001</v>
      </c>
      <c r="S81" s="79" t="s">
        <v>403</v>
      </c>
      <c r="T81" s="99">
        <v>1172</v>
      </c>
      <c r="U81" s="37">
        <f ca="1">T81*INDEX('Currency exchange rate'!$E$2:$E$50,MATCH('University Data'!P81,'Currency exchange rate'!$A$2:$A$50,0))</f>
        <v>2020.7623999999998</v>
      </c>
      <c r="V81" s="128">
        <f t="shared" ca="1" si="1"/>
        <v>4320.8451999999997</v>
      </c>
    </row>
    <row r="82" spans="1:22" ht="14.45">
      <c r="A82" s="126">
        <v>4054</v>
      </c>
      <c r="B82" s="2" t="s">
        <v>479</v>
      </c>
      <c r="C82" s="2" t="s">
        <v>480</v>
      </c>
      <c r="D82" s="2" t="s">
        <v>481</v>
      </c>
      <c r="E82" s="2" t="s">
        <v>135</v>
      </c>
      <c r="F82" s="2">
        <v>1</v>
      </c>
      <c r="G82" s="2">
        <v>1</v>
      </c>
      <c r="H82" s="41">
        <v>3</v>
      </c>
      <c r="I82" s="23" t="s">
        <v>413</v>
      </c>
      <c r="J82" s="4"/>
      <c r="K82" s="18" t="s">
        <v>402</v>
      </c>
      <c r="L82" s="60"/>
      <c r="M82" s="61"/>
      <c r="N82" s="61"/>
      <c r="O82" s="61"/>
      <c r="P82" s="20" t="str">
        <f>VLOOKUP(C82,'Currency code lookup'!$A$2:$C$156,2,0)</f>
        <v>TRY</v>
      </c>
      <c r="Q82" s="99">
        <v>26094.9</v>
      </c>
      <c r="R82" s="36">
        <f ca="1">Q82*INDEX('Currency exchange rate'!$E$2:$E$50,MATCH('University Data'!P82,'Currency exchange rate'!$A$2:$A$50,0))</f>
        <v>909.66821400000015</v>
      </c>
      <c r="S82" s="79" t="s">
        <v>403</v>
      </c>
      <c r="T82" s="99">
        <v>1061.1099999999999</v>
      </c>
      <c r="U82" s="37">
        <f ca="1">T82*INDEX('Currency exchange rate'!$E$2:$E$50,MATCH('University Data'!P82,'Currency exchange rate'!$A$2:$A$50,0))</f>
        <v>36.990294599999999</v>
      </c>
      <c r="V82" s="128">
        <f t="shared" ca="1" si="1"/>
        <v>946.65850860000012</v>
      </c>
    </row>
    <row r="83" spans="1:22" ht="14.45">
      <c r="A83" s="126">
        <v>4055</v>
      </c>
      <c r="B83" s="2" t="s">
        <v>16</v>
      </c>
      <c r="C83" s="2" t="s">
        <v>370</v>
      </c>
      <c r="D83" s="2" t="s">
        <v>428</v>
      </c>
      <c r="E83" s="2" t="s">
        <v>136</v>
      </c>
      <c r="F83" s="2">
        <v>2</v>
      </c>
      <c r="G83" s="2">
        <v>2</v>
      </c>
      <c r="H83" s="41">
        <v>2.5</v>
      </c>
      <c r="I83" s="23" t="s">
        <v>401</v>
      </c>
      <c r="J83" s="4"/>
      <c r="K83" s="18" t="s">
        <v>402</v>
      </c>
      <c r="L83" s="60">
        <v>3.75</v>
      </c>
      <c r="M83" s="61">
        <v>3.81</v>
      </c>
      <c r="N83" s="61">
        <v>3.72</v>
      </c>
      <c r="O83" s="61">
        <v>3.76</v>
      </c>
      <c r="P83" s="20" t="str">
        <f>VLOOKUP(C83,'Currency code lookup'!$A$2:$C$156,2,0)</f>
        <v>KRW</v>
      </c>
      <c r="Q83" s="100">
        <v>1560102.5</v>
      </c>
      <c r="R83" s="36">
        <f ca="1">Q83*INDEX('Currency exchange rate'!$E$2:$E$50,MATCH('University Data'!P83,'Currency exchange rate'!$A$2:$A$50,0))</f>
        <v>1427.6497977499998</v>
      </c>
      <c r="S83" s="79" t="s">
        <v>403</v>
      </c>
      <c r="T83" s="99">
        <v>395750</v>
      </c>
      <c r="U83" s="37">
        <f ca="1">T83*INDEX('Currency exchange rate'!$E$2:$E$50,MATCH('University Data'!P83,'Currency exchange rate'!$A$2:$A$50,0))</f>
        <v>362.150825</v>
      </c>
      <c r="V83" s="128">
        <f t="shared" ca="1" si="1"/>
        <v>1789.8006227499998</v>
      </c>
    </row>
    <row r="84" spans="1:22" ht="14.45">
      <c r="A84" s="126">
        <v>4060</v>
      </c>
      <c r="B84" s="2" t="s">
        <v>347</v>
      </c>
      <c r="C84" s="2" t="s">
        <v>368</v>
      </c>
      <c r="D84" s="2" t="s">
        <v>482</v>
      </c>
      <c r="E84" s="2" t="s">
        <v>137</v>
      </c>
      <c r="F84" s="2">
        <v>4</v>
      </c>
      <c r="G84" s="2">
        <v>4</v>
      </c>
      <c r="H84" s="41"/>
      <c r="I84" s="23" t="s">
        <v>401</v>
      </c>
      <c r="J84" s="4"/>
      <c r="K84" s="18" t="s">
        <v>402</v>
      </c>
      <c r="L84" s="60">
        <v>3.19</v>
      </c>
      <c r="M84" s="61">
        <v>3.66</v>
      </c>
      <c r="N84" s="61">
        <v>3.22</v>
      </c>
      <c r="O84" s="61">
        <v>3.57</v>
      </c>
      <c r="P84" s="20" t="str">
        <f>VLOOKUP(C84,'Currency code lookup'!$A$2:$C$156,2,0)</f>
        <v>PLN</v>
      </c>
      <c r="Q84" s="99">
        <v>2252.12</v>
      </c>
      <c r="R84" s="36">
        <f ca="1">Q84*INDEX('Currency exchange rate'!$E$2:$E$50,MATCH('University Data'!P84,'Currency exchange rate'!$A$2:$A$50,0))</f>
        <v>787.79157599999996</v>
      </c>
      <c r="S84" s="79" t="s">
        <v>439</v>
      </c>
      <c r="T84" s="99">
        <v>1800</v>
      </c>
      <c r="U84" s="37">
        <f ca="1">T84*INDEX('Currency exchange rate'!$E$2:$E$50,MATCH('University Data'!P84,'Currency exchange rate'!$A$2:$A$50,0))</f>
        <v>629.64</v>
      </c>
      <c r="V84" s="128">
        <f t="shared" ca="1" si="1"/>
        <v>1417.4315759999999</v>
      </c>
    </row>
    <row r="85" spans="1:22" ht="14.45">
      <c r="A85" s="126">
        <v>4374</v>
      </c>
      <c r="B85" s="2" t="s">
        <v>347</v>
      </c>
      <c r="C85" s="2" t="s">
        <v>368</v>
      </c>
      <c r="D85" s="2" t="s">
        <v>482</v>
      </c>
      <c r="E85" s="2" t="s">
        <v>138</v>
      </c>
      <c r="F85" s="2">
        <v>2</v>
      </c>
      <c r="G85" s="2">
        <v>2</v>
      </c>
      <c r="H85" s="41"/>
      <c r="I85" s="23" t="s">
        <v>419</v>
      </c>
      <c r="J85" s="4"/>
      <c r="K85" s="18" t="s">
        <v>402</v>
      </c>
      <c r="L85" s="60"/>
      <c r="M85" s="61"/>
      <c r="N85" s="61"/>
      <c r="O85" s="61"/>
      <c r="P85" s="20" t="str">
        <f>VLOOKUP(C85,'Currency code lookup'!$A$2:$C$156,2,0)</f>
        <v>PLN</v>
      </c>
      <c r="Q85" s="99">
        <v>2252</v>
      </c>
      <c r="R85" s="36">
        <f ca="1">Q85*INDEX('Currency exchange rate'!$E$2:$E$50,MATCH('University Data'!P85,'Currency exchange rate'!$A$2:$A$50,0))</f>
        <v>787.74959999999999</v>
      </c>
      <c r="S85" s="79" t="s">
        <v>439</v>
      </c>
      <c r="T85" s="99">
        <v>1800</v>
      </c>
      <c r="U85" s="37">
        <f ca="1">T85*INDEX('Currency exchange rate'!$E$2:$E$50,MATCH('University Data'!P85,'Currency exchange rate'!$A$2:$A$50,0))</f>
        <v>629.64</v>
      </c>
      <c r="V85" s="128">
        <f t="shared" ca="1" si="1"/>
        <v>1417.3896</v>
      </c>
    </row>
    <row r="86" spans="1:22" ht="14.45">
      <c r="A86" s="126">
        <v>4336</v>
      </c>
      <c r="B86" s="2" t="s">
        <v>347</v>
      </c>
      <c r="C86" s="2" t="s">
        <v>372</v>
      </c>
      <c r="D86" s="2" t="s">
        <v>483</v>
      </c>
      <c r="E86" s="2" t="s">
        <v>139</v>
      </c>
      <c r="F86" s="2">
        <v>6</v>
      </c>
      <c r="G86" s="2">
        <v>6</v>
      </c>
      <c r="H86" s="41"/>
      <c r="I86" s="23" t="s">
        <v>401</v>
      </c>
      <c r="J86" s="4" t="s">
        <v>445</v>
      </c>
      <c r="K86" s="18" t="s">
        <v>402</v>
      </c>
      <c r="L86" s="60">
        <v>3.55</v>
      </c>
      <c r="M86" s="61">
        <v>3.89</v>
      </c>
      <c r="N86" s="61">
        <v>3.49</v>
      </c>
      <c r="O86" s="61">
        <v>3.85</v>
      </c>
      <c r="P86" s="20" t="str">
        <f>VLOOKUP(C86,'Currency code lookup'!$A$2:$C$156,2,0)</f>
        <v>SEK</v>
      </c>
      <c r="Q86" s="99">
        <v>2950</v>
      </c>
      <c r="R86" s="36">
        <f ca="1">Q86*INDEX('Currency exchange rate'!$E$2:$E$50,MATCH('University Data'!P86,'Currency exchange rate'!$A$2:$A$50,0))</f>
        <v>399.42999999999995</v>
      </c>
      <c r="S86" s="79" t="s">
        <v>403</v>
      </c>
      <c r="T86" s="99">
        <v>3900</v>
      </c>
      <c r="U86" s="37">
        <f ca="1">T86*INDEX('Currency exchange rate'!$E$2:$E$50,MATCH('University Data'!P86,'Currency exchange rate'!$A$2:$A$50,0))</f>
        <v>528.05999999999995</v>
      </c>
      <c r="V86" s="128">
        <f t="shared" ca="1" si="1"/>
        <v>927.4899999999999</v>
      </c>
    </row>
    <row r="87" spans="1:22" ht="14.45">
      <c r="A87" s="126">
        <v>4246</v>
      </c>
      <c r="B87" s="2" t="s">
        <v>16</v>
      </c>
      <c r="C87" s="2" t="s">
        <v>370</v>
      </c>
      <c r="D87" s="2" t="s">
        <v>428</v>
      </c>
      <c r="E87" s="2" t="s">
        <v>140</v>
      </c>
      <c r="F87" s="2">
        <v>2</v>
      </c>
      <c r="G87" s="2">
        <v>2</v>
      </c>
      <c r="H87" s="41">
        <v>3</v>
      </c>
      <c r="I87" s="23" t="s">
        <v>401</v>
      </c>
      <c r="J87" s="4"/>
      <c r="K87" s="18" t="s">
        <v>402</v>
      </c>
      <c r="L87" s="60">
        <v>3.23</v>
      </c>
      <c r="M87" s="61">
        <v>3.37</v>
      </c>
      <c r="N87" s="61">
        <v>3.28</v>
      </c>
      <c r="O87" s="61">
        <v>3.32</v>
      </c>
      <c r="P87" s="20" t="str">
        <f>VLOOKUP(C87,'Currency code lookup'!$A$2:$C$156,2,0)</f>
        <v>KRW</v>
      </c>
      <c r="Q87" s="100">
        <v>1560102.5</v>
      </c>
      <c r="R87" s="36">
        <f ca="1">Q87*INDEX('Currency exchange rate'!$E$2:$E$50,MATCH('University Data'!P87,'Currency exchange rate'!$A$2:$A$50,0))</f>
        <v>1427.6497977499998</v>
      </c>
      <c r="S87" s="79" t="s">
        <v>403</v>
      </c>
      <c r="T87" s="99">
        <v>283333</v>
      </c>
      <c r="U87" s="37">
        <f ca="1">T87*INDEX('Currency exchange rate'!$E$2:$E$50,MATCH('University Data'!P87,'Currency exchange rate'!$A$2:$A$50,0))</f>
        <v>259.27802830000002</v>
      </c>
      <c r="V87" s="128">
        <f t="shared" ca="1" si="1"/>
        <v>1686.9278260499998</v>
      </c>
    </row>
    <row r="88" spans="1:22" ht="14.45">
      <c r="A88" s="126">
        <v>4057</v>
      </c>
      <c r="B88" s="2" t="s">
        <v>16</v>
      </c>
      <c r="C88" s="2" t="s">
        <v>17</v>
      </c>
      <c r="D88" s="2" t="s">
        <v>484</v>
      </c>
      <c r="E88" s="2" t="s">
        <v>141</v>
      </c>
      <c r="F88" s="2">
        <v>0</v>
      </c>
      <c r="G88" s="2">
        <v>2</v>
      </c>
      <c r="H88" s="41">
        <v>3.2</v>
      </c>
      <c r="I88" s="23" t="s">
        <v>401</v>
      </c>
      <c r="J88" s="4"/>
      <c r="K88" s="18" t="s">
        <v>430</v>
      </c>
      <c r="L88" s="60"/>
      <c r="M88" s="61"/>
      <c r="N88" s="61"/>
      <c r="O88" s="61"/>
      <c r="P88" s="20" t="str">
        <f>VLOOKUP(C88,'Currency code lookup'!$A$2:$C$156,2,0)</f>
        <v>JPY</v>
      </c>
      <c r="Q88" s="99">
        <v>100000</v>
      </c>
      <c r="R88" s="36">
        <f ca="1">Q88*INDEX('Currency exchange rate'!$E$2:$E$50,MATCH('University Data'!P88,'Currency exchange rate'!$A$2:$A$50,0))</f>
        <v>921.6</v>
      </c>
      <c r="S88" s="79" t="s">
        <v>403</v>
      </c>
      <c r="T88" s="99">
        <v>28666</v>
      </c>
      <c r="U88" s="37">
        <f ca="1">T88*INDEX('Currency exchange rate'!$E$2:$E$50,MATCH('University Data'!P88,'Currency exchange rate'!$A$2:$A$50,0))</f>
        <v>264.185856</v>
      </c>
      <c r="V88" s="128">
        <f t="shared" ca="1" si="1"/>
        <v>1185.785856</v>
      </c>
    </row>
    <row r="89" spans="1:22" ht="82.9">
      <c r="A89" s="126">
        <v>4323</v>
      </c>
      <c r="B89" s="2" t="s">
        <v>347</v>
      </c>
      <c r="C89" s="2" t="s">
        <v>365</v>
      </c>
      <c r="D89" s="2" t="s">
        <v>485</v>
      </c>
      <c r="E89" s="2" t="s">
        <v>142</v>
      </c>
      <c r="F89" s="2">
        <v>5</v>
      </c>
      <c r="G89" s="2">
        <v>5</v>
      </c>
      <c r="H89" s="43">
        <v>3.2</v>
      </c>
      <c r="I89" s="23" t="s">
        <v>413</v>
      </c>
      <c r="J89" s="4" t="s">
        <v>486</v>
      </c>
      <c r="K89" s="18" t="s">
        <v>402</v>
      </c>
      <c r="L89" s="60">
        <v>3.34</v>
      </c>
      <c r="M89" s="61">
        <v>3.48</v>
      </c>
      <c r="N89" s="61">
        <v>3.22</v>
      </c>
      <c r="O89" s="61">
        <v>3.22</v>
      </c>
      <c r="P89" s="20" t="str">
        <f>VLOOKUP(C89,'Currency code lookup'!$A$2:$C$156,2,0)</f>
        <v>EUR</v>
      </c>
      <c r="Q89" s="99">
        <v>1153</v>
      </c>
      <c r="R89" s="36">
        <f ca="1">Q89*INDEX('Currency exchange rate'!$E$2:$E$50,MATCH('University Data'!P89,'Currency exchange rate'!$A$2:$A$50,0))</f>
        <v>1723.1585</v>
      </c>
      <c r="S89" s="79" t="s">
        <v>403</v>
      </c>
      <c r="T89" s="99">
        <v>781.25</v>
      </c>
      <c r="U89" s="37">
        <f ca="1">T89*INDEX('Currency exchange rate'!$E$2:$E$50,MATCH('University Data'!P89,'Currency exchange rate'!$A$2:$A$50,0))</f>
        <v>1167.578125</v>
      </c>
      <c r="V89" s="128">
        <f t="shared" ca="1" si="1"/>
        <v>2890.736625</v>
      </c>
    </row>
    <row r="90" spans="1:22" ht="27.6">
      <c r="A90" s="126">
        <v>4130</v>
      </c>
      <c r="B90" s="2" t="s">
        <v>347</v>
      </c>
      <c r="C90" s="2" t="s">
        <v>362</v>
      </c>
      <c r="D90" s="2" t="s">
        <v>487</v>
      </c>
      <c r="E90" s="2" t="s">
        <v>143</v>
      </c>
      <c r="F90" s="2">
        <v>13</v>
      </c>
      <c r="G90" s="2">
        <v>6</v>
      </c>
      <c r="H90" s="41"/>
      <c r="I90" s="23" t="s">
        <v>413</v>
      </c>
      <c r="J90" s="4"/>
      <c r="K90" s="18" t="s">
        <v>402</v>
      </c>
      <c r="L90" s="60"/>
      <c r="M90" s="61"/>
      <c r="N90" s="61">
        <v>3.46</v>
      </c>
      <c r="O90" s="61">
        <v>3.81</v>
      </c>
      <c r="P90" s="20" t="str">
        <f>VLOOKUP(C90,'Currency code lookup'!$A$2:$C$156,2,0)</f>
        <v>EUR</v>
      </c>
      <c r="Q90" s="99">
        <v>802</v>
      </c>
      <c r="R90" s="36">
        <f ca="1">Q90*INDEX('Currency exchange rate'!$E$2:$E$50,MATCH('University Data'!P90,'Currency exchange rate'!$A$2:$A$50,0))</f>
        <v>1198.5889999999999</v>
      </c>
      <c r="S90" s="79" t="s">
        <v>417</v>
      </c>
      <c r="T90" s="99">
        <v>1137.5</v>
      </c>
      <c r="U90" s="37">
        <f ca="1">T90*INDEX('Currency exchange rate'!$E$2:$E$50,MATCH('University Data'!P90,'Currency exchange rate'!$A$2:$A$50,0))</f>
        <v>1699.9937499999999</v>
      </c>
      <c r="V90" s="128">
        <f t="shared" ca="1" si="1"/>
        <v>2898.5827499999996</v>
      </c>
    </row>
    <row r="91" spans="1:22" ht="14.45">
      <c r="A91" s="126">
        <v>4143</v>
      </c>
      <c r="B91" s="2" t="s">
        <v>347</v>
      </c>
      <c r="C91" s="2" t="s">
        <v>355</v>
      </c>
      <c r="D91" s="2" t="s">
        <v>488</v>
      </c>
      <c r="E91" s="2" t="s">
        <v>144</v>
      </c>
      <c r="F91" s="2">
        <v>4</v>
      </c>
      <c r="G91" s="2">
        <v>4</v>
      </c>
      <c r="H91" s="41"/>
      <c r="I91" s="23" t="s">
        <v>401</v>
      </c>
      <c r="J91" s="4"/>
      <c r="K91" s="18" t="s">
        <v>430</v>
      </c>
      <c r="L91" s="60"/>
      <c r="M91" s="61"/>
      <c r="N91" s="61"/>
      <c r="O91" s="61"/>
      <c r="P91" s="20" t="str">
        <f>VLOOKUP(C91,'Currency code lookup'!$A$2:$C$156,2,0)</f>
        <v>EUR</v>
      </c>
      <c r="Q91" s="99">
        <v>1100</v>
      </c>
      <c r="R91" s="36">
        <f ca="1">Q91*INDEX('Currency exchange rate'!$E$2:$E$50,MATCH('University Data'!P91,'Currency exchange rate'!$A$2:$A$50,0))</f>
        <v>1643.95</v>
      </c>
      <c r="S91" s="79" t="s">
        <v>403</v>
      </c>
      <c r="T91" s="100">
        <v>471.2</v>
      </c>
      <c r="U91" s="37">
        <f ca="1">T91*INDEX('Currency exchange rate'!$E$2:$E$50,MATCH('University Data'!P91,'Currency exchange rate'!$A$2:$A$50,0))</f>
        <v>704.20839999999998</v>
      </c>
      <c r="V91" s="128">
        <f t="shared" ca="1" si="1"/>
        <v>2348.1584000000003</v>
      </c>
    </row>
    <row r="92" spans="1:22" ht="14.45">
      <c r="A92" s="126">
        <v>4462</v>
      </c>
      <c r="B92" s="2" t="s">
        <v>347</v>
      </c>
      <c r="C92" s="2" t="s">
        <v>372</v>
      </c>
      <c r="D92" s="2" t="s">
        <v>489</v>
      </c>
      <c r="E92" s="2" t="s">
        <v>145</v>
      </c>
      <c r="F92" s="2">
        <v>6</v>
      </c>
      <c r="G92" s="2">
        <v>6</v>
      </c>
      <c r="H92" s="41"/>
      <c r="I92" s="23" t="s">
        <v>413</v>
      </c>
      <c r="J92" s="4"/>
      <c r="K92" s="18" t="s">
        <v>402</v>
      </c>
      <c r="L92" s="60"/>
      <c r="M92" s="61"/>
      <c r="N92" s="61">
        <v>3.54</v>
      </c>
      <c r="O92" s="61">
        <v>3.7</v>
      </c>
      <c r="P92" s="20" t="str">
        <f>VLOOKUP(C92,'Currency code lookup'!$A$2:$C$156,2,0)</f>
        <v>SEK</v>
      </c>
      <c r="Q92" s="99">
        <v>5200</v>
      </c>
      <c r="R92" s="36">
        <f ca="1">Q92*INDEX('Currency exchange rate'!$E$2:$E$50,MATCH('University Data'!P92,'Currency exchange rate'!$A$2:$A$50,0))</f>
        <v>704.07999999999993</v>
      </c>
      <c r="S92" s="79" t="s">
        <v>403</v>
      </c>
      <c r="T92" s="99">
        <v>5500</v>
      </c>
      <c r="U92" s="37">
        <f ca="1">T92*INDEX('Currency exchange rate'!$E$2:$E$50,MATCH('University Data'!P92,'Currency exchange rate'!$A$2:$A$50,0))</f>
        <v>744.69999999999993</v>
      </c>
      <c r="V92" s="128">
        <f t="shared" ca="1" si="1"/>
        <v>1448.7799999999997</v>
      </c>
    </row>
    <row r="93" spans="1:22" ht="27.6">
      <c r="A93" s="126">
        <v>4061</v>
      </c>
      <c r="B93" s="2" t="s">
        <v>347</v>
      </c>
      <c r="C93" s="2" t="s">
        <v>372</v>
      </c>
      <c r="D93" s="2" t="s">
        <v>489</v>
      </c>
      <c r="E93" s="2" t="s">
        <v>146</v>
      </c>
      <c r="F93" s="2">
        <v>8</v>
      </c>
      <c r="G93" s="2">
        <v>6</v>
      </c>
      <c r="H93" s="41"/>
      <c r="I93" s="23" t="s">
        <v>401</v>
      </c>
      <c r="J93" s="4"/>
      <c r="K93" s="18" t="s">
        <v>402</v>
      </c>
      <c r="L93" s="60"/>
      <c r="M93" s="61"/>
      <c r="N93" s="61"/>
      <c r="O93" s="61"/>
      <c r="P93" s="20" t="str">
        <f>VLOOKUP(C93,'Currency code lookup'!$A$2:$C$156,2,0)</f>
        <v>SEK</v>
      </c>
      <c r="Q93" s="99">
        <v>5200</v>
      </c>
      <c r="R93" s="36">
        <f ca="1">Q93*INDEX('Currency exchange rate'!$E$2:$E$50,MATCH('University Data'!P93,'Currency exchange rate'!$A$2:$A$50,0))</f>
        <v>704.07999999999993</v>
      </c>
      <c r="S93" s="79" t="s">
        <v>403</v>
      </c>
      <c r="T93" s="99">
        <v>5500</v>
      </c>
      <c r="U93" s="37">
        <f ca="1">T93*INDEX('Currency exchange rate'!$E$2:$E$50,MATCH('University Data'!P93,'Currency exchange rate'!$A$2:$A$50,0))</f>
        <v>744.69999999999993</v>
      </c>
      <c r="V93" s="128">
        <f t="shared" ca="1" si="1"/>
        <v>1448.7799999999997</v>
      </c>
    </row>
    <row r="94" spans="1:22" ht="14.45">
      <c r="A94" s="126">
        <v>4151</v>
      </c>
      <c r="B94" s="2" t="s">
        <v>347</v>
      </c>
      <c r="C94" s="2" t="s">
        <v>365</v>
      </c>
      <c r="D94" s="2" t="s">
        <v>490</v>
      </c>
      <c r="E94" s="2" t="s">
        <v>147</v>
      </c>
      <c r="F94" s="2">
        <v>2</v>
      </c>
      <c r="G94" s="2">
        <v>2</v>
      </c>
      <c r="H94" s="41"/>
      <c r="I94" s="23" t="s">
        <v>419</v>
      </c>
      <c r="J94" s="4"/>
      <c r="K94" s="18" t="s">
        <v>402</v>
      </c>
      <c r="L94" s="60">
        <v>3.39</v>
      </c>
      <c r="M94" s="61">
        <v>3.39</v>
      </c>
      <c r="N94" s="61">
        <v>3.26</v>
      </c>
      <c r="O94" s="61">
        <v>3.26</v>
      </c>
      <c r="P94" s="20" t="str">
        <f>VLOOKUP(C94,'Currency code lookup'!$A$2:$C$156,2,0)</f>
        <v>EUR</v>
      </c>
      <c r="Q94" s="99">
        <v>950</v>
      </c>
      <c r="R94" s="36">
        <f ca="1">Q94*INDEX('Currency exchange rate'!$E$2:$E$50,MATCH('University Data'!P94,'Currency exchange rate'!$A$2:$A$50,0))</f>
        <v>1419.7749999999999</v>
      </c>
      <c r="S94" s="79" t="s">
        <v>403</v>
      </c>
      <c r="T94" s="99">
        <v>675</v>
      </c>
      <c r="U94" s="37">
        <f ca="1">T94*INDEX('Currency exchange rate'!$E$2:$E$50,MATCH('University Data'!P94,'Currency exchange rate'!$A$2:$A$50,0))</f>
        <v>1008.7874999999999</v>
      </c>
      <c r="V94" s="128">
        <f t="shared" ca="1" si="1"/>
        <v>2428.5625</v>
      </c>
    </row>
    <row r="95" spans="1:22" ht="14.45">
      <c r="A95" s="126">
        <v>4296</v>
      </c>
      <c r="B95" s="2" t="s">
        <v>347</v>
      </c>
      <c r="C95" s="2" t="s">
        <v>365</v>
      </c>
      <c r="D95" s="2" t="s">
        <v>490</v>
      </c>
      <c r="E95" s="2" t="s">
        <v>148</v>
      </c>
      <c r="F95" s="2">
        <v>3</v>
      </c>
      <c r="G95" s="2">
        <v>3</v>
      </c>
      <c r="H95" s="41">
        <v>3</v>
      </c>
      <c r="I95" s="23" t="s">
        <v>401</v>
      </c>
      <c r="J95" s="4"/>
      <c r="K95" s="18" t="s">
        <v>402</v>
      </c>
      <c r="L95" s="60">
        <v>3.17</v>
      </c>
      <c r="M95" s="61">
        <v>3.35</v>
      </c>
      <c r="N95" s="61">
        <v>3.44</v>
      </c>
      <c r="O95" s="61">
        <v>4.05</v>
      </c>
      <c r="P95" s="20" t="str">
        <f>VLOOKUP(C95,'Currency code lookup'!$A$2:$C$156,2,0)</f>
        <v>EUR</v>
      </c>
      <c r="Q95" s="99">
        <v>950</v>
      </c>
      <c r="R95" s="36">
        <f ca="1">Q95*INDEX('Currency exchange rate'!$E$2:$E$50,MATCH('University Data'!P95,'Currency exchange rate'!$A$2:$A$50,0))</f>
        <v>1419.7749999999999</v>
      </c>
      <c r="S95" s="79" t="s">
        <v>403</v>
      </c>
      <c r="T95" s="99">
        <v>675</v>
      </c>
      <c r="U95" s="37">
        <f ca="1">T95*INDEX('Currency exchange rate'!$E$2:$E$50,MATCH('University Data'!P95,'Currency exchange rate'!$A$2:$A$50,0))</f>
        <v>1008.7874999999999</v>
      </c>
      <c r="V95" s="128">
        <f t="shared" ca="1" si="1"/>
        <v>2428.5625</v>
      </c>
    </row>
    <row r="96" spans="1:22" ht="27.6">
      <c r="A96" s="126">
        <v>4261</v>
      </c>
      <c r="B96" s="2" t="s">
        <v>347</v>
      </c>
      <c r="C96" s="2" t="s">
        <v>365</v>
      </c>
      <c r="D96" s="2" t="s">
        <v>490</v>
      </c>
      <c r="E96" s="2" t="s">
        <v>149</v>
      </c>
      <c r="F96" s="2">
        <v>2</v>
      </c>
      <c r="G96" s="2">
        <v>0</v>
      </c>
      <c r="H96" s="41">
        <v>3.2</v>
      </c>
      <c r="I96" s="23" t="s">
        <v>419</v>
      </c>
      <c r="J96" s="29" t="s">
        <v>491</v>
      </c>
      <c r="K96" s="18" t="s">
        <v>15</v>
      </c>
      <c r="L96" s="60"/>
      <c r="M96" s="61"/>
      <c r="N96" s="61">
        <v>3.37</v>
      </c>
      <c r="O96" s="61">
        <v>3.42</v>
      </c>
      <c r="P96" s="20" t="str">
        <f>VLOOKUP(C96,'Currency code lookup'!$A$2:$C$156,2,0)</f>
        <v>EUR</v>
      </c>
      <c r="Q96" s="99">
        <v>950</v>
      </c>
      <c r="R96" s="36">
        <f ca="1">Q96*INDEX('Currency exchange rate'!$E$2:$E$50,MATCH('University Data'!P96,'Currency exchange rate'!$A$2:$A$50,0))</f>
        <v>1419.7749999999999</v>
      </c>
      <c r="S96" s="79" t="s">
        <v>403</v>
      </c>
      <c r="T96" s="99">
        <v>675</v>
      </c>
      <c r="U96" s="37">
        <f ca="1">T96*INDEX('Currency exchange rate'!$E$2:$E$50,MATCH('University Data'!P96,'Currency exchange rate'!$A$2:$A$50,0))</f>
        <v>1008.7874999999999</v>
      </c>
      <c r="V96" s="128">
        <f t="shared" ca="1" si="1"/>
        <v>2428.5625</v>
      </c>
    </row>
    <row r="97" spans="1:22" ht="27.6">
      <c r="A97" s="126">
        <v>4092</v>
      </c>
      <c r="B97" s="2" t="s">
        <v>347</v>
      </c>
      <c r="C97" s="2" t="s">
        <v>365</v>
      </c>
      <c r="D97" s="2" t="s">
        <v>490</v>
      </c>
      <c r="E97" s="2" t="s">
        <v>150</v>
      </c>
      <c r="F97" s="2">
        <v>20</v>
      </c>
      <c r="G97" s="2">
        <v>4</v>
      </c>
      <c r="H97" s="41" t="s">
        <v>492</v>
      </c>
      <c r="I97" s="23" t="s">
        <v>401</v>
      </c>
      <c r="J97" s="4"/>
      <c r="K97" s="18" t="s">
        <v>402</v>
      </c>
      <c r="L97" s="60">
        <v>3.45</v>
      </c>
      <c r="M97" s="61">
        <v>3.74</v>
      </c>
      <c r="N97" s="61">
        <v>3.27</v>
      </c>
      <c r="O97" s="61">
        <v>3.75</v>
      </c>
      <c r="P97" s="20" t="str">
        <f>VLOOKUP(C97,'Currency code lookup'!$A$2:$C$156,2,0)</f>
        <v>EUR</v>
      </c>
      <c r="Q97" s="99">
        <v>950</v>
      </c>
      <c r="R97" s="36">
        <f ca="1">Q97*INDEX('Currency exchange rate'!$E$2:$E$50,MATCH('University Data'!P97,'Currency exchange rate'!$A$2:$A$50,0))</f>
        <v>1419.7749999999999</v>
      </c>
      <c r="S97" s="79" t="s">
        <v>403</v>
      </c>
      <c r="T97" s="99">
        <v>675</v>
      </c>
      <c r="U97" s="37">
        <f ca="1">T97*INDEX('Currency exchange rate'!$E$2:$E$50,MATCH('University Data'!P97,'Currency exchange rate'!$A$2:$A$50,0))</f>
        <v>1008.7874999999999</v>
      </c>
      <c r="V97" s="128">
        <f t="shared" ca="1" si="1"/>
        <v>2428.5625</v>
      </c>
    </row>
    <row r="98" spans="1:22" ht="27.6">
      <c r="A98" s="126">
        <v>4168</v>
      </c>
      <c r="B98" s="2" t="s">
        <v>16</v>
      </c>
      <c r="C98" s="2" t="s">
        <v>375</v>
      </c>
      <c r="D98" s="2" t="s">
        <v>493</v>
      </c>
      <c r="E98" s="2" t="s">
        <v>151</v>
      </c>
      <c r="F98" s="2">
        <v>4</v>
      </c>
      <c r="G98" s="2">
        <v>4</v>
      </c>
      <c r="H98" s="41"/>
      <c r="I98" s="23" t="s">
        <v>401</v>
      </c>
      <c r="J98" s="24" t="s">
        <v>409</v>
      </c>
      <c r="K98" s="18" t="s">
        <v>402</v>
      </c>
      <c r="L98" s="60">
        <v>3.32</v>
      </c>
      <c r="M98" s="61">
        <v>3.32</v>
      </c>
      <c r="N98" s="61">
        <v>2.89</v>
      </c>
      <c r="O98" s="61">
        <v>2.89</v>
      </c>
      <c r="P98" s="20" t="str">
        <f>VLOOKUP(C98,'Currency code lookup'!$A$2:$C$156,2,0)</f>
        <v>THB</v>
      </c>
      <c r="Q98" s="99">
        <v>11275.07</v>
      </c>
      <c r="R98" s="36">
        <f ca="1">Q98*INDEX('Currency exchange rate'!$E$2:$E$50,MATCH('University Data'!P98,'Currency exchange rate'!$A$2:$A$50,0))</f>
        <v>444.01225659999994</v>
      </c>
      <c r="S98" s="79" t="s">
        <v>403</v>
      </c>
      <c r="T98" s="99">
        <v>11020.75</v>
      </c>
      <c r="U98" s="37">
        <f ca="1">T98*INDEX('Currency exchange rate'!$E$2:$E$50,MATCH('University Data'!P98,'Currency exchange rate'!$A$2:$A$50,0))</f>
        <v>433.99713499999996</v>
      </c>
      <c r="V98" s="128">
        <f t="shared" ca="1" si="1"/>
        <v>878.00939159999984</v>
      </c>
    </row>
    <row r="99" spans="1:22" ht="14.45">
      <c r="A99" s="126">
        <v>4244</v>
      </c>
      <c r="B99" s="2" t="s">
        <v>405</v>
      </c>
      <c r="C99" s="2" t="s">
        <v>435</v>
      </c>
      <c r="D99" s="2" t="s">
        <v>494</v>
      </c>
      <c r="E99" s="2" t="s">
        <v>152</v>
      </c>
      <c r="F99" s="2">
        <v>6</v>
      </c>
      <c r="G99" s="2">
        <v>6</v>
      </c>
      <c r="H99" s="41" t="s">
        <v>492</v>
      </c>
      <c r="I99" s="23" t="s">
        <v>495</v>
      </c>
      <c r="J99" s="4"/>
      <c r="K99" s="18" t="s">
        <v>402</v>
      </c>
      <c r="L99" s="60">
        <v>3.22</v>
      </c>
      <c r="M99" s="61">
        <v>3.8</v>
      </c>
      <c r="N99" s="61">
        <v>3.17</v>
      </c>
      <c r="O99" s="61">
        <v>4.01</v>
      </c>
      <c r="P99" s="20" t="str">
        <f>VLOOKUP(C99,'Currency code lookup'!$A$2:$C$156,2,0)</f>
        <v>CAD</v>
      </c>
      <c r="Q99" s="99">
        <v>333</v>
      </c>
      <c r="R99" s="36">
        <f ca="1">Q99*INDEX('Currency exchange rate'!$E$2:$E$50,MATCH('University Data'!P99,'Currency exchange rate'!$A$2:$A$50,0))</f>
        <v>316.18349999999998</v>
      </c>
      <c r="S99" s="79" t="s">
        <v>403</v>
      </c>
      <c r="T99" s="99">
        <v>1235.7</v>
      </c>
      <c r="U99" s="37">
        <f ca="1">T99*INDEX('Currency exchange rate'!$E$2:$E$50,MATCH('University Data'!P99,'Currency exchange rate'!$A$2:$A$50,0))</f>
        <v>1173.2971500000001</v>
      </c>
      <c r="V99" s="128">
        <f t="shared" ca="1" si="1"/>
        <v>1489.48065</v>
      </c>
    </row>
    <row r="100" spans="1:22" ht="14.45">
      <c r="A100" s="126">
        <v>4153</v>
      </c>
      <c r="B100" s="2" t="s">
        <v>405</v>
      </c>
      <c r="C100" s="2" t="s">
        <v>435</v>
      </c>
      <c r="D100" s="2" t="s">
        <v>496</v>
      </c>
      <c r="E100" s="2" t="s">
        <v>153</v>
      </c>
      <c r="F100" s="2">
        <v>1</v>
      </c>
      <c r="G100" s="2">
        <v>0</v>
      </c>
      <c r="H100" s="41" t="s">
        <v>492</v>
      </c>
      <c r="I100" s="23" t="s">
        <v>401</v>
      </c>
      <c r="J100" s="4"/>
      <c r="K100" s="18" t="s">
        <v>15</v>
      </c>
      <c r="L100" s="60"/>
      <c r="M100" s="61"/>
      <c r="N100" s="61"/>
      <c r="O100" s="61"/>
      <c r="P100" s="20" t="str">
        <f>VLOOKUP(C100,'Currency code lookup'!$A$2:$C$156,2,0)</f>
        <v>CAD</v>
      </c>
      <c r="Q100" s="99">
        <v>252</v>
      </c>
      <c r="R100" s="36">
        <f ca="1">Q100*INDEX('Currency exchange rate'!$E$2:$E$50,MATCH('University Data'!P100,'Currency exchange rate'!$A$2:$A$50,0))</f>
        <v>239.274</v>
      </c>
      <c r="S100" s="79" t="s">
        <v>403</v>
      </c>
      <c r="T100" s="99">
        <v>1122</v>
      </c>
      <c r="U100" s="37">
        <f ca="1">T100*INDEX('Currency exchange rate'!$E$2:$E$50,MATCH('University Data'!P100,'Currency exchange rate'!$A$2:$A$50,0))</f>
        <v>1065.3389999999999</v>
      </c>
      <c r="V100" s="128">
        <f t="shared" ca="1" si="1"/>
        <v>1304.6129999999998</v>
      </c>
    </row>
    <row r="101" spans="1:22" ht="14.45">
      <c r="A101" s="126">
        <v>4131</v>
      </c>
      <c r="B101" s="2" t="s">
        <v>16</v>
      </c>
      <c r="C101" s="2" t="s">
        <v>17</v>
      </c>
      <c r="D101" s="2" t="s">
        <v>429</v>
      </c>
      <c r="E101" s="2" t="s">
        <v>154</v>
      </c>
      <c r="F101" s="2">
        <v>0</v>
      </c>
      <c r="G101" s="2">
        <v>3</v>
      </c>
      <c r="H101" s="41" t="s">
        <v>492</v>
      </c>
      <c r="I101" s="23" t="s">
        <v>401</v>
      </c>
      <c r="J101" s="4"/>
      <c r="K101" s="18" t="s">
        <v>430</v>
      </c>
      <c r="L101" s="60">
        <v>3.13</v>
      </c>
      <c r="M101" s="61">
        <v>3.21</v>
      </c>
      <c r="N101" s="61"/>
      <c r="O101" s="61"/>
      <c r="P101" s="20" t="str">
        <f>VLOOKUP(C101,'Currency code lookup'!$A$2:$C$156,2,0)</f>
        <v>JPY</v>
      </c>
      <c r="Q101" s="99">
        <v>105500</v>
      </c>
      <c r="R101" s="36">
        <f ca="1">Q101*INDEX('Currency exchange rate'!$E$2:$E$50,MATCH('University Data'!P101,'Currency exchange rate'!$A$2:$A$50,0))</f>
        <v>972.28800000000001</v>
      </c>
      <c r="S101" s="79" t="s">
        <v>403</v>
      </c>
      <c r="T101" s="99">
        <v>80750</v>
      </c>
      <c r="U101" s="37">
        <f ca="1">T101*INDEX('Currency exchange rate'!$E$2:$E$50,MATCH('University Data'!P101,'Currency exchange rate'!$A$2:$A$50,0))</f>
        <v>744.19200000000001</v>
      </c>
      <c r="V101" s="128">
        <f t="shared" ca="1" si="1"/>
        <v>1716.48</v>
      </c>
    </row>
    <row r="102" spans="1:22" ht="14.45">
      <c r="A102" s="126">
        <v>4391</v>
      </c>
      <c r="B102" s="2" t="s">
        <v>410</v>
      </c>
      <c r="C102" s="2" t="s">
        <v>411</v>
      </c>
      <c r="D102" s="2" t="s">
        <v>497</v>
      </c>
      <c r="E102" s="2" t="s">
        <v>155</v>
      </c>
      <c r="F102" s="2">
        <v>1</v>
      </c>
      <c r="G102" s="2">
        <v>0</v>
      </c>
      <c r="H102" s="41" t="s">
        <v>492</v>
      </c>
      <c r="I102" s="23" t="s">
        <v>413</v>
      </c>
      <c r="J102" s="4"/>
      <c r="K102" s="18" t="s">
        <v>402</v>
      </c>
      <c r="L102" s="60" t="s">
        <v>381</v>
      </c>
      <c r="M102" s="61" t="s">
        <v>381</v>
      </c>
      <c r="N102" s="61">
        <v>3.19</v>
      </c>
      <c r="O102" s="61">
        <v>3.38</v>
      </c>
      <c r="P102" s="20" t="str">
        <f>VLOOKUP(C102,'Currency code lookup'!$A$2:$C$156,2,0)</f>
        <v>AUD</v>
      </c>
      <c r="Q102" s="99">
        <v>1640</v>
      </c>
      <c r="R102" s="36">
        <f ca="1">Q102*INDEX('Currency exchange rate'!$E$2:$E$50,MATCH('University Data'!P102,'Currency exchange rate'!$A$2:$A$50,0))</f>
        <v>1348.5720000000001</v>
      </c>
      <c r="S102" s="79" t="s">
        <v>403</v>
      </c>
      <c r="T102" s="99">
        <v>1491</v>
      </c>
      <c r="U102" s="37">
        <f ca="1">T102*INDEX('Currency exchange rate'!$E$2:$E$50,MATCH('University Data'!P102,'Currency exchange rate'!$A$2:$A$50,0))</f>
        <v>1226.0493000000001</v>
      </c>
      <c r="V102" s="128">
        <f t="shared" ca="1" si="1"/>
        <v>2574.6213000000002</v>
      </c>
    </row>
    <row r="103" spans="1:22" ht="14.45">
      <c r="A103" s="126">
        <v>4317</v>
      </c>
      <c r="B103" s="2" t="s">
        <v>16</v>
      </c>
      <c r="C103" s="2" t="s">
        <v>17</v>
      </c>
      <c r="D103" s="2" t="s">
        <v>498</v>
      </c>
      <c r="E103" s="2" t="s">
        <v>156</v>
      </c>
      <c r="F103" s="2">
        <v>0</v>
      </c>
      <c r="G103" s="2">
        <v>2</v>
      </c>
      <c r="H103" s="41" t="s">
        <v>492</v>
      </c>
      <c r="I103" s="23" t="s">
        <v>401</v>
      </c>
      <c r="J103" s="4"/>
      <c r="K103" s="18" t="s">
        <v>430</v>
      </c>
      <c r="L103" s="60">
        <v>3.19</v>
      </c>
      <c r="M103" s="61">
        <v>3.35</v>
      </c>
      <c r="N103" s="61"/>
      <c r="O103" s="61"/>
      <c r="P103" s="20" t="str">
        <f>VLOOKUP(C103,'Currency code lookup'!$A$2:$C$156,2,0)</f>
        <v>JPY</v>
      </c>
      <c r="Q103" s="99">
        <v>96500</v>
      </c>
      <c r="R103" s="36">
        <f ca="1">Q103*INDEX('Currency exchange rate'!$E$2:$E$50,MATCH('University Data'!P103,'Currency exchange rate'!$A$2:$A$50,0))</f>
        <v>889.34400000000005</v>
      </c>
      <c r="S103" s="79" t="s">
        <v>403</v>
      </c>
      <c r="T103" s="99">
        <v>29143</v>
      </c>
      <c r="U103" s="37">
        <f ca="1">T103*INDEX('Currency exchange rate'!$E$2:$E$50,MATCH('University Data'!P103,'Currency exchange rate'!$A$2:$A$50,0))</f>
        <v>268.58188799999999</v>
      </c>
      <c r="V103" s="128">
        <f t="shared" ca="1" si="1"/>
        <v>1157.925888</v>
      </c>
    </row>
    <row r="104" spans="1:22" ht="41.45">
      <c r="A104" s="126">
        <v>4423</v>
      </c>
      <c r="B104" s="2" t="s">
        <v>16</v>
      </c>
      <c r="C104" s="2" t="s">
        <v>348</v>
      </c>
      <c r="D104" s="2" t="s">
        <v>499</v>
      </c>
      <c r="E104" s="4" t="s">
        <v>157</v>
      </c>
      <c r="F104" s="2">
        <v>0</v>
      </c>
      <c r="G104" s="2">
        <v>2</v>
      </c>
      <c r="H104" s="41"/>
      <c r="I104" s="23" t="s">
        <v>413</v>
      </c>
      <c r="J104" s="4" t="s">
        <v>423</v>
      </c>
      <c r="K104" s="18" t="s">
        <v>430</v>
      </c>
      <c r="L104" s="60"/>
      <c r="M104" s="61"/>
      <c r="N104" s="61"/>
      <c r="O104" s="61"/>
      <c r="P104" s="20" t="str">
        <f>VLOOKUP(C104,'Currency code lookup'!$A$2:$C$156,2,0)</f>
        <v>CNY</v>
      </c>
      <c r="Q104" s="99">
        <v>3803</v>
      </c>
      <c r="R104" s="36">
        <f ca="1">Q104*INDEX('Currency exchange rate'!$E$2:$E$50,MATCH('University Data'!P104,'Currency exchange rate'!$A$2:$A$50,0))</f>
        <v>689.10360000000003</v>
      </c>
      <c r="S104" s="79" t="s">
        <v>417</v>
      </c>
      <c r="T104" s="99">
        <v>1413</v>
      </c>
      <c r="U104" s="37">
        <f ca="1">T104*INDEX('Currency exchange rate'!$E$2:$E$50,MATCH('University Data'!P104,'Currency exchange rate'!$A$2:$A$50,0))</f>
        <v>256.03559999999999</v>
      </c>
      <c r="V104" s="128">
        <f t="shared" ca="1" si="1"/>
        <v>945.13920000000007</v>
      </c>
    </row>
    <row r="105" spans="1:22" ht="41.45">
      <c r="A105" s="127">
        <v>4068</v>
      </c>
      <c r="B105" s="6" t="s">
        <v>16</v>
      </c>
      <c r="C105" s="6" t="s">
        <v>348</v>
      </c>
      <c r="D105" s="6" t="s">
        <v>500</v>
      </c>
      <c r="E105" s="6" t="s">
        <v>158</v>
      </c>
      <c r="F105" s="2">
        <v>0</v>
      </c>
      <c r="G105" s="2">
        <v>4</v>
      </c>
      <c r="H105" s="42" t="s">
        <v>501</v>
      </c>
      <c r="I105" s="26" t="s">
        <v>401</v>
      </c>
      <c r="J105" s="6" t="s">
        <v>423</v>
      </c>
      <c r="K105" s="18" t="s">
        <v>430</v>
      </c>
      <c r="L105" s="60"/>
      <c r="M105" s="61"/>
      <c r="N105" s="61"/>
      <c r="O105" s="61"/>
      <c r="P105" s="20" t="str">
        <f>VLOOKUP(C105,'Currency code lookup'!$A$2:$C$156,2,0)</f>
        <v>CNY</v>
      </c>
      <c r="Q105" s="99">
        <v>3803</v>
      </c>
      <c r="R105" s="36">
        <f ca="1">Q105*INDEX('Currency exchange rate'!$E$2:$E$50,MATCH('University Data'!P105,'Currency exchange rate'!$A$2:$A$50,0))</f>
        <v>689.10360000000003</v>
      </c>
      <c r="S105" s="79" t="s">
        <v>439</v>
      </c>
      <c r="T105" s="99">
        <v>2250</v>
      </c>
      <c r="U105" s="37">
        <f ca="1">T105*INDEX('Currency exchange rate'!$E$2:$E$50,MATCH('University Data'!P105,'Currency exchange rate'!$A$2:$A$50,0))</f>
        <v>407.7</v>
      </c>
      <c r="V105" s="128">
        <f t="shared" ca="1" si="1"/>
        <v>1096.8036</v>
      </c>
    </row>
    <row r="106" spans="1:22" ht="14.45">
      <c r="A106" s="126">
        <v>4196</v>
      </c>
      <c r="B106" s="2" t="s">
        <v>16</v>
      </c>
      <c r="C106" s="2" t="s">
        <v>374</v>
      </c>
      <c r="D106" s="2" t="s">
        <v>502</v>
      </c>
      <c r="E106" s="2" t="s">
        <v>159</v>
      </c>
      <c r="F106" s="2">
        <v>0</v>
      </c>
      <c r="G106" s="2">
        <v>2</v>
      </c>
      <c r="H106" s="41" t="s">
        <v>492</v>
      </c>
      <c r="I106" s="23" t="s">
        <v>401</v>
      </c>
      <c r="J106" s="4"/>
      <c r="K106" s="18" t="s">
        <v>430</v>
      </c>
      <c r="L106" s="60"/>
      <c r="M106" s="61"/>
      <c r="N106" s="61"/>
      <c r="O106" s="61"/>
      <c r="P106" s="20" t="str">
        <f>VLOOKUP(C106,'Currency code lookup'!$A$2:$C$156,2,0)</f>
        <v>TWD</v>
      </c>
      <c r="Q106" s="99">
        <v>13912</v>
      </c>
      <c r="R106" s="36">
        <f ca="1">Q106*INDEX('Currency exchange rate'!$E$2:$E$50,MATCH('University Data'!P106,'Currency exchange rate'!$A$2:$A$50,0))</f>
        <v>563.43600000000004</v>
      </c>
      <c r="S106" s="79" t="s">
        <v>403</v>
      </c>
      <c r="T106" s="99">
        <v>5566</v>
      </c>
      <c r="U106" s="37">
        <f ca="1">T106*INDEX('Currency exchange rate'!$E$2:$E$50,MATCH('University Data'!P106,'Currency exchange rate'!$A$2:$A$50,0))</f>
        <v>225.423</v>
      </c>
      <c r="V106" s="128">
        <f t="shared" ca="1" si="1"/>
        <v>788.85900000000004</v>
      </c>
    </row>
    <row r="107" spans="1:22" ht="14.45">
      <c r="A107" s="126">
        <v>4293</v>
      </c>
      <c r="B107" s="2" t="s">
        <v>16</v>
      </c>
      <c r="C107" s="2" t="s">
        <v>374</v>
      </c>
      <c r="D107" s="2" t="s">
        <v>503</v>
      </c>
      <c r="E107" s="2" t="s">
        <v>160</v>
      </c>
      <c r="F107" s="2">
        <v>2</v>
      </c>
      <c r="G107" s="2">
        <v>2</v>
      </c>
      <c r="H107" s="41" t="s">
        <v>504</v>
      </c>
      <c r="I107" s="23" t="s">
        <v>401</v>
      </c>
      <c r="J107" s="4"/>
      <c r="K107" s="18" t="s">
        <v>402</v>
      </c>
      <c r="L107" s="60">
        <v>2.93</v>
      </c>
      <c r="M107" s="61">
        <v>2.97</v>
      </c>
      <c r="N107" s="61">
        <v>3.25</v>
      </c>
      <c r="O107" s="61">
        <v>3.34</v>
      </c>
      <c r="P107" s="20" t="str">
        <f>VLOOKUP(C107,'Currency code lookup'!$A$2:$C$156,2,0)</f>
        <v>TWD</v>
      </c>
      <c r="Q107" s="99">
        <v>12719.33</v>
      </c>
      <c r="R107" s="36">
        <f ca="1">Q107*INDEX('Currency exchange rate'!$E$2:$E$50,MATCH('University Data'!P107,'Currency exchange rate'!$A$2:$A$50,0))</f>
        <v>515.13286500000004</v>
      </c>
      <c r="S107" s="79" t="s">
        <v>403</v>
      </c>
      <c r="T107" s="99">
        <v>11638.88</v>
      </c>
      <c r="U107" s="37">
        <f ca="1">T107*INDEX('Currency exchange rate'!$E$2:$E$50,MATCH('University Data'!P107,'Currency exchange rate'!$A$2:$A$50,0))</f>
        <v>471.37464</v>
      </c>
      <c r="V107" s="128">
        <f t="shared" ca="1" si="1"/>
        <v>986.50750500000004</v>
      </c>
    </row>
    <row r="108" spans="1:22" ht="27.6">
      <c r="A108" s="126">
        <v>4242</v>
      </c>
      <c r="B108" s="2" t="s">
        <v>16</v>
      </c>
      <c r="C108" s="2" t="s">
        <v>374</v>
      </c>
      <c r="D108" s="2" t="s">
        <v>503</v>
      </c>
      <c r="E108" s="2" t="s">
        <v>161</v>
      </c>
      <c r="F108" s="2">
        <v>1</v>
      </c>
      <c r="G108" s="2">
        <v>1</v>
      </c>
      <c r="H108" s="41" t="s">
        <v>492</v>
      </c>
      <c r="I108" s="23" t="s">
        <v>419</v>
      </c>
      <c r="J108" s="4"/>
      <c r="K108" s="18" t="s">
        <v>402</v>
      </c>
      <c r="L108" s="60"/>
      <c r="M108" s="61"/>
      <c r="N108" s="61">
        <v>3.39</v>
      </c>
      <c r="O108" s="61">
        <v>3.39</v>
      </c>
      <c r="P108" s="20" t="str">
        <f>VLOOKUP(C108,'Currency code lookup'!$A$2:$C$156,2,0)</f>
        <v>TWD</v>
      </c>
      <c r="Q108" s="99">
        <v>12719.33</v>
      </c>
      <c r="R108" s="36">
        <f ca="1">Q108*INDEX('Currency exchange rate'!$E$2:$E$50,MATCH('University Data'!P108,'Currency exchange rate'!$A$2:$A$50,0))</f>
        <v>515.13286500000004</v>
      </c>
      <c r="S108" s="79" t="s">
        <v>403</v>
      </c>
      <c r="T108" s="99">
        <v>11638.88</v>
      </c>
      <c r="U108" s="37">
        <f ca="1">T108*INDEX('Currency exchange rate'!$E$2:$E$50,MATCH('University Data'!P108,'Currency exchange rate'!$A$2:$A$50,0))</f>
        <v>471.37464</v>
      </c>
      <c r="V108" s="128">
        <f t="shared" ca="1" si="1"/>
        <v>986.50750500000004</v>
      </c>
    </row>
    <row r="109" spans="1:22" ht="41.45">
      <c r="A109" s="126">
        <v>4453</v>
      </c>
      <c r="B109" s="2" t="s">
        <v>16</v>
      </c>
      <c r="C109" s="2" t="s">
        <v>374</v>
      </c>
      <c r="D109" s="2" t="s">
        <v>503</v>
      </c>
      <c r="E109" s="31" t="s">
        <v>162</v>
      </c>
      <c r="F109" s="2">
        <v>0</v>
      </c>
      <c r="G109" s="2">
        <v>2</v>
      </c>
      <c r="H109" s="41"/>
      <c r="I109" s="23" t="s">
        <v>505</v>
      </c>
      <c r="J109" s="4" t="s">
        <v>506</v>
      </c>
      <c r="K109" s="18" t="s">
        <v>430</v>
      </c>
      <c r="L109" s="60"/>
      <c r="M109" s="61"/>
      <c r="N109" s="61"/>
      <c r="O109" s="61"/>
      <c r="P109" s="20" t="str">
        <f>VLOOKUP(C109,'Currency code lookup'!$A$2:$C$156,2,0)</f>
        <v>TWD</v>
      </c>
      <c r="Q109" s="99">
        <v>12719.33</v>
      </c>
      <c r="R109" s="36">
        <f ca="1">Q109*INDEX('Currency exchange rate'!$E$2:$E$50,MATCH('University Data'!P109,'Currency exchange rate'!$A$2:$A$50,0))</f>
        <v>515.13286500000004</v>
      </c>
      <c r="S109" s="79" t="s">
        <v>403</v>
      </c>
      <c r="T109" s="99">
        <v>11638.88</v>
      </c>
      <c r="U109" s="37">
        <f ca="1">T109*INDEX('Currency exchange rate'!$E$2:$E$50,MATCH('University Data'!P109,'Currency exchange rate'!$A$2:$A$50,0))</f>
        <v>471.37464</v>
      </c>
      <c r="V109" s="128">
        <f t="shared" ca="1" si="1"/>
        <v>986.50750500000004</v>
      </c>
    </row>
    <row r="110" spans="1:22" ht="14.45">
      <c r="A110" s="126">
        <v>4200</v>
      </c>
      <c r="B110" s="2" t="s">
        <v>16</v>
      </c>
      <c r="C110" s="2" t="s">
        <v>374</v>
      </c>
      <c r="D110" s="2" t="s">
        <v>507</v>
      </c>
      <c r="E110" s="2" t="s">
        <v>163</v>
      </c>
      <c r="F110" s="2">
        <v>1</v>
      </c>
      <c r="G110" s="2">
        <v>1</v>
      </c>
      <c r="H110" s="41"/>
      <c r="I110" s="23" t="s">
        <v>401</v>
      </c>
      <c r="J110" s="4"/>
      <c r="K110" s="18" t="s">
        <v>402</v>
      </c>
      <c r="L110" s="60">
        <v>2.72</v>
      </c>
      <c r="M110" s="61">
        <v>2.72</v>
      </c>
      <c r="N110" s="61">
        <v>3.09</v>
      </c>
      <c r="O110" s="61">
        <v>3.09</v>
      </c>
      <c r="P110" s="20" t="str">
        <f>VLOOKUP(C110,'Currency code lookup'!$A$2:$C$156,2,0)</f>
        <v>TWD</v>
      </c>
      <c r="Q110" s="99">
        <v>11376</v>
      </c>
      <c r="R110" s="36">
        <f ca="1">Q110*INDEX('Currency exchange rate'!$E$2:$E$50,MATCH('University Data'!P110,'Currency exchange rate'!$A$2:$A$50,0))</f>
        <v>460.72800000000001</v>
      </c>
      <c r="S110" s="79" t="s">
        <v>403</v>
      </c>
      <c r="T110" s="99">
        <v>2800</v>
      </c>
      <c r="U110" s="37">
        <f ca="1">T110*INDEX('Currency exchange rate'!$E$2:$E$50,MATCH('University Data'!P110,'Currency exchange rate'!$A$2:$A$50,0))</f>
        <v>113.4</v>
      </c>
      <c r="V110" s="128">
        <f t="shared" ca="1" si="1"/>
        <v>574.12800000000004</v>
      </c>
    </row>
    <row r="111" spans="1:22" ht="14.45">
      <c r="A111" s="126">
        <v>4071</v>
      </c>
      <c r="B111" s="2" t="s">
        <v>16</v>
      </c>
      <c r="C111" s="2" t="s">
        <v>374</v>
      </c>
      <c r="D111" s="2" t="s">
        <v>503</v>
      </c>
      <c r="E111" s="2" t="s">
        <v>164</v>
      </c>
      <c r="F111" s="2">
        <v>3</v>
      </c>
      <c r="G111" s="2">
        <v>3</v>
      </c>
      <c r="H111" s="41" t="s">
        <v>492</v>
      </c>
      <c r="I111" s="23" t="s">
        <v>401</v>
      </c>
      <c r="J111" s="4"/>
      <c r="K111" s="18" t="s">
        <v>402</v>
      </c>
      <c r="L111" s="60">
        <v>3.14</v>
      </c>
      <c r="M111" s="61">
        <v>3.27</v>
      </c>
      <c r="N111" s="61">
        <v>3.31</v>
      </c>
      <c r="O111" s="61">
        <v>3.43</v>
      </c>
      <c r="P111" s="20" t="str">
        <f>VLOOKUP(C111,'Currency code lookup'!$A$2:$C$156,2,0)</f>
        <v>TWD</v>
      </c>
      <c r="Q111" s="99">
        <v>13200</v>
      </c>
      <c r="R111" s="36">
        <f ca="1">Q111*INDEX('Currency exchange rate'!$E$2:$E$50,MATCH('University Data'!P111,'Currency exchange rate'!$A$2:$A$50,0))</f>
        <v>534.6</v>
      </c>
      <c r="S111" s="79" t="s">
        <v>403</v>
      </c>
      <c r="T111" s="99">
        <v>6666.66</v>
      </c>
      <c r="U111" s="37">
        <f ca="1">T111*INDEX('Currency exchange rate'!$E$2:$E$50,MATCH('University Data'!P111,'Currency exchange rate'!$A$2:$A$50,0))</f>
        <v>269.99973</v>
      </c>
      <c r="V111" s="128">
        <f t="shared" ca="1" si="1"/>
        <v>804.59973000000002</v>
      </c>
    </row>
    <row r="112" spans="1:22" ht="27.6">
      <c r="A112" s="126">
        <v>4121</v>
      </c>
      <c r="B112" s="2" t="s">
        <v>16</v>
      </c>
      <c r="C112" s="2" t="s">
        <v>374</v>
      </c>
      <c r="D112" s="2" t="s">
        <v>503</v>
      </c>
      <c r="E112" s="6" t="s">
        <v>165</v>
      </c>
      <c r="F112" s="2">
        <v>2</v>
      </c>
      <c r="G112" s="2">
        <v>2</v>
      </c>
      <c r="H112" s="41" t="s">
        <v>492</v>
      </c>
      <c r="I112" s="23" t="s">
        <v>401</v>
      </c>
      <c r="J112" s="6" t="s">
        <v>508</v>
      </c>
      <c r="K112" s="18" t="s">
        <v>402</v>
      </c>
      <c r="L112" s="60">
        <v>3.34</v>
      </c>
      <c r="M112" s="61">
        <v>3.66</v>
      </c>
      <c r="N112" s="61">
        <v>3.53</v>
      </c>
      <c r="O112" s="61">
        <v>3.56</v>
      </c>
      <c r="P112" s="20" t="str">
        <f>VLOOKUP(C112,'Currency code lookup'!$A$2:$C$156,2,0)</f>
        <v>TWD</v>
      </c>
      <c r="Q112" s="99">
        <v>15525</v>
      </c>
      <c r="R112" s="36">
        <f ca="1">Q112*INDEX('Currency exchange rate'!$E$2:$E$50,MATCH('University Data'!P112,'Currency exchange rate'!$A$2:$A$50,0))</f>
        <v>628.76250000000005</v>
      </c>
      <c r="S112" s="79" t="s">
        <v>403</v>
      </c>
      <c r="T112" s="99">
        <v>10837.5</v>
      </c>
      <c r="U112" s="37">
        <f ca="1">T112*INDEX('Currency exchange rate'!$E$2:$E$50,MATCH('University Data'!P112,'Currency exchange rate'!$A$2:$A$50,0))</f>
        <v>438.91874999999999</v>
      </c>
      <c r="V112" s="128">
        <f t="shared" ca="1" si="1"/>
        <v>1067.6812500000001</v>
      </c>
    </row>
    <row r="113" spans="1:22" ht="27.6">
      <c r="A113" s="126">
        <v>4223</v>
      </c>
      <c r="B113" s="2" t="s">
        <v>16</v>
      </c>
      <c r="C113" s="2" t="s">
        <v>374</v>
      </c>
      <c r="D113" s="2" t="s">
        <v>503</v>
      </c>
      <c r="E113" s="6" t="s">
        <v>166</v>
      </c>
      <c r="F113" s="2">
        <v>0</v>
      </c>
      <c r="G113" s="2">
        <v>2</v>
      </c>
      <c r="H113" s="41" t="s">
        <v>492</v>
      </c>
      <c r="I113" s="23" t="s">
        <v>419</v>
      </c>
      <c r="J113" s="6" t="s">
        <v>508</v>
      </c>
      <c r="K113" s="18" t="s">
        <v>430</v>
      </c>
      <c r="L113" s="60"/>
      <c r="M113" s="61"/>
      <c r="N113" s="61"/>
      <c r="O113" s="61"/>
      <c r="P113" s="20" t="str">
        <f>VLOOKUP(C113,'Currency code lookup'!$A$2:$C$156,2,0)</f>
        <v>TWD</v>
      </c>
      <c r="Q113" s="99">
        <v>15525</v>
      </c>
      <c r="R113" s="36">
        <f ca="1">Q113*INDEX('Currency exchange rate'!$E$2:$E$50,MATCH('University Data'!P113,'Currency exchange rate'!$A$2:$A$50,0))</f>
        <v>628.76250000000005</v>
      </c>
      <c r="S113" s="79" t="s">
        <v>403</v>
      </c>
      <c r="T113" s="99">
        <v>10837.5</v>
      </c>
      <c r="U113" s="37">
        <f ca="1">T113*INDEX('Currency exchange rate'!$E$2:$E$50,MATCH('University Data'!P113,'Currency exchange rate'!$A$2:$A$50,0))</f>
        <v>438.91874999999999</v>
      </c>
      <c r="V113" s="128">
        <f t="shared" ca="1" si="1"/>
        <v>1067.6812500000001</v>
      </c>
    </row>
    <row r="114" spans="1:22" ht="27.6">
      <c r="A114" s="126">
        <v>4397</v>
      </c>
      <c r="B114" s="2" t="s">
        <v>16</v>
      </c>
      <c r="C114" s="2" t="s">
        <v>374</v>
      </c>
      <c r="D114" s="2" t="s">
        <v>503</v>
      </c>
      <c r="E114" s="6" t="s">
        <v>167</v>
      </c>
      <c r="F114" s="2">
        <v>2</v>
      </c>
      <c r="G114" s="2">
        <v>2</v>
      </c>
      <c r="H114" s="41"/>
      <c r="I114" s="23" t="s">
        <v>442</v>
      </c>
      <c r="J114" s="6" t="s">
        <v>508</v>
      </c>
      <c r="K114" s="18" t="s">
        <v>402</v>
      </c>
      <c r="L114" s="60"/>
      <c r="M114" s="61"/>
      <c r="N114" s="61">
        <v>3.18</v>
      </c>
      <c r="O114" s="61">
        <v>3.33</v>
      </c>
      <c r="P114" s="20" t="str">
        <f>VLOOKUP(C114,'Currency code lookup'!$A$2:$C$156,2,0)</f>
        <v>TWD</v>
      </c>
      <c r="Q114" s="99">
        <v>15525</v>
      </c>
      <c r="R114" s="36">
        <f ca="1">Q114*INDEX('Currency exchange rate'!$E$2:$E$50,MATCH('University Data'!P114,'Currency exchange rate'!$A$2:$A$50,0))</f>
        <v>628.76250000000005</v>
      </c>
      <c r="S114" s="79" t="s">
        <v>403</v>
      </c>
      <c r="T114" s="99">
        <v>10837.5</v>
      </c>
      <c r="U114" s="37">
        <f ca="1">T114*INDEX('Currency exchange rate'!$E$2:$E$50,MATCH('University Data'!P114,'Currency exchange rate'!$A$2:$A$50,0))</f>
        <v>438.91874999999999</v>
      </c>
      <c r="V114" s="128">
        <f t="shared" ca="1" si="1"/>
        <v>1067.6812500000001</v>
      </c>
    </row>
    <row r="115" spans="1:22" ht="27.6">
      <c r="A115" s="126">
        <v>4291</v>
      </c>
      <c r="B115" s="2" t="s">
        <v>16</v>
      </c>
      <c r="C115" s="2" t="s">
        <v>374</v>
      </c>
      <c r="D115" s="2" t="s">
        <v>503</v>
      </c>
      <c r="E115" s="6" t="s">
        <v>168</v>
      </c>
      <c r="F115" s="2">
        <v>0</v>
      </c>
      <c r="G115" s="2">
        <v>2</v>
      </c>
      <c r="H115" s="41"/>
      <c r="I115" s="23" t="s">
        <v>509</v>
      </c>
      <c r="J115" s="6" t="s">
        <v>508</v>
      </c>
      <c r="K115" s="18" t="s">
        <v>430</v>
      </c>
      <c r="L115" s="60">
        <v>3.05</v>
      </c>
      <c r="M115" s="61">
        <v>3.09</v>
      </c>
      <c r="N115" s="61"/>
      <c r="O115" s="61"/>
      <c r="P115" s="20" t="str">
        <f>VLOOKUP(C115,'Currency code lookup'!$A$2:$C$156,2,0)</f>
        <v>TWD</v>
      </c>
      <c r="Q115" s="99">
        <v>15525</v>
      </c>
      <c r="R115" s="36">
        <f ca="1">Q115*INDEX('Currency exchange rate'!$E$2:$E$50,MATCH('University Data'!P115,'Currency exchange rate'!$A$2:$A$50,0))</f>
        <v>628.76250000000005</v>
      </c>
      <c r="S115" s="79" t="s">
        <v>403</v>
      </c>
      <c r="T115" s="99">
        <v>10837.5</v>
      </c>
      <c r="U115" s="37">
        <f ca="1">T115*INDEX('Currency exchange rate'!$E$2:$E$50,MATCH('University Data'!P115,'Currency exchange rate'!$A$2:$A$50,0))</f>
        <v>438.91874999999999</v>
      </c>
      <c r="V115" s="128">
        <f t="shared" ca="1" si="1"/>
        <v>1067.6812500000001</v>
      </c>
    </row>
    <row r="116" spans="1:22" ht="14.45">
      <c r="A116" s="126">
        <v>4435</v>
      </c>
      <c r="B116" s="2" t="s">
        <v>16</v>
      </c>
      <c r="C116" s="2" t="s">
        <v>374</v>
      </c>
      <c r="D116" s="2" t="s">
        <v>510</v>
      </c>
      <c r="E116" s="6" t="s">
        <v>169</v>
      </c>
      <c r="F116" s="2">
        <v>1</v>
      </c>
      <c r="G116" s="2">
        <v>1</v>
      </c>
      <c r="H116" s="41"/>
      <c r="I116" s="23" t="s">
        <v>401</v>
      </c>
      <c r="J116" s="6"/>
      <c r="K116" s="18" t="s">
        <v>402</v>
      </c>
      <c r="L116" s="60">
        <v>2.79</v>
      </c>
      <c r="M116" s="61">
        <v>2.79</v>
      </c>
      <c r="N116" s="61">
        <v>3.02</v>
      </c>
      <c r="O116" s="61">
        <v>3.02</v>
      </c>
      <c r="P116" s="20" t="str">
        <f>VLOOKUP(C116,'Currency code lookup'!$A$2:$C$156,2,0)</f>
        <v>TWD</v>
      </c>
      <c r="Q116" s="99">
        <v>13550</v>
      </c>
      <c r="R116" s="36">
        <f ca="1">Q116*INDEX('Currency exchange rate'!$E$2:$E$50,MATCH('University Data'!P116,'Currency exchange rate'!$A$2:$A$50,0))</f>
        <v>548.77499999999998</v>
      </c>
      <c r="S116" s="79" t="s">
        <v>417</v>
      </c>
      <c r="T116" s="99">
        <v>5250</v>
      </c>
      <c r="U116" s="37">
        <f ca="1">T116*INDEX('Currency exchange rate'!$E$2:$E$50,MATCH('University Data'!P116,'Currency exchange rate'!$A$2:$A$50,0))</f>
        <v>212.625</v>
      </c>
      <c r="V116" s="128">
        <f t="shared" ca="1" si="1"/>
        <v>761.4</v>
      </c>
    </row>
    <row r="117" spans="1:22" ht="27.6">
      <c r="A117" s="126">
        <v>4308</v>
      </c>
      <c r="B117" s="2" t="s">
        <v>16</v>
      </c>
      <c r="C117" s="2" t="s">
        <v>374</v>
      </c>
      <c r="D117" s="2" t="s">
        <v>510</v>
      </c>
      <c r="E117" s="2" t="s">
        <v>170</v>
      </c>
      <c r="F117" s="2">
        <v>0</v>
      </c>
      <c r="G117" s="2">
        <v>2</v>
      </c>
      <c r="H117" s="41" t="s">
        <v>492</v>
      </c>
      <c r="I117" s="23" t="s">
        <v>419</v>
      </c>
      <c r="J117" s="4"/>
      <c r="K117" s="18" t="s">
        <v>430</v>
      </c>
      <c r="L117" s="60"/>
      <c r="M117" s="61"/>
      <c r="N117" s="61"/>
      <c r="O117" s="61"/>
      <c r="P117" s="20" t="str">
        <f>VLOOKUP(C117,'Currency code lookup'!$A$2:$C$156,2,0)</f>
        <v>TWD</v>
      </c>
      <c r="Q117" s="99">
        <v>15000</v>
      </c>
      <c r="R117" s="36">
        <f ca="1">Q117*INDEX('Currency exchange rate'!$E$2:$E$50,MATCH('University Data'!P117,'Currency exchange rate'!$A$2:$A$50,0))</f>
        <v>607.5</v>
      </c>
      <c r="S117" s="79" t="s">
        <v>403</v>
      </c>
      <c r="T117" s="99">
        <v>12364.44</v>
      </c>
      <c r="U117" s="37">
        <f ca="1">T117*INDEX('Currency exchange rate'!$E$2:$E$50,MATCH('University Data'!P117,'Currency exchange rate'!$A$2:$A$50,0))</f>
        <v>500.75982000000005</v>
      </c>
      <c r="V117" s="128">
        <f t="shared" ca="1" si="1"/>
        <v>1108.25982</v>
      </c>
    </row>
    <row r="118" spans="1:22" ht="27.6">
      <c r="A118" s="126">
        <v>4198</v>
      </c>
      <c r="B118" s="2" t="s">
        <v>347</v>
      </c>
      <c r="C118" s="2" t="s">
        <v>354</v>
      </c>
      <c r="D118" s="2" t="s">
        <v>511</v>
      </c>
      <c r="E118" s="2" t="s">
        <v>171</v>
      </c>
      <c r="F118" s="2">
        <v>3</v>
      </c>
      <c r="G118" s="2">
        <v>3</v>
      </c>
      <c r="H118" s="41"/>
      <c r="I118" s="23" t="s">
        <v>401</v>
      </c>
      <c r="J118" s="4"/>
      <c r="K118" s="18" t="s">
        <v>402</v>
      </c>
      <c r="L118" s="60"/>
      <c r="M118" s="61"/>
      <c r="N118" s="61">
        <v>2.94</v>
      </c>
      <c r="O118" s="61">
        <v>3.12</v>
      </c>
      <c r="P118" s="20" t="str">
        <f>VLOOKUP(C118,'Currency code lookup'!$A$2:$C$156,2,0)</f>
        <v>EUR</v>
      </c>
      <c r="Q118" s="99">
        <v>355</v>
      </c>
      <c r="R118" s="36">
        <f ca="1">Q118*INDEX('Currency exchange rate'!$E$2:$E$50,MATCH('University Data'!P118,'Currency exchange rate'!$A$2:$A$50,0))</f>
        <v>530.54750000000001</v>
      </c>
      <c r="S118" s="79" t="s">
        <v>403</v>
      </c>
      <c r="T118" s="99">
        <v>500</v>
      </c>
      <c r="U118" s="37">
        <f ca="1">T118*INDEX('Currency exchange rate'!$E$2:$E$50,MATCH('University Data'!P118,'Currency exchange rate'!$A$2:$A$50,0))</f>
        <v>747.25</v>
      </c>
      <c r="V118" s="128">
        <f t="shared" ca="1" si="1"/>
        <v>1277.7975000000001</v>
      </c>
    </row>
    <row r="119" spans="1:22" ht="27.6">
      <c r="A119" s="126">
        <v>4033</v>
      </c>
      <c r="B119" s="2" t="s">
        <v>347</v>
      </c>
      <c r="C119" s="2" t="s">
        <v>354</v>
      </c>
      <c r="D119" s="2" t="s">
        <v>512</v>
      </c>
      <c r="E119" s="2" t="s">
        <v>172</v>
      </c>
      <c r="F119" s="2">
        <v>9</v>
      </c>
      <c r="G119" s="2">
        <v>9</v>
      </c>
      <c r="H119" s="41"/>
      <c r="I119" s="23" t="s">
        <v>401</v>
      </c>
      <c r="J119" s="4"/>
      <c r="K119" s="18" t="s">
        <v>402</v>
      </c>
      <c r="L119" s="60">
        <v>2.9</v>
      </c>
      <c r="M119" s="61">
        <v>3.36</v>
      </c>
      <c r="N119" s="61">
        <v>3.21</v>
      </c>
      <c r="O119" s="61">
        <v>3.4</v>
      </c>
      <c r="P119" s="20" t="str">
        <f>VLOOKUP(C119,'Currency code lookup'!$A$2:$C$156,2,0)</f>
        <v>EUR</v>
      </c>
      <c r="Q119" s="99">
        <v>355</v>
      </c>
      <c r="R119" s="36">
        <f ca="1">Q119*INDEX('Currency exchange rate'!$E$2:$E$50,MATCH('University Data'!P119,'Currency exchange rate'!$A$2:$A$50,0))</f>
        <v>530.54750000000001</v>
      </c>
      <c r="S119" s="79" t="s">
        <v>403</v>
      </c>
      <c r="T119" s="99">
        <v>500</v>
      </c>
      <c r="U119" s="37">
        <f ca="1">T119*INDEX('Currency exchange rate'!$E$2:$E$50,MATCH('University Data'!P119,'Currency exchange rate'!$A$2:$A$50,0))</f>
        <v>747.25</v>
      </c>
      <c r="V119" s="128">
        <f t="shared" ca="1" si="1"/>
        <v>1277.7975000000001</v>
      </c>
    </row>
    <row r="120" spans="1:22" ht="27.6">
      <c r="A120" s="126">
        <v>4472</v>
      </c>
      <c r="B120" s="2" t="s">
        <v>405</v>
      </c>
      <c r="C120" s="2" t="s">
        <v>406</v>
      </c>
      <c r="D120" s="2" t="s">
        <v>513</v>
      </c>
      <c r="E120" s="6" t="s">
        <v>173</v>
      </c>
      <c r="F120" s="2">
        <v>0</v>
      </c>
      <c r="G120" s="2">
        <v>3</v>
      </c>
      <c r="H120" s="41" t="s">
        <v>492</v>
      </c>
      <c r="I120" s="23" t="s">
        <v>514</v>
      </c>
      <c r="J120" s="4"/>
      <c r="K120" s="18" t="s">
        <v>402</v>
      </c>
      <c r="L120" s="60"/>
      <c r="M120" s="61"/>
      <c r="N120" s="61"/>
      <c r="O120" s="61"/>
      <c r="P120" s="20" t="str">
        <f>VLOOKUP(C120,'Currency code lookup'!$A$2:$C$156,2,0)</f>
        <v>USD</v>
      </c>
      <c r="Q120" s="99">
        <v>855</v>
      </c>
      <c r="R120" s="36">
        <f ca="1">Q120*INDEX('Currency exchange rate'!$E$2:$E$50,MATCH('University Data'!P120,'Currency exchange rate'!$A$2:$A$50,0))</f>
        <v>1134.585</v>
      </c>
      <c r="S120" s="79" t="s">
        <v>403</v>
      </c>
      <c r="T120" s="99">
        <v>2350</v>
      </c>
      <c r="U120" s="37">
        <f ca="1">T120*INDEX('Currency exchange rate'!$E$2:$E$50,MATCH('University Data'!P120,'Currency exchange rate'!$A$2:$A$50,0))</f>
        <v>3118.45</v>
      </c>
      <c r="V120" s="128">
        <f t="shared" ca="1" si="1"/>
        <v>4253.0349999999999</v>
      </c>
    </row>
    <row r="121" spans="1:22" ht="27.6">
      <c r="A121" s="126">
        <v>4439</v>
      </c>
      <c r="B121" s="2" t="s">
        <v>347</v>
      </c>
      <c r="C121" s="2" t="s">
        <v>376</v>
      </c>
      <c r="D121" s="2" t="s">
        <v>515</v>
      </c>
      <c r="E121" s="31" t="s">
        <v>174</v>
      </c>
      <c r="F121" s="2">
        <v>2</v>
      </c>
      <c r="G121" s="2">
        <v>2</v>
      </c>
      <c r="H121" s="41" t="s">
        <v>492</v>
      </c>
      <c r="I121" s="23" t="s">
        <v>413</v>
      </c>
      <c r="J121" s="4"/>
      <c r="K121" s="18" t="s">
        <v>402</v>
      </c>
      <c r="L121" s="60">
        <v>3.25</v>
      </c>
      <c r="M121" s="61">
        <v>3.37</v>
      </c>
      <c r="N121" s="61">
        <v>3.49</v>
      </c>
      <c r="O121" s="61">
        <v>3.53</v>
      </c>
      <c r="P121" s="20" t="str">
        <f>VLOOKUP(C121,'Currency code lookup'!$A$2:$C$156,2,0)</f>
        <v>GBP</v>
      </c>
      <c r="Q121" s="99">
        <v>274</v>
      </c>
      <c r="R121" s="36">
        <f ca="1">Q121*INDEX('Currency exchange rate'!$E$2:$E$50,MATCH('University Data'!P121,'Currency exchange rate'!$A$2:$A$50,0))</f>
        <v>472.43079999999998</v>
      </c>
      <c r="S121" s="79" t="s">
        <v>403</v>
      </c>
      <c r="T121" s="99">
        <v>650</v>
      </c>
      <c r="U121" s="37">
        <f ca="1">T121*INDEX('Currency exchange rate'!$E$2:$E$50,MATCH('University Data'!P121,'Currency exchange rate'!$A$2:$A$50,0))</f>
        <v>1120.73</v>
      </c>
      <c r="V121" s="128">
        <f t="shared" ca="1" si="1"/>
        <v>1593.1608000000001</v>
      </c>
    </row>
    <row r="122" spans="1:22" ht="27.6">
      <c r="A122" s="126">
        <v>4176</v>
      </c>
      <c r="B122" s="2" t="s">
        <v>405</v>
      </c>
      <c r="C122" s="2" t="s">
        <v>406</v>
      </c>
      <c r="D122" s="2" t="s">
        <v>420</v>
      </c>
      <c r="E122" s="2" t="s">
        <v>175</v>
      </c>
      <c r="F122" s="2">
        <v>2</v>
      </c>
      <c r="G122" s="2">
        <v>2</v>
      </c>
      <c r="H122" s="41" t="s">
        <v>492</v>
      </c>
      <c r="I122" s="23" t="s">
        <v>401</v>
      </c>
      <c r="J122" s="4"/>
      <c r="K122" s="18" t="s">
        <v>402</v>
      </c>
      <c r="L122" s="60">
        <v>3.54</v>
      </c>
      <c r="M122" s="61">
        <v>3.56</v>
      </c>
      <c r="N122" s="61">
        <v>3.23</v>
      </c>
      <c r="O122" s="61">
        <v>3.3</v>
      </c>
      <c r="P122" s="20" t="str">
        <f>VLOOKUP(C122,'Currency code lookup'!$A$2:$C$156,2,0)</f>
        <v>USD</v>
      </c>
      <c r="Q122" s="99">
        <v>950</v>
      </c>
      <c r="R122" s="36">
        <f ca="1">Q122*INDEX('Currency exchange rate'!$E$2:$E$50,MATCH('University Data'!P122,'Currency exchange rate'!$A$2:$A$50,0))</f>
        <v>1260.6499999999999</v>
      </c>
      <c r="S122" s="79" t="s">
        <v>403</v>
      </c>
      <c r="T122" s="99">
        <v>1430</v>
      </c>
      <c r="U122" s="37">
        <f ca="1">T122*INDEX('Currency exchange rate'!$E$2:$E$50,MATCH('University Data'!P122,'Currency exchange rate'!$A$2:$A$50,0))</f>
        <v>1897.61</v>
      </c>
      <c r="V122" s="128">
        <f t="shared" ca="1" si="1"/>
        <v>3158.2599999999998</v>
      </c>
    </row>
    <row r="123" spans="1:22" ht="40.35" customHeight="1">
      <c r="A123" s="126">
        <v>4070</v>
      </c>
      <c r="B123" s="2" t="s">
        <v>347</v>
      </c>
      <c r="C123" s="2" t="s">
        <v>366</v>
      </c>
      <c r="D123" s="2" t="s">
        <v>516</v>
      </c>
      <c r="E123" s="2" t="s">
        <v>176</v>
      </c>
      <c r="F123" s="2">
        <v>10</v>
      </c>
      <c r="G123" s="2">
        <v>4</v>
      </c>
      <c r="H123" s="41"/>
      <c r="I123" s="23" t="s">
        <v>401</v>
      </c>
      <c r="J123" s="4"/>
      <c r="K123" s="18" t="s">
        <v>402</v>
      </c>
      <c r="L123" s="60">
        <v>2.59</v>
      </c>
      <c r="M123" s="61">
        <v>2.9</v>
      </c>
      <c r="N123" s="61">
        <v>2.93</v>
      </c>
      <c r="O123" s="61">
        <v>3.11</v>
      </c>
      <c r="P123" s="20" t="str">
        <f>VLOOKUP(C123,'Currency code lookup'!$A$2:$C$156,2,0)</f>
        <v>NOK</v>
      </c>
      <c r="Q123" s="99">
        <v>5367</v>
      </c>
      <c r="R123" s="36">
        <f ca="1">Q123*INDEX('Currency exchange rate'!$E$2:$E$50,MATCH('University Data'!P123,'Currency exchange rate'!$A$2:$A$50,0))</f>
        <v>664.43459999999993</v>
      </c>
      <c r="S123" s="79" t="s">
        <v>417</v>
      </c>
      <c r="T123" s="99">
        <v>6633</v>
      </c>
      <c r="U123" s="37">
        <f ca="1">T123*INDEX('Currency exchange rate'!$E$2:$E$50,MATCH('University Data'!P123,'Currency exchange rate'!$A$2:$A$50,0))</f>
        <v>821.16539999999998</v>
      </c>
      <c r="V123" s="128">
        <f t="shared" ca="1" si="1"/>
        <v>1485.6</v>
      </c>
    </row>
    <row r="124" spans="1:22" ht="41.1" customHeight="1">
      <c r="A124" s="126">
        <v>4437</v>
      </c>
      <c r="B124" s="2" t="s">
        <v>16</v>
      </c>
      <c r="C124" s="2" t="s">
        <v>359</v>
      </c>
      <c r="D124" s="2" t="s">
        <v>517</v>
      </c>
      <c r="E124" s="2" t="s">
        <v>177</v>
      </c>
      <c r="F124" s="2">
        <v>2</v>
      </c>
      <c r="G124" s="2">
        <v>0</v>
      </c>
      <c r="H124" s="41"/>
      <c r="I124" s="23" t="s">
        <v>401</v>
      </c>
      <c r="J124" s="4"/>
      <c r="K124" s="18" t="s">
        <v>402</v>
      </c>
      <c r="L124" s="60"/>
      <c r="M124" s="61"/>
      <c r="N124" s="61"/>
      <c r="O124" s="61"/>
      <c r="P124" s="20" t="str">
        <f>VLOOKUP(C124,'Currency code lookup'!$A$2:$C$156,2,0)</f>
        <v>INR</v>
      </c>
      <c r="Q124" s="99">
        <v>5000</v>
      </c>
      <c r="R124" s="36">
        <f ca="1">Q124*INDEX('Currency exchange rate'!$E$2:$E$50,MATCH('University Data'!P124,'Currency exchange rate'!$A$2:$A$50,0))</f>
        <v>77</v>
      </c>
      <c r="S124" s="79" t="s">
        <v>417</v>
      </c>
      <c r="T124" s="99">
        <v>8334</v>
      </c>
      <c r="U124" s="37">
        <f ca="1">T124*INDEX('Currency exchange rate'!$E$2:$E$50,MATCH('University Data'!P124,'Currency exchange rate'!$A$2:$A$50,0))</f>
        <v>128.34360000000001</v>
      </c>
      <c r="V124" s="128">
        <f t="shared" ca="1" si="1"/>
        <v>205.34360000000001</v>
      </c>
    </row>
    <row r="125" spans="1:22" ht="14.45">
      <c r="A125" s="126">
        <v>4072</v>
      </c>
      <c r="B125" s="2" t="s">
        <v>405</v>
      </c>
      <c r="C125" s="2" t="s">
        <v>406</v>
      </c>
      <c r="D125" s="2" t="s">
        <v>518</v>
      </c>
      <c r="E125" s="2" t="s">
        <v>178</v>
      </c>
      <c r="F125" s="2">
        <v>3</v>
      </c>
      <c r="G125" s="2">
        <v>3</v>
      </c>
      <c r="H125" s="41" t="s">
        <v>492</v>
      </c>
      <c r="I125" s="23" t="s">
        <v>401</v>
      </c>
      <c r="J125" s="24" t="s">
        <v>409</v>
      </c>
      <c r="K125" s="18" t="s">
        <v>402</v>
      </c>
      <c r="L125" s="60"/>
      <c r="M125" s="61"/>
      <c r="N125" s="61"/>
      <c r="O125" s="61"/>
      <c r="P125" s="20" t="str">
        <f>VLOOKUP(C125,'Currency code lookup'!$A$2:$C$156,2,0)</f>
        <v>USD</v>
      </c>
      <c r="Q125" s="99">
        <v>477</v>
      </c>
      <c r="R125" s="36">
        <f ca="1">Q125*INDEX('Currency exchange rate'!$E$2:$E$50,MATCH('University Data'!P125,'Currency exchange rate'!$A$2:$A$50,0))</f>
        <v>632.97899999999993</v>
      </c>
      <c r="S125" s="79" t="s">
        <v>403</v>
      </c>
      <c r="T125" s="99">
        <v>1474</v>
      </c>
      <c r="U125" s="37">
        <f ca="1">T125*INDEX('Currency exchange rate'!$E$2:$E$50,MATCH('University Data'!P125,'Currency exchange rate'!$A$2:$A$50,0))</f>
        <v>1955.998</v>
      </c>
      <c r="V125" s="128">
        <f t="shared" ca="1" si="1"/>
        <v>2588.9769999999999</v>
      </c>
    </row>
    <row r="126" spans="1:22" ht="14.45">
      <c r="A126" s="126">
        <v>4188</v>
      </c>
      <c r="B126" s="2" t="s">
        <v>405</v>
      </c>
      <c r="C126" s="2" t="s">
        <v>406</v>
      </c>
      <c r="D126" s="2" t="s">
        <v>519</v>
      </c>
      <c r="E126" s="2" t="s">
        <v>179</v>
      </c>
      <c r="F126" s="2">
        <v>2</v>
      </c>
      <c r="G126" s="2">
        <v>2</v>
      </c>
      <c r="H126" s="41" t="s">
        <v>492</v>
      </c>
      <c r="I126" s="23" t="s">
        <v>401</v>
      </c>
      <c r="J126" s="4"/>
      <c r="K126" s="18" t="s">
        <v>402</v>
      </c>
      <c r="L126" s="60"/>
      <c r="M126" s="61"/>
      <c r="N126" s="61"/>
      <c r="O126" s="61"/>
      <c r="P126" s="20" t="str">
        <f>VLOOKUP(C126,'Currency code lookup'!$A$2:$C$156,2,0)</f>
        <v>USD</v>
      </c>
      <c r="Q126" s="99">
        <v>364</v>
      </c>
      <c r="R126" s="36">
        <f ca="1">Q126*INDEX('Currency exchange rate'!$E$2:$E$50,MATCH('University Data'!P126,'Currency exchange rate'!$A$2:$A$50,0))</f>
        <v>483.02799999999996</v>
      </c>
      <c r="S126" s="79" t="s">
        <v>403</v>
      </c>
      <c r="T126" s="99">
        <v>2009</v>
      </c>
      <c r="U126" s="37">
        <f ca="1">T126*INDEX('Currency exchange rate'!$E$2:$E$50,MATCH('University Data'!P126,'Currency exchange rate'!$A$2:$A$50,0))</f>
        <v>2665.9429999999998</v>
      </c>
      <c r="V126" s="128">
        <f t="shared" ca="1" si="1"/>
        <v>3148.9709999999995</v>
      </c>
    </row>
    <row r="127" spans="1:22" ht="14.45">
      <c r="A127" s="126">
        <v>4372</v>
      </c>
      <c r="B127" s="2" t="s">
        <v>16</v>
      </c>
      <c r="C127" s="2" t="s">
        <v>17</v>
      </c>
      <c r="D127" s="2" t="s">
        <v>476</v>
      </c>
      <c r="E127" s="2" t="s">
        <v>180</v>
      </c>
      <c r="F127" s="2">
        <v>0</v>
      </c>
      <c r="G127" s="2">
        <v>2</v>
      </c>
      <c r="H127" s="41" t="s">
        <v>492</v>
      </c>
      <c r="I127" s="23" t="s">
        <v>401</v>
      </c>
      <c r="J127" s="4"/>
      <c r="K127" s="18" t="s">
        <v>430</v>
      </c>
      <c r="L127" s="60">
        <v>3.97</v>
      </c>
      <c r="M127" s="61">
        <v>3.97</v>
      </c>
      <c r="N127" s="61"/>
      <c r="O127" s="61"/>
      <c r="P127" s="20" t="str">
        <f>VLOOKUP(C127,'Currency code lookup'!$A$2:$C$156,2,0)</f>
        <v>JPY</v>
      </c>
      <c r="Q127" s="99">
        <v>43500</v>
      </c>
      <c r="R127" s="36">
        <f ca="1">Q127*INDEX('Currency exchange rate'!$E$2:$E$50,MATCH('University Data'!P127,'Currency exchange rate'!$A$2:$A$50,0))</f>
        <v>400.89600000000002</v>
      </c>
      <c r="S127" s="79" t="s">
        <v>403</v>
      </c>
      <c r="T127" s="99">
        <v>12850</v>
      </c>
      <c r="U127" s="37">
        <f ca="1">T127*INDEX('Currency exchange rate'!$E$2:$E$50,MATCH('University Data'!P127,'Currency exchange rate'!$A$2:$A$50,0))</f>
        <v>118.4256</v>
      </c>
      <c r="V127" s="128">
        <f t="shared" ca="1" si="1"/>
        <v>519.32159999999999</v>
      </c>
    </row>
    <row r="128" spans="1:22" ht="41.45">
      <c r="A128" s="126">
        <v>4399</v>
      </c>
      <c r="B128" s="2" t="s">
        <v>16</v>
      </c>
      <c r="C128" s="2" t="s">
        <v>348</v>
      </c>
      <c r="D128" s="2" t="s">
        <v>422</v>
      </c>
      <c r="E128" s="2" t="s">
        <v>181</v>
      </c>
      <c r="F128" s="2">
        <v>1</v>
      </c>
      <c r="G128" s="2">
        <v>0</v>
      </c>
      <c r="H128" s="41"/>
      <c r="I128" s="23" t="s">
        <v>401</v>
      </c>
      <c r="J128" s="4" t="s">
        <v>423</v>
      </c>
      <c r="K128" s="18" t="s">
        <v>402</v>
      </c>
      <c r="L128" s="60"/>
      <c r="M128" s="61"/>
      <c r="N128" s="61">
        <v>3.74</v>
      </c>
      <c r="O128" s="61">
        <v>3.74</v>
      </c>
      <c r="P128" s="20" t="str">
        <f>VLOOKUP(C128,'Currency code lookup'!$A$2:$C$156,2,0)</f>
        <v>CNY</v>
      </c>
      <c r="Q128" s="99">
        <v>2900</v>
      </c>
      <c r="R128" s="36">
        <f ca="1">Q128*INDEX('Currency exchange rate'!$E$2:$E$50,MATCH('University Data'!P128,'Currency exchange rate'!$A$2:$A$50,0))</f>
        <v>525.48</v>
      </c>
      <c r="S128" s="79" t="s">
        <v>439</v>
      </c>
      <c r="T128" s="99">
        <v>5800</v>
      </c>
      <c r="U128" s="37">
        <f ca="1">T128*INDEX('Currency exchange rate'!$E$2:$E$50,MATCH('University Data'!P128,'Currency exchange rate'!$A$2:$A$50,0))</f>
        <v>1050.96</v>
      </c>
      <c r="V128" s="128">
        <f t="shared" ca="1" si="1"/>
        <v>1576.44</v>
      </c>
    </row>
    <row r="129" spans="1:22" ht="82.9">
      <c r="A129" s="126">
        <v>4191</v>
      </c>
      <c r="B129" s="2" t="s">
        <v>16</v>
      </c>
      <c r="C129" s="2" t="s">
        <v>348</v>
      </c>
      <c r="D129" s="2" t="s">
        <v>422</v>
      </c>
      <c r="E129" s="2" t="s">
        <v>182</v>
      </c>
      <c r="F129" s="2">
        <v>1</v>
      </c>
      <c r="G129" s="2">
        <v>0</v>
      </c>
      <c r="H129" s="41"/>
      <c r="I129" s="23" t="s">
        <v>419</v>
      </c>
      <c r="J129" s="4" t="s">
        <v>520</v>
      </c>
      <c r="K129" s="18" t="s">
        <v>402</v>
      </c>
      <c r="L129" s="60"/>
      <c r="M129" s="61"/>
      <c r="N129" s="61">
        <v>3.76</v>
      </c>
      <c r="O129" s="61">
        <v>3.76</v>
      </c>
      <c r="P129" s="20" t="str">
        <f>VLOOKUP(C129,'Currency code lookup'!$A$2:$C$156,2,0)</f>
        <v>CNY</v>
      </c>
      <c r="Q129" s="99">
        <v>2900</v>
      </c>
      <c r="R129" s="36">
        <f ca="1">Q129*INDEX('Currency exchange rate'!$E$2:$E$50,MATCH('University Data'!P129,'Currency exchange rate'!$A$2:$A$50,0))</f>
        <v>525.48</v>
      </c>
      <c r="S129" s="79" t="s">
        <v>439</v>
      </c>
      <c r="T129" s="99">
        <v>5800</v>
      </c>
      <c r="U129" s="37">
        <f ca="1">T129*INDEX('Currency exchange rate'!$E$2:$E$50,MATCH('University Data'!P129,'Currency exchange rate'!$A$2:$A$50,0))</f>
        <v>1050.96</v>
      </c>
      <c r="V129" s="128">
        <f t="shared" ca="1" si="1"/>
        <v>1576.44</v>
      </c>
    </row>
    <row r="130" spans="1:22" ht="41.45">
      <c r="A130" s="126">
        <v>4400</v>
      </c>
      <c r="B130" s="2" t="s">
        <v>16</v>
      </c>
      <c r="C130" s="2" t="s">
        <v>348</v>
      </c>
      <c r="D130" s="2" t="s">
        <v>422</v>
      </c>
      <c r="E130" s="2" t="s">
        <v>183</v>
      </c>
      <c r="F130" s="2">
        <v>0</v>
      </c>
      <c r="G130" s="2">
        <v>2</v>
      </c>
      <c r="H130" s="41"/>
      <c r="I130" s="23" t="s">
        <v>401</v>
      </c>
      <c r="J130" s="4" t="s">
        <v>423</v>
      </c>
      <c r="K130" s="18" t="s">
        <v>430</v>
      </c>
      <c r="L130" s="60">
        <v>2.75</v>
      </c>
      <c r="M130" s="61">
        <v>3.03</v>
      </c>
      <c r="N130" s="61"/>
      <c r="O130" s="61"/>
      <c r="P130" s="20" t="str">
        <f>VLOOKUP(C130,'Currency code lookup'!$A$2:$C$156,2,0)</f>
        <v>CNY</v>
      </c>
      <c r="Q130" s="99">
        <v>2900</v>
      </c>
      <c r="R130" s="36">
        <f ca="1">Q130*INDEX('Currency exchange rate'!$E$2:$E$50,MATCH('University Data'!P130,'Currency exchange rate'!$A$2:$A$50,0))</f>
        <v>525.48</v>
      </c>
      <c r="S130" s="79" t="s">
        <v>439</v>
      </c>
      <c r="T130" s="99">
        <v>5800</v>
      </c>
      <c r="U130" s="37">
        <f ca="1">T130*INDEX('Currency exchange rate'!$E$2:$E$50,MATCH('University Data'!P130,'Currency exchange rate'!$A$2:$A$50,0))</f>
        <v>1050.96</v>
      </c>
      <c r="V130" s="128">
        <f t="shared" ref="V130:V193" ca="1" si="2">U130+R130</f>
        <v>1576.44</v>
      </c>
    </row>
    <row r="131" spans="1:22" ht="27.6">
      <c r="A131" s="126">
        <v>4106</v>
      </c>
      <c r="B131" s="2" t="s">
        <v>347</v>
      </c>
      <c r="C131" s="2" t="s">
        <v>351</v>
      </c>
      <c r="D131" s="2" t="s">
        <v>521</v>
      </c>
      <c r="E131" s="2" t="s">
        <v>184</v>
      </c>
      <c r="F131" s="2">
        <v>4</v>
      </c>
      <c r="G131" s="2">
        <v>4</v>
      </c>
      <c r="H131" s="41"/>
      <c r="I131" s="23" t="s">
        <v>401</v>
      </c>
      <c r="J131" s="4"/>
      <c r="K131" s="18" t="s">
        <v>402</v>
      </c>
      <c r="L131" s="60">
        <v>3.09</v>
      </c>
      <c r="M131" s="61">
        <v>3.59</v>
      </c>
      <c r="N131" s="61">
        <v>3.59</v>
      </c>
      <c r="O131" s="61">
        <v>4.0599999999999996</v>
      </c>
      <c r="P131" s="20" t="str">
        <f>VLOOKUP(C131,'Currency code lookup'!$A$2:$C$156,2,0)</f>
        <v>CZK</v>
      </c>
      <c r="Q131" s="99">
        <v>5400</v>
      </c>
      <c r="R131" s="36">
        <f ca="1">Q131*INDEX('Currency exchange rate'!$E$2:$E$50,MATCH('University Data'!P131,'Currency exchange rate'!$A$2:$A$50,0))</f>
        <v>321.57</v>
      </c>
      <c r="S131" s="79" t="s">
        <v>403</v>
      </c>
      <c r="T131" s="99">
        <v>8640</v>
      </c>
      <c r="U131" s="37">
        <f ca="1">T131*INDEX('Currency exchange rate'!$E$2:$E$50,MATCH('University Data'!P131,'Currency exchange rate'!$A$2:$A$50,0))</f>
        <v>514.51199999999994</v>
      </c>
      <c r="V131" s="128">
        <f t="shared" ca="1" si="2"/>
        <v>836.08199999999988</v>
      </c>
    </row>
    <row r="132" spans="1:22" ht="14.45">
      <c r="A132" s="126">
        <v>4077</v>
      </c>
      <c r="B132" s="2" t="s">
        <v>16</v>
      </c>
      <c r="C132" s="2" t="s">
        <v>370</v>
      </c>
      <c r="D132" s="2" t="s">
        <v>522</v>
      </c>
      <c r="E132" s="2" t="s">
        <v>185</v>
      </c>
      <c r="F132" s="2">
        <v>2</v>
      </c>
      <c r="G132" s="2">
        <v>2</v>
      </c>
      <c r="H132" s="41"/>
      <c r="I132" s="23" t="s">
        <v>401</v>
      </c>
      <c r="J132" s="4"/>
      <c r="K132" s="18" t="s">
        <v>402</v>
      </c>
      <c r="L132" s="60">
        <v>3.31</v>
      </c>
      <c r="M132" s="61">
        <v>3.51</v>
      </c>
      <c r="N132" s="61">
        <v>3.28</v>
      </c>
      <c r="O132" s="61">
        <v>3.32</v>
      </c>
      <c r="P132" s="20" t="str">
        <f>VLOOKUP(C132,'Currency code lookup'!$A$2:$C$156,2,0)</f>
        <v>KRW</v>
      </c>
      <c r="Q132" s="99">
        <v>700000</v>
      </c>
      <c r="R132" s="36">
        <f ca="1">Q132*INDEX('Currency exchange rate'!$E$2:$E$50,MATCH('University Data'!P132,'Currency exchange rate'!$A$2:$A$50,0))</f>
        <v>640.56999999999994</v>
      </c>
      <c r="S132" s="79" t="s">
        <v>403</v>
      </c>
      <c r="T132" s="99">
        <v>350000</v>
      </c>
      <c r="U132" s="37">
        <f ca="1">T132*INDEX('Currency exchange rate'!$E$2:$E$50,MATCH('University Data'!P132,'Currency exchange rate'!$A$2:$A$50,0))</f>
        <v>320.28499999999997</v>
      </c>
      <c r="V132" s="128">
        <f t="shared" ca="1" si="2"/>
        <v>960.8549999999999</v>
      </c>
    </row>
    <row r="133" spans="1:22" ht="14.45">
      <c r="A133" s="126">
        <v>4078</v>
      </c>
      <c r="B133" s="2" t="s">
        <v>405</v>
      </c>
      <c r="C133" s="2" t="s">
        <v>435</v>
      </c>
      <c r="D133" s="2" t="s">
        <v>523</v>
      </c>
      <c r="E133" s="2" t="s">
        <v>186</v>
      </c>
      <c r="F133" s="2">
        <v>2</v>
      </c>
      <c r="G133" s="2">
        <v>5</v>
      </c>
      <c r="H133" s="41" t="s">
        <v>492</v>
      </c>
      <c r="I133" s="23" t="s">
        <v>464</v>
      </c>
      <c r="J133" s="4"/>
      <c r="K133" s="18" t="s">
        <v>402</v>
      </c>
      <c r="L133" s="60">
        <v>3.27</v>
      </c>
      <c r="M133" s="61">
        <v>3.47</v>
      </c>
      <c r="N133" s="61">
        <v>3.29</v>
      </c>
      <c r="O133" s="61">
        <v>3.37</v>
      </c>
      <c r="P133" s="20" t="str">
        <f>VLOOKUP(C133,'Currency code lookup'!$A$2:$C$156,2,0)</f>
        <v>CAD</v>
      </c>
      <c r="Q133" s="99">
        <v>252</v>
      </c>
      <c r="R133" s="36">
        <f ca="1">Q133*INDEX('Currency exchange rate'!$E$2:$E$50,MATCH('University Data'!P133,'Currency exchange rate'!$A$2:$A$50,0))</f>
        <v>239.274</v>
      </c>
      <c r="S133" s="79" t="s">
        <v>403</v>
      </c>
      <c r="T133" s="99">
        <v>1475</v>
      </c>
      <c r="U133" s="37">
        <f ca="1">T133*INDEX('Currency exchange rate'!$E$2:$E$50,MATCH('University Data'!P133,'Currency exchange rate'!$A$2:$A$50,0))</f>
        <v>1400.5125</v>
      </c>
      <c r="V133" s="128">
        <f t="shared" ca="1" si="2"/>
        <v>1639.7865000000002</v>
      </c>
    </row>
    <row r="134" spans="1:22" ht="41.45">
      <c r="A134" s="126">
        <v>4202</v>
      </c>
      <c r="B134" s="2" t="s">
        <v>16</v>
      </c>
      <c r="C134" s="2" t="s">
        <v>348</v>
      </c>
      <c r="D134" s="2" t="s">
        <v>422</v>
      </c>
      <c r="E134" s="2" t="s">
        <v>187</v>
      </c>
      <c r="F134" s="2">
        <v>8</v>
      </c>
      <c r="G134" s="2">
        <v>4</v>
      </c>
      <c r="H134" s="41" t="s">
        <v>492</v>
      </c>
      <c r="I134" s="23" t="s">
        <v>401</v>
      </c>
      <c r="J134" s="4" t="s">
        <v>423</v>
      </c>
      <c r="K134" s="18" t="s">
        <v>402</v>
      </c>
      <c r="L134" s="60"/>
      <c r="M134" s="61"/>
      <c r="N134" s="61">
        <v>3.19</v>
      </c>
      <c r="O134" s="61">
        <v>3.65</v>
      </c>
      <c r="P134" s="20" t="str">
        <f>VLOOKUP(C134,'Currency code lookup'!$A$2:$C$156,2,0)</f>
        <v>CNY</v>
      </c>
      <c r="Q134" s="99">
        <v>1044</v>
      </c>
      <c r="R134" s="36">
        <f ca="1">Q134*INDEX('Currency exchange rate'!$E$2:$E$50,MATCH('University Data'!P134,'Currency exchange rate'!$A$2:$A$50,0))</f>
        <v>189.1728</v>
      </c>
      <c r="S134" s="79" t="s">
        <v>403</v>
      </c>
      <c r="T134" s="99">
        <v>1740</v>
      </c>
      <c r="U134" s="37">
        <f ca="1">T134*INDEX('Currency exchange rate'!$E$2:$E$50,MATCH('University Data'!P134,'Currency exchange rate'!$A$2:$A$50,0))</f>
        <v>315.28800000000001</v>
      </c>
      <c r="V134" s="128">
        <f t="shared" ca="1" si="2"/>
        <v>504.46080000000001</v>
      </c>
    </row>
    <row r="135" spans="1:22" ht="41.45">
      <c r="A135" s="126">
        <v>4368</v>
      </c>
      <c r="B135" s="2" t="s">
        <v>16</v>
      </c>
      <c r="C135" s="2" t="s">
        <v>348</v>
      </c>
      <c r="D135" s="2" t="s">
        <v>422</v>
      </c>
      <c r="E135" s="2" t="s">
        <v>188</v>
      </c>
      <c r="F135" s="2">
        <v>0</v>
      </c>
      <c r="G135" s="2">
        <v>6</v>
      </c>
      <c r="H135" s="41" t="s">
        <v>492</v>
      </c>
      <c r="I135" s="23" t="s">
        <v>401</v>
      </c>
      <c r="J135" s="4" t="s">
        <v>423</v>
      </c>
      <c r="K135" s="18" t="s">
        <v>430</v>
      </c>
      <c r="L135" s="60"/>
      <c r="M135" s="61"/>
      <c r="N135" s="61"/>
      <c r="O135" s="61"/>
      <c r="P135" s="20" t="str">
        <f>VLOOKUP(C135,'Currency code lookup'!$A$2:$C$156,2,0)</f>
        <v>CNY</v>
      </c>
      <c r="Q135" s="99">
        <v>1044</v>
      </c>
      <c r="R135" s="36">
        <f ca="1">Q135*INDEX('Currency exchange rate'!$E$2:$E$50,MATCH('University Data'!P135,'Currency exchange rate'!$A$2:$A$50,0))</f>
        <v>189.1728</v>
      </c>
      <c r="S135" s="79" t="s">
        <v>403</v>
      </c>
      <c r="T135" s="99">
        <v>1740</v>
      </c>
      <c r="U135" s="37">
        <f ca="1">T135*INDEX('Currency exchange rate'!$E$2:$E$50,MATCH('University Data'!P135,'Currency exchange rate'!$A$2:$A$50,0))</f>
        <v>315.28800000000001</v>
      </c>
      <c r="V135" s="128">
        <f t="shared" ca="1" si="2"/>
        <v>504.46080000000001</v>
      </c>
    </row>
    <row r="136" spans="1:22" ht="41.45">
      <c r="A136" s="126">
        <v>4414</v>
      </c>
      <c r="B136" s="2" t="s">
        <v>16</v>
      </c>
      <c r="C136" s="2" t="s">
        <v>348</v>
      </c>
      <c r="D136" s="2" t="s">
        <v>422</v>
      </c>
      <c r="E136" s="6" t="s">
        <v>189</v>
      </c>
      <c r="F136" s="2">
        <v>0</v>
      </c>
      <c r="G136" s="2">
        <v>4</v>
      </c>
      <c r="H136" s="41" t="s">
        <v>492</v>
      </c>
      <c r="I136" s="23" t="s">
        <v>419</v>
      </c>
      <c r="J136" s="4" t="s">
        <v>423</v>
      </c>
      <c r="K136" s="18" t="s">
        <v>430</v>
      </c>
      <c r="L136" s="60"/>
      <c r="M136" s="61"/>
      <c r="N136" s="61"/>
      <c r="O136" s="61"/>
      <c r="P136" s="20" t="str">
        <f>VLOOKUP(C136,'Currency code lookup'!$A$2:$C$156,2,0)</f>
        <v>CNY</v>
      </c>
      <c r="Q136" s="99">
        <v>1044</v>
      </c>
      <c r="R136" s="36">
        <f ca="1">Q136*INDEX('Currency exchange rate'!$E$2:$E$50,MATCH('University Data'!P136,'Currency exchange rate'!$A$2:$A$50,0))</f>
        <v>189.1728</v>
      </c>
      <c r="S136" s="79" t="s">
        <v>403</v>
      </c>
      <c r="T136" s="99">
        <v>1740</v>
      </c>
      <c r="U136" s="37">
        <f ca="1">T136*INDEX('Currency exchange rate'!$E$2:$E$50,MATCH('University Data'!P136,'Currency exchange rate'!$A$2:$A$50,0))</f>
        <v>315.28800000000001</v>
      </c>
      <c r="V136" s="128">
        <f t="shared" ca="1" si="2"/>
        <v>504.46080000000001</v>
      </c>
    </row>
    <row r="137" spans="1:22" ht="14.45">
      <c r="A137" s="126">
        <v>4079</v>
      </c>
      <c r="B137" s="2" t="s">
        <v>16</v>
      </c>
      <c r="C137" s="2" t="s">
        <v>17</v>
      </c>
      <c r="D137" s="2" t="s">
        <v>429</v>
      </c>
      <c r="E137" s="2" t="s">
        <v>190</v>
      </c>
      <c r="F137" s="2">
        <v>0</v>
      </c>
      <c r="G137" s="2">
        <v>4</v>
      </c>
      <c r="H137" s="41" t="s">
        <v>524</v>
      </c>
      <c r="I137" s="23" t="s">
        <v>401</v>
      </c>
      <c r="J137" s="4"/>
      <c r="K137" s="18" t="s">
        <v>430</v>
      </c>
      <c r="L137" s="60">
        <v>3.32</v>
      </c>
      <c r="M137" s="61">
        <v>3.62</v>
      </c>
      <c r="N137" s="61"/>
      <c r="O137" s="61"/>
      <c r="P137" s="20" t="str">
        <f>VLOOKUP(C137,'Currency code lookup'!$A$2:$C$156,2,0)</f>
        <v>JPY</v>
      </c>
      <c r="Q137" s="99">
        <v>114700</v>
      </c>
      <c r="R137" s="36">
        <f ca="1">Q137*INDEX('Currency exchange rate'!$E$2:$E$50,MATCH('University Data'!P137,'Currency exchange rate'!$A$2:$A$50,0))</f>
        <v>1057.0752</v>
      </c>
      <c r="S137" s="79" t="s">
        <v>403</v>
      </c>
      <c r="T137" s="99">
        <v>76400</v>
      </c>
      <c r="U137" s="37">
        <f ca="1">T137*INDEX('Currency exchange rate'!$E$2:$E$50,MATCH('University Data'!P137,'Currency exchange rate'!$A$2:$A$50,0))</f>
        <v>704.10239999999999</v>
      </c>
      <c r="V137" s="128">
        <f t="shared" ca="1" si="2"/>
        <v>1761.1776</v>
      </c>
    </row>
    <row r="138" spans="1:22" ht="27.6">
      <c r="A138" s="126">
        <v>4346</v>
      </c>
      <c r="B138" s="2" t="s">
        <v>16</v>
      </c>
      <c r="C138" s="2" t="s">
        <v>17</v>
      </c>
      <c r="D138" s="2" t="s">
        <v>429</v>
      </c>
      <c r="E138" s="2" t="s">
        <v>191</v>
      </c>
      <c r="F138" s="2">
        <v>0</v>
      </c>
      <c r="G138" s="2">
        <v>6</v>
      </c>
      <c r="H138" s="41"/>
      <c r="I138" s="23" t="s">
        <v>419</v>
      </c>
      <c r="J138" s="4"/>
      <c r="K138" s="18" t="s">
        <v>430</v>
      </c>
      <c r="L138" s="60">
        <v>3.26</v>
      </c>
      <c r="M138" s="61">
        <v>3.43</v>
      </c>
      <c r="N138" s="61"/>
      <c r="O138" s="61"/>
      <c r="P138" s="20" t="str">
        <f>VLOOKUP(C138,'Currency code lookup'!$A$2:$C$156,2,0)</f>
        <v>JPY</v>
      </c>
      <c r="Q138" s="99">
        <v>114700</v>
      </c>
      <c r="R138" s="36">
        <f ca="1">Q138*INDEX('Currency exchange rate'!$E$2:$E$50,MATCH('University Data'!P138,'Currency exchange rate'!$A$2:$A$50,0))</f>
        <v>1057.0752</v>
      </c>
      <c r="S138" s="79" t="s">
        <v>403</v>
      </c>
      <c r="T138" s="99">
        <v>76400</v>
      </c>
      <c r="U138" s="37">
        <f ca="1">T138*INDEX('Currency exchange rate'!$E$2:$E$50,MATCH('University Data'!P138,'Currency exchange rate'!$A$2:$A$50,0))</f>
        <v>704.10239999999999</v>
      </c>
      <c r="V138" s="128">
        <f t="shared" ca="1" si="2"/>
        <v>1761.1776</v>
      </c>
    </row>
    <row r="139" spans="1:22" ht="14.45">
      <c r="A139" s="126">
        <v>4152</v>
      </c>
      <c r="B139" s="2" t="s">
        <v>479</v>
      </c>
      <c r="C139" s="2" t="s">
        <v>480</v>
      </c>
      <c r="D139" s="2" t="s">
        <v>481</v>
      </c>
      <c r="E139" s="2" t="s">
        <v>192</v>
      </c>
      <c r="F139" s="2">
        <v>1</v>
      </c>
      <c r="G139" s="2">
        <v>1</v>
      </c>
      <c r="H139" s="41"/>
      <c r="I139" s="23" t="s">
        <v>401</v>
      </c>
      <c r="J139" s="4"/>
      <c r="K139" s="18" t="s">
        <v>402</v>
      </c>
      <c r="L139" s="60">
        <v>2.8</v>
      </c>
      <c r="M139" s="61">
        <v>3.47</v>
      </c>
      <c r="N139" s="61">
        <v>3.06</v>
      </c>
      <c r="O139" s="61">
        <v>3.06</v>
      </c>
      <c r="P139" s="20" t="str">
        <f>VLOOKUP(C139,'Currency code lookup'!$A$2:$C$156,2,0)</f>
        <v>TRY</v>
      </c>
      <c r="Q139" s="99">
        <v>26080</v>
      </c>
      <c r="R139" s="36">
        <f ca="1">Q139*INDEX('Currency exchange rate'!$E$2:$E$50,MATCH('University Data'!P139,'Currency exchange rate'!$A$2:$A$50,0))</f>
        <v>909.14880000000005</v>
      </c>
      <c r="S139" s="79" t="s">
        <v>403</v>
      </c>
      <c r="T139" s="99">
        <v>19000</v>
      </c>
      <c r="U139" s="37">
        <f ca="1">T139*INDEX('Currency exchange rate'!$E$2:$E$50,MATCH('University Data'!P139,'Currency exchange rate'!$A$2:$A$50,0))</f>
        <v>662.34</v>
      </c>
      <c r="V139" s="128">
        <f t="shared" ca="1" si="2"/>
        <v>1571.4888000000001</v>
      </c>
    </row>
    <row r="140" spans="1:22" ht="14.45">
      <c r="A140" s="126">
        <v>4315</v>
      </c>
      <c r="B140" s="2" t="s">
        <v>347</v>
      </c>
      <c r="C140" s="2" t="s">
        <v>354</v>
      </c>
      <c r="D140" s="2" t="s">
        <v>451</v>
      </c>
      <c r="E140" s="2" t="s">
        <v>193</v>
      </c>
      <c r="F140" s="2">
        <v>5</v>
      </c>
      <c r="G140" s="2">
        <v>5</v>
      </c>
      <c r="H140" s="41"/>
      <c r="I140" s="23" t="s">
        <v>401</v>
      </c>
      <c r="J140" s="4" t="s">
        <v>525</v>
      </c>
      <c r="K140" s="18" t="s">
        <v>402</v>
      </c>
      <c r="L140" s="60"/>
      <c r="M140" s="61"/>
      <c r="N140" s="61">
        <v>2.67</v>
      </c>
      <c r="O140" s="61">
        <v>3.04</v>
      </c>
      <c r="P140" s="20" t="str">
        <f>VLOOKUP(C140,'Currency code lookup'!$A$2:$C$156,2,0)</f>
        <v>EUR</v>
      </c>
      <c r="Q140" s="99">
        <v>890</v>
      </c>
      <c r="R140" s="36">
        <f ca="1">Q140*INDEX('Currency exchange rate'!$E$2:$E$50,MATCH('University Data'!P140,'Currency exchange rate'!$A$2:$A$50,0))</f>
        <v>1330.105</v>
      </c>
      <c r="S140" s="79" t="s">
        <v>403</v>
      </c>
      <c r="T140" s="99">
        <v>513</v>
      </c>
      <c r="U140" s="37">
        <f ca="1">T140*INDEX('Currency exchange rate'!$E$2:$E$50,MATCH('University Data'!P140,'Currency exchange rate'!$A$2:$A$50,0))</f>
        <v>766.67849999999999</v>
      </c>
      <c r="V140" s="128">
        <f t="shared" ca="1" si="2"/>
        <v>2096.7835</v>
      </c>
    </row>
    <row r="141" spans="1:22" ht="14.45">
      <c r="A141" s="126">
        <v>4352</v>
      </c>
      <c r="B141" s="2" t="s">
        <v>347</v>
      </c>
      <c r="C141" s="2" t="s">
        <v>354</v>
      </c>
      <c r="D141" s="2" t="s">
        <v>511</v>
      </c>
      <c r="E141" s="2" t="s">
        <v>194</v>
      </c>
      <c r="F141" s="2">
        <v>5</v>
      </c>
      <c r="G141" s="2">
        <v>5</v>
      </c>
      <c r="H141" s="41"/>
      <c r="I141" s="23" t="s">
        <v>401</v>
      </c>
      <c r="J141" s="4" t="s">
        <v>525</v>
      </c>
      <c r="K141" s="18" t="s">
        <v>402</v>
      </c>
      <c r="L141" s="60"/>
      <c r="M141" s="61"/>
      <c r="N141" s="61"/>
      <c r="O141" s="61"/>
      <c r="P141" s="20" t="str">
        <f>VLOOKUP(C141,'Currency code lookup'!$A$2:$C$156,2,0)</f>
        <v>EUR</v>
      </c>
      <c r="Q141" s="99">
        <v>890</v>
      </c>
      <c r="R141" s="36">
        <f ca="1">Q141*INDEX('Currency exchange rate'!$E$2:$E$50,MATCH('University Data'!P141,'Currency exchange rate'!$A$2:$A$50,0))</f>
        <v>1330.105</v>
      </c>
      <c r="S141" s="79" t="s">
        <v>403</v>
      </c>
      <c r="T141" s="99">
        <v>513</v>
      </c>
      <c r="U141" s="37">
        <f ca="1">T141*INDEX('Currency exchange rate'!$E$2:$E$50,MATCH('University Data'!P141,'Currency exchange rate'!$A$2:$A$50,0))</f>
        <v>766.67849999999999</v>
      </c>
      <c r="V141" s="128">
        <f t="shared" ca="1" si="2"/>
        <v>2096.7835</v>
      </c>
    </row>
    <row r="142" spans="1:22" ht="14.45">
      <c r="A142" s="126">
        <v>4169</v>
      </c>
      <c r="B142" s="2" t="s">
        <v>16</v>
      </c>
      <c r="C142" s="2" t="s">
        <v>370</v>
      </c>
      <c r="D142" s="2" t="s">
        <v>428</v>
      </c>
      <c r="E142" s="6" t="s">
        <v>195</v>
      </c>
      <c r="F142" s="2">
        <v>2</v>
      </c>
      <c r="G142" s="2">
        <v>2</v>
      </c>
      <c r="H142" s="41" t="s">
        <v>524</v>
      </c>
      <c r="I142" s="23" t="s">
        <v>526</v>
      </c>
      <c r="J142" s="6"/>
      <c r="K142" s="18" t="s">
        <v>402</v>
      </c>
      <c r="L142" s="60">
        <v>3.62</v>
      </c>
      <c r="M142" s="61">
        <v>3.86</v>
      </c>
      <c r="N142" s="61">
        <v>3.65</v>
      </c>
      <c r="O142" s="61">
        <v>3.93</v>
      </c>
      <c r="P142" s="20" t="str">
        <f>VLOOKUP(C142,'Currency code lookup'!$A$2:$C$156,2,0)</f>
        <v>KRW</v>
      </c>
      <c r="Q142" s="99">
        <v>880000</v>
      </c>
      <c r="R142" s="36">
        <f ca="1">Q142*INDEX('Currency exchange rate'!$E$2:$E$50,MATCH('University Data'!P142,'Currency exchange rate'!$A$2:$A$50,0))</f>
        <v>805.28800000000001</v>
      </c>
      <c r="S142" s="79" t="s">
        <v>403</v>
      </c>
      <c r="T142" s="99">
        <v>192000</v>
      </c>
      <c r="U142" s="37">
        <f ca="1">T142*INDEX('Currency exchange rate'!$E$2:$E$50,MATCH('University Data'!P142,'Currency exchange rate'!$A$2:$A$50,0))</f>
        <v>175.69919999999999</v>
      </c>
      <c r="V142" s="128">
        <f t="shared" ca="1" si="2"/>
        <v>980.98720000000003</v>
      </c>
    </row>
    <row r="143" spans="1:22" ht="27.6">
      <c r="A143" s="126">
        <v>4251</v>
      </c>
      <c r="B143" s="2" t="s">
        <v>16</v>
      </c>
      <c r="C143" s="2" t="s">
        <v>370</v>
      </c>
      <c r="D143" s="2" t="s">
        <v>428</v>
      </c>
      <c r="E143" s="2" t="s">
        <v>196</v>
      </c>
      <c r="F143" s="2">
        <v>0</v>
      </c>
      <c r="G143" s="2">
        <v>1</v>
      </c>
      <c r="H143" s="41" t="s">
        <v>524</v>
      </c>
      <c r="I143" s="23" t="s">
        <v>419</v>
      </c>
      <c r="J143" s="4"/>
      <c r="K143" s="18" t="s">
        <v>402</v>
      </c>
      <c r="L143" s="60"/>
      <c r="M143" s="61"/>
      <c r="N143" s="61"/>
      <c r="O143" s="61"/>
      <c r="P143" s="20" t="str">
        <f>VLOOKUP(C143,'Currency code lookup'!$A$2:$C$156,2,0)</f>
        <v>KRW</v>
      </c>
      <c r="Q143" s="99">
        <v>880000</v>
      </c>
      <c r="R143" s="36">
        <f ca="1">Q143*INDEX('Currency exchange rate'!$E$2:$E$50,MATCH('University Data'!P143,'Currency exchange rate'!$A$2:$A$50,0))</f>
        <v>805.28800000000001</v>
      </c>
      <c r="S143" s="79" t="s">
        <v>403</v>
      </c>
      <c r="T143" s="99">
        <v>192000</v>
      </c>
      <c r="U143" s="37">
        <f ca="1">T143*INDEX('Currency exchange rate'!$E$2:$E$50,MATCH('University Data'!P143,'Currency exchange rate'!$A$2:$A$50,0))</f>
        <v>175.69919999999999</v>
      </c>
      <c r="V143" s="128">
        <f t="shared" ca="1" si="2"/>
        <v>980.98720000000003</v>
      </c>
    </row>
    <row r="144" spans="1:22" ht="41.45">
      <c r="A144" s="126">
        <v>4081</v>
      </c>
      <c r="B144" s="2" t="s">
        <v>16</v>
      </c>
      <c r="C144" s="2" t="s">
        <v>348</v>
      </c>
      <c r="D144" s="2" t="s">
        <v>457</v>
      </c>
      <c r="E144" s="2" t="s">
        <v>197</v>
      </c>
      <c r="F144" s="2">
        <v>0</v>
      </c>
      <c r="G144" s="2">
        <v>4</v>
      </c>
      <c r="H144" s="41"/>
      <c r="I144" s="23" t="s">
        <v>464</v>
      </c>
      <c r="J144" s="4" t="s">
        <v>423</v>
      </c>
      <c r="K144" s="18" t="s">
        <v>430</v>
      </c>
      <c r="L144" s="60"/>
      <c r="M144" s="61"/>
      <c r="N144" s="61"/>
      <c r="O144" s="61"/>
      <c r="P144" s="20" t="str">
        <f>VLOOKUP(C144,'Currency code lookup'!$A$2:$C$156,2,0)</f>
        <v>CNY</v>
      </c>
      <c r="Q144" s="99">
        <v>2500</v>
      </c>
      <c r="R144" s="36">
        <f ca="1">Q144*INDEX('Currency exchange rate'!$E$2:$E$50,MATCH('University Data'!P144,'Currency exchange rate'!$A$2:$A$50,0))</f>
        <v>453</v>
      </c>
      <c r="S144" s="79" t="s">
        <v>403</v>
      </c>
      <c r="T144" s="99">
        <v>9600</v>
      </c>
      <c r="U144" s="37">
        <f ca="1">T144*INDEX('Currency exchange rate'!$E$2:$E$50,MATCH('University Data'!P144,'Currency exchange rate'!$A$2:$A$50,0))</f>
        <v>1739.52</v>
      </c>
      <c r="V144" s="128">
        <f t="shared" ca="1" si="2"/>
        <v>2192.52</v>
      </c>
    </row>
    <row r="145" spans="1:22" ht="41.45">
      <c r="A145" s="126">
        <v>4241</v>
      </c>
      <c r="B145" s="2" t="s">
        <v>16</v>
      </c>
      <c r="C145" s="2" t="s">
        <v>348</v>
      </c>
      <c r="D145" s="2" t="s">
        <v>457</v>
      </c>
      <c r="E145" s="2" t="s">
        <v>198</v>
      </c>
      <c r="F145" s="2">
        <v>1</v>
      </c>
      <c r="G145" s="2">
        <v>1</v>
      </c>
      <c r="H145" s="41" t="s">
        <v>492</v>
      </c>
      <c r="I145" s="23" t="s">
        <v>419</v>
      </c>
      <c r="J145" s="4" t="s">
        <v>423</v>
      </c>
      <c r="K145" s="18" t="s">
        <v>402</v>
      </c>
      <c r="L145" s="60"/>
      <c r="M145" s="61"/>
      <c r="N145" s="61">
        <v>3.55</v>
      </c>
      <c r="O145" s="61">
        <v>3.59</v>
      </c>
      <c r="P145" s="20" t="str">
        <f>VLOOKUP(C145,'Currency code lookup'!$A$2:$C$156,2,0)</f>
        <v>CNY</v>
      </c>
      <c r="Q145" s="99">
        <v>2500</v>
      </c>
      <c r="R145" s="36">
        <f ca="1">Q145*INDEX('Currency exchange rate'!$E$2:$E$50,MATCH('University Data'!P145,'Currency exchange rate'!$A$2:$A$50,0))</f>
        <v>453</v>
      </c>
      <c r="S145" s="79" t="s">
        <v>403</v>
      </c>
      <c r="T145" s="99">
        <v>9600</v>
      </c>
      <c r="U145" s="37">
        <f ca="1">T145*INDEX('Currency exchange rate'!$E$2:$E$50,MATCH('University Data'!P145,'Currency exchange rate'!$A$2:$A$50,0))</f>
        <v>1739.52</v>
      </c>
      <c r="V145" s="128">
        <f t="shared" ca="1" si="2"/>
        <v>2192.52</v>
      </c>
    </row>
    <row r="146" spans="1:22" ht="41.45">
      <c r="A146" s="126">
        <v>4281</v>
      </c>
      <c r="B146" s="2" t="s">
        <v>16</v>
      </c>
      <c r="C146" s="2" t="s">
        <v>348</v>
      </c>
      <c r="D146" s="2" t="s">
        <v>457</v>
      </c>
      <c r="E146" s="2" t="s">
        <v>199</v>
      </c>
      <c r="F146" s="2">
        <v>0</v>
      </c>
      <c r="G146" s="2">
        <v>6</v>
      </c>
      <c r="H146" s="41"/>
      <c r="I146" s="23" t="s">
        <v>401</v>
      </c>
      <c r="J146" s="4" t="s">
        <v>423</v>
      </c>
      <c r="K146" s="18" t="s">
        <v>430</v>
      </c>
      <c r="L146" s="60"/>
      <c r="M146" s="61"/>
      <c r="N146" s="61">
        <v>3.35</v>
      </c>
      <c r="O146" s="61">
        <v>3.35</v>
      </c>
      <c r="P146" s="20" t="str">
        <f>VLOOKUP(C146,'Currency code lookup'!$A$2:$C$156,2,0)</f>
        <v>CNY</v>
      </c>
      <c r="Q146" s="99">
        <v>5437</v>
      </c>
      <c r="R146" s="36">
        <f ca="1">Q146*INDEX('Currency exchange rate'!$E$2:$E$50,MATCH('University Data'!P146,'Currency exchange rate'!$A$2:$A$50,0))</f>
        <v>985.18439999999998</v>
      </c>
      <c r="S146" s="79" t="s">
        <v>403</v>
      </c>
      <c r="T146" s="99">
        <v>2100</v>
      </c>
      <c r="U146" s="37">
        <f ca="1">T146*INDEX('Currency exchange rate'!$E$2:$E$50,MATCH('University Data'!P146,'Currency exchange rate'!$A$2:$A$50,0))</f>
        <v>380.52</v>
      </c>
      <c r="V146" s="128">
        <f t="shared" ca="1" si="2"/>
        <v>1365.7044000000001</v>
      </c>
    </row>
    <row r="147" spans="1:22" ht="27.6">
      <c r="A147" s="126">
        <v>4421</v>
      </c>
      <c r="B147" s="2" t="s">
        <v>405</v>
      </c>
      <c r="C147" s="2" t="s">
        <v>435</v>
      </c>
      <c r="D147" s="2" t="s">
        <v>527</v>
      </c>
      <c r="E147" s="4" t="s">
        <v>200</v>
      </c>
      <c r="F147" s="2">
        <v>3</v>
      </c>
      <c r="G147" s="2">
        <v>3</v>
      </c>
      <c r="H147" s="41"/>
      <c r="I147" s="23" t="s">
        <v>442</v>
      </c>
      <c r="J147" s="4"/>
      <c r="K147" s="18" t="s">
        <v>402</v>
      </c>
      <c r="L147" s="60">
        <v>2.9</v>
      </c>
      <c r="M147" s="61">
        <v>3.09</v>
      </c>
      <c r="N147" s="61">
        <v>2.99</v>
      </c>
      <c r="O147" s="61">
        <v>3.1</v>
      </c>
      <c r="P147" s="20" t="str">
        <f>VLOOKUP(C147,'Currency code lookup'!$A$2:$C$156,2,0)</f>
        <v>CAD</v>
      </c>
      <c r="Q147" s="99">
        <v>518</v>
      </c>
      <c r="R147" s="36">
        <f ca="1">Q147*INDEX('Currency exchange rate'!$E$2:$E$50,MATCH('University Data'!P147,'Currency exchange rate'!$A$2:$A$50,0))</f>
        <v>491.84100000000001</v>
      </c>
      <c r="S147" s="79" t="s">
        <v>403</v>
      </c>
      <c r="T147" s="99">
        <v>4110</v>
      </c>
      <c r="U147" s="37">
        <f ca="1">T147*INDEX('Currency exchange rate'!$E$2:$E$50,MATCH('University Data'!P147,'Currency exchange rate'!$A$2:$A$50,0))</f>
        <v>3902.4450000000002</v>
      </c>
      <c r="V147" s="128">
        <f t="shared" ca="1" si="2"/>
        <v>4394.2860000000001</v>
      </c>
    </row>
    <row r="148" spans="1:22" ht="14.45">
      <c r="A148" s="126">
        <v>4170</v>
      </c>
      <c r="B148" s="2" t="s">
        <v>16</v>
      </c>
      <c r="C148" s="2" t="s">
        <v>370</v>
      </c>
      <c r="D148" s="2" t="s">
        <v>428</v>
      </c>
      <c r="E148" s="2" t="s">
        <v>201</v>
      </c>
      <c r="F148" s="2">
        <v>2</v>
      </c>
      <c r="G148" s="2">
        <v>2</v>
      </c>
      <c r="H148" s="41"/>
      <c r="I148" s="23" t="s">
        <v>401</v>
      </c>
      <c r="J148" s="4"/>
      <c r="K148" s="18" t="s">
        <v>402</v>
      </c>
      <c r="L148" s="60">
        <v>3.49</v>
      </c>
      <c r="M148" s="61">
        <v>3.96</v>
      </c>
      <c r="N148" s="61">
        <v>3.5</v>
      </c>
      <c r="O148" s="61">
        <v>3.54</v>
      </c>
      <c r="P148" s="20" t="str">
        <f>VLOOKUP(C148,'Currency code lookup'!$A$2:$C$156,2,0)</f>
        <v>KRW</v>
      </c>
      <c r="Q148" s="99">
        <v>350000</v>
      </c>
      <c r="R148" s="36">
        <f ca="1">Q148*INDEX('Currency exchange rate'!$E$2:$E$50,MATCH('University Data'!P148,'Currency exchange rate'!$A$2:$A$50,0))</f>
        <v>320.28499999999997</v>
      </c>
      <c r="S148" s="79" t="s">
        <v>403</v>
      </c>
      <c r="T148" s="99">
        <v>538084</v>
      </c>
      <c r="U148" s="37">
        <f ca="1">T148*INDEX('Currency exchange rate'!$E$2:$E$50,MATCH('University Data'!P148,'Currency exchange rate'!$A$2:$A$50,0))</f>
        <v>492.40066839999997</v>
      </c>
      <c r="V148" s="128">
        <f t="shared" ca="1" si="2"/>
        <v>812.68566839999994</v>
      </c>
    </row>
    <row r="149" spans="1:22" ht="41.45">
      <c r="A149" s="126">
        <v>4292</v>
      </c>
      <c r="B149" s="2" t="s">
        <v>347</v>
      </c>
      <c r="C149" s="2" t="s">
        <v>346</v>
      </c>
      <c r="D149" s="2" t="s">
        <v>528</v>
      </c>
      <c r="E149" s="2" t="s">
        <v>202</v>
      </c>
      <c r="F149" s="2">
        <v>0</v>
      </c>
      <c r="G149" s="2">
        <v>10</v>
      </c>
      <c r="H149" s="41"/>
      <c r="I149" s="23" t="s">
        <v>464</v>
      </c>
      <c r="J149" s="4" t="s">
        <v>529</v>
      </c>
      <c r="K149" s="18" t="s">
        <v>402</v>
      </c>
      <c r="L149" s="60">
        <v>2.5299999999999998</v>
      </c>
      <c r="M149" s="61">
        <v>3.26</v>
      </c>
      <c r="N149" s="61"/>
      <c r="O149" s="61"/>
      <c r="P149" s="20" t="str">
        <f>VLOOKUP(C149,'Currency code lookup'!$A$2:$C$156,2,0)</f>
        <v>EUR</v>
      </c>
      <c r="Q149" s="99">
        <v>1028</v>
      </c>
      <c r="R149" s="36">
        <f ca="1">Q149*INDEX('Currency exchange rate'!$E$2:$E$50,MATCH('University Data'!P149,'Currency exchange rate'!$A$2:$A$50,0))</f>
        <v>1536.346</v>
      </c>
      <c r="S149" s="79" t="s">
        <v>439</v>
      </c>
      <c r="T149" s="99">
        <v>400</v>
      </c>
      <c r="U149" s="37">
        <f ca="1">T149*INDEX('Currency exchange rate'!$E$2:$E$50,MATCH('University Data'!P149,'Currency exchange rate'!$A$2:$A$50,0))</f>
        <v>597.79999999999995</v>
      </c>
      <c r="V149" s="128">
        <f t="shared" ca="1" si="2"/>
        <v>2134.1459999999997</v>
      </c>
    </row>
    <row r="150" spans="1:22" ht="14.45">
      <c r="A150" s="126">
        <v>4171</v>
      </c>
      <c r="B150" s="2" t="s">
        <v>16</v>
      </c>
      <c r="C150" s="2" t="s">
        <v>17</v>
      </c>
      <c r="D150" s="2" t="s">
        <v>429</v>
      </c>
      <c r="E150" s="2" t="s">
        <v>203</v>
      </c>
      <c r="F150" s="2">
        <v>0</v>
      </c>
      <c r="G150" s="2">
        <v>3</v>
      </c>
      <c r="H150" s="41" t="s">
        <v>492</v>
      </c>
      <c r="I150" s="23" t="s">
        <v>401</v>
      </c>
      <c r="J150" s="4"/>
      <c r="K150" s="18" t="s">
        <v>430</v>
      </c>
      <c r="L150" s="60">
        <v>3.26</v>
      </c>
      <c r="M150" s="61">
        <v>3.88</v>
      </c>
      <c r="N150" s="61"/>
      <c r="O150" s="61"/>
      <c r="P150" s="20" t="str">
        <f>VLOOKUP(C150,'Currency code lookup'!$A$2:$C$156,2,0)</f>
        <v>JPY</v>
      </c>
      <c r="Q150" s="99">
        <v>80061</v>
      </c>
      <c r="R150" s="36">
        <f ca="1">Q150*INDEX('Currency exchange rate'!$E$2:$E$50,MATCH('University Data'!P150,'Currency exchange rate'!$A$2:$A$50,0))</f>
        <v>737.84217599999999</v>
      </c>
      <c r="S150" s="79" t="s">
        <v>417</v>
      </c>
      <c r="T150" s="99">
        <v>121450</v>
      </c>
      <c r="U150" s="37">
        <f ca="1">T150*INDEX('Currency exchange rate'!$E$2:$E$50,MATCH('University Data'!P150,'Currency exchange rate'!$A$2:$A$50,0))</f>
        <v>1119.2832000000001</v>
      </c>
      <c r="V150" s="128">
        <f t="shared" ca="1" si="2"/>
        <v>1857.125376</v>
      </c>
    </row>
    <row r="151" spans="1:22" ht="55.15">
      <c r="A151" s="126">
        <v>4329</v>
      </c>
      <c r="B151" s="2" t="s">
        <v>16</v>
      </c>
      <c r="C151" s="2" t="s">
        <v>348</v>
      </c>
      <c r="D151" s="2" t="s">
        <v>530</v>
      </c>
      <c r="E151" s="2" t="s">
        <v>204</v>
      </c>
      <c r="F151" s="2">
        <v>0</v>
      </c>
      <c r="G151" s="2">
        <v>6</v>
      </c>
      <c r="H151" s="41"/>
      <c r="I151" s="23" t="s">
        <v>401</v>
      </c>
      <c r="J151" s="4" t="s">
        <v>423</v>
      </c>
      <c r="K151" s="18" t="s">
        <v>430</v>
      </c>
      <c r="L151" s="60"/>
      <c r="M151" s="61"/>
      <c r="N151" s="61"/>
      <c r="O151" s="61"/>
      <c r="P151" s="20" t="str">
        <f>VLOOKUP(C151,'Currency code lookup'!$A$2:$C$156,2,0)</f>
        <v>CNY</v>
      </c>
      <c r="Q151" s="99">
        <v>3617</v>
      </c>
      <c r="R151" s="36">
        <f ca="1">Q151*INDEX('Currency exchange rate'!$E$2:$E$50,MATCH('University Data'!P151,'Currency exchange rate'!$A$2:$A$50,0))</f>
        <v>655.40039999999999</v>
      </c>
      <c r="S151" s="79" t="s">
        <v>403</v>
      </c>
      <c r="T151" s="99">
        <v>813</v>
      </c>
      <c r="U151" s="37">
        <f ca="1">T151*INDEX('Currency exchange rate'!$E$2:$E$50,MATCH('University Data'!P151,'Currency exchange rate'!$A$2:$A$50,0))</f>
        <v>147.31559999999999</v>
      </c>
      <c r="V151" s="128">
        <f t="shared" ca="1" si="2"/>
        <v>802.71600000000001</v>
      </c>
    </row>
    <row r="152" spans="1:22" ht="14.45">
      <c r="A152" s="126">
        <v>4432</v>
      </c>
      <c r="B152" s="2" t="s">
        <v>347</v>
      </c>
      <c r="C152" s="2" t="s">
        <v>372</v>
      </c>
      <c r="D152" s="2" t="s">
        <v>483</v>
      </c>
      <c r="E152" s="2" t="s">
        <v>205</v>
      </c>
      <c r="F152" s="2">
        <v>4</v>
      </c>
      <c r="G152" s="2">
        <v>4</v>
      </c>
      <c r="H152" s="41"/>
      <c r="I152" s="23" t="s">
        <v>401</v>
      </c>
      <c r="J152" s="4" t="s">
        <v>445</v>
      </c>
      <c r="K152" s="18" t="s">
        <v>402</v>
      </c>
      <c r="L152" s="60">
        <v>2.64</v>
      </c>
      <c r="M152" s="61">
        <v>3.53</v>
      </c>
      <c r="N152" s="61">
        <v>3.32</v>
      </c>
      <c r="O152" s="61">
        <v>3.97</v>
      </c>
      <c r="P152" s="20" t="str">
        <f>VLOOKUP(C152,'Currency code lookup'!$A$2:$C$156,2,0)</f>
        <v>SEK</v>
      </c>
      <c r="Q152" s="99">
        <v>5650</v>
      </c>
      <c r="R152" s="36">
        <f ca="1">Q152*INDEX('Currency exchange rate'!$E$2:$E$50,MATCH('University Data'!P152,'Currency exchange rate'!$A$2:$A$50,0))</f>
        <v>765.01</v>
      </c>
      <c r="S152" s="79" t="s">
        <v>403</v>
      </c>
      <c r="T152" s="100">
        <v>7000</v>
      </c>
      <c r="U152" s="37">
        <f ca="1">T152*INDEX('Currency exchange rate'!$E$2:$E$50,MATCH('University Data'!P152,'Currency exchange rate'!$A$2:$A$50,0))</f>
        <v>947.8</v>
      </c>
      <c r="V152" s="128">
        <f t="shared" ca="1" si="2"/>
        <v>1712.81</v>
      </c>
    </row>
    <row r="153" spans="1:22" ht="14.45">
      <c r="A153" s="126">
        <v>4208</v>
      </c>
      <c r="B153" s="2" t="s">
        <v>347</v>
      </c>
      <c r="C153" s="2" t="s">
        <v>372</v>
      </c>
      <c r="D153" s="2" t="s">
        <v>483</v>
      </c>
      <c r="E153" s="2" t="s">
        <v>206</v>
      </c>
      <c r="F153" s="2">
        <v>4</v>
      </c>
      <c r="G153" s="2">
        <v>4</v>
      </c>
      <c r="H153" s="41"/>
      <c r="I153" s="23" t="s">
        <v>401</v>
      </c>
      <c r="J153" s="4"/>
      <c r="K153" s="18" t="s">
        <v>402</v>
      </c>
      <c r="L153" s="60">
        <v>3.08</v>
      </c>
      <c r="M153" s="61">
        <v>3.34</v>
      </c>
      <c r="N153" s="61">
        <v>3.35</v>
      </c>
      <c r="O153" s="61">
        <v>3.6</v>
      </c>
      <c r="P153" s="20" t="str">
        <f>VLOOKUP(C153,'Currency code lookup'!$A$2:$C$156,2,0)</f>
        <v>SEK</v>
      </c>
      <c r="Q153" s="99">
        <v>5800</v>
      </c>
      <c r="R153" s="36">
        <f ca="1">Q153*INDEX('Currency exchange rate'!$E$2:$E$50,MATCH('University Data'!P153,'Currency exchange rate'!$A$2:$A$50,0))</f>
        <v>785.31999999999994</v>
      </c>
      <c r="S153" s="79" t="s">
        <v>403</v>
      </c>
      <c r="T153" s="99">
        <v>7000</v>
      </c>
      <c r="U153" s="37">
        <f ca="1">T153*INDEX('Currency exchange rate'!$E$2:$E$50,MATCH('University Data'!P153,'Currency exchange rate'!$A$2:$A$50,0))</f>
        <v>947.8</v>
      </c>
      <c r="V153" s="128">
        <f t="shared" ca="1" si="2"/>
        <v>1733.12</v>
      </c>
    </row>
    <row r="154" spans="1:22" ht="41.45">
      <c r="A154" s="126">
        <v>4085</v>
      </c>
      <c r="B154" s="2" t="s">
        <v>16</v>
      </c>
      <c r="C154" s="2" t="s">
        <v>348</v>
      </c>
      <c r="D154" s="2" t="s">
        <v>531</v>
      </c>
      <c r="E154" s="2" t="s">
        <v>207</v>
      </c>
      <c r="F154" s="2">
        <v>0</v>
      </c>
      <c r="G154" s="2">
        <v>2</v>
      </c>
      <c r="H154" s="41"/>
      <c r="I154" s="23" t="s">
        <v>401</v>
      </c>
      <c r="J154" s="4" t="s">
        <v>423</v>
      </c>
      <c r="K154" s="18" t="s">
        <v>430</v>
      </c>
      <c r="L154" s="60"/>
      <c r="M154" s="61"/>
      <c r="N154" s="61"/>
      <c r="O154" s="61"/>
      <c r="P154" s="20" t="str">
        <f>VLOOKUP(C154,'Currency code lookup'!$A$2:$C$156,2,0)</f>
        <v>CNY</v>
      </c>
      <c r="Q154" s="99">
        <v>1850</v>
      </c>
      <c r="R154" s="36">
        <f ca="1">Q154*INDEX('Currency exchange rate'!$E$2:$E$50,MATCH('University Data'!P154,'Currency exchange rate'!$A$2:$A$50,0))</f>
        <v>335.22</v>
      </c>
      <c r="S154" s="79" t="s">
        <v>403</v>
      </c>
      <c r="T154" s="99">
        <v>1650</v>
      </c>
      <c r="U154" s="37">
        <f ca="1">T154*INDEX('Currency exchange rate'!$E$2:$E$50,MATCH('University Data'!P154,'Currency exchange rate'!$A$2:$A$50,0))</f>
        <v>298.98</v>
      </c>
      <c r="V154" s="128">
        <f t="shared" ca="1" si="2"/>
        <v>634.20000000000005</v>
      </c>
    </row>
    <row r="155" spans="1:22" ht="41.45">
      <c r="A155" s="126">
        <v>4287</v>
      </c>
      <c r="B155" s="2" t="s">
        <v>16</v>
      </c>
      <c r="C155" s="2" t="s">
        <v>348</v>
      </c>
      <c r="D155" s="2" t="s">
        <v>531</v>
      </c>
      <c r="E155" s="2" t="s">
        <v>532</v>
      </c>
      <c r="F155" s="2">
        <v>0</v>
      </c>
      <c r="G155" s="2">
        <v>2</v>
      </c>
      <c r="H155" s="41" t="s">
        <v>492</v>
      </c>
      <c r="I155" s="23" t="s">
        <v>447</v>
      </c>
      <c r="J155" s="4" t="s">
        <v>423</v>
      </c>
      <c r="K155" s="18" t="s">
        <v>430</v>
      </c>
      <c r="L155" s="60"/>
      <c r="M155" s="61"/>
      <c r="N155" s="61"/>
      <c r="O155" s="61"/>
      <c r="P155" s="20" t="str">
        <f>VLOOKUP(C155,'Currency code lookup'!$A$2:$C$156,2,0)</f>
        <v>CNY</v>
      </c>
      <c r="Q155" s="99">
        <v>1850</v>
      </c>
      <c r="R155" s="36">
        <f ca="1">Q155*INDEX('Currency exchange rate'!$E$2:$E$50,MATCH('University Data'!P155,'Currency exchange rate'!$A$2:$A$50,0))</f>
        <v>335.22</v>
      </c>
      <c r="S155" s="79" t="s">
        <v>403</v>
      </c>
      <c r="T155" s="99">
        <v>1650</v>
      </c>
      <c r="U155" s="37">
        <f ca="1">T155*INDEX('Currency exchange rate'!$E$2:$E$50,MATCH('University Data'!P155,'Currency exchange rate'!$A$2:$A$50,0))</f>
        <v>298.98</v>
      </c>
      <c r="V155" s="128">
        <f t="shared" ca="1" si="2"/>
        <v>634.20000000000005</v>
      </c>
    </row>
    <row r="156" spans="1:22" ht="14.45">
      <c r="A156" s="126">
        <v>4264</v>
      </c>
      <c r="B156" s="2" t="s">
        <v>16</v>
      </c>
      <c r="C156" s="2" t="s">
        <v>370</v>
      </c>
      <c r="D156" s="2" t="s">
        <v>428</v>
      </c>
      <c r="E156" s="2" t="s">
        <v>208</v>
      </c>
      <c r="F156" s="2">
        <v>2</v>
      </c>
      <c r="G156" s="2">
        <v>2</v>
      </c>
      <c r="H156" s="41" t="s">
        <v>524</v>
      </c>
      <c r="I156" s="23" t="s">
        <v>401</v>
      </c>
      <c r="J156" s="4"/>
      <c r="K156" s="18" t="s">
        <v>402</v>
      </c>
      <c r="L156" s="60"/>
      <c r="M156" s="61"/>
      <c r="N156" s="61"/>
      <c r="O156" s="61"/>
      <c r="P156" s="20" t="str">
        <f>VLOOKUP(C156,'Currency code lookup'!$A$2:$C$156,2,0)</f>
        <v>KRW</v>
      </c>
      <c r="Q156" s="99">
        <v>800</v>
      </c>
      <c r="R156" s="36">
        <f ca="1">Q156*INDEX('Currency exchange rate'!$E$2:$E$50,MATCH('University Data'!P156,'Currency exchange rate'!$A$2:$A$50,0))</f>
        <v>0.73207999999999995</v>
      </c>
      <c r="S156" s="79" t="s">
        <v>403</v>
      </c>
      <c r="T156" s="99">
        <v>225000</v>
      </c>
      <c r="U156" s="37">
        <f ca="1">T156*INDEX('Currency exchange rate'!$E$2:$E$50,MATCH('University Data'!P156,'Currency exchange rate'!$A$2:$A$50,0))</f>
        <v>205.89749999999998</v>
      </c>
      <c r="V156" s="128">
        <f t="shared" ca="1" si="2"/>
        <v>206.62957999999998</v>
      </c>
    </row>
    <row r="157" spans="1:22" ht="14.45">
      <c r="A157" s="126">
        <v>4088</v>
      </c>
      <c r="B157" s="2" t="s">
        <v>347</v>
      </c>
      <c r="C157" s="2" t="s">
        <v>355</v>
      </c>
      <c r="D157" s="2" t="s">
        <v>488</v>
      </c>
      <c r="E157" s="2" t="s">
        <v>209</v>
      </c>
      <c r="F157" s="2">
        <v>0</v>
      </c>
      <c r="G157" s="2">
        <v>14</v>
      </c>
      <c r="H157" s="41"/>
      <c r="I157" s="23" t="s">
        <v>401</v>
      </c>
      <c r="J157" s="4"/>
      <c r="K157" s="18" t="s">
        <v>430</v>
      </c>
      <c r="L157" s="60">
        <v>3.01</v>
      </c>
      <c r="M157" s="61">
        <v>3.41</v>
      </c>
      <c r="N157" s="61"/>
      <c r="O157" s="61"/>
      <c r="P157" s="20" t="str">
        <f>VLOOKUP(C157,'Currency code lookup'!$A$2:$C$156,2,0)</f>
        <v>EUR</v>
      </c>
      <c r="Q157" s="100">
        <v>1200</v>
      </c>
      <c r="R157" s="36">
        <f ca="1">Q157*INDEX('Currency exchange rate'!$E$2:$E$50,MATCH('University Data'!P157,'Currency exchange rate'!$A$2:$A$50,0))</f>
        <v>1793.3999999999999</v>
      </c>
      <c r="S157" s="79" t="s">
        <v>403</v>
      </c>
      <c r="T157" s="99">
        <v>600</v>
      </c>
      <c r="U157" s="37">
        <f ca="1">T157*INDEX('Currency exchange rate'!$E$2:$E$50,MATCH('University Data'!P157,'Currency exchange rate'!$A$2:$A$50,0))</f>
        <v>896.69999999999993</v>
      </c>
      <c r="V157" s="128">
        <f t="shared" ca="1" si="2"/>
        <v>2690.1</v>
      </c>
    </row>
    <row r="158" spans="1:22" ht="14.45">
      <c r="A158" s="126">
        <v>4067</v>
      </c>
      <c r="B158" s="2" t="s">
        <v>452</v>
      </c>
      <c r="C158" s="2" t="s">
        <v>471</v>
      </c>
      <c r="D158" s="2" t="s">
        <v>533</v>
      </c>
      <c r="E158" s="2" t="s">
        <v>210</v>
      </c>
      <c r="F158" s="2">
        <v>4</v>
      </c>
      <c r="G158" s="2">
        <v>4</v>
      </c>
      <c r="H158" s="41"/>
      <c r="I158" s="23" t="s">
        <v>401</v>
      </c>
      <c r="J158" s="4"/>
      <c r="K158" s="18" t="s">
        <v>402</v>
      </c>
      <c r="L158" s="60">
        <v>2.35</v>
      </c>
      <c r="M158" s="61">
        <v>2.59</v>
      </c>
      <c r="N158" s="61"/>
      <c r="O158" s="61"/>
      <c r="P158" s="20" t="str">
        <f>VLOOKUP(C158,'Currency code lookup'!$A$2:$C$156,2,0)</f>
        <v>MXN</v>
      </c>
      <c r="Q158" s="99">
        <v>9800</v>
      </c>
      <c r="R158" s="36">
        <f ca="1">Q158*INDEX('Currency exchange rate'!$E$2:$E$50,MATCH('University Data'!P158,'Currency exchange rate'!$A$2:$A$50,0))</f>
        <v>635.726</v>
      </c>
      <c r="S158" s="79" t="s">
        <v>403</v>
      </c>
      <c r="T158" s="99">
        <v>16000</v>
      </c>
      <c r="U158" s="37">
        <f ca="1">T158*INDEX('Currency exchange rate'!$E$2:$E$50,MATCH('University Data'!P158,'Currency exchange rate'!$A$2:$A$50,0))</f>
        <v>1037.9199999999998</v>
      </c>
      <c r="V158" s="128">
        <f t="shared" ca="1" si="2"/>
        <v>1673.6459999999997</v>
      </c>
    </row>
    <row r="159" spans="1:22" ht="55.15">
      <c r="A159" s="126">
        <v>4086</v>
      </c>
      <c r="B159" s="2" t="s">
        <v>16</v>
      </c>
      <c r="C159" s="2" t="s">
        <v>375</v>
      </c>
      <c r="D159" s="2" t="s">
        <v>425</v>
      </c>
      <c r="E159" s="2" t="s">
        <v>211</v>
      </c>
      <c r="F159" s="2">
        <v>2</v>
      </c>
      <c r="G159" s="2">
        <v>2</v>
      </c>
      <c r="H159" s="44"/>
      <c r="I159" s="23" t="s">
        <v>401</v>
      </c>
      <c r="J159" s="32" t="s">
        <v>534</v>
      </c>
      <c r="K159" s="18" t="s">
        <v>402</v>
      </c>
      <c r="L159" s="60"/>
      <c r="M159" s="61"/>
      <c r="N159" s="61"/>
      <c r="O159" s="61"/>
      <c r="P159" s="20" t="str">
        <f>VLOOKUP(C159,'Currency code lookup'!$A$2:$C$156,2,0)</f>
        <v>THB</v>
      </c>
      <c r="Q159" s="99">
        <v>7500</v>
      </c>
      <c r="R159" s="36">
        <f ca="1">Q159*INDEX('Currency exchange rate'!$E$2:$E$50,MATCH('University Data'!P159,'Currency exchange rate'!$A$2:$A$50,0))</f>
        <v>295.34999999999997</v>
      </c>
      <c r="S159" s="79" t="s">
        <v>439</v>
      </c>
      <c r="T159" s="99">
        <v>5000</v>
      </c>
      <c r="U159" s="37">
        <f ca="1">T159*INDEX('Currency exchange rate'!$E$2:$E$50,MATCH('University Data'!P159,'Currency exchange rate'!$A$2:$A$50,0))</f>
        <v>196.9</v>
      </c>
      <c r="V159" s="128">
        <f t="shared" ca="1" si="2"/>
        <v>492.25</v>
      </c>
    </row>
    <row r="160" spans="1:22" ht="41.45">
      <c r="A160" s="126">
        <v>4448</v>
      </c>
      <c r="B160" s="2" t="s">
        <v>16</v>
      </c>
      <c r="C160" s="2" t="s">
        <v>348</v>
      </c>
      <c r="D160" s="2" t="s">
        <v>535</v>
      </c>
      <c r="E160" s="2" t="s">
        <v>212</v>
      </c>
      <c r="F160" s="2">
        <v>4</v>
      </c>
      <c r="G160" s="2">
        <v>4</v>
      </c>
      <c r="H160" s="41" t="s">
        <v>492</v>
      </c>
      <c r="I160" s="23" t="s">
        <v>401</v>
      </c>
      <c r="J160" s="4" t="s">
        <v>423</v>
      </c>
      <c r="K160" s="18" t="s">
        <v>402</v>
      </c>
      <c r="L160" s="60">
        <v>3.19</v>
      </c>
      <c r="M160" s="61">
        <v>3.19</v>
      </c>
      <c r="N160" s="61">
        <v>3.32</v>
      </c>
      <c r="O160" s="61">
        <v>3.52</v>
      </c>
      <c r="P160" s="20" t="str">
        <f>VLOOKUP(C160,'Currency code lookup'!$A$2:$C$156,2,0)</f>
        <v>CNY</v>
      </c>
      <c r="Q160" s="99">
        <v>2000</v>
      </c>
      <c r="R160" s="36">
        <f ca="1">Q160*INDEX('Currency exchange rate'!$E$2:$E$50,MATCH('University Data'!P160,'Currency exchange rate'!$A$2:$A$50,0))</f>
        <v>362.4</v>
      </c>
      <c r="S160" s="79" t="s">
        <v>403</v>
      </c>
      <c r="T160" s="99">
        <v>300</v>
      </c>
      <c r="U160" s="37">
        <f ca="1">T160*INDEX('Currency exchange rate'!$E$2:$E$50,MATCH('University Data'!P160,'Currency exchange rate'!$A$2:$A$50,0))</f>
        <v>54.36</v>
      </c>
      <c r="V160" s="128">
        <f t="shared" ca="1" si="2"/>
        <v>416.76</v>
      </c>
    </row>
    <row r="161" spans="1:22" ht="14.45">
      <c r="A161" s="126">
        <v>4419</v>
      </c>
      <c r="B161" s="2" t="s">
        <v>410</v>
      </c>
      <c r="C161" s="2" t="s">
        <v>411</v>
      </c>
      <c r="D161" s="2" t="s">
        <v>536</v>
      </c>
      <c r="E161" s="4" t="s">
        <v>213</v>
      </c>
      <c r="F161" s="2">
        <v>2</v>
      </c>
      <c r="G161" s="2">
        <v>0</v>
      </c>
      <c r="H161" s="41"/>
      <c r="I161" s="23" t="s">
        <v>413</v>
      </c>
      <c r="J161" s="4"/>
      <c r="K161" s="18" t="s">
        <v>402</v>
      </c>
      <c r="L161" s="60">
        <v>3.52</v>
      </c>
      <c r="M161" s="61">
        <v>3.75</v>
      </c>
      <c r="N161" s="61">
        <v>3.35</v>
      </c>
      <c r="O161" s="61">
        <v>3.39</v>
      </c>
      <c r="P161" s="20" t="str">
        <f>VLOOKUP(C161,'Currency code lookup'!$A$2:$C$156,2,0)</f>
        <v>AUD</v>
      </c>
      <c r="Q161" s="99">
        <v>500</v>
      </c>
      <c r="R161" s="36">
        <f ca="1">Q161*INDEX('Currency exchange rate'!$E$2:$E$50,MATCH('University Data'!P161,'Currency exchange rate'!$A$2:$A$50,0))</f>
        <v>411.15000000000003</v>
      </c>
      <c r="S161" s="79" t="s">
        <v>403</v>
      </c>
      <c r="T161" s="99">
        <v>650</v>
      </c>
      <c r="U161" s="37">
        <f ca="1">T161*INDEX('Currency exchange rate'!$E$2:$E$50,MATCH('University Data'!P161,'Currency exchange rate'!$A$2:$A$50,0))</f>
        <v>534.495</v>
      </c>
      <c r="V161" s="128">
        <f t="shared" ca="1" si="2"/>
        <v>945.64499999999998</v>
      </c>
    </row>
    <row r="162" spans="1:22" ht="14.45">
      <c r="A162" s="126">
        <v>4087</v>
      </c>
      <c r="B162" s="2" t="s">
        <v>347</v>
      </c>
      <c r="C162" s="2" t="s">
        <v>365</v>
      </c>
      <c r="D162" s="2" t="s">
        <v>537</v>
      </c>
      <c r="E162" s="2" t="s">
        <v>214</v>
      </c>
      <c r="F162" s="2">
        <v>14</v>
      </c>
      <c r="G162" s="2">
        <v>10</v>
      </c>
      <c r="H162" s="41"/>
      <c r="I162" s="23" t="s">
        <v>413</v>
      </c>
      <c r="J162" s="4"/>
      <c r="K162" s="18" t="s">
        <v>402</v>
      </c>
      <c r="L162" s="60">
        <v>3.56</v>
      </c>
      <c r="M162" s="61">
        <v>3.93</v>
      </c>
      <c r="N162" s="61">
        <v>3.43</v>
      </c>
      <c r="O162" s="61">
        <v>3.88</v>
      </c>
      <c r="P162" s="20" t="str">
        <f>VLOOKUP(C162,'Currency code lookup'!$A$2:$C$156,2,0)</f>
        <v>EUR</v>
      </c>
      <c r="Q162" s="99">
        <v>500</v>
      </c>
      <c r="R162" s="36">
        <f ca="1">Q162*INDEX('Currency exchange rate'!$E$2:$E$50,MATCH('University Data'!P162,'Currency exchange rate'!$A$2:$A$50,0))</f>
        <v>747.25</v>
      </c>
      <c r="S162" s="79" t="s">
        <v>403</v>
      </c>
      <c r="T162" s="99">
        <v>850</v>
      </c>
      <c r="U162" s="37">
        <f ca="1">T162*INDEX('Currency exchange rate'!$E$2:$E$50,MATCH('University Data'!P162,'Currency exchange rate'!$A$2:$A$50,0))</f>
        <v>1270.325</v>
      </c>
      <c r="V162" s="128">
        <f t="shared" ca="1" si="2"/>
        <v>2017.575</v>
      </c>
    </row>
    <row r="163" spans="1:22" ht="14.45">
      <c r="A163" s="126">
        <v>4141</v>
      </c>
      <c r="B163" s="2" t="s">
        <v>347</v>
      </c>
      <c r="C163" s="2" t="s">
        <v>354</v>
      </c>
      <c r="D163" s="2" t="s">
        <v>538</v>
      </c>
      <c r="E163" s="2" t="s">
        <v>215</v>
      </c>
      <c r="F163" s="2">
        <v>4</v>
      </c>
      <c r="G163" s="2">
        <v>4</v>
      </c>
      <c r="H163" s="41"/>
      <c r="I163" s="23" t="s">
        <v>401</v>
      </c>
      <c r="J163" s="4"/>
      <c r="K163" s="18" t="s">
        <v>402</v>
      </c>
      <c r="L163" s="60">
        <v>3.06</v>
      </c>
      <c r="M163" s="61">
        <v>3.14</v>
      </c>
      <c r="N163" s="61">
        <v>2.75</v>
      </c>
      <c r="O163" s="61">
        <v>3.13</v>
      </c>
      <c r="P163" s="20" t="str">
        <f>VLOOKUP(C163,'Currency code lookup'!$A$2:$C$156,2,0)</f>
        <v>EUR</v>
      </c>
      <c r="Q163" s="99">
        <v>1000</v>
      </c>
      <c r="R163" s="36">
        <f ca="1">Q163*INDEX('Currency exchange rate'!$E$2:$E$50,MATCH('University Data'!P163,'Currency exchange rate'!$A$2:$A$50,0))</f>
        <v>1494.5</v>
      </c>
      <c r="S163" s="79" t="s">
        <v>439</v>
      </c>
      <c r="T163" s="99">
        <v>650</v>
      </c>
      <c r="U163" s="37">
        <f ca="1">T163*INDEX('Currency exchange rate'!$E$2:$E$50,MATCH('University Data'!P163,'Currency exchange rate'!$A$2:$A$50,0))</f>
        <v>971.42499999999995</v>
      </c>
      <c r="V163" s="128">
        <f t="shared" ca="1" si="2"/>
        <v>2465.9250000000002</v>
      </c>
    </row>
    <row r="164" spans="1:22" ht="14.45">
      <c r="A164" s="126">
        <v>4330</v>
      </c>
      <c r="B164" s="2" t="s">
        <v>347</v>
      </c>
      <c r="C164" s="2" t="s">
        <v>361</v>
      </c>
      <c r="D164" s="2" t="s">
        <v>539</v>
      </c>
      <c r="E164" s="2" t="s">
        <v>216</v>
      </c>
      <c r="F164" s="2">
        <v>5</v>
      </c>
      <c r="G164" s="2">
        <v>5</v>
      </c>
      <c r="H164" s="41" t="s">
        <v>540</v>
      </c>
      <c r="I164" s="23" t="s">
        <v>401</v>
      </c>
      <c r="J164" s="4" t="s">
        <v>525</v>
      </c>
      <c r="K164" s="18" t="s">
        <v>402</v>
      </c>
      <c r="L164" s="60">
        <v>3.27</v>
      </c>
      <c r="M164" s="61">
        <v>3.54</v>
      </c>
      <c r="N164" s="61">
        <v>3.44</v>
      </c>
      <c r="O164" s="61">
        <v>3.63</v>
      </c>
      <c r="P164" s="20" t="str">
        <f>VLOOKUP(C164,'Currency code lookup'!$A$2:$C$156,2,0)</f>
        <v>EUR</v>
      </c>
      <c r="Q164" s="99">
        <v>900</v>
      </c>
      <c r="R164" s="36">
        <f ca="1">Q164*INDEX('Currency exchange rate'!$E$2:$E$50,MATCH('University Data'!P164,'Currency exchange rate'!$A$2:$A$50,0))</f>
        <v>1345.05</v>
      </c>
      <c r="S164" s="79" t="s">
        <v>403</v>
      </c>
      <c r="T164" s="99">
        <v>850</v>
      </c>
      <c r="U164" s="37">
        <f ca="1">T164*INDEX('Currency exchange rate'!$E$2:$E$50,MATCH('University Data'!P164,'Currency exchange rate'!$A$2:$A$50,0))</f>
        <v>1270.325</v>
      </c>
      <c r="V164" s="128">
        <f t="shared" ca="1" si="2"/>
        <v>2615.375</v>
      </c>
    </row>
    <row r="165" spans="1:22" ht="82.9">
      <c r="A165" s="126">
        <v>4282</v>
      </c>
      <c r="B165" s="2" t="s">
        <v>16</v>
      </c>
      <c r="C165" s="2" t="s">
        <v>348</v>
      </c>
      <c r="D165" s="2" t="s">
        <v>422</v>
      </c>
      <c r="E165" s="2" t="s">
        <v>217</v>
      </c>
      <c r="F165" s="2">
        <v>0</v>
      </c>
      <c r="G165" s="2">
        <v>4</v>
      </c>
      <c r="H165" s="41"/>
      <c r="I165" s="23" t="s">
        <v>464</v>
      </c>
      <c r="J165" s="4" t="s">
        <v>541</v>
      </c>
      <c r="K165" s="18" t="s">
        <v>430</v>
      </c>
      <c r="L165" s="60">
        <v>3.13</v>
      </c>
      <c r="M165" s="61">
        <v>3.64</v>
      </c>
      <c r="N165" s="61"/>
      <c r="O165" s="61"/>
      <c r="P165" s="20" t="str">
        <f>VLOOKUP(C165,'Currency code lookup'!$A$2:$C$156,2,0)</f>
        <v>CNY</v>
      </c>
      <c r="Q165" s="99">
        <v>1750</v>
      </c>
      <c r="R165" s="36">
        <f ca="1">Q165*INDEX('Currency exchange rate'!$E$2:$E$50,MATCH('University Data'!P165,'Currency exchange rate'!$A$2:$A$50,0))</f>
        <v>317.10000000000002</v>
      </c>
      <c r="S165" s="79" t="s">
        <v>403</v>
      </c>
      <c r="T165" s="99">
        <v>1800</v>
      </c>
      <c r="U165" s="37">
        <f ca="1">T165*INDEX('Currency exchange rate'!$E$2:$E$50,MATCH('University Data'!P165,'Currency exchange rate'!$A$2:$A$50,0))</f>
        <v>326.16000000000003</v>
      </c>
      <c r="V165" s="128">
        <f t="shared" ca="1" si="2"/>
        <v>643.26</v>
      </c>
    </row>
    <row r="166" spans="1:22" ht="41.45">
      <c r="A166" s="126">
        <v>4283</v>
      </c>
      <c r="B166" s="2" t="s">
        <v>16</v>
      </c>
      <c r="C166" s="2" t="s">
        <v>348</v>
      </c>
      <c r="D166" s="2" t="s">
        <v>422</v>
      </c>
      <c r="E166" s="2" t="s">
        <v>218</v>
      </c>
      <c r="F166" s="2">
        <v>0</v>
      </c>
      <c r="G166" s="2">
        <v>2</v>
      </c>
      <c r="H166" s="41"/>
      <c r="I166" s="23" t="s">
        <v>419</v>
      </c>
      <c r="J166" s="4" t="s">
        <v>423</v>
      </c>
      <c r="K166" s="18" t="s">
        <v>430</v>
      </c>
      <c r="L166" s="60">
        <v>3.15</v>
      </c>
      <c r="M166" s="61">
        <v>3.15</v>
      </c>
      <c r="N166" s="61"/>
      <c r="O166" s="61"/>
      <c r="P166" s="20" t="str">
        <f>VLOOKUP(C166,'Currency code lookup'!$A$2:$C$156,2,0)</f>
        <v>CNY</v>
      </c>
      <c r="Q166" s="99">
        <v>1750</v>
      </c>
      <c r="R166" s="36">
        <f ca="1">Q166*INDEX('Currency exchange rate'!$E$2:$E$50,MATCH('University Data'!P166,'Currency exchange rate'!$A$2:$A$50,0))</f>
        <v>317.10000000000002</v>
      </c>
      <c r="S166" s="79" t="s">
        <v>403</v>
      </c>
      <c r="T166" s="99">
        <v>1800</v>
      </c>
      <c r="U166" s="37">
        <f ca="1">T166*INDEX('Currency exchange rate'!$E$2:$E$50,MATCH('University Data'!P166,'Currency exchange rate'!$A$2:$A$50,0))</f>
        <v>326.16000000000003</v>
      </c>
      <c r="V166" s="128">
        <f t="shared" ca="1" si="2"/>
        <v>643.26</v>
      </c>
    </row>
    <row r="167" spans="1:22" ht="14.45">
      <c r="A167" s="126">
        <v>4173</v>
      </c>
      <c r="B167" s="2" t="s">
        <v>405</v>
      </c>
      <c r="C167" s="2" t="s">
        <v>406</v>
      </c>
      <c r="D167" s="2" t="s">
        <v>542</v>
      </c>
      <c r="E167" s="2" t="s">
        <v>219</v>
      </c>
      <c r="F167" s="2">
        <v>2</v>
      </c>
      <c r="G167" s="2">
        <v>0</v>
      </c>
      <c r="H167" s="41"/>
      <c r="I167" s="23" t="s">
        <v>401</v>
      </c>
      <c r="J167" s="4"/>
      <c r="K167" s="18" t="s">
        <v>402</v>
      </c>
      <c r="L167" s="60"/>
      <c r="M167" s="61"/>
      <c r="N167" s="61">
        <v>2.9</v>
      </c>
      <c r="O167" s="61">
        <v>2.9</v>
      </c>
      <c r="P167" s="20" t="str">
        <f>VLOOKUP(C167,'Currency code lookup'!$A$2:$C$156,2,0)</f>
        <v>USD</v>
      </c>
      <c r="Q167" s="100">
        <v>1100</v>
      </c>
      <c r="R167" s="36">
        <f ca="1">Q167*INDEX('Currency exchange rate'!$E$2:$E$50,MATCH('University Data'!P167,'Currency exchange rate'!$A$2:$A$50,0))</f>
        <v>1459.7</v>
      </c>
      <c r="S167" s="79" t="s">
        <v>403</v>
      </c>
      <c r="T167" s="100">
        <v>1358</v>
      </c>
      <c r="U167" s="37">
        <f ca="1">T167*INDEX('Currency exchange rate'!$E$2:$E$50,MATCH('University Data'!P167,'Currency exchange rate'!$A$2:$A$50,0))</f>
        <v>1802.066</v>
      </c>
      <c r="V167" s="128">
        <f t="shared" ca="1" si="2"/>
        <v>3261.7660000000001</v>
      </c>
    </row>
    <row r="168" spans="1:22" ht="14.45">
      <c r="A168" s="126">
        <v>4128</v>
      </c>
      <c r="B168" s="2" t="s">
        <v>452</v>
      </c>
      <c r="C168" s="2" t="s">
        <v>543</v>
      </c>
      <c r="D168" s="2" t="s">
        <v>544</v>
      </c>
      <c r="E168" s="2" t="s">
        <v>220</v>
      </c>
      <c r="F168" s="2">
        <v>2</v>
      </c>
      <c r="G168" s="2">
        <v>0</v>
      </c>
      <c r="H168" s="41" t="s">
        <v>524</v>
      </c>
      <c r="I168" s="23" t="s">
        <v>401</v>
      </c>
      <c r="J168" s="4"/>
      <c r="K168" s="18" t="s">
        <v>402</v>
      </c>
      <c r="L168" s="60"/>
      <c r="M168" s="61"/>
      <c r="N168" s="61">
        <v>3.1</v>
      </c>
      <c r="O168" s="61">
        <v>3.25</v>
      </c>
      <c r="P168" s="20" t="str">
        <f>VLOOKUP(C168,'Currency code lookup'!$A$2:$C$156,2,0)</f>
        <v>CLP</v>
      </c>
      <c r="Q168" s="99">
        <v>925</v>
      </c>
      <c r="R168" s="36">
        <f ca="1">Q168*INDEX('Currency exchange rate'!$E$2:$E$50,MATCH('University Data'!P168,'Currency exchange rate'!$A$2:$A$50,0))</f>
        <v>1.2431999999999999</v>
      </c>
      <c r="S168" s="79" t="s">
        <v>439</v>
      </c>
      <c r="T168" s="99">
        <v>800</v>
      </c>
      <c r="U168" s="37">
        <f ca="1">T168*INDEX('Currency exchange rate'!$E$2:$E$50,MATCH('University Data'!P168,'Currency exchange rate'!$A$2:$A$50,0))</f>
        <v>1.0751999999999999</v>
      </c>
      <c r="V168" s="128">
        <f t="shared" ca="1" si="2"/>
        <v>2.3183999999999996</v>
      </c>
    </row>
    <row r="169" spans="1:22" ht="14.45">
      <c r="A169" s="126">
        <v>4172</v>
      </c>
      <c r="B169" s="2" t="s">
        <v>347</v>
      </c>
      <c r="C169" s="2" t="s">
        <v>371</v>
      </c>
      <c r="D169" s="2" t="s">
        <v>545</v>
      </c>
      <c r="E169" s="2" t="s">
        <v>221</v>
      </c>
      <c r="F169" s="2">
        <v>12</v>
      </c>
      <c r="G169" s="2">
        <v>12</v>
      </c>
      <c r="H169" s="41"/>
      <c r="I169" s="23" t="s">
        <v>401</v>
      </c>
      <c r="J169" s="4"/>
      <c r="K169" s="18" t="s">
        <v>402</v>
      </c>
      <c r="L169" s="60">
        <v>3.63</v>
      </c>
      <c r="M169" s="61">
        <v>3.81</v>
      </c>
      <c r="N169" s="61">
        <v>3.2</v>
      </c>
      <c r="O169" s="61">
        <v>3.75</v>
      </c>
      <c r="P169" s="20" t="str">
        <f>VLOOKUP(C169,'Currency code lookup'!$A$2:$C$156,2,0)</f>
        <v>EUR</v>
      </c>
      <c r="Q169" s="100">
        <v>500</v>
      </c>
      <c r="R169" s="36">
        <f ca="1">Q169*INDEX('Currency exchange rate'!$E$2:$E$50,MATCH('University Data'!P169,'Currency exchange rate'!$A$2:$A$50,0))</f>
        <v>747.25</v>
      </c>
      <c r="S169" s="79" t="s">
        <v>403</v>
      </c>
      <c r="T169" s="100">
        <v>400</v>
      </c>
      <c r="U169" s="37">
        <f ca="1">T169*INDEX('Currency exchange rate'!$E$2:$E$50,MATCH('University Data'!P169,'Currency exchange rate'!$A$2:$A$50,0))</f>
        <v>597.79999999999995</v>
      </c>
      <c r="V169" s="128">
        <f t="shared" ca="1" si="2"/>
        <v>1345.05</v>
      </c>
    </row>
    <row r="170" spans="1:22" ht="27.6">
      <c r="A170" s="126">
        <v>4076</v>
      </c>
      <c r="B170" s="2" t="s">
        <v>452</v>
      </c>
      <c r="C170" s="2" t="s">
        <v>471</v>
      </c>
      <c r="D170" s="2" t="s">
        <v>546</v>
      </c>
      <c r="E170" s="2" t="s">
        <v>222</v>
      </c>
      <c r="F170" s="2">
        <v>3</v>
      </c>
      <c r="G170" s="2">
        <v>3</v>
      </c>
      <c r="H170" s="41"/>
      <c r="I170" s="23" t="s">
        <v>401</v>
      </c>
      <c r="J170" s="4"/>
      <c r="K170" s="18" t="s">
        <v>402</v>
      </c>
      <c r="L170" s="60"/>
      <c r="M170" s="61"/>
      <c r="N170" s="61"/>
      <c r="O170" s="61"/>
      <c r="P170" s="20" t="str">
        <f>VLOOKUP(C170,'Currency code lookup'!$A$2:$C$156,2,0)</f>
        <v>MXN</v>
      </c>
      <c r="Q170" s="99">
        <v>8500</v>
      </c>
      <c r="R170" s="36">
        <f ca="1">Q170*INDEX('Currency exchange rate'!$E$2:$E$50,MATCH('University Data'!P170,'Currency exchange rate'!$A$2:$A$50,0))</f>
        <v>551.39499999999998</v>
      </c>
      <c r="S170" s="79" t="s">
        <v>403</v>
      </c>
      <c r="T170" s="99">
        <v>6281</v>
      </c>
      <c r="U170" s="37">
        <f ca="1">T170*INDEX('Currency exchange rate'!$E$2:$E$50,MATCH('University Data'!P170,'Currency exchange rate'!$A$2:$A$50,0))</f>
        <v>407.44846999999999</v>
      </c>
      <c r="V170" s="128">
        <f t="shared" ca="1" si="2"/>
        <v>958.84347000000002</v>
      </c>
    </row>
    <row r="171" spans="1:22" ht="14.45">
      <c r="A171" s="126">
        <v>4096</v>
      </c>
      <c r="B171" s="2" t="s">
        <v>452</v>
      </c>
      <c r="C171" s="2" t="s">
        <v>547</v>
      </c>
      <c r="D171" s="2" t="s">
        <v>548</v>
      </c>
      <c r="E171" s="2" t="s">
        <v>223</v>
      </c>
      <c r="F171" s="2">
        <v>1</v>
      </c>
      <c r="G171" s="2">
        <v>0</v>
      </c>
      <c r="H171" s="41" t="s">
        <v>524</v>
      </c>
      <c r="I171" s="23" t="s">
        <v>401</v>
      </c>
      <c r="J171" s="4"/>
      <c r="K171" s="18" t="s">
        <v>402</v>
      </c>
      <c r="L171" s="60"/>
      <c r="M171" s="61"/>
      <c r="N171" s="61">
        <v>3.35</v>
      </c>
      <c r="O171" s="61">
        <v>3.35</v>
      </c>
      <c r="P171" s="20" t="str">
        <f>VLOOKUP(C171,'Currency code lookup'!$A$2:$C$156,2,0)</f>
        <v>PEN</v>
      </c>
      <c r="Q171" s="99">
        <v>1400</v>
      </c>
      <c r="R171" s="36">
        <f ca="1">Q171*INDEX('Currency exchange rate'!$E$2:$E$50,MATCH('University Data'!P171,'Currency exchange rate'!$A$2:$A$50,0))</f>
        <v>497.28000000000003</v>
      </c>
      <c r="S171" s="79" t="s">
        <v>439</v>
      </c>
      <c r="T171" s="99">
        <v>1275.58</v>
      </c>
      <c r="U171" s="37">
        <f ca="1">T171*INDEX('Currency exchange rate'!$E$2:$E$50,MATCH('University Data'!P171,'Currency exchange rate'!$A$2:$A$50,0))</f>
        <v>453.08601599999997</v>
      </c>
      <c r="V171" s="128">
        <f t="shared" ca="1" si="2"/>
        <v>950.36601599999995</v>
      </c>
    </row>
    <row r="172" spans="1:22" ht="27.6">
      <c r="A172" s="126">
        <v>4046</v>
      </c>
      <c r="B172" s="2" t="s">
        <v>347</v>
      </c>
      <c r="C172" s="2" t="s">
        <v>371</v>
      </c>
      <c r="D172" s="2" t="s">
        <v>545</v>
      </c>
      <c r="E172" s="2" t="s">
        <v>224</v>
      </c>
      <c r="F172" s="2">
        <v>5</v>
      </c>
      <c r="G172" s="2">
        <v>5</v>
      </c>
      <c r="H172" s="41"/>
      <c r="I172" s="23" t="s">
        <v>401</v>
      </c>
      <c r="J172" s="4"/>
      <c r="K172" s="18" t="s">
        <v>402</v>
      </c>
      <c r="L172" s="60">
        <v>3.08</v>
      </c>
      <c r="M172" s="61">
        <v>3.36</v>
      </c>
      <c r="N172" s="61">
        <v>3.03</v>
      </c>
      <c r="O172" s="61">
        <v>3.6</v>
      </c>
      <c r="P172" s="20" t="str">
        <f>VLOOKUP(C172,'Currency code lookup'!$A$2:$C$156,2,0)</f>
        <v>EUR</v>
      </c>
      <c r="Q172" s="99">
        <v>435.5</v>
      </c>
      <c r="R172" s="36">
        <f ca="1">Q172*INDEX('Currency exchange rate'!$E$2:$E$50,MATCH('University Data'!P172,'Currency exchange rate'!$A$2:$A$50,0))</f>
        <v>650.85474999999997</v>
      </c>
      <c r="S172" s="79" t="s">
        <v>439</v>
      </c>
      <c r="T172" s="99">
        <v>664.5</v>
      </c>
      <c r="U172" s="37">
        <f ca="1">T172*INDEX('Currency exchange rate'!$E$2:$E$50,MATCH('University Data'!P172,'Currency exchange rate'!$A$2:$A$50,0))</f>
        <v>993.09524999999996</v>
      </c>
      <c r="V172" s="128">
        <f t="shared" ca="1" si="2"/>
        <v>1643.9499999999998</v>
      </c>
    </row>
    <row r="173" spans="1:22" ht="27.6">
      <c r="A173" s="126">
        <v>4100</v>
      </c>
      <c r="B173" s="2" t="s">
        <v>452</v>
      </c>
      <c r="C173" s="2" t="s">
        <v>549</v>
      </c>
      <c r="D173" s="2" t="s">
        <v>550</v>
      </c>
      <c r="E173" s="2" t="s">
        <v>225</v>
      </c>
      <c r="F173" s="2">
        <v>1</v>
      </c>
      <c r="G173" s="2">
        <v>0</v>
      </c>
      <c r="H173" s="41" t="s">
        <v>524</v>
      </c>
      <c r="I173" s="23" t="s">
        <v>401</v>
      </c>
      <c r="J173" s="4"/>
      <c r="K173" s="18" t="s">
        <v>402</v>
      </c>
      <c r="L173" s="60"/>
      <c r="M173" s="61"/>
      <c r="N173" s="61"/>
      <c r="O173" s="61"/>
      <c r="P173" s="20" t="str">
        <f>VLOOKUP(C173,'Currency code lookup'!$A$2:$C$156,2,0)</f>
        <v>USD</v>
      </c>
      <c r="Q173" s="99">
        <v>400</v>
      </c>
      <c r="R173" s="36">
        <f ca="1">Q173*INDEX('Currency exchange rate'!$E$2:$E$50,MATCH('University Data'!P173,'Currency exchange rate'!$A$2:$A$50,0))</f>
        <v>530.79999999999995</v>
      </c>
      <c r="S173" s="79" t="s">
        <v>417</v>
      </c>
      <c r="T173" s="99">
        <v>472.5</v>
      </c>
      <c r="U173" s="37">
        <f ca="1">T173*INDEX('Currency exchange rate'!$E$2:$E$50,MATCH('University Data'!P173,'Currency exchange rate'!$A$2:$A$50,0))</f>
        <v>627.00749999999994</v>
      </c>
      <c r="V173" s="128">
        <f t="shared" ca="1" si="2"/>
        <v>1157.8074999999999</v>
      </c>
    </row>
    <row r="174" spans="1:22" ht="41.45">
      <c r="A174" s="126">
        <v>4333</v>
      </c>
      <c r="B174" s="2" t="s">
        <v>347</v>
      </c>
      <c r="C174" s="2" t="s">
        <v>369</v>
      </c>
      <c r="D174" s="2" t="s">
        <v>551</v>
      </c>
      <c r="E174" s="2" t="s">
        <v>226</v>
      </c>
      <c r="F174" s="2">
        <v>0</v>
      </c>
      <c r="G174" s="2">
        <v>5</v>
      </c>
      <c r="H174" s="41"/>
      <c r="I174" s="23" t="s">
        <v>401</v>
      </c>
      <c r="J174" s="4"/>
      <c r="K174" s="18" t="s">
        <v>430</v>
      </c>
      <c r="L174" s="61"/>
      <c r="N174" s="61"/>
      <c r="O174" s="61"/>
      <c r="P174" s="20" t="s">
        <v>552</v>
      </c>
      <c r="Q174" s="100">
        <v>400</v>
      </c>
      <c r="R174" s="36">
        <f ca="1">Q174*INDEX('Currency exchange rate'!$E$2:$E$50,MATCH('University Data'!P174,'Currency exchange rate'!$A$2:$A$50,0))</f>
        <v>597.79999999999995</v>
      </c>
      <c r="S174" s="79" t="s">
        <v>439</v>
      </c>
      <c r="T174" s="99">
        <v>450</v>
      </c>
      <c r="U174" s="37">
        <f ca="1">T174*INDEX('Currency exchange rate'!$E$2:$E$50,MATCH('University Data'!P174,'Currency exchange rate'!$A$2:$A$50,0))</f>
        <v>672.52499999999998</v>
      </c>
      <c r="V174" s="128">
        <f t="shared" ca="1" si="2"/>
        <v>1270.3249999999998</v>
      </c>
    </row>
    <row r="175" spans="1:22" ht="14.45">
      <c r="A175" s="126">
        <v>4124</v>
      </c>
      <c r="B175" s="2" t="s">
        <v>347</v>
      </c>
      <c r="C175" s="2" t="s">
        <v>369</v>
      </c>
      <c r="D175" s="2" t="s">
        <v>551</v>
      </c>
      <c r="E175" s="2" t="s">
        <v>227</v>
      </c>
      <c r="F175" s="2">
        <v>5</v>
      </c>
      <c r="G175" s="2">
        <v>5</v>
      </c>
      <c r="H175" s="41"/>
      <c r="I175" s="23" t="s">
        <v>401</v>
      </c>
      <c r="J175" s="4"/>
      <c r="K175" s="18" t="s">
        <v>430</v>
      </c>
      <c r="L175" s="60"/>
      <c r="M175" s="61"/>
      <c r="N175" s="61"/>
      <c r="O175" s="61"/>
      <c r="P175" s="20" t="str">
        <f>VLOOKUP(C175,'Currency code lookup'!$A$2:$C$156,2,0)</f>
        <v>EUR</v>
      </c>
      <c r="Q175" s="99">
        <v>300</v>
      </c>
      <c r="R175" s="36">
        <f ca="1">Q175*INDEX('Currency exchange rate'!$E$2:$E$50,MATCH('University Data'!P175,'Currency exchange rate'!$A$2:$A$50,0))</f>
        <v>448.34999999999997</v>
      </c>
      <c r="S175" s="79" t="s">
        <v>439</v>
      </c>
      <c r="T175" s="99">
        <v>675</v>
      </c>
      <c r="U175" s="37">
        <f ca="1">T175*INDEX('Currency exchange rate'!$E$2:$E$50,MATCH('University Data'!P175,'Currency exchange rate'!$A$2:$A$50,0))</f>
        <v>1008.7874999999999</v>
      </c>
      <c r="V175" s="128">
        <f t="shared" ca="1" si="2"/>
        <v>1457.1374999999998</v>
      </c>
    </row>
    <row r="176" spans="1:22" ht="27.6">
      <c r="A176" s="126">
        <v>4416</v>
      </c>
      <c r="B176" s="2" t="s">
        <v>347</v>
      </c>
      <c r="C176" s="2" t="s">
        <v>369</v>
      </c>
      <c r="D176" s="2" t="s">
        <v>551</v>
      </c>
      <c r="E176" s="4" t="s">
        <v>228</v>
      </c>
      <c r="F176" s="2">
        <v>0</v>
      </c>
      <c r="G176" s="2">
        <v>1</v>
      </c>
      <c r="H176" s="41" t="s">
        <v>501</v>
      </c>
      <c r="I176" s="23" t="s">
        <v>419</v>
      </c>
      <c r="J176" s="4"/>
      <c r="K176" s="18" t="s">
        <v>402</v>
      </c>
      <c r="L176" s="60">
        <v>3.29</v>
      </c>
      <c r="M176" s="61">
        <v>3.29</v>
      </c>
      <c r="N176" s="61"/>
      <c r="O176" s="61"/>
      <c r="P176" s="20" t="str">
        <f>VLOOKUP(C176,'Currency code lookup'!$A$2:$C$156,2,0)</f>
        <v>EUR</v>
      </c>
      <c r="Q176" s="99">
        <v>300</v>
      </c>
      <c r="R176" s="36">
        <f ca="1">Q176*INDEX('Currency exchange rate'!$E$2:$E$50,MATCH('University Data'!P176,'Currency exchange rate'!$A$2:$A$50,0))</f>
        <v>448.34999999999997</v>
      </c>
      <c r="S176" s="79" t="s">
        <v>439</v>
      </c>
      <c r="T176" s="99">
        <v>675</v>
      </c>
      <c r="U176" s="37">
        <f ca="1">T176*INDEX('Currency exchange rate'!$E$2:$E$50,MATCH('University Data'!P176,'Currency exchange rate'!$A$2:$A$50,0))</f>
        <v>1008.7874999999999</v>
      </c>
      <c r="V176" s="128">
        <f t="shared" ca="1" si="2"/>
        <v>1457.1374999999998</v>
      </c>
    </row>
    <row r="177" spans="1:22" ht="14.45">
      <c r="A177" s="126">
        <v>4059</v>
      </c>
      <c r="B177" s="2" t="s">
        <v>347</v>
      </c>
      <c r="C177" s="2" t="s">
        <v>362</v>
      </c>
      <c r="D177" s="2" t="s">
        <v>553</v>
      </c>
      <c r="E177" s="2" t="s">
        <v>229</v>
      </c>
      <c r="F177" s="2">
        <v>5</v>
      </c>
      <c r="G177" s="2">
        <v>5</v>
      </c>
      <c r="H177" s="41"/>
      <c r="I177" s="23" t="s">
        <v>413</v>
      </c>
      <c r="J177" s="4"/>
      <c r="K177" s="18" t="s">
        <v>402</v>
      </c>
      <c r="L177" s="60"/>
      <c r="M177" s="61"/>
      <c r="N177" s="61">
        <v>3.04</v>
      </c>
      <c r="O177" s="61">
        <v>3.43</v>
      </c>
      <c r="P177" s="20" t="str">
        <f>VLOOKUP(C177,'Currency code lookup'!$A$2:$C$156,2,0)</f>
        <v>EUR</v>
      </c>
      <c r="Q177" s="99">
        <v>285</v>
      </c>
      <c r="R177" s="36">
        <f ca="1">Q177*INDEX('Currency exchange rate'!$E$2:$E$50,MATCH('University Data'!P177,'Currency exchange rate'!$A$2:$A$50,0))</f>
        <v>425.9325</v>
      </c>
      <c r="S177" s="79" t="s">
        <v>403</v>
      </c>
      <c r="T177" s="99">
        <v>590</v>
      </c>
      <c r="U177" s="37">
        <f ca="1">T177*INDEX('Currency exchange rate'!$E$2:$E$50,MATCH('University Data'!P177,'Currency exchange rate'!$A$2:$A$50,0))</f>
        <v>881.755</v>
      </c>
      <c r="V177" s="128">
        <f t="shared" ca="1" si="2"/>
        <v>1307.6875</v>
      </c>
    </row>
    <row r="178" spans="1:22" ht="14.45">
      <c r="A178" s="126">
        <v>4369</v>
      </c>
      <c r="B178" s="2" t="s">
        <v>347</v>
      </c>
      <c r="C178" s="2" t="s">
        <v>362</v>
      </c>
      <c r="D178" s="2" t="s">
        <v>554</v>
      </c>
      <c r="E178" s="2" t="s">
        <v>230</v>
      </c>
      <c r="F178" s="2">
        <v>0</v>
      </c>
      <c r="G178" s="2">
        <v>6</v>
      </c>
      <c r="H178" s="41"/>
      <c r="I178" s="23" t="s">
        <v>401</v>
      </c>
      <c r="J178" s="4"/>
      <c r="K178" s="18" t="s">
        <v>402</v>
      </c>
      <c r="L178" s="60"/>
      <c r="M178" s="61"/>
      <c r="N178" s="61"/>
      <c r="O178" s="61"/>
      <c r="P178" s="20" t="str">
        <f>VLOOKUP(C178,'Currency code lookup'!$A$2:$C$156,2,0)</f>
        <v>EUR</v>
      </c>
      <c r="Q178" s="99">
        <v>200</v>
      </c>
      <c r="R178" s="36">
        <f ca="1">Q178*INDEX('Currency exchange rate'!$E$2:$E$50,MATCH('University Data'!P178,'Currency exchange rate'!$A$2:$A$50,0))</f>
        <v>298.89999999999998</v>
      </c>
      <c r="S178" s="79" t="s">
        <v>403</v>
      </c>
      <c r="T178" s="99">
        <v>600</v>
      </c>
      <c r="U178" s="37">
        <f ca="1">T178*INDEX('Currency exchange rate'!$E$2:$E$50,MATCH('University Data'!P178,'Currency exchange rate'!$A$2:$A$50,0))</f>
        <v>896.69999999999993</v>
      </c>
      <c r="V178" s="128">
        <f t="shared" ca="1" si="2"/>
        <v>1195.5999999999999</v>
      </c>
    </row>
    <row r="179" spans="1:22" ht="14.45">
      <c r="A179" s="126">
        <v>4324</v>
      </c>
      <c r="B179" s="2" t="s">
        <v>16</v>
      </c>
      <c r="C179" s="2" t="s">
        <v>360</v>
      </c>
      <c r="D179" s="2" t="s">
        <v>555</v>
      </c>
      <c r="E179" s="2" t="s">
        <v>231</v>
      </c>
      <c r="F179" s="2">
        <v>5</v>
      </c>
      <c r="G179" s="2">
        <v>5</v>
      </c>
      <c r="H179" s="41" t="s">
        <v>524</v>
      </c>
      <c r="I179" s="23" t="s">
        <v>401</v>
      </c>
      <c r="J179" s="24" t="s">
        <v>409</v>
      </c>
      <c r="K179" s="18" t="s">
        <v>402</v>
      </c>
      <c r="L179" s="60">
        <v>3.06</v>
      </c>
      <c r="M179" s="61">
        <v>3.06</v>
      </c>
      <c r="N179" s="61"/>
      <c r="O179" s="61"/>
      <c r="P179" s="20" t="str">
        <f>VLOOKUP(C179,'Currency code lookup'!$A$2:$C$156,2,0)</f>
        <v>IDR</v>
      </c>
      <c r="Q179" s="99">
        <v>2500000</v>
      </c>
      <c r="R179" s="36">
        <f ca="1">Q179*INDEX('Currency exchange rate'!$E$2:$E$50,MATCH('University Data'!P179,'Currency exchange rate'!$A$2:$A$50,0))</f>
        <v>197.24999999999997</v>
      </c>
      <c r="S179" s="79" t="s">
        <v>403</v>
      </c>
      <c r="T179" s="99">
        <v>2000000</v>
      </c>
      <c r="U179" s="37">
        <f ca="1">T179*INDEX('Currency exchange rate'!$E$2:$E$50,MATCH('University Data'!P179,'Currency exchange rate'!$A$2:$A$50,0))</f>
        <v>157.79999999999998</v>
      </c>
      <c r="V179" s="128">
        <f t="shared" ca="1" si="2"/>
        <v>355.04999999999995</v>
      </c>
    </row>
    <row r="180" spans="1:22" ht="27.6">
      <c r="A180" s="126">
        <v>4276</v>
      </c>
      <c r="B180" s="2" t="s">
        <v>347</v>
      </c>
      <c r="C180" s="2" t="s">
        <v>371</v>
      </c>
      <c r="D180" s="2" t="s">
        <v>446</v>
      </c>
      <c r="E180" s="4" t="s">
        <v>232</v>
      </c>
      <c r="F180" s="2">
        <v>0</v>
      </c>
      <c r="G180" s="2">
        <v>6</v>
      </c>
      <c r="H180" s="41"/>
      <c r="I180" s="23" t="s">
        <v>401</v>
      </c>
      <c r="J180" s="4"/>
      <c r="K180" s="18" t="s">
        <v>402</v>
      </c>
      <c r="L180" s="60">
        <v>3.12</v>
      </c>
      <c r="M180" s="61">
        <v>3.24</v>
      </c>
      <c r="N180" s="61"/>
      <c r="O180" s="61"/>
      <c r="P180" s="20" t="str">
        <f>VLOOKUP(C180,'Currency code lookup'!$A$2:$C$156,2,0)</f>
        <v>EUR</v>
      </c>
      <c r="Q180" s="99">
        <v>700</v>
      </c>
      <c r="R180" s="36">
        <f ca="1">Q180*INDEX('Currency exchange rate'!$E$2:$E$50,MATCH('University Data'!P180,'Currency exchange rate'!$A$2:$A$50,0))</f>
        <v>1046.1499999999999</v>
      </c>
      <c r="S180" s="79" t="s">
        <v>403</v>
      </c>
      <c r="T180" s="99">
        <v>450</v>
      </c>
      <c r="U180" s="37">
        <f ca="1">T180*INDEX('Currency exchange rate'!$E$2:$E$50,MATCH('University Data'!P180,'Currency exchange rate'!$A$2:$A$50,0))</f>
        <v>672.52499999999998</v>
      </c>
      <c r="V180" s="128">
        <f t="shared" ca="1" si="2"/>
        <v>1718.6749999999997</v>
      </c>
    </row>
    <row r="181" spans="1:22" ht="14.45">
      <c r="A181" s="126">
        <v>4133</v>
      </c>
      <c r="B181" s="2" t="s">
        <v>347</v>
      </c>
      <c r="C181" s="2" t="s">
        <v>371</v>
      </c>
      <c r="D181" s="2" t="s">
        <v>446</v>
      </c>
      <c r="E181" s="2" t="s">
        <v>233</v>
      </c>
      <c r="F181" s="2">
        <v>7</v>
      </c>
      <c r="G181" s="2">
        <v>7</v>
      </c>
      <c r="H181" s="41"/>
      <c r="I181" s="23" t="s">
        <v>556</v>
      </c>
      <c r="J181" s="4"/>
      <c r="K181" s="18" t="s">
        <v>402</v>
      </c>
      <c r="L181" s="60">
        <v>3.22</v>
      </c>
      <c r="M181" s="61">
        <v>3.48</v>
      </c>
      <c r="N181" s="61">
        <v>3.43</v>
      </c>
      <c r="O181" s="61">
        <v>3.66</v>
      </c>
      <c r="P181" s="20" t="str">
        <f>VLOOKUP(C181,'Currency code lookup'!$A$2:$C$156,2,0)</f>
        <v>EUR</v>
      </c>
      <c r="Q181" s="99">
        <v>650</v>
      </c>
      <c r="R181" s="36">
        <f ca="1">Q181*INDEX('Currency exchange rate'!$E$2:$E$50,MATCH('University Data'!P181,'Currency exchange rate'!$A$2:$A$50,0))</f>
        <v>971.42499999999995</v>
      </c>
      <c r="S181" s="79" t="s">
        <v>403</v>
      </c>
      <c r="T181" s="99">
        <v>350</v>
      </c>
      <c r="U181" s="37">
        <f ca="1">T181*INDEX('Currency exchange rate'!$E$2:$E$50,MATCH('University Data'!P181,'Currency exchange rate'!$A$2:$A$50,0))</f>
        <v>523.07499999999993</v>
      </c>
      <c r="V181" s="128">
        <f t="shared" ca="1" si="2"/>
        <v>1494.5</v>
      </c>
    </row>
    <row r="182" spans="1:22" ht="14.45">
      <c r="A182" s="126">
        <v>4032</v>
      </c>
      <c r="B182" s="2" t="s">
        <v>347</v>
      </c>
      <c r="C182" s="2" t="s">
        <v>371</v>
      </c>
      <c r="D182" s="2" t="s">
        <v>446</v>
      </c>
      <c r="E182" s="2" t="s">
        <v>234</v>
      </c>
      <c r="F182" s="2">
        <v>6</v>
      </c>
      <c r="G182" s="2">
        <v>0</v>
      </c>
      <c r="H182" s="41"/>
      <c r="I182" s="23" t="s">
        <v>401</v>
      </c>
      <c r="J182" s="4"/>
      <c r="K182" s="18" t="s">
        <v>402</v>
      </c>
      <c r="L182" s="60"/>
      <c r="M182" s="61"/>
      <c r="N182" s="61">
        <v>3.56</v>
      </c>
      <c r="O182" s="61">
        <v>3.67</v>
      </c>
      <c r="P182" s="20" t="str">
        <f>VLOOKUP(C182,'Currency code lookup'!$A$2:$C$156,2,0)</f>
        <v>EUR</v>
      </c>
      <c r="Q182" s="99">
        <v>650</v>
      </c>
      <c r="R182" s="36">
        <f ca="1">Q182*INDEX('Currency exchange rate'!$E$2:$E$50,MATCH('University Data'!P182,'Currency exchange rate'!$A$2:$A$50,0))</f>
        <v>971.42499999999995</v>
      </c>
      <c r="S182" s="79" t="s">
        <v>403</v>
      </c>
      <c r="T182" s="99">
        <v>350</v>
      </c>
      <c r="U182" s="37">
        <f ca="1">T182*INDEX('Currency exchange rate'!$E$2:$E$50,MATCH('University Data'!P182,'Currency exchange rate'!$A$2:$A$50,0))</f>
        <v>523.07499999999993</v>
      </c>
      <c r="V182" s="128">
        <f t="shared" ca="1" si="2"/>
        <v>1494.5</v>
      </c>
    </row>
    <row r="183" spans="1:22" ht="27.6">
      <c r="A183" s="126">
        <v>4215</v>
      </c>
      <c r="B183" s="2" t="s">
        <v>347</v>
      </c>
      <c r="C183" s="2" t="s">
        <v>371</v>
      </c>
      <c r="D183" s="2" t="s">
        <v>446</v>
      </c>
      <c r="E183" s="4" t="s">
        <v>235</v>
      </c>
      <c r="F183" s="2">
        <v>3</v>
      </c>
      <c r="G183" s="2">
        <v>0</v>
      </c>
      <c r="H183" s="41"/>
      <c r="I183" s="23" t="s">
        <v>419</v>
      </c>
      <c r="J183" s="4"/>
      <c r="K183" s="18" t="s">
        <v>402</v>
      </c>
      <c r="L183" s="60"/>
      <c r="M183" s="61"/>
      <c r="N183" s="61">
        <v>3.15</v>
      </c>
      <c r="O183" s="61">
        <v>3.66</v>
      </c>
      <c r="P183" s="20" t="str">
        <f>VLOOKUP(C183,'Currency code lookup'!$A$2:$C$156,2,0)</f>
        <v>EUR</v>
      </c>
      <c r="Q183" s="99">
        <v>650</v>
      </c>
      <c r="R183" s="36">
        <f ca="1">Q183*INDEX('Currency exchange rate'!$E$2:$E$50,MATCH('University Data'!P183,'Currency exchange rate'!$A$2:$A$50,0))</f>
        <v>971.42499999999995</v>
      </c>
      <c r="S183" s="79" t="s">
        <v>403</v>
      </c>
      <c r="T183" s="99">
        <v>350</v>
      </c>
      <c r="U183" s="37">
        <f ca="1">T183*INDEX('Currency exchange rate'!$E$2:$E$50,MATCH('University Data'!P183,'Currency exchange rate'!$A$2:$A$50,0))</f>
        <v>523.07499999999993</v>
      </c>
      <c r="V183" s="128">
        <f t="shared" ca="1" si="2"/>
        <v>1494.5</v>
      </c>
    </row>
    <row r="184" spans="1:22" ht="14.45">
      <c r="A184" s="126">
        <v>4203</v>
      </c>
      <c r="B184" s="2" t="s">
        <v>347</v>
      </c>
      <c r="C184" s="2" t="s">
        <v>355</v>
      </c>
      <c r="D184" s="2" t="s">
        <v>557</v>
      </c>
      <c r="E184" s="2" t="s">
        <v>236</v>
      </c>
      <c r="F184" s="2">
        <v>0</v>
      </c>
      <c r="G184" s="2">
        <v>2</v>
      </c>
      <c r="H184" s="41"/>
      <c r="I184" s="23" t="s">
        <v>401</v>
      </c>
      <c r="J184" s="4"/>
      <c r="K184" s="18" t="s">
        <v>430</v>
      </c>
      <c r="L184" s="60"/>
      <c r="M184" s="61"/>
      <c r="N184" s="61"/>
      <c r="O184" s="61"/>
      <c r="P184" s="20" t="str">
        <f>VLOOKUP(C184,'Currency code lookup'!$A$2:$C$156,2,0)</f>
        <v>EUR</v>
      </c>
      <c r="Q184" s="99">
        <v>575</v>
      </c>
      <c r="R184" s="36">
        <f ca="1">Q184*INDEX('Currency exchange rate'!$E$2:$E$50,MATCH('University Data'!P184,'Currency exchange rate'!$A$2:$A$50,0))</f>
        <v>859.33749999999998</v>
      </c>
      <c r="S184" s="79" t="s">
        <v>403</v>
      </c>
      <c r="T184" s="99">
        <v>325</v>
      </c>
      <c r="U184" s="37">
        <f ca="1">T184*INDEX('Currency exchange rate'!$E$2:$E$50,MATCH('University Data'!P184,'Currency exchange rate'!$A$2:$A$50,0))</f>
        <v>485.71249999999998</v>
      </c>
      <c r="V184" s="128">
        <f t="shared" ca="1" si="2"/>
        <v>1345.05</v>
      </c>
    </row>
    <row r="185" spans="1:22" ht="14.45">
      <c r="A185" s="126">
        <v>4184</v>
      </c>
      <c r="B185" s="2" t="s">
        <v>347</v>
      </c>
      <c r="C185" s="2" t="s">
        <v>346</v>
      </c>
      <c r="D185" s="2" t="s">
        <v>558</v>
      </c>
      <c r="E185" s="2" t="s">
        <v>237</v>
      </c>
      <c r="F185" s="2">
        <v>0</v>
      </c>
      <c r="G185" s="2">
        <v>6</v>
      </c>
      <c r="H185" s="41"/>
      <c r="I185" s="23" t="s">
        <v>401</v>
      </c>
      <c r="J185" s="4"/>
      <c r="K185" s="18" t="s">
        <v>402</v>
      </c>
      <c r="L185" s="60"/>
      <c r="M185" s="61"/>
      <c r="N185" s="61"/>
      <c r="O185" s="61"/>
      <c r="P185" s="20" t="str">
        <f>VLOOKUP(C185,'Currency code lookup'!$A$2:$C$156,2,0)</f>
        <v>EUR</v>
      </c>
      <c r="Q185" s="99">
        <v>400</v>
      </c>
      <c r="R185" s="36">
        <f ca="1">Q185*INDEX('Currency exchange rate'!$E$2:$E$50,MATCH('University Data'!P185,'Currency exchange rate'!$A$2:$A$50,0))</f>
        <v>597.79999999999995</v>
      </c>
      <c r="S185" s="79" t="s">
        <v>403</v>
      </c>
      <c r="T185" s="99">
        <v>169</v>
      </c>
      <c r="U185" s="37">
        <f ca="1">T185*INDEX('Currency exchange rate'!$E$2:$E$50,MATCH('University Data'!P185,'Currency exchange rate'!$A$2:$A$50,0))</f>
        <v>252.57049999999998</v>
      </c>
      <c r="V185" s="128">
        <f t="shared" ca="1" si="2"/>
        <v>850.37049999999999</v>
      </c>
    </row>
    <row r="186" spans="1:22" ht="14.45">
      <c r="A186" s="126">
        <v>4135</v>
      </c>
      <c r="B186" s="2" t="s">
        <v>405</v>
      </c>
      <c r="C186" s="2" t="s">
        <v>435</v>
      </c>
      <c r="D186" s="2" t="s">
        <v>559</v>
      </c>
      <c r="E186" s="2" t="s">
        <v>238</v>
      </c>
      <c r="F186" s="2">
        <v>2</v>
      </c>
      <c r="G186" s="2">
        <v>2</v>
      </c>
      <c r="H186" s="41"/>
      <c r="I186" s="23" t="s">
        <v>401</v>
      </c>
      <c r="J186" s="4"/>
      <c r="K186" s="18" t="s">
        <v>402</v>
      </c>
      <c r="L186" s="60"/>
      <c r="M186" s="61"/>
      <c r="N186" s="61">
        <v>2.92</v>
      </c>
      <c r="O186" s="61">
        <v>3.15</v>
      </c>
      <c r="P186" s="20" t="str">
        <f>VLOOKUP(C186,'Currency code lookup'!$A$2:$C$156,2,0)</f>
        <v>CAD</v>
      </c>
      <c r="Q186" s="99">
        <v>300</v>
      </c>
      <c r="R186" s="36">
        <f ca="1">Q186*INDEX('Currency exchange rate'!$E$2:$E$50,MATCH('University Data'!P186,'Currency exchange rate'!$A$2:$A$50,0))</f>
        <v>284.85000000000002</v>
      </c>
      <c r="S186" s="79" t="s">
        <v>403</v>
      </c>
      <c r="T186" s="99">
        <v>380</v>
      </c>
      <c r="U186" s="37">
        <f ca="1">T186*INDEX('Currency exchange rate'!$E$2:$E$50,MATCH('University Data'!P186,'Currency exchange rate'!$A$2:$A$50,0))</f>
        <v>360.81</v>
      </c>
      <c r="V186" s="128">
        <f t="shared" ca="1" si="2"/>
        <v>645.66000000000008</v>
      </c>
    </row>
    <row r="187" spans="1:22" ht="14.45">
      <c r="A187" s="126">
        <v>4023</v>
      </c>
      <c r="B187" s="2" t="s">
        <v>347</v>
      </c>
      <c r="C187" s="2" t="s">
        <v>354</v>
      </c>
      <c r="D187" s="2" t="s">
        <v>451</v>
      </c>
      <c r="E187" s="2" t="s">
        <v>239</v>
      </c>
      <c r="F187" s="2">
        <v>20</v>
      </c>
      <c r="G187" s="2">
        <v>20</v>
      </c>
      <c r="H187" s="41"/>
      <c r="I187" s="23" t="s">
        <v>401</v>
      </c>
      <c r="J187" s="4"/>
      <c r="K187" s="18" t="s">
        <v>402</v>
      </c>
      <c r="L187" s="60"/>
      <c r="M187" s="61"/>
      <c r="N187" s="61">
        <v>3.37</v>
      </c>
      <c r="O187" s="61">
        <v>4.04</v>
      </c>
      <c r="P187" s="20" t="str">
        <f>VLOOKUP(C187,'Currency code lookup'!$A$2:$C$156,2,0)</f>
        <v>EUR</v>
      </c>
      <c r="Q187" s="99">
        <v>350</v>
      </c>
      <c r="R187" s="36">
        <f ca="1">Q187*INDEX('Currency exchange rate'!$E$2:$E$50,MATCH('University Data'!P187,'Currency exchange rate'!$A$2:$A$50,0))</f>
        <v>523.07499999999993</v>
      </c>
      <c r="S187" s="79" t="s">
        <v>403</v>
      </c>
      <c r="T187" s="99">
        <v>650</v>
      </c>
      <c r="U187" s="37">
        <f ca="1">T187*INDEX('Currency exchange rate'!$E$2:$E$50,MATCH('University Data'!P187,'Currency exchange rate'!$A$2:$A$50,0))</f>
        <v>971.42499999999995</v>
      </c>
      <c r="V187" s="128">
        <f t="shared" ca="1" si="2"/>
        <v>1494.5</v>
      </c>
    </row>
    <row r="188" spans="1:22" ht="27.6">
      <c r="A188" s="126">
        <v>4259</v>
      </c>
      <c r="B188" s="2" t="s">
        <v>347</v>
      </c>
      <c r="C188" s="2" t="s">
        <v>354</v>
      </c>
      <c r="D188" s="2" t="s">
        <v>451</v>
      </c>
      <c r="E188" s="2" t="s">
        <v>240</v>
      </c>
      <c r="F188" s="2">
        <v>2</v>
      </c>
      <c r="G188" s="2">
        <v>0</v>
      </c>
      <c r="H188" s="41" t="s">
        <v>501</v>
      </c>
      <c r="I188" s="23" t="s">
        <v>419</v>
      </c>
      <c r="J188" s="4"/>
      <c r="K188" s="18" t="s">
        <v>15</v>
      </c>
      <c r="L188" s="60"/>
      <c r="M188" s="61"/>
      <c r="N188" s="61">
        <v>3.31</v>
      </c>
      <c r="O188" s="61">
        <v>3.38</v>
      </c>
      <c r="P188" s="20" t="str">
        <f>VLOOKUP(C188,'Currency code lookup'!$A$2:$C$156,2,0)</f>
        <v>EUR</v>
      </c>
      <c r="Q188" s="99">
        <v>350</v>
      </c>
      <c r="R188" s="36">
        <f ca="1">Q188*INDEX('Currency exchange rate'!$E$2:$E$50,MATCH('University Data'!P188,'Currency exchange rate'!$A$2:$A$50,0))</f>
        <v>523.07499999999993</v>
      </c>
      <c r="S188" s="79" t="s">
        <v>403</v>
      </c>
      <c r="T188" s="99">
        <v>650</v>
      </c>
      <c r="U188" s="37">
        <f ca="1">T188*INDEX('Currency exchange rate'!$E$2:$E$50,MATCH('University Data'!P188,'Currency exchange rate'!$A$2:$A$50,0))</f>
        <v>971.42499999999995</v>
      </c>
      <c r="V188" s="128">
        <f t="shared" ca="1" si="2"/>
        <v>1494.5</v>
      </c>
    </row>
    <row r="189" spans="1:22" ht="14.45">
      <c r="A189" s="126">
        <v>4090</v>
      </c>
      <c r="B189" s="2" t="s">
        <v>347</v>
      </c>
      <c r="C189" s="2" t="s">
        <v>361</v>
      </c>
      <c r="D189" s="2" t="s">
        <v>539</v>
      </c>
      <c r="E189" s="2" t="s">
        <v>241</v>
      </c>
      <c r="F189" s="2">
        <v>5</v>
      </c>
      <c r="G189" s="2">
        <v>5</v>
      </c>
      <c r="H189" s="41"/>
      <c r="I189" s="23" t="s">
        <v>401</v>
      </c>
      <c r="J189" s="4"/>
      <c r="K189" s="18" t="s">
        <v>402</v>
      </c>
      <c r="L189" s="60">
        <v>2.91</v>
      </c>
      <c r="M189" s="61">
        <v>3.58</v>
      </c>
      <c r="N189" s="61">
        <v>3.24</v>
      </c>
      <c r="O189" s="61">
        <v>3.43</v>
      </c>
      <c r="P189" s="20" t="str">
        <f>VLOOKUP(C189,'Currency code lookup'!$A$2:$C$156,2,0)</f>
        <v>EUR</v>
      </c>
      <c r="Q189" s="99">
        <v>760</v>
      </c>
      <c r="R189" s="36">
        <f ca="1">Q189*INDEX('Currency exchange rate'!$E$2:$E$50,MATCH('University Data'!P189,'Currency exchange rate'!$A$2:$A$50,0))</f>
        <v>1135.82</v>
      </c>
      <c r="S189" s="79" t="s">
        <v>403</v>
      </c>
      <c r="T189" s="99">
        <v>800</v>
      </c>
      <c r="U189" s="37">
        <f ca="1">T189*INDEX('Currency exchange rate'!$E$2:$E$50,MATCH('University Data'!P189,'Currency exchange rate'!$A$2:$A$50,0))</f>
        <v>1195.5999999999999</v>
      </c>
      <c r="V189" s="128">
        <f t="shared" ca="1" si="2"/>
        <v>2331.42</v>
      </c>
    </row>
    <row r="190" spans="1:22" ht="27.6">
      <c r="A190" s="126">
        <v>4396</v>
      </c>
      <c r="B190" s="2" t="s">
        <v>347</v>
      </c>
      <c r="C190" s="2" t="s">
        <v>361</v>
      </c>
      <c r="D190" s="2" t="s">
        <v>539</v>
      </c>
      <c r="E190" s="2" t="s">
        <v>242</v>
      </c>
      <c r="F190" s="2">
        <v>2</v>
      </c>
      <c r="G190" s="2">
        <v>0</v>
      </c>
      <c r="H190" s="41"/>
      <c r="I190" s="23" t="s">
        <v>419</v>
      </c>
      <c r="J190" s="4"/>
      <c r="K190" s="18" t="s">
        <v>402</v>
      </c>
      <c r="L190" s="60"/>
      <c r="M190" s="61"/>
      <c r="N190" s="61">
        <v>3.65</v>
      </c>
      <c r="O190" s="61">
        <v>3.65</v>
      </c>
      <c r="P190" s="20" t="str">
        <f>VLOOKUP(C190,'Currency code lookup'!$A$2:$C$156,2,0)</f>
        <v>EUR</v>
      </c>
      <c r="Q190" s="99">
        <v>760</v>
      </c>
      <c r="R190" s="36">
        <f ca="1">Q190*INDEX('Currency exchange rate'!$E$2:$E$50,MATCH('University Data'!P190,'Currency exchange rate'!$A$2:$A$50,0))</f>
        <v>1135.82</v>
      </c>
      <c r="S190" s="79" t="s">
        <v>403</v>
      </c>
      <c r="T190" s="99">
        <v>800</v>
      </c>
      <c r="U190" s="37">
        <f ca="1">T190*INDEX('Currency exchange rate'!$E$2:$E$50,MATCH('University Data'!P190,'Currency exchange rate'!$A$2:$A$50,0))</f>
        <v>1195.5999999999999</v>
      </c>
      <c r="V190" s="128">
        <f t="shared" ca="1" si="2"/>
        <v>2331.42</v>
      </c>
    </row>
    <row r="191" spans="1:22" ht="27.6">
      <c r="A191" s="126">
        <v>4358</v>
      </c>
      <c r="B191" s="2" t="s">
        <v>405</v>
      </c>
      <c r="C191" s="2" t="s">
        <v>435</v>
      </c>
      <c r="D191" s="2" t="s">
        <v>560</v>
      </c>
      <c r="E191" s="2" t="s">
        <v>243</v>
      </c>
      <c r="F191" s="2">
        <v>1</v>
      </c>
      <c r="G191" s="2">
        <v>0</v>
      </c>
      <c r="H191" s="41"/>
      <c r="I191" s="23" t="s">
        <v>495</v>
      </c>
      <c r="J191" s="4"/>
      <c r="K191" s="18" t="s">
        <v>402</v>
      </c>
      <c r="L191" s="60"/>
      <c r="M191" s="61"/>
      <c r="N191" s="61">
        <v>2.44</v>
      </c>
      <c r="O191" s="61">
        <v>2.44</v>
      </c>
      <c r="P191" s="20" t="str">
        <f>VLOOKUP(C191,'Currency code lookup'!$A$2:$C$156,2,0)</f>
        <v>CAD</v>
      </c>
      <c r="Q191" s="99">
        <v>500</v>
      </c>
      <c r="R191" s="36">
        <f ca="1">Q191*INDEX('Currency exchange rate'!$E$2:$E$50,MATCH('University Data'!P191,'Currency exchange rate'!$A$2:$A$50,0))</f>
        <v>474.75</v>
      </c>
      <c r="S191" s="79" t="s">
        <v>403</v>
      </c>
      <c r="T191" s="99">
        <v>1400</v>
      </c>
      <c r="U191" s="37">
        <f ca="1">T191*INDEX('Currency exchange rate'!$E$2:$E$50,MATCH('University Data'!P191,'Currency exchange rate'!$A$2:$A$50,0))</f>
        <v>1329.3</v>
      </c>
      <c r="V191" s="128">
        <f t="shared" ca="1" si="2"/>
        <v>1804.05</v>
      </c>
    </row>
    <row r="192" spans="1:22" ht="168.75" customHeight="1">
      <c r="A192" s="126">
        <v>4356</v>
      </c>
      <c r="B192" s="2" t="s">
        <v>347</v>
      </c>
      <c r="C192" s="2" t="s">
        <v>365</v>
      </c>
      <c r="D192" s="2" t="s">
        <v>561</v>
      </c>
      <c r="E192" s="2" t="s">
        <v>244</v>
      </c>
      <c r="F192" s="2">
        <v>10</v>
      </c>
      <c r="G192" s="2">
        <v>4</v>
      </c>
      <c r="H192" s="43" t="s">
        <v>562</v>
      </c>
      <c r="I192" s="23" t="s">
        <v>401</v>
      </c>
      <c r="J192" s="4" t="s">
        <v>563</v>
      </c>
      <c r="K192" s="18" t="s">
        <v>402</v>
      </c>
      <c r="L192" s="60">
        <v>3.33</v>
      </c>
      <c r="M192" s="61">
        <v>3.4</v>
      </c>
      <c r="N192" s="61">
        <v>3.43</v>
      </c>
      <c r="O192" s="61">
        <v>3.79</v>
      </c>
      <c r="P192" s="20" t="str">
        <f>VLOOKUP(C192,'Currency code lookup'!$A$2:$C$156,2,0)</f>
        <v>EUR</v>
      </c>
      <c r="Q192" s="99">
        <v>450</v>
      </c>
      <c r="R192" s="36">
        <f ca="1">Q192*INDEX('Currency exchange rate'!$E$2:$E$50,MATCH('University Data'!P192,'Currency exchange rate'!$A$2:$A$50,0))</f>
        <v>672.52499999999998</v>
      </c>
      <c r="S192" s="79" t="s">
        <v>403</v>
      </c>
      <c r="T192" s="99">
        <v>767.5</v>
      </c>
      <c r="U192" s="37">
        <f ca="1">T192*INDEX('Currency exchange rate'!$E$2:$E$50,MATCH('University Data'!P192,'Currency exchange rate'!$A$2:$A$50,0))</f>
        <v>1147.0287499999999</v>
      </c>
      <c r="V192" s="128">
        <f t="shared" ca="1" si="2"/>
        <v>1819.55375</v>
      </c>
    </row>
    <row r="193" spans="1:22" ht="14.45">
      <c r="A193" s="126">
        <v>4210</v>
      </c>
      <c r="B193" s="2" t="s">
        <v>347</v>
      </c>
      <c r="C193" s="2" t="s">
        <v>346</v>
      </c>
      <c r="D193" s="2" t="s">
        <v>564</v>
      </c>
      <c r="E193" s="2" t="s">
        <v>245</v>
      </c>
      <c r="F193" s="2">
        <v>0</v>
      </c>
      <c r="G193" s="2">
        <v>6</v>
      </c>
      <c r="H193" s="41"/>
      <c r="I193" s="23" t="s">
        <v>401</v>
      </c>
      <c r="J193" s="4"/>
      <c r="K193" s="18" t="s">
        <v>430</v>
      </c>
      <c r="L193" s="60">
        <v>2.74</v>
      </c>
      <c r="M193" s="61">
        <v>3.54</v>
      </c>
      <c r="N193" s="61"/>
      <c r="O193" s="61"/>
      <c r="P193" s="20" t="str">
        <f>VLOOKUP(C193,'Currency code lookup'!$A$2:$C$156,2,0)</f>
        <v>EUR</v>
      </c>
      <c r="Q193" s="99">
        <v>975</v>
      </c>
      <c r="R193" s="36">
        <f ca="1">Q193*INDEX('Currency exchange rate'!$E$2:$E$50,MATCH('University Data'!P193,'Currency exchange rate'!$A$2:$A$50,0))</f>
        <v>1457.1375</v>
      </c>
      <c r="S193" s="79" t="s">
        <v>403</v>
      </c>
      <c r="T193" s="99">
        <v>510.5</v>
      </c>
      <c r="U193" s="37">
        <f ca="1">T193*INDEX('Currency exchange rate'!$E$2:$E$50,MATCH('University Data'!P193,'Currency exchange rate'!$A$2:$A$50,0))</f>
        <v>762.94224999999994</v>
      </c>
      <c r="V193" s="128">
        <f t="shared" ca="1" si="2"/>
        <v>2220.0797499999999</v>
      </c>
    </row>
    <row r="194" spans="1:22" ht="14.45">
      <c r="A194" s="126">
        <v>4007</v>
      </c>
      <c r="B194" s="2" t="s">
        <v>347</v>
      </c>
      <c r="C194" s="2" t="s">
        <v>376</v>
      </c>
      <c r="D194" s="2" t="s">
        <v>565</v>
      </c>
      <c r="E194" s="2" t="s">
        <v>246</v>
      </c>
      <c r="F194" s="2">
        <v>5</v>
      </c>
      <c r="G194" s="2">
        <v>2</v>
      </c>
      <c r="H194" s="41" t="s">
        <v>492</v>
      </c>
      <c r="I194" s="23" t="s">
        <v>401</v>
      </c>
      <c r="J194" s="4"/>
      <c r="K194" s="18" t="s">
        <v>402</v>
      </c>
      <c r="L194" s="60"/>
      <c r="M194" s="61"/>
      <c r="N194" s="61">
        <v>3.28</v>
      </c>
      <c r="O194" s="61">
        <v>3.68</v>
      </c>
      <c r="P194" s="20" t="str">
        <f>VLOOKUP(C194,'Currency code lookup'!$A$2:$C$156,2,0)</f>
        <v>GBP</v>
      </c>
      <c r="Q194" s="99">
        <v>1600</v>
      </c>
      <c r="R194" s="36">
        <f ca="1">Q194*INDEX('Currency exchange rate'!$E$2:$E$50,MATCH('University Data'!P194,'Currency exchange rate'!$A$2:$A$50,0))</f>
        <v>2758.72</v>
      </c>
      <c r="S194" s="79" t="s">
        <v>403</v>
      </c>
      <c r="T194" s="99">
        <v>650</v>
      </c>
      <c r="U194" s="37">
        <f ca="1">T194*INDEX('Currency exchange rate'!$E$2:$E$50,MATCH('University Data'!P194,'Currency exchange rate'!$A$2:$A$50,0))</f>
        <v>1120.73</v>
      </c>
      <c r="V194" s="128">
        <f t="shared" ref="V194:V256" ca="1" si="3">U194+R194</f>
        <v>3879.45</v>
      </c>
    </row>
    <row r="195" spans="1:22" ht="27.6">
      <c r="A195" s="126">
        <v>4390</v>
      </c>
      <c r="B195" s="2" t="s">
        <v>347</v>
      </c>
      <c r="C195" s="2" t="s">
        <v>376</v>
      </c>
      <c r="D195" s="2" t="s">
        <v>565</v>
      </c>
      <c r="E195" s="2" t="s">
        <v>247</v>
      </c>
      <c r="F195" s="2">
        <v>2</v>
      </c>
      <c r="G195" s="2">
        <v>2</v>
      </c>
      <c r="H195" s="41" t="s">
        <v>492</v>
      </c>
      <c r="I195" s="23" t="s">
        <v>458</v>
      </c>
      <c r="J195" s="4"/>
      <c r="K195" s="18" t="s">
        <v>402</v>
      </c>
      <c r="L195" s="60"/>
      <c r="M195" s="61"/>
      <c r="N195" s="61">
        <v>3.53</v>
      </c>
      <c r="O195" s="61">
        <v>3.53</v>
      </c>
      <c r="P195" s="20" t="str">
        <f>VLOOKUP(C195,'Currency code lookup'!$A$2:$C$156,2,0)</f>
        <v>GBP</v>
      </c>
      <c r="Q195" s="99">
        <v>1600</v>
      </c>
      <c r="R195" s="36">
        <f ca="1">Q195*INDEX('Currency exchange rate'!$E$2:$E$50,MATCH('University Data'!P195,'Currency exchange rate'!$A$2:$A$50,0))</f>
        <v>2758.72</v>
      </c>
      <c r="S195" s="79" t="s">
        <v>403</v>
      </c>
      <c r="T195" s="99">
        <v>650</v>
      </c>
      <c r="U195" s="37">
        <f ca="1">T195*INDEX('Currency exchange rate'!$E$2:$E$50,MATCH('University Data'!P195,'Currency exchange rate'!$A$2:$A$50,0))</f>
        <v>1120.73</v>
      </c>
      <c r="V195" s="128">
        <f t="shared" ca="1" si="3"/>
        <v>3879.45</v>
      </c>
    </row>
    <row r="196" spans="1:22" ht="27.6">
      <c r="A196" s="126">
        <v>4364</v>
      </c>
      <c r="B196" s="2" t="s">
        <v>405</v>
      </c>
      <c r="C196" s="2" t="s">
        <v>435</v>
      </c>
      <c r="D196" s="2" t="s">
        <v>566</v>
      </c>
      <c r="E196" s="2" t="s">
        <v>248</v>
      </c>
      <c r="F196" s="2">
        <v>2</v>
      </c>
      <c r="G196" s="2">
        <v>0</v>
      </c>
      <c r="H196" s="41" t="s">
        <v>492</v>
      </c>
      <c r="I196" s="23" t="s">
        <v>447</v>
      </c>
      <c r="J196" s="4"/>
      <c r="K196" s="18" t="s">
        <v>402</v>
      </c>
      <c r="L196" s="60"/>
      <c r="M196" s="61"/>
      <c r="N196" s="61"/>
      <c r="O196" s="61"/>
      <c r="P196" s="20" t="str">
        <f>VLOOKUP(C196,'Currency code lookup'!$A$2:$C$156,2,0)</f>
        <v>CAD</v>
      </c>
      <c r="Q196" s="99">
        <v>1850</v>
      </c>
      <c r="R196" s="36">
        <f ca="1">Q196*INDEX('Currency exchange rate'!$E$2:$E$50,MATCH('University Data'!P196,'Currency exchange rate'!$A$2:$A$50,0))</f>
        <v>1756.575</v>
      </c>
      <c r="S196" s="79" t="s">
        <v>403</v>
      </c>
      <c r="T196" s="99">
        <v>1310</v>
      </c>
      <c r="U196" s="37">
        <f ca="1">T196*INDEX('Currency exchange rate'!$E$2:$E$50,MATCH('University Data'!P196,'Currency exchange rate'!$A$2:$A$50,0))</f>
        <v>1243.845</v>
      </c>
      <c r="V196" s="128">
        <f t="shared" ca="1" si="3"/>
        <v>3000.42</v>
      </c>
    </row>
    <row r="197" spans="1:22" ht="27.6">
      <c r="A197" s="126">
        <v>4362</v>
      </c>
      <c r="B197" s="2" t="s">
        <v>405</v>
      </c>
      <c r="C197" s="2" t="s">
        <v>435</v>
      </c>
      <c r="D197" s="2" t="s">
        <v>566</v>
      </c>
      <c r="E197" s="2" t="s">
        <v>249</v>
      </c>
      <c r="F197" s="2">
        <v>3</v>
      </c>
      <c r="G197" s="2">
        <v>3</v>
      </c>
      <c r="H197" s="41" t="s">
        <v>492</v>
      </c>
      <c r="I197" s="23" t="s">
        <v>442</v>
      </c>
      <c r="J197" s="4"/>
      <c r="K197" s="18" t="s">
        <v>402</v>
      </c>
      <c r="L197" s="60">
        <v>3.55</v>
      </c>
      <c r="M197" s="61">
        <v>3.82</v>
      </c>
      <c r="N197" s="61">
        <v>3.42</v>
      </c>
      <c r="O197" s="61">
        <v>3.76</v>
      </c>
      <c r="P197" s="20" t="str">
        <f>VLOOKUP(C197,'Currency code lookup'!$A$2:$C$156,2,0)</f>
        <v>CAD</v>
      </c>
      <c r="Q197" s="99">
        <v>1850</v>
      </c>
      <c r="R197" s="36">
        <f ca="1">Q197*INDEX('Currency exchange rate'!$E$2:$E$50,MATCH('University Data'!P197,'Currency exchange rate'!$A$2:$A$50,0))</f>
        <v>1756.575</v>
      </c>
      <c r="S197" s="79" t="s">
        <v>403</v>
      </c>
      <c r="T197" s="99">
        <v>1310</v>
      </c>
      <c r="U197" s="37">
        <f ca="1">T197*INDEX('Currency exchange rate'!$E$2:$E$50,MATCH('University Data'!P197,'Currency exchange rate'!$A$2:$A$50,0))</f>
        <v>1243.845</v>
      </c>
      <c r="V197" s="128">
        <f t="shared" ca="1" si="3"/>
        <v>3000.42</v>
      </c>
    </row>
    <row r="198" spans="1:22" ht="14.45">
      <c r="A198" s="126">
        <v>4013</v>
      </c>
      <c r="B198" s="2" t="s">
        <v>405</v>
      </c>
      <c r="C198" s="2" t="s">
        <v>435</v>
      </c>
      <c r="D198" s="2" t="s">
        <v>567</v>
      </c>
      <c r="E198" s="2" t="s">
        <v>250</v>
      </c>
      <c r="F198" s="2">
        <v>2</v>
      </c>
      <c r="G198" s="2">
        <v>2</v>
      </c>
      <c r="H198" s="41"/>
      <c r="I198" s="23" t="s">
        <v>464</v>
      </c>
      <c r="J198" s="4"/>
      <c r="K198" s="18" t="s">
        <v>402</v>
      </c>
      <c r="L198" s="60">
        <v>2.75</v>
      </c>
      <c r="M198" s="61">
        <v>2.75</v>
      </c>
      <c r="N198" s="61">
        <v>2.92</v>
      </c>
      <c r="O198" s="61">
        <v>3.27</v>
      </c>
      <c r="P198" s="20" t="str">
        <f>VLOOKUP(C198,'Currency code lookup'!$A$2:$C$156,2,0)</f>
        <v>CAD</v>
      </c>
      <c r="Q198" s="99">
        <v>1250</v>
      </c>
      <c r="R198" s="36">
        <f ca="1">Q198*INDEX('Currency exchange rate'!$E$2:$E$50,MATCH('University Data'!P198,'Currency exchange rate'!$A$2:$A$50,0))</f>
        <v>1186.875</v>
      </c>
      <c r="S198" s="79" t="s">
        <v>403</v>
      </c>
      <c r="T198" s="99">
        <v>1750</v>
      </c>
      <c r="U198" s="37">
        <f ca="1">T198*INDEX('Currency exchange rate'!$E$2:$E$50,MATCH('University Data'!P198,'Currency exchange rate'!$A$2:$A$50,0))</f>
        <v>1661.625</v>
      </c>
      <c r="V198" s="128">
        <f t="shared" ca="1" si="3"/>
        <v>2848.5</v>
      </c>
    </row>
    <row r="199" spans="1:22" ht="14.45">
      <c r="A199" s="126">
        <v>4014</v>
      </c>
      <c r="B199" s="2" t="s">
        <v>410</v>
      </c>
      <c r="C199" s="2" t="s">
        <v>568</v>
      </c>
      <c r="D199" s="2" t="s">
        <v>569</v>
      </c>
      <c r="E199" s="2" t="s">
        <v>251</v>
      </c>
      <c r="F199" s="2">
        <v>1</v>
      </c>
      <c r="G199" s="2">
        <v>0</v>
      </c>
      <c r="H199" s="41" t="s">
        <v>570</v>
      </c>
      <c r="I199" s="23" t="s">
        <v>413</v>
      </c>
      <c r="J199" s="4"/>
      <c r="K199" s="18" t="s">
        <v>402</v>
      </c>
      <c r="L199" s="60"/>
      <c r="M199" s="61"/>
      <c r="N199" s="61">
        <v>3.26</v>
      </c>
      <c r="O199" s="61">
        <v>3.26</v>
      </c>
      <c r="P199" s="20" t="str">
        <f>VLOOKUP(C199,'Currency code lookup'!$A$2:$C$156,2,0)</f>
        <v>NZD</v>
      </c>
      <c r="Q199" s="99">
        <v>325</v>
      </c>
      <c r="R199" s="36">
        <f ca="1">Q199*INDEX('Currency exchange rate'!$E$2:$E$50,MATCH('University Data'!P199,'Currency exchange rate'!$A$2:$A$50,0))</f>
        <v>248.49499999999998</v>
      </c>
      <c r="S199" s="79" t="s">
        <v>403</v>
      </c>
      <c r="T199" s="99">
        <v>875</v>
      </c>
      <c r="U199" s="37">
        <f ca="1">T199*INDEX('Currency exchange rate'!$E$2:$E$50,MATCH('University Data'!P199,'Currency exchange rate'!$A$2:$A$50,0))</f>
        <v>669.02499999999998</v>
      </c>
      <c r="V199" s="128">
        <f t="shared" ca="1" si="3"/>
        <v>917.52</v>
      </c>
    </row>
    <row r="200" spans="1:22" ht="14.45">
      <c r="A200" s="126">
        <v>4384</v>
      </c>
      <c r="B200" s="2" t="s">
        <v>347</v>
      </c>
      <c r="C200" s="2" t="s">
        <v>352</v>
      </c>
      <c r="D200" s="2" t="s">
        <v>437</v>
      </c>
      <c r="E200" s="2" t="s">
        <v>252</v>
      </c>
      <c r="F200" s="2">
        <v>0</v>
      </c>
      <c r="G200" s="2">
        <v>1</v>
      </c>
      <c r="H200" s="41"/>
      <c r="I200" s="23" t="s">
        <v>413</v>
      </c>
      <c r="J200" s="4" t="s">
        <v>525</v>
      </c>
      <c r="K200" s="18" t="s">
        <v>402</v>
      </c>
      <c r="L200" s="60"/>
      <c r="M200" s="61"/>
      <c r="N200" s="61"/>
      <c r="O200" s="61"/>
      <c r="P200" s="20" t="str">
        <f>VLOOKUP(C200,'Currency code lookup'!$A$2:$C$156,2,0)</f>
        <v>DKK</v>
      </c>
      <c r="Q200" s="99">
        <v>4490</v>
      </c>
      <c r="R200" s="36">
        <f ca="1">Q200*INDEX('Currency exchange rate'!$E$2:$E$50,MATCH('University Data'!P200,'Currency exchange rate'!$A$2:$A$50,0))</f>
        <v>898.44899999999996</v>
      </c>
      <c r="S200" s="79" t="s">
        <v>439</v>
      </c>
      <c r="T200" s="99">
        <v>7000</v>
      </c>
      <c r="U200" s="37">
        <f ca="1">T200*INDEX('Currency exchange rate'!$E$2:$E$50,MATCH('University Data'!P200,'Currency exchange rate'!$A$2:$A$50,0))</f>
        <v>1400.7</v>
      </c>
      <c r="V200" s="128">
        <f t="shared" ca="1" si="3"/>
        <v>2299.1489999999999</v>
      </c>
    </row>
    <row r="201" spans="1:22" ht="26.85" customHeight="1">
      <c r="A201" s="126">
        <v>4149</v>
      </c>
      <c r="B201" s="2" t="s">
        <v>347</v>
      </c>
      <c r="C201" s="2" t="s">
        <v>368</v>
      </c>
      <c r="D201" s="2" t="s">
        <v>571</v>
      </c>
      <c r="E201" s="2" t="s">
        <v>253</v>
      </c>
      <c r="F201" s="2">
        <v>0</v>
      </c>
      <c r="G201" s="2">
        <v>2</v>
      </c>
      <c r="H201" s="41" t="s">
        <v>492</v>
      </c>
      <c r="I201" s="23" t="s">
        <v>401</v>
      </c>
      <c r="J201" s="4"/>
      <c r="K201" s="18" t="s">
        <v>430</v>
      </c>
      <c r="L201" s="60"/>
      <c r="M201" s="61"/>
      <c r="N201" s="61"/>
      <c r="O201" s="61"/>
      <c r="P201" s="20" t="str">
        <f>VLOOKUP(C201,'Currency code lookup'!$A$2:$C$156,2,0)</f>
        <v>PLN</v>
      </c>
      <c r="Q201" s="99">
        <v>1250</v>
      </c>
      <c r="R201" s="36">
        <f ca="1">Q201*INDEX('Currency exchange rate'!$E$2:$E$50,MATCH('University Data'!P201,'Currency exchange rate'!$A$2:$A$50,0))</f>
        <v>437.25</v>
      </c>
      <c r="S201" s="79" t="s">
        <v>403</v>
      </c>
      <c r="T201" s="99">
        <v>550</v>
      </c>
      <c r="U201" s="37">
        <f ca="1">T201*INDEX('Currency exchange rate'!$E$2:$E$50,MATCH('University Data'!P201,'Currency exchange rate'!$A$2:$A$50,0))</f>
        <v>192.39</v>
      </c>
      <c r="V201" s="128">
        <f t="shared" ca="1" si="3"/>
        <v>629.64</v>
      </c>
    </row>
    <row r="202" spans="1:22" ht="14.45">
      <c r="A202" s="126">
        <v>4366</v>
      </c>
      <c r="B202" s="2" t="s">
        <v>347</v>
      </c>
      <c r="C202" s="2" t="s">
        <v>376</v>
      </c>
      <c r="D202" s="2" t="s">
        <v>572</v>
      </c>
      <c r="E202" s="2" t="s">
        <v>254</v>
      </c>
      <c r="F202" s="2">
        <v>3</v>
      </c>
      <c r="G202" s="2">
        <v>3</v>
      </c>
      <c r="H202" s="41" t="s">
        <v>492</v>
      </c>
      <c r="I202" s="23" t="s">
        <v>401</v>
      </c>
      <c r="J202" s="4"/>
      <c r="K202" s="18" t="s">
        <v>402</v>
      </c>
      <c r="L202" s="60">
        <v>4.12</v>
      </c>
      <c r="M202" s="61">
        <v>4.12</v>
      </c>
      <c r="N202" s="61">
        <v>3.91</v>
      </c>
      <c r="O202" s="61">
        <v>4.08</v>
      </c>
      <c r="P202" s="20" t="str">
        <f>VLOOKUP(C202,'Currency code lookup'!$A$2:$C$156,2,0)</f>
        <v>GBP</v>
      </c>
      <c r="Q202" s="99">
        <v>1588.5</v>
      </c>
      <c r="R202" s="36">
        <f ca="1">Q202*INDEX('Currency exchange rate'!$E$2:$E$50,MATCH('University Data'!P202,'Currency exchange rate'!$A$2:$A$50,0))</f>
        <v>2738.8917000000001</v>
      </c>
      <c r="S202" s="79" t="s">
        <v>403</v>
      </c>
      <c r="T202" s="99">
        <v>400</v>
      </c>
      <c r="U202" s="37">
        <f ca="1">T202*INDEX('Currency exchange rate'!$E$2:$E$50,MATCH('University Data'!P202,'Currency exchange rate'!$A$2:$A$50,0))</f>
        <v>689.68</v>
      </c>
      <c r="V202" s="128">
        <f t="shared" ca="1" si="3"/>
        <v>3428.5717</v>
      </c>
    </row>
    <row r="203" spans="1:22" ht="14.45">
      <c r="A203" s="126">
        <v>4214</v>
      </c>
      <c r="B203" s="2" t="s">
        <v>347</v>
      </c>
      <c r="C203" s="2" t="s">
        <v>376</v>
      </c>
      <c r="D203" s="2" t="s">
        <v>573</v>
      </c>
      <c r="E203" s="2" t="s">
        <v>255</v>
      </c>
      <c r="F203" s="2">
        <v>2</v>
      </c>
      <c r="G203" s="2">
        <v>3</v>
      </c>
      <c r="H203" s="41" t="s">
        <v>492</v>
      </c>
      <c r="I203" s="23" t="s">
        <v>413</v>
      </c>
      <c r="J203" s="4"/>
      <c r="K203" s="18" t="s">
        <v>402</v>
      </c>
      <c r="L203" s="60">
        <v>3.23</v>
      </c>
      <c r="M203" s="61">
        <v>3.36</v>
      </c>
      <c r="N203" s="61">
        <v>3.33</v>
      </c>
      <c r="O203" s="61">
        <v>3.44</v>
      </c>
      <c r="P203" s="20" t="str">
        <f>VLOOKUP(C203,'Currency code lookup'!$A$2:$C$156,2,0)</f>
        <v>GBP</v>
      </c>
      <c r="Q203" s="99">
        <v>1000</v>
      </c>
      <c r="R203" s="36">
        <f ca="1">Q203*INDEX('Currency exchange rate'!$E$2:$E$50,MATCH('University Data'!P203,'Currency exchange rate'!$A$2:$A$50,0))</f>
        <v>1724.2</v>
      </c>
      <c r="S203" s="79" t="s">
        <v>403</v>
      </c>
      <c r="T203" s="99">
        <v>650</v>
      </c>
      <c r="U203" s="37">
        <f ca="1">T203*INDEX('Currency exchange rate'!$E$2:$E$50,MATCH('University Data'!P203,'Currency exchange rate'!$A$2:$A$50,0))</f>
        <v>1120.73</v>
      </c>
      <c r="V203" s="128">
        <f t="shared" ca="1" si="3"/>
        <v>2844.9300000000003</v>
      </c>
    </row>
    <row r="204" spans="1:22" ht="14.45">
      <c r="A204" s="126">
        <v>4335</v>
      </c>
      <c r="B204" s="2" t="s">
        <v>347</v>
      </c>
      <c r="C204" s="2" t="s">
        <v>373</v>
      </c>
      <c r="D204" s="2" t="s">
        <v>574</v>
      </c>
      <c r="E204" s="2" t="s">
        <v>256</v>
      </c>
      <c r="F204" s="2">
        <v>0</v>
      </c>
      <c r="G204" s="2">
        <v>4</v>
      </c>
      <c r="H204" s="41" t="s">
        <v>570</v>
      </c>
      <c r="I204" s="23" t="s">
        <v>401</v>
      </c>
      <c r="J204" s="4" t="s">
        <v>575</v>
      </c>
      <c r="K204" s="18" t="s">
        <v>430</v>
      </c>
      <c r="L204" s="60">
        <v>2.75</v>
      </c>
      <c r="M204" s="61">
        <v>2.75</v>
      </c>
      <c r="N204" s="61"/>
      <c r="O204" s="61"/>
      <c r="P204" s="20" t="str">
        <f>VLOOKUP(C204,'Currency code lookup'!$A$2:$C$156,2,0)</f>
        <v>CHF</v>
      </c>
      <c r="Q204" s="99">
        <v>1250</v>
      </c>
      <c r="R204" s="36">
        <f ca="1">Q204*INDEX('Currency exchange rate'!$E$2:$E$50,MATCH('University Data'!P204,'Currency exchange rate'!$A$2:$A$50,0))</f>
        <v>2012.5000000000002</v>
      </c>
      <c r="S204" s="79" t="s">
        <v>403</v>
      </c>
      <c r="T204" s="99">
        <v>450</v>
      </c>
      <c r="U204" s="37">
        <f ca="1">T204*INDEX('Currency exchange rate'!$E$2:$E$50,MATCH('University Data'!P204,'Currency exchange rate'!$A$2:$A$50,0))</f>
        <v>724.5</v>
      </c>
      <c r="V204" s="128">
        <f t="shared" ca="1" si="3"/>
        <v>2737</v>
      </c>
    </row>
    <row r="205" spans="1:22" ht="14.45">
      <c r="A205" s="126">
        <v>4394</v>
      </c>
      <c r="B205" s="2" t="s">
        <v>347</v>
      </c>
      <c r="C205" s="2" t="s">
        <v>376</v>
      </c>
      <c r="D205" s="2" t="s">
        <v>576</v>
      </c>
      <c r="E205" s="2" t="s">
        <v>257</v>
      </c>
      <c r="F205" s="2">
        <v>3</v>
      </c>
      <c r="G205" s="2">
        <v>3</v>
      </c>
      <c r="H205" s="45" t="s">
        <v>492</v>
      </c>
      <c r="I205" s="23" t="s">
        <v>413</v>
      </c>
      <c r="J205" s="4"/>
      <c r="K205" s="18" t="s">
        <v>402</v>
      </c>
      <c r="L205" s="60">
        <v>3.58</v>
      </c>
      <c r="M205" s="61">
        <v>3.66</v>
      </c>
      <c r="N205" s="61">
        <v>3.55</v>
      </c>
      <c r="O205" s="61">
        <v>3.64</v>
      </c>
      <c r="P205" s="20" t="str">
        <f>VLOOKUP(C205,'Currency code lookup'!$A$2:$C$156,2,0)</f>
        <v>GBP</v>
      </c>
      <c r="Q205" s="99">
        <v>1100</v>
      </c>
      <c r="R205" s="36">
        <f ca="1">Q205*INDEX('Currency exchange rate'!$E$2:$E$50,MATCH('University Data'!P205,'Currency exchange rate'!$A$2:$A$50,0))</f>
        <v>1896.62</v>
      </c>
      <c r="S205" s="79" t="s">
        <v>403</v>
      </c>
      <c r="T205" s="99">
        <v>1022.5</v>
      </c>
      <c r="U205" s="37">
        <f ca="1">T205*INDEX('Currency exchange rate'!$E$2:$E$50,MATCH('University Data'!P205,'Currency exchange rate'!$A$2:$A$50,0))</f>
        <v>1762.9945</v>
      </c>
      <c r="V205" s="128">
        <f t="shared" ca="1" si="3"/>
        <v>3659.6144999999997</v>
      </c>
    </row>
    <row r="206" spans="1:22" ht="14.45">
      <c r="A206" s="126">
        <v>4156</v>
      </c>
      <c r="B206" s="2" t="s">
        <v>347</v>
      </c>
      <c r="C206" s="2" t="s">
        <v>372</v>
      </c>
      <c r="D206" s="2" t="s">
        <v>577</v>
      </c>
      <c r="E206" s="2" t="s">
        <v>258</v>
      </c>
      <c r="F206" s="2">
        <v>10</v>
      </c>
      <c r="G206" s="2">
        <v>10</v>
      </c>
      <c r="H206" s="41"/>
      <c r="I206" s="23" t="s">
        <v>401</v>
      </c>
      <c r="J206" s="4" t="s">
        <v>575</v>
      </c>
      <c r="K206" s="18" t="s">
        <v>402</v>
      </c>
      <c r="L206" s="60">
        <v>2.87</v>
      </c>
      <c r="M206" s="61">
        <v>3.58</v>
      </c>
      <c r="N206" s="61">
        <v>3.22</v>
      </c>
      <c r="O206" s="61">
        <v>3.35</v>
      </c>
      <c r="P206" s="20" t="str">
        <f>VLOOKUP(C206,'Currency code lookup'!$A$2:$C$156,2,0)</f>
        <v>SEK</v>
      </c>
      <c r="Q206" s="99">
        <v>10000</v>
      </c>
      <c r="R206" s="36">
        <f ca="1">Q206*INDEX('Currency exchange rate'!$E$2:$E$50,MATCH('University Data'!P206,'Currency exchange rate'!$A$2:$A$50,0))</f>
        <v>1354</v>
      </c>
      <c r="S206" s="79" t="s">
        <v>403</v>
      </c>
      <c r="T206" s="99">
        <v>4500</v>
      </c>
      <c r="U206" s="37">
        <f ca="1">T206*INDEX('Currency exchange rate'!$E$2:$E$50,MATCH('University Data'!P206,'Currency exchange rate'!$A$2:$A$50,0))</f>
        <v>609.29999999999995</v>
      </c>
      <c r="V206" s="128">
        <f t="shared" ca="1" si="3"/>
        <v>1963.3</v>
      </c>
    </row>
    <row r="207" spans="1:22" ht="27.6">
      <c r="A207" s="126">
        <v>4166</v>
      </c>
      <c r="B207" s="2" t="s">
        <v>347</v>
      </c>
      <c r="C207" s="2" t="s">
        <v>365</v>
      </c>
      <c r="D207" s="2" t="s">
        <v>578</v>
      </c>
      <c r="E207" s="2" t="s">
        <v>259</v>
      </c>
      <c r="F207" s="2">
        <v>0</v>
      </c>
      <c r="G207" s="2">
        <v>6</v>
      </c>
      <c r="H207" s="41"/>
      <c r="I207" s="23" t="s">
        <v>579</v>
      </c>
      <c r="J207" s="4" t="s">
        <v>580</v>
      </c>
      <c r="K207" s="18" t="s">
        <v>402</v>
      </c>
      <c r="L207" s="60">
        <v>2.63</v>
      </c>
      <c r="M207" s="61">
        <v>3.34</v>
      </c>
      <c r="N207" s="61"/>
      <c r="O207" s="61"/>
      <c r="P207" s="20" t="str">
        <f>VLOOKUP(C207,'Currency code lookup'!$A$2:$C$156,2,0)</f>
        <v>EUR</v>
      </c>
      <c r="Q207" s="99">
        <v>900</v>
      </c>
      <c r="R207" s="36">
        <f ca="1">Q207*INDEX('Currency exchange rate'!$E$2:$E$50,MATCH('University Data'!P207,'Currency exchange rate'!$A$2:$A$50,0))</f>
        <v>1345.05</v>
      </c>
      <c r="S207" s="79" t="s">
        <v>403</v>
      </c>
      <c r="T207" s="99">
        <v>480</v>
      </c>
      <c r="U207" s="37">
        <f ca="1">T207*INDEX('Currency exchange rate'!$E$2:$E$50,MATCH('University Data'!P207,'Currency exchange rate'!$A$2:$A$50,0))</f>
        <v>717.36</v>
      </c>
      <c r="V207" s="128">
        <f t="shared" ca="1" si="3"/>
        <v>2062.41</v>
      </c>
    </row>
    <row r="208" spans="1:22" ht="27.6">
      <c r="A208" s="126">
        <v>4043</v>
      </c>
      <c r="B208" s="2" t="s">
        <v>16</v>
      </c>
      <c r="C208" s="25" t="s">
        <v>356</v>
      </c>
      <c r="D208" s="2" t="s">
        <v>581</v>
      </c>
      <c r="E208" s="2" t="s">
        <v>260</v>
      </c>
      <c r="F208" s="2">
        <v>4</v>
      </c>
      <c r="G208" s="2">
        <v>4</v>
      </c>
      <c r="H208" s="42" t="s">
        <v>492</v>
      </c>
      <c r="I208" s="23" t="s">
        <v>401</v>
      </c>
      <c r="J208" s="4"/>
      <c r="K208" s="18" t="s">
        <v>402</v>
      </c>
      <c r="L208" s="60">
        <v>3.1</v>
      </c>
      <c r="M208" s="61">
        <v>3.58</v>
      </c>
      <c r="N208" s="61">
        <v>3.11</v>
      </c>
      <c r="O208" s="61">
        <v>3.24</v>
      </c>
      <c r="P208" s="20" t="str">
        <f>VLOOKUP(C208,'Currency code lookup'!$A$2:$C$156,2,0)</f>
        <v>HKD</v>
      </c>
      <c r="Q208" s="99">
        <v>5500</v>
      </c>
      <c r="R208" s="36">
        <f ca="1">Q208*INDEX('Currency exchange rate'!$E$2:$E$50,MATCH('University Data'!P208,'Currency exchange rate'!$A$2:$A$50,0))</f>
        <v>941.05000000000007</v>
      </c>
      <c r="S208" s="79" t="s">
        <v>403</v>
      </c>
      <c r="T208" s="99">
        <v>3200</v>
      </c>
      <c r="U208" s="37">
        <f ca="1">T208*INDEX('Currency exchange rate'!$E$2:$E$50,MATCH('University Data'!P208,'Currency exchange rate'!$A$2:$A$50,0))</f>
        <v>547.52</v>
      </c>
      <c r="V208" s="128">
        <f t="shared" ca="1" si="3"/>
        <v>1488.5700000000002</v>
      </c>
    </row>
    <row r="209" spans="1:22" ht="27.6">
      <c r="A209" s="126">
        <v>4182</v>
      </c>
      <c r="B209" s="2" t="s">
        <v>16</v>
      </c>
      <c r="C209" s="25" t="s">
        <v>356</v>
      </c>
      <c r="D209" s="2" t="s">
        <v>581</v>
      </c>
      <c r="E209" s="2" t="s">
        <v>261</v>
      </c>
      <c r="F209" s="2">
        <v>3</v>
      </c>
      <c r="G209" s="2">
        <v>2</v>
      </c>
      <c r="H209" s="42" t="s">
        <v>492</v>
      </c>
      <c r="I209" s="27" t="s">
        <v>419</v>
      </c>
      <c r="J209" s="4"/>
      <c r="K209" s="18" t="s">
        <v>402</v>
      </c>
      <c r="L209" s="60"/>
      <c r="M209" s="61"/>
      <c r="N209" s="61">
        <v>3.11</v>
      </c>
      <c r="O209" s="61">
        <v>3.79</v>
      </c>
      <c r="P209" s="20" t="str">
        <f>VLOOKUP(C209,'Currency code lookup'!$A$2:$C$156,2,0)</f>
        <v>HKD</v>
      </c>
      <c r="Q209" s="99">
        <v>5500</v>
      </c>
      <c r="R209" s="36">
        <f ca="1">Q209*INDEX('Currency exchange rate'!$E$2:$E$50,MATCH('University Data'!P209,'Currency exchange rate'!$A$2:$A$50,0))</f>
        <v>941.05000000000007</v>
      </c>
      <c r="S209" s="79" t="s">
        <v>403</v>
      </c>
      <c r="T209" s="99">
        <v>3200</v>
      </c>
      <c r="U209" s="37">
        <f ca="1">T209*INDEX('Currency exchange rate'!$E$2:$E$50,MATCH('University Data'!P209,'Currency exchange rate'!$A$2:$A$50,0))</f>
        <v>547.52</v>
      </c>
      <c r="V209" s="128">
        <f t="shared" ca="1" si="3"/>
        <v>1488.5700000000002</v>
      </c>
    </row>
    <row r="210" spans="1:22" ht="14.45">
      <c r="A210" s="126">
        <v>4427</v>
      </c>
      <c r="B210" s="2" t="s">
        <v>347</v>
      </c>
      <c r="C210" s="2" t="s">
        <v>358</v>
      </c>
      <c r="D210" s="2" t="s">
        <v>582</v>
      </c>
      <c r="E210" s="4" t="s">
        <v>262</v>
      </c>
      <c r="F210" s="2">
        <v>2</v>
      </c>
      <c r="G210" s="2">
        <v>2</v>
      </c>
      <c r="H210" s="41"/>
      <c r="I210" s="23" t="s">
        <v>401</v>
      </c>
      <c r="J210" s="4"/>
      <c r="K210" s="18" t="s">
        <v>402</v>
      </c>
      <c r="L210" s="60"/>
      <c r="M210" s="61"/>
      <c r="N210" s="61">
        <v>2.85</v>
      </c>
      <c r="O210" s="61">
        <v>2.85</v>
      </c>
      <c r="P210" s="20" t="str">
        <f>VLOOKUP(C210,'Currency code lookup'!$A$2:$C$156,2,0)</f>
        <v>ISK</v>
      </c>
      <c r="Q210" s="99">
        <v>120194</v>
      </c>
      <c r="R210" s="36">
        <f ca="1">Q210*INDEX('Currency exchange rate'!$E$2:$E$50,MATCH('University Data'!P210,'Currency exchange rate'!$A$2:$A$50,0))</f>
        <v>1236.7962600000001</v>
      </c>
      <c r="S210" s="79" t="s">
        <v>403</v>
      </c>
      <c r="T210" s="99">
        <v>92500</v>
      </c>
      <c r="U210" s="37">
        <f ca="1">T210*INDEX('Currency exchange rate'!$E$2:$E$50,MATCH('University Data'!P210,'Currency exchange rate'!$A$2:$A$50,0))</f>
        <v>951.82500000000005</v>
      </c>
      <c r="V210" s="128">
        <f t="shared" ca="1" si="3"/>
        <v>2188.6212599999999</v>
      </c>
    </row>
    <row r="211" spans="1:22" ht="27.6">
      <c r="A211" s="126">
        <v>4190</v>
      </c>
      <c r="B211" s="2" t="s">
        <v>405</v>
      </c>
      <c r="C211" s="2" t="s">
        <v>406</v>
      </c>
      <c r="D211" s="2" t="s">
        <v>583</v>
      </c>
      <c r="E211" s="2" t="s">
        <v>263</v>
      </c>
      <c r="F211" s="2">
        <v>1</v>
      </c>
      <c r="G211" s="2">
        <v>0</v>
      </c>
      <c r="H211" s="41"/>
      <c r="I211" s="23" t="s">
        <v>419</v>
      </c>
      <c r="J211" s="4"/>
      <c r="K211" s="18" t="s">
        <v>402</v>
      </c>
      <c r="L211" s="60"/>
      <c r="M211" s="61"/>
      <c r="N211" s="61"/>
      <c r="O211" s="61"/>
      <c r="P211" s="20" t="str">
        <f>VLOOKUP(C211,'Currency code lookup'!$A$2:$C$156,2,0)</f>
        <v>USD</v>
      </c>
      <c r="Q211" s="99">
        <v>1050</v>
      </c>
      <c r="R211" s="36">
        <f ca="1">Q211*INDEX('Currency exchange rate'!$E$2:$E$50,MATCH('University Data'!P211,'Currency exchange rate'!$A$2:$A$50,0))</f>
        <v>1393.35</v>
      </c>
      <c r="S211" s="79" t="s">
        <v>403</v>
      </c>
      <c r="T211" s="99">
        <v>975</v>
      </c>
      <c r="U211" s="37">
        <f ca="1">T211*INDEX('Currency exchange rate'!$E$2:$E$50,MATCH('University Data'!P211,'Currency exchange rate'!$A$2:$A$50,0))</f>
        <v>1293.825</v>
      </c>
      <c r="V211" s="128">
        <f t="shared" ca="1" si="3"/>
        <v>2687.1750000000002</v>
      </c>
    </row>
    <row r="212" spans="1:22" ht="14.45">
      <c r="A212" s="126">
        <v>4351</v>
      </c>
      <c r="B212" s="2" t="s">
        <v>347</v>
      </c>
      <c r="C212" s="2" t="s">
        <v>355</v>
      </c>
      <c r="D212" s="2" t="s">
        <v>584</v>
      </c>
      <c r="E212" s="2" t="s">
        <v>264</v>
      </c>
      <c r="F212" s="2">
        <v>0</v>
      </c>
      <c r="G212" s="2">
        <v>4</v>
      </c>
      <c r="H212" s="41"/>
      <c r="I212" s="23" t="s">
        <v>401</v>
      </c>
      <c r="J212" s="4"/>
      <c r="K212" s="18" t="s">
        <v>430</v>
      </c>
      <c r="L212" s="60">
        <v>2.64</v>
      </c>
      <c r="M212" s="61">
        <v>3.46</v>
      </c>
      <c r="N212" s="61"/>
      <c r="O212" s="61"/>
      <c r="P212" s="20" t="str">
        <f>VLOOKUP(C212,'Currency code lookup'!$A$2:$C$156,2,0)</f>
        <v>EUR</v>
      </c>
      <c r="Q212" s="99">
        <v>825</v>
      </c>
      <c r="R212" s="36">
        <f ca="1">Q212*INDEX('Currency exchange rate'!$E$2:$E$50,MATCH('University Data'!P212,'Currency exchange rate'!$A$2:$A$50,0))</f>
        <v>1232.9624999999999</v>
      </c>
      <c r="S212" s="79" t="s">
        <v>403</v>
      </c>
      <c r="T212" s="99">
        <v>325</v>
      </c>
      <c r="U212" s="37">
        <f ca="1">T212*INDEX('Currency exchange rate'!$E$2:$E$50,MATCH('University Data'!P212,'Currency exchange rate'!$A$2:$A$50,0))</f>
        <v>485.71249999999998</v>
      </c>
      <c r="V212" s="128">
        <f t="shared" ca="1" si="3"/>
        <v>1718.6749999999997</v>
      </c>
    </row>
    <row r="213" spans="1:22" ht="82.9">
      <c r="A213" s="126">
        <v>4216</v>
      </c>
      <c r="B213" s="2" t="s">
        <v>347</v>
      </c>
      <c r="C213" s="2" t="s">
        <v>373</v>
      </c>
      <c r="D213" s="2" t="s">
        <v>585</v>
      </c>
      <c r="E213" s="2" t="s">
        <v>265</v>
      </c>
      <c r="F213" s="2">
        <v>0</v>
      </c>
      <c r="G213" s="2">
        <v>8</v>
      </c>
      <c r="H213" s="41"/>
      <c r="I213" s="23" t="s">
        <v>401</v>
      </c>
      <c r="J213" s="4" t="s">
        <v>586</v>
      </c>
      <c r="K213" s="18" t="s">
        <v>430</v>
      </c>
      <c r="L213" s="60">
        <v>2.9</v>
      </c>
      <c r="M213" s="61">
        <v>3.1</v>
      </c>
      <c r="N213" s="61"/>
      <c r="O213" s="61"/>
      <c r="P213" s="20" t="str">
        <f>VLOOKUP(C213,'Currency code lookup'!$A$2:$C$156,2,0)</f>
        <v>CHF</v>
      </c>
      <c r="Q213" s="99">
        <v>875</v>
      </c>
      <c r="R213" s="36">
        <f ca="1">Q213*INDEX('Currency exchange rate'!$E$2:$E$50,MATCH('University Data'!P213,'Currency exchange rate'!$A$2:$A$50,0))</f>
        <v>1408.75</v>
      </c>
      <c r="S213" s="79" t="s">
        <v>439</v>
      </c>
      <c r="T213" s="99">
        <v>2050</v>
      </c>
      <c r="U213" s="37">
        <f ca="1">T213*INDEX('Currency exchange rate'!$E$2:$E$50,MATCH('University Data'!P213,'Currency exchange rate'!$A$2:$A$50,0))</f>
        <v>3300.5</v>
      </c>
      <c r="V213" s="128">
        <f t="shared" ca="1" si="3"/>
        <v>4709.25</v>
      </c>
    </row>
    <row r="214" spans="1:22" ht="14.45">
      <c r="A214" s="126">
        <v>4285</v>
      </c>
      <c r="B214" s="2" t="s">
        <v>347</v>
      </c>
      <c r="C214" s="2" t="s">
        <v>376</v>
      </c>
      <c r="D214" s="2" t="s">
        <v>587</v>
      </c>
      <c r="E214" s="2" t="s">
        <v>266</v>
      </c>
      <c r="F214" s="2">
        <v>0</v>
      </c>
      <c r="G214" s="2">
        <v>4</v>
      </c>
      <c r="H214" s="41" t="s">
        <v>492</v>
      </c>
      <c r="I214" s="23" t="s">
        <v>401</v>
      </c>
      <c r="J214" s="4"/>
      <c r="K214" s="18" t="s">
        <v>430</v>
      </c>
      <c r="L214" s="60">
        <v>3.66</v>
      </c>
      <c r="M214" s="61">
        <v>3.98</v>
      </c>
      <c r="N214" s="61"/>
      <c r="O214" s="61"/>
      <c r="P214" s="20" t="str">
        <f>VLOOKUP(C214,'Currency code lookup'!$A$2:$C$156,2,0)</f>
        <v>GBP</v>
      </c>
      <c r="Q214" s="99">
        <v>1062</v>
      </c>
      <c r="R214" s="36">
        <f ca="1">Q214*INDEX('Currency exchange rate'!$E$2:$E$50,MATCH('University Data'!P214,'Currency exchange rate'!$A$2:$A$50,0))</f>
        <v>1831.1004</v>
      </c>
      <c r="S214" s="79" t="s">
        <v>403</v>
      </c>
      <c r="T214" s="100">
        <v>550</v>
      </c>
      <c r="U214" s="37">
        <f ca="1">T214*INDEX('Currency exchange rate'!$E$2:$E$50,MATCH('University Data'!P214,'Currency exchange rate'!$A$2:$A$50,0))</f>
        <v>948.31</v>
      </c>
      <c r="V214" s="128">
        <f t="shared" ca="1" si="3"/>
        <v>2779.4103999999998</v>
      </c>
    </row>
    <row r="215" spans="1:22" ht="14.45">
      <c r="A215" s="126">
        <v>4418</v>
      </c>
      <c r="B215" s="2" t="s">
        <v>347</v>
      </c>
      <c r="C215" s="2" t="s">
        <v>376</v>
      </c>
      <c r="D215" s="2" t="s">
        <v>587</v>
      </c>
      <c r="E215" s="2" t="s">
        <v>267</v>
      </c>
      <c r="F215" s="2">
        <v>0</v>
      </c>
      <c r="G215" s="2">
        <v>6</v>
      </c>
      <c r="H215" s="41" t="s">
        <v>492</v>
      </c>
      <c r="I215" s="23" t="s">
        <v>419</v>
      </c>
      <c r="J215" s="4"/>
      <c r="K215" s="18" t="s">
        <v>430</v>
      </c>
      <c r="L215" s="60">
        <v>3.23</v>
      </c>
      <c r="M215" s="61">
        <v>3.5</v>
      </c>
      <c r="N215" s="61"/>
      <c r="O215" s="61"/>
      <c r="P215" s="20" t="str">
        <f>VLOOKUP(C215,'Currency code lookup'!$A$2:$C$156,2,0)</f>
        <v>GBP</v>
      </c>
      <c r="Q215" s="99">
        <v>1062</v>
      </c>
      <c r="R215" s="36">
        <f ca="1">Q215*INDEX('Currency exchange rate'!$E$2:$E$50,MATCH('University Data'!P215,'Currency exchange rate'!$A$2:$A$50,0))</f>
        <v>1831.1004</v>
      </c>
      <c r="S215" s="79" t="s">
        <v>403</v>
      </c>
      <c r="T215" s="100">
        <v>550</v>
      </c>
      <c r="U215" s="37">
        <f ca="1">T215*INDEX('Currency exchange rate'!$E$2:$E$50,MATCH('University Data'!P215,'Currency exchange rate'!$A$2:$A$50,0))</f>
        <v>948.31</v>
      </c>
      <c r="V215" s="128">
        <f t="shared" ca="1" si="3"/>
        <v>2779.4103999999998</v>
      </c>
    </row>
    <row r="216" spans="1:22" ht="27.6">
      <c r="A216" s="126">
        <v>4268</v>
      </c>
      <c r="B216" s="2" t="s">
        <v>347</v>
      </c>
      <c r="C216" s="2" t="s">
        <v>376</v>
      </c>
      <c r="D216" s="2" t="s">
        <v>588</v>
      </c>
      <c r="E216" s="2" t="s">
        <v>268</v>
      </c>
      <c r="F216" s="2">
        <v>4</v>
      </c>
      <c r="G216" s="2">
        <v>2</v>
      </c>
      <c r="H216" s="41" t="s">
        <v>492</v>
      </c>
      <c r="I216" s="23" t="s">
        <v>419</v>
      </c>
      <c r="J216" s="4"/>
      <c r="K216" s="18" t="s">
        <v>402</v>
      </c>
      <c r="L216" s="60"/>
      <c r="M216" s="61"/>
      <c r="N216" s="61">
        <v>3.27</v>
      </c>
      <c r="O216" s="61">
        <v>3.43</v>
      </c>
      <c r="P216" s="20" t="str">
        <f>VLOOKUP(C216,'Currency code lookup'!$A$2:$C$156,2,0)</f>
        <v>GBP</v>
      </c>
      <c r="Q216" s="99">
        <v>837.5</v>
      </c>
      <c r="R216" s="36">
        <f ca="1">Q216*INDEX('Currency exchange rate'!$E$2:$E$50,MATCH('University Data'!P216,'Currency exchange rate'!$A$2:$A$50,0))</f>
        <v>1444.0174999999999</v>
      </c>
      <c r="S216" s="79" t="s">
        <v>417</v>
      </c>
      <c r="T216" s="99">
        <v>675</v>
      </c>
      <c r="U216" s="37">
        <f ca="1">T216*INDEX('Currency exchange rate'!$E$2:$E$50,MATCH('University Data'!P216,'Currency exchange rate'!$A$2:$A$50,0))</f>
        <v>1163.835</v>
      </c>
      <c r="V216" s="128">
        <f t="shared" ca="1" si="3"/>
        <v>2607.8525</v>
      </c>
    </row>
    <row r="217" spans="1:22" ht="27.6">
      <c r="A217" s="126">
        <v>4395</v>
      </c>
      <c r="B217" s="2" t="s">
        <v>347</v>
      </c>
      <c r="C217" s="2" t="s">
        <v>376</v>
      </c>
      <c r="D217" s="2" t="s">
        <v>431</v>
      </c>
      <c r="E217" s="2" t="s">
        <v>269</v>
      </c>
      <c r="F217" s="2">
        <v>2</v>
      </c>
      <c r="G217" s="2">
        <v>2</v>
      </c>
      <c r="H217" s="41" t="s">
        <v>562</v>
      </c>
      <c r="I217" s="23" t="s">
        <v>419</v>
      </c>
      <c r="J217" s="4"/>
      <c r="K217" s="18" t="s">
        <v>402</v>
      </c>
      <c r="L217" s="60"/>
      <c r="M217" s="61"/>
      <c r="N217" s="61">
        <v>3.53</v>
      </c>
      <c r="O217" s="61">
        <v>3.63</v>
      </c>
      <c r="P217" s="20" t="str">
        <f>VLOOKUP(C217,'Currency code lookup'!$A$2:$C$156,2,0)</f>
        <v>GBP</v>
      </c>
      <c r="Q217" s="99">
        <v>1300</v>
      </c>
      <c r="R217" s="36">
        <f ca="1">Q217*INDEX('Currency exchange rate'!$E$2:$E$50,MATCH('University Data'!P217,'Currency exchange rate'!$A$2:$A$50,0))</f>
        <v>2241.46</v>
      </c>
      <c r="S217" s="79" t="s">
        <v>403</v>
      </c>
      <c r="T217" s="99">
        <v>750</v>
      </c>
      <c r="U217" s="37">
        <f ca="1">T217*INDEX('Currency exchange rate'!$E$2:$E$50,MATCH('University Data'!P217,'Currency exchange rate'!$A$2:$A$50,0))</f>
        <v>1293.1499999999999</v>
      </c>
      <c r="V217" s="128">
        <f t="shared" ca="1" si="3"/>
        <v>3534.6099999999997</v>
      </c>
    </row>
    <row r="218" spans="1:22" ht="27.6">
      <c r="A218" s="126">
        <v>4181</v>
      </c>
      <c r="B218" s="2" t="s">
        <v>347</v>
      </c>
      <c r="C218" s="2" t="s">
        <v>373</v>
      </c>
      <c r="D218" s="2" t="s">
        <v>589</v>
      </c>
      <c r="E218" s="2" t="s">
        <v>270</v>
      </c>
      <c r="F218" s="2">
        <v>0</v>
      </c>
      <c r="G218" s="2">
        <v>2</v>
      </c>
      <c r="H218" s="41"/>
      <c r="I218" s="23" t="s">
        <v>419</v>
      </c>
      <c r="J218" s="18"/>
      <c r="K218" s="18" t="s">
        <v>402</v>
      </c>
      <c r="L218" s="60">
        <v>3.45</v>
      </c>
      <c r="M218" s="61">
        <v>3.45</v>
      </c>
      <c r="N218" s="61">
        <v>3.58</v>
      </c>
      <c r="O218" s="61">
        <v>3.7</v>
      </c>
      <c r="P218" s="20" t="str">
        <f>VLOOKUP(C218,'Currency code lookup'!$A$2:$C$156,2,0)</f>
        <v>CHF</v>
      </c>
      <c r="Q218" s="99">
        <v>875</v>
      </c>
      <c r="R218" s="36">
        <f ca="1">Q218*INDEX('Currency exchange rate'!$E$2:$E$50,MATCH('University Data'!P218,'Currency exchange rate'!$A$2:$A$50,0))</f>
        <v>1408.75</v>
      </c>
      <c r="S218" s="79" t="s">
        <v>403</v>
      </c>
      <c r="T218" s="99">
        <v>700</v>
      </c>
      <c r="U218" s="37">
        <f ca="1">T218*INDEX('Currency exchange rate'!$E$2:$E$50,MATCH('University Data'!P218,'Currency exchange rate'!$A$2:$A$50,0))</f>
        <v>1127</v>
      </c>
      <c r="V218" s="128">
        <f t="shared" ca="1" si="3"/>
        <v>2535.75</v>
      </c>
    </row>
    <row r="219" spans="1:22" ht="14.45">
      <c r="A219" s="126">
        <v>4183</v>
      </c>
      <c r="B219" s="2" t="s">
        <v>347</v>
      </c>
      <c r="C219" s="2" t="s">
        <v>376</v>
      </c>
      <c r="D219" s="2" t="s">
        <v>590</v>
      </c>
      <c r="E219" s="30" t="s">
        <v>271</v>
      </c>
      <c r="F219" s="2">
        <v>4</v>
      </c>
      <c r="G219" s="2">
        <v>4</v>
      </c>
      <c r="H219" s="43" t="s">
        <v>492</v>
      </c>
      <c r="I219" s="26" t="s">
        <v>413</v>
      </c>
      <c r="J219" s="4"/>
      <c r="K219" s="18" t="s">
        <v>402</v>
      </c>
      <c r="L219" s="60">
        <v>3.69</v>
      </c>
      <c r="M219" s="61">
        <v>3.81</v>
      </c>
      <c r="N219" s="61">
        <v>3.57</v>
      </c>
      <c r="O219" s="61">
        <v>3.7</v>
      </c>
      <c r="P219" s="20" t="str">
        <f>VLOOKUP(C219,'Currency code lookup'!$A$2:$C$156,2,0)</f>
        <v>GBP</v>
      </c>
      <c r="Q219" s="99">
        <v>850</v>
      </c>
      <c r="R219" s="36">
        <f ca="1">Q219*INDEX('Currency exchange rate'!$E$2:$E$50,MATCH('University Data'!P219,'Currency exchange rate'!$A$2:$A$50,0))</f>
        <v>1465.57</v>
      </c>
      <c r="S219" s="79" t="s">
        <v>403</v>
      </c>
      <c r="T219" s="99">
        <v>535</v>
      </c>
      <c r="U219" s="37">
        <f ca="1">T219*INDEX('Currency exchange rate'!$E$2:$E$50,MATCH('University Data'!P219,'Currency exchange rate'!$A$2:$A$50,0))</f>
        <v>922.447</v>
      </c>
      <c r="V219" s="128">
        <f t="shared" ca="1" si="3"/>
        <v>2388.0169999999998</v>
      </c>
    </row>
    <row r="220" spans="1:22" ht="41.45">
      <c r="A220" s="126">
        <v>4065</v>
      </c>
      <c r="B220" s="2" t="s">
        <v>347</v>
      </c>
      <c r="C220" s="2" t="s">
        <v>376</v>
      </c>
      <c r="D220" s="2" t="s">
        <v>590</v>
      </c>
      <c r="E220" s="30" t="s">
        <v>272</v>
      </c>
      <c r="F220" s="2">
        <v>2</v>
      </c>
      <c r="G220" s="2">
        <v>2</v>
      </c>
      <c r="H220" s="41" t="s">
        <v>492</v>
      </c>
      <c r="I220" s="23" t="s">
        <v>401</v>
      </c>
      <c r="J220" s="4" t="s">
        <v>591</v>
      </c>
      <c r="K220" s="18" t="s">
        <v>402</v>
      </c>
      <c r="L220" s="60"/>
      <c r="M220" s="61"/>
      <c r="N220" s="61">
        <v>3.27</v>
      </c>
      <c r="O220" s="61">
        <v>3.73</v>
      </c>
      <c r="P220" s="20" t="str">
        <f>VLOOKUP(C220,'Currency code lookup'!$A$2:$C$156,2,0)</f>
        <v>GBP</v>
      </c>
      <c r="Q220" s="99">
        <v>850</v>
      </c>
      <c r="R220" s="36">
        <f ca="1">Q220*INDEX('Currency exchange rate'!$E$2:$E$50,MATCH('University Data'!P220,'Currency exchange rate'!$A$2:$A$50,0))</f>
        <v>1465.57</v>
      </c>
      <c r="S220" s="79" t="s">
        <v>403</v>
      </c>
      <c r="T220" s="99">
        <v>535</v>
      </c>
      <c r="U220" s="37">
        <f ca="1">T220*INDEX('Currency exchange rate'!$E$2:$E$50,MATCH('University Data'!P220,'Currency exchange rate'!$A$2:$A$50,0))</f>
        <v>922.447</v>
      </c>
      <c r="V220" s="128">
        <f t="shared" ca="1" si="3"/>
        <v>2388.0169999999998</v>
      </c>
    </row>
    <row r="221" spans="1:22" ht="14.45">
      <c r="A221" s="126">
        <v>4063</v>
      </c>
      <c r="B221" s="2" t="s">
        <v>347</v>
      </c>
      <c r="C221" s="2" t="s">
        <v>355</v>
      </c>
      <c r="D221" s="2" t="s">
        <v>592</v>
      </c>
      <c r="E221" s="2" t="s">
        <v>273</v>
      </c>
      <c r="F221" s="2">
        <v>12</v>
      </c>
      <c r="G221" s="2">
        <v>0</v>
      </c>
      <c r="H221" s="41"/>
      <c r="I221" s="23" t="s">
        <v>495</v>
      </c>
      <c r="J221" s="4"/>
      <c r="K221" s="18" t="s">
        <v>402</v>
      </c>
      <c r="L221" s="60"/>
      <c r="M221" s="61"/>
      <c r="N221" s="61">
        <v>2.97</v>
      </c>
      <c r="O221" s="61">
        <v>3.79</v>
      </c>
      <c r="P221" s="20" t="str">
        <f>VLOOKUP(C221,'Currency code lookup'!$A$2:$C$156,2,0)</f>
        <v>EUR</v>
      </c>
      <c r="Q221" s="99">
        <v>597.5</v>
      </c>
      <c r="R221" s="36">
        <f ca="1">Q221*INDEX('Currency exchange rate'!$E$2:$E$50,MATCH('University Data'!P221,'Currency exchange rate'!$A$2:$A$50,0))</f>
        <v>892.96375</v>
      </c>
      <c r="S221" s="79" t="s">
        <v>403</v>
      </c>
      <c r="T221" s="99">
        <v>402.5</v>
      </c>
      <c r="U221" s="37">
        <f ca="1">T221*INDEX('Currency exchange rate'!$E$2:$E$50,MATCH('University Data'!P221,'Currency exchange rate'!$A$2:$A$50,0))</f>
        <v>601.53625</v>
      </c>
      <c r="V221" s="128">
        <f t="shared" ca="1" si="3"/>
        <v>1494.5</v>
      </c>
    </row>
    <row r="222" spans="1:22" ht="27.6">
      <c r="A222" s="126">
        <v>4313</v>
      </c>
      <c r="B222" s="2" t="s">
        <v>347</v>
      </c>
      <c r="C222" s="2" t="s">
        <v>355</v>
      </c>
      <c r="D222" s="2" t="s">
        <v>592</v>
      </c>
      <c r="E222" s="2" t="s">
        <v>274</v>
      </c>
      <c r="F222" s="2">
        <v>2</v>
      </c>
      <c r="G222" s="2">
        <v>0</v>
      </c>
      <c r="H222" s="41"/>
      <c r="I222" s="23" t="s">
        <v>419</v>
      </c>
      <c r="J222" s="4"/>
      <c r="K222" s="18" t="s">
        <v>402</v>
      </c>
      <c r="L222" s="60"/>
      <c r="M222" s="61"/>
      <c r="N222" s="61">
        <v>3.65</v>
      </c>
      <c r="O222" s="61">
        <v>3.9</v>
      </c>
      <c r="P222" s="20" t="str">
        <f>VLOOKUP(C222,'Currency code lookup'!$A$2:$C$156,2,0)</f>
        <v>EUR</v>
      </c>
      <c r="Q222" s="99">
        <v>597.5</v>
      </c>
      <c r="R222" s="36">
        <f ca="1">Q222*INDEX('Currency exchange rate'!$E$2:$E$50,MATCH('University Data'!P222,'Currency exchange rate'!$A$2:$A$50,0))</f>
        <v>892.96375</v>
      </c>
      <c r="S222" s="79" t="s">
        <v>403</v>
      </c>
      <c r="T222" s="99">
        <v>402.5</v>
      </c>
      <c r="U222" s="37">
        <f ca="1">T222*INDEX('Currency exchange rate'!$E$2:$E$50,MATCH('University Data'!P222,'Currency exchange rate'!$A$2:$A$50,0))</f>
        <v>601.53625</v>
      </c>
      <c r="V222" s="128">
        <f t="shared" ca="1" si="3"/>
        <v>1494.5</v>
      </c>
    </row>
    <row r="223" spans="1:22" ht="41.45">
      <c r="A223" s="126">
        <v>4209</v>
      </c>
      <c r="B223" s="2" t="s">
        <v>347</v>
      </c>
      <c r="C223" s="2" t="s">
        <v>355</v>
      </c>
      <c r="D223" s="2" t="s">
        <v>592</v>
      </c>
      <c r="E223" s="2" t="s">
        <v>275</v>
      </c>
      <c r="F223" s="2">
        <v>2</v>
      </c>
      <c r="G223" s="2">
        <v>0</v>
      </c>
      <c r="H223" s="41"/>
      <c r="I223" s="23" t="s">
        <v>473</v>
      </c>
      <c r="J223" s="4"/>
      <c r="K223" s="18" t="s">
        <v>402</v>
      </c>
      <c r="L223" s="60"/>
      <c r="M223" s="61"/>
      <c r="N223" s="61">
        <v>3.06</v>
      </c>
      <c r="O223" s="61">
        <v>3.12</v>
      </c>
      <c r="P223" s="20" t="str">
        <f>VLOOKUP(C223,'Currency code lookup'!$A$2:$C$156,2,0)</f>
        <v>EUR</v>
      </c>
      <c r="Q223" s="99">
        <v>597.5</v>
      </c>
      <c r="R223" s="36">
        <f ca="1">Q223*INDEX('Currency exchange rate'!$E$2:$E$50,MATCH('University Data'!P223,'Currency exchange rate'!$A$2:$A$50,0))</f>
        <v>892.96375</v>
      </c>
      <c r="S223" s="79" t="s">
        <v>403</v>
      </c>
      <c r="T223" s="99">
        <v>402.5</v>
      </c>
      <c r="U223" s="37">
        <f ca="1">T223*INDEX('Currency exchange rate'!$E$2:$E$50,MATCH('University Data'!P223,'Currency exchange rate'!$A$2:$A$50,0))</f>
        <v>601.53625</v>
      </c>
      <c r="V223" s="128">
        <f t="shared" ca="1" si="3"/>
        <v>1494.5</v>
      </c>
    </row>
    <row r="224" spans="1:22" ht="27.6">
      <c r="A224" s="126">
        <v>4405</v>
      </c>
      <c r="B224" s="2" t="s">
        <v>347</v>
      </c>
      <c r="C224" s="2" t="s">
        <v>355</v>
      </c>
      <c r="D224" s="2" t="s">
        <v>592</v>
      </c>
      <c r="E224" s="2" t="s">
        <v>276</v>
      </c>
      <c r="F224" s="2">
        <v>2</v>
      </c>
      <c r="G224" s="2">
        <v>0</v>
      </c>
      <c r="H224" s="41"/>
      <c r="I224" s="23" t="s">
        <v>447</v>
      </c>
      <c r="J224" s="4"/>
      <c r="K224" s="18" t="s">
        <v>402</v>
      </c>
      <c r="L224" s="60"/>
      <c r="M224" s="61"/>
      <c r="N224" s="61">
        <v>3.14</v>
      </c>
      <c r="O224" s="61">
        <v>3.46</v>
      </c>
      <c r="P224" s="20" t="str">
        <f>VLOOKUP(C224,'Currency code lookup'!$A$2:$C$156,2,0)</f>
        <v>EUR</v>
      </c>
      <c r="Q224" s="99">
        <v>597.5</v>
      </c>
      <c r="R224" s="36">
        <f ca="1">Q224*INDEX('Currency exchange rate'!$E$2:$E$50,MATCH('University Data'!P224,'Currency exchange rate'!$A$2:$A$50,0))</f>
        <v>892.96375</v>
      </c>
      <c r="S224" s="79" t="s">
        <v>403</v>
      </c>
      <c r="T224" s="99">
        <v>402.5</v>
      </c>
      <c r="U224" s="37">
        <f ca="1">T224*INDEX('Currency exchange rate'!$E$2:$E$50,MATCH('University Data'!P224,'Currency exchange rate'!$A$2:$A$50,0))</f>
        <v>601.53625</v>
      </c>
      <c r="V224" s="128">
        <f t="shared" ca="1" si="3"/>
        <v>1494.5</v>
      </c>
    </row>
    <row r="225" spans="1:22" ht="14.45">
      <c r="A225" s="126">
        <v>4389</v>
      </c>
      <c r="B225" s="2" t="s">
        <v>405</v>
      </c>
      <c r="C225" s="2" t="s">
        <v>406</v>
      </c>
      <c r="D225" s="2" t="s">
        <v>593</v>
      </c>
      <c r="E225" s="2" t="s">
        <v>277</v>
      </c>
      <c r="F225" s="2">
        <v>5</v>
      </c>
      <c r="G225" s="2">
        <v>5</v>
      </c>
      <c r="H225" s="41" t="s">
        <v>492</v>
      </c>
      <c r="I225" s="23" t="s">
        <v>401</v>
      </c>
      <c r="J225" s="4"/>
      <c r="K225" s="18" t="s">
        <v>402</v>
      </c>
      <c r="L225" s="60">
        <v>3.24</v>
      </c>
      <c r="M225" s="61">
        <v>3.3</v>
      </c>
      <c r="N225" s="61">
        <v>3.28</v>
      </c>
      <c r="O225" s="61">
        <v>3.28</v>
      </c>
      <c r="P225" s="20" t="str">
        <f>VLOOKUP(C225,'Currency code lookup'!$A$2:$C$156,2,0)</f>
        <v>USD</v>
      </c>
      <c r="Q225" s="99">
        <v>1000</v>
      </c>
      <c r="R225" s="36">
        <f ca="1">Q225*INDEX('Currency exchange rate'!$E$2:$E$50,MATCH('University Data'!P225,'Currency exchange rate'!$A$2:$A$50,0))</f>
        <v>1327</v>
      </c>
      <c r="S225" s="79" t="s">
        <v>403</v>
      </c>
      <c r="T225" s="99">
        <v>800</v>
      </c>
      <c r="U225" s="37">
        <f ca="1">T225*INDEX('Currency exchange rate'!$E$2:$E$50,MATCH('University Data'!P225,'Currency exchange rate'!$A$2:$A$50,0))</f>
        <v>1061.5999999999999</v>
      </c>
      <c r="V225" s="128">
        <f t="shared" ca="1" si="3"/>
        <v>2388.6</v>
      </c>
    </row>
    <row r="226" spans="1:22" ht="27.6">
      <c r="A226" s="126">
        <v>4407</v>
      </c>
      <c r="B226" s="2" t="s">
        <v>410</v>
      </c>
      <c r="C226" s="2" t="s">
        <v>411</v>
      </c>
      <c r="D226" s="2" t="s">
        <v>497</v>
      </c>
      <c r="E226" s="2" t="s">
        <v>278</v>
      </c>
      <c r="F226" s="2">
        <v>2</v>
      </c>
      <c r="G226" s="2">
        <v>0</v>
      </c>
      <c r="H226" s="41" t="s">
        <v>492</v>
      </c>
      <c r="I226" s="23" t="s">
        <v>594</v>
      </c>
      <c r="J226" s="4"/>
      <c r="K226" s="18" t="s">
        <v>402</v>
      </c>
      <c r="L226" s="60">
        <v>3.32</v>
      </c>
      <c r="M226" s="61">
        <v>3.4</v>
      </c>
      <c r="N226" s="61">
        <v>3.4</v>
      </c>
      <c r="O226" s="61">
        <v>3.44</v>
      </c>
      <c r="P226" s="20" t="str">
        <f>VLOOKUP(C226,'Currency code lookup'!$A$2:$C$156,2,0)</f>
        <v>AUD</v>
      </c>
      <c r="Q226" s="99">
        <v>2500</v>
      </c>
      <c r="R226" s="36">
        <f ca="1">Q226*INDEX('Currency exchange rate'!$E$2:$E$50,MATCH('University Data'!P226,'Currency exchange rate'!$A$2:$A$50,0))</f>
        <v>2055.75</v>
      </c>
      <c r="S226" s="79" t="s">
        <v>403</v>
      </c>
      <c r="T226" s="99">
        <v>2000</v>
      </c>
      <c r="U226" s="37">
        <f ca="1">T226*INDEX('Currency exchange rate'!$E$2:$E$50,MATCH('University Data'!P226,'Currency exchange rate'!$A$2:$A$50,0))</f>
        <v>1644.6000000000001</v>
      </c>
      <c r="V226" s="128">
        <f t="shared" ca="1" si="3"/>
        <v>3700.3500000000004</v>
      </c>
    </row>
    <row r="227" spans="1:22" ht="27.6">
      <c r="A227" s="126">
        <v>4408</v>
      </c>
      <c r="B227" s="2" t="s">
        <v>410</v>
      </c>
      <c r="C227" s="2" t="s">
        <v>411</v>
      </c>
      <c r="D227" s="2" t="s">
        <v>497</v>
      </c>
      <c r="E227" s="2" t="s">
        <v>279</v>
      </c>
      <c r="F227" s="2">
        <v>4</v>
      </c>
      <c r="G227" s="2">
        <v>4</v>
      </c>
      <c r="H227" s="41" t="s">
        <v>492</v>
      </c>
      <c r="I227" s="23" t="s">
        <v>595</v>
      </c>
      <c r="J227" s="4"/>
      <c r="K227" s="18" t="s">
        <v>402</v>
      </c>
      <c r="L227" s="60">
        <v>3.49</v>
      </c>
      <c r="M227" s="61">
        <v>3.6</v>
      </c>
      <c r="N227" s="61">
        <v>3.24</v>
      </c>
      <c r="O227" s="61">
        <v>3.63</v>
      </c>
      <c r="P227" s="20" t="str">
        <f>VLOOKUP(C227,'Currency code lookup'!$A$2:$C$156,2,0)</f>
        <v>AUD</v>
      </c>
      <c r="Q227" s="99">
        <v>2500</v>
      </c>
      <c r="R227" s="36">
        <f ca="1">Q227*INDEX('Currency exchange rate'!$E$2:$E$50,MATCH('University Data'!P227,'Currency exchange rate'!$A$2:$A$50,0))</f>
        <v>2055.75</v>
      </c>
      <c r="S227" s="79" t="s">
        <v>403</v>
      </c>
      <c r="T227" s="99">
        <v>2000</v>
      </c>
      <c r="U227" s="37">
        <f ca="1">T227*INDEX('Currency exchange rate'!$E$2:$E$50,MATCH('University Data'!P227,'Currency exchange rate'!$A$2:$A$50,0))</f>
        <v>1644.6000000000001</v>
      </c>
      <c r="V227" s="128">
        <f t="shared" ca="1" si="3"/>
        <v>3700.3500000000004</v>
      </c>
    </row>
    <row r="228" spans="1:22" ht="27.6">
      <c r="A228" s="126">
        <v>4460</v>
      </c>
      <c r="B228" s="2" t="s">
        <v>405</v>
      </c>
      <c r="C228" s="2" t="s">
        <v>406</v>
      </c>
      <c r="D228" s="2" t="s">
        <v>596</v>
      </c>
      <c r="E228" s="6" t="s">
        <v>280</v>
      </c>
      <c r="F228" s="2">
        <v>3</v>
      </c>
      <c r="G228" s="2">
        <v>3</v>
      </c>
      <c r="H228" s="41"/>
      <c r="I228" s="23" t="s">
        <v>401</v>
      </c>
      <c r="J228" s="4"/>
      <c r="K228" s="18" t="s">
        <v>402</v>
      </c>
      <c r="L228" s="60"/>
      <c r="M228" s="61"/>
      <c r="N228" s="61">
        <v>3.93</v>
      </c>
      <c r="O228" s="61">
        <v>4.07</v>
      </c>
      <c r="P228" s="20" t="str">
        <f>VLOOKUP(C228,'Currency code lookup'!$A$2:$C$156,2,0)</f>
        <v>USD</v>
      </c>
      <c r="Q228" s="99">
        <v>350</v>
      </c>
      <c r="R228" s="36">
        <f ca="1">Q228*INDEX('Currency exchange rate'!$E$2:$E$50,MATCH('University Data'!P228,'Currency exchange rate'!$A$2:$A$50,0))</f>
        <v>464.45</v>
      </c>
      <c r="S228" s="79" t="s">
        <v>439</v>
      </c>
      <c r="T228" s="99">
        <v>1250</v>
      </c>
      <c r="U228" s="37">
        <f ca="1">T228*INDEX('Currency exchange rate'!$E$2:$E$50,MATCH('University Data'!P228,'Currency exchange rate'!$A$2:$A$50,0))</f>
        <v>1658.75</v>
      </c>
      <c r="V228" s="128">
        <f t="shared" ca="1" si="3"/>
        <v>2123.1999999999998</v>
      </c>
    </row>
    <row r="229" spans="1:22" ht="14.45">
      <c r="A229" s="126">
        <v>4066</v>
      </c>
      <c r="B229" s="2" t="s">
        <v>405</v>
      </c>
      <c r="C229" s="2" t="s">
        <v>406</v>
      </c>
      <c r="D229" s="2" t="s">
        <v>597</v>
      </c>
      <c r="E229" s="2" t="s">
        <v>281</v>
      </c>
      <c r="F229" s="2">
        <v>6</v>
      </c>
      <c r="G229" s="2">
        <v>4</v>
      </c>
      <c r="H229" s="41" t="s">
        <v>492</v>
      </c>
      <c r="I229" s="23" t="s">
        <v>401</v>
      </c>
      <c r="J229" s="4"/>
      <c r="K229" s="18" t="s">
        <v>402</v>
      </c>
      <c r="L229" s="60"/>
      <c r="M229" s="61"/>
      <c r="N229" s="61">
        <v>3.3</v>
      </c>
      <c r="O229" s="61">
        <v>3.44</v>
      </c>
      <c r="P229" s="20" t="str">
        <f>VLOOKUP(C229,'Currency code lookup'!$A$2:$C$156,2,0)</f>
        <v>USD</v>
      </c>
      <c r="Q229" s="99">
        <v>400</v>
      </c>
      <c r="R229" s="36">
        <f ca="1">Q229*INDEX('Currency exchange rate'!$E$2:$E$50,MATCH('University Data'!P229,'Currency exchange rate'!$A$2:$A$50,0))</f>
        <v>530.79999999999995</v>
      </c>
      <c r="S229" s="79" t="s">
        <v>403</v>
      </c>
      <c r="T229" s="99">
        <v>1200</v>
      </c>
      <c r="U229" s="37">
        <f ca="1">T229*INDEX('Currency exchange rate'!$E$2:$E$50,MATCH('University Data'!P229,'Currency exchange rate'!$A$2:$A$50,0))</f>
        <v>1592.3999999999999</v>
      </c>
      <c r="V229" s="128">
        <f t="shared" ca="1" si="3"/>
        <v>2123.1999999999998</v>
      </c>
    </row>
    <row r="230" spans="1:22" ht="14.45">
      <c r="A230" s="126">
        <v>4094</v>
      </c>
      <c r="B230" s="2" t="s">
        <v>410</v>
      </c>
      <c r="C230" s="2" t="s">
        <v>411</v>
      </c>
      <c r="D230" s="2" t="s">
        <v>598</v>
      </c>
      <c r="E230" s="2" t="s">
        <v>282</v>
      </c>
      <c r="F230" s="2">
        <v>2</v>
      </c>
      <c r="G230" s="2">
        <v>0</v>
      </c>
      <c r="H230" s="41" t="s">
        <v>492</v>
      </c>
      <c r="I230" s="23" t="s">
        <v>401</v>
      </c>
      <c r="J230" s="4"/>
      <c r="K230" s="18" t="s">
        <v>402</v>
      </c>
      <c r="L230" s="60"/>
      <c r="M230" s="61"/>
      <c r="N230" s="61">
        <v>3.5</v>
      </c>
      <c r="O230" s="61">
        <v>3.5</v>
      </c>
      <c r="P230" s="20" t="str">
        <f>VLOOKUP(C230,'Currency code lookup'!$A$2:$C$156,2,0)</f>
        <v>AUD</v>
      </c>
      <c r="Q230" s="99">
        <v>1000</v>
      </c>
      <c r="R230" s="36">
        <f ca="1">Q230*INDEX('Currency exchange rate'!$E$2:$E$50,MATCH('University Data'!P230,'Currency exchange rate'!$A$2:$A$50,0))</f>
        <v>822.30000000000007</v>
      </c>
      <c r="S230" s="79" t="s">
        <v>403</v>
      </c>
      <c r="T230" s="99">
        <v>2000</v>
      </c>
      <c r="U230" s="37">
        <f ca="1">T230*INDEX('Currency exchange rate'!$E$2:$E$50,MATCH('University Data'!P230,'Currency exchange rate'!$A$2:$A$50,0))</f>
        <v>1644.6000000000001</v>
      </c>
      <c r="V230" s="128">
        <f t="shared" ca="1" si="3"/>
        <v>2466.9</v>
      </c>
    </row>
    <row r="231" spans="1:22" ht="27.6">
      <c r="A231" s="126">
        <v>4286</v>
      </c>
      <c r="B231" s="2" t="s">
        <v>410</v>
      </c>
      <c r="C231" s="2" t="s">
        <v>411</v>
      </c>
      <c r="D231" s="2" t="s">
        <v>598</v>
      </c>
      <c r="E231" s="2" t="s">
        <v>283</v>
      </c>
      <c r="F231" s="2">
        <v>1</v>
      </c>
      <c r="G231" s="2">
        <v>0</v>
      </c>
      <c r="H231" s="41"/>
      <c r="I231" s="23" t="s">
        <v>419</v>
      </c>
      <c r="J231" s="4"/>
      <c r="K231" s="18" t="s">
        <v>402</v>
      </c>
      <c r="L231" s="60"/>
      <c r="M231" s="61"/>
      <c r="N231" s="61">
        <v>3.34</v>
      </c>
      <c r="O231" s="61">
        <v>3.34</v>
      </c>
      <c r="P231" s="20" t="str">
        <f>VLOOKUP(C231,'Currency code lookup'!$A$2:$C$156,2,0)</f>
        <v>AUD</v>
      </c>
      <c r="Q231" s="99">
        <v>1000</v>
      </c>
      <c r="R231" s="36">
        <f ca="1">Q231*INDEX('Currency exchange rate'!$E$2:$E$50,MATCH('University Data'!P231,'Currency exchange rate'!$A$2:$A$50,0))</f>
        <v>822.30000000000007</v>
      </c>
      <c r="S231" s="79" t="s">
        <v>403</v>
      </c>
      <c r="T231" s="99">
        <v>2000</v>
      </c>
      <c r="U231" s="37">
        <f ca="1">T231*INDEX('Currency exchange rate'!$E$2:$E$50,MATCH('University Data'!P231,'Currency exchange rate'!$A$2:$A$50,0))</f>
        <v>1644.6000000000001</v>
      </c>
      <c r="V231" s="128">
        <f t="shared" ca="1" si="3"/>
        <v>2466.9</v>
      </c>
    </row>
    <row r="232" spans="1:22" ht="27.6">
      <c r="A232" s="126">
        <v>4431</v>
      </c>
      <c r="B232" s="2" t="s">
        <v>405</v>
      </c>
      <c r="C232" s="2" t="s">
        <v>406</v>
      </c>
      <c r="D232" s="2" t="s">
        <v>599</v>
      </c>
      <c r="E232" s="4" t="s">
        <v>284</v>
      </c>
      <c r="F232" s="2">
        <v>4</v>
      </c>
      <c r="G232" s="2">
        <v>4</v>
      </c>
      <c r="H232" s="41" t="s">
        <v>492</v>
      </c>
      <c r="I232" s="23" t="s">
        <v>442</v>
      </c>
      <c r="J232" s="4"/>
      <c r="K232" s="18" t="s">
        <v>402</v>
      </c>
      <c r="L232" s="60"/>
      <c r="M232" s="61"/>
      <c r="N232" s="61"/>
      <c r="O232" s="61"/>
      <c r="P232" s="20" t="str">
        <f>VLOOKUP(C232,'Currency code lookup'!$A$2:$C$156,2,0)</f>
        <v>USD</v>
      </c>
      <c r="Q232" s="99">
        <v>850</v>
      </c>
      <c r="R232" s="36">
        <f ca="1">Q232*INDEX('Currency exchange rate'!$E$2:$E$50,MATCH('University Data'!P232,'Currency exchange rate'!$A$2:$A$50,0))</f>
        <v>1127.95</v>
      </c>
      <c r="S232" s="79" t="s">
        <v>403</v>
      </c>
      <c r="T232" s="99">
        <v>700</v>
      </c>
      <c r="U232" s="37">
        <f ca="1">T232*INDEX('Currency exchange rate'!$E$2:$E$50,MATCH('University Data'!P232,'Currency exchange rate'!$A$2:$A$50,0))</f>
        <v>928.9</v>
      </c>
      <c r="V232" s="128">
        <f t="shared" ca="1" si="3"/>
        <v>2056.85</v>
      </c>
    </row>
    <row r="233" spans="1:22" ht="14.45">
      <c r="A233" s="126">
        <v>4306</v>
      </c>
      <c r="B233" s="2" t="s">
        <v>405</v>
      </c>
      <c r="C233" s="2" t="s">
        <v>406</v>
      </c>
      <c r="D233" s="2" t="s">
        <v>600</v>
      </c>
      <c r="E233" s="4" t="s">
        <v>285</v>
      </c>
      <c r="F233" s="2">
        <v>1</v>
      </c>
      <c r="G233" s="2">
        <v>1</v>
      </c>
      <c r="H233" s="41" t="s">
        <v>524</v>
      </c>
      <c r="I233" s="26" t="s">
        <v>413</v>
      </c>
      <c r="J233" s="4"/>
      <c r="K233" s="18" t="s">
        <v>402</v>
      </c>
      <c r="L233" s="60"/>
      <c r="M233" s="61"/>
      <c r="N233" s="61">
        <v>3.03</v>
      </c>
      <c r="O233" s="61">
        <v>3.23</v>
      </c>
      <c r="P233" s="20" t="str">
        <f>VLOOKUP(C233,'Currency code lookup'!$A$2:$C$156,2,0)</f>
        <v>USD</v>
      </c>
      <c r="Q233" s="99">
        <v>450</v>
      </c>
      <c r="R233" s="36">
        <f ca="1">Q233*INDEX('Currency exchange rate'!$E$2:$E$50,MATCH('University Data'!P233,'Currency exchange rate'!$A$2:$A$50,0))</f>
        <v>597.15</v>
      </c>
      <c r="S233" s="79" t="s">
        <v>403</v>
      </c>
      <c r="T233" s="99">
        <f>17400/12</f>
        <v>1450</v>
      </c>
      <c r="U233" s="37">
        <f ca="1">T233*INDEX('Currency exchange rate'!$E$2:$E$50,MATCH('University Data'!P233,'Currency exchange rate'!$A$2:$A$50,0))</f>
        <v>1924.1499999999999</v>
      </c>
      <c r="V233" s="128">
        <f t="shared" ca="1" si="3"/>
        <v>2521.2999999999997</v>
      </c>
    </row>
    <row r="234" spans="1:22" ht="27.6">
      <c r="A234" s="126">
        <v>4109</v>
      </c>
      <c r="B234" s="2" t="s">
        <v>405</v>
      </c>
      <c r="C234" s="2" t="s">
        <v>406</v>
      </c>
      <c r="D234" s="2" t="s">
        <v>601</v>
      </c>
      <c r="E234" s="2" t="s">
        <v>286</v>
      </c>
      <c r="F234" s="2">
        <v>2</v>
      </c>
      <c r="G234" s="2">
        <v>2</v>
      </c>
      <c r="H234" s="41" t="s">
        <v>492</v>
      </c>
      <c r="I234" s="23" t="s">
        <v>464</v>
      </c>
      <c r="J234" s="4"/>
      <c r="K234" s="18" t="s">
        <v>402</v>
      </c>
      <c r="L234" s="60">
        <v>4.05</v>
      </c>
      <c r="M234" s="61">
        <v>4.09</v>
      </c>
      <c r="N234" s="61">
        <v>4.01</v>
      </c>
      <c r="O234" s="61">
        <v>4.05</v>
      </c>
      <c r="P234" s="20" t="str">
        <f>VLOOKUP(C234,'Currency code lookup'!$A$2:$C$156,2,0)</f>
        <v>USD</v>
      </c>
      <c r="Q234" s="99">
        <v>2000</v>
      </c>
      <c r="R234" s="36">
        <f ca="1">Q234*INDEX('Currency exchange rate'!$E$2:$E$50,MATCH('University Data'!P234,'Currency exchange rate'!$A$2:$A$50,0))</f>
        <v>2654</v>
      </c>
      <c r="S234" s="79" t="s">
        <v>403</v>
      </c>
      <c r="T234" s="99">
        <v>1100</v>
      </c>
      <c r="U234" s="37">
        <f ca="1">T234*INDEX('Currency exchange rate'!$E$2:$E$50,MATCH('University Data'!P234,'Currency exchange rate'!$A$2:$A$50,0))</f>
        <v>1459.7</v>
      </c>
      <c r="V234" s="128">
        <f t="shared" ca="1" si="3"/>
        <v>4113.7</v>
      </c>
    </row>
    <row r="235" spans="1:22" ht="14.45">
      <c r="A235" s="126">
        <v>4349</v>
      </c>
      <c r="B235" s="2" t="s">
        <v>448</v>
      </c>
      <c r="C235" s="2" t="s">
        <v>602</v>
      </c>
      <c r="D235" s="2" t="s">
        <v>603</v>
      </c>
      <c r="E235" s="2" t="s">
        <v>287</v>
      </c>
      <c r="F235" s="2">
        <v>2</v>
      </c>
      <c r="G235" s="2">
        <v>2</v>
      </c>
      <c r="H235" s="41"/>
      <c r="I235" s="23" t="s">
        <v>419</v>
      </c>
      <c r="J235" s="4"/>
      <c r="K235" s="18" t="s">
        <v>402</v>
      </c>
      <c r="L235" s="60"/>
      <c r="M235" s="61"/>
      <c r="N235" s="61">
        <v>3.95</v>
      </c>
      <c r="O235" s="61">
        <v>3.95</v>
      </c>
      <c r="P235" s="20" t="str">
        <f>VLOOKUP(C235,'Currency code lookup'!$A$2:$C$156,2,0)</f>
        <v>ZAR</v>
      </c>
      <c r="Q235" s="99">
        <v>10300</v>
      </c>
      <c r="R235" s="36">
        <f ca="1">Q235*INDEX('Currency exchange rate'!$E$2:$E$50,MATCH('University Data'!P235,'Currency exchange rate'!$A$2:$A$50,0))</f>
        <v>705.55000000000007</v>
      </c>
      <c r="S235" s="79" t="s">
        <v>403</v>
      </c>
      <c r="T235" s="99">
        <v>9000</v>
      </c>
      <c r="U235" s="37">
        <f ca="1">T235*INDEX('Currency exchange rate'!$E$2:$E$50,MATCH('University Data'!P235,'Currency exchange rate'!$A$2:$A$50,0))</f>
        <v>616.5</v>
      </c>
      <c r="V235" s="128">
        <f t="shared" ca="1" si="3"/>
        <v>1322.0500000000002</v>
      </c>
    </row>
    <row r="236" spans="1:22" ht="14.45">
      <c r="A236" s="126">
        <v>4194</v>
      </c>
      <c r="B236" s="2" t="s">
        <v>448</v>
      </c>
      <c r="C236" s="2" t="s">
        <v>602</v>
      </c>
      <c r="D236" s="2" t="s">
        <v>603</v>
      </c>
      <c r="E236" s="2" t="s">
        <v>288</v>
      </c>
      <c r="F236" s="2">
        <v>2</v>
      </c>
      <c r="G236" s="2">
        <v>2</v>
      </c>
      <c r="H236" s="41"/>
      <c r="I236" s="23" t="s">
        <v>401</v>
      </c>
      <c r="J236" s="4"/>
      <c r="K236" s="18" t="s">
        <v>402</v>
      </c>
      <c r="L236" s="60"/>
      <c r="M236" s="61"/>
      <c r="N236" s="61">
        <v>2.83</v>
      </c>
      <c r="O236" s="61">
        <v>2.83</v>
      </c>
      <c r="P236" s="20" t="str">
        <f>VLOOKUP(C236,'Currency code lookup'!$A$2:$C$156,2,0)</f>
        <v>ZAR</v>
      </c>
      <c r="Q236" s="99">
        <v>10300</v>
      </c>
      <c r="R236" s="36">
        <f ca="1">Q236*INDEX('Currency exchange rate'!$E$2:$E$50,MATCH('University Data'!P236,'Currency exchange rate'!$A$2:$A$50,0))</f>
        <v>705.55000000000007</v>
      </c>
      <c r="S236" s="79" t="s">
        <v>403</v>
      </c>
      <c r="T236" s="99">
        <v>9000</v>
      </c>
      <c r="U236" s="37">
        <f ca="1">T236*INDEX('Currency exchange rate'!$E$2:$E$50,MATCH('University Data'!P236,'Currency exchange rate'!$A$2:$A$50,0))</f>
        <v>616.5</v>
      </c>
      <c r="V236" s="128">
        <f t="shared" ca="1" si="3"/>
        <v>1322.0500000000002</v>
      </c>
    </row>
    <row r="237" spans="1:22" ht="14.45">
      <c r="A237" s="126">
        <v>4269</v>
      </c>
      <c r="B237" s="2" t="s">
        <v>405</v>
      </c>
      <c r="C237" s="2" t="s">
        <v>406</v>
      </c>
      <c r="D237" s="2" t="s">
        <v>604</v>
      </c>
      <c r="E237" s="2" t="s">
        <v>289</v>
      </c>
      <c r="F237" s="2">
        <v>3</v>
      </c>
      <c r="G237" s="2">
        <v>3</v>
      </c>
      <c r="H237" s="41" t="s">
        <v>492</v>
      </c>
      <c r="I237" s="23" t="s">
        <v>413</v>
      </c>
      <c r="J237" s="4"/>
      <c r="K237" s="18" t="s">
        <v>402</v>
      </c>
      <c r="L237" s="60">
        <v>3.56</v>
      </c>
      <c r="M237" s="61">
        <v>3.78</v>
      </c>
      <c r="N237" s="61">
        <v>3.25</v>
      </c>
      <c r="O237" s="61">
        <v>3.25</v>
      </c>
      <c r="P237" s="20" t="str">
        <f>VLOOKUP(C237,'Currency code lookup'!$A$2:$C$156,2,0)</f>
        <v>USD</v>
      </c>
      <c r="Q237" s="99">
        <v>1000</v>
      </c>
      <c r="R237" s="36">
        <f ca="1">Q237*INDEX('Currency exchange rate'!$E$2:$E$50,MATCH('University Data'!P237,'Currency exchange rate'!$A$2:$A$50,0))</f>
        <v>1327</v>
      </c>
      <c r="S237" s="79" t="s">
        <v>403</v>
      </c>
      <c r="T237" s="99">
        <v>700</v>
      </c>
      <c r="U237" s="37">
        <f ca="1">T237*INDEX('Currency exchange rate'!$E$2:$E$50,MATCH('University Data'!P237,'Currency exchange rate'!$A$2:$A$50,0))</f>
        <v>928.9</v>
      </c>
      <c r="V237" s="128">
        <f t="shared" ca="1" si="3"/>
        <v>2255.9</v>
      </c>
    </row>
    <row r="238" spans="1:22" ht="14.45">
      <c r="A238" s="126">
        <v>4082</v>
      </c>
      <c r="B238" s="2" t="s">
        <v>347</v>
      </c>
      <c r="C238" s="2" t="s">
        <v>376</v>
      </c>
      <c r="D238" s="2" t="s">
        <v>605</v>
      </c>
      <c r="E238" s="2" t="s">
        <v>290</v>
      </c>
      <c r="F238" s="2">
        <v>0</v>
      </c>
      <c r="G238" s="2">
        <v>4</v>
      </c>
      <c r="H238" s="43" t="s">
        <v>492</v>
      </c>
      <c r="I238" s="23" t="s">
        <v>401</v>
      </c>
      <c r="J238" s="4"/>
      <c r="K238" s="18" t="s">
        <v>402</v>
      </c>
      <c r="L238" s="60">
        <v>3.09</v>
      </c>
      <c r="M238" s="61">
        <v>3.29</v>
      </c>
      <c r="N238" s="61"/>
      <c r="O238" s="61"/>
      <c r="P238" s="20" t="str">
        <f>VLOOKUP(C238,'Currency code lookup'!$A$2:$C$156,2,0)</f>
        <v>GBP</v>
      </c>
      <c r="Q238" s="99">
        <v>840</v>
      </c>
      <c r="R238" s="36">
        <f ca="1">Q238*INDEX('Currency exchange rate'!$E$2:$E$50,MATCH('University Data'!P238,'Currency exchange rate'!$A$2:$A$50,0))</f>
        <v>1448.328</v>
      </c>
      <c r="S238" s="79" t="s">
        <v>417</v>
      </c>
      <c r="T238" s="99">
        <f>170*4</f>
        <v>680</v>
      </c>
      <c r="U238" s="37">
        <f ca="1">T238*INDEX('Currency exchange rate'!$E$2:$E$50,MATCH('University Data'!P238,'Currency exchange rate'!$A$2:$A$50,0))</f>
        <v>1172.4559999999999</v>
      </c>
      <c r="V238" s="128">
        <f t="shared" ca="1" si="3"/>
        <v>2620.7839999999997</v>
      </c>
    </row>
    <row r="239" spans="1:22" ht="27.6">
      <c r="A239" s="126">
        <v>4180</v>
      </c>
      <c r="B239" s="2" t="s">
        <v>347</v>
      </c>
      <c r="C239" s="2" t="s">
        <v>376</v>
      </c>
      <c r="D239" s="2" t="s">
        <v>605</v>
      </c>
      <c r="E239" s="2" t="s">
        <v>291</v>
      </c>
      <c r="F239" s="2">
        <v>0</v>
      </c>
      <c r="G239" s="2">
        <v>2</v>
      </c>
      <c r="H239" s="41" t="s">
        <v>492</v>
      </c>
      <c r="I239" s="23" t="s">
        <v>419</v>
      </c>
      <c r="J239" s="4"/>
      <c r="K239" s="18" t="s">
        <v>402</v>
      </c>
      <c r="L239" s="60">
        <v>3.5</v>
      </c>
      <c r="M239" s="61">
        <v>3.5</v>
      </c>
      <c r="N239" s="61"/>
      <c r="O239" s="61"/>
      <c r="P239" s="20" t="str">
        <f>VLOOKUP(C239,'Currency code lookup'!$A$2:$C$156,2,0)</f>
        <v>GBP</v>
      </c>
      <c r="Q239" s="99">
        <v>840</v>
      </c>
      <c r="R239" s="36">
        <f ca="1">Q239*INDEX('Currency exchange rate'!$E$2:$E$50,MATCH('University Data'!P239,'Currency exchange rate'!$A$2:$A$50,0))</f>
        <v>1448.328</v>
      </c>
      <c r="S239" s="79" t="s">
        <v>417</v>
      </c>
      <c r="T239" s="99">
        <f>170*4</f>
        <v>680</v>
      </c>
      <c r="U239" s="37">
        <f ca="1">T239*INDEX('Currency exchange rate'!$E$2:$E$50,MATCH('University Data'!P239,'Currency exchange rate'!$A$2:$A$50,0))</f>
        <v>1172.4559999999999</v>
      </c>
      <c r="V239" s="128">
        <f t="shared" ca="1" si="3"/>
        <v>2620.7839999999997</v>
      </c>
    </row>
    <row r="240" spans="1:22" ht="55.15">
      <c r="A240" s="126">
        <v>4154</v>
      </c>
      <c r="B240" s="2" t="s">
        <v>405</v>
      </c>
      <c r="C240" s="2" t="s">
        <v>406</v>
      </c>
      <c r="D240" s="2" t="s">
        <v>606</v>
      </c>
      <c r="E240" s="2" t="s">
        <v>292</v>
      </c>
      <c r="F240" s="2">
        <v>2</v>
      </c>
      <c r="G240" s="2">
        <v>2</v>
      </c>
      <c r="H240" s="41" t="s">
        <v>492</v>
      </c>
      <c r="I240" s="23" t="s">
        <v>401</v>
      </c>
      <c r="J240" s="4" t="s">
        <v>607</v>
      </c>
      <c r="K240" s="18" t="s">
        <v>402</v>
      </c>
      <c r="L240" s="60">
        <v>3.78</v>
      </c>
      <c r="M240" s="61">
        <v>4.13</v>
      </c>
      <c r="N240" s="61">
        <v>3.69</v>
      </c>
      <c r="O240" s="61">
        <v>4</v>
      </c>
      <c r="P240" s="20" t="str">
        <f>VLOOKUP(C240,'Currency code lookup'!$A$2:$C$156,2,0)</f>
        <v>USD</v>
      </c>
      <c r="Q240" s="99">
        <v>920</v>
      </c>
      <c r="R240" s="36">
        <f ca="1">Q240*INDEX('Currency exchange rate'!$E$2:$E$50,MATCH('University Data'!P240,'Currency exchange rate'!$A$2:$A$50,0))</f>
        <v>1220.8399999999999</v>
      </c>
      <c r="S240" s="79" t="s">
        <v>403</v>
      </c>
      <c r="T240" s="99">
        <v>1100</v>
      </c>
      <c r="U240" s="37">
        <f ca="1">T240*INDEX('Currency exchange rate'!$E$2:$E$50,MATCH('University Data'!P240,'Currency exchange rate'!$A$2:$A$50,0))</f>
        <v>1459.7</v>
      </c>
      <c r="V240" s="128">
        <f t="shared" ca="1" si="3"/>
        <v>2680.54</v>
      </c>
    </row>
    <row r="241" spans="1:22" ht="14.45">
      <c r="A241" s="126">
        <v>4093</v>
      </c>
      <c r="B241" s="2" t="s">
        <v>347</v>
      </c>
      <c r="C241" s="2" t="s">
        <v>373</v>
      </c>
      <c r="D241" s="2" t="s">
        <v>608</v>
      </c>
      <c r="E241" s="2" t="s">
        <v>293</v>
      </c>
      <c r="F241" s="2">
        <v>40</v>
      </c>
      <c r="G241" s="2">
        <v>30</v>
      </c>
      <c r="H241" s="41"/>
      <c r="I241" s="23" t="s">
        <v>413</v>
      </c>
      <c r="J241" s="4" t="s">
        <v>609</v>
      </c>
      <c r="K241" s="18" t="s">
        <v>402</v>
      </c>
      <c r="L241" s="60">
        <v>2.98</v>
      </c>
      <c r="M241" s="61">
        <v>3.5</v>
      </c>
      <c r="N241" s="61">
        <v>3.45</v>
      </c>
      <c r="O241" s="61">
        <v>3.96</v>
      </c>
      <c r="P241" s="20" t="str">
        <f>VLOOKUP(C241,'Currency code lookup'!$A$2:$C$156,2,0)</f>
        <v>CHF</v>
      </c>
      <c r="Q241" s="99">
        <v>975</v>
      </c>
      <c r="R241" s="36">
        <f ca="1">Q241*INDEX('Currency exchange rate'!$E$2:$E$50,MATCH('University Data'!P241,'Currency exchange rate'!$A$2:$A$50,0))</f>
        <v>1569.75</v>
      </c>
      <c r="S241" s="79" t="s">
        <v>403</v>
      </c>
      <c r="T241" s="99">
        <v>665</v>
      </c>
      <c r="U241" s="37">
        <f ca="1">T241*INDEX('Currency exchange rate'!$E$2:$E$50,MATCH('University Data'!P241,'Currency exchange rate'!$A$2:$A$50,0))</f>
        <v>1070.6500000000001</v>
      </c>
      <c r="V241" s="128">
        <f t="shared" ca="1" si="3"/>
        <v>2640.4</v>
      </c>
    </row>
    <row r="242" spans="1:22" ht="27.6">
      <c r="A242" s="126">
        <v>4375</v>
      </c>
      <c r="B242" s="2" t="s">
        <v>347</v>
      </c>
      <c r="C242" s="2" t="s">
        <v>373</v>
      </c>
      <c r="D242" s="2" t="s">
        <v>608</v>
      </c>
      <c r="E242" s="2" t="s">
        <v>294</v>
      </c>
      <c r="F242" s="2">
        <v>2</v>
      </c>
      <c r="G242" s="2">
        <v>0</v>
      </c>
      <c r="H242" s="41" t="s">
        <v>501</v>
      </c>
      <c r="I242" s="23" t="s">
        <v>419</v>
      </c>
      <c r="J242" s="4"/>
      <c r="K242" s="18" t="s">
        <v>15</v>
      </c>
      <c r="L242" s="60"/>
      <c r="M242" s="61"/>
      <c r="N242" s="61">
        <v>3.63</v>
      </c>
      <c r="O242" s="61">
        <v>3.63</v>
      </c>
      <c r="P242" s="20" t="str">
        <f>VLOOKUP(C242,'Currency code lookup'!$A$2:$C$156,2,0)</f>
        <v>CHF</v>
      </c>
      <c r="Q242" s="99">
        <v>975</v>
      </c>
      <c r="R242" s="36">
        <f ca="1">Q242*INDEX('Currency exchange rate'!$E$2:$E$50,MATCH('University Data'!P242,'Currency exchange rate'!$A$2:$A$50,0))</f>
        <v>1569.75</v>
      </c>
      <c r="S242" s="79" t="s">
        <v>403</v>
      </c>
      <c r="T242" s="99">
        <v>665</v>
      </c>
      <c r="U242" s="37">
        <f ca="1">T242*INDEX('Currency exchange rate'!$E$2:$E$50,MATCH('University Data'!P242,'Currency exchange rate'!$A$2:$A$50,0))</f>
        <v>1070.6500000000001</v>
      </c>
      <c r="V242" s="128">
        <f t="shared" ca="1" si="3"/>
        <v>2640.4</v>
      </c>
    </row>
    <row r="243" spans="1:22" ht="14.45">
      <c r="A243" s="126">
        <v>4084</v>
      </c>
      <c r="B243" s="2" t="s">
        <v>347</v>
      </c>
      <c r="C243" s="2" t="s">
        <v>376</v>
      </c>
      <c r="D243" s="2" t="s">
        <v>610</v>
      </c>
      <c r="E243" s="2" t="s">
        <v>295</v>
      </c>
      <c r="F243" s="2">
        <v>0</v>
      </c>
      <c r="G243" s="2">
        <v>4</v>
      </c>
      <c r="H243" s="41" t="s">
        <v>492</v>
      </c>
      <c r="I243" s="23" t="s">
        <v>413</v>
      </c>
      <c r="J243" s="4"/>
      <c r="K243" s="18" t="s">
        <v>402</v>
      </c>
      <c r="L243" s="60"/>
      <c r="M243" s="61"/>
      <c r="N243" s="61"/>
      <c r="O243" s="61"/>
      <c r="P243" s="20" t="str">
        <f>VLOOKUP(C243,'Currency code lookup'!$A$2:$C$156,2,0)</f>
        <v>GBP</v>
      </c>
      <c r="Q243" s="99">
        <v>400</v>
      </c>
      <c r="R243" s="36">
        <f ca="1">Q243*INDEX('Currency exchange rate'!$E$2:$E$50,MATCH('University Data'!P243,'Currency exchange rate'!$A$2:$A$50,0))</f>
        <v>689.68</v>
      </c>
      <c r="S243" s="79" t="s">
        <v>417</v>
      </c>
      <c r="T243" s="99">
        <v>1000</v>
      </c>
      <c r="U243" s="37">
        <f ca="1">T243*INDEX('Currency exchange rate'!$E$2:$E$50,MATCH('University Data'!P243,'Currency exchange rate'!$A$2:$A$50,0))</f>
        <v>1724.2</v>
      </c>
      <c r="V243" s="128">
        <f t="shared" ca="1" si="3"/>
        <v>2413.88</v>
      </c>
    </row>
    <row r="244" spans="1:22" ht="14.45">
      <c r="A244" s="126">
        <v>4136</v>
      </c>
      <c r="B244" s="2" t="s">
        <v>410</v>
      </c>
      <c r="C244" s="2" t="s">
        <v>411</v>
      </c>
      <c r="D244" s="2" t="s">
        <v>611</v>
      </c>
      <c r="E244" s="2" t="s">
        <v>296</v>
      </c>
      <c r="F244" s="2">
        <v>2</v>
      </c>
      <c r="G244" s="2">
        <v>0</v>
      </c>
      <c r="H244" s="41" t="s">
        <v>492</v>
      </c>
      <c r="I244" s="23" t="s">
        <v>413</v>
      </c>
      <c r="J244" s="4"/>
      <c r="K244" s="18" t="s">
        <v>402</v>
      </c>
      <c r="L244" s="60"/>
      <c r="M244" s="61"/>
      <c r="N244" s="61">
        <v>3.68</v>
      </c>
      <c r="O244" s="61">
        <v>3.8</v>
      </c>
      <c r="P244" s="20" t="str">
        <f>VLOOKUP(C244,'Currency code lookup'!$A$2:$C$156,2,0)</f>
        <v>AUD</v>
      </c>
      <c r="Q244" s="99">
        <v>1300</v>
      </c>
      <c r="R244" s="36">
        <f ca="1">Q244*INDEX('Currency exchange rate'!$E$2:$E$50,MATCH('University Data'!P244,'Currency exchange rate'!$A$2:$A$50,0))</f>
        <v>1068.99</v>
      </c>
      <c r="S244" s="79" t="s">
        <v>403</v>
      </c>
      <c r="T244" s="99">
        <v>2000</v>
      </c>
      <c r="U244" s="37">
        <f ca="1">T244*INDEX('Currency exchange rate'!$E$2:$E$50,MATCH('University Data'!P244,'Currency exchange rate'!$A$2:$A$50,0))</f>
        <v>1644.6000000000001</v>
      </c>
      <c r="V244" s="128">
        <f t="shared" ca="1" si="3"/>
        <v>2713.59</v>
      </c>
    </row>
    <row r="245" spans="1:22" ht="14.45">
      <c r="A245" s="126">
        <v>4095</v>
      </c>
      <c r="B245" s="2" t="s">
        <v>16</v>
      </c>
      <c r="C245" s="2" t="s">
        <v>367</v>
      </c>
      <c r="D245" s="2" t="s">
        <v>408</v>
      </c>
      <c r="E245" s="2" t="s">
        <v>297</v>
      </c>
      <c r="F245" s="2">
        <v>3</v>
      </c>
      <c r="G245" s="2">
        <v>3</v>
      </c>
      <c r="H245" s="41" t="s">
        <v>492</v>
      </c>
      <c r="I245" s="23" t="s">
        <v>401</v>
      </c>
      <c r="J245" s="4"/>
      <c r="K245" s="18" t="s">
        <v>402</v>
      </c>
      <c r="L245" s="60"/>
      <c r="M245" s="61"/>
      <c r="N245" s="61">
        <v>3</v>
      </c>
      <c r="O245" s="61">
        <v>3</v>
      </c>
      <c r="P245" s="20" t="str">
        <f>VLOOKUP(C245,'Currency code lookup'!$A$2:$C$156,2,0)</f>
        <v>PHP</v>
      </c>
      <c r="Q245" s="99">
        <v>35000</v>
      </c>
      <c r="R245" s="36">
        <f ca="1">Q245*INDEX('Currency exchange rate'!$E$2:$E$50,MATCH('University Data'!P245,'Currency exchange rate'!$A$2:$A$50,0))</f>
        <v>813.4</v>
      </c>
      <c r="S245" s="79" t="s">
        <v>403</v>
      </c>
      <c r="T245" s="99">
        <v>20000</v>
      </c>
      <c r="U245" s="37">
        <f ca="1">T245*INDEX('Currency exchange rate'!$E$2:$E$50,MATCH('University Data'!P245,'Currency exchange rate'!$A$2:$A$50,0))</f>
        <v>464.8</v>
      </c>
      <c r="V245" s="128">
        <f t="shared" ca="1" si="3"/>
        <v>1278.2</v>
      </c>
    </row>
    <row r="246" spans="1:22" ht="81.75" customHeight="1">
      <c r="A246" s="126">
        <v>4236</v>
      </c>
      <c r="B246" s="2" t="s">
        <v>405</v>
      </c>
      <c r="C246" s="2" t="s">
        <v>435</v>
      </c>
      <c r="D246" s="2" t="s">
        <v>612</v>
      </c>
      <c r="E246" s="4" t="s">
        <v>298</v>
      </c>
      <c r="F246" s="2">
        <v>8</v>
      </c>
      <c r="G246" s="2">
        <v>2</v>
      </c>
      <c r="H246" s="41" t="s">
        <v>613</v>
      </c>
      <c r="I246" s="23" t="s">
        <v>401</v>
      </c>
      <c r="J246" s="4" t="s">
        <v>614</v>
      </c>
      <c r="K246" s="18" t="s">
        <v>15</v>
      </c>
      <c r="L246" s="60"/>
      <c r="M246" s="61"/>
      <c r="N246" s="61">
        <v>3.52</v>
      </c>
      <c r="O246" s="61">
        <v>4.01</v>
      </c>
      <c r="P246" s="20" t="str">
        <f>VLOOKUP(C246,'Currency code lookup'!$A$2:$C$156,2,0)</f>
        <v>CAD</v>
      </c>
      <c r="Q246" s="99">
        <v>1100</v>
      </c>
      <c r="R246" s="36">
        <f ca="1">Q246*INDEX('Currency exchange rate'!$E$2:$E$50,MATCH('University Data'!P246,'Currency exchange rate'!$A$2:$A$50,0))</f>
        <v>1044.45</v>
      </c>
      <c r="S246" s="79" t="s">
        <v>403</v>
      </c>
      <c r="T246" s="99">
        <v>1500</v>
      </c>
      <c r="U246" s="37">
        <f ca="1">T246*INDEX('Currency exchange rate'!$E$2:$E$50,MATCH('University Data'!P246,'Currency exchange rate'!$A$2:$A$50,0))</f>
        <v>1424.25</v>
      </c>
      <c r="V246" s="128">
        <f t="shared" ca="1" si="3"/>
        <v>2468.6999999999998</v>
      </c>
    </row>
    <row r="247" spans="1:22" ht="78" customHeight="1">
      <c r="A247" s="126">
        <v>4470</v>
      </c>
      <c r="B247" s="2" t="s">
        <v>405</v>
      </c>
      <c r="C247" s="2" t="s">
        <v>435</v>
      </c>
      <c r="D247" s="2" t="s">
        <v>615</v>
      </c>
      <c r="E247" s="6" t="s">
        <v>299</v>
      </c>
      <c r="F247" s="2">
        <v>5</v>
      </c>
      <c r="G247" s="2">
        <v>5</v>
      </c>
      <c r="H247" s="44"/>
      <c r="I247" s="23" t="s">
        <v>413</v>
      </c>
      <c r="J247" s="4" t="s">
        <v>616</v>
      </c>
      <c r="K247" s="18" t="s">
        <v>402</v>
      </c>
      <c r="L247" s="60"/>
      <c r="M247" s="61"/>
      <c r="N247" s="61"/>
      <c r="O247" s="61"/>
      <c r="P247" s="20" t="str">
        <f>VLOOKUP(C247,'Currency code lookup'!$A$2:$C$156,2,0)</f>
        <v>CAD</v>
      </c>
      <c r="Q247" s="99">
        <v>600</v>
      </c>
      <c r="R247" s="36">
        <f ca="1">Q247*INDEX('Currency exchange rate'!$E$2:$E$50,MATCH('University Data'!P247,'Currency exchange rate'!$A$2:$A$50,0))</f>
        <v>569.70000000000005</v>
      </c>
      <c r="S247" s="79" t="s">
        <v>403</v>
      </c>
      <c r="T247" s="99">
        <v>1000</v>
      </c>
      <c r="U247" s="37">
        <f ca="1">T247*INDEX('Currency exchange rate'!$E$2:$E$50,MATCH('University Data'!P247,'Currency exchange rate'!$A$2:$A$50,0))</f>
        <v>949.5</v>
      </c>
      <c r="V247" s="128">
        <f t="shared" ca="1" si="3"/>
        <v>1519.2</v>
      </c>
    </row>
    <row r="248" spans="1:22" ht="27.6">
      <c r="A248" s="126">
        <v>4103</v>
      </c>
      <c r="B248" s="2" t="s">
        <v>405</v>
      </c>
      <c r="C248" s="2" t="s">
        <v>435</v>
      </c>
      <c r="D248" s="2" t="s">
        <v>615</v>
      </c>
      <c r="E248" s="2" t="s">
        <v>300</v>
      </c>
      <c r="F248" s="2">
        <v>8</v>
      </c>
      <c r="G248" s="2">
        <v>0</v>
      </c>
      <c r="H248" s="41" t="s">
        <v>492</v>
      </c>
      <c r="I248" s="23" t="s">
        <v>442</v>
      </c>
      <c r="J248" s="4"/>
      <c r="K248" s="18" t="s">
        <v>15</v>
      </c>
      <c r="L248" s="60"/>
      <c r="M248" s="61"/>
      <c r="N248" s="61"/>
      <c r="O248" s="61"/>
      <c r="P248" s="20" t="str">
        <f>VLOOKUP(C248,'Currency code lookup'!$A$2:$C$156,2,0)</f>
        <v>CAD</v>
      </c>
      <c r="Q248" s="99">
        <v>600</v>
      </c>
      <c r="R248" s="36">
        <f ca="1">Q248*INDEX('Currency exchange rate'!$E$2:$E$50,MATCH('University Data'!P248,'Currency exchange rate'!$A$2:$A$50,0))</f>
        <v>569.70000000000005</v>
      </c>
      <c r="S248" s="79" t="s">
        <v>403</v>
      </c>
      <c r="T248" s="99">
        <v>1000</v>
      </c>
      <c r="U248" s="37">
        <f ca="1">T248*INDEX('Currency exchange rate'!$E$2:$E$50,MATCH('University Data'!P248,'Currency exchange rate'!$A$2:$A$50,0))</f>
        <v>949.5</v>
      </c>
      <c r="V248" s="128">
        <f t="shared" ca="1" si="3"/>
        <v>1519.2</v>
      </c>
    </row>
    <row r="249" spans="1:22" ht="14.45">
      <c r="A249" s="126">
        <v>4104</v>
      </c>
      <c r="B249" s="2" t="s">
        <v>347</v>
      </c>
      <c r="C249" s="2" t="s">
        <v>344</v>
      </c>
      <c r="D249" s="2" t="s">
        <v>617</v>
      </c>
      <c r="E249" s="2" t="s">
        <v>301</v>
      </c>
      <c r="F249" s="2">
        <v>0</v>
      </c>
      <c r="G249" s="2">
        <v>4</v>
      </c>
      <c r="H249" s="41"/>
      <c r="I249" s="23" t="s">
        <v>413</v>
      </c>
      <c r="J249" s="4"/>
      <c r="K249" s="18" t="s">
        <v>402</v>
      </c>
      <c r="L249" s="60">
        <v>3.44</v>
      </c>
      <c r="M249" s="61">
        <v>3.96</v>
      </c>
      <c r="N249" s="61">
        <v>3.34</v>
      </c>
      <c r="O249" s="61">
        <v>3.46</v>
      </c>
      <c r="P249" s="20" t="str">
        <f>VLOOKUP(C249,'Currency code lookup'!$A$2:$C$156,2,0)</f>
        <v>EUR</v>
      </c>
      <c r="Q249" s="99">
        <v>800</v>
      </c>
      <c r="R249" s="36">
        <f ca="1">Q249*INDEX('Currency exchange rate'!$E$2:$E$50,MATCH('University Data'!P249,'Currency exchange rate'!$A$2:$A$50,0))</f>
        <v>1195.5999999999999</v>
      </c>
      <c r="S249" s="79" t="s">
        <v>403</v>
      </c>
      <c r="T249" s="99">
        <v>450</v>
      </c>
      <c r="U249" s="37">
        <f ca="1">T249*INDEX('Currency exchange rate'!$E$2:$E$50,MATCH('University Data'!P249,'Currency exchange rate'!$A$2:$A$50,0))</f>
        <v>672.52499999999998</v>
      </c>
      <c r="V249" s="128">
        <f t="shared" ca="1" si="3"/>
        <v>1868.125</v>
      </c>
    </row>
    <row r="250" spans="1:22" ht="14.45">
      <c r="A250" s="126">
        <v>4332</v>
      </c>
      <c r="B250" s="2" t="s">
        <v>347</v>
      </c>
      <c r="C250" s="2" t="s">
        <v>376</v>
      </c>
      <c r="D250" s="2" t="s">
        <v>618</v>
      </c>
      <c r="E250" s="2" t="s">
        <v>302</v>
      </c>
      <c r="F250" s="2">
        <v>8</v>
      </c>
      <c r="G250" s="2">
        <v>8</v>
      </c>
      <c r="H250" s="41" t="s">
        <v>492</v>
      </c>
      <c r="I250" s="23" t="s">
        <v>401</v>
      </c>
      <c r="J250" s="4"/>
      <c r="K250" s="18" t="s">
        <v>402</v>
      </c>
      <c r="L250" s="60">
        <v>3.56</v>
      </c>
      <c r="M250" s="61">
        <v>3.98</v>
      </c>
      <c r="N250" s="61">
        <v>3.43</v>
      </c>
      <c r="O250" s="61">
        <v>3.85</v>
      </c>
      <c r="P250" s="20" t="str">
        <f>VLOOKUP(C250,'Currency code lookup'!$A$2:$C$156,2,0)</f>
        <v>GBP</v>
      </c>
      <c r="Q250" s="99">
        <v>500</v>
      </c>
      <c r="R250" s="36">
        <f ca="1">Q250*INDEX('Currency exchange rate'!$E$2:$E$50,MATCH('University Data'!P250,'Currency exchange rate'!$A$2:$A$50,0))</f>
        <v>862.1</v>
      </c>
      <c r="S250" s="79" t="s">
        <v>403</v>
      </c>
      <c r="T250" s="99">
        <v>1000</v>
      </c>
      <c r="U250" s="37">
        <f ca="1">T250*INDEX('Currency exchange rate'!$E$2:$E$50,MATCH('University Data'!P250,'Currency exchange rate'!$A$2:$A$50,0))</f>
        <v>1724.2</v>
      </c>
      <c r="V250" s="128">
        <f t="shared" ca="1" si="3"/>
        <v>2586.3000000000002</v>
      </c>
    </row>
    <row r="251" spans="1:22" ht="14.45">
      <c r="A251" s="126">
        <v>4326</v>
      </c>
      <c r="B251" s="2" t="s">
        <v>347</v>
      </c>
      <c r="C251" s="2" t="s">
        <v>376</v>
      </c>
      <c r="D251" s="2" t="s">
        <v>619</v>
      </c>
      <c r="E251" s="2" t="s">
        <v>303</v>
      </c>
      <c r="F251" s="2">
        <v>3</v>
      </c>
      <c r="G251" s="2">
        <v>3</v>
      </c>
      <c r="H251" s="41" t="s">
        <v>492</v>
      </c>
      <c r="I251" s="23" t="s">
        <v>419</v>
      </c>
      <c r="J251" s="4" t="s">
        <v>445</v>
      </c>
      <c r="K251" s="18" t="s">
        <v>402</v>
      </c>
      <c r="L251" s="60">
        <v>3.42</v>
      </c>
      <c r="M251" s="61">
        <v>3.61</v>
      </c>
      <c r="N251" s="61">
        <v>3.21</v>
      </c>
      <c r="O251" s="61">
        <v>3.77</v>
      </c>
      <c r="P251" s="20" t="str">
        <f>VLOOKUP(C251,'Currency code lookup'!$A$2:$C$156,2,0)</f>
        <v>GBP</v>
      </c>
      <c r="Q251" s="99">
        <v>500</v>
      </c>
      <c r="R251" s="36">
        <f ca="1">Q251*INDEX('Currency exchange rate'!$E$2:$E$50,MATCH('University Data'!P251,'Currency exchange rate'!$A$2:$A$50,0))</f>
        <v>862.1</v>
      </c>
      <c r="S251" s="79" t="s">
        <v>403</v>
      </c>
      <c r="T251" s="99">
        <v>500</v>
      </c>
      <c r="U251" s="37">
        <f ca="1">T251*INDEX('Currency exchange rate'!$E$2:$E$50,MATCH('University Data'!P251,'Currency exchange rate'!$A$2:$A$50,0))</f>
        <v>862.1</v>
      </c>
      <c r="V251" s="128">
        <f t="shared" ca="1" si="3"/>
        <v>1724.2</v>
      </c>
    </row>
    <row r="252" spans="1:22" ht="27.6">
      <c r="A252" s="126">
        <v>4457</v>
      </c>
      <c r="B252" s="2" t="s">
        <v>347</v>
      </c>
      <c r="C252" s="2" t="s">
        <v>350</v>
      </c>
      <c r="D252" s="2" t="s">
        <v>620</v>
      </c>
      <c r="E252" s="2" t="s">
        <v>304</v>
      </c>
      <c r="F252" s="2">
        <v>0</v>
      </c>
      <c r="G252" s="2">
        <v>2</v>
      </c>
      <c r="H252" s="41"/>
      <c r="I252" s="23" t="s">
        <v>401</v>
      </c>
      <c r="J252" s="4"/>
      <c r="K252" s="18" t="s">
        <v>402</v>
      </c>
      <c r="L252" s="60"/>
      <c r="M252" s="61"/>
      <c r="N252" s="61"/>
      <c r="O252" s="61"/>
      <c r="P252" s="20" t="s">
        <v>621</v>
      </c>
      <c r="Q252" s="99">
        <v>365</v>
      </c>
      <c r="R252" s="36">
        <f ca="1">Q252*INDEX('Currency exchange rate'!$E$2:$E$50,MATCH('University Data'!P252,'Currency exchange rate'!$A$2:$A$50,0))</f>
        <v>545.49249999999995</v>
      </c>
      <c r="S252" s="79" t="s">
        <v>439</v>
      </c>
      <c r="T252" s="99">
        <v>250</v>
      </c>
      <c r="U252" s="37">
        <f ca="1">T252*INDEX('Currency exchange rate'!$E$2:$E$50,MATCH('University Data'!P252,'Currency exchange rate'!$A$2:$A$50,0))</f>
        <v>373.625</v>
      </c>
      <c r="V252" s="128">
        <f t="shared" ca="1" si="3"/>
        <v>919.11749999999995</v>
      </c>
    </row>
    <row r="253" spans="1:22" ht="14.45">
      <c r="A253" s="126">
        <v>4255</v>
      </c>
      <c r="B253" s="2" t="s">
        <v>347</v>
      </c>
      <c r="C253" s="2" t="s">
        <v>373</v>
      </c>
      <c r="D253" s="2" t="s">
        <v>622</v>
      </c>
      <c r="E253" s="2" t="s">
        <v>305</v>
      </c>
      <c r="F253" s="2">
        <v>0</v>
      </c>
      <c r="G253" s="2">
        <v>6</v>
      </c>
      <c r="H253" s="41"/>
      <c r="I253" s="23" t="s">
        <v>401</v>
      </c>
      <c r="J253" s="4"/>
      <c r="K253" s="18" t="s">
        <v>430</v>
      </c>
      <c r="L253" s="60">
        <v>3.08</v>
      </c>
      <c r="M253" s="61">
        <v>3.73</v>
      </c>
      <c r="N253" s="61"/>
      <c r="O253" s="61"/>
      <c r="P253" s="20" t="str">
        <f>VLOOKUP(C253,'Currency code lookup'!$A$2:$C$156,2,0)</f>
        <v>CHF</v>
      </c>
      <c r="Q253" s="99">
        <v>850</v>
      </c>
      <c r="R253" s="36">
        <f ca="1">Q253*INDEX('Currency exchange rate'!$E$2:$E$50,MATCH('University Data'!P253,'Currency exchange rate'!$A$2:$A$50,0))</f>
        <v>1368.5</v>
      </c>
      <c r="S253" s="79" t="s">
        <v>403</v>
      </c>
      <c r="T253" s="99">
        <v>620</v>
      </c>
      <c r="U253" s="37">
        <f ca="1">T253*INDEX('Currency exchange rate'!$E$2:$E$50,MATCH('University Data'!P253,'Currency exchange rate'!$A$2:$A$50,0))</f>
        <v>998.2</v>
      </c>
      <c r="V253" s="128">
        <f t="shared" ca="1" si="3"/>
        <v>2366.6999999999998</v>
      </c>
    </row>
    <row r="254" spans="1:22" ht="27.6">
      <c r="A254" s="126">
        <v>4417</v>
      </c>
      <c r="B254" s="2" t="s">
        <v>347</v>
      </c>
      <c r="C254" s="2" t="s">
        <v>373</v>
      </c>
      <c r="D254" s="2" t="s">
        <v>622</v>
      </c>
      <c r="E254" s="4" t="s">
        <v>306</v>
      </c>
      <c r="F254" s="2">
        <v>0</v>
      </c>
      <c r="G254" s="2">
        <v>2</v>
      </c>
      <c r="H254" s="41"/>
      <c r="I254" s="23" t="s">
        <v>419</v>
      </c>
      <c r="J254" s="4"/>
      <c r="K254" s="18" t="s">
        <v>430</v>
      </c>
      <c r="L254" s="60"/>
      <c r="M254" s="61"/>
      <c r="N254" s="61"/>
      <c r="O254" s="61"/>
      <c r="P254" s="20" t="str">
        <f>VLOOKUP(C254,'Currency code lookup'!$A$2:$C$156,2,0)</f>
        <v>CHF</v>
      </c>
      <c r="Q254" s="99">
        <v>850</v>
      </c>
      <c r="R254" s="36">
        <f ca="1">Q254*INDEX('Currency exchange rate'!$E$2:$E$50,MATCH('University Data'!P254,'Currency exchange rate'!$A$2:$A$50,0))</f>
        <v>1368.5</v>
      </c>
      <c r="S254" s="79" t="s">
        <v>403</v>
      </c>
      <c r="T254" s="99">
        <v>620</v>
      </c>
      <c r="U254" s="37">
        <f ca="1">T254*INDEX('Currency exchange rate'!$E$2:$E$50,MATCH('University Data'!P254,'Currency exchange rate'!$A$2:$A$50,0))</f>
        <v>998.2</v>
      </c>
      <c r="V254" s="128">
        <f t="shared" ca="1" si="3"/>
        <v>2366.6999999999998</v>
      </c>
    </row>
    <row r="255" spans="1:22" ht="14.45">
      <c r="A255" s="126">
        <v>4098</v>
      </c>
      <c r="B255" s="2" t="s">
        <v>347</v>
      </c>
      <c r="C255" s="2" t="s">
        <v>372</v>
      </c>
      <c r="D255" s="2" t="s">
        <v>623</v>
      </c>
      <c r="E255" s="2" t="s">
        <v>307</v>
      </c>
      <c r="F255" s="2">
        <v>5</v>
      </c>
      <c r="G255" s="2">
        <v>5</v>
      </c>
      <c r="H255" s="41"/>
      <c r="I255" s="23" t="s">
        <v>401</v>
      </c>
      <c r="J255" s="4"/>
      <c r="K255" s="18" t="s">
        <v>402</v>
      </c>
      <c r="L255" s="60">
        <v>3.04</v>
      </c>
      <c r="M255" s="61">
        <v>3.65</v>
      </c>
      <c r="N255" s="61">
        <v>3.11</v>
      </c>
      <c r="O255" s="61">
        <v>3.44</v>
      </c>
      <c r="P255" s="20" t="str">
        <f>VLOOKUP(C255,'Currency code lookup'!$A$2:$C$156,2,0)</f>
        <v>SEK</v>
      </c>
      <c r="Q255" s="99">
        <v>10000</v>
      </c>
      <c r="R255" s="36">
        <f ca="1">Q255*INDEX('Currency exchange rate'!$E$2:$E$50,MATCH('University Data'!P255,'Currency exchange rate'!$A$2:$A$50,0))</f>
        <v>1354</v>
      </c>
      <c r="S255" s="79" t="s">
        <v>403</v>
      </c>
      <c r="T255" s="99">
        <v>5000</v>
      </c>
      <c r="U255" s="37">
        <f ca="1">T255*INDEX('Currency exchange rate'!$E$2:$E$50,MATCH('University Data'!P255,'Currency exchange rate'!$A$2:$A$50,0))</f>
        <v>677</v>
      </c>
      <c r="V255" s="128">
        <f t="shared" ca="1" si="3"/>
        <v>2031</v>
      </c>
    </row>
    <row r="256" spans="1:22" ht="27.6">
      <c r="A256" s="126">
        <v>4240</v>
      </c>
      <c r="B256" s="2" t="s">
        <v>347</v>
      </c>
      <c r="C256" s="2" t="s">
        <v>372</v>
      </c>
      <c r="D256" s="2" t="s">
        <v>623</v>
      </c>
      <c r="E256" s="2" t="s">
        <v>308</v>
      </c>
      <c r="F256" s="2">
        <v>4</v>
      </c>
      <c r="G256" s="2">
        <v>4</v>
      </c>
      <c r="H256" s="41"/>
      <c r="I256" s="23" t="s">
        <v>419</v>
      </c>
      <c r="J256" s="4" t="s">
        <v>445</v>
      </c>
      <c r="K256" s="18" t="s">
        <v>402</v>
      </c>
      <c r="L256" s="60">
        <v>3.31</v>
      </c>
      <c r="M256" s="61">
        <v>3.56</v>
      </c>
      <c r="N256" s="61">
        <v>3.42</v>
      </c>
      <c r="O256" s="61">
        <v>3.79</v>
      </c>
      <c r="P256" s="20" t="str">
        <f>VLOOKUP(C256,'Currency code lookup'!$A$2:$C$156,2,0)</f>
        <v>SEK</v>
      </c>
      <c r="Q256" s="99">
        <v>10000</v>
      </c>
      <c r="R256" s="36">
        <f ca="1">Q256*INDEX('Currency exchange rate'!$E$2:$E$50,MATCH('University Data'!P256,'Currency exchange rate'!$A$2:$A$50,0))</f>
        <v>1354</v>
      </c>
      <c r="S256" s="79" t="s">
        <v>403</v>
      </c>
      <c r="T256" s="99">
        <v>5000</v>
      </c>
      <c r="U256" s="37">
        <f ca="1">T256*INDEX('Currency exchange rate'!$E$2:$E$50,MATCH('University Data'!P256,'Currency exchange rate'!$A$2:$A$50,0))</f>
        <v>677</v>
      </c>
      <c r="V256" s="128">
        <f t="shared" ca="1" si="3"/>
        <v>2031</v>
      </c>
    </row>
    <row r="257" spans="1:22" ht="27.6">
      <c r="A257" s="126">
        <v>4211</v>
      </c>
      <c r="B257" s="2" t="s">
        <v>347</v>
      </c>
      <c r="C257" s="2" t="s">
        <v>365</v>
      </c>
      <c r="D257" s="2" t="s">
        <v>624</v>
      </c>
      <c r="E257" s="2" t="s">
        <v>309</v>
      </c>
      <c r="F257" s="2">
        <v>6</v>
      </c>
      <c r="G257" s="2">
        <v>2</v>
      </c>
      <c r="H257" s="41"/>
      <c r="I257" s="23" t="s">
        <v>413</v>
      </c>
      <c r="J257" s="4" t="s">
        <v>625</v>
      </c>
      <c r="K257" s="18" t="s">
        <v>402</v>
      </c>
      <c r="L257" s="60"/>
      <c r="M257" s="61"/>
      <c r="N257" s="61">
        <v>3.32</v>
      </c>
      <c r="O257" s="61">
        <v>3.79</v>
      </c>
      <c r="P257" s="20" t="str">
        <f>VLOOKUP(C257,'Currency code lookup'!$A$2:$C$156,2,0)</f>
        <v>EUR</v>
      </c>
      <c r="Q257" s="101">
        <v>450</v>
      </c>
      <c r="R257" s="36">
        <f ca="1">Q257*INDEX('Currency exchange rate'!$E$2:$E$50,MATCH('University Data'!P257,'Currency exchange rate'!$A$2:$A$50,0))</f>
        <v>672.52499999999998</v>
      </c>
      <c r="S257" s="79" t="s">
        <v>403</v>
      </c>
      <c r="T257" s="101">
        <v>650</v>
      </c>
      <c r="U257" s="37">
        <f ca="1">T257*INDEX('Currency exchange rate'!$E$2:$E$50,MATCH('University Data'!P257,'Currency exchange rate'!$A$2:$A$50,0))</f>
        <v>971.42499999999995</v>
      </c>
      <c r="V257" s="128">
        <f t="shared" ref="V257:V274" ca="1" si="4">U257+R257</f>
        <v>1643.9499999999998</v>
      </c>
    </row>
    <row r="258" spans="1:22" ht="27.6">
      <c r="A258" s="126">
        <v>4113</v>
      </c>
      <c r="B258" s="2" t="s">
        <v>347</v>
      </c>
      <c r="C258" s="2" t="s">
        <v>344</v>
      </c>
      <c r="D258" s="2" t="s">
        <v>617</v>
      </c>
      <c r="E258" s="2" t="s">
        <v>310</v>
      </c>
      <c r="F258" s="2">
        <v>8</v>
      </c>
      <c r="G258" s="2">
        <v>8</v>
      </c>
      <c r="H258" s="41"/>
      <c r="I258" s="23" t="s">
        <v>401</v>
      </c>
      <c r="J258" s="4"/>
      <c r="K258" s="18" t="s">
        <v>402</v>
      </c>
      <c r="L258" s="60">
        <v>3.3</v>
      </c>
      <c r="M258" s="61">
        <v>3.53</v>
      </c>
      <c r="N258" s="61">
        <v>3.75</v>
      </c>
      <c r="O258" s="61">
        <v>3.88</v>
      </c>
      <c r="P258" s="20" t="str">
        <f>VLOOKUP(C258,'Currency code lookup'!$A$2:$C$156,2,0)</f>
        <v>EUR</v>
      </c>
      <c r="Q258" s="99">
        <v>535</v>
      </c>
      <c r="R258" s="36">
        <f ca="1">Q258*INDEX('Currency exchange rate'!$E$2:$E$50,MATCH('University Data'!P258,'Currency exchange rate'!$A$2:$A$50,0))</f>
        <v>799.5575</v>
      </c>
      <c r="S258" s="79" t="s">
        <v>403</v>
      </c>
      <c r="T258" s="99">
        <v>550</v>
      </c>
      <c r="U258" s="37">
        <f ca="1">T258*INDEX('Currency exchange rate'!$E$2:$E$50,MATCH('University Data'!P258,'Currency exchange rate'!$A$2:$A$50,0))</f>
        <v>821.97500000000002</v>
      </c>
      <c r="V258" s="128">
        <f t="shared" ca="1" si="4"/>
        <v>1621.5325</v>
      </c>
    </row>
    <row r="259" spans="1:22" ht="41.45">
      <c r="A259" s="126">
        <v>4355</v>
      </c>
      <c r="B259" s="2" t="s">
        <v>347</v>
      </c>
      <c r="C259" s="2" t="s">
        <v>344</v>
      </c>
      <c r="D259" s="2" t="s">
        <v>617</v>
      </c>
      <c r="E259" s="2" t="s">
        <v>311</v>
      </c>
      <c r="F259" s="2">
        <v>2</v>
      </c>
      <c r="G259" s="2">
        <v>0</v>
      </c>
      <c r="H259" s="41" t="s">
        <v>501</v>
      </c>
      <c r="I259" s="23" t="s">
        <v>419</v>
      </c>
      <c r="J259" s="4"/>
      <c r="K259" s="18" t="s">
        <v>15</v>
      </c>
      <c r="L259" s="60"/>
      <c r="M259" s="61"/>
      <c r="N259" s="61">
        <v>3.42</v>
      </c>
      <c r="O259" s="61">
        <v>3.71</v>
      </c>
      <c r="P259" s="20" t="str">
        <f>VLOOKUP(C259,'Currency code lookup'!$A$2:$C$156,2,0)</f>
        <v>EUR</v>
      </c>
      <c r="Q259" s="99">
        <v>535</v>
      </c>
      <c r="R259" s="36">
        <f ca="1">Q259*INDEX('Currency exchange rate'!$E$2:$E$50,MATCH('University Data'!P259,'Currency exchange rate'!$A$2:$A$50,0))</f>
        <v>799.5575</v>
      </c>
      <c r="S259" s="79" t="s">
        <v>403</v>
      </c>
      <c r="T259" s="99">
        <v>550</v>
      </c>
      <c r="U259" s="37">
        <f ca="1">T259*INDEX('Currency exchange rate'!$E$2:$E$50,MATCH('University Data'!P259,'Currency exchange rate'!$A$2:$A$50,0))</f>
        <v>821.97500000000002</v>
      </c>
      <c r="V259" s="128">
        <f t="shared" ca="1" si="4"/>
        <v>1621.5325</v>
      </c>
    </row>
    <row r="260" spans="1:22" ht="14.45">
      <c r="A260" s="126">
        <v>4422</v>
      </c>
      <c r="B260" s="2" t="s">
        <v>347</v>
      </c>
      <c r="C260" s="2" t="s">
        <v>364</v>
      </c>
      <c r="D260" s="2" t="s">
        <v>626</v>
      </c>
      <c r="E260" s="4" t="s">
        <v>312</v>
      </c>
      <c r="F260" s="2">
        <v>2</v>
      </c>
      <c r="G260" s="2">
        <v>2</v>
      </c>
      <c r="H260" s="41"/>
      <c r="I260" s="23" t="s">
        <v>401</v>
      </c>
      <c r="J260" s="33"/>
      <c r="K260" s="18" t="s">
        <v>402</v>
      </c>
      <c r="L260" s="60">
        <v>2.97</v>
      </c>
      <c r="M260" s="61">
        <v>3.2</v>
      </c>
      <c r="N260" s="61">
        <v>2.79</v>
      </c>
      <c r="O260" s="61">
        <v>3.15</v>
      </c>
      <c r="P260" s="20" t="str">
        <f>VLOOKUP(C260,'Currency code lookup'!$A$2:$C$156,2,0)</f>
        <v>EUR</v>
      </c>
      <c r="Q260" s="99">
        <v>400</v>
      </c>
      <c r="R260" s="36">
        <f ca="1">Q260*INDEX('Currency exchange rate'!$E$2:$E$50,MATCH('University Data'!P260,'Currency exchange rate'!$A$2:$A$50,0))</f>
        <v>597.79999999999995</v>
      </c>
      <c r="S260" s="79" t="s">
        <v>403</v>
      </c>
      <c r="T260" s="99">
        <v>100</v>
      </c>
      <c r="U260" s="37">
        <f ca="1">T260*INDEX('Currency exchange rate'!$E$2:$E$50,MATCH('University Data'!P260,'Currency exchange rate'!$A$2:$A$50,0))</f>
        <v>149.44999999999999</v>
      </c>
      <c r="V260" s="128">
        <f t="shared" ca="1" si="4"/>
        <v>747.25</v>
      </c>
    </row>
    <row r="261" spans="1:22" ht="14.45">
      <c r="A261" s="126">
        <v>4195</v>
      </c>
      <c r="B261" s="2" t="s">
        <v>347</v>
      </c>
      <c r="C261" s="2" t="s">
        <v>365</v>
      </c>
      <c r="D261" s="2" t="s">
        <v>561</v>
      </c>
      <c r="E261" s="2" t="s">
        <v>313</v>
      </c>
      <c r="F261" s="2">
        <v>20</v>
      </c>
      <c r="G261" s="2">
        <v>4</v>
      </c>
      <c r="H261" s="41"/>
      <c r="I261" s="23" t="s">
        <v>413</v>
      </c>
      <c r="J261" s="4"/>
      <c r="K261" s="18" t="s">
        <v>402</v>
      </c>
      <c r="L261" s="60">
        <v>3.6</v>
      </c>
      <c r="M261" s="61">
        <v>3.85</v>
      </c>
      <c r="N261" s="61">
        <v>3.61</v>
      </c>
      <c r="O261" s="61">
        <v>3.95</v>
      </c>
      <c r="P261" s="20" t="str">
        <f>VLOOKUP(C261,'Currency code lookup'!$A$2:$C$156,2,0)</f>
        <v>EUR</v>
      </c>
      <c r="Q261" s="99">
        <v>569</v>
      </c>
      <c r="R261" s="36">
        <f ca="1">Q261*INDEX('Currency exchange rate'!$E$2:$E$50,MATCH('University Data'!P261,'Currency exchange rate'!$A$2:$A$50,0))</f>
        <v>850.37049999999999</v>
      </c>
      <c r="S261" s="79" t="s">
        <v>403</v>
      </c>
      <c r="T261" s="99">
        <v>825</v>
      </c>
      <c r="U261" s="37">
        <f ca="1">T261*INDEX('Currency exchange rate'!$E$2:$E$50,MATCH('University Data'!P261,'Currency exchange rate'!$A$2:$A$50,0))</f>
        <v>1232.9624999999999</v>
      </c>
      <c r="V261" s="128">
        <f t="shared" ca="1" si="4"/>
        <v>2083.3329999999996</v>
      </c>
    </row>
    <row r="262" spans="1:22" ht="14.45">
      <c r="A262" s="126">
        <v>4111</v>
      </c>
      <c r="B262" s="2" t="s">
        <v>347</v>
      </c>
      <c r="C262" s="2" t="s">
        <v>368</v>
      </c>
      <c r="D262" s="2" t="s">
        <v>482</v>
      </c>
      <c r="E262" s="2" t="s">
        <v>314</v>
      </c>
      <c r="F262" s="2">
        <v>0</v>
      </c>
      <c r="G262" s="2">
        <v>4</v>
      </c>
      <c r="H262" s="41"/>
      <c r="I262" s="23" t="s">
        <v>401</v>
      </c>
      <c r="J262" s="4"/>
      <c r="K262" s="18" t="s">
        <v>430</v>
      </c>
      <c r="L262" s="60">
        <v>3.15</v>
      </c>
      <c r="M262" s="61">
        <v>3.44</v>
      </c>
      <c r="N262" s="61"/>
      <c r="O262" s="61"/>
      <c r="P262" s="20" t="str">
        <f>VLOOKUP(C262,'Currency code lookup'!$A$2:$C$156,2,0)</f>
        <v>PLN</v>
      </c>
      <c r="Q262" s="99">
        <v>1555</v>
      </c>
      <c r="R262" s="36">
        <f ca="1">Q262*INDEX('Currency exchange rate'!$E$2:$E$50,MATCH('University Data'!P262,'Currency exchange rate'!$A$2:$A$50,0))</f>
        <v>543.93899999999996</v>
      </c>
      <c r="S262" s="79" t="s">
        <v>403</v>
      </c>
      <c r="T262" s="99">
        <v>2000</v>
      </c>
      <c r="U262" s="37">
        <f ca="1">T262*INDEX('Currency exchange rate'!$E$2:$E$50,MATCH('University Data'!P262,'Currency exchange rate'!$A$2:$A$50,0))</f>
        <v>699.6</v>
      </c>
      <c r="V262" s="128">
        <f t="shared" ca="1" si="4"/>
        <v>1243.539</v>
      </c>
    </row>
    <row r="263" spans="1:22" ht="14.45">
      <c r="A263" s="126">
        <v>4107</v>
      </c>
      <c r="B263" s="2" t="s">
        <v>16</v>
      </c>
      <c r="C263" s="2" t="s">
        <v>17</v>
      </c>
      <c r="D263" s="2" t="s">
        <v>429</v>
      </c>
      <c r="E263" s="2" t="s">
        <v>315</v>
      </c>
      <c r="F263" s="2">
        <v>0</v>
      </c>
      <c r="G263" s="2">
        <v>8</v>
      </c>
      <c r="H263" s="41" t="s">
        <v>492</v>
      </c>
      <c r="I263" s="23" t="s">
        <v>401</v>
      </c>
      <c r="J263" s="4"/>
      <c r="K263" s="18" t="s">
        <v>430</v>
      </c>
      <c r="L263" s="60">
        <v>3.45</v>
      </c>
      <c r="M263" s="61">
        <v>4.0199999999999996</v>
      </c>
      <c r="N263" s="61"/>
      <c r="O263" s="61"/>
      <c r="P263" s="20" t="str">
        <f>VLOOKUP(C263,'Currency code lookup'!$A$2:$C$156,2,0)</f>
        <v>JPY</v>
      </c>
      <c r="Q263" s="99">
        <v>80000</v>
      </c>
      <c r="R263" s="36">
        <f ca="1">Q263*INDEX('Currency exchange rate'!$E$2:$E$50,MATCH('University Data'!P263,'Currency exchange rate'!$A$2:$A$50,0))</f>
        <v>737.28</v>
      </c>
      <c r="S263" s="79" t="s">
        <v>403</v>
      </c>
      <c r="T263" s="99">
        <v>80000</v>
      </c>
      <c r="U263" s="37">
        <f ca="1">T263*INDEX('Currency exchange rate'!$E$2:$E$50,MATCH('University Data'!P263,'Currency exchange rate'!$A$2:$A$50,0))</f>
        <v>737.28</v>
      </c>
      <c r="V263" s="128">
        <f t="shared" ca="1" si="4"/>
        <v>1474.56</v>
      </c>
    </row>
    <row r="264" spans="1:22" ht="14.45">
      <c r="A264" s="126">
        <v>4226</v>
      </c>
      <c r="B264" s="2" t="s">
        <v>405</v>
      </c>
      <c r="C264" s="2" t="s">
        <v>406</v>
      </c>
      <c r="D264" s="2" t="s">
        <v>627</v>
      </c>
      <c r="E264" s="2" t="s">
        <v>316</v>
      </c>
      <c r="F264" s="2">
        <v>5</v>
      </c>
      <c r="G264" s="2">
        <v>5</v>
      </c>
      <c r="H264" s="41" t="s">
        <v>492</v>
      </c>
      <c r="I264" s="23" t="s">
        <v>401</v>
      </c>
      <c r="J264" s="4"/>
      <c r="K264" s="18" t="s">
        <v>402</v>
      </c>
      <c r="L264" s="60">
        <v>3.91</v>
      </c>
      <c r="M264" s="61">
        <v>3.91</v>
      </c>
      <c r="N264" s="61">
        <v>3.22</v>
      </c>
      <c r="O264" s="61">
        <v>3.22</v>
      </c>
      <c r="P264" s="20" t="str">
        <f>VLOOKUP(C264,'Currency code lookup'!$A$2:$C$156,2,0)</f>
        <v>USD</v>
      </c>
      <c r="Q264" s="99">
        <v>1500</v>
      </c>
      <c r="R264" s="36">
        <f ca="1">Q264*INDEX('Currency exchange rate'!$E$2:$E$50,MATCH('University Data'!P264,'Currency exchange rate'!$A$2:$A$50,0))</f>
        <v>1990.5</v>
      </c>
      <c r="S264" s="79" t="s">
        <v>403</v>
      </c>
      <c r="T264" s="99">
        <v>1800</v>
      </c>
      <c r="U264" s="37">
        <f ca="1">T264*INDEX('Currency exchange rate'!$E$2:$E$50,MATCH('University Data'!P264,'Currency exchange rate'!$A$2:$A$50,0))</f>
        <v>2388.6</v>
      </c>
      <c r="V264" s="128">
        <f t="shared" ca="1" si="4"/>
        <v>4379.1000000000004</v>
      </c>
    </row>
    <row r="265" spans="1:22" ht="27.6">
      <c r="A265" s="126">
        <v>4150</v>
      </c>
      <c r="B265" s="2" t="s">
        <v>405</v>
      </c>
      <c r="C265" s="2" t="s">
        <v>435</v>
      </c>
      <c r="D265" s="2" t="s">
        <v>628</v>
      </c>
      <c r="E265" s="2" t="s">
        <v>317</v>
      </c>
      <c r="F265" s="2">
        <v>5</v>
      </c>
      <c r="G265" s="2">
        <v>0</v>
      </c>
      <c r="H265" s="41" t="s">
        <v>492</v>
      </c>
      <c r="I265" s="23" t="s">
        <v>442</v>
      </c>
      <c r="J265" s="4" t="s">
        <v>629</v>
      </c>
      <c r="K265" s="18" t="s">
        <v>15</v>
      </c>
      <c r="L265" s="60"/>
      <c r="M265" s="61"/>
      <c r="N265" s="61"/>
      <c r="O265" s="61"/>
      <c r="P265" s="20" t="str">
        <f>VLOOKUP(C265,'Currency code lookup'!$A$2:$C$156,2,0)</f>
        <v>CAD</v>
      </c>
      <c r="Q265" s="101">
        <v>1100</v>
      </c>
      <c r="R265" s="36">
        <f ca="1">Q265*INDEX('Currency exchange rate'!$E$2:$E$50,MATCH('University Data'!P265,'Currency exchange rate'!$A$2:$A$50,0))</f>
        <v>1044.45</v>
      </c>
      <c r="S265" s="79" t="s">
        <v>403</v>
      </c>
      <c r="T265" s="99">
        <v>1100</v>
      </c>
      <c r="U265" s="37">
        <f ca="1">T265*INDEX('Currency exchange rate'!$E$2:$E$50,MATCH('University Data'!P265,'Currency exchange rate'!$A$2:$A$50,0))</f>
        <v>1044.45</v>
      </c>
      <c r="V265" s="128">
        <f t="shared" ca="1" si="4"/>
        <v>2088.9</v>
      </c>
    </row>
    <row r="266" spans="1:22" ht="69">
      <c r="A266" s="126">
        <v>4114</v>
      </c>
      <c r="B266" s="2" t="s">
        <v>16</v>
      </c>
      <c r="C266" s="2" t="s">
        <v>348</v>
      </c>
      <c r="D266" s="2" t="s">
        <v>630</v>
      </c>
      <c r="E266" s="2" t="s">
        <v>318</v>
      </c>
      <c r="F266" s="2">
        <v>0</v>
      </c>
      <c r="G266" s="2">
        <v>8</v>
      </c>
      <c r="H266" s="41" t="s">
        <v>492</v>
      </c>
      <c r="I266" s="23" t="s">
        <v>401</v>
      </c>
      <c r="J266" s="4" t="s">
        <v>631</v>
      </c>
      <c r="K266" s="18" t="s">
        <v>430</v>
      </c>
      <c r="L266" s="60"/>
      <c r="M266" s="61"/>
      <c r="N266" s="61"/>
      <c r="O266" s="61"/>
      <c r="P266" s="20" t="str">
        <f>VLOOKUP(C266,'Currency code lookup'!$A$2:$C$156,2,0)</f>
        <v>CNY</v>
      </c>
      <c r="Q266" s="99">
        <v>2000</v>
      </c>
      <c r="R266" s="36">
        <f ca="1">Q266*INDEX('Currency exchange rate'!$E$2:$E$50,MATCH('University Data'!P266,'Currency exchange rate'!$A$2:$A$50,0))</f>
        <v>362.4</v>
      </c>
      <c r="S266" s="79" t="s">
        <v>403</v>
      </c>
      <c r="T266" s="99">
        <v>1000</v>
      </c>
      <c r="U266" s="37">
        <f ca="1">T266*INDEX('Currency exchange rate'!$E$2:$E$50,MATCH('University Data'!P266,'Currency exchange rate'!$A$2:$A$50,0))</f>
        <v>181.2</v>
      </c>
      <c r="V266" s="128">
        <f t="shared" ca="1" si="4"/>
        <v>543.59999999999991</v>
      </c>
    </row>
    <row r="267" spans="1:22" ht="41.45">
      <c r="A267" s="126">
        <v>4415</v>
      </c>
      <c r="B267" s="2" t="s">
        <v>16</v>
      </c>
      <c r="C267" s="2" t="s">
        <v>348</v>
      </c>
      <c r="D267" s="2" t="s">
        <v>632</v>
      </c>
      <c r="E267" s="2" t="s">
        <v>319</v>
      </c>
      <c r="F267" s="2">
        <v>0</v>
      </c>
      <c r="G267" s="2">
        <v>2</v>
      </c>
      <c r="H267" s="43"/>
      <c r="I267" s="23" t="s">
        <v>401</v>
      </c>
      <c r="J267" s="4" t="s">
        <v>423</v>
      </c>
      <c r="K267" s="18" t="s">
        <v>430</v>
      </c>
      <c r="L267" s="60"/>
      <c r="M267" s="61"/>
      <c r="N267" s="61"/>
      <c r="O267" s="61"/>
      <c r="P267" s="20" t="str">
        <f>VLOOKUP(C267,'Currency code lookup'!$A$2:$C$156,2,0)</f>
        <v>CNY</v>
      </c>
      <c r="Q267" s="99">
        <v>3250</v>
      </c>
      <c r="R267" s="36">
        <f ca="1">Q267*INDEX('Currency exchange rate'!$E$2:$E$50,MATCH('University Data'!P267,'Currency exchange rate'!$A$2:$A$50,0))</f>
        <v>588.9</v>
      </c>
      <c r="S267" s="79" t="s">
        <v>403</v>
      </c>
      <c r="T267" s="99">
        <f>50*30</f>
        <v>1500</v>
      </c>
      <c r="U267" s="37">
        <f ca="1">T267*INDEX('Currency exchange rate'!$E$2:$E$50,MATCH('University Data'!P267,'Currency exchange rate'!$A$2:$A$50,0))</f>
        <v>271.8</v>
      </c>
      <c r="V267" s="128">
        <f t="shared" ca="1" si="4"/>
        <v>860.7</v>
      </c>
    </row>
    <row r="268" spans="1:22" ht="41.45">
      <c r="A268" s="126">
        <v>4115</v>
      </c>
      <c r="B268" s="2" t="s">
        <v>16</v>
      </c>
      <c r="C268" s="2" t="s">
        <v>348</v>
      </c>
      <c r="D268" s="2" t="s">
        <v>633</v>
      </c>
      <c r="E268" s="2" t="s">
        <v>320</v>
      </c>
      <c r="F268" s="2">
        <v>0</v>
      </c>
      <c r="G268" s="2">
        <v>4</v>
      </c>
      <c r="H268" s="41"/>
      <c r="I268" s="23" t="s">
        <v>401</v>
      </c>
      <c r="J268" s="4" t="s">
        <v>423</v>
      </c>
      <c r="K268" s="18" t="s">
        <v>430</v>
      </c>
      <c r="L268" s="60"/>
      <c r="M268" s="61"/>
      <c r="N268" s="61"/>
      <c r="O268" s="61"/>
      <c r="P268" s="20" t="str">
        <f>VLOOKUP(C268,'Currency code lookup'!$A$2:$C$156,2,0)</f>
        <v>CNY</v>
      </c>
      <c r="Q268" s="99">
        <v>1290</v>
      </c>
      <c r="R268" s="36">
        <f ca="1">Q268*INDEX('Currency exchange rate'!$E$2:$E$50,MATCH('University Data'!P268,'Currency exchange rate'!$A$2:$A$50,0))</f>
        <v>233.74799999999999</v>
      </c>
      <c r="S268" s="79" t="s">
        <v>403</v>
      </c>
      <c r="T268" s="99">
        <v>2500</v>
      </c>
      <c r="U268" s="37">
        <f ca="1">T268*INDEX('Currency exchange rate'!$E$2:$E$50,MATCH('University Data'!P268,'Currency exchange rate'!$A$2:$A$50,0))</f>
        <v>453</v>
      </c>
      <c r="V268" s="128">
        <f t="shared" ca="1" si="4"/>
        <v>686.74800000000005</v>
      </c>
    </row>
    <row r="269" spans="1:22" ht="14.45">
      <c r="A269" s="126">
        <v>4116</v>
      </c>
      <c r="B269" s="2" t="s">
        <v>16</v>
      </c>
      <c r="C269" s="2" t="s">
        <v>370</v>
      </c>
      <c r="D269" s="2" t="s">
        <v>428</v>
      </c>
      <c r="E269" s="2" t="s">
        <v>321</v>
      </c>
      <c r="F269" s="2">
        <v>1</v>
      </c>
      <c r="G269" s="2">
        <v>1</v>
      </c>
      <c r="H269" s="41" t="s">
        <v>524</v>
      </c>
      <c r="I269" s="23" t="s">
        <v>401</v>
      </c>
      <c r="J269" s="4"/>
      <c r="K269" s="18" t="s">
        <v>402</v>
      </c>
      <c r="L269" s="60"/>
      <c r="M269" s="61"/>
      <c r="N269" s="61">
        <v>3.85</v>
      </c>
      <c r="O269" s="61">
        <v>3.85</v>
      </c>
      <c r="P269" s="20" t="str">
        <f>VLOOKUP(C269,'Currency code lookup'!$A$2:$C$156,2,0)</f>
        <v>KRW</v>
      </c>
      <c r="Q269" s="99">
        <f>2800000/4</f>
        <v>700000</v>
      </c>
      <c r="R269" s="36">
        <f ca="1">Q269*INDEX('Currency exchange rate'!$E$2:$E$50,MATCH('University Data'!P269,'Currency exchange rate'!$A$2:$A$50,0))</f>
        <v>640.56999999999994</v>
      </c>
      <c r="S269" s="79" t="s">
        <v>403</v>
      </c>
      <c r="T269" s="99">
        <f>2000000/4</f>
        <v>500000</v>
      </c>
      <c r="U269" s="37">
        <f ca="1">T269*INDEX('Currency exchange rate'!$E$2:$E$50,MATCH('University Data'!P269,'Currency exchange rate'!$A$2:$A$50,0))</f>
        <v>457.54999999999995</v>
      </c>
      <c r="V269" s="128">
        <f t="shared" ca="1" si="4"/>
        <v>1098.1199999999999</v>
      </c>
    </row>
    <row r="270" spans="1:22" ht="14.45">
      <c r="A270" s="126">
        <v>4250</v>
      </c>
      <c r="B270" s="2" t="s">
        <v>16</v>
      </c>
      <c r="C270" s="2" t="s">
        <v>370</v>
      </c>
      <c r="D270" s="2" t="s">
        <v>428</v>
      </c>
      <c r="E270" s="2" t="s">
        <v>322</v>
      </c>
      <c r="F270" s="2">
        <v>1</v>
      </c>
      <c r="G270" s="2">
        <v>0</v>
      </c>
      <c r="H270" s="41" t="s">
        <v>492</v>
      </c>
      <c r="I270" s="23" t="s">
        <v>419</v>
      </c>
      <c r="J270" s="4" t="s">
        <v>634</v>
      </c>
      <c r="K270" s="18" t="s">
        <v>402</v>
      </c>
      <c r="L270" s="60"/>
      <c r="M270" s="61"/>
      <c r="N270" s="61">
        <v>3.28</v>
      </c>
      <c r="O270" s="61">
        <v>3.28</v>
      </c>
      <c r="P270" s="20" t="str">
        <f>VLOOKUP(C270,'Currency code lookup'!$A$2:$C$156,2,0)</f>
        <v>KRW</v>
      </c>
      <c r="Q270" s="99">
        <f>2800000/4</f>
        <v>700000</v>
      </c>
      <c r="R270" s="36">
        <f ca="1">Q270*INDEX('Currency exchange rate'!$E$2:$E$50,MATCH('University Data'!P270,'Currency exchange rate'!$A$2:$A$50,0))</f>
        <v>640.56999999999994</v>
      </c>
      <c r="S270" s="79" t="s">
        <v>403</v>
      </c>
      <c r="T270" s="99">
        <f>2000000/4</f>
        <v>500000</v>
      </c>
      <c r="U270" s="37">
        <f ca="1">T270*INDEX('Currency exchange rate'!$E$2:$E$50,MATCH('University Data'!P270,'Currency exchange rate'!$A$2:$A$50,0))</f>
        <v>457.54999999999995</v>
      </c>
      <c r="V270" s="128">
        <f t="shared" ca="1" si="4"/>
        <v>1098.1199999999999</v>
      </c>
    </row>
    <row r="271" spans="1:22" ht="27.6">
      <c r="A271" s="126">
        <v>4461</v>
      </c>
      <c r="B271" s="2" t="s">
        <v>405</v>
      </c>
      <c r="C271" s="2" t="s">
        <v>435</v>
      </c>
      <c r="D271" s="2" t="s">
        <v>635</v>
      </c>
      <c r="E271" s="6" t="s">
        <v>323</v>
      </c>
      <c r="F271" s="2">
        <v>6</v>
      </c>
      <c r="G271" s="2">
        <v>0</v>
      </c>
      <c r="H271" s="41" t="s">
        <v>524</v>
      </c>
      <c r="I271" s="23" t="s">
        <v>401</v>
      </c>
      <c r="J271" s="4" t="s">
        <v>636</v>
      </c>
      <c r="K271" s="18" t="s">
        <v>15</v>
      </c>
      <c r="L271" s="60"/>
      <c r="M271" s="61"/>
      <c r="N271" s="61">
        <v>2.88</v>
      </c>
      <c r="O271" s="61">
        <v>3.39</v>
      </c>
      <c r="P271" s="20" t="str">
        <f>VLOOKUP(C271,'Currency code lookup'!$A$2:$C$156,2,0)</f>
        <v>CAD</v>
      </c>
      <c r="Q271" s="99">
        <v>1075</v>
      </c>
      <c r="R271" s="36">
        <f ca="1">Q271*INDEX('Currency exchange rate'!$E$2:$E$50,MATCH('University Data'!P271,'Currency exchange rate'!$A$2:$A$50,0))</f>
        <v>1020.7125</v>
      </c>
      <c r="S271" s="79" t="s">
        <v>403</v>
      </c>
      <c r="T271" s="99">
        <v>1250</v>
      </c>
      <c r="U271" s="37">
        <f ca="1">T271*INDEX('Currency exchange rate'!$E$2:$E$50,MATCH('University Data'!P271,'Currency exchange rate'!$A$2:$A$50,0))</f>
        <v>1186.875</v>
      </c>
      <c r="V271" s="128">
        <f t="shared" ca="1" si="4"/>
        <v>2207.5875000000001</v>
      </c>
    </row>
    <row r="272" spans="1:22" ht="27.6">
      <c r="A272" s="126">
        <v>4117</v>
      </c>
      <c r="B272" s="2" t="s">
        <v>405</v>
      </c>
      <c r="C272" s="2" t="s">
        <v>435</v>
      </c>
      <c r="D272" s="2" t="s">
        <v>635</v>
      </c>
      <c r="E272" s="2" t="s">
        <v>324</v>
      </c>
      <c r="F272" s="2">
        <v>4</v>
      </c>
      <c r="G272" s="2">
        <v>2</v>
      </c>
      <c r="H272" s="41"/>
      <c r="I272" s="23" t="s">
        <v>464</v>
      </c>
      <c r="J272" s="34" t="s">
        <v>637</v>
      </c>
      <c r="K272" s="18" t="s">
        <v>402</v>
      </c>
      <c r="L272" s="60">
        <v>3.22</v>
      </c>
      <c r="M272" s="61">
        <v>3.22</v>
      </c>
      <c r="N272" s="61">
        <v>3.12</v>
      </c>
      <c r="O272" s="61">
        <v>3.16</v>
      </c>
      <c r="P272" s="20" t="str">
        <f>VLOOKUP(C272,'Currency code lookup'!$A$2:$C$156,2,0)</f>
        <v>CAD</v>
      </c>
      <c r="Q272" s="99">
        <v>1075</v>
      </c>
      <c r="R272" s="36">
        <f ca="1">Q272*INDEX('Currency exchange rate'!$E$2:$E$50,MATCH('University Data'!P272,'Currency exchange rate'!$A$2:$A$50,0))</f>
        <v>1020.7125</v>
      </c>
      <c r="S272" s="79" t="s">
        <v>403</v>
      </c>
      <c r="T272" s="99">
        <v>950</v>
      </c>
      <c r="U272" s="37">
        <f ca="1">T272*INDEX('Currency exchange rate'!$E$2:$E$50,MATCH('University Data'!P272,'Currency exchange rate'!$A$2:$A$50,0))</f>
        <v>902.02499999999998</v>
      </c>
      <c r="V272" s="128">
        <f t="shared" ca="1" si="4"/>
        <v>1922.7375</v>
      </c>
    </row>
    <row r="273" spans="1:22" ht="27.6">
      <c r="A273" s="126">
        <v>4327</v>
      </c>
      <c r="B273" s="2" t="s">
        <v>347</v>
      </c>
      <c r="C273" s="2" t="s">
        <v>350</v>
      </c>
      <c r="D273" s="2" t="s">
        <v>620</v>
      </c>
      <c r="E273" s="2" t="s">
        <v>325</v>
      </c>
      <c r="F273" s="2">
        <v>0</v>
      </c>
      <c r="G273" s="2">
        <v>2</v>
      </c>
      <c r="H273" s="41" t="s">
        <v>638</v>
      </c>
      <c r="I273" s="23" t="s">
        <v>401</v>
      </c>
      <c r="J273" s="4"/>
      <c r="K273" s="18" t="s">
        <v>402</v>
      </c>
      <c r="L273" s="60"/>
      <c r="M273" s="61"/>
      <c r="N273" s="61"/>
      <c r="O273" s="61"/>
      <c r="P273" s="20" t="str">
        <f>VLOOKUP(C273,'Currency code lookup'!$A$2:$C$156,2,0)</f>
        <v>HRK</v>
      </c>
      <c r="Q273" s="99">
        <v>575</v>
      </c>
      <c r="R273" s="36">
        <f ca="1">Q273*INDEX('Currency exchange rate'!$E$2:$E$50,MATCH('University Data'!P273,'Currency exchange rate'!$A$2:$A$50,0))</f>
        <v>109.36500000000001</v>
      </c>
      <c r="S273" s="79" t="s">
        <v>403</v>
      </c>
      <c r="T273" s="99">
        <v>575</v>
      </c>
      <c r="U273" s="37">
        <f ca="1">T273*INDEX('Currency exchange rate'!$E$2:$E$50,MATCH('University Data'!P273,'Currency exchange rate'!$A$2:$A$50,0))</f>
        <v>109.36500000000001</v>
      </c>
      <c r="V273" s="128">
        <f t="shared" ca="1" si="4"/>
        <v>218.73000000000002</v>
      </c>
    </row>
    <row r="274" spans="1:22" ht="41.45">
      <c r="A274" s="126">
        <v>4118</v>
      </c>
      <c r="B274" s="2" t="s">
        <v>16</v>
      </c>
      <c r="C274" s="2" t="s">
        <v>348</v>
      </c>
      <c r="D274" s="2" t="s">
        <v>639</v>
      </c>
      <c r="E274" s="2" t="s">
        <v>326</v>
      </c>
      <c r="F274" s="2">
        <v>0</v>
      </c>
      <c r="G274" s="2">
        <v>8</v>
      </c>
      <c r="H274" s="41"/>
      <c r="I274" s="23" t="s">
        <v>401</v>
      </c>
      <c r="J274" s="4" t="s">
        <v>423</v>
      </c>
      <c r="K274" s="18" t="s">
        <v>430</v>
      </c>
      <c r="L274" s="60">
        <v>2.63</v>
      </c>
      <c r="M274" s="61">
        <v>2.97</v>
      </c>
      <c r="N274" s="61"/>
      <c r="O274" s="61"/>
      <c r="P274" s="20" t="str">
        <f>VLOOKUP(C274,'Currency code lookup'!$A$2:$C$156,2,0)</f>
        <v>CNY</v>
      </c>
      <c r="Q274" s="99">
        <v>2000</v>
      </c>
      <c r="R274" s="36">
        <f ca="1">Q274*INDEX('Currency exchange rate'!$E$2:$E$50,MATCH('University Data'!P274,'Currency exchange rate'!$A$2:$A$50,0))</f>
        <v>362.4</v>
      </c>
      <c r="S274" s="79" t="s">
        <v>417</v>
      </c>
      <c r="T274" s="99">
        <v>3600</v>
      </c>
      <c r="U274" s="37">
        <f ca="1">T274*INDEX('Currency exchange rate'!$E$2:$E$50,MATCH('University Data'!P274,'Currency exchange rate'!$A$2:$A$50,0))</f>
        <v>652.32000000000005</v>
      </c>
      <c r="V274" s="128">
        <f t="shared" ca="1" si="4"/>
        <v>1014.72</v>
      </c>
    </row>
    <row r="275" spans="1:22" ht="14.45"/>
  </sheetData>
  <sortState xmlns:xlrd2="http://schemas.microsoft.com/office/spreadsheetml/2017/richdata2" ref="A2:V274">
    <sortCondition ref="E1:E274"/>
  </sortState>
  <dataValidations count="1">
    <dataValidation type="list" allowBlank="1" showInputMessage="1" showErrorMessage="1" sqref="S2:S274" xr:uid="{2F803A4A-9375-443E-9642-25A57315E316}">
      <formula1>"Yes (Guaranteed),Yes (Subject to Availability),No"</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0467B-BD65-4023-AD82-D60F6F2E25C7}">
  <sheetPr codeName="Sheet8">
    <tabColor theme="3"/>
  </sheetPr>
  <dimension ref="A1:H3604"/>
  <sheetViews>
    <sheetView showGridLines="0" zoomScale="65" workbookViewId="0">
      <pane ySplit="1" topLeftCell="A6" activePane="bottomLeft" state="frozen"/>
      <selection pane="bottomLeft" activeCell="E6" sqref="E6"/>
    </sheetView>
  </sheetViews>
  <sheetFormatPr defaultColWidth="8.85546875" defaultRowHeight="14.45"/>
  <cols>
    <col min="1" max="1" width="22.85546875" customWidth="1"/>
    <col min="2" max="2" width="25.85546875" customWidth="1"/>
    <col min="3" max="3" width="15.140625" customWidth="1"/>
    <col min="4" max="4" width="28.140625" bestFit="1" customWidth="1"/>
    <col min="6" max="6" width="35.42578125" customWidth="1"/>
  </cols>
  <sheetData>
    <row r="1" spans="1:6">
      <c r="A1" s="1" t="s">
        <v>640</v>
      </c>
      <c r="B1" s="1" t="s">
        <v>641</v>
      </c>
      <c r="C1" s="1" t="s">
        <v>9</v>
      </c>
      <c r="D1" s="16" t="s">
        <v>642</v>
      </c>
      <c r="E1" s="85"/>
      <c r="F1" s="86" t="s">
        <v>46</v>
      </c>
    </row>
    <row r="2" spans="1:6" ht="27.6">
      <c r="A2" s="68" t="s">
        <v>643</v>
      </c>
      <c r="B2" s="68" t="s">
        <v>56</v>
      </c>
      <c r="C2" s="68" t="s">
        <v>353</v>
      </c>
      <c r="D2" s="68" t="s">
        <v>3</v>
      </c>
      <c r="F2" s="11" t="str" cm="1">
        <f t="array" ref="F2:F5">_xlfn.UNIQUE(D2:D3604)</f>
        <v>Managing (Capabilities)</v>
      </c>
    </row>
    <row r="3" spans="1:6" ht="27.6">
      <c r="A3" s="68" t="s">
        <v>644</v>
      </c>
      <c r="B3" s="68" t="s">
        <v>56</v>
      </c>
      <c r="C3" s="68" t="s">
        <v>353</v>
      </c>
      <c r="D3" s="68" t="s">
        <v>48</v>
      </c>
      <c r="F3" s="11" t="str">
        <v>Cultures of the Modern World (Communities)</v>
      </c>
    </row>
    <row r="4" spans="1:6" ht="41.45">
      <c r="A4" s="68" t="s">
        <v>645</v>
      </c>
      <c r="B4" s="68" t="s">
        <v>56</v>
      </c>
      <c r="C4" s="68" t="s">
        <v>353</v>
      </c>
      <c r="D4" s="68" t="s">
        <v>646</v>
      </c>
      <c r="F4" s="11" t="str">
        <v>Modes of Thinking (Capabilities)</v>
      </c>
    </row>
    <row r="5" spans="1:6" ht="27.6">
      <c r="A5" s="68" t="s">
        <v>647</v>
      </c>
      <c r="B5" s="68" t="s">
        <v>56</v>
      </c>
      <c r="C5" s="68" t="s">
        <v>353</v>
      </c>
      <c r="D5" s="68" t="s">
        <v>648</v>
      </c>
      <c r="F5" s="11" t="str">
        <v>Tech and Society (Communities)</v>
      </c>
    </row>
    <row r="6" spans="1:6" ht="27.6">
      <c r="A6" s="68" t="s">
        <v>649</v>
      </c>
      <c r="B6" s="68" t="s">
        <v>56</v>
      </c>
      <c r="C6" s="68" t="s">
        <v>353</v>
      </c>
      <c r="D6" s="68" t="s">
        <v>648</v>
      </c>
    </row>
    <row r="7" spans="1:6" ht="27.6">
      <c r="A7" s="68" t="s">
        <v>650</v>
      </c>
      <c r="B7" s="68" t="s">
        <v>56</v>
      </c>
      <c r="C7" s="68" t="s">
        <v>353</v>
      </c>
      <c r="D7" s="68" t="s">
        <v>648</v>
      </c>
    </row>
    <row r="8" spans="1:6" ht="27.6">
      <c r="A8" s="68" t="s">
        <v>651</v>
      </c>
      <c r="B8" s="68" t="s">
        <v>56</v>
      </c>
      <c r="C8" s="68" t="s">
        <v>353</v>
      </c>
      <c r="D8" s="68" t="s">
        <v>3</v>
      </c>
    </row>
    <row r="9" spans="1:6" ht="27.6">
      <c r="A9" s="68" t="s">
        <v>652</v>
      </c>
      <c r="B9" s="68" t="s">
        <v>56</v>
      </c>
      <c r="C9" s="68" t="s">
        <v>353</v>
      </c>
      <c r="D9" s="68" t="s">
        <v>3</v>
      </c>
    </row>
    <row r="10" spans="1:6" ht="27.6">
      <c r="A10" s="68" t="s">
        <v>653</v>
      </c>
      <c r="B10" s="68" t="s">
        <v>56</v>
      </c>
      <c r="C10" s="68" t="s">
        <v>353</v>
      </c>
      <c r="D10" s="68" t="s">
        <v>3</v>
      </c>
    </row>
    <row r="11" spans="1:6" ht="27.6">
      <c r="A11" s="68" t="s">
        <v>654</v>
      </c>
      <c r="B11" s="68" t="s">
        <v>56</v>
      </c>
      <c r="C11" s="68" t="s">
        <v>353</v>
      </c>
      <c r="D11" s="68" t="s">
        <v>3</v>
      </c>
    </row>
    <row r="12" spans="1:6" ht="27.6">
      <c r="A12" s="68" t="s">
        <v>655</v>
      </c>
      <c r="B12" s="68" t="s">
        <v>56</v>
      </c>
      <c r="C12" s="68" t="s">
        <v>353</v>
      </c>
      <c r="D12" s="68" t="s">
        <v>648</v>
      </c>
    </row>
    <row r="13" spans="1:6" ht="27.6">
      <c r="A13" s="68" t="s">
        <v>656</v>
      </c>
      <c r="B13" s="68" t="s">
        <v>56</v>
      </c>
      <c r="C13" s="68" t="s">
        <v>353</v>
      </c>
      <c r="D13" s="68" t="s">
        <v>3</v>
      </c>
    </row>
    <row r="14" spans="1:6" ht="27.6">
      <c r="A14" s="68" t="s">
        <v>657</v>
      </c>
      <c r="B14" s="68" t="s">
        <v>56</v>
      </c>
      <c r="C14" s="68" t="s">
        <v>353</v>
      </c>
      <c r="D14" s="68" t="s">
        <v>3</v>
      </c>
    </row>
    <row r="15" spans="1:6" ht="27.6">
      <c r="A15" s="68" t="s">
        <v>658</v>
      </c>
      <c r="B15" s="68" t="s">
        <v>56</v>
      </c>
      <c r="C15" s="68" t="s">
        <v>353</v>
      </c>
      <c r="D15" s="68" t="s">
        <v>3</v>
      </c>
    </row>
    <row r="16" spans="1:6" ht="27.6">
      <c r="A16" s="68" t="s">
        <v>659</v>
      </c>
      <c r="B16" s="68" t="s">
        <v>56</v>
      </c>
      <c r="C16" s="68" t="s">
        <v>353</v>
      </c>
      <c r="D16" s="68" t="s">
        <v>3</v>
      </c>
    </row>
    <row r="17" spans="1:4" ht="27.6">
      <c r="A17" s="68" t="s">
        <v>660</v>
      </c>
      <c r="B17" s="68" t="s">
        <v>56</v>
      </c>
      <c r="C17" s="68" t="s">
        <v>353</v>
      </c>
      <c r="D17" s="68" t="s">
        <v>3</v>
      </c>
    </row>
    <row r="18" spans="1:4" ht="27.6">
      <c r="A18" s="68" t="s">
        <v>661</v>
      </c>
      <c r="B18" s="68" t="s">
        <v>56</v>
      </c>
      <c r="C18" s="68" t="s">
        <v>353</v>
      </c>
      <c r="D18" s="68" t="s">
        <v>3</v>
      </c>
    </row>
    <row r="19" spans="1:4" ht="27.6">
      <c r="A19" s="68" t="s">
        <v>662</v>
      </c>
      <c r="B19" s="68" t="s">
        <v>56</v>
      </c>
      <c r="C19" s="68" t="s">
        <v>353</v>
      </c>
      <c r="D19" s="68" t="s">
        <v>646</v>
      </c>
    </row>
    <row r="20" spans="1:4" ht="27.6">
      <c r="A20" s="68" t="s">
        <v>663</v>
      </c>
      <c r="B20" s="68" t="s">
        <v>56</v>
      </c>
      <c r="C20" s="68" t="s">
        <v>353</v>
      </c>
      <c r="D20" s="68" t="s">
        <v>3</v>
      </c>
    </row>
    <row r="21" spans="1:4" ht="27.6">
      <c r="A21" s="68" t="s">
        <v>664</v>
      </c>
      <c r="B21" s="68" t="s">
        <v>56</v>
      </c>
      <c r="C21" s="68" t="s">
        <v>353</v>
      </c>
      <c r="D21" s="68" t="s">
        <v>3</v>
      </c>
    </row>
    <row r="22" spans="1:4" ht="27.6">
      <c r="A22" s="68" t="s">
        <v>665</v>
      </c>
      <c r="B22" s="68" t="s">
        <v>56</v>
      </c>
      <c r="C22" s="68" t="s">
        <v>353</v>
      </c>
      <c r="D22" s="68" t="s">
        <v>646</v>
      </c>
    </row>
    <row r="23" spans="1:4" ht="27.6">
      <c r="A23" s="68" t="s">
        <v>666</v>
      </c>
      <c r="B23" s="68" t="s">
        <v>56</v>
      </c>
      <c r="C23" s="68" t="s">
        <v>353</v>
      </c>
      <c r="D23" s="68" t="s">
        <v>48</v>
      </c>
    </row>
    <row r="24" spans="1:4" ht="27.6">
      <c r="A24" s="68" t="s">
        <v>667</v>
      </c>
      <c r="B24" s="68" t="s">
        <v>56</v>
      </c>
      <c r="C24" s="68" t="s">
        <v>353</v>
      </c>
      <c r="D24" s="68" t="s">
        <v>48</v>
      </c>
    </row>
    <row r="25" spans="1:4" ht="27.6">
      <c r="A25" s="68" t="s">
        <v>668</v>
      </c>
      <c r="B25" s="68" t="s">
        <v>56</v>
      </c>
      <c r="C25" s="68" t="s">
        <v>353</v>
      </c>
      <c r="D25" s="68" t="s">
        <v>48</v>
      </c>
    </row>
    <row r="26" spans="1:4" ht="27.6">
      <c r="A26" s="68" t="s">
        <v>669</v>
      </c>
      <c r="B26" s="68" t="s">
        <v>56</v>
      </c>
      <c r="C26" s="68" t="s">
        <v>353</v>
      </c>
      <c r="D26" s="68" t="s">
        <v>648</v>
      </c>
    </row>
    <row r="27" spans="1:4" ht="41.45">
      <c r="A27" s="68" t="s">
        <v>670</v>
      </c>
      <c r="B27" s="68" t="s">
        <v>56</v>
      </c>
      <c r="C27" s="68" t="s">
        <v>353</v>
      </c>
      <c r="D27" s="68" t="s">
        <v>648</v>
      </c>
    </row>
    <row r="28" spans="1:4" ht="27.6">
      <c r="A28" s="68" t="s">
        <v>671</v>
      </c>
      <c r="B28" s="68" t="s">
        <v>56</v>
      </c>
      <c r="C28" s="68" t="s">
        <v>353</v>
      </c>
      <c r="D28" s="68" t="s">
        <v>48</v>
      </c>
    </row>
    <row r="29" spans="1:4" ht="27.6">
      <c r="A29" s="68" t="s">
        <v>672</v>
      </c>
      <c r="B29" s="68" t="s">
        <v>56</v>
      </c>
      <c r="C29" s="68" t="s">
        <v>353</v>
      </c>
      <c r="D29" s="68" t="s">
        <v>48</v>
      </c>
    </row>
    <row r="30" spans="1:4" ht="27.6">
      <c r="A30" s="68" t="s">
        <v>673</v>
      </c>
      <c r="B30" s="68" t="s">
        <v>56</v>
      </c>
      <c r="C30" s="68" t="s">
        <v>353</v>
      </c>
      <c r="D30" s="68" t="s">
        <v>648</v>
      </c>
    </row>
    <row r="31" spans="1:4" ht="27.6">
      <c r="A31" s="68" t="s">
        <v>674</v>
      </c>
      <c r="B31" s="68" t="s">
        <v>56</v>
      </c>
      <c r="C31" s="68" t="s">
        <v>353</v>
      </c>
      <c r="D31" s="68" t="s">
        <v>48</v>
      </c>
    </row>
    <row r="32" spans="1:4" ht="27.6">
      <c r="A32" s="68" t="s">
        <v>675</v>
      </c>
      <c r="B32" s="68" t="s">
        <v>57</v>
      </c>
      <c r="C32" s="68" t="s">
        <v>352</v>
      </c>
      <c r="D32" s="68" t="s">
        <v>646</v>
      </c>
    </row>
    <row r="33" spans="1:4" ht="27.6">
      <c r="A33" s="68" t="s">
        <v>676</v>
      </c>
      <c r="B33" s="68" t="s">
        <v>57</v>
      </c>
      <c r="C33" s="68" t="s">
        <v>352</v>
      </c>
      <c r="D33" s="68" t="s">
        <v>3</v>
      </c>
    </row>
    <row r="34" spans="1:4" ht="27.6">
      <c r="A34" s="68" t="s">
        <v>677</v>
      </c>
      <c r="B34" s="68" t="s">
        <v>57</v>
      </c>
      <c r="C34" s="68" t="s">
        <v>352</v>
      </c>
      <c r="D34" s="68" t="s">
        <v>48</v>
      </c>
    </row>
    <row r="35" spans="1:4" ht="55.15">
      <c r="A35" s="68" t="s">
        <v>678</v>
      </c>
      <c r="B35" s="68" t="s">
        <v>57</v>
      </c>
      <c r="C35" s="68" t="s">
        <v>352</v>
      </c>
      <c r="D35" s="68" t="s">
        <v>48</v>
      </c>
    </row>
    <row r="36" spans="1:4" ht="27.6">
      <c r="A36" s="68" t="s">
        <v>679</v>
      </c>
      <c r="B36" s="68" t="s">
        <v>57</v>
      </c>
      <c r="C36" s="68" t="s">
        <v>352</v>
      </c>
      <c r="D36" s="68" t="s">
        <v>3</v>
      </c>
    </row>
    <row r="37" spans="1:4" ht="27.6">
      <c r="A37" s="68" t="s">
        <v>680</v>
      </c>
      <c r="B37" s="68" t="s">
        <v>57</v>
      </c>
      <c r="C37" s="68" t="s">
        <v>352</v>
      </c>
      <c r="D37" s="68" t="s">
        <v>648</v>
      </c>
    </row>
    <row r="38" spans="1:4" ht="27.6">
      <c r="A38" s="68" t="s">
        <v>681</v>
      </c>
      <c r="B38" s="68" t="s">
        <v>57</v>
      </c>
      <c r="C38" s="68" t="s">
        <v>352</v>
      </c>
      <c r="D38" s="68" t="s">
        <v>648</v>
      </c>
    </row>
    <row r="39" spans="1:4" ht="27.6">
      <c r="A39" s="68" t="s">
        <v>682</v>
      </c>
      <c r="B39" s="68" t="s">
        <v>58</v>
      </c>
      <c r="C39" s="68" t="s">
        <v>683</v>
      </c>
      <c r="D39" s="68" t="s">
        <v>646</v>
      </c>
    </row>
    <row r="40" spans="1:4" ht="27.6">
      <c r="A40" s="68" t="s">
        <v>684</v>
      </c>
      <c r="B40" s="68" t="s">
        <v>58</v>
      </c>
      <c r="C40" s="68" t="s">
        <v>683</v>
      </c>
      <c r="D40" s="68" t="s">
        <v>48</v>
      </c>
    </row>
    <row r="41" spans="1:4" ht="27.6">
      <c r="A41" s="68" t="s">
        <v>685</v>
      </c>
      <c r="B41" s="68" t="s">
        <v>58</v>
      </c>
      <c r="C41" s="68" t="s">
        <v>683</v>
      </c>
      <c r="D41" s="68" t="s">
        <v>48</v>
      </c>
    </row>
    <row r="42" spans="1:4" ht="27.6">
      <c r="A42" s="68" t="s">
        <v>686</v>
      </c>
      <c r="B42" s="68" t="s">
        <v>58</v>
      </c>
      <c r="C42" s="68" t="s">
        <v>683</v>
      </c>
      <c r="D42" s="68" t="s">
        <v>3</v>
      </c>
    </row>
    <row r="43" spans="1:4" ht="27.6">
      <c r="A43" s="68" t="s">
        <v>687</v>
      </c>
      <c r="B43" s="68" t="s">
        <v>58</v>
      </c>
      <c r="C43" s="68" t="s">
        <v>683</v>
      </c>
      <c r="D43" s="68" t="s">
        <v>648</v>
      </c>
    </row>
    <row r="44" spans="1:4" ht="27.6">
      <c r="A44" s="68" t="s">
        <v>688</v>
      </c>
      <c r="B44" s="68" t="s">
        <v>58</v>
      </c>
      <c r="C44" s="68" t="s">
        <v>683</v>
      </c>
      <c r="D44" s="68" t="s">
        <v>3</v>
      </c>
    </row>
    <row r="45" spans="1:4" ht="27.6">
      <c r="A45" s="68" t="s">
        <v>689</v>
      </c>
      <c r="B45" s="68" t="s">
        <v>58</v>
      </c>
      <c r="C45" s="68" t="s">
        <v>683</v>
      </c>
      <c r="D45" s="68" t="s">
        <v>648</v>
      </c>
    </row>
    <row r="46" spans="1:4" ht="41.45">
      <c r="A46" s="68" t="s">
        <v>690</v>
      </c>
      <c r="B46" s="68" t="s">
        <v>58</v>
      </c>
      <c r="C46" s="68" t="s">
        <v>683</v>
      </c>
      <c r="D46" s="68" t="s">
        <v>48</v>
      </c>
    </row>
    <row r="47" spans="1:4" ht="41.45">
      <c r="A47" s="68" t="s">
        <v>691</v>
      </c>
      <c r="B47" s="68" t="s">
        <v>59</v>
      </c>
      <c r="C47" s="68" t="s">
        <v>367</v>
      </c>
      <c r="D47" s="68" t="s">
        <v>648</v>
      </c>
    </row>
    <row r="48" spans="1:4" ht="27.6">
      <c r="A48" s="68" t="s">
        <v>692</v>
      </c>
      <c r="B48" s="68" t="s">
        <v>59</v>
      </c>
      <c r="C48" s="68" t="s">
        <v>367</v>
      </c>
      <c r="D48" s="68" t="s">
        <v>48</v>
      </c>
    </row>
    <row r="49" spans="1:4" ht="27.6">
      <c r="A49" s="68" t="s">
        <v>693</v>
      </c>
      <c r="B49" s="68" t="s">
        <v>59</v>
      </c>
      <c r="C49" s="68" t="s">
        <v>367</v>
      </c>
      <c r="D49" s="68" t="s">
        <v>48</v>
      </c>
    </row>
    <row r="50" spans="1:4" ht="27.6">
      <c r="A50" s="68" t="s">
        <v>694</v>
      </c>
      <c r="B50" s="68" t="s">
        <v>59</v>
      </c>
      <c r="C50" s="68" t="s">
        <v>367</v>
      </c>
      <c r="D50" s="68" t="s">
        <v>3</v>
      </c>
    </row>
    <row r="51" spans="1:4" ht="27.6">
      <c r="A51" s="68" t="s">
        <v>695</v>
      </c>
      <c r="B51" s="68" t="s">
        <v>60</v>
      </c>
      <c r="C51" s="68" t="s">
        <v>411</v>
      </c>
      <c r="D51" s="68" t="s">
        <v>648</v>
      </c>
    </row>
    <row r="52" spans="1:4" ht="41.45">
      <c r="A52" s="68" t="s">
        <v>696</v>
      </c>
      <c r="B52" s="68" t="s">
        <v>60</v>
      </c>
      <c r="C52" s="68" t="s">
        <v>411</v>
      </c>
      <c r="D52" s="68" t="s">
        <v>648</v>
      </c>
    </row>
    <row r="53" spans="1:4">
      <c r="A53" s="68" t="s">
        <v>697</v>
      </c>
      <c r="B53" s="68" t="s">
        <v>60</v>
      </c>
      <c r="C53" s="68" t="s">
        <v>411</v>
      </c>
      <c r="D53" s="68" t="s">
        <v>3</v>
      </c>
    </row>
    <row r="54" spans="1:4" ht="27.6">
      <c r="A54" s="68" t="s">
        <v>698</v>
      </c>
      <c r="B54" s="68" t="s">
        <v>60</v>
      </c>
      <c r="C54" s="68" t="s">
        <v>411</v>
      </c>
      <c r="D54" s="68" t="s">
        <v>646</v>
      </c>
    </row>
    <row r="55" spans="1:4" ht="27.6">
      <c r="A55" s="68" t="s">
        <v>699</v>
      </c>
      <c r="B55" s="68" t="s">
        <v>60</v>
      </c>
      <c r="C55" s="68" t="s">
        <v>411</v>
      </c>
      <c r="D55" s="68" t="s">
        <v>648</v>
      </c>
    </row>
    <row r="56" spans="1:4" ht="27.6">
      <c r="A56" s="68" t="s">
        <v>700</v>
      </c>
      <c r="B56" s="68" t="s">
        <v>60</v>
      </c>
      <c r="C56" s="68" t="s">
        <v>411</v>
      </c>
      <c r="D56" s="68" t="s">
        <v>48</v>
      </c>
    </row>
    <row r="57" spans="1:4" ht="27.6">
      <c r="A57" s="68" t="s">
        <v>701</v>
      </c>
      <c r="B57" s="68" t="s">
        <v>60</v>
      </c>
      <c r="C57" s="68" t="s">
        <v>411</v>
      </c>
      <c r="D57" s="68" t="s">
        <v>48</v>
      </c>
    </row>
    <row r="58" spans="1:4" ht="27.6">
      <c r="A58" s="68" t="s">
        <v>702</v>
      </c>
      <c r="B58" s="68" t="s">
        <v>60</v>
      </c>
      <c r="C58" s="68" t="s">
        <v>411</v>
      </c>
      <c r="D58" s="68" t="s">
        <v>48</v>
      </c>
    </row>
    <row r="59" spans="1:4" ht="27.6">
      <c r="A59" s="68" t="s">
        <v>703</v>
      </c>
      <c r="B59" s="68" t="s">
        <v>60</v>
      </c>
      <c r="C59" s="68" t="s">
        <v>411</v>
      </c>
      <c r="D59" s="68" t="s">
        <v>48</v>
      </c>
    </row>
    <row r="60" spans="1:4">
      <c r="A60" s="68" t="s">
        <v>704</v>
      </c>
      <c r="B60" s="68" t="s">
        <v>60</v>
      </c>
      <c r="C60" s="68" t="s">
        <v>411</v>
      </c>
      <c r="D60" s="68" t="s">
        <v>3</v>
      </c>
    </row>
    <row r="61" spans="1:4">
      <c r="A61" s="68" t="s">
        <v>705</v>
      </c>
      <c r="B61" s="68" t="s">
        <v>60</v>
      </c>
      <c r="C61" s="68" t="s">
        <v>411</v>
      </c>
      <c r="D61" s="68" t="s">
        <v>3</v>
      </c>
    </row>
    <row r="62" spans="1:4">
      <c r="A62" s="68" t="s">
        <v>706</v>
      </c>
      <c r="B62" s="68" t="s">
        <v>60</v>
      </c>
      <c r="C62" s="68" t="s">
        <v>411</v>
      </c>
      <c r="D62" s="68" t="s">
        <v>3</v>
      </c>
    </row>
    <row r="63" spans="1:4" ht="27.6">
      <c r="A63" s="68" t="s">
        <v>707</v>
      </c>
      <c r="B63" s="68" t="s">
        <v>61</v>
      </c>
      <c r="C63" s="68" t="s">
        <v>683</v>
      </c>
      <c r="D63" s="68" t="s">
        <v>48</v>
      </c>
    </row>
    <row r="64" spans="1:4" ht="27.6">
      <c r="A64" s="68" t="s">
        <v>708</v>
      </c>
      <c r="B64" s="68" t="s">
        <v>61</v>
      </c>
      <c r="C64" s="68" t="s">
        <v>683</v>
      </c>
      <c r="D64" s="68" t="s">
        <v>48</v>
      </c>
    </row>
    <row r="65" spans="1:4" ht="27.6">
      <c r="A65" s="68" t="s">
        <v>709</v>
      </c>
      <c r="B65" s="68" t="s">
        <v>61</v>
      </c>
      <c r="C65" s="68" t="s">
        <v>683</v>
      </c>
      <c r="D65" s="68" t="s">
        <v>48</v>
      </c>
    </row>
    <row r="66" spans="1:4" ht="55.15">
      <c r="A66" s="68" t="s">
        <v>710</v>
      </c>
      <c r="B66" s="68" t="s">
        <v>61</v>
      </c>
      <c r="C66" s="68" t="s">
        <v>683</v>
      </c>
      <c r="D66" s="68" t="s">
        <v>3</v>
      </c>
    </row>
    <row r="67" spans="1:4" ht="27.6">
      <c r="A67" s="68" t="s">
        <v>711</v>
      </c>
      <c r="B67" s="68" t="s">
        <v>61</v>
      </c>
      <c r="C67" s="68" t="s">
        <v>683</v>
      </c>
      <c r="D67" s="68" t="s">
        <v>48</v>
      </c>
    </row>
    <row r="68" spans="1:4" ht="27.6">
      <c r="A68" s="68" t="s">
        <v>712</v>
      </c>
      <c r="B68" s="68" t="s">
        <v>61</v>
      </c>
      <c r="C68" s="68" t="s">
        <v>683</v>
      </c>
      <c r="D68" s="68" t="s">
        <v>48</v>
      </c>
    </row>
    <row r="69" spans="1:4" ht="27.6">
      <c r="A69" s="68" t="s">
        <v>713</v>
      </c>
      <c r="B69" s="68" t="s">
        <v>61</v>
      </c>
      <c r="C69" s="68" t="s">
        <v>683</v>
      </c>
      <c r="D69" s="68" t="s">
        <v>48</v>
      </c>
    </row>
    <row r="70" spans="1:4" ht="27.6">
      <c r="A70" s="68" t="s">
        <v>714</v>
      </c>
      <c r="B70" s="68" t="s">
        <v>61</v>
      </c>
      <c r="C70" s="68" t="s">
        <v>683</v>
      </c>
      <c r="D70" s="68" t="s">
        <v>48</v>
      </c>
    </row>
    <row r="71" spans="1:4" ht="27.6">
      <c r="A71" s="68" t="s">
        <v>715</v>
      </c>
      <c r="B71" s="68" t="s">
        <v>61</v>
      </c>
      <c r="C71" s="68" t="s">
        <v>683</v>
      </c>
      <c r="D71" s="68" t="s">
        <v>648</v>
      </c>
    </row>
    <row r="72" spans="1:4" ht="41.45">
      <c r="A72" s="68" t="s">
        <v>716</v>
      </c>
      <c r="B72" s="68" t="s">
        <v>61</v>
      </c>
      <c r="C72" s="68" t="s">
        <v>683</v>
      </c>
      <c r="D72" s="68" t="s">
        <v>3</v>
      </c>
    </row>
    <row r="73" spans="1:4" ht="27.6">
      <c r="A73" s="68" t="s">
        <v>717</v>
      </c>
      <c r="B73" s="68" t="s">
        <v>61</v>
      </c>
      <c r="C73" s="68" t="s">
        <v>683</v>
      </c>
      <c r="D73" s="68" t="s">
        <v>648</v>
      </c>
    </row>
    <row r="74" spans="1:4" ht="27.6">
      <c r="A74" s="68" t="s">
        <v>717</v>
      </c>
      <c r="B74" s="68" t="s">
        <v>61</v>
      </c>
      <c r="C74" s="68" t="s">
        <v>683</v>
      </c>
      <c r="D74" s="68" t="s">
        <v>3</v>
      </c>
    </row>
    <row r="75" spans="1:4" ht="27.6">
      <c r="A75" s="68" t="s">
        <v>718</v>
      </c>
      <c r="B75" s="68" t="s">
        <v>61</v>
      </c>
      <c r="C75" s="68" t="s">
        <v>683</v>
      </c>
      <c r="D75" s="68" t="s">
        <v>48</v>
      </c>
    </row>
    <row r="76" spans="1:4" ht="27.6">
      <c r="A76" s="68" t="s">
        <v>719</v>
      </c>
      <c r="B76" s="68" t="s">
        <v>61</v>
      </c>
      <c r="C76" s="68" t="s">
        <v>683</v>
      </c>
      <c r="D76" s="68" t="s">
        <v>48</v>
      </c>
    </row>
    <row r="77" spans="1:4" ht="27.6">
      <c r="A77" s="68" t="s">
        <v>720</v>
      </c>
      <c r="B77" s="68" t="s">
        <v>61</v>
      </c>
      <c r="C77" s="68" t="s">
        <v>683</v>
      </c>
      <c r="D77" s="68" t="s">
        <v>3</v>
      </c>
    </row>
    <row r="78" spans="1:4" ht="27.6">
      <c r="A78" s="68" t="s">
        <v>721</v>
      </c>
      <c r="B78" s="68" t="s">
        <v>61</v>
      </c>
      <c r="C78" s="68" t="s">
        <v>683</v>
      </c>
      <c r="D78" s="68" t="s">
        <v>48</v>
      </c>
    </row>
    <row r="79" spans="1:4" ht="27.6">
      <c r="A79" s="68" t="s">
        <v>722</v>
      </c>
      <c r="B79" s="68" t="s">
        <v>61</v>
      </c>
      <c r="C79" s="68" t="s">
        <v>683</v>
      </c>
      <c r="D79" s="68" t="s">
        <v>48</v>
      </c>
    </row>
    <row r="80" spans="1:4" ht="27.6">
      <c r="A80" s="68" t="s">
        <v>723</v>
      </c>
      <c r="B80" s="68" t="s">
        <v>61</v>
      </c>
      <c r="C80" s="68" t="s">
        <v>683</v>
      </c>
      <c r="D80" s="68" t="s">
        <v>48</v>
      </c>
    </row>
    <row r="81" spans="1:4" ht="27.6">
      <c r="A81" s="68" t="s">
        <v>724</v>
      </c>
      <c r="B81" s="68" t="s">
        <v>61</v>
      </c>
      <c r="C81" s="68" t="s">
        <v>683</v>
      </c>
      <c r="D81" s="68" t="s">
        <v>3</v>
      </c>
    </row>
    <row r="82" spans="1:4" ht="27.6">
      <c r="A82" s="68" t="s">
        <v>725</v>
      </c>
      <c r="B82" s="68" t="s">
        <v>61</v>
      </c>
      <c r="C82" s="68" t="s">
        <v>683</v>
      </c>
      <c r="D82" s="68" t="s">
        <v>648</v>
      </c>
    </row>
    <row r="83" spans="1:4" ht="27.6">
      <c r="A83" s="68" t="s">
        <v>726</v>
      </c>
      <c r="B83" s="68" t="s">
        <v>61</v>
      </c>
      <c r="C83" s="68" t="s">
        <v>683</v>
      </c>
      <c r="D83" s="68" t="s">
        <v>3</v>
      </c>
    </row>
    <row r="84" spans="1:4" ht="27.6">
      <c r="A84" s="68" t="s">
        <v>727</v>
      </c>
      <c r="B84" s="68" t="s">
        <v>61</v>
      </c>
      <c r="C84" s="68" t="s">
        <v>683</v>
      </c>
      <c r="D84" s="68" t="s">
        <v>48</v>
      </c>
    </row>
    <row r="85" spans="1:4" ht="27.6">
      <c r="A85" s="68" t="s">
        <v>728</v>
      </c>
      <c r="B85" s="68" t="s">
        <v>61</v>
      </c>
      <c r="C85" s="68" t="s">
        <v>683</v>
      </c>
      <c r="D85" s="68" t="s">
        <v>648</v>
      </c>
    </row>
    <row r="86" spans="1:4" ht="27.6">
      <c r="A86" s="68" t="s">
        <v>729</v>
      </c>
      <c r="B86" s="68" t="s">
        <v>61</v>
      </c>
      <c r="C86" s="68" t="s">
        <v>683</v>
      </c>
      <c r="D86" s="68" t="s">
        <v>48</v>
      </c>
    </row>
    <row r="87" spans="1:4" ht="27.6">
      <c r="A87" s="68" t="s">
        <v>730</v>
      </c>
      <c r="B87" s="68" t="s">
        <v>61</v>
      </c>
      <c r="C87" s="68" t="s">
        <v>683</v>
      </c>
      <c r="D87" s="68" t="s">
        <v>48</v>
      </c>
    </row>
    <row r="88" spans="1:4" ht="27.6">
      <c r="A88" s="68" t="s">
        <v>731</v>
      </c>
      <c r="B88" s="68" t="s">
        <v>61</v>
      </c>
      <c r="C88" s="68" t="s">
        <v>683</v>
      </c>
      <c r="D88" s="68" t="s">
        <v>48</v>
      </c>
    </row>
    <row r="89" spans="1:4" ht="27.6">
      <c r="A89" s="68" t="s">
        <v>731</v>
      </c>
      <c r="B89" s="68" t="s">
        <v>61</v>
      </c>
      <c r="C89" s="68" t="s">
        <v>683</v>
      </c>
      <c r="D89" s="68" t="s">
        <v>48</v>
      </c>
    </row>
    <row r="90" spans="1:4">
      <c r="A90" s="68" t="s">
        <v>732</v>
      </c>
      <c r="B90" s="68" t="s">
        <v>62</v>
      </c>
      <c r="C90" s="68" t="s">
        <v>366</v>
      </c>
      <c r="D90" s="68" t="s">
        <v>648</v>
      </c>
    </row>
    <row r="91" spans="1:4" ht="27.6">
      <c r="A91" s="68" t="s">
        <v>733</v>
      </c>
      <c r="B91" s="68" t="s">
        <v>62</v>
      </c>
      <c r="C91" s="68" t="s">
        <v>366</v>
      </c>
      <c r="D91" s="68" t="s">
        <v>48</v>
      </c>
    </row>
    <row r="92" spans="1:4" ht="27.6">
      <c r="A92" s="68" t="s">
        <v>734</v>
      </c>
      <c r="B92" s="68" t="s">
        <v>62</v>
      </c>
      <c r="C92" s="68" t="s">
        <v>366</v>
      </c>
      <c r="D92" s="68" t="s">
        <v>48</v>
      </c>
    </row>
    <row r="93" spans="1:4" ht="27.6">
      <c r="A93" s="68" t="s">
        <v>735</v>
      </c>
      <c r="B93" s="68" t="s">
        <v>62</v>
      </c>
      <c r="C93" s="68" t="s">
        <v>366</v>
      </c>
      <c r="D93" s="68" t="s">
        <v>48</v>
      </c>
    </row>
    <row r="94" spans="1:4" ht="41.45">
      <c r="A94" s="68" t="s">
        <v>736</v>
      </c>
      <c r="B94" s="68" t="s">
        <v>62</v>
      </c>
      <c r="C94" s="68" t="s">
        <v>366</v>
      </c>
      <c r="D94" s="68" t="s">
        <v>3</v>
      </c>
    </row>
    <row r="95" spans="1:4" ht="55.15">
      <c r="A95" s="68" t="s">
        <v>737</v>
      </c>
      <c r="B95" s="68" t="s">
        <v>62</v>
      </c>
      <c r="C95" s="68" t="s">
        <v>366</v>
      </c>
      <c r="D95" s="68" t="s">
        <v>3</v>
      </c>
    </row>
    <row r="96" spans="1:4">
      <c r="A96" s="68" t="s">
        <v>738</v>
      </c>
      <c r="B96" s="68" t="s">
        <v>62</v>
      </c>
      <c r="C96" s="68" t="s">
        <v>366</v>
      </c>
      <c r="D96" s="68" t="s">
        <v>3</v>
      </c>
    </row>
    <row r="97" spans="1:4" ht="27.6">
      <c r="A97" s="68" t="s">
        <v>739</v>
      </c>
      <c r="B97" s="68" t="s">
        <v>62</v>
      </c>
      <c r="C97" s="68" t="s">
        <v>366</v>
      </c>
      <c r="D97" s="68" t="s">
        <v>3</v>
      </c>
    </row>
    <row r="98" spans="1:4" ht="27.6">
      <c r="A98" s="68" t="s">
        <v>740</v>
      </c>
      <c r="B98" s="68" t="s">
        <v>62</v>
      </c>
      <c r="C98" s="68" t="s">
        <v>366</v>
      </c>
      <c r="D98" s="68" t="s">
        <v>3</v>
      </c>
    </row>
    <row r="99" spans="1:4" ht="41.45">
      <c r="A99" s="68" t="s">
        <v>741</v>
      </c>
      <c r="B99" s="68" t="s">
        <v>62</v>
      </c>
      <c r="C99" s="68" t="s">
        <v>366</v>
      </c>
      <c r="D99" s="68" t="s">
        <v>648</v>
      </c>
    </row>
    <row r="100" spans="1:4" ht="41.45">
      <c r="A100" s="68" t="s">
        <v>741</v>
      </c>
      <c r="B100" s="68" t="s">
        <v>62</v>
      </c>
      <c r="C100" s="68" t="s">
        <v>366</v>
      </c>
      <c r="D100" s="68" t="s">
        <v>648</v>
      </c>
    </row>
    <row r="101" spans="1:4" ht="27.6">
      <c r="A101" s="68" t="s">
        <v>742</v>
      </c>
      <c r="B101" s="68" t="s">
        <v>62</v>
      </c>
      <c r="C101" s="68" t="s">
        <v>366</v>
      </c>
      <c r="D101" s="68" t="s">
        <v>48</v>
      </c>
    </row>
    <row r="102" spans="1:4" ht="27.6">
      <c r="A102" s="68" t="s">
        <v>743</v>
      </c>
      <c r="B102" s="68" t="s">
        <v>62</v>
      </c>
      <c r="C102" s="68" t="s">
        <v>366</v>
      </c>
      <c r="D102" s="68" t="s">
        <v>3</v>
      </c>
    </row>
    <row r="103" spans="1:4">
      <c r="A103" s="68" t="s">
        <v>744</v>
      </c>
      <c r="B103" s="68" t="s">
        <v>62</v>
      </c>
      <c r="C103" s="68" t="s">
        <v>366</v>
      </c>
      <c r="D103" s="68" t="s">
        <v>648</v>
      </c>
    </row>
    <row r="104" spans="1:4" ht="27.6">
      <c r="A104" s="68" t="s">
        <v>745</v>
      </c>
      <c r="B104" s="68" t="s">
        <v>62</v>
      </c>
      <c r="C104" s="68" t="s">
        <v>366</v>
      </c>
      <c r="D104" s="68" t="s">
        <v>648</v>
      </c>
    </row>
    <row r="105" spans="1:4" ht="27.6">
      <c r="A105" s="68" t="s">
        <v>746</v>
      </c>
      <c r="B105" s="68" t="s">
        <v>63</v>
      </c>
      <c r="C105" s="68" t="s">
        <v>362</v>
      </c>
      <c r="D105" s="68" t="s">
        <v>648</v>
      </c>
    </row>
    <row r="106" spans="1:4">
      <c r="A106" s="68" t="s">
        <v>747</v>
      </c>
      <c r="B106" s="68" t="s">
        <v>63</v>
      </c>
      <c r="C106" s="68" t="s">
        <v>362</v>
      </c>
      <c r="D106" s="68" t="s">
        <v>648</v>
      </c>
    </row>
    <row r="107" spans="1:4" ht="27.6">
      <c r="A107" s="68" t="s">
        <v>748</v>
      </c>
      <c r="B107" s="68" t="s">
        <v>63</v>
      </c>
      <c r="C107" s="68" t="s">
        <v>362</v>
      </c>
      <c r="D107" s="68" t="s">
        <v>48</v>
      </c>
    </row>
    <row r="108" spans="1:4" ht="41.45">
      <c r="A108" s="68" t="s">
        <v>749</v>
      </c>
      <c r="B108" s="68" t="s">
        <v>63</v>
      </c>
      <c r="C108" s="68" t="s">
        <v>362</v>
      </c>
      <c r="D108" s="68" t="s">
        <v>48</v>
      </c>
    </row>
    <row r="109" spans="1:4" ht="41.45">
      <c r="A109" s="68" t="s">
        <v>750</v>
      </c>
      <c r="B109" s="68" t="s">
        <v>63</v>
      </c>
      <c r="C109" s="68" t="s">
        <v>362</v>
      </c>
      <c r="D109" s="68" t="s">
        <v>48</v>
      </c>
    </row>
    <row r="110" spans="1:4" ht="41.45">
      <c r="A110" s="68" t="s">
        <v>751</v>
      </c>
      <c r="B110" s="68" t="s">
        <v>63</v>
      </c>
      <c r="C110" s="68" t="s">
        <v>362</v>
      </c>
      <c r="D110" s="68" t="s">
        <v>48</v>
      </c>
    </row>
    <row r="111" spans="1:4" ht="41.45">
      <c r="A111" s="68" t="s">
        <v>752</v>
      </c>
      <c r="B111" s="68" t="s">
        <v>63</v>
      </c>
      <c r="C111" s="68" t="s">
        <v>362</v>
      </c>
      <c r="D111" s="68" t="s">
        <v>48</v>
      </c>
    </row>
    <row r="112" spans="1:4" ht="27.6">
      <c r="A112" s="68" t="s">
        <v>753</v>
      </c>
      <c r="B112" s="68" t="s">
        <v>63</v>
      </c>
      <c r="C112" s="68" t="s">
        <v>362</v>
      </c>
      <c r="D112" s="68" t="s">
        <v>48</v>
      </c>
    </row>
    <row r="113" spans="1:4" ht="41.45">
      <c r="A113" s="68" t="s">
        <v>754</v>
      </c>
      <c r="B113" s="68" t="s">
        <v>63</v>
      </c>
      <c r="C113" s="68" t="s">
        <v>362</v>
      </c>
      <c r="D113" s="68" t="s">
        <v>48</v>
      </c>
    </row>
    <row r="114" spans="1:4" ht="41.45">
      <c r="A114" s="68" t="s">
        <v>755</v>
      </c>
      <c r="B114" s="68" t="s">
        <v>63</v>
      </c>
      <c r="C114" s="68" t="s">
        <v>362</v>
      </c>
      <c r="D114" s="68" t="s">
        <v>648</v>
      </c>
    </row>
    <row r="115" spans="1:4" ht="27.6">
      <c r="A115" s="68" t="s">
        <v>756</v>
      </c>
      <c r="B115" s="68" t="s">
        <v>63</v>
      </c>
      <c r="C115" s="68" t="s">
        <v>362</v>
      </c>
      <c r="D115" s="68" t="s">
        <v>3</v>
      </c>
    </row>
    <row r="116" spans="1:4" ht="27.6">
      <c r="A116" s="68" t="s">
        <v>757</v>
      </c>
      <c r="B116" s="68" t="s">
        <v>63</v>
      </c>
      <c r="C116" s="68" t="s">
        <v>362</v>
      </c>
      <c r="D116" s="68" t="s">
        <v>3</v>
      </c>
    </row>
    <row r="117" spans="1:4">
      <c r="A117" s="68" t="s">
        <v>758</v>
      </c>
      <c r="B117" s="68" t="s">
        <v>63</v>
      </c>
      <c r="C117" s="68" t="s">
        <v>362</v>
      </c>
      <c r="D117" s="68" t="s">
        <v>648</v>
      </c>
    </row>
    <row r="118" spans="1:4" ht="27.6">
      <c r="A118" s="68" t="s">
        <v>758</v>
      </c>
      <c r="B118" s="68" t="s">
        <v>63</v>
      </c>
      <c r="C118" s="68" t="s">
        <v>362</v>
      </c>
      <c r="D118" s="68" t="s">
        <v>48</v>
      </c>
    </row>
    <row r="119" spans="1:4" ht="27.6">
      <c r="A119" s="68" t="s">
        <v>759</v>
      </c>
      <c r="B119" s="68" t="s">
        <v>63</v>
      </c>
      <c r="C119" s="68" t="s">
        <v>362</v>
      </c>
      <c r="D119" s="68" t="s">
        <v>48</v>
      </c>
    </row>
    <row r="120" spans="1:4" ht="27.6">
      <c r="A120" s="68" t="s">
        <v>760</v>
      </c>
      <c r="B120" s="68" t="s">
        <v>63</v>
      </c>
      <c r="C120" s="68" t="s">
        <v>362</v>
      </c>
      <c r="D120" s="68" t="s">
        <v>48</v>
      </c>
    </row>
    <row r="121" spans="1:4">
      <c r="A121" s="68" t="s">
        <v>761</v>
      </c>
      <c r="B121" s="68" t="s">
        <v>63</v>
      </c>
      <c r="C121" s="68" t="s">
        <v>362</v>
      </c>
      <c r="D121" s="68" t="s">
        <v>3</v>
      </c>
    </row>
    <row r="122" spans="1:4" ht="27.6">
      <c r="A122" s="68" t="s">
        <v>762</v>
      </c>
      <c r="B122" s="68" t="s">
        <v>63</v>
      </c>
      <c r="C122" s="68" t="s">
        <v>362</v>
      </c>
      <c r="D122" s="68" t="s">
        <v>646</v>
      </c>
    </row>
    <row r="123" spans="1:4" ht="27.6">
      <c r="A123" s="68" t="s">
        <v>763</v>
      </c>
      <c r="B123" s="68" t="s">
        <v>63</v>
      </c>
      <c r="C123" s="68" t="s">
        <v>362</v>
      </c>
      <c r="D123" s="68" t="s">
        <v>646</v>
      </c>
    </row>
    <row r="124" spans="1:4">
      <c r="A124" s="68" t="s">
        <v>764</v>
      </c>
      <c r="B124" s="68" t="s">
        <v>63</v>
      </c>
      <c r="C124" s="68" t="s">
        <v>362</v>
      </c>
      <c r="D124" s="68" t="s">
        <v>3</v>
      </c>
    </row>
    <row r="125" spans="1:4" ht="41.45">
      <c r="A125" s="68" t="s">
        <v>765</v>
      </c>
      <c r="B125" s="68" t="s">
        <v>63</v>
      </c>
      <c r="C125" s="68" t="s">
        <v>362</v>
      </c>
      <c r="D125" s="68" t="s">
        <v>3</v>
      </c>
    </row>
    <row r="126" spans="1:4" ht="27.6">
      <c r="A126" s="68" t="s">
        <v>766</v>
      </c>
      <c r="B126" s="68" t="s">
        <v>63</v>
      </c>
      <c r="C126" s="68" t="s">
        <v>362</v>
      </c>
      <c r="D126" s="68" t="s">
        <v>648</v>
      </c>
    </row>
    <row r="127" spans="1:4" ht="27.6">
      <c r="A127" s="68" t="s">
        <v>767</v>
      </c>
      <c r="B127" s="68" t="s">
        <v>63</v>
      </c>
      <c r="C127" s="68" t="s">
        <v>362</v>
      </c>
      <c r="D127" s="68" t="s">
        <v>3</v>
      </c>
    </row>
    <row r="128" spans="1:4" ht="27.6">
      <c r="A128" s="68" t="s">
        <v>768</v>
      </c>
      <c r="B128" s="68" t="s">
        <v>63</v>
      </c>
      <c r="C128" s="68" t="s">
        <v>362</v>
      </c>
      <c r="D128" s="68" t="s">
        <v>648</v>
      </c>
    </row>
    <row r="129" spans="1:4" ht="27.6">
      <c r="A129" s="68" t="s">
        <v>768</v>
      </c>
      <c r="B129" s="68" t="s">
        <v>63</v>
      </c>
      <c r="C129" s="68" t="s">
        <v>362</v>
      </c>
      <c r="D129" s="68" t="s">
        <v>3</v>
      </c>
    </row>
    <row r="130" spans="1:4" ht="55.15">
      <c r="A130" s="68" t="s">
        <v>769</v>
      </c>
      <c r="B130" s="68" t="s">
        <v>63</v>
      </c>
      <c r="C130" s="68" t="s">
        <v>362</v>
      </c>
      <c r="D130" s="68" t="s">
        <v>48</v>
      </c>
    </row>
    <row r="131" spans="1:4" ht="27.6">
      <c r="A131" s="68" t="s">
        <v>770</v>
      </c>
      <c r="B131" s="68" t="s">
        <v>63</v>
      </c>
      <c r="C131" s="68" t="s">
        <v>362</v>
      </c>
      <c r="D131" s="68" t="s">
        <v>48</v>
      </c>
    </row>
    <row r="132" spans="1:4" ht="27.6">
      <c r="A132" s="68" t="s">
        <v>771</v>
      </c>
      <c r="B132" s="68" t="s">
        <v>66</v>
      </c>
      <c r="C132" s="68" t="s">
        <v>683</v>
      </c>
      <c r="D132" s="68" t="s">
        <v>646</v>
      </c>
    </row>
    <row r="133" spans="1:4" ht="27.6">
      <c r="A133" s="68" t="s">
        <v>772</v>
      </c>
      <c r="B133" s="68" t="s">
        <v>66</v>
      </c>
      <c r="C133" s="68" t="s">
        <v>683</v>
      </c>
      <c r="D133" s="68" t="s">
        <v>48</v>
      </c>
    </row>
    <row r="134" spans="1:4" ht="27.6">
      <c r="A134" s="68" t="s">
        <v>773</v>
      </c>
      <c r="B134" s="68" t="s">
        <v>66</v>
      </c>
      <c r="C134" s="68" t="s">
        <v>683</v>
      </c>
      <c r="D134" s="68" t="s">
        <v>48</v>
      </c>
    </row>
    <row r="135" spans="1:4" ht="27.6">
      <c r="A135" s="68" t="s">
        <v>774</v>
      </c>
      <c r="B135" s="68" t="s">
        <v>66</v>
      </c>
      <c r="C135" s="68" t="s">
        <v>683</v>
      </c>
      <c r="D135" s="68" t="s">
        <v>48</v>
      </c>
    </row>
    <row r="136" spans="1:4" ht="27.6">
      <c r="A136" s="68" t="s">
        <v>775</v>
      </c>
      <c r="B136" s="68" t="s">
        <v>66</v>
      </c>
      <c r="C136" s="68" t="s">
        <v>683</v>
      </c>
      <c r="D136" s="68" t="s">
        <v>648</v>
      </c>
    </row>
    <row r="137" spans="1:4" ht="27.6">
      <c r="A137" s="68" t="s">
        <v>776</v>
      </c>
      <c r="B137" s="68" t="s">
        <v>66</v>
      </c>
      <c r="C137" s="68" t="s">
        <v>683</v>
      </c>
      <c r="D137" s="68" t="s">
        <v>3</v>
      </c>
    </row>
    <row r="138" spans="1:4" ht="27.6">
      <c r="A138" s="68" t="s">
        <v>777</v>
      </c>
      <c r="B138" s="68" t="s">
        <v>66</v>
      </c>
      <c r="C138" s="68" t="s">
        <v>683</v>
      </c>
      <c r="D138" s="68" t="s">
        <v>48</v>
      </c>
    </row>
    <row r="139" spans="1:4" ht="27.6">
      <c r="A139" s="68" t="s">
        <v>778</v>
      </c>
      <c r="B139" s="68" t="s">
        <v>69</v>
      </c>
      <c r="C139" s="68" t="s">
        <v>356</v>
      </c>
      <c r="D139" s="68" t="s">
        <v>3</v>
      </c>
    </row>
    <row r="140" spans="1:4" ht="27.6">
      <c r="A140" s="68" t="s">
        <v>779</v>
      </c>
      <c r="B140" s="68" t="s">
        <v>69</v>
      </c>
      <c r="C140" s="68" t="s">
        <v>356</v>
      </c>
      <c r="D140" s="68" t="s">
        <v>48</v>
      </c>
    </row>
    <row r="141" spans="1:4" ht="27.6">
      <c r="A141" s="68" t="s">
        <v>780</v>
      </c>
      <c r="B141" s="68" t="s">
        <v>69</v>
      </c>
      <c r="C141" s="68" t="s">
        <v>356</v>
      </c>
      <c r="D141" s="68" t="s">
        <v>3</v>
      </c>
    </row>
    <row r="142" spans="1:4" ht="27.6">
      <c r="A142" s="68" t="s">
        <v>781</v>
      </c>
      <c r="B142" s="68" t="s">
        <v>69</v>
      </c>
      <c r="C142" s="68" t="s">
        <v>356</v>
      </c>
      <c r="D142" s="68" t="s">
        <v>48</v>
      </c>
    </row>
    <row r="143" spans="1:4" ht="27.6">
      <c r="A143" s="68" t="s">
        <v>782</v>
      </c>
      <c r="B143" s="68" t="s">
        <v>69</v>
      </c>
      <c r="C143" s="68" t="s">
        <v>356</v>
      </c>
      <c r="D143" s="68" t="s">
        <v>48</v>
      </c>
    </row>
    <row r="144" spans="1:4" ht="27.6">
      <c r="A144" s="68" t="s">
        <v>783</v>
      </c>
      <c r="B144" s="68" t="s">
        <v>69</v>
      </c>
      <c r="C144" s="68" t="s">
        <v>356</v>
      </c>
      <c r="D144" s="68" t="s">
        <v>646</v>
      </c>
    </row>
    <row r="145" spans="1:4" ht="27.6">
      <c r="A145" s="68" t="s">
        <v>783</v>
      </c>
      <c r="B145" s="68" t="s">
        <v>69</v>
      </c>
      <c r="C145" s="68" t="s">
        <v>356</v>
      </c>
      <c r="D145" s="68" t="s">
        <v>646</v>
      </c>
    </row>
    <row r="146" spans="1:4" ht="27.6">
      <c r="A146" s="68" t="s">
        <v>784</v>
      </c>
      <c r="B146" s="68" t="s">
        <v>69</v>
      </c>
      <c r="C146" s="68" t="s">
        <v>356</v>
      </c>
      <c r="D146" s="68" t="s">
        <v>48</v>
      </c>
    </row>
    <row r="147" spans="1:4" ht="27.6">
      <c r="A147" s="68" t="s">
        <v>785</v>
      </c>
      <c r="B147" s="68" t="s">
        <v>69</v>
      </c>
      <c r="C147" s="68" t="s">
        <v>356</v>
      </c>
      <c r="D147" s="68" t="s">
        <v>48</v>
      </c>
    </row>
    <row r="148" spans="1:4" ht="27.6">
      <c r="A148" s="68" t="s">
        <v>786</v>
      </c>
      <c r="B148" s="68" t="s">
        <v>69</v>
      </c>
      <c r="C148" s="68" t="s">
        <v>356</v>
      </c>
      <c r="D148" s="68" t="s">
        <v>648</v>
      </c>
    </row>
    <row r="149" spans="1:4" ht="27.6">
      <c r="A149" s="68" t="s">
        <v>787</v>
      </c>
      <c r="B149" s="68" t="s">
        <v>69</v>
      </c>
      <c r="C149" s="68" t="s">
        <v>356</v>
      </c>
      <c r="D149" s="68" t="s">
        <v>646</v>
      </c>
    </row>
    <row r="150" spans="1:4" ht="27.6">
      <c r="A150" s="68" t="s">
        <v>788</v>
      </c>
      <c r="B150" s="68" t="s">
        <v>69</v>
      </c>
      <c r="C150" s="68" t="s">
        <v>356</v>
      </c>
      <c r="D150" s="68" t="s">
        <v>48</v>
      </c>
    </row>
    <row r="151" spans="1:4" ht="27.6">
      <c r="A151" s="68" t="s">
        <v>789</v>
      </c>
      <c r="B151" s="68" t="s">
        <v>69</v>
      </c>
      <c r="C151" s="68" t="s">
        <v>356</v>
      </c>
      <c r="D151" s="68" t="s">
        <v>646</v>
      </c>
    </row>
    <row r="152" spans="1:4" ht="27.6">
      <c r="A152" s="68" t="s">
        <v>789</v>
      </c>
      <c r="B152" s="68" t="s">
        <v>69</v>
      </c>
      <c r="C152" s="68" t="s">
        <v>356</v>
      </c>
      <c r="D152" s="68" t="s">
        <v>646</v>
      </c>
    </row>
    <row r="153" spans="1:4" ht="41.45">
      <c r="A153" s="68" t="s">
        <v>790</v>
      </c>
      <c r="B153" s="68" t="s">
        <v>69</v>
      </c>
      <c r="C153" s="68" t="s">
        <v>356</v>
      </c>
      <c r="D153" s="68" t="s">
        <v>648</v>
      </c>
    </row>
    <row r="154" spans="1:4" ht="27.6">
      <c r="A154" s="68" t="s">
        <v>791</v>
      </c>
      <c r="B154" s="68" t="s">
        <v>69</v>
      </c>
      <c r="C154" s="68" t="s">
        <v>356</v>
      </c>
      <c r="D154" s="68" t="s">
        <v>48</v>
      </c>
    </row>
    <row r="155" spans="1:4" ht="27.6">
      <c r="A155" s="68" t="s">
        <v>792</v>
      </c>
      <c r="B155" s="68" t="s">
        <v>69</v>
      </c>
      <c r="C155" s="68" t="s">
        <v>356</v>
      </c>
      <c r="D155" s="68" t="s">
        <v>48</v>
      </c>
    </row>
    <row r="156" spans="1:4" ht="27.6">
      <c r="A156" s="68" t="s">
        <v>793</v>
      </c>
      <c r="B156" s="68" t="s">
        <v>69</v>
      </c>
      <c r="C156" s="68" t="s">
        <v>356</v>
      </c>
      <c r="D156" s="68" t="s">
        <v>648</v>
      </c>
    </row>
    <row r="157" spans="1:4" ht="27.6">
      <c r="A157" s="68" t="s">
        <v>794</v>
      </c>
      <c r="B157" s="68" t="s">
        <v>69</v>
      </c>
      <c r="C157" s="68" t="s">
        <v>356</v>
      </c>
      <c r="D157" s="68" t="s">
        <v>48</v>
      </c>
    </row>
    <row r="158" spans="1:4" ht="27.6">
      <c r="A158" s="68" t="s">
        <v>795</v>
      </c>
      <c r="B158" s="68" t="s">
        <v>69</v>
      </c>
      <c r="C158" s="68" t="s">
        <v>356</v>
      </c>
      <c r="D158" s="68" t="s">
        <v>48</v>
      </c>
    </row>
    <row r="159" spans="1:4" ht="27.6">
      <c r="A159" s="68" t="s">
        <v>796</v>
      </c>
      <c r="B159" s="68" t="s">
        <v>69</v>
      </c>
      <c r="C159" s="68" t="s">
        <v>356</v>
      </c>
      <c r="D159" s="68" t="s">
        <v>48</v>
      </c>
    </row>
    <row r="160" spans="1:4" ht="27.6">
      <c r="A160" s="68" t="s">
        <v>797</v>
      </c>
      <c r="B160" s="68" t="s">
        <v>69</v>
      </c>
      <c r="C160" s="68" t="s">
        <v>356</v>
      </c>
      <c r="D160" s="68" t="s">
        <v>646</v>
      </c>
    </row>
    <row r="161" spans="1:4" ht="27.6">
      <c r="A161" s="68" t="s">
        <v>798</v>
      </c>
      <c r="B161" s="68" t="s">
        <v>69</v>
      </c>
      <c r="C161" s="68" t="s">
        <v>356</v>
      </c>
      <c r="D161" s="68" t="s">
        <v>646</v>
      </c>
    </row>
    <row r="162" spans="1:4" ht="27.6">
      <c r="A162" s="68" t="s">
        <v>799</v>
      </c>
      <c r="B162" s="68" t="s">
        <v>69</v>
      </c>
      <c r="C162" s="68" t="s">
        <v>356</v>
      </c>
      <c r="D162" s="68" t="s">
        <v>648</v>
      </c>
    </row>
    <row r="163" spans="1:4" ht="27.6">
      <c r="A163" s="68" t="s">
        <v>800</v>
      </c>
      <c r="B163" s="68" t="s">
        <v>69</v>
      </c>
      <c r="C163" s="68" t="s">
        <v>356</v>
      </c>
      <c r="D163" s="68" t="s">
        <v>48</v>
      </c>
    </row>
    <row r="164" spans="1:4" ht="27.6">
      <c r="A164" s="68" t="s">
        <v>801</v>
      </c>
      <c r="B164" s="68" t="s">
        <v>69</v>
      </c>
      <c r="C164" s="68" t="s">
        <v>356</v>
      </c>
      <c r="D164" s="68" t="s">
        <v>48</v>
      </c>
    </row>
    <row r="165" spans="1:4" ht="27.6">
      <c r="A165" s="68" t="s">
        <v>802</v>
      </c>
      <c r="B165" s="68" t="s">
        <v>69</v>
      </c>
      <c r="C165" s="68" t="s">
        <v>356</v>
      </c>
      <c r="D165" s="68" t="s">
        <v>48</v>
      </c>
    </row>
    <row r="166" spans="1:4" ht="27.6">
      <c r="A166" s="68" t="s">
        <v>803</v>
      </c>
      <c r="B166" s="68" t="s">
        <v>69</v>
      </c>
      <c r="C166" s="68" t="s">
        <v>356</v>
      </c>
      <c r="D166" s="68" t="s">
        <v>3</v>
      </c>
    </row>
    <row r="167" spans="1:4" ht="27.6">
      <c r="A167" s="68" t="s">
        <v>804</v>
      </c>
      <c r="B167" s="68" t="s">
        <v>69</v>
      </c>
      <c r="C167" s="68" t="s">
        <v>356</v>
      </c>
      <c r="D167" s="68" t="s">
        <v>648</v>
      </c>
    </row>
    <row r="168" spans="1:4" ht="27.6">
      <c r="A168" s="68" t="s">
        <v>805</v>
      </c>
      <c r="B168" s="68" t="s">
        <v>69</v>
      </c>
      <c r="C168" s="68" t="s">
        <v>356</v>
      </c>
      <c r="D168" s="68" t="s">
        <v>3</v>
      </c>
    </row>
    <row r="169" spans="1:4" ht="27.6">
      <c r="A169" s="68" t="s">
        <v>806</v>
      </c>
      <c r="B169" s="68" t="s">
        <v>69</v>
      </c>
      <c r="C169" s="68" t="s">
        <v>356</v>
      </c>
      <c r="D169" s="68" t="s">
        <v>648</v>
      </c>
    </row>
    <row r="170" spans="1:4" ht="27.6">
      <c r="A170" s="68" t="s">
        <v>767</v>
      </c>
      <c r="B170" s="68" t="s">
        <v>69</v>
      </c>
      <c r="C170" s="68" t="s">
        <v>356</v>
      </c>
      <c r="D170" s="68" t="s">
        <v>3</v>
      </c>
    </row>
    <row r="171" spans="1:4" ht="27.6">
      <c r="A171" s="68" t="s">
        <v>807</v>
      </c>
      <c r="B171" s="68" t="s">
        <v>69</v>
      </c>
      <c r="C171" s="68" t="s">
        <v>356</v>
      </c>
      <c r="D171" s="68" t="s">
        <v>48</v>
      </c>
    </row>
    <row r="172" spans="1:4" ht="27.6">
      <c r="A172" s="68" t="s">
        <v>808</v>
      </c>
      <c r="B172" s="68" t="s">
        <v>69</v>
      </c>
      <c r="C172" s="68" t="s">
        <v>356</v>
      </c>
      <c r="D172" s="68" t="s">
        <v>648</v>
      </c>
    </row>
    <row r="173" spans="1:4" ht="27.6">
      <c r="A173" s="68" t="s">
        <v>809</v>
      </c>
      <c r="B173" s="68" t="s">
        <v>70</v>
      </c>
      <c r="C173" s="68" t="s">
        <v>375</v>
      </c>
      <c r="D173" s="68" t="s">
        <v>48</v>
      </c>
    </row>
    <row r="174" spans="1:4" ht="27.6">
      <c r="A174" s="68" t="s">
        <v>810</v>
      </c>
      <c r="B174" s="68" t="s">
        <v>70</v>
      </c>
      <c r="C174" s="68" t="s">
        <v>375</v>
      </c>
      <c r="D174" s="68" t="s">
        <v>48</v>
      </c>
    </row>
    <row r="175" spans="1:4" ht="27.6">
      <c r="A175" s="68" t="s">
        <v>811</v>
      </c>
      <c r="B175" s="68" t="s">
        <v>70</v>
      </c>
      <c r="C175" s="68" t="s">
        <v>375</v>
      </c>
      <c r="D175" s="68" t="s">
        <v>648</v>
      </c>
    </row>
    <row r="176" spans="1:4" ht="27.6">
      <c r="A176" s="68" t="s">
        <v>812</v>
      </c>
      <c r="B176" s="68" t="s">
        <v>70</v>
      </c>
      <c r="C176" s="68" t="s">
        <v>375</v>
      </c>
      <c r="D176" s="68" t="s">
        <v>3</v>
      </c>
    </row>
    <row r="177" spans="1:4" ht="41.45">
      <c r="A177" s="68" t="s">
        <v>813</v>
      </c>
      <c r="B177" s="68" t="s">
        <v>70</v>
      </c>
      <c r="C177" s="68" t="s">
        <v>375</v>
      </c>
      <c r="D177" s="68" t="s">
        <v>3</v>
      </c>
    </row>
    <row r="178" spans="1:4" ht="27.6">
      <c r="A178" s="68" t="s">
        <v>814</v>
      </c>
      <c r="B178" s="68" t="s">
        <v>70</v>
      </c>
      <c r="C178" s="68" t="s">
        <v>375</v>
      </c>
      <c r="D178" s="68" t="s">
        <v>48</v>
      </c>
    </row>
    <row r="179" spans="1:4" ht="27.6">
      <c r="A179" s="68" t="s">
        <v>815</v>
      </c>
      <c r="B179" s="68" t="s">
        <v>70</v>
      </c>
      <c r="C179" s="68" t="s">
        <v>375</v>
      </c>
      <c r="D179" s="68" t="s">
        <v>3</v>
      </c>
    </row>
    <row r="180" spans="1:4" ht="27.6">
      <c r="A180" s="68" t="s">
        <v>810</v>
      </c>
      <c r="B180" s="68" t="s">
        <v>71</v>
      </c>
      <c r="C180" s="68" t="s">
        <v>375</v>
      </c>
      <c r="D180" s="68" t="s">
        <v>48</v>
      </c>
    </row>
    <row r="181" spans="1:4" ht="27.6">
      <c r="A181" s="68" t="s">
        <v>816</v>
      </c>
      <c r="B181" s="68" t="s">
        <v>817</v>
      </c>
      <c r="C181" s="68" t="s">
        <v>818</v>
      </c>
      <c r="D181" s="68" t="s">
        <v>48</v>
      </c>
    </row>
    <row r="182" spans="1:4" ht="27.6">
      <c r="A182" s="68" t="s">
        <v>819</v>
      </c>
      <c r="B182" s="68" t="s">
        <v>817</v>
      </c>
      <c r="C182" s="68" t="s">
        <v>818</v>
      </c>
      <c r="D182" s="68" t="s">
        <v>48</v>
      </c>
    </row>
    <row r="183" spans="1:4" ht="27.6">
      <c r="A183" s="68" t="s">
        <v>820</v>
      </c>
      <c r="B183" s="68" t="s">
        <v>817</v>
      </c>
      <c r="C183" s="68" t="s">
        <v>818</v>
      </c>
      <c r="D183" s="68" t="s">
        <v>3</v>
      </c>
    </row>
    <row r="184" spans="1:4">
      <c r="A184" s="68" t="s">
        <v>821</v>
      </c>
      <c r="B184" s="68" t="s">
        <v>817</v>
      </c>
      <c r="C184" s="68" t="s">
        <v>818</v>
      </c>
      <c r="D184" s="68" t="s">
        <v>3</v>
      </c>
    </row>
    <row r="185" spans="1:4" ht="27.6">
      <c r="A185" s="68" t="s">
        <v>822</v>
      </c>
      <c r="B185" s="68" t="s">
        <v>817</v>
      </c>
      <c r="C185" s="68" t="s">
        <v>818</v>
      </c>
      <c r="D185" s="68" t="s">
        <v>48</v>
      </c>
    </row>
    <row r="186" spans="1:4" ht="27.6">
      <c r="A186" s="68" t="s">
        <v>823</v>
      </c>
      <c r="B186" s="68" t="s">
        <v>817</v>
      </c>
      <c r="C186" s="68" t="s">
        <v>818</v>
      </c>
      <c r="D186" s="68" t="s">
        <v>48</v>
      </c>
    </row>
    <row r="187" spans="1:4">
      <c r="A187" s="68" t="s">
        <v>824</v>
      </c>
      <c r="B187" s="68" t="s">
        <v>817</v>
      </c>
      <c r="C187" s="68" t="s">
        <v>818</v>
      </c>
      <c r="D187" s="68" t="s">
        <v>3</v>
      </c>
    </row>
    <row r="188" spans="1:4">
      <c r="A188" s="68" t="s">
        <v>825</v>
      </c>
      <c r="B188" s="68" t="s">
        <v>817</v>
      </c>
      <c r="C188" s="68" t="s">
        <v>818</v>
      </c>
      <c r="D188" s="68" t="s">
        <v>3</v>
      </c>
    </row>
    <row r="189" spans="1:4" ht="27.6">
      <c r="A189" s="68" t="s">
        <v>826</v>
      </c>
      <c r="B189" s="68" t="s">
        <v>817</v>
      </c>
      <c r="C189" s="68" t="s">
        <v>818</v>
      </c>
      <c r="D189" s="68" t="s">
        <v>3</v>
      </c>
    </row>
    <row r="190" spans="1:4" ht="27.6">
      <c r="A190" s="68" t="s">
        <v>827</v>
      </c>
      <c r="B190" s="68" t="s">
        <v>817</v>
      </c>
      <c r="C190" s="68" t="s">
        <v>818</v>
      </c>
      <c r="D190" s="68" t="s">
        <v>48</v>
      </c>
    </row>
    <row r="191" spans="1:4" ht="27.6">
      <c r="A191" s="68" t="s">
        <v>828</v>
      </c>
      <c r="B191" s="68" t="s">
        <v>817</v>
      </c>
      <c r="C191" s="68" t="s">
        <v>818</v>
      </c>
      <c r="D191" s="68" t="s">
        <v>3</v>
      </c>
    </row>
    <row r="192" spans="1:4" ht="27.6">
      <c r="A192" s="68" t="s">
        <v>829</v>
      </c>
      <c r="B192" s="68" t="s">
        <v>817</v>
      </c>
      <c r="C192" s="68" t="s">
        <v>818</v>
      </c>
      <c r="D192" s="68" t="s">
        <v>48</v>
      </c>
    </row>
    <row r="193" spans="1:4" ht="27.6">
      <c r="A193" s="68" t="s">
        <v>830</v>
      </c>
      <c r="B193" s="68" t="s">
        <v>817</v>
      </c>
      <c r="C193" s="68" t="s">
        <v>818</v>
      </c>
      <c r="D193" s="68" t="s">
        <v>48</v>
      </c>
    </row>
    <row r="194" spans="1:4" ht="27.6">
      <c r="A194" s="68" t="s">
        <v>831</v>
      </c>
      <c r="B194" s="68" t="s">
        <v>817</v>
      </c>
      <c r="C194" s="68" t="s">
        <v>818</v>
      </c>
      <c r="D194" s="68" t="s">
        <v>48</v>
      </c>
    </row>
    <row r="195" spans="1:4">
      <c r="A195" s="68" t="s">
        <v>704</v>
      </c>
      <c r="B195" s="68" t="s">
        <v>817</v>
      </c>
      <c r="C195" s="68" t="s">
        <v>818</v>
      </c>
      <c r="D195" s="68" t="s">
        <v>3</v>
      </c>
    </row>
    <row r="196" spans="1:4">
      <c r="A196" s="68" t="s">
        <v>724</v>
      </c>
      <c r="B196" s="68" t="s">
        <v>817</v>
      </c>
      <c r="C196" s="68" t="s">
        <v>818</v>
      </c>
      <c r="D196" s="68" t="s">
        <v>3</v>
      </c>
    </row>
    <row r="197" spans="1:4">
      <c r="A197" s="68" t="s">
        <v>832</v>
      </c>
      <c r="B197" s="68" t="s">
        <v>817</v>
      </c>
      <c r="C197" s="68" t="s">
        <v>818</v>
      </c>
      <c r="D197" s="68" t="s">
        <v>3</v>
      </c>
    </row>
    <row r="198" spans="1:4" ht="27.6">
      <c r="A198" s="68" t="s">
        <v>833</v>
      </c>
      <c r="B198" s="68" t="s">
        <v>817</v>
      </c>
      <c r="C198" s="68" t="s">
        <v>818</v>
      </c>
      <c r="D198" s="68" t="s">
        <v>48</v>
      </c>
    </row>
    <row r="199" spans="1:4" ht="27.6">
      <c r="A199" s="68" t="s">
        <v>834</v>
      </c>
      <c r="B199" s="68" t="s">
        <v>817</v>
      </c>
      <c r="C199" s="68" t="s">
        <v>818</v>
      </c>
      <c r="D199" s="68" t="s">
        <v>48</v>
      </c>
    </row>
    <row r="200" spans="1:4">
      <c r="A200" s="68" t="s">
        <v>835</v>
      </c>
      <c r="B200" s="68" t="s">
        <v>73</v>
      </c>
      <c r="C200" s="68" t="s">
        <v>17</v>
      </c>
      <c r="D200" s="68" t="s">
        <v>3</v>
      </c>
    </row>
    <row r="201" spans="1:4">
      <c r="A201" s="68" t="s">
        <v>836</v>
      </c>
      <c r="B201" s="68" t="s">
        <v>73</v>
      </c>
      <c r="C201" s="68" t="s">
        <v>17</v>
      </c>
      <c r="D201" s="68" t="s">
        <v>3</v>
      </c>
    </row>
    <row r="202" spans="1:4" ht="27.6">
      <c r="A202" s="68" t="s">
        <v>837</v>
      </c>
      <c r="B202" s="68" t="s">
        <v>73</v>
      </c>
      <c r="C202" s="68" t="s">
        <v>17</v>
      </c>
      <c r="D202" s="68" t="s">
        <v>3</v>
      </c>
    </row>
    <row r="203" spans="1:4">
      <c r="A203" s="68" t="s">
        <v>838</v>
      </c>
      <c r="B203" s="68" t="s">
        <v>73</v>
      </c>
      <c r="C203" s="68" t="s">
        <v>17</v>
      </c>
      <c r="D203" s="68" t="s">
        <v>3</v>
      </c>
    </row>
    <row r="204" spans="1:4" ht="27.6">
      <c r="A204" s="68" t="s">
        <v>839</v>
      </c>
      <c r="B204" s="68" t="s">
        <v>73</v>
      </c>
      <c r="C204" s="68" t="s">
        <v>17</v>
      </c>
      <c r="D204" s="68" t="s">
        <v>3</v>
      </c>
    </row>
    <row r="205" spans="1:4">
      <c r="A205" s="68" t="s">
        <v>840</v>
      </c>
      <c r="B205" s="68" t="s">
        <v>73</v>
      </c>
      <c r="C205" s="68" t="s">
        <v>17</v>
      </c>
      <c r="D205" s="68" t="s">
        <v>3</v>
      </c>
    </row>
    <row r="206" spans="1:4">
      <c r="A206" s="68" t="s">
        <v>840</v>
      </c>
      <c r="B206" s="68" t="s">
        <v>73</v>
      </c>
      <c r="C206" s="68" t="s">
        <v>17</v>
      </c>
      <c r="D206" s="68" t="s">
        <v>646</v>
      </c>
    </row>
    <row r="207" spans="1:4" ht="27.6">
      <c r="A207" s="68" t="s">
        <v>841</v>
      </c>
      <c r="B207" s="68" t="s">
        <v>73</v>
      </c>
      <c r="C207" s="68" t="s">
        <v>17</v>
      </c>
      <c r="D207" s="68" t="s">
        <v>48</v>
      </c>
    </row>
    <row r="208" spans="1:4" ht="27.6">
      <c r="A208" s="68" t="s">
        <v>842</v>
      </c>
      <c r="B208" s="68" t="s">
        <v>73</v>
      </c>
      <c r="C208" s="68" t="s">
        <v>17</v>
      </c>
      <c r="D208" s="68" t="s">
        <v>48</v>
      </c>
    </row>
    <row r="209" spans="1:4" ht="27.6">
      <c r="A209" s="68" t="s">
        <v>843</v>
      </c>
      <c r="B209" s="68" t="s">
        <v>73</v>
      </c>
      <c r="C209" s="68" t="s">
        <v>17</v>
      </c>
      <c r="D209" s="68" t="s">
        <v>48</v>
      </c>
    </row>
    <row r="210" spans="1:4" ht="27.6">
      <c r="A210" s="68" t="s">
        <v>844</v>
      </c>
      <c r="B210" s="68" t="s">
        <v>73</v>
      </c>
      <c r="C210" s="68" t="s">
        <v>17</v>
      </c>
      <c r="D210" s="68" t="s">
        <v>48</v>
      </c>
    </row>
    <row r="211" spans="1:4" ht="27.6">
      <c r="A211" s="68" t="s">
        <v>845</v>
      </c>
      <c r="B211" s="68" t="s">
        <v>73</v>
      </c>
      <c r="C211" s="68" t="s">
        <v>17</v>
      </c>
      <c r="D211" s="68" t="s">
        <v>48</v>
      </c>
    </row>
    <row r="212" spans="1:4" ht="27.6">
      <c r="A212" s="68" t="s">
        <v>846</v>
      </c>
      <c r="B212" s="68" t="s">
        <v>73</v>
      </c>
      <c r="C212" s="68" t="s">
        <v>17</v>
      </c>
      <c r="D212" s="68" t="s">
        <v>48</v>
      </c>
    </row>
    <row r="213" spans="1:4" ht="27.6">
      <c r="A213" s="68" t="s">
        <v>847</v>
      </c>
      <c r="B213" s="68" t="s">
        <v>73</v>
      </c>
      <c r="C213" s="68" t="s">
        <v>17</v>
      </c>
      <c r="D213" s="68" t="s">
        <v>3</v>
      </c>
    </row>
    <row r="214" spans="1:4" ht="27.6">
      <c r="A214" s="68" t="s">
        <v>848</v>
      </c>
      <c r="B214" s="68" t="s">
        <v>73</v>
      </c>
      <c r="C214" s="68" t="s">
        <v>17</v>
      </c>
      <c r="D214" s="68" t="s">
        <v>48</v>
      </c>
    </row>
    <row r="215" spans="1:4" ht="27.6">
      <c r="A215" s="68" t="s">
        <v>849</v>
      </c>
      <c r="B215" s="68" t="s">
        <v>73</v>
      </c>
      <c r="C215" s="68" t="s">
        <v>17</v>
      </c>
      <c r="D215" s="68" t="s">
        <v>48</v>
      </c>
    </row>
    <row r="216" spans="1:4" ht="27.6">
      <c r="A216" s="68" t="s">
        <v>850</v>
      </c>
      <c r="B216" s="68" t="s">
        <v>73</v>
      </c>
      <c r="C216" s="68" t="s">
        <v>17</v>
      </c>
      <c r="D216" s="68" t="s">
        <v>48</v>
      </c>
    </row>
    <row r="217" spans="1:4" ht="27.6">
      <c r="A217" s="68" t="s">
        <v>851</v>
      </c>
      <c r="B217" s="68" t="s">
        <v>73</v>
      </c>
      <c r="C217" s="68" t="s">
        <v>17</v>
      </c>
      <c r="D217" s="68" t="s">
        <v>48</v>
      </c>
    </row>
    <row r="218" spans="1:4" ht="27.6">
      <c r="A218" s="68" t="s">
        <v>852</v>
      </c>
      <c r="B218" s="68" t="s">
        <v>73</v>
      </c>
      <c r="C218" s="68" t="s">
        <v>17</v>
      </c>
      <c r="D218" s="68" t="s">
        <v>48</v>
      </c>
    </row>
    <row r="219" spans="1:4" ht="27.6">
      <c r="A219" s="68" t="s">
        <v>853</v>
      </c>
      <c r="B219" s="68" t="s">
        <v>73</v>
      </c>
      <c r="C219" s="68" t="s">
        <v>17</v>
      </c>
      <c r="D219" s="68" t="s">
        <v>48</v>
      </c>
    </row>
    <row r="220" spans="1:4" ht="27.6">
      <c r="A220" s="68" t="s">
        <v>854</v>
      </c>
      <c r="B220" s="68" t="s">
        <v>73</v>
      </c>
      <c r="C220" s="68" t="s">
        <v>17</v>
      </c>
      <c r="D220" s="68" t="s">
        <v>48</v>
      </c>
    </row>
    <row r="221" spans="1:4" ht="27.6">
      <c r="A221" s="68" t="s">
        <v>855</v>
      </c>
      <c r="B221" s="68" t="s">
        <v>73</v>
      </c>
      <c r="C221" s="68" t="s">
        <v>17</v>
      </c>
      <c r="D221" s="68" t="s">
        <v>3</v>
      </c>
    </row>
    <row r="222" spans="1:4" ht="27.6">
      <c r="A222" s="68" t="s">
        <v>856</v>
      </c>
      <c r="B222" s="68" t="s">
        <v>73</v>
      </c>
      <c r="C222" s="68" t="s">
        <v>17</v>
      </c>
      <c r="D222" s="68" t="s">
        <v>48</v>
      </c>
    </row>
    <row r="223" spans="1:4">
      <c r="A223" s="68" t="s">
        <v>857</v>
      </c>
      <c r="B223" s="68" t="s">
        <v>73</v>
      </c>
      <c r="C223" s="68" t="s">
        <v>17</v>
      </c>
      <c r="D223" s="68" t="s">
        <v>3</v>
      </c>
    </row>
    <row r="224" spans="1:4">
      <c r="A224" s="68" t="s">
        <v>858</v>
      </c>
      <c r="B224" s="68" t="s">
        <v>73</v>
      </c>
      <c r="C224" s="68" t="s">
        <v>17</v>
      </c>
      <c r="D224" s="68" t="s">
        <v>3</v>
      </c>
    </row>
    <row r="225" spans="1:4" ht="27.6">
      <c r="A225" s="68" t="s">
        <v>859</v>
      </c>
      <c r="B225" s="68" t="s">
        <v>73</v>
      </c>
      <c r="C225" s="68" t="s">
        <v>17</v>
      </c>
      <c r="D225" s="68" t="s">
        <v>648</v>
      </c>
    </row>
    <row r="226" spans="1:4" ht="27.6">
      <c r="A226" s="68" t="s">
        <v>860</v>
      </c>
      <c r="B226" s="68" t="s">
        <v>75</v>
      </c>
      <c r="C226" s="68" t="s">
        <v>356</v>
      </c>
      <c r="D226" s="68" t="s">
        <v>648</v>
      </c>
    </row>
    <row r="227" spans="1:4" ht="27.6">
      <c r="A227" s="68" t="s">
        <v>861</v>
      </c>
      <c r="B227" s="68" t="s">
        <v>75</v>
      </c>
      <c r="C227" s="68" t="s">
        <v>356</v>
      </c>
      <c r="D227" s="68" t="s">
        <v>48</v>
      </c>
    </row>
    <row r="228" spans="1:4" ht="27.6">
      <c r="A228" s="68" t="s">
        <v>862</v>
      </c>
      <c r="B228" s="68" t="s">
        <v>75</v>
      </c>
      <c r="C228" s="68" t="s">
        <v>356</v>
      </c>
      <c r="D228" s="68" t="s">
        <v>3</v>
      </c>
    </row>
    <row r="229" spans="1:4" ht="27.6">
      <c r="A229" s="68" t="s">
        <v>863</v>
      </c>
      <c r="B229" s="68" t="s">
        <v>75</v>
      </c>
      <c r="C229" s="68" t="s">
        <v>356</v>
      </c>
      <c r="D229" s="68" t="s">
        <v>3</v>
      </c>
    </row>
    <row r="230" spans="1:4" ht="27.6">
      <c r="A230" s="68" t="s">
        <v>864</v>
      </c>
      <c r="B230" s="68" t="s">
        <v>75</v>
      </c>
      <c r="C230" s="68" t="s">
        <v>356</v>
      </c>
      <c r="D230" s="68" t="s">
        <v>48</v>
      </c>
    </row>
    <row r="231" spans="1:4" ht="27.6">
      <c r="A231" s="68" t="s">
        <v>865</v>
      </c>
      <c r="B231" s="68" t="s">
        <v>75</v>
      </c>
      <c r="C231" s="68" t="s">
        <v>356</v>
      </c>
      <c r="D231" s="68" t="s">
        <v>646</v>
      </c>
    </row>
    <row r="232" spans="1:4" ht="27.6">
      <c r="A232" s="68" t="s">
        <v>866</v>
      </c>
      <c r="B232" s="68" t="s">
        <v>75</v>
      </c>
      <c r="C232" s="68" t="s">
        <v>356</v>
      </c>
      <c r="D232" s="68" t="s">
        <v>648</v>
      </c>
    </row>
    <row r="233" spans="1:4" ht="41.45">
      <c r="A233" s="68" t="s">
        <v>867</v>
      </c>
      <c r="B233" s="68" t="s">
        <v>75</v>
      </c>
      <c r="C233" s="68" t="s">
        <v>356</v>
      </c>
      <c r="D233" s="68" t="s">
        <v>648</v>
      </c>
    </row>
    <row r="234" spans="1:4" ht="27.6">
      <c r="A234" s="68" t="s">
        <v>868</v>
      </c>
      <c r="B234" s="68" t="s">
        <v>75</v>
      </c>
      <c r="C234" s="68" t="s">
        <v>356</v>
      </c>
      <c r="D234" s="68" t="s">
        <v>48</v>
      </c>
    </row>
    <row r="235" spans="1:4" ht="27.6">
      <c r="A235" s="68" t="s">
        <v>869</v>
      </c>
      <c r="B235" s="68" t="s">
        <v>75</v>
      </c>
      <c r="C235" s="68" t="s">
        <v>356</v>
      </c>
      <c r="D235" s="68" t="s">
        <v>48</v>
      </c>
    </row>
    <row r="236" spans="1:4">
      <c r="A236" s="68" t="s">
        <v>870</v>
      </c>
      <c r="B236" s="68" t="s">
        <v>75</v>
      </c>
      <c r="C236" s="68" t="s">
        <v>356</v>
      </c>
      <c r="D236" s="68" t="s">
        <v>648</v>
      </c>
    </row>
    <row r="237" spans="1:4" ht="41.45">
      <c r="A237" s="68" t="s">
        <v>871</v>
      </c>
      <c r="B237" s="68" t="s">
        <v>75</v>
      </c>
      <c r="C237" s="68" t="s">
        <v>356</v>
      </c>
      <c r="D237" s="68" t="s">
        <v>48</v>
      </c>
    </row>
    <row r="238" spans="1:4">
      <c r="A238" s="68" t="s">
        <v>872</v>
      </c>
      <c r="B238" s="68" t="s">
        <v>75</v>
      </c>
      <c r="C238" s="68" t="s">
        <v>356</v>
      </c>
      <c r="D238" s="68" t="s">
        <v>648</v>
      </c>
    </row>
    <row r="239" spans="1:4" ht="27.6">
      <c r="A239" s="68" t="s">
        <v>873</v>
      </c>
      <c r="B239" s="68" t="s">
        <v>75</v>
      </c>
      <c r="C239" s="68" t="s">
        <v>356</v>
      </c>
      <c r="D239" s="68" t="s">
        <v>48</v>
      </c>
    </row>
    <row r="240" spans="1:4" ht="27.6">
      <c r="A240" s="68" t="s">
        <v>874</v>
      </c>
      <c r="B240" s="68" t="s">
        <v>75</v>
      </c>
      <c r="C240" s="68" t="s">
        <v>356</v>
      </c>
      <c r="D240" s="68" t="s">
        <v>48</v>
      </c>
    </row>
    <row r="241" spans="1:4" ht="27.6">
      <c r="A241" s="68" t="s">
        <v>795</v>
      </c>
      <c r="B241" s="68" t="s">
        <v>75</v>
      </c>
      <c r="C241" s="68" t="s">
        <v>356</v>
      </c>
      <c r="D241" s="68" t="s">
        <v>48</v>
      </c>
    </row>
    <row r="242" spans="1:4">
      <c r="A242" s="68" t="s">
        <v>875</v>
      </c>
      <c r="B242" s="68" t="s">
        <v>75</v>
      </c>
      <c r="C242" s="68" t="s">
        <v>356</v>
      </c>
      <c r="D242" s="68" t="s">
        <v>3</v>
      </c>
    </row>
    <row r="243" spans="1:4" ht="41.45">
      <c r="A243" s="68" t="s">
        <v>876</v>
      </c>
      <c r="B243" s="68" t="s">
        <v>75</v>
      </c>
      <c r="C243" s="68" t="s">
        <v>356</v>
      </c>
      <c r="D243" s="68" t="s">
        <v>648</v>
      </c>
    </row>
    <row r="244" spans="1:4" ht="27.6">
      <c r="A244" s="68" t="s">
        <v>877</v>
      </c>
      <c r="B244" s="68" t="s">
        <v>75</v>
      </c>
      <c r="C244" s="68" t="s">
        <v>356</v>
      </c>
      <c r="D244" s="68" t="s">
        <v>648</v>
      </c>
    </row>
    <row r="245" spans="1:4" ht="27.6">
      <c r="A245" s="68" t="s">
        <v>729</v>
      </c>
      <c r="B245" s="68" t="s">
        <v>75</v>
      </c>
      <c r="C245" s="68" t="s">
        <v>356</v>
      </c>
      <c r="D245" s="68" t="s">
        <v>48</v>
      </c>
    </row>
    <row r="246" spans="1:4">
      <c r="A246" s="68" t="s">
        <v>878</v>
      </c>
      <c r="B246" s="68" t="s">
        <v>75</v>
      </c>
      <c r="C246" s="68" t="s">
        <v>356</v>
      </c>
      <c r="D246" s="68" t="s">
        <v>648</v>
      </c>
    </row>
    <row r="247" spans="1:4" ht="41.45">
      <c r="A247" s="68" t="s">
        <v>879</v>
      </c>
      <c r="B247" s="68" t="s">
        <v>75</v>
      </c>
      <c r="C247" s="68" t="s">
        <v>356</v>
      </c>
      <c r="D247" s="68" t="s">
        <v>48</v>
      </c>
    </row>
    <row r="248" spans="1:4" ht="41.45">
      <c r="A248" s="68" t="s">
        <v>880</v>
      </c>
      <c r="B248" s="68" t="s">
        <v>75</v>
      </c>
      <c r="C248" s="68" t="s">
        <v>356</v>
      </c>
      <c r="D248" s="68" t="s">
        <v>48</v>
      </c>
    </row>
    <row r="249" spans="1:4" ht="27.6">
      <c r="A249" s="68" t="s">
        <v>881</v>
      </c>
      <c r="B249" s="68" t="s">
        <v>75</v>
      </c>
      <c r="C249" s="68" t="s">
        <v>356</v>
      </c>
      <c r="D249" s="68" t="s">
        <v>646</v>
      </c>
    </row>
    <row r="250" spans="1:4" ht="41.45">
      <c r="A250" s="68" t="s">
        <v>882</v>
      </c>
      <c r="B250" s="68" t="s">
        <v>75</v>
      </c>
      <c r="C250" s="68" t="s">
        <v>356</v>
      </c>
      <c r="D250" s="68" t="s">
        <v>48</v>
      </c>
    </row>
    <row r="251" spans="1:4" ht="27.6">
      <c r="A251" s="68" t="s">
        <v>883</v>
      </c>
      <c r="B251" s="68" t="s">
        <v>78</v>
      </c>
      <c r="C251" s="68" t="s">
        <v>683</v>
      </c>
      <c r="D251" s="68" t="s">
        <v>48</v>
      </c>
    </row>
    <row r="252" spans="1:4" ht="27.6">
      <c r="A252" s="68" t="s">
        <v>884</v>
      </c>
      <c r="B252" s="68" t="s">
        <v>78</v>
      </c>
      <c r="C252" s="68" t="s">
        <v>683</v>
      </c>
      <c r="D252" s="68" t="s">
        <v>48</v>
      </c>
    </row>
    <row r="253" spans="1:4" ht="27.6">
      <c r="A253" s="68" t="s">
        <v>885</v>
      </c>
      <c r="B253" s="68" t="s">
        <v>78</v>
      </c>
      <c r="C253" s="68" t="s">
        <v>683</v>
      </c>
      <c r="D253" s="68" t="s">
        <v>48</v>
      </c>
    </row>
    <row r="254" spans="1:4" ht="27.6">
      <c r="A254" s="68" t="s">
        <v>886</v>
      </c>
      <c r="B254" s="68" t="s">
        <v>78</v>
      </c>
      <c r="C254" s="68" t="s">
        <v>683</v>
      </c>
      <c r="D254" s="68" t="s">
        <v>648</v>
      </c>
    </row>
    <row r="255" spans="1:4" ht="27.6">
      <c r="A255" s="68" t="s">
        <v>887</v>
      </c>
      <c r="B255" s="68" t="s">
        <v>78</v>
      </c>
      <c r="C255" s="68" t="s">
        <v>683</v>
      </c>
      <c r="D255" s="68" t="s">
        <v>646</v>
      </c>
    </row>
    <row r="256" spans="1:4" ht="27.6">
      <c r="A256" s="68" t="s">
        <v>888</v>
      </c>
      <c r="B256" s="68" t="s">
        <v>78</v>
      </c>
      <c r="C256" s="68" t="s">
        <v>683</v>
      </c>
      <c r="D256" s="68" t="s">
        <v>646</v>
      </c>
    </row>
    <row r="257" spans="1:4" ht="27.6">
      <c r="A257" s="68" t="s">
        <v>889</v>
      </c>
      <c r="B257" s="68" t="s">
        <v>78</v>
      </c>
      <c r="C257" s="68" t="s">
        <v>683</v>
      </c>
      <c r="D257" s="68" t="s">
        <v>3</v>
      </c>
    </row>
    <row r="258" spans="1:4" ht="27.6">
      <c r="A258" s="68" t="s">
        <v>890</v>
      </c>
      <c r="B258" s="68" t="s">
        <v>78</v>
      </c>
      <c r="C258" s="68" t="s">
        <v>683</v>
      </c>
      <c r="D258" s="68" t="s">
        <v>48</v>
      </c>
    </row>
    <row r="259" spans="1:4" ht="27.6">
      <c r="A259" s="68" t="s">
        <v>891</v>
      </c>
      <c r="B259" s="68" t="s">
        <v>78</v>
      </c>
      <c r="C259" s="68" t="s">
        <v>683</v>
      </c>
      <c r="D259" s="68" t="s">
        <v>648</v>
      </c>
    </row>
    <row r="260" spans="1:4" ht="27.6">
      <c r="A260" s="68" t="s">
        <v>718</v>
      </c>
      <c r="B260" s="68" t="s">
        <v>78</v>
      </c>
      <c r="C260" s="68" t="s">
        <v>683</v>
      </c>
      <c r="D260" s="68" t="s">
        <v>48</v>
      </c>
    </row>
    <row r="261" spans="1:4" ht="41.45">
      <c r="A261" s="68" t="s">
        <v>892</v>
      </c>
      <c r="B261" s="68" t="s">
        <v>78</v>
      </c>
      <c r="C261" s="68" t="s">
        <v>683</v>
      </c>
      <c r="D261" s="68" t="s">
        <v>648</v>
      </c>
    </row>
    <row r="262" spans="1:4" ht="27.6">
      <c r="A262" s="68" t="s">
        <v>893</v>
      </c>
      <c r="B262" s="68" t="s">
        <v>78</v>
      </c>
      <c r="C262" s="68" t="s">
        <v>683</v>
      </c>
      <c r="D262" s="68" t="s">
        <v>48</v>
      </c>
    </row>
    <row r="263" spans="1:4" ht="27.6">
      <c r="A263" s="68" t="s">
        <v>894</v>
      </c>
      <c r="B263" s="68" t="s">
        <v>78</v>
      </c>
      <c r="C263" s="68" t="s">
        <v>683</v>
      </c>
      <c r="D263" s="68" t="s">
        <v>646</v>
      </c>
    </row>
    <row r="264" spans="1:4" ht="27.6">
      <c r="A264" s="68" t="s">
        <v>895</v>
      </c>
      <c r="B264" s="68" t="s">
        <v>78</v>
      </c>
      <c r="C264" s="68" t="s">
        <v>683</v>
      </c>
      <c r="D264" s="68" t="s">
        <v>3</v>
      </c>
    </row>
    <row r="265" spans="1:4" ht="27.6">
      <c r="A265" s="68" t="s">
        <v>896</v>
      </c>
      <c r="B265" s="68" t="s">
        <v>78</v>
      </c>
      <c r="C265" s="68" t="s">
        <v>683</v>
      </c>
      <c r="D265" s="68" t="s">
        <v>48</v>
      </c>
    </row>
    <row r="266" spans="1:4" ht="27.6">
      <c r="A266" s="68" t="s">
        <v>897</v>
      </c>
      <c r="B266" s="68" t="s">
        <v>78</v>
      </c>
      <c r="C266" s="68" t="s">
        <v>683</v>
      </c>
      <c r="D266" s="68" t="s">
        <v>48</v>
      </c>
    </row>
    <row r="267" spans="1:4" ht="27.6">
      <c r="A267" s="68" t="s">
        <v>898</v>
      </c>
      <c r="B267" s="68" t="s">
        <v>78</v>
      </c>
      <c r="C267" s="68" t="s">
        <v>683</v>
      </c>
      <c r="D267" s="68" t="s">
        <v>648</v>
      </c>
    </row>
    <row r="268" spans="1:4" ht="27.6">
      <c r="A268" s="68" t="s">
        <v>899</v>
      </c>
      <c r="B268" s="68" t="s">
        <v>78</v>
      </c>
      <c r="C268" s="68" t="s">
        <v>683</v>
      </c>
      <c r="D268" s="68" t="s">
        <v>48</v>
      </c>
    </row>
    <row r="269" spans="1:4" ht="27.6">
      <c r="A269" s="68" t="s">
        <v>900</v>
      </c>
      <c r="B269" s="68" t="s">
        <v>78</v>
      </c>
      <c r="C269" s="68" t="s">
        <v>683</v>
      </c>
      <c r="D269" s="68" t="s">
        <v>48</v>
      </c>
    </row>
    <row r="270" spans="1:4" ht="27.6">
      <c r="A270" s="68" t="s">
        <v>901</v>
      </c>
      <c r="B270" s="68" t="s">
        <v>78</v>
      </c>
      <c r="C270" s="68" t="s">
        <v>683</v>
      </c>
      <c r="D270" s="68" t="s">
        <v>48</v>
      </c>
    </row>
    <row r="271" spans="1:4" ht="27.6">
      <c r="A271" s="68" t="s">
        <v>902</v>
      </c>
      <c r="B271" s="68" t="s">
        <v>903</v>
      </c>
      <c r="C271" s="68" t="s">
        <v>904</v>
      </c>
      <c r="D271" s="68" t="s">
        <v>648</v>
      </c>
    </row>
    <row r="272" spans="1:4" ht="27.6">
      <c r="A272" s="68" t="s">
        <v>905</v>
      </c>
      <c r="B272" s="68" t="s">
        <v>903</v>
      </c>
      <c r="C272" s="68" t="s">
        <v>904</v>
      </c>
      <c r="D272" s="68" t="s">
        <v>3</v>
      </c>
    </row>
    <row r="273" spans="1:4" ht="27.6">
      <c r="A273" s="68" t="s">
        <v>906</v>
      </c>
      <c r="B273" s="68" t="s">
        <v>903</v>
      </c>
      <c r="C273" s="68" t="s">
        <v>904</v>
      </c>
      <c r="D273" s="68" t="s">
        <v>3</v>
      </c>
    </row>
    <row r="274" spans="1:4" ht="27.6">
      <c r="A274" s="68" t="s">
        <v>840</v>
      </c>
      <c r="B274" s="68" t="s">
        <v>903</v>
      </c>
      <c r="C274" s="68" t="s">
        <v>904</v>
      </c>
      <c r="D274" s="68" t="s">
        <v>3</v>
      </c>
    </row>
    <row r="275" spans="1:4" ht="27.6">
      <c r="A275" s="68" t="s">
        <v>907</v>
      </c>
      <c r="B275" s="68" t="s">
        <v>903</v>
      </c>
      <c r="C275" s="68" t="s">
        <v>904</v>
      </c>
      <c r="D275" s="68" t="s">
        <v>3</v>
      </c>
    </row>
    <row r="276" spans="1:4" ht="27.6">
      <c r="A276" s="68" t="s">
        <v>908</v>
      </c>
      <c r="B276" s="68" t="s">
        <v>903</v>
      </c>
      <c r="C276" s="68" t="s">
        <v>904</v>
      </c>
      <c r="D276" s="68" t="s">
        <v>648</v>
      </c>
    </row>
    <row r="277" spans="1:4" ht="27.6">
      <c r="A277" s="68" t="s">
        <v>909</v>
      </c>
      <c r="B277" s="68" t="s">
        <v>903</v>
      </c>
      <c r="C277" s="68" t="s">
        <v>904</v>
      </c>
      <c r="D277" s="68" t="s">
        <v>3</v>
      </c>
    </row>
    <row r="278" spans="1:4" ht="27.6">
      <c r="A278" s="68" t="s">
        <v>910</v>
      </c>
      <c r="B278" s="68" t="s">
        <v>903</v>
      </c>
      <c r="C278" s="68" t="s">
        <v>904</v>
      </c>
      <c r="D278" s="68" t="s">
        <v>3</v>
      </c>
    </row>
    <row r="279" spans="1:4" ht="27.6">
      <c r="A279" s="68" t="s">
        <v>911</v>
      </c>
      <c r="B279" s="68" t="s">
        <v>903</v>
      </c>
      <c r="C279" s="68" t="s">
        <v>904</v>
      </c>
      <c r="D279" s="68" t="s">
        <v>48</v>
      </c>
    </row>
    <row r="280" spans="1:4" ht="27.6">
      <c r="A280" s="68" t="s">
        <v>912</v>
      </c>
      <c r="B280" s="68" t="s">
        <v>903</v>
      </c>
      <c r="C280" s="68" t="s">
        <v>904</v>
      </c>
      <c r="D280" s="68" t="s">
        <v>3</v>
      </c>
    </row>
    <row r="281" spans="1:4" ht="27.6">
      <c r="A281" s="68" t="s">
        <v>913</v>
      </c>
      <c r="B281" s="68" t="s">
        <v>903</v>
      </c>
      <c r="C281" s="68" t="s">
        <v>904</v>
      </c>
      <c r="D281" s="68" t="s">
        <v>3</v>
      </c>
    </row>
    <row r="282" spans="1:4" ht="27.6">
      <c r="A282" s="68" t="s">
        <v>914</v>
      </c>
      <c r="B282" s="68" t="s">
        <v>903</v>
      </c>
      <c r="C282" s="68" t="s">
        <v>904</v>
      </c>
      <c r="D282" s="68" t="s">
        <v>48</v>
      </c>
    </row>
    <row r="283" spans="1:4" ht="27.6">
      <c r="A283" s="68" t="s">
        <v>915</v>
      </c>
      <c r="B283" s="68" t="s">
        <v>80</v>
      </c>
      <c r="C283" s="68" t="s">
        <v>435</v>
      </c>
      <c r="D283" s="68" t="s">
        <v>3</v>
      </c>
    </row>
    <row r="284" spans="1:4" ht="27.6">
      <c r="A284" s="68" t="s">
        <v>916</v>
      </c>
      <c r="B284" s="68" t="s">
        <v>80</v>
      </c>
      <c r="C284" s="68" t="s">
        <v>435</v>
      </c>
      <c r="D284" s="68" t="s">
        <v>3</v>
      </c>
    </row>
    <row r="285" spans="1:4">
      <c r="A285" s="68" t="s">
        <v>917</v>
      </c>
      <c r="B285" s="68" t="s">
        <v>80</v>
      </c>
      <c r="C285" s="68" t="s">
        <v>435</v>
      </c>
      <c r="D285" s="68" t="s">
        <v>648</v>
      </c>
    </row>
    <row r="286" spans="1:4">
      <c r="A286" s="68" t="s">
        <v>918</v>
      </c>
      <c r="B286" s="68" t="s">
        <v>80</v>
      </c>
      <c r="C286" s="68" t="s">
        <v>435</v>
      </c>
      <c r="D286" s="68" t="s">
        <v>3</v>
      </c>
    </row>
    <row r="287" spans="1:4" ht="27.6">
      <c r="A287" s="68" t="s">
        <v>919</v>
      </c>
      <c r="B287" s="68" t="s">
        <v>80</v>
      </c>
      <c r="C287" s="68" t="s">
        <v>435</v>
      </c>
      <c r="D287" s="68" t="s">
        <v>3</v>
      </c>
    </row>
    <row r="288" spans="1:4" ht="27.6">
      <c r="A288" s="68" t="s">
        <v>920</v>
      </c>
      <c r="B288" s="68" t="s">
        <v>80</v>
      </c>
      <c r="C288" s="68" t="s">
        <v>435</v>
      </c>
      <c r="D288" s="68" t="s">
        <v>48</v>
      </c>
    </row>
    <row r="289" spans="1:4" ht="27.6">
      <c r="A289" s="68" t="s">
        <v>921</v>
      </c>
      <c r="B289" s="68" t="s">
        <v>80</v>
      </c>
      <c r="C289" s="68" t="s">
        <v>435</v>
      </c>
      <c r="D289" s="68" t="s">
        <v>48</v>
      </c>
    </row>
    <row r="290" spans="1:4" ht="27.6">
      <c r="A290" s="68" t="s">
        <v>922</v>
      </c>
      <c r="B290" s="68" t="s">
        <v>80</v>
      </c>
      <c r="C290" s="68" t="s">
        <v>435</v>
      </c>
      <c r="D290" s="68" t="s">
        <v>648</v>
      </c>
    </row>
    <row r="291" spans="1:4" ht="27.6">
      <c r="A291" s="68" t="s">
        <v>923</v>
      </c>
      <c r="B291" s="68" t="s">
        <v>80</v>
      </c>
      <c r="C291" s="68" t="s">
        <v>435</v>
      </c>
      <c r="D291" s="68" t="s">
        <v>3</v>
      </c>
    </row>
    <row r="292" spans="1:4" ht="27.6">
      <c r="A292" s="68" t="s">
        <v>924</v>
      </c>
      <c r="B292" s="68" t="s">
        <v>80</v>
      </c>
      <c r="C292" s="68" t="s">
        <v>435</v>
      </c>
      <c r="D292" s="68" t="s">
        <v>648</v>
      </c>
    </row>
    <row r="293" spans="1:4" ht="41.45">
      <c r="A293" s="68" t="s">
        <v>925</v>
      </c>
      <c r="B293" s="68" t="s">
        <v>80</v>
      </c>
      <c r="C293" s="68" t="s">
        <v>435</v>
      </c>
      <c r="D293" s="68" t="s">
        <v>648</v>
      </c>
    </row>
    <row r="294" spans="1:4" ht="27.6">
      <c r="A294" s="68" t="s">
        <v>926</v>
      </c>
      <c r="B294" s="68" t="s">
        <v>80</v>
      </c>
      <c r="C294" s="68" t="s">
        <v>435</v>
      </c>
      <c r="D294" s="68" t="s">
        <v>648</v>
      </c>
    </row>
    <row r="295" spans="1:4" ht="27.6">
      <c r="A295" s="68" t="s">
        <v>927</v>
      </c>
      <c r="B295" s="68" t="s">
        <v>80</v>
      </c>
      <c r="C295" s="68" t="s">
        <v>435</v>
      </c>
      <c r="D295" s="68" t="s">
        <v>3</v>
      </c>
    </row>
    <row r="296" spans="1:4" ht="27.6">
      <c r="A296" s="68" t="s">
        <v>928</v>
      </c>
      <c r="B296" s="68" t="s">
        <v>80</v>
      </c>
      <c r="C296" s="68" t="s">
        <v>435</v>
      </c>
      <c r="D296" s="68" t="s">
        <v>3</v>
      </c>
    </row>
    <row r="297" spans="1:4" ht="27.6">
      <c r="A297" s="68" t="s">
        <v>929</v>
      </c>
      <c r="B297" s="68" t="s">
        <v>80</v>
      </c>
      <c r="C297" s="68" t="s">
        <v>435</v>
      </c>
      <c r="D297" s="68" t="s">
        <v>48</v>
      </c>
    </row>
    <row r="298" spans="1:4" ht="27.6">
      <c r="A298" s="68" t="s">
        <v>930</v>
      </c>
      <c r="B298" s="68" t="s">
        <v>80</v>
      </c>
      <c r="C298" s="68" t="s">
        <v>435</v>
      </c>
      <c r="D298" s="68" t="s">
        <v>48</v>
      </c>
    </row>
    <row r="299" spans="1:4" ht="27.6">
      <c r="A299" s="68" t="s">
        <v>931</v>
      </c>
      <c r="B299" s="68" t="s">
        <v>80</v>
      </c>
      <c r="C299" s="68" t="s">
        <v>435</v>
      </c>
      <c r="D299" s="68" t="s">
        <v>48</v>
      </c>
    </row>
    <row r="300" spans="1:4" ht="27.6">
      <c r="A300" s="68" t="s">
        <v>932</v>
      </c>
      <c r="B300" s="68" t="s">
        <v>80</v>
      </c>
      <c r="C300" s="68" t="s">
        <v>435</v>
      </c>
      <c r="D300" s="68" t="s">
        <v>48</v>
      </c>
    </row>
    <row r="301" spans="1:4" ht="27.6">
      <c r="A301" s="68" t="s">
        <v>933</v>
      </c>
      <c r="B301" s="68" t="s">
        <v>80</v>
      </c>
      <c r="C301" s="68" t="s">
        <v>435</v>
      </c>
      <c r="D301" s="68" t="s">
        <v>48</v>
      </c>
    </row>
    <row r="302" spans="1:4" ht="27.6">
      <c r="A302" s="68" t="s">
        <v>934</v>
      </c>
      <c r="B302" s="68" t="s">
        <v>80</v>
      </c>
      <c r="C302" s="68" t="s">
        <v>435</v>
      </c>
      <c r="D302" s="68" t="s">
        <v>48</v>
      </c>
    </row>
    <row r="303" spans="1:4" ht="55.15">
      <c r="A303" s="68" t="s">
        <v>935</v>
      </c>
      <c r="B303" s="68" t="s">
        <v>80</v>
      </c>
      <c r="C303" s="68" t="s">
        <v>435</v>
      </c>
      <c r="D303" s="68" t="s">
        <v>48</v>
      </c>
    </row>
    <row r="304" spans="1:4" ht="41.45">
      <c r="A304" s="68" t="s">
        <v>936</v>
      </c>
      <c r="B304" s="68" t="s">
        <v>80</v>
      </c>
      <c r="C304" s="68" t="s">
        <v>435</v>
      </c>
      <c r="D304" s="68" t="s">
        <v>48</v>
      </c>
    </row>
    <row r="305" spans="1:4" ht="27.6">
      <c r="A305" s="68" t="s">
        <v>937</v>
      </c>
      <c r="B305" s="68" t="s">
        <v>80</v>
      </c>
      <c r="C305" s="68" t="s">
        <v>435</v>
      </c>
      <c r="D305" s="68" t="s">
        <v>648</v>
      </c>
    </row>
    <row r="306" spans="1:4" ht="27.6">
      <c r="A306" s="68" t="s">
        <v>938</v>
      </c>
      <c r="B306" s="68" t="s">
        <v>81</v>
      </c>
      <c r="C306" s="68" t="s">
        <v>352</v>
      </c>
      <c r="D306" s="68" t="s">
        <v>646</v>
      </c>
    </row>
    <row r="307" spans="1:4" ht="27.6">
      <c r="A307" s="68" t="s">
        <v>939</v>
      </c>
      <c r="B307" s="68" t="s">
        <v>81</v>
      </c>
      <c r="C307" s="68" t="s">
        <v>352</v>
      </c>
      <c r="D307" s="68" t="s">
        <v>646</v>
      </c>
    </row>
    <row r="308" spans="1:4" ht="41.45">
      <c r="A308" s="68" t="s">
        <v>940</v>
      </c>
      <c r="B308" s="68" t="s">
        <v>81</v>
      </c>
      <c r="C308" s="68" t="s">
        <v>352</v>
      </c>
      <c r="D308" s="68" t="s">
        <v>648</v>
      </c>
    </row>
    <row r="309" spans="1:4" ht="41.45">
      <c r="A309" s="68" t="s">
        <v>941</v>
      </c>
      <c r="B309" s="68" t="s">
        <v>81</v>
      </c>
      <c r="C309" s="68" t="s">
        <v>352</v>
      </c>
      <c r="D309" s="68" t="s">
        <v>48</v>
      </c>
    </row>
    <row r="310" spans="1:4" ht="27.6">
      <c r="A310" s="68" t="s">
        <v>942</v>
      </c>
      <c r="B310" s="68" t="s">
        <v>81</v>
      </c>
      <c r="C310" s="68" t="s">
        <v>352</v>
      </c>
      <c r="D310" s="68" t="s">
        <v>3</v>
      </c>
    </row>
    <row r="311" spans="1:4">
      <c r="A311" s="68" t="s">
        <v>943</v>
      </c>
      <c r="B311" s="68" t="s">
        <v>81</v>
      </c>
      <c r="C311" s="68" t="s">
        <v>352</v>
      </c>
      <c r="D311" s="68" t="s">
        <v>3</v>
      </c>
    </row>
    <row r="312" spans="1:4" ht="27.6">
      <c r="A312" s="68" t="s">
        <v>944</v>
      </c>
      <c r="B312" s="68" t="s">
        <v>81</v>
      </c>
      <c r="C312" s="68" t="s">
        <v>352</v>
      </c>
      <c r="D312" s="68" t="s">
        <v>48</v>
      </c>
    </row>
    <row r="313" spans="1:4" ht="27.6">
      <c r="A313" s="68" t="s">
        <v>945</v>
      </c>
      <c r="B313" s="68" t="s">
        <v>81</v>
      </c>
      <c r="C313" s="68" t="s">
        <v>352</v>
      </c>
      <c r="D313" s="68" t="s">
        <v>48</v>
      </c>
    </row>
    <row r="314" spans="1:4">
      <c r="A314" s="68" t="s">
        <v>946</v>
      </c>
      <c r="B314" s="68" t="s">
        <v>81</v>
      </c>
      <c r="C314" s="68" t="s">
        <v>352</v>
      </c>
      <c r="D314" s="68" t="s">
        <v>3</v>
      </c>
    </row>
    <row r="315" spans="1:4" ht="27.6">
      <c r="A315" s="68" t="s">
        <v>947</v>
      </c>
      <c r="B315" s="68" t="s">
        <v>81</v>
      </c>
      <c r="C315" s="68" t="s">
        <v>352</v>
      </c>
      <c r="D315" s="68" t="s">
        <v>48</v>
      </c>
    </row>
    <row r="316" spans="1:4" ht="27.6">
      <c r="A316" s="68" t="s">
        <v>948</v>
      </c>
      <c r="B316" s="68" t="s">
        <v>81</v>
      </c>
      <c r="C316" s="68" t="s">
        <v>352</v>
      </c>
      <c r="D316" s="68" t="s">
        <v>48</v>
      </c>
    </row>
    <row r="317" spans="1:4">
      <c r="A317" s="68" t="s">
        <v>949</v>
      </c>
      <c r="B317" s="68" t="s">
        <v>81</v>
      </c>
      <c r="C317" s="68" t="s">
        <v>352</v>
      </c>
      <c r="D317" s="68" t="s">
        <v>648</v>
      </c>
    </row>
    <row r="318" spans="1:4" ht="41.45">
      <c r="A318" s="68" t="s">
        <v>950</v>
      </c>
      <c r="B318" s="68" t="s">
        <v>81</v>
      </c>
      <c r="C318" s="68" t="s">
        <v>352</v>
      </c>
      <c r="D318" s="68" t="s">
        <v>3</v>
      </c>
    </row>
    <row r="319" spans="1:4" ht="27.6">
      <c r="A319" s="68" t="s">
        <v>951</v>
      </c>
      <c r="B319" s="68" t="s">
        <v>81</v>
      </c>
      <c r="C319" s="68" t="s">
        <v>352</v>
      </c>
      <c r="D319" s="68" t="s">
        <v>648</v>
      </c>
    </row>
    <row r="320" spans="1:4" ht="27.6">
      <c r="A320" s="68" t="s">
        <v>952</v>
      </c>
      <c r="B320" s="68" t="s">
        <v>81</v>
      </c>
      <c r="C320" s="68" t="s">
        <v>352</v>
      </c>
      <c r="D320" s="68" t="s">
        <v>648</v>
      </c>
    </row>
    <row r="321" spans="1:4" ht="41.45">
      <c r="A321" s="68" t="s">
        <v>953</v>
      </c>
      <c r="B321" s="68" t="s">
        <v>81</v>
      </c>
      <c r="C321" s="68" t="s">
        <v>352</v>
      </c>
      <c r="D321" s="68" t="s">
        <v>48</v>
      </c>
    </row>
    <row r="322" spans="1:4" ht="41.45">
      <c r="A322" s="68" t="s">
        <v>953</v>
      </c>
      <c r="B322" s="68" t="s">
        <v>81</v>
      </c>
      <c r="C322" s="68" t="s">
        <v>352</v>
      </c>
      <c r="D322" s="68" t="s">
        <v>3</v>
      </c>
    </row>
    <row r="323" spans="1:4" ht="27.6">
      <c r="A323" s="68" t="s">
        <v>954</v>
      </c>
      <c r="B323" s="68" t="s">
        <v>81</v>
      </c>
      <c r="C323" s="68" t="s">
        <v>352</v>
      </c>
      <c r="D323" s="68" t="s">
        <v>648</v>
      </c>
    </row>
    <row r="324" spans="1:4" ht="27.6">
      <c r="A324" s="68" t="s">
        <v>955</v>
      </c>
      <c r="B324" s="68" t="s">
        <v>81</v>
      </c>
      <c r="C324" s="68" t="s">
        <v>352</v>
      </c>
      <c r="D324" s="68" t="s">
        <v>3</v>
      </c>
    </row>
    <row r="325" spans="1:4" ht="27.6">
      <c r="A325" s="68" t="s">
        <v>956</v>
      </c>
      <c r="B325" s="68" t="s">
        <v>81</v>
      </c>
      <c r="C325" s="68" t="s">
        <v>352</v>
      </c>
      <c r="D325" s="68" t="s">
        <v>3</v>
      </c>
    </row>
    <row r="326" spans="1:4">
      <c r="A326" s="68" t="s">
        <v>957</v>
      </c>
      <c r="B326" s="68" t="s">
        <v>81</v>
      </c>
      <c r="C326" s="68" t="s">
        <v>352</v>
      </c>
      <c r="D326" s="68" t="s">
        <v>3</v>
      </c>
    </row>
    <row r="327" spans="1:4" ht="27.6">
      <c r="A327" s="68" t="s">
        <v>958</v>
      </c>
      <c r="B327" s="68" t="s">
        <v>81</v>
      </c>
      <c r="C327" s="68" t="s">
        <v>352</v>
      </c>
      <c r="D327" s="68" t="s">
        <v>3</v>
      </c>
    </row>
    <row r="328" spans="1:4" ht="55.15">
      <c r="A328" s="68" t="s">
        <v>959</v>
      </c>
      <c r="B328" s="68" t="s">
        <v>81</v>
      </c>
      <c r="C328" s="68" t="s">
        <v>352</v>
      </c>
      <c r="D328" s="68" t="s">
        <v>48</v>
      </c>
    </row>
    <row r="329" spans="1:4" ht="55.15">
      <c r="A329" s="68" t="s">
        <v>960</v>
      </c>
      <c r="B329" s="68" t="s">
        <v>81</v>
      </c>
      <c r="C329" s="68" t="s">
        <v>352</v>
      </c>
      <c r="D329" s="68" t="s">
        <v>3</v>
      </c>
    </row>
    <row r="330" spans="1:4" ht="41.45">
      <c r="A330" s="68" t="s">
        <v>961</v>
      </c>
      <c r="B330" s="68" t="s">
        <v>81</v>
      </c>
      <c r="C330" s="68" t="s">
        <v>352</v>
      </c>
      <c r="D330" s="68" t="s">
        <v>648</v>
      </c>
    </row>
    <row r="331" spans="1:4" ht="41.45">
      <c r="A331" s="68" t="s">
        <v>962</v>
      </c>
      <c r="B331" s="68" t="s">
        <v>81</v>
      </c>
      <c r="C331" s="68" t="s">
        <v>352</v>
      </c>
      <c r="D331" s="68" t="s">
        <v>48</v>
      </c>
    </row>
    <row r="332" spans="1:4">
      <c r="A332" s="68" t="s">
        <v>963</v>
      </c>
      <c r="B332" s="68" t="s">
        <v>81</v>
      </c>
      <c r="C332" s="68" t="s">
        <v>352</v>
      </c>
      <c r="D332" s="68" t="s">
        <v>648</v>
      </c>
    </row>
    <row r="333" spans="1:4">
      <c r="A333" s="68" t="s">
        <v>964</v>
      </c>
      <c r="B333" s="68" t="s">
        <v>81</v>
      </c>
      <c r="C333" s="68" t="s">
        <v>352</v>
      </c>
      <c r="D333" s="68" t="s">
        <v>648</v>
      </c>
    </row>
    <row r="334" spans="1:4">
      <c r="A334" s="68" t="s">
        <v>965</v>
      </c>
      <c r="B334" s="68" t="s">
        <v>81</v>
      </c>
      <c r="C334" s="68" t="s">
        <v>352</v>
      </c>
      <c r="D334" s="68" t="s">
        <v>648</v>
      </c>
    </row>
    <row r="335" spans="1:4" ht="41.45">
      <c r="A335" s="68" t="s">
        <v>966</v>
      </c>
      <c r="B335" s="68" t="s">
        <v>81</v>
      </c>
      <c r="C335" s="68" t="s">
        <v>352</v>
      </c>
      <c r="D335" s="68" t="s">
        <v>48</v>
      </c>
    </row>
    <row r="336" spans="1:4" ht="27.6">
      <c r="A336" s="68" t="s">
        <v>967</v>
      </c>
      <c r="B336" s="68" t="s">
        <v>81</v>
      </c>
      <c r="C336" s="68" t="s">
        <v>352</v>
      </c>
      <c r="D336" s="68" t="s">
        <v>648</v>
      </c>
    </row>
    <row r="337" spans="1:4" ht="27.6">
      <c r="A337" s="68" t="s">
        <v>968</v>
      </c>
      <c r="B337" s="68" t="s">
        <v>81</v>
      </c>
      <c r="C337" s="68" t="s">
        <v>352</v>
      </c>
      <c r="D337" s="68" t="s">
        <v>48</v>
      </c>
    </row>
    <row r="338" spans="1:4" ht="27.6">
      <c r="A338" s="68" t="s">
        <v>968</v>
      </c>
      <c r="B338" s="68" t="s">
        <v>81</v>
      </c>
      <c r="C338" s="68" t="s">
        <v>352</v>
      </c>
      <c r="D338" s="68" t="s">
        <v>48</v>
      </c>
    </row>
    <row r="339" spans="1:4" ht="27.6">
      <c r="A339" s="68" t="s">
        <v>969</v>
      </c>
      <c r="B339" s="68" t="s">
        <v>81</v>
      </c>
      <c r="C339" s="68" t="s">
        <v>352</v>
      </c>
      <c r="D339" s="68" t="s">
        <v>48</v>
      </c>
    </row>
    <row r="340" spans="1:4">
      <c r="A340" s="68" t="s">
        <v>970</v>
      </c>
      <c r="B340" s="68" t="s">
        <v>81</v>
      </c>
      <c r="C340" s="68" t="s">
        <v>352</v>
      </c>
      <c r="D340" s="68" t="s">
        <v>3</v>
      </c>
    </row>
    <row r="341" spans="1:4" ht="27.6">
      <c r="A341" s="68" t="s">
        <v>971</v>
      </c>
      <c r="B341" s="68" t="s">
        <v>82</v>
      </c>
      <c r="C341" s="68" t="s">
        <v>357</v>
      </c>
      <c r="D341" s="68" t="s">
        <v>48</v>
      </c>
    </row>
    <row r="342" spans="1:4" ht="27.6">
      <c r="A342" s="68" t="s">
        <v>972</v>
      </c>
      <c r="B342" s="68" t="s">
        <v>82</v>
      </c>
      <c r="C342" s="68" t="s">
        <v>357</v>
      </c>
      <c r="D342" s="68" t="s">
        <v>648</v>
      </c>
    </row>
    <row r="343" spans="1:4" ht="27.6">
      <c r="A343" s="68" t="s">
        <v>973</v>
      </c>
      <c r="B343" s="68" t="s">
        <v>82</v>
      </c>
      <c r="C343" s="68" t="s">
        <v>357</v>
      </c>
      <c r="D343" s="68" t="s">
        <v>48</v>
      </c>
    </row>
    <row r="344" spans="1:4" ht="27.6">
      <c r="A344" s="68" t="s">
        <v>974</v>
      </c>
      <c r="B344" s="68" t="s">
        <v>82</v>
      </c>
      <c r="C344" s="68" t="s">
        <v>357</v>
      </c>
      <c r="D344" s="68" t="s">
        <v>48</v>
      </c>
    </row>
    <row r="345" spans="1:4" ht="27.6">
      <c r="A345" s="68" t="s">
        <v>975</v>
      </c>
      <c r="B345" s="68" t="s">
        <v>82</v>
      </c>
      <c r="C345" s="68" t="s">
        <v>357</v>
      </c>
      <c r="D345" s="68" t="s">
        <v>48</v>
      </c>
    </row>
    <row r="346" spans="1:4" ht="55.15">
      <c r="A346" s="68" t="s">
        <v>976</v>
      </c>
      <c r="B346" s="68" t="s">
        <v>82</v>
      </c>
      <c r="C346" s="68" t="s">
        <v>357</v>
      </c>
      <c r="D346" s="68" t="s">
        <v>48</v>
      </c>
    </row>
    <row r="347" spans="1:4" ht="27.6">
      <c r="A347" s="68" t="s">
        <v>977</v>
      </c>
      <c r="B347" s="68" t="s">
        <v>82</v>
      </c>
      <c r="C347" s="68" t="s">
        <v>357</v>
      </c>
      <c r="D347" s="68" t="s">
        <v>48</v>
      </c>
    </row>
    <row r="348" spans="1:4" ht="27.6">
      <c r="A348" s="68" t="s">
        <v>978</v>
      </c>
      <c r="B348" s="68" t="s">
        <v>84</v>
      </c>
      <c r="C348" s="68" t="s">
        <v>818</v>
      </c>
      <c r="D348" s="68" t="s">
        <v>48</v>
      </c>
    </row>
    <row r="349" spans="1:4" ht="27.6">
      <c r="A349" s="68" t="s">
        <v>979</v>
      </c>
      <c r="B349" s="68" t="s">
        <v>84</v>
      </c>
      <c r="C349" s="68" t="s">
        <v>818</v>
      </c>
      <c r="D349" s="68" t="s">
        <v>48</v>
      </c>
    </row>
    <row r="350" spans="1:4" ht="27.6">
      <c r="A350" s="68" t="s">
        <v>980</v>
      </c>
      <c r="B350" s="68" t="s">
        <v>84</v>
      </c>
      <c r="C350" s="68" t="s">
        <v>818</v>
      </c>
      <c r="D350" s="68" t="s">
        <v>648</v>
      </c>
    </row>
    <row r="351" spans="1:4" ht="27.6">
      <c r="A351" s="68" t="s">
        <v>981</v>
      </c>
      <c r="B351" s="68" t="s">
        <v>84</v>
      </c>
      <c r="C351" s="68" t="s">
        <v>818</v>
      </c>
      <c r="D351" s="68" t="s">
        <v>48</v>
      </c>
    </row>
    <row r="352" spans="1:4" ht="41.45">
      <c r="A352" s="68" t="s">
        <v>982</v>
      </c>
      <c r="B352" s="68" t="s">
        <v>84</v>
      </c>
      <c r="C352" s="68" t="s">
        <v>818</v>
      </c>
      <c r="D352" s="68" t="s">
        <v>3</v>
      </c>
    </row>
    <row r="353" spans="1:4">
      <c r="A353" s="68" t="s">
        <v>983</v>
      </c>
      <c r="B353" s="68" t="s">
        <v>84</v>
      </c>
      <c r="C353" s="68" t="s">
        <v>818</v>
      </c>
      <c r="D353" s="68" t="s">
        <v>648</v>
      </c>
    </row>
    <row r="354" spans="1:4" ht="27.6">
      <c r="A354" s="68" t="s">
        <v>984</v>
      </c>
      <c r="B354" s="68" t="s">
        <v>84</v>
      </c>
      <c r="C354" s="68" t="s">
        <v>818</v>
      </c>
      <c r="D354" s="68" t="s">
        <v>3</v>
      </c>
    </row>
    <row r="355" spans="1:4" ht="27.6">
      <c r="A355" s="68" t="s">
        <v>985</v>
      </c>
      <c r="B355" s="68" t="s">
        <v>84</v>
      </c>
      <c r="C355" s="68" t="s">
        <v>818</v>
      </c>
      <c r="D355" s="68" t="s">
        <v>3</v>
      </c>
    </row>
    <row r="356" spans="1:4" ht="27.6">
      <c r="A356" s="68" t="s">
        <v>986</v>
      </c>
      <c r="B356" s="68" t="s">
        <v>84</v>
      </c>
      <c r="C356" s="68" t="s">
        <v>818</v>
      </c>
      <c r="D356" s="68" t="s">
        <v>48</v>
      </c>
    </row>
    <row r="357" spans="1:4" ht="27.6">
      <c r="A357" s="68" t="s">
        <v>987</v>
      </c>
      <c r="B357" s="68" t="s">
        <v>84</v>
      </c>
      <c r="C357" s="68" t="s">
        <v>818</v>
      </c>
      <c r="D357" s="68" t="s">
        <v>48</v>
      </c>
    </row>
    <row r="358" spans="1:4">
      <c r="A358" s="68" t="s">
        <v>988</v>
      </c>
      <c r="B358" s="68" t="s">
        <v>84</v>
      </c>
      <c r="C358" s="68" t="s">
        <v>818</v>
      </c>
      <c r="D358" s="68" t="s">
        <v>648</v>
      </c>
    </row>
    <row r="359" spans="1:4" ht="27.6">
      <c r="A359" s="68" t="s">
        <v>989</v>
      </c>
      <c r="B359" s="68" t="s">
        <v>84</v>
      </c>
      <c r="C359" s="68" t="s">
        <v>818</v>
      </c>
      <c r="D359" s="68" t="s">
        <v>48</v>
      </c>
    </row>
    <row r="360" spans="1:4" ht="27.6">
      <c r="A360" s="68" t="s">
        <v>990</v>
      </c>
      <c r="B360" s="68" t="s">
        <v>84</v>
      </c>
      <c r="C360" s="68" t="s">
        <v>818</v>
      </c>
      <c r="D360" s="68" t="s">
        <v>48</v>
      </c>
    </row>
    <row r="361" spans="1:4" ht="27.6">
      <c r="A361" s="68" t="s">
        <v>991</v>
      </c>
      <c r="B361" s="68" t="s">
        <v>84</v>
      </c>
      <c r="C361" s="68" t="s">
        <v>818</v>
      </c>
      <c r="D361" s="68" t="s">
        <v>48</v>
      </c>
    </row>
    <row r="362" spans="1:4" ht="27.6">
      <c r="A362" s="68" t="s">
        <v>992</v>
      </c>
      <c r="B362" s="68" t="s">
        <v>84</v>
      </c>
      <c r="C362" s="68" t="s">
        <v>818</v>
      </c>
      <c r="D362" s="68" t="s">
        <v>648</v>
      </c>
    </row>
    <row r="363" spans="1:4" ht="27.6">
      <c r="A363" s="68" t="s">
        <v>993</v>
      </c>
      <c r="B363" s="68" t="s">
        <v>84</v>
      </c>
      <c r="C363" s="68" t="s">
        <v>818</v>
      </c>
      <c r="D363" s="68" t="s">
        <v>648</v>
      </c>
    </row>
    <row r="364" spans="1:4" ht="27.6">
      <c r="A364" s="68" t="s">
        <v>994</v>
      </c>
      <c r="B364" s="68" t="s">
        <v>84</v>
      </c>
      <c r="C364" s="68" t="s">
        <v>818</v>
      </c>
      <c r="D364" s="68" t="s">
        <v>648</v>
      </c>
    </row>
    <row r="365" spans="1:4" ht="27.6">
      <c r="A365" s="68" t="s">
        <v>995</v>
      </c>
      <c r="B365" s="68" t="s">
        <v>84</v>
      </c>
      <c r="C365" s="68" t="s">
        <v>818</v>
      </c>
      <c r="D365" s="68" t="s">
        <v>48</v>
      </c>
    </row>
    <row r="366" spans="1:4" ht="27.6">
      <c r="A366" s="68" t="s">
        <v>996</v>
      </c>
      <c r="B366" s="68" t="s">
        <v>84</v>
      </c>
      <c r="C366" s="68" t="s">
        <v>818</v>
      </c>
      <c r="D366" s="68" t="s">
        <v>48</v>
      </c>
    </row>
    <row r="367" spans="1:4" ht="27.6">
      <c r="A367" s="68" t="s">
        <v>997</v>
      </c>
      <c r="B367" s="68" t="s">
        <v>998</v>
      </c>
      <c r="C367" s="68" t="s">
        <v>355</v>
      </c>
      <c r="D367" s="68" t="s">
        <v>48</v>
      </c>
    </row>
    <row r="368" spans="1:4" ht="27.6">
      <c r="A368" s="68" t="s">
        <v>999</v>
      </c>
      <c r="B368" s="68" t="s">
        <v>998</v>
      </c>
      <c r="C368" s="68" t="s">
        <v>355</v>
      </c>
      <c r="D368" s="68" t="s">
        <v>48</v>
      </c>
    </row>
    <row r="369" spans="1:4" ht="27.6">
      <c r="A369" s="68" t="s">
        <v>1000</v>
      </c>
      <c r="B369" s="68" t="s">
        <v>998</v>
      </c>
      <c r="C369" s="68" t="s">
        <v>355</v>
      </c>
      <c r="D369" s="68" t="s">
        <v>48</v>
      </c>
    </row>
    <row r="370" spans="1:4" ht="27.6">
      <c r="A370" s="68" t="s">
        <v>1001</v>
      </c>
      <c r="B370" s="68" t="s">
        <v>998</v>
      </c>
      <c r="C370" s="68" t="s">
        <v>355</v>
      </c>
      <c r="D370" s="68" t="s">
        <v>48</v>
      </c>
    </row>
    <row r="371" spans="1:4" ht="41.45">
      <c r="A371" s="68" t="s">
        <v>1002</v>
      </c>
      <c r="B371" s="68" t="s">
        <v>998</v>
      </c>
      <c r="C371" s="68" t="s">
        <v>355</v>
      </c>
      <c r="D371" s="68" t="s">
        <v>48</v>
      </c>
    </row>
    <row r="372" spans="1:4" ht="41.45">
      <c r="A372" s="68" t="s">
        <v>1003</v>
      </c>
      <c r="B372" s="68" t="s">
        <v>998</v>
      </c>
      <c r="C372" s="68" t="s">
        <v>355</v>
      </c>
      <c r="D372" s="68" t="s">
        <v>3</v>
      </c>
    </row>
    <row r="373" spans="1:4" ht="27.6">
      <c r="A373" s="68" t="s">
        <v>1004</v>
      </c>
      <c r="B373" s="68" t="s">
        <v>998</v>
      </c>
      <c r="C373" s="68" t="s">
        <v>355</v>
      </c>
      <c r="D373" s="68" t="s">
        <v>3</v>
      </c>
    </row>
    <row r="374" spans="1:4" ht="27.6">
      <c r="A374" s="68" t="s">
        <v>1005</v>
      </c>
      <c r="B374" s="68" t="s">
        <v>998</v>
      </c>
      <c r="C374" s="68" t="s">
        <v>355</v>
      </c>
      <c r="D374" s="68" t="s">
        <v>3</v>
      </c>
    </row>
    <row r="375" spans="1:4" ht="27.6">
      <c r="A375" s="68" t="s">
        <v>1006</v>
      </c>
      <c r="B375" s="68" t="s">
        <v>998</v>
      </c>
      <c r="C375" s="68" t="s">
        <v>355</v>
      </c>
      <c r="D375" s="68" t="s">
        <v>3</v>
      </c>
    </row>
    <row r="376" spans="1:4" ht="27.6">
      <c r="A376" s="68" t="s">
        <v>1007</v>
      </c>
      <c r="B376" s="68" t="s">
        <v>998</v>
      </c>
      <c r="C376" s="68" t="s">
        <v>355</v>
      </c>
      <c r="D376" s="68" t="s">
        <v>48</v>
      </c>
    </row>
    <row r="377" spans="1:4" ht="27.6">
      <c r="A377" s="68" t="s">
        <v>1008</v>
      </c>
      <c r="B377" s="68" t="s">
        <v>998</v>
      </c>
      <c r="C377" s="68" t="s">
        <v>355</v>
      </c>
      <c r="D377" s="68" t="s">
        <v>48</v>
      </c>
    </row>
    <row r="378" spans="1:4">
      <c r="A378" s="68" t="s">
        <v>1009</v>
      </c>
      <c r="B378" s="68" t="s">
        <v>86</v>
      </c>
      <c r="C378" s="68" t="s">
        <v>354</v>
      </c>
      <c r="D378" s="68" t="s">
        <v>648</v>
      </c>
    </row>
    <row r="379" spans="1:4" ht="27.6">
      <c r="A379" s="68" t="s">
        <v>1010</v>
      </c>
      <c r="B379" s="68" t="s">
        <v>87</v>
      </c>
      <c r="C379" s="68" t="s">
        <v>683</v>
      </c>
      <c r="D379" s="68" t="s">
        <v>648</v>
      </c>
    </row>
    <row r="380" spans="1:4" ht="27.6">
      <c r="A380" s="68" t="s">
        <v>1011</v>
      </c>
      <c r="B380" s="68" t="s">
        <v>87</v>
      </c>
      <c r="C380" s="68" t="s">
        <v>683</v>
      </c>
      <c r="D380" s="68" t="s">
        <v>648</v>
      </c>
    </row>
    <row r="381" spans="1:4" ht="27.6">
      <c r="A381" s="68" t="s">
        <v>1012</v>
      </c>
      <c r="B381" s="68" t="s">
        <v>87</v>
      </c>
      <c r="C381" s="68" t="s">
        <v>683</v>
      </c>
      <c r="D381" s="68" t="s">
        <v>48</v>
      </c>
    </row>
    <row r="382" spans="1:4" ht="27.6">
      <c r="A382" s="68" t="s">
        <v>1013</v>
      </c>
      <c r="B382" s="68" t="s">
        <v>87</v>
      </c>
      <c r="C382" s="68" t="s">
        <v>683</v>
      </c>
      <c r="D382" s="68" t="s">
        <v>648</v>
      </c>
    </row>
    <row r="383" spans="1:4" ht="27.6">
      <c r="A383" s="68" t="s">
        <v>1014</v>
      </c>
      <c r="B383" s="68" t="s">
        <v>87</v>
      </c>
      <c r="C383" s="68" t="s">
        <v>683</v>
      </c>
      <c r="D383" s="68" t="s">
        <v>48</v>
      </c>
    </row>
    <row r="384" spans="1:4" ht="27.6">
      <c r="A384" s="68" t="s">
        <v>724</v>
      </c>
      <c r="B384" s="68" t="s">
        <v>87</v>
      </c>
      <c r="C384" s="68" t="s">
        <v>683</v>
      </c>
      <c r="D384" s="68" t="s">
        <v>3</v>
      </c>
    </row>
    <row r="385" spans="1:4" ht="27.6">
      <c r="A385" s="68" t="s">
        <v>1015</v>
      </c>
      <c r="B385" s="68" t="s">
        <v>87</v>
      </c>
      <c r="C385" s="68" t="s">
        <v>683</v>
      </c>
      <c r="D385" s="68" t="s">
        <v>48</v>
      </c>
    </row>
    <row r="386" spans="1:4" ht="27.6">
      <c r="A386" s="68" t="s">
        <v>1016</v>
      </c>
      <c r="B386" s="68" t="s">
        <v>87</v>
      </c>
      <c r="C386" s="68" t="s">
        <v>683</v>
      </c>
      <c r="D386" s="68" t="s">
        <v>48</v>
      </c>
    </row>
    <row r="387" spans="1:4" ht="27.6">
      <c r="A387" s="68" t="s">
        <v>1017</v>
      </c>
      <c r="B387" s="68" t="s">
        <v>88</v>
      </c>
      <c r="C387" s="68" t="s">
        <v>365</v>
      </c>
      <c r="D387" s="68" t="s">
        <v>648</v>
      </c>
    </row>
    <row r="388" spans="1:4" ht="27.6">
      <c r="A388" s="68" t="s">
        <v>1018</v>
      </c>
      <c r="B388" s="68" t="s">
        <v>88</v>
      </c>
      <c r="C388" s="68" t="s">
        <v>365</v>
      </c>
      <c r="D388" s="68" t="s">
        <v>3</v>
      </c>
    </row>
    <row r="389" spans="1:4" ht="27.6">
      <c r="A389" s="68" t="s">
        <v>1019</v>
      </c>
      <c r="B389" s="68" t="s">
        <v>88</v>
      </c>
      <c r="C389" s="68" t="s">
        <v>365</v>
      </c>
      <c r="D389" s="68" t="s">
        <v>3</v>
      </c>
    </row>
    <row r="390" spans="1:4" ht="27.6">
      <c r="A390" s="68" t="s">
        <v>1020</v>
      </c>
      <c r="B390" s="68" t="s">
        <v>88</v>
      </c>
      <c r="C390" s="68" t="s">
        <v>365</v>
      </c>
      <c r="D390" s="68" t="s">
        <v>3</v>
      </c>
    </row>
    <row r="391" spans="1:4" ht="27.6">
      <c r="A391" s="68" t="s">
        <v>1021</v>
      </c>
      <c r="B391" s="68" t="s">
        <v>88</v>
      </c>
      <c r="C391" s="68" t="s">
        <v>365</v>
      </c>
      <c r="D391" s="68" t="s">
        <v>3</v>
      </c>
    </row>
    <row r="392" spans="1:4" ht="27.6">
      <c r="A392" s="68" t="s">
        <v>1022</v>
      </c>
      <c r="B392" s="68" t="s">
        <v>88</v>
      </c>
      <c r="C392" s="68" t="s">
        <v>365</v>
      </c>
      <c r="D392" s="68" t="s">
        <v>48</v>
      </c>
    </row>
    <row r="393" spans="1:4" ht="27.6">
      <c r="A393" s="68" t="s">
        <v>1022</v>
      </c>
      <c r="B393" s="68" t="s">
        <v>88</v>
      </c>
      <c r="C393" s="68" t="s">
        <v>365</v>
      </c>
      <c r="D393" s="68" t="s">
        <v>3</v>
      </c>
    </row>
    <row r="394" spans="1:4" ht="27.6">
      <c r="A394" s="68" t="s">
        <v>1023</v>
      </c>
      <c r="B394" s="68" t="s">
        <v>88</v>
      </c>
      <c r="C394" s="68" t="s">
        <v>365</v>
      </c>
      <c r="D394" s="68" t="s">
        <v>3</v>
      </c>
    </row>
    <row r="395" spans="1:4" ht="41.45">
      <c r="A395" s="68" t="s">
        <v>1024</v>
      </c>
      <c r="B395" s="68" t="s">
        <v>89</v>
      </c>
      <c r="C395" s="68" t="s">
        <v>365</v>
      </c>
      <c r="D395" s="68" t="s">
        <v>648</v>
      </c>
    </row>
    <row r="396" spans="1:4" ht="41.45">
      <c r="A396" s="68" t="s">
        <v>1025</v>
      </c>
      <c r="B396" s="68" t="s">
        <v>89</v>
      </c>
      <c r="C396" s="68" t="s">
        <v>365</v>
      </c>
      <c r="D396" s="68" t="s">
        <v>48</v>
      </c>
    </row>
    <row r="397" spans="1:4" ht="41.45">
      <c r="A397" s="68" t="s">
        <v>1026</v>
      </c>
      <c r="B397" s="68" t="s">
        <v>89</v>
      </c>
      <c r="C397" s="68" t="s">
        <v>365</v>
      </c>
      <c r="D397" s="68" t="s">
        <v>3</v>
      </c>
    </row>
    <row r="398" spans="1:4" ht="41.45">
      <c r="A398" s="68" t="s">
        <v>1027</v>
      </c>
      <c r="B398" s="68" t="s">
        <v>89</v>
      </c>
      <c r="C398" s="68" t="s">
        <v>365</v>
      </c>
      <c r="D398" s="68" t="s">
        <v>648</v>
      </c>
    </row>
    <row r="399" spans="1:4" ht="41.45">
      <c r="A399" s="68" t="s">
        <v>1028</v>
      </c>
      <c r="B399" s="68" t="s">
        <v>89</v>
      </c>
      <c r="C399" s="68" t="s">
        <v>365</v>
      </c>
      <c r="D399" s="68" t="s">
        <v>648</v>
      </c>
    </row>
    <row r="400" spans="1:4" ht="41.45">
      <c r="A400" s="68" t="s">
        <v>1029</v>
      </c>
      <c r="B400" s="68" t="s">
        <v>89</v>
      </c>
      <c r="C400" s="68" t="s">
        <v>365</v>
      </c>
      <c r="D400" s="68" t="s">
        <v>3</v>
      </c>
    </row>
    <row r="401" spans="1:4" ht="41.45">
      <c r="A401" s="68" t="s">
        <v>1030</v>
      </c>
      <c r="B401" s="68" t="s">
        <v>89</v>
      </c>
      <c r="C401" s="68" t="s">
        <v>365</v>
      </c>
      <c r="D401" s="68" t="s">
        <v>48</v>
      </c>
    </row>
    <row r="402" spans="1:4" ht="41.45">
      <c r="A402" s="68" t="s">
        <v>1031</v>
      </c>
      <c r="B402" s="68" t="s">
        <v>89</v>
      </c>
      <c r="C402" s="68" t="s">
        <v>365</v>
      </c>
      <c r="D402" s="68" t="s">
        <v>48</v>
      </c>
    </row>
    <row r="403" spans="1:4" ht="41.45">
      <c r="A403" s="68" t="s">
        <v>1032</v>
      </c>
      <c r="B403" s="68" t="s">
        <v>89</v>
      </c>
      <c r="C403" s="68" t="s">
        <v>365</v>
      </c>
      <c r="D403" s="68" t="s">
        <v>648</v>
      </c>
    </row>
    <row r="404" spans="1:4" ht="41.45">
      <c r="A404" s="68" t="s">
        <v>1033</v>
      </c>
      <c r="B404" s="68" t="s">
        <v>89</v>
      </c>
      <c r="C404" s="68" t="s">
        <v>365</v>
      </c>
      <c r="D404" s="68" t="s">
        <v>48</v>
      </c>
    </row>
    <row r="405" spans="1:4" ht="41.45">
      <c r="A405" s="68" t="s">
        <v>1034</v>
      </c>
      <c r="B405" s="68" t="s">
        <v>89</v>
      </c>
      <c r="C405" s="68" t="s">
        <v>365</v>
      </c>
      <c r="D405" s="68" t="s">
        <v>648</v>
      </c>
    </row>
    <row r="406" spans="1:4" ht="41.45">
      <c r="A406" s="68" t="s">
        <v>1035</v>
      </c>
      <c r="B406" s="68" t="s">
        <v>89</v>
      </c>
      <c r="C406" s="68" t="s">
        <v>365</v>
      </c>
      <c r="D406" s="68" t="s">
        <v>648</v>
      </c>
    </row>
    <row r="407" spans="1:4" ht="41.45">
      <c r="A407" s="68" t="s">
        <v>1036</v>
      </c>
      <c r="B407" s="68" t="s">
        <v>89</v>
      </c>
      <c r="C407" s="68" t="s">
        <v>365</v>
      </c>
      <c r="D407" s="68" t="s">
        <v>3</v>
      </c>
    </row>
    <row r="408" spans="1:4" ht="41.45">
      <c r="A408" s="68" t="s">
        <v>1037</v>
      </c>
      <c r="B408" s="68" t="s">
        <v>89</v>
      </c>
      <c r="C408" s="68" t="s">
        <v>365</v>
      </c>
      <c r="D408" s="68" t="s">
        <v>3</v>
      </c>
    </row>
    <row r="409" spans="1:4" ht="41.45">
      <c r="A409" s="68" t="s">
        <v>1038</v>
      </c>
      <c r="B409" s="68" t="s">
        <v>89</v>
      </c>
      <c r="C409" s="68" t="s">
        <v>365</v>
      </c>
      <c r="D409" s="68" t="s">
        <v>3</v>
      </c>
    </row>
    <row r="410" spans="1:4" ht="41.45">
      <c r="A410" s="68" t="s">
        <v>1039</v>
      </c>
      <c r="B410" s="68" t="s">
        <v>89</v>
      </c>
      <c r="C410" s="68" t="s">
        <v>365</v>
      </c>
      <c r="D410" s="68" t="s">
        <v>648</v>
      </c>
    </row>
    <row r="411" spans="1:4" ht="41.45">
      <c r="A411" s="68" t="s">
        <v>1040</v>
      </c>
      <c r="B411" s="68" t="s">
        <v>89</v>
      </c>
      <c r="C411" s="68" t="s">
        <v>365</v>
      </c>
      <c r="D411" s="68" t="s">
        <v>648</v>
      </c>
    </row>
    <row r="412" spans="1:4" ht="41.45">
      <c r="A412" s="68" t="s">
        <v>1041</v>
      </c>
      <c r="B412" s="68" t="s">
        <v>89</v>
      </c>
      <c r="C412" s="68" t="s">
        <v>365</v>
      </c>
      <c r="D412" s="68" t="s">
        <v>3</v>
      </c>
    </row>
    <row r="413" spans="1:4" ht="41.45">
      <c r="A413" s="68" t="s">
        <v>1042</v>
      </c>
      <c r="B413" s="68" t="s">
        <v>90</v>
      </c>
      <c r="C413" s="68" t="s">
        <v>365</v>
      </c>
      <c r="D413" s="68" t="s">
        <v>646</v>
      </c>
    </row>
    <row r="414" spans="1:4" ht="41.45">
      <c r="A414" s="68" t="s">
        <v>1043</v>
      </c>
      <c r="B414" s="68" t="s">
        <v>90</v>
      </c>
      <c r="C414" s="68" t="s">
        <v>365</v>
      </c>
      <c r="D414" s="68" t="s">
        <v>646</v>
      </c>
    </row>
    <row r="415" spans="1:4" ht="41.45">
      <c r="A415" s="68" t="s">
        <v>1044</v>
      </c>
      <c r="B415" s="68" t="s">
        <v>90</v>
      </c>
      <c r="C415" s="68" t="s">
        <v>365</v>
      </c>
      <c r="D415" s="68" t="s">
        <v>646</v>
      </c>
    </row>
    <row r="416" spans="1:4" ht="41.45">
      <c r="A416" s="68" t="s">
        <v>1045</v>
      </c>
      <c r="B416" s="68" t="s">
        <v>90</v>
      </c>
      <c r="C416" s="68" t="s">
        <v>365</v>
      </c>
      <c r="D416" s="68" t="s">
        <v>646</v>
      </c>
    </row>
    <row r="417" spans="1:4" ht="41.45">
      <c r="A417" s="68" t="s">
        <v>1027</v>
      </c>
      <c r="B417" s="68" t="s">
        <v>90</v>
      </c>
      <c r="C417" s="68" t="s">
        <v>365</v>
      </c>
      <c r="D417" s="68" t="s">
        <v>648</v>
      </c>
    </row>
    <row r="418" spans="1:4" ht="41.45">
      <c r="A418" s="68" t="s">
        <v>1046</v>
      </c>
      <c r="B418" s="68" t="s">
        <v>90</v>
      </c>
      <c r="C418" s="68" t="s">
        <v>365</v>
      </c>
      <c r="D418" s="68" t="s">
        <v>648</v>
      </c>
    </row>
    <row r="419" spans="1:4" ht="41.45">
      <c r="A419" s="68" t="s">
        <v>1047</v>
      </c>
      <c r="B419" s="68" t="s">
        <v>90</v>
      </c>
      <c r="C419" s="68" t="s">
        <v>365</v>
      </c>
      <c r="D419" s="68" t="s">
        <v>48</v>
      </c>
    </row>
    <row r="420" spans="1:4" ht="41.45">
      <c r="A420" s="68" t="s">
        <v>1048</v>
      </c>
      <c r="B420" s="68" t="s">
        <v>90</v>
      </c>
      <c r="C420" s="68" t="s">
        <v>365</v>
      </c>
      <c r="D420" s="68" t="s">
        <v>48</v>
      </c>
    </row>
    <row r="421" spans="1:4" ht="41.45">
      <c r="A421" s="68" t="s">
        <v>1049</v>
      </c>
      <c r="B421" s="68" t="s">
        <v>90</v>
      </c>
      <c r="C421" s="68" t="s">
        <v>365</v>
      </c>
      <c r="D421" s="68" t="s">
        <v>48</v>
      </c>
    </row>
    <row r="422" spans="1:4" ht="41.45">
      <c r="A422" s="68" t="s">
        <v>1050</v>
      </c>
      <c r="B422" s="68" t="s">
        <v>90</v>
      </c>
      <c r="C422" s="68" t="s">
        <v>365</v>
      </c>
      <c r="D422" s="68" t="s">
        <v>648</v>
      </c>
    </row>
    <row r="423" spans="1:4" ht="41.45">
      <c r="A423" s="68" t="s">
        <v>1051</v>
      </c>
      <c r="B423" s="68" t="s">
        <v>90</v>
      </c>
      <c r="C423" s="68" t="s">
        <v>365</v>
      </c>
      <c r="D423" s="68" t="s">
        <v>48</v>
      </c>
    </row>
    <row r="424" spans="1:4" ht="41.45">
      <c r="A424" s="68" t="s">
        <v>1052</v>
      </c>
      <c r="B424" s="68" t="s">
        <v>90</v>
      </c>
      <c r="C424" s="68" t="s">
        <v>365</v>
      </c>
      <c r="D424" s="68" t="s">
        <v>48</v>
      </c>
    </row>
    <row r="425" spans="1:4" ht="41.45">
      <c r="A425" s="68" t="s">
        <v>1053</v>
      </c>
      <c r="B425" s="68" t="s">
        <v>90</v>
      </c>
      <c r="C425" s="68" t="s">
        <v>365</v>
      </c>
      <c r="D425" s="68" t="s">
        <v>48</v>
      </c>
    </row>
    <row r="426" spans="1:4" ht="41.45">
      <c r="A426" s="68" t="s">
        <v>1054</v>
      </c>
      <c r="B426" s="68" t="s">
        <v>90</v>
      </c>
      <c r="C426" s="68" t="s">
        <v>365</v>
      </c>
      <c r="D426" s="68" t="s">
        <v>3</v>
      </c>
    </row>
    <row r="427" spans="1:4" ht="41.45">
      <c r="A427" s="68" t="s">
        <v>1033</v>
      </c>
      <c r="B427" s="68" t="s">
        <v>90</v>
      </c>
      <c r="C427" s="68" t="s">
        <v>365</v>
      </c>
      <c r="D427" s="68" t="s">
        <v>48</v>
      </c>
    </row>
    <row r="428" spans="1:4" ht="41.45">
      <c r="A428" s="68" t="s">
        <v>1055</v>
      </c>
      <c r="B428" s="68" t="s">
        <v>90</v>
      </c>
      <c r="C428" s="68" t="s">
        <v>365</v>
      </c>
      <c r="D428" s="68" t="s">
        <v>48</v>
      </c>
    </row>
    <row r="429" spans="1:4" ht="41.45">
      <c r="A429" s="68" t="s">
        <v>928</v>
      </c>
      <c r="B429" s="68" t="s">
        <v>90</v>
      </c>
      <c r="C429" s="68" t="s">
        <v>365</v>
      </c>
      <c r="D429" s="68" t="s">
        <v>3</v>
      </c>
    </row>
    <row r="430" spans="1:4" ht="41.45">
      <c r="A430" s="68" t="s">
        <v>1056</v>
      </c>
      <c r="B430" s="68" t="s">
        <v>90</v>
      </c>
      <c r="C430" s="68" t="s">
        <v>365</v>
      </c>
      <c r="D430" s="68" t="s">
        <v>648</v>
      </c>
    </row>
    <row r="431" spans="1:4" ht="41.45">
      <c r="A431" s="68" t="s">
        <v>1057</v>
      </c>
      <c r="B431" s="68" t="s">
        <v>90</v>
      </c>
      <c r="C431" s="68" t="s">
        <v>365</v>
      </c>
      <c r="D431" s="68" t="s">
        <v>648</v>
      </c>
    </row>
    <row r="432" spans="1:4" ht="41.45">
      <c r="A432" s="68" t="s">
        <v>1058</v>
      </c>
      <c r="B432" s="68" t="s">
        <v>90</v>
      </c>
      <c r="C432" s="68" t="s">
        <v>365</v>
      </c>
      <c r="D432" s="68" t="s">
        <v>3</v>
      </c>
    </row>
    <row r="433" spans="1:4" ht="41.45">
      <c r="A433" s="68" t="s">
        <v>1059</v>
      </c>
      <c r="B433" s="68" t="s">
        <v>90</v>
      </c>
      <c r="C433" s="68" t="s">
        <v>365</v>
      </c>
      <c r="D433" s="68" t="s">
        <v>3</v>
      </c>
    </row>
    <row r="434" spans="1:4" ht="41.45">
      <c r="A434" s="68" t="s">
        <v>1060</v>
      </c>
      <c r="B434" s="68" t="s">
        <v>90</v>
      </c>
      <c r="C434" s="68" t="s">
        <v>365</v>
      </c>
      <c r="D434" s="68" t="s">
        <v>3</v>
      </c>
    </row>
    <row r="435" spans="1:4" ht="41.45">
      <c r="A435" s="68" t="s">
        <v>1061</v>
      </c>
      <c r="B435" s="68" t="s">
        <v>90</v>
      </c>
      <c r="C435" s="68" t="s">
        <v>365</v>
      </c>
      <c r="D435" s="68" t="s">
        <v>648</v>
      </c>
    </row>
    <row r="436" spans="1:4" ht="41.45">
      <c r="A436" s="68" t="s">
        <v>1062</v>
      </c>
      <c r="B436" s="68" t="s">
        <v>90</v>
      </c>
      <c r="C436" s="68" t="s">
        <v>365</v>
      </c>
      <c r="D436" s="68" t="s">
        <v>48</v>
      </c>
    </row>
    <row r="437" spans="1:4" ht="41.45">
      <c r="A437" s="68" t="s">
        <v>1063</v>
      </c>
      <c r="B437" s="68" t="s">
        <v>90</v>
      </c>
      <c r="C437" s="68" t="s">
        <v>365</v>
      </c>
      <c r="D437" s="68" t="s">
        <v>48</v>
      </c>
    </row>
    <row r="438" spans="1:4" ht="41.45">
      <c r="A438" s="68" t="s">
        <v>1064</v>
      </c>
      <c r="B438" s="68" t="s">
        <v>90</v>
      </c>
      <c r="C438" s="68" t="s">
        <v>365</v>
      </c>
      <c r="D438" s="68" t="s">
        <v>48</v>
      </c>
    </row>
    <row r="439" spans="1:4" ht="41.45">
      <c r="A439" s="68" t="s">
        <v>1065</v>
      </c>
      <c r="B439" s="68" t="s">
        <v>90</v>
      </c>
      <c r="C439" s="68" t="s">
        <v>365</v>
      </c>
      <c r="D439" s="68" t="s">
        <v>3</v>
      </c>
    </row>
    <row r="440" spans="1:4" ht="41.45">
      <c r="A440" s="68" t="s">
        <v>1066</v>
      </c>
      <c r="B440" s="68" t="s">
        <v>90</v>
      </c>
      <c r="C440" s="68" t="s">
        <v>365</v>
      </c>
      <c r="D440" s="68" t="s">
        <v>48</v>
      </c>
    </row>
    <row r="441" spans="1:4" ht="41.45">
      <c r="A441" s="68" t="s">
        <v>1066</v>
      </c>
      <c r="B441" s="68" t="s">
        <v>90</v>
      </c>
      <c r="C441" s="68" t="s">
        <v>365</v>
      </c>
      <c r="D441" s="68" t="s">
        <v>3</v>
      </c>
    </row>
    <row r="442" spans="1:4" ht="41.45">
      <c r="A442" s="68" t="s">
        <v>1067</v>
      </c>
      <c r="B442" s="68" t="s">
        <v>90</v>
      </c>
      <c r="C442" s="68" t="s">
        <v>365</v>
      </c>
      <c r="D442" s="68" t="s">
        <v>648</v>
      </c>
    </row>
    <row r="443" spans="1:4" ht="27.6">
      <c r="A443" s="68" t="s">
        <v>1068</v>
      </c>
      <c r="B443" s="68" t="s">
        <v>91</v>
      </c>
      <c r="C443" s="68" t="s">
        <v>371</v>
      </c>
      <c r="D443" s="68" t="s">
        <v>48</v>
      </c>
    </row>
    <row r="444" spans="1:4" ht="41.45">
      <c r="A444" s="68" t="s">
        <v>1069</v>
      </c>
      <c r="B444" s="68" t="s">
        <v>91</v>
      </c>
      <c r="C444" s="68" t="s">
        <v>371</v>
      </c>
      <c r="D444" s="68" t="s">
        <v>48</v>
      </c>
    </row>
    <row r="445" spans="1:4" ht="41.45">
      <c r="A445" s="68" t="s">
        <v>1070</v>
      </c>
      <c r="B445" s="68" t="s">
        <v>91</v>
      </c>
      <c r="C445" s="68" t="s">
        <v>371</v>
      </c>
      <c r="D445" s="68" t="s">
        <v>48</v>
      </c>
    </row>
    <row r="446" spans="1:4" ht="27.6">
      <c r="A446" s="68" t="s">
        <v>1071</v>
      </c>
      <c r="B446" s="68" t="s">
        <v>91</v>
      </c>
      <c r="C446" s="68" t="s">
        <v>371</v>
      </c>
      <c r="D446" s="68" t="s">
        <v>648</v>
      </c>
    </row>
    <row r="447" spans="1:4" ht="27.6">
      <c r="A447" s="68" t="s">
        <v>1072</v>
      </c>
      <c r="B447" s="68" t="s">
        <v>91</v>
      </c>
      <c r="C447" s="68" t="s">
        <v>371</v>
      </c>
      <c r="D447" s="68" t="s">
        <v>48</v>
      </c>
    </row>
    <row r="448" spans="1:4">
      <c r="A448" s="68" t="s">
        <v>1073</v>
      </c>
      <c r="B448" s="68" t="s">
        <v>91</v>
      </c>
      <c r="C448" s="68" t="s">
        <v>371</v>
      </c>
      <c r="D448" s="68" t="s">
        <v>646</v>
      </c>
    </row>
    <row r="449" spans="1:4" ht="27.6">
      <c r="A449" s="68" t="s">
        <v>1074</v>
      </c>
      <c r="B449" s="68" t="s">
        <v>91</v>
      </c>
      <c r="C449" s="68" t="s">
        <v>371</v>
      </c>
      <c r="D449" s="68" t="s">
        <v>48</v>
      </c>
    </row>
    <row r="450" spans="1:4" ht="27.6">
      <c r="A450" s="68" t="s">
        <v>1075</v>
      </c>
      <c r="B450" s="68" t="s">
        <v>91</v>
      </c>
      <c r="C450" s="68" t="s">
        <v>371</v>
      </c>
      <c r="D450" s="68" t="s">
        <v>648</v>
      </c>
    </row>
    <row r="451" spans="1:4" ht="27.6">
      <c r="A451" s="68" t="s">
        <v>1076</v>
      </c>
      <c r="B451" s="68" t="s">
        <v>91</v>
      </c>
      <c r="C451" s="68" t="s">
        <v>371</v>
      </c>
      <c r="D451" s="68" t="s">
        <v>648</v>
      </c>
    </row>
    <row r="452" spans="1:4" ht="41.45">
      <c r="A452" s="68" t="s">
        <v>1077</v>
      </c>
      <c r="B452" s="68" t="s">
        <v>91</v>
      </c>
      <c r="C452" s="68" t="s">
        <v>371</v>
      </c>
      <c r="D452" s="68" t="s">
        <v>648</v>
      </c>
    </row>
    <row r="453" spans="1:4" ht="27.6">
      <c r="A453" s="68" t="s">
        <v>1078</v>
      </c>
      <c r="B453" s="68" t="s">
        <v>91</v>
      </c>
      <c r="C453" s="68" t="s">
        <v>371</v>
      </c>
      <c r="D453" s="68" t="s">
        <v>48</v>
      </c>
    </row>
    <row r="454" spans="1:4" ht="55.15">
      <c r="A454" s="68" t="s">
        <v>1079</v>
      </c>
      <c r="B454" s="68" t="s">
        <v>91</v>
      </c>
      <c r="C454" s="68" t="s">
        <v>371</v>
      </c>
      <c r="D454" s="68" t="s">
        <v>3</v>
      </c>
    </row>
    <row r="455" spans="1:4" ht="27.6">
      <c r="A455" s="68" t="s">
        <v>1080</v>
      </c>
      <c r="B455" s="68" t="s">
        <v>91</v>
      </c>
      <c r="C455" s="68" t="s">
        <v>371</v>
      </c>
      <c r="D455" s="68" t="s">
        <v>3</v>
      </c>
    </row>
    <row r="456" spans="1:4" ht="69">
      <c r="A456" s="68" t="s">
        <v>1081</v>
      </c>
      <c r="B456" s="68" t="s">
        <v>91</v>
      </c>
      <c r="C456" s="68" t="s">
        <v>371</v>
      </c>
      <c r="D456" s="68" t="s">
        <v>3</v>
      </c>
    </row>
    <row r="457" spans="1:4">
      <c r="A457" s="68" t="s">
        <v>1082</v>
      </c>
      <c r="B457" s="68" t="s">
        <v>91</v>
      </c>
      <c r="C457" s="68" t="s">
        <v>371</v>
      </c>
      <c r="D457" s="68" t="s">
        <v>3</v>
      </c>
    </row>
    <row r="458" spans="1:4">
      <c r="A458" s="68" t="s">
        <v>1082</v>
      </c>
      <c r="B458" s="68" t="s">
        <v>91</v>
      </c>
      <c r="C458" s="68" t="s">
        <v>371</v>
      </c>
      <c r="D458" s="68" t="s">
        <v>646</v>
      </c>
    </row>
    <row r="459" spans="1:4">
      <c r="A459" s="68" t="s">
        <v>705</v>
      </c>
      <c r="B459" s="68" t="s">
        <v>91</v>
      </c>
      <c r="C459" s="68" t="s">
        <v>371</v>
      </c>
      <c r="D459" s="68" t="s">
        <v>3</v>
      </c>
    </row>
    <row r="460" spans="1:4" ht="41.45">
      <c r="A460" s="68" t="s">
        <v>1083</v>
      </c>
      <c r="B460" s="68" t="s">
        <v>91</v>
      </c>
      <c r="C460" s="68" t="s">
        <v>371</v>
      </c>
      <c r="D460" s="68" t="s">
        <v>48</v>
      </c>
    </row>
    <row r="461" spans="1:4" ht="41.45">
      <c r="A461" s="68" t="s">
        <v>1084</v>
      </c>
      <c r="B461" s="68" t="s">
        <v>91</v>
      </c>
      <c r="C461" s="68" t="s">
        <v>371</v>
      </c>
      <c r="D461" s="68" t="s">
        <v>48</v>
      </c>
    </row>
    <row r="462" spans="1:4" ht="41.45">
      <c r="A462" s="68" t="s">
        <v>1085</v>
      </c>
      <c r="B462" s="68" t="s">
        <v>91</v>
      </c>
      <c r="C462" s="68" t="s">
        <v>371</v>
      </c>
      <c r="D462" s="68" t="s">
        <v>48</v>
      </c>
    </row>
    <row r="463" spans="1:4" ht="41.45">
      <c r="A463" s="68" t="s">
        <v>1086</v>
      </c>
      <c r="B463" s="68" t="s">
        <v>91</v>
      </c>
      <c r="C463" s="68" t="s">
        <v>371</v>
      </c>
      <c r="D463" s="68" t="s">
        <v>48</v>
      </c>
    </row>
    <row r="464" spans="1:4" ht="41.45">
      <c r="A464" s="68" t="s">
        <v>1087</v>
      </c>
      <c r="B464" s="68" t="s">
        <v>91</v>
      </c>
      <c r="C464" s="68" t="s">
        <v>371</v>
      </c>
      <c r="D464" s="68" t="s">
        <v>48</v>
      </c>
    </row>
    <row r="465" spans="1:4" ht="27.6">
      <c r="A465" s="68" t="s">
        <v>1088</v>
      </c>
      <c r="B465" s="68" t="s">
        <v>91</v>
      </c>
      <c r="C465" s="68" t="s">
        <v>371</v>
      </c>
      <c r="D465" s="68" t="s">
        <v>48</v>
      </c>
    </row>
    <row r="466" spans="1:4" ht="27.6">
      <c r="A466" s="68" t="s">
        <v>1089</v>
      </c>
      <c r="B466" s="68" t="s">
        <v>91</v>
      </c>
      <c r="C466" s="68" t="s">
        <v>371</v>
      </c>
      <c r="D466" s="68" t="s">
        <v>48</v>
      </c>
    </row>
    <row r="467" spans="1:4" ht="27.6">
      <c r="A467" s="68" t="s">
        <v>1090</v>
      </c>
      <c r="B467" s="68" t="s">
        <v>91</v>
      </c>
      <c r="C467" s="68" t="s">
        <v>371</v>
      </c>
      <c r="D467" s="68" t="s">
        <v>48</v>
      </c>
    </row>
    <row r="468" spans="1:4" ht="27.6">
      <c r="A468" s="68" t="s">
        <v>1091</v>
      </c>
      <c r="B468" s="68" t="s">
        <v>91</v>
      </c>
      <c r="C468" s="68" t="s">
        <v>371</v>
      </c>
      <c r="D468" s="68" t="s">
        <v>648</v>
      </c>
    </row>
    <row r="469" spans="1:4" ht="27.6">
      <c r="A469" s="68" t="s">
        <v>1091</v>
      </c>
      <c r="B469" s="68" t="s">
        <v>91</v>
      </c>
      <c r="C469" s="68" t="s">
        <v>371</v>
      </c>
      <c r="D469" s="68" t="s">
        <v>3</v>
      </c>
    </row>
    <row r="470" spans="1:4" ht="27.6">
      <c r="A470" s="68" t="s">
        <v>1092</v>
      </c>
      <c r="B470" s="68" t="s">
        <v>93</v>
      </c>
      <c r="C470" s="68" t="s">
        <v>371</v>
      </c>
      <c r="D470" s="68" t="s">
        <v>48</v>
      </c>
    </row>
    <row r="471" spans="1:4">
      <c r="A471" s="68" t="s">
        <v>1093</v>
      </c>
      <c r="B471" s="68" t="s">
        <v>93</v>
      </c>
      <c r="C471" s="68" t="s">
        <v>371</v>
      </c>
      <c r="D471" s="68" t="s">
        <v>648</v>
      </c>
    </row>
    <row r="472" spans="1:4" ht="27.6">
      <c r="A472" s="68" t="s">
        <v>1094</v>
      </c>
      <c r="B472" s="68" t="s">
        <v>93</v>
      </c>
      <c r="C472" s="68" t="s">
        <v>371</v>
      </c>
      <c r="D472" s="68" t="s">
        <v>48</v>
      </c>
    </row>
    <row r="473" spans="1:4" ht="27.6">
      <c r="A473" s="68" t="s">
        <v>1095</v>
      </c>
      <c r="B473" s="68" t="s">
        <v>93</v>
      </c>
      <c r="C473" s="68" t="s">
        <v>371</v>
      </c>
      <c r="D473" s="68" t="s">
        <v>48</v>
      </c>
    </row>
    <row r="474" spans="1:4" ht="27.6">
      <c r="A474" s="68" t="s">
        <v>1096</v>
      </c>
      <c r="B474" s="68" t="s">
        <v>94</v>
      </c>
      <c r="C474" s="68" t="s">
        <v>371</v>
      </c>
      <c r="D474" s="68" t="s">
        <v>48</v>
      </c>
    </row>
    <row r="475" spans="1:4" ht="27.6">
      <c r="A475" s="68" t="s">
        <v>1097</v>
      </c>
      <c r="B475" s="68" t="s">
        <v>94</v>
      </c>
      <c r="C475" s="68" t="s">
        <v>371</v>
      </c>
      <c r="D475" s="68" t="s">
        <v>48</v>
      </c>
    </row>
    <row r="476" spans="1:4" ht="27.6">
      <c r="A476" s="68" t="s">
        <v>1098</v>
      </c>
      <c r="B476" s="68" t="s">
        <v>47</v>
      </c>
      <c r="C476" s="68" t="s">
        <v>449</v>
      </c>
      <c r="D476" s="68" t="s">
        <v>48</v>
      </c>
    </row>
    <row r="477" spans="1:4">
      <c r="A477" s="68" t="s">
        <v>1099</v>
      </c>
      <c r="B477" s="68" t="s">
        <v>47</v>
      </c>
      <c r="C477" s="68" t="s">
        <v>449</v>
      </c>
      <c r="D477" s="68" t="s">
        <v>3</v>
      </c>
    </row>
    <row r="478" spans="1:4">
      <c r="A478" s="68" t="s">
        <v>704</v>
      </c>
      <c r="B478" s="68" t="s">
        <v>47</v>
      </c>
      <c r="C478" s="68" t="s">
        <v>449</v>
      </c>
      <c r="D478" s="68" t="s">
        <v>3</v>
      </c>
    </row>
    <row r="479" spans="1:4" ht="27.6">
      <c r="A479" s="68" t="s">
        <v>1100</v>
      </c>
      <c r="B479" s="68" t="s">
        <v>47</v>
      </c>
      <c r="C479" s="68" t="s">
        <v>449</v>
      </c>
      <c r="D479" s="68" t="s">
        <v>48</v>
      </c>
    </row>
    <row r="480" spans="1:4" ht="27.6">
      <c r="A480" s="68" t="s">
        <v>1101</v>
      </c>
      <c r="B480" s="68" t="s">
        <v>47</v>
      </c>
      <c r="C480" s="68" t="s">
        <v>449</v>
      </c>
      <c r="D480" s="68" t="s">
        <v>48</v>
      </c>
    </row>
    <row r="481" spans="1:4" ht="27.6">
      <c r="A481" s="68" t="s">
        <v>1102</v>
      </c>
      <c r="B481" s="68" t="s">
        <v>1103</v>
      </c>
      <c r="C481" s="68" t="s">
        <v>354</v>
      </c>
      <c r="D481" s="68" t="s">
        <v>648</v>
      </c>
    </row>
    <row r="482" spans="1:4" ht="41.45">
      <c r="A482" s="68" t="s">
        <v>1104</v>
      </c>
      <c r="B482" s="68" t="s">
        <v>1103</v>
      </c>
      <c r="C482" s="68" t="s">
        <v>354</v>
      </c>
      <c r="D482" s="68" t="s">
        <v>648</v>
      </c>
    </row>
    <row r="483" spans="1:4" ht="41.45">
      <c r="A483" s="68" t="s">
        <v>1105</v>
      </c>
      <c r="B483" s="68" t="s">
        <v>1103</v>
      </c>
      <c r="C483" s="68" t="s">
        <v>354</v>
      </c>
      <c r="D483" s="68" t="s">
        <v>648</v>
      </c>
    </row>
    <row r="484" spans="1:4" ht="27.6">
      <c r="A484" s="68" t="s">
        <v>1106</v>
      </c>
      <c r="B484" s="68" t="s">
        <v>1103</v>
      </c>
      <c r="C484" s="68" t="s">
        <v>354</v>
      </c>
      <c r="D484" s="68" t="s">
        <v>648</v>
      </c>
    </row>
    <row r="485" spans="1:4" ht="27.6">
      <c r="A485" s="68" t="s">
        <v>1106</v>
      </c>
      <c r="B485" s="68" t="s">
        <v>1103</v>
      </c>
      <c r="C485" s="68" t="s">
        <v>354</v>
      </c>
      <c r="D485" s="68" t="s">
        <v>3</v>
      </c>
    </row>
    <row r="486" spans="1:4" ht="27.6">
      <c r="A486" s="68" t="s">
        <v>1107</v>
      </c>
      <c r="B486" s="68" t="s">
        <v>1103</v>
      </c>
      <c r="C486" s="68" t="s">
        <v>354</v>
      </c>
      <c r="D486" s="68" t="s">
        <v>648</v>
      </c>
    </row>
    <row r="487" spans="1:4" ht="27.6">
      <c r="A487" s="68" t="s">
        <v>1108</v>
      </c>
      <c r="B487" s="68" t="s">
        <v>1103</v>
      </c>
      <c r="C487" s="68" t="s">
        <v>354</v>
      </c>
      <c r="D487" s="68" t="s">
        <v>48</v>
      </c>
    </row>
    <row r="488" spans="1:4">
      <c r="A488" s="68" t="s">
        <v>1109</v>
      </c>
      <c r="B488" s="68" t="s">
        <v>1103</v>
      </c>
      <c r="C488" s="68" t="s">
        <v>354</v>
      </c>
      <c r="D488" s="68" t="s">
        <v>648</v>
      </c>
    </row>
    <row r="489" spans="1:4" ht="41.45">
      <c r="A489" s="68" t="s">
        <v>1110</v>
      </c>
      <c r="B489" s="68" t="s">
        <v>1103</v>
      </c>
      <c r="C489" s="68" t="s">
        <v>354</v>
      </c>
      <c r="D489" s="68" t="s">
        <v>648</v>
      </c>
    </row>
    <row r="490" spans="1:4" ht="55.15">
      <c r="A490" s="68" t="s">
        <v>1111</v>
      </c>
      <c r="B490" s="68" t="s">
        <v>1103</v>
      </c>
      <c r="C490" s="68" t="s">
        <v>354</v>
      </c>
      <c r="D490" s="68" t="s">
        <v>646</v>
      </c>
    </row>
    <row r="491" spans="1:4">
      <c r="A491" s="68" t="s">
        <v>1112</v>
      </c>
      <c r="B491" s="68" t="s">
        <v>1103</v>
      </c>
      <c r="C491" s="68" t="s">
        <v>354</v>
      </c>
      <c r="D491" s="68" t="s">
        <v>3</v>
      </c>
    </row>
    <row r="492" spans="1:4">
      <c r="A492" s="68" t="s">
        <v>1113</v>
      </c>
      <c r="B492" s="68" t="s">
        <v>1103</v>
      </c>
      <c r="C492" s="68" t="s">
        <v>354</v>
      </c>
      <c r="D492" s="68" t="s">
        <v>646</v>
      </c>
    </row>
    <row r="493" spans="1:4" ht="27.6">
      <c r="A493" s="68" t="s">
        <v>1114</v>
      </c>
      <c r="B493" s="68" t="s">
        <v>1103</v>
      </c>
      <c r="C493" s="68" t="s">
        <v>354</v>
      </c>
      <c r="D493" s="68" t="s">
        <v>648</v>
      </c>
    </row>
    <row r="494" spans="1:4">
      <c r="A494" s="68" t="s">
        <v>1009</v>
      </c>
      <c r="B494" s="68" t="s">
        <v>96</v>
      </c>
      <c r="C494" s="68" t="s">
        <v>354</v>
      </c>
      <c r="D494" s="68" t="s">
        <v>3</v>
      </c>
    </row>
    <row r="495" spans="1:4" ht="27.6">
      <c r="A495" s="68" t="s">
        <v>1115</v>
      </c>
      <c r="B495" s="68" t="s">
        <v>96</v>
      </c>
      <c r="C495" s="68" t="s">
        <v>354</v>
      </c>
      <c r="D495" s="68" t="s">
        <v>648</v>
      </c>
    </row>
    <row r="496" spans="1:4" ht="27.6">
      <c r="A496" s="68" t="s">
        <v>1116</v>
      </c>
      <c r="B496" s="68" t="s">
        <v>96</v>
      </c>
      <c r="C496" s="68" t="s">
        <v>354</v>
      </c>
      <c r="D496" s="68" t="s">
        <v>3</v>
      </c>
    </row>
    <row r="497" spans="1:4" ht="27.6">
      <c r="A497" s="68" t="s">
        <v>1117</v>
      </c>
      <c r="B497" s="68" t="s">
        <v>96</v>
      </c>
      <c r="C497" s="68" t="s">
        <v>354</v>
      </c>
      <c r="D497" s="68" t="s">
        <v>48</v>
      </c>
    </row>
    <row r="498" spans="1:4">
      <c r="A498" s="68" t="s">
        <v>1118</v>
      </c>
      <c r="B498" s="68" t="s">
        <v>96</v>
      </c>
      <c r="C498" s="68" t="s">
        <v>354</v>
      </c>
      <c r="D498" s="68" t="s">
        <v>3</v>
      </c>
    </row>
    <row r="499" spans="1:4" ht="27.6">
      <c r="A499" s="68" t="s">
        <v>1119</v>
      </c>
      <c r="B499" s="68" t="s">
        <v>96</v>
      </c>
      <c r="C499" s="68" t="s">
        <v>354</v>
      </c>
      <c r="D499" s="68" t="s">
        <v>48</v>
      </c>
    </row>
    <row r="500" spans="1:4" ht="27.6">
      <c r="A500" s="68" t="s">
        <v>1119</v>
      </c>
      <c r="B500" s="68" t="s">
        <v>96</v>
      </c>
      <c r="C500" s="68" t="s">
        <v>354</v>
      </c>
      <c r="D500" s="68" t="s">
        <v>646</v>
      </c>
    </row>
    <row r="501" spans="1:4" ht="55.15">
      <c r="A501" s="68" t="s">
        <v>1120</v>
      </c>
      <c r="B501" s="68" t="s">
        <v>96</v>
      </c>
      <c r="C501" s="68" t="s">
        <v>354</v>
      </c>
      <c r="D501" s="68" t="s">
        <v>48</v>
      </c>
    </row>
    <row r="502" spans="1:4">
      <c r="A502" s="68" t="s">
        <v>1121</v>
      </c>
      <c r="B502" s="68" t="s">
        <v>96</v>
      </c>
      <c r="C502" s="68" t="s">
        <v>354</v>
      </c>
      <c r="D502" s="68" t="s">
        <v>648</v>
      </c>
    </row>
    <row r="503" spans="1:4" ht="41.45">
      <c r="A503" s="68" t="s">
        <v>1122</v>
      </c>
      <c r="B503" s="68" t="s">
        <v>96</v>
      </c>
      <c r="C503" s="68" t="s">
        <v>354</v>
      </c>
      <c r="D503" s="68" t="s">
        <v>3</v>
      </c>
    </row>
    <row r="504" spans="1:4" ht="27.6">
      <c r="A504" s="68" t="s">
        <v>1123</v>
      </c>
      <c r="B504" s="68" t="s">
        <v>96</v>
      </c>
      <c r="C504" s="68" t="s">
        <v>354</v>
      </c>
      <c r="D504" s="68" t="s">
        <v>3</v>
      </c>
    </row>
    <row r="505" spans="1:4" ht="27.6">
      <c r="A505" s="68" t="s">
        <v>1124</v>
      </c>
      <c r="B505" s="68" t="s">
        <v>96</v>
      </c>
      <c r="C505" s="68" t="s">
        <v>354</v>
      </c>
      <c r="D505" s="68" t="s">
        <v>3</v>
      </c>
    </row>
    <row r="506" spans="1:4" ht="27.6">
      <c r="A506" s="68" t="s">
        <v>1125</v>
      </c>
      <c r="B506" s="68" t="s">
        <v>96</v>
      </c>
      <c r="C506" s="68" t="s">
        <v>354</v>
      </c>
      <c r="D506" s="68" t="s">
        <v>48</v>
      </c>
    </row>
    <row r="507" spans="1:4" ht="27.6">
      <c r="A507" s="68" t="s">
        <v>1126</v>
      </c>
      <c r="B507" s="68" t="s">
        <v>96</v>
      </c>
      <c r="C507" s="68" t="s">
        <v>354</v>
      </c>
      <c r="D507" s="68" t="s">
        <v>48</v>
      </c>
    </row>
    <row r="508" spans="1:4" ht="41.45">
      <c r="A508" s="68" t="s">
        <v>1127</v>
      </c>
      <c r="B508" s="68" t="s">
        <v>96</v>
      </c>
      <c r="C508" s="68" t="s">
        <v>354</v>
      </c>
      <c r="D508" s="68" t="s">
        <v>3</v>
      </c>
    </row>
    <row r="509" spans="1:4">
      <c r="A509" s="68" t="s">
        <v>1128</v>
      </c>
      <c r="B509" s="68" t="s">
        <v>96</v>
      </c>
      <c r="C509" s="68" t="s">
        <v>354</v>
      </c>
      <c r="D509" s="68" t="s">
        <v>3</v>
      </c>
    </row>
    <row r="510" spans="1:4" ht="27.6">
      <c r="A510" s="68" t="s">
        <v>1129</v>
      </c>
      <c r="B510" s="68" t="s">
        <v>96</v>
      </c>
      <c r="C510" s="68" t="s">
        <v>354</v>
      </c>
      <c r="D510" s="68" t="s">
        <v>3</v>
      </c>
    </row>
    <row r="511" spans="1:4" ht="27.6">
      <c r="A511" s="68" t="s">
        <v>1130</v>
      </c>
      <c r="B511" s="68" t="s">
        <v>96</v>
      </c>
      <c r="C511" s="68" t="s">
        <v>354</v>
      </c>
      <c r="D511" s="68" t="s">
        <v>48</v>
      </c>
    </row>
    <row r="512" spans="1:4" ht="27.6">
      <c r="A512" s="68" t="s">
        <v>1131</v>
      </c>
      <c r="B512" s="68" t="s">
        <v>96</v>
      </c>
      <c r="C512" s="68" t="s">
        <v>354</v>
      </c>
      <c r="D512" s="68" t="s">
        <v>48</v>
      </c>
    </row>
    <row r="513" spans="1:4" ht="27.6">
      <c r="A513" s="68" t="s">
        <v>1132</v>
      </c>
      <c r="B513" s="68" t="s">
        <v>96</v>
      </c>
      <c r="C513" s="68" t="s">
        <v>354</v>
      </c>
      <c r="D513" s="68" t="s">
        <v>48</v>
      </c>
    </row>
    <row r="514" spans="1:4" ht="41.45">
      <c r="A514" s="68" t="s">
        <v>1133</v>
      </c>
      <c r="B514" s="68" t="s">
        <v>96</v>
      </c>
      <c r="C514" s="68" t="s">
        <v>354</v>
      </c>
      <c r="D514" s="68" t="s">
        <v>48</v>
      </c>
    </row>
    <row r="515" spans="1:4" ht="27.6">
      <c r="A515" s="68" t="s">
        <v>1134</v>
      </c>
      <c r="B515" s="68" t="s">
        <v>96</v>
      </c>
      <c r="C515" s="68" t="s">
        <v>354</v>
      </c>
      <c r="D515" s="68" t="s">
        <v>48</v>
      </c>
    </row>
    <row r="516" spans="1:4" ht="27.6">
      <c r="A516" s="68" t="s">
        <v>1135</v>
      </c>
      <c r="B516" s="68" t="s">
        <v>98</v>
      </c>
      <c r="C516" s="68" t="s">
        <v>818</v>
      </c>
      <c r="D516" s="68" t="s">
        <v>48</v>
      </c>
    </row>
    <row r="517" spans="1:4" ht="27.6">
      <c r="A517" s="68" t="s">
        <v>1136</v>
      </c>
      <c r="B517" s="68" t="s">
        <v>98</v>
      </c>
      <c r="C517" s="68" t="s">
        <v>818</v>
      </c>
      <c r="D517" s="68" t="s">
        <v>48</v>
      </c>
    </row>
    <row r="518" spans="1:4" ht="27.6">
      <c r="A518" s="68" t="s">
        <v>1137</v>
      </c>
      <c r="B518" s="68" t="s">
        <v>98</v>
      </c>
      <c r="C518" s="68" t="s">
        <v>818</v>
      </c>
      <c r="D518" s="68" t="s">
        <v>646</v>
      </c>
    </row>
    <row r="519" spans="1:4" ht="27.6">
      <c r="A519" s="68" t="s">
        <v>1138</v>
      </c>
      <c r="B519" s="68" t="s">
        <v>98</v>
      </c>
      <c r="C519" s="68" t="s">
        <v>818</v>
      </c>
      <c r="D519" s="68" t="s">
        <v>48</v>
      </c>
    </row>
    <row r="520" spans="1:4" ht="27.6">
      <c r="A520" s="68" t="s">
        <v>1139</v>
      </c>
      <c r="B520" s="68" t="s">
        <v>98</v>
      </c>
      <c r="C520" s="68" t="s">
        <v>818</v>
      </c>
      <c r="D520" s="68" t="s">
        <v>48</v>
      </c>
    </row>
    <row r="521" spans="1:4" ht="27.6">
      <c r="A521" s="68" t="s">
        <v>1140</v>
      </c>
      <c r="B521" s="68" t="s">
        <v>98</v>
      </c>
      <c r="C521" s="68" t="s">
        <v>818</v>
      </c>
      <c r="D521" s="68" t="s">
        <v>3</v>
      </c>
    </row>
    <row r="522" spans="1:4" ht="27.6">
      <c r="A522" s="68" t="s">
        <v>1141</v>
      </c>
      <c r="B522" s="68" t="s">
        <v>98</v>
      </c>
      <c r="C522" s="68" t="s">
        <v>818</v>
      </c>
      <c r="D522" s="68" t="s">
        <v>48</v>
      </c>
    </row>
    <row r="523" spans="1:4" ht="27.6">
      <c r="A523" s="68" t="s">
        <v>1142</v>
      </c>
      <c r="B523" s="68" t="s">
        <v>98</v>
      </c>
      <c r="C523" s="68" t="s">
        <v>818</v>
      </c>
      <c r="D523" s="68" t="s">
        <v>646</v>
      </c>
    </row>
    <row r="524" spans="1:4" ht="27.6">
      <c r="A524" s="68" t="s">
        <v>1143</v>
      </c>
      <c r="B524" s="68" t="s">
        <v>98</v>
      </c>
      <c r="C524" s="68" t="s">
        <v>818</v>
      </c>
      <c r="D524" s="68" t="s">
        <v>3</v>
      </c>
    </row>
    <row r="525" spans="1:4" ht="27.6">
      <c r="A525" s="68" t="s">
        <v>1144</v>
      </c>
      <c r="B525" s="68" t="s">
        <v>98</v>
      </c>
      <c r="C525" s="68" t="s">
        <v>818</v>
      </c>
      <c r="D525" s="68" t="s">
        <v>48</v>
      </c>
    </row>
    <row r="526" spans="1:4" ht="27.6">
      <c r="A526" s="68" t="s">
        <v>1145</v>
      </c>
      <c r="B526" s="68" t="s">
        <v>98</v>
      </c>
      <c r="C526" s="68" t="s">
        <v>818</v>
      </c>
      <c r="D526" s="68" t="s">
        <v>48</v>
      </c>
    </row>
    <row r="527" spans="1:4" ht="27.6">
      <c r="A527" s="68" t="s">
        <v>1146</v>
      </c>
      <c r="B527" s="68" t="s">
        <v>98</v>
      </c>
      <c r="C527" s="68" t="s">
        <v>818</v>
      </c>
      <c r="D527" s="68" t="s">
        <v>48</v>
      </c>
    </row>
    <row r="528" spans="1:4" ht="27.6">
      <c r="A528" s="68" t="s">
        <v>1147</v>
      </c>
      <c r="B528" s="68" t="s">
        <v>98</v>
      </c>
      <c r="C528" s="68" t="s">
        <v>818</v>
      </c>
      <c r="D528" s="68" t="s">
        <v>648</v>
      </c>
    </row>
    <row r="529" spans="1:4" ht="27.6">
      <c r="A529" s="68" t="s">
        <v>1148</v>
      </c>
      <c r="B529" s="68" t="s">
        <v>98</v>
      </c>
      <c r="C529" s="68" t="s">
        <v>818</v>
      </c>
      <c r="D529" s="68" t="s">
        <v>48</v>
      </c>
    </row>
    <row r="530" spans="1:4" ht="27.6">
      <c r="A530" s="68" t="s">
        <v>1149</v>
      </c>
      <c r="B530" s="68" t="s">
        <v>98</v>
      </c>
      <c r="C530" s="68" t="s">
        <v>818</v>
      </c>
      <c r="D530" s="68" t="s">
        <v>48</v>
      </c>
    </row>
    <row r="531" spans="1:4" ht="27.6">
      <c r="A531" s="68" t="s">
        <v>1150</v>
      </c>
      <c r="B531" s="68" t="s">
        <v>98</v>
      </c>
      <c r="C531" s="68" t="s">
        <v>818</v>
      </c>
      <c r="D531" s="68" t="s">
        <v>48</v>
      </c>
    </row>
    <row r="532" spans="1:4" ht="27.6">
      <c r="A532" s="68" t="s">
        <v>1151</v>
      </c>
      <c r="B532" s="68" t="s">
        <v>98</v>
      </c>
      <c r="C532" s="68" t="s">
        <v>818</v>
      </c>
      <c r="D532" s="68" t="s">
        <v>648</v>
      </c>
    </row>
    <row r="533" spans="1:4" ht="27.6">
      <c r="A533" s="68" t="s">
        <v>1152</v>
      </c>
      <c r="B533" s="68" t="s">
        <v>98</v>
      </c>
      <c r="C533" s="68" t="s">
        <v>818</v>
      </c>
      <c r="D533" s="68" t="s">
        <v>48</v>
      </c>
    </row>
    <row r="534" spans="1:4">
      <c r="A534" s="68" t="s">
        <v>1153</v>
      </c>
      <c r="B534" s="68" t="s">
        <v>98</v>
      </c>
      <c r="C534" s="68" t="s">
        <v>818</v>
      </c>
      <c r="D534" s="68" t="s">
        <v>648</v>
      </c>
    </row>
    <row r="535" spans="1:4">
      <c r="A535" s="68" t="s">
        <v>1154</v>
      </c>
      <c r="B535" s="68" t="s">
        <v>98</v>
      </c>
      <c r="C535" s="68" t="s">
        <v>818</v>
      </c>
      <c r="D535" s="68" t="s">
        <v>648</v>
      </c>
    </row>
    <row r="536" spans="1:4" ht="41.45">
      <c r="A536" s="68" t="s">
        <v>1155</v>
      </c>
      <c r="B536" s="68" t="s">
        <v>98</v>
      </c>
      <c r="C536" s="68" t="s">
        <v>818</v>
      </c>
      <c r="D536" s="68" t="s">
        <v>646</v>
      </c>
    </row>
    <row r="537" spans="1:4" ht="27.6">
      <c r="A537" s="68" t="s">
        <v>1156</v>
      </c>
      <c r="B537" s="68" t="s">
        <v>99</v>
      </c>
      <c r="C537" s="68" t="s">
        <v>453</v>
      </c>
      <c r="D537" s="68" t="s">
        <v>48</v>
      </c>
    </row>
    <row r="538" spans="1:4">
      <c r="A538" s="68" t="s">
        <v>738</v>
      </c>
      <c r="B538" s="68" t="s">
        <v>99</v>
      </c>
      <c r="C538" s="68" t="s">
        <v>453</v>
      </c>
      <c r="D538" s="68" t="s">
        <v>3</v>
      </c>
    </row>
    <row r="539" spans="1:4" ht="27.6">
      <c r="A539" s="68" t="s">
        <v>1157</v>
      </c>
      <c r="B539" s="68" t="s">
        <v>99</v>
      </c>
      <c r="C539" s="68" t="s">
        <v>453</v>
      </c>
      <c r="D539" s="68" t="s">
        <v>648</v>
      </c>
    </row>
    <row r="540" spans="1:4">
      <c r="A540" s="68" t="s">
        <v>1158</v>
      </c>
      <c r="B540" s="68" t="s">
        <v>99</v>
      </c>
      <c r="C540" s="68" t="s">
        <v>453</v>
      </c>
      <c r="D540" s="68" t="s">
        <v>3</v>
      </c>
    </row>
    <row r="541" spans="1:4" ht="27.6">
      <c r="A541" s="68" t="s">
        <v>1159</v>
      </c>
      <c r="B541" s="68" t="s">
        <v>99</v>
      </c>
      <c r="C541" s="68" t="s">
        <v>453</v>
      </c>
      <c r="D541" s="68" t="s">
        <v>48</v>
      </c>
    </row>
    <row r="542" spans="1:4">
      <c r="A542" s="68" t="s">
        <v>1058</v>
      </c>
      <c r="B542" s="68" t="s">
        <v>99</v>
      </c>
      <c r="C542" s="68" t="s">
        <v>453</v>
      </c>
      <c r="D542" s="68" t="s">
        <v>3</v>
      </c>
    </row>
    <row r="543" spans="1:4">
      <c r="A543" s="68" t="s">
        <v>1160</v>
      </c>
      <c r="B543" s="68" t="s">
        <v>99</v>
      </c>
      <c r="C543" s="68" t="s">
        <v>453</v>
      </c>
      <c r="D543" s="68" t="s">
        <v>3</v>
      </c>
    </row>
    <row r="544" spans="1:4" ht="27.6">
      <c r="A544" s="68" t="s">
        <v>1161</v>
      </c>
      <c r="B544" s="68" t="s">
        <v>99</v>
      </c>
      <c r="C544" s="68" t="s">
        <v>453</v>
      </c>
      <c r="D544" s="68" t="s">
        <v>48</v>
      </c>
    </row>
    <row r="545" spans="1:8" ht="41.45">
      <c r="A545" s="68" t="s">
        <v>1162</v>
      </c>
      <c r="B545" s="68" t="s">
        <v>100</v>
      </c>
      <c r="C545" s="68" t="s">
        <v>355</v>
      </c>
      <c r="D545" s="68" t="s">
        <v>648</v>
      </c>
      <c r="H545" s="40"/>
    </row>
    <row r="546" spans="1:8" ht="55.15">
      <c r="A546" s="68" t="s">
        <v>1163</v>
      </c>
      <c r="B546" s="68" t="s">
        <v>100</v>
      </c>
      <c r="C546" s="68" t="s">
        <v>355</v>
      </c>
      <c r="D546" s="68" t="s">
        <v>48</v>
      </c>
    </row>
    <row r="547" spans="1:8" ht="27.6">
      <c r="A547" s="68" t="s">
        <v>1164</v>
      </c>
      <c r="B547" s="68" t="s">
        <v>100</v>
      </c>
      <c r="C547" s="68" t="s">
        <v>355</v>
      </c>
      <c r="D547" s="68" t="s">
        <v>48</v>
      </c>
    </row>
    <row r="548" spans="1:8" ht="55.15">
      <c r="A548" s="68" t="s">
        <v>1165</v>
      </c>
      <c r="B548" s="68" t="s">
        <v>100</v>
      </c>
      <c r="C548" s="68" t="s">
        <v>355</v>
      </c>
      <c r="D548" s="68" t="s">
        <v>48</v>
      </c>
    </row>
    <row r="549" spans="1:8">
      <c r="A549" s="68" t="s">
        <v>1166</v>
      </c>
      <c r="B549" s="68" t="s">
        <v>100</v>
      </c>
      <c r="C549" s="68" t="s">
        <v>355</v>
      </c>
      <c r="D549" s="68" t="s">
        <v>648</v>
      </c>
    </row>
    <row r="550" spans="1:8" ht="27.6">
      <c r="A550" s="68" t="s">
        <v>1167</v>
      </c>
      <c r="B550" s="68" t="s">
        <v>100</v>
      </c>
      <c r="C550" s="68" t="s">
        <v>355</v>
      </c>
      <c r="D550" s="68" t="s">
        <v>48</v>
      </c>
    </row>
    <row r="551" spans="1:8" ht="27.6">
      <c r="A551" s="68" t="s">
        <v>1168</v>
      </c>
      <c r="B551" s="68" t="s">
        <v>100</v>
      </c>
      <c r="C551" s="68" t="s">
        <v>355</v>
      </c>
      <c r="D551" s="68" t="s">
        <v>3</v>
      </c>
    </row>
    <row r="552" spans="1:8" ht="27.6">
      <c r="A552" s="68" t="s">
        <v>1169</v>
      </c>
      <c r="B552" s="68" t="s">
        <v>100</v>
      </c>
      <c r="C552" s="68" t="s">
        <v>355</v>
      </c>
      <c r="D552" s="68" t="s">
        <v>3</v>
      </c>
    </row>
    <row r="553" spans="1:8" ht="27.6">
      <c r="A553" s="68" t="s">
        <v>1170</v>
      </c>
      <c r="B553" s="68" t="s">
        <v>100</v>
      </c>
      <c r="C553" s="68" t="s">
        <v>355</v>
      </c>
      <c r="D553" s="68" t="s">
        <v>48</v>
      </c>
    </row>
    <row r="554" spans="1:8" ht="27.6">
      <c r="A554" s="68" t="s">
        <v>1171</v>
      </c>
      <c r="B554" s="68" t="s">
        <v>100</v>
      </c>
      <c r="C554" s="68" t="s">
        <v>355</v>
      </c>
      <c r="D554" s="68" t="s">
        <v>48</v>
      </c>
    </row>
    <row r="555" spans="1:8" ht="27.6">
      <c r="A555" s="68" t="s">
        <v>1172</v>
      </c>
      <c r="B555" s="68" t="s">
        <v>100</v>
      </c>
      <c r="C555" s="68" t="s">
        <v>355</v>
      </c>
      <c r="D555" s="68" t="s">
        <v>48</v>
      </c>
    </row>
    <row r="556" spans="1:8" ht="27.6">
      <c r="A556" s="68" t="s">
        <v>1173</v>
      </c>
      <c r="B556" s="68" t="s">
        <v>100</v>
      </c>
      <c r="C556" s="68" t="s">
        <v>355</v>
      </c>
      <c r="D556" s="68" t="s">
        <v>48</v>
      </c>
    </row>
    <row r="557" spans="1:8" ht="55.15">
      <c r="A557" s="68" t="s">
        <v>1174</v>
      </c>
      <c r="B557" s="68" t="s">
        <v>100</v>
      </c>
      <c r="C557" s="68" t="s">
        <v>355</v>
      </c>
      <c r="D557" s="68" t="s">
        <v>648</v>
      </c>
    </row>
    <row r="558" spans="1:8" ht="27.6">
      <c r="A558" s="68" t="s">
        <v>1175</v>
      </c>
      <c r="B558" s="68" t="s">
        <v>100</v>
      </c>
      <c r="C558" s="68" t="s">
        <v>355</v>
      </c>
      <c r="D558" s="68" t="s">
        <v>48</v>
      </c>
    </row>
    <row r="559" spans="1:8" ht="27.6">
      <c r="A559" s="68" t="s">
        <v>1176</v>
      </c>
      <c r="B559" s="68" t="s">
        <v>100</v>
      </c>
      <c r="C559" s="68" t="s">
        <v>355</v>
      </c>
      <c r="D559" s="68" t="s">
        <v>648</v>
      </c>
    </row>
    <row r="560" spans="1:8" ht="27.6">
      <c r="A560" s="68" t="s">
        <v>1177</v>
      </c>
      <c r="B560" s="68" t="s">
        <v>100</v>
      </c>
      <c r="C560" s="68" t="s">
        <v>355</v>
      </c>
      <c r="D560" s="68" t="s">
        <v>48</v>
      </c>
    </row>
    <row r="561" spans="1:4" ht="27.6">
      <c r="A561" s="68" t="s">
        <v>1178</v>
      </c>
      <c r="B561" s="68" t="s">
        <v>100</v>
      </c>
      <c r="C561" s="68" t="s">
        <v>355</v>
      </c>
      <c r="D561" s="68" t="s">
        <v>48</v>
      </c>
    </row>
    <row r="562" spans="1:4" ht="27.6">
      <c r="A562" s="68" t="s">
        <v>1179</v>
      </c>
      <c r="B562" s="68" t="s">
        <v>102</v>
      </c>
      <c r="C562" s="68" t="s">
        <v>348</v>
      </c>
      <c r="D562" s="68" t="s">
        <v>648</v>
      </c>
    </row>
    <row r="563" spans="1:4" ht="27.6">
      <c r="A563" s="68" t="s">
        <v>1180</v>
      </c>
      <c r="B563" s="68" t="s">
        <v>103</v>
      </c>
      <c r="C563" s="68" t="s">
        <v>348</v>
      </c>
      <c r="D563" s="68" t="s">
        <v>3</v>
      </c>
    </row>
    <row r="564" spans="1:4" ht="27.6">
      <c r="A564" s="68" t="s">
        <v>1181</v>
      </c>
      <c r="B564" s="68" t="s">
        <v>103</v>
      </c>
      <c r="C564" s="68" t="s">
        <v>348</v>
      </c>
      <c r="D564" s="68" t="s">
        <v>648</v>
      </c>
    </row>
    <row r="565" spans="1:4" ht="27.6">
      <c r="A565" s="68" t="s">
        <v>1182</v>
      </c>
      <c r="B565" s="68" t="s">
        <v>103</v>
      </c>
      <c r="C565" s="68" t="s">
        <v>348</v>
      </c>
      <c r="D565" s="68" t="s">
        <v>648</v>
      </c>
    </row>
    <row r="566" spans="1:4" ht="27.6">
      <c r="A566" s="68" t="s">
        <v>1183</v>
      </c>
      <c r="B566" s="68" t="s">
        <v>104</v>
      </c>
      <c r="C566" s="68" t="s">
        <v>348</v>
      </c>
      <c r="D566" s="68" t="s">
        <v>3</v>
      </c>
    </row>
    <row r="567" spans="1:4" ht="27.6">
      <c r="A567" s="68" t="s">
        <v>1184</v>
      </c>
      <c r="B567" s="68" t="s">
        <v>104</v>
      </c>
      <c r="C567" s="68" t="s">
        <v>348</v>
      </c>
      <c r="D567" s="68" t="s">
        <v>48</v>
      </c>
    </row>
    <row r="568" spans="1:4" ht="27.6">
      <c r="A568" s="68" t="s">
        <v>1185</v>
      </c>
      <c r="B568" s="68" t="s">
        <v>104</v>
      </c>
      <c r="C568" s="68" t="s">
        <v>348</v>
      </c>
      <c r="D568" s="68" t="s">
        <v>3</v>
      </c>
    </row>
    <row r="569" spans="1:4" ht="27.6">
      <c r="A569" s="68" t="s">
        <v>1186</v>
      </c>
      <c r="B569" s="68" t="s">
        <v>104</v>
      </c>
      <c r="C569" s="68" t="s">
        <v>348</v>
      </c>
      <c r="D569" s="68" t="s">
        <v>648</v>
      </c>
    </row>
    <row r="570" spans="1:4" ht="27.6">
      <c r="A570" s="68" t="s">
        <v>1186</v>
      </c>
      <c r="B570" s="68" t="s">
        <v>104</v>
      </c>
      <c r="C570" s="68" t="s">
        <v>348</v>
      </c>
      <c r="D570" s="68" t="s">
        <v>3</v>
      </c>
    </row>
    <row r="571" spans="1:4" ht="27.6">
      <c r="A571" s="68" t="s">
        <v>1187</v>
      </c>
      <c r="B571" s="68" t="s">
        <v>104</v>
      </c>
      <c r="C571" s="68" t="s">
        <v>348</v>
      </c>
      <c r="D571" s="68" t="s">
        <v>48</v>
      </c>
    </row>
    <row r="572" spans="1:4" ht="27.6">
      <c r="A572" s="68" t="s">
        <v>1181</v>
      </c>
      <c r="B572" s="68" t="s">
        <v>104</v>
      </c>
      <c r="C572" s="68" t="s">
        <v>348</v>
      </c>
      <c r="D572" s="68" t="s">
        <v>648</v>
      </c>
    </row>
    <row r="573" spans="1:4" ht="27.6">
      <c r="A573" s="68" t="s">
        <v>1181</v>
      </c>
      <c r="B573" s="68" t="s">
        <v>104</v>
      </c>
      <c r="C573" s="68" t="s">
        <v>348</v>
      </c>
      <c r="D573" s="68" t="s">
        <v>48</v>
      </c>
    </row>
    <row r="574" spans="1:4" ht="27.6">
      <c r="A574" s="68" t="s">
        <v>1188</v>
      </c>
      <c r="B574" s="68" t="s">
        <v>104</v>
      </c>
      <c r="C574" s="68" t="s">
        <v>348</v>
      </c>
      <c r="D574" s="68" t="s">
        <v>3</v>
      </c>
    </row>
    <row r="575" spans="1:4" ht="27.6">
      <c r="A575" s="68" t="s">
        <v>1182</v>
      </c>
      <c r="B575" s="68" t="s">
        <v>104</v>
      </c>
      <c r="C575" s="68" t="s">
        <v>348</v>
      </c>
      <c r="D575" s="68" t="s">
        <v>648</v>
      </c>
    </row>
    <row r="576" spans="1:4" ht="27.6">
      <c r="A576" s="68" t="s">
        <v>1189</v>
      </c>
      <c r="B576" s="68" t="s">
        <v>104</v>
      </c>
      <c r="C576" s="68" t="s">
        <v>348</v>
      </c>
      <c r="D576" s="68" t="s">
        <v>3</v>
      </c>
    </row>
    <row r="577" spans="1:4" ht="27.6">
      <c r="A577" s="68" t="s">
        <v>1190</v>
      </c>
      <c r="B577" s="68" t="s">
        <v>104</v>
      </c>
      <c r="C577" s="68" t="s">
        <v>348</v>
      </c>
      <c r="D577" s="68" t="s">
        <v>3</v>
      </c>
    </row>
    <row r="578" spans="1:4" ht="41.45">
      <c r="A578" s="68" t="s">
        <v>1191</v>
      </c>
      <c r="B578" s="68" t="s">
        <v>104</v>
      </c>
      <c r="C578" s="68" t="s">
        <v>348</v>
      </c>
      <c r="D578" s="68" t="s">
        <v>48</v>
      </c>
    </row>
    <row r="579" spans="1:4" ht="27.6">
      <c r="A579" s="68" t="s">
        <v>1192</v>
      </c>
      <c r="B579" s="68" t="s">
        <v>104</v>
      </c>
      <c r="C579" s="68" t="s">
        <v>348</v>
      </c>
      <c r="D579" s="68" t="s">
        <v>3</v>
      </c>
    </row>
    <row r="580" spans="1:4" ht="41.45">
      <c r="A580" s="68" t="s">
        <v>1193</v>
      </c>
      <c r="B580" s="68" t="s">
        <v>104</v>
      </c>
      <c r="C580" s="68" t="s">
        <v>348</v>
      </c>
      <c r="D580" s="68" t="s">
        <v>3</v>
      </c>
    </row>
    <row r="581" spans="1:4" ht="27.6">
      <c r="A581" s="68" t="s">
        <v>1194</v>
      </c>
      <c r="B581" s="68" t="s">
        <v>104</v>
      </c>
      <c r="C581" s="68" t="s">
        <v>348</v>
      </c>
      <c r="D581" s="68" t="s">
        <v>48</v>
      </c>
    </row>
    <row r="582" spans="1:4" ht="27.6">
      <c r="A582" s="68" t="s">
        <v>1195</v>
      </c>
      <c r="B582" s="68" t="s">
        <v>104</v>
      </c>
      <c r="C582" s="68" t="s">
        <v>348</v>
      </c>
      <c r="D582" s="68" t="s">
        <v>48</v>
      </c>
    </row>
    <row r="583" spans="1:4" ht="27.6">
      <c r="A583" s="68" t="s">
        <v>1196</v>
      </c>
      <c r="B583" s="68" t="s">
        <v>104</v>
      </c>
      <c r="C583" s="68" t="s">
        <v>348</v>
      </c>
      <c r="D583" s="68" t="s">
        <v>48</v>
      </c>
    </row>
    <row r="584" spans="1:4" ht="27.6">
      <c r="A584" s="68" t="s">
        <v>1197</v>
      </c>
      <c r="B584" s="68" t="s">
        <v>104</v>
      </c>
      <c r="C584" s="68" t="s">
        <v>348</v>
      </c>
      <c r="D584" s="68" t="s">
        <v>48</v>
      </c>
    </row>
    <row r="585" spans="1:4" ht="27.6">
      <c r="A585" s="68" t="s">
        <v>1198</v>
      </c>
      <c r="B585" s="68" t="s">
        <v>104</v>
      </c>
      <c r="C585" s="68" t="s">
        <v>348</v>
      </c>
      <c r="D585" s="68" t="s">
        <v>48</v>
      </c>
    </row>
    <row r="586" spans="1:4" ht="27.6">
      <c r="A586" s="68" t="s">
        <v>1199</v>
      </c>
      <c r="B586" s="68" t="s">
        <v>104</v>
      </c>
      <c r="C586" s="68" t="s">
        <v>348</v>
      </c>
      <c r="D586" s="68" t="s">
        <v>648</v>
      </c>
    </row>
    <row r="587" spans="1:4" ht="41.45">
      <c r="A587" s="68" t="s">
        <v>1200</v>
      </c>
      <c r="B587" s="68" t="s">
        <v>105</v>
      </c>
      <c r="C587" s="68" t="s">
        <v>348</v>
      </c>
      <c r="D587" s="68" t="s">
        <v>48</v>
      </c>
    </row>
    <row r="588" spans="1:4" ht="41.45">
      <c r="A588" s="68" t="s">
        <v>1192</v>
      </c>
      <c r="B588" s="68" t="s">
        <v>105</v>
      </c>
      <c r="C588" s="68" t="s">
        <v>348</v>
      </c>
      <c r="D588" s="68" t="s">
        <v>3</v>
      </c>
    </row>
    <row r="589" spans="1:4" ht="41.45">
      <c r="A589" s="68" t="s">
        <v>1194</v>
      </c>
      <c r="B589" s="68" t="s">
        <v>105</v>
      </c>
      <c r="C589" s="68" t="s">
        <v>348</v>
      </c>
      <c r="D589" s="68" t="s">
        <v>48</v>
      </c>
    </row>
    <row r="590" spans="1:4" ht="27.6">
      <c r="A590" s="68" t="s">
        <v>1201</v>
      </c>
      <c r="B590" s="68" t="s">
        <v>107</v>
      </c>
      <c r="C590" s="68" t="s">
        <v>346</v>
      </c>
      <c r="D590" s="68" t="s">
        <v>48</v>
      </c>
    </row>
    <row r="591" spans="1:4">
      <c r="A591" s="68" t="s">
        <v>1202</v>
      </c>
      <c r="B591" s="68" t="s">
        <v>107</v>
      </c>
      <c r="C591" s="68" t="s">
        <v>346</v>
      </c>
      <c r="D591" s="68" t="s">
        <v>3</v>
      </c>
    </row>
    <row r="592" spans="1:4" ht="27.6">
      <c r="A592" s="68" t="s">
        <v>1203</v>
      </c>
      <c r="B592" s="68" t="s">
        <v>107</v>
      </c>
      <c r="C592" s="68" t="s">
        <v>346</v>
      </c>
      <c r="D592" s="68" t="s">
        <v>48</v>
      </c>
    </row>
    <row r="593" spans="1:4" ht="27.6">
      <c r="A593" s="68" t="s">
        <v>1204</v>
      </c>
      <c r="B593" s="68" t="s">
        <v>107</v>
      </c>
      <c r="C593" s="68" t="s">
        <v>346</v>
      </c>
      <c r="D593" s="68" t="s">
        <v>48</v>
      </c>
    </row>
    <row r="594" spans="1:4" ht="27.6">
      <c r="A594" s="68" t="s">
        <v>1205</v>
      </c>
      <c r="B594" s="68" t="s">
        <v>107</v>
      </c>
      <c r="C594" s="68" t="s">
        <v>346</v>
      </c>
      <c r="D594" s="68" t="s">
        <v>48</v>
      </c>
    </row>
    <row r="595" spans="1:4" ht="27.6">
      <c r="A595" s="68" t="s">
        <v>1206</v>
      </c>
      <c r="B595" s="68" t="s">
        <v>108</v>
      </c>
      <c r="C595" s="68" t="s">
        <v>355</v>
      </c>
      <c r="D595" s="68" t="s">
        <v>3</v>
      </c>
    </row>
    <row r="596" spans="1:4" ht="27.6">
      <c r="A596" s="68" t="s">
        <v>1207</v>
      </c>
      <c r="B596" s="68" t="s">
        <v>108</v>
      </c>
      <c r="C596" s="68" t="s">
        <v>355</v>
      </c>
      <c r="D596" s="68" t="s">
        <v>648</v>
      </c>
    </row>
    <row r="597" spans="1:4" ht="27.6">
      <c r="A597" s="68" t="s">
        <v>1208</v>
      </c>
      <c r="B597" s="68" t="s">
        <v>108</v>
      </c>
      <c r="C597" s="68" t="s">
        <v>355</v>
      </c>
      <c r="D597" s="68" t="s">
        <v>648</v>
      </c>
    </row>
    <row r="598" spans="1:4" ht="27.6">
      <c r="A598" s="68" t="s">
        <v>1209</v>
      </c>
      <c r="B598" s="68" t="s">
        <v>108</v>
      </c>
      <c r="C598" s="68" t="s">
        <v>355</v>
      </c>
      <c r="D598" s="68" t="s">
        <v>48</v>
      </c>
    </row>
    <row r="599" spans="1:4" ht="27.6">
      <c r="A599" s="68" t="s">
        <v>1210</v>
      </c>
      <c r="B599" s="68" t="s">
        <v>108</v>
      </c>
      <c r="C599" s="68" t="s">
        <v>355</v>
      </c>
      <c r="D599" s="68" t="s">
        <v>648</v>
      </c>
    </row>
    <row r="600" spans="1:4" ht="41.45">
      <c r="A600" s="68" t="s">
        <v>1211</v>
      </c>
      <c r="B600" s="68" t="s">
        <v>108</v>
      </c>
      <c r="C600" s="68" t="s">
        <v>355</v>
      </c>
      <c r="D600" s="68" t="s">
        <v>648</v>
      </c>
    </row>
    <row r="601" spans="1:4" ht="27.6">
      <c r="A601" s="68" t="s">
        <v>1212</v>
      </c>
      <c r="B601" s="68" t="s">
        <v>108</v>
      </c>
      <c r="C601" s="68" t="s">
        <v>355</v>
      </c>
      <c r="D601" s="68" t="s">
        <v>48</v>
      </c>
    </row>
    <row r="602" spans="1:4" ht="27.6">
      <c r="A602" s="68" t="s">
        <v>1213</v>
      </c>
      <c r="B602" s="68" t="s">
        <v>108</v>
      </c>
      <c r="C602" s="68" t="s">
        <v>355</v>
      </c>
      <c r="D602" s="68" t="s">
        <v>3</v>
      </c>
    </row>
    <row r="603" spans="1:4" ht="27.6">
      <c r="A603" s="68" t="s">
        <v>1214</v>
      </c>
      <c r="B603" s="68" t="s">
        <v>108</v>
      </c>
      <c r="C603" s="68" t="s">
        <v>355</v>
      </c>
      <c r="D603" s="68" t="s">
        <v>648</v>
      </c>
    </row>
    <row r="604" spans="1:4" ht="27.6">
      <c r="A604" s="68" t="s">
        <v>1215</v>
      </c>
      <c r="B604" s="68" t="s">
        <v>108</v>
      </c>
      <c r="C604" s="68" t="s">
        <v>355</v>
      </c>
      <c r="D604" s="68" t="s">
        <v>3</v>
      </c>
    </row>
    <row r="605" spans="1:4" ht="27.6">
      <c r="A605" s="68" t="s">
        <v>1216</v>
      </c>
      <c r="B605" s="68" t="s">
        <v>108</v>
      </c>
      <c r="C605" s="68" t="s">
        <v>355</v>
      </c>
      <c r="D605" s="68" t="s">
        <v>48</v>
      </c>
    </row>
    <row r="606" spans="1:4" ht="41.45">
      <c r="A606" s="68" t="s">
        <v>1217</v>
      </c>
      <c r="B606" s="68" t="s">
        <v>108</v>
      </c>
      <c r="C606" s="68" t="s">
        <v>355</v>
      </c>
      <c r="D606" s="68" t="s">
        <v>648</v>
      </c>
    </row>
    <row r="607" spans="1:4" ht="55.15">
      <c r="A607" s="68" t="s">
        <v>1218</v>
      </c>
      <c r="B607" s="68" t="s">
        <v>108</v>
      </c>
      <c r="C607" s="68" t="s">
        <v>355</v>
      </c>
      <c r="D607" s="68" t="s">
        <v>648</v>
      </c>
    </row>
    <row r="608" spans="1:4" ht="41.45">
      <c r="A608" s="68" t="s">
        <v>1219</v>
      </c>
      <c r="B608" s="68" t="s">
        <v>108</v>
      </c>
      <c r="C608" s="68" t="s">
        <v>355</v>
      </c>
      <c r="D608" s="68" t="s">
        <v>48</v>
      </c>
    </row>
    <row r="609" spans="1:4" ht="27.6">
      <c r="A609" s="68" t="s">
        <v>1220</v>
      </c>
      <c r="B609" s="68" t="s">
        <v>108</v>
      </c>
      <c r="C609" s="68" t="s">
        <v>355</v>
      </c>
      <c r="D609" s="68" t="s">
        <v>48</v>
      </c>
    </row>
    <row r="610" spans="1:4" ht="55.15">
      <c r="A610" s="68" t="s">
        <v>1221</v>
      </c>
      <c r="B610" s="68" t="s">
        <v>108</v>
      </c>
      <c r="C610" s="68" t="s">
        <v>355</v>
      </c>
      <c r="D610" s="68" t="s">
        <v>48</v>
      </c>
    </row>
    <row r="611" spans="1:4" ht="41.45">
      <c r="A611" s="68" t="s">
        <v>1222</v>
      </c>
      <c r="B611" s="68" t="s">
        <v>109</v>
      </c>
      <c r="C611" s="68" t="s">
        <v>17</v>
      </c>
      <c r="D611" s="68" t="s">
        <v>646</v>
      </c>
    </row>
    <row r="612" spans="1:4" ht="41.45">
      <c r="A612" s="68" t="s">
        <v>1223</v>
      </c>
      <c r="B612" s="68" t="s">
        <v>109</v>
      </c>
      <c r="C612" s="68" t="s">
        <v>17</v>
      </c>
      <c r="D612" s="68" t="s">
        <v>646</v>
      </c>
    </row>
    <row r="613" spans="1:4">
      <c r="A613" s="68" t="s">
        <v>1224</v>
      </c>
      <c r="B613" s="68" t="s">
        <v>110</v>
      </c>
      <c r="C613" s="68" t="s">
        <v>353</v>
      </c>
      <c r="D613" s="68" t="s">
        <v>3</v>
      </c>
    </row>
    <row r="614" spans="1:4" ht="27.6">
      <c r="A614" s="68" t="s">
        <v>1225</v>
      </c>
      <c r="B614" s="68" t="s">
        <v>110</v>
      </c>
      <c r="C614" s="68" t="s">
        <v>353</v>
      </c>
      <c r="D614" s="68" t="s">
        <v>648</v>
      </c>
    </row>
    <row r="615" spans="1:4">
      <c r="A615" s="68" t="s">
        <v>1226</v>
      </c>
      <c r="B615" s="68" t="s">
        <v>110</v>
      </c>
      <c r="C615" s="68" t="s">
        <v>353</v>
      </c>
      <c r="D615" s="68" t="s">
        <v>648</v>
      </c>
    </row>
    <row r="616" spans="1:4">
      <c r="A616" s="68" t="s">
        <v>1226</v>
      </c>
      <c r="B616" s="68" t="s">
        <v>110</v>
      </c>
      <c r="C616" s="68" t="s">
        <v>353</v>
      </c>
      <c r="D616" s="68" t="s">
        <v>3</v>
      </c>
    </row>
    <row r="617" spans="1:4">
      <c r="A617" s="68" t="s">
        <v>1226</v>
      </c>
      <c r="B617" s="68" t="s">
        <v>110</v>
      </c>
      <c r="C617" s="68" t="s">
        <v>353</v>
      </c>
      <c r="D617" s="68" t="s">
        <v>646</v>
      </c>
    </row>
    <row r="618" spans="1:4" ht="27.6">
      <c r="A618" s="68" t="s">
        <v>1227</v>
      </c>
      <c r="B618" s="68" t="s">
        <v>110</v>
      </c>
      <c r="C618" s="68" t="s">
        <v>353</v>
      </c>
      <c r="D618" s="68" t="s">
        <v>648</v>
      </c>
    </row>
    <row r="619" spans="1:4" ht="27.6">
      <c r="A619" s="68" t="s">
        <v>1228</v>
      </c>
      <c r="B619" s="68" t="s">
        <v>110</v>
      </c>
      <c r="C619" s="68" t="s">
        <v>353</v>
      </c>
      <c r="D619" s="68" t="s">
        <v>48</v>
      </c>
    </row>
    <row r="620" spans="1:4" ht="27.6">
      <c r="A620" s="68" t="s">
        <v>1229</v>
      </c>
      <c r="B620" s="68" t="s">
        <v>110</v>
      </c>
      <c r="C620" s="68" t="s">
        <v>353</v>
      </c>
      <c r="D620" s="68" t="s">
        <v>48</v>
      </c>
    </row>
    <row r="621" spans="1:4" ht="27.6">
      <c r="A621" s="68" t="s">
        <v>1230</v>
      </c>
      <c r="B621" s="68" t="s">
        <v>110</v>
      </c>
      <c r="C621" s="68" t="s">
        <v>353</v>
      </c>
      <c r="D621" s="68" t="s">
        <v>48</v>
      </c>
    </row>
    <row r="622" spans="1:4" ht="27.6">
      <c r="A622" s="68" t="s">
        <v>1231</v>
      </c>
      <c r="B622" s="68" t="s">
        <v>110</v>
      </c>
      <c r="C622" s="68" t="s">
        <v>353</v>
      </c>
      <c r="D622" s="68" t="s">
        <v>48</v>
      </c>
    </row>
    <row r="623" spans="1:4">
      <c r="A623" s="68" t="s">
        <v>1232</v>
      </c>
      <c r="B623" s="68" t="s">
        <v>110</v>
      </c>
      <c r="C623" s="68" t="s">
        <v>353</v>
      </c>
      <c r="D623" s="68" t="s">
        <v>3</v>
      </c>
    </row>
    <row r="624" spans="1:4" ht="27.6">
      <c r="A624" s="68" t="s">
        <v>928</v>
      </c>
      <c r="B624" s="68" t="s">
        <v>110</v>
      </c>
      <c r="C624" s="68" t="s">
        <v>353</v>
      </c>
      <c r="D624" s="68" t="s">
        <v>3</v>
      </c>
    </row>
    <row r="625" spans="1:4" ht="27.6">
      <c r="A625" s="68" t="s">
        <v>1233</v>
      </c>
      <c r="B625" s="68" t="s">
        <v>110</v>
      </c>
      <c r="C625" s="68" t="s">
        <v>353</v>
      </c>
      <c r="D625" s="68" t="s">
        <v>3</v>
      </c>
    </row>
    <row r="626" spans="1:4" ht="41.45">
      <c r="A626" s="68" t="s">
        <v>1234</v>
      </c>
      <c r="B626" s="68" t="s">
        <v>110</v>
      </c>
      <c r="C626" s="68" t="s">
        <v>353</v>
      </c>
      <c r="D626" s="68" t="s">
        <v>3</v>
      </c>
    </row>
    <row r="627" spans="1:4" ht="27.6">
      <c r="A627" s="68" t="s">
        <v>1235</v>
      </c>
      <c r="B627" s="68" t="s">
        <v>110</v>
      </c>
      <c r="C627" s="68" t="s">
        <v>353</v>
      </c>
      <c r="D627" s="68" t="s">
        <v>648</v>
      </c>
    </row>
    <row r="628" spans="1:4" ht="27.6">
      <c r="A628" s="68" t="s">
        <v>1236</v>
      </c>
      <c r="B628" s="68" t="s">
        <v>110</v>
      </c>
      <c r="C628" s="68" t="s">
        <v>353</v>
      </c>
      <c r="D628" s="68" t="s">
        <v>48</v>
      </c>
    </row>
    <row r="629" spans="1:4" ht="41.45">
      <c r="A629" s="68" t="s">
        <v>1237</v>
      </c>
      <c r="B629" s="68" t="s">
        <v>110</v>
      </c>
      <c r="C629" s="68" t="s">
        <v>353</v>
      </c>
      <c r="D629" s="68" t="s">
        <v>48</v>
      </c>
    </row>
    <row r="630" spans="1:4" ht="27.6">
      <c r="A630" s="68" t="s">
        <v>1238</v>
      </c>
      <c r="B630" s="68" t="s">
        <v>110</v>
      </c>
      <c r="C630" s="68" t="s">
        <v>353</v>
      </c>
      <c r="D630" s="68" t="s">
        <v>48</v>
      </c>
    </row>
    <row r="631" spans="1:4" ht="41.45">
      <c r="A631" s="68" t="s">
        <v>1239</v>
      </c>
      <c r="B631" s="68" t="s">
        <v>110</v>
      </c>
      <c r="C631" s="68" t="s">
        <v>353</v>
      </c>
      <c r="D631" s="68" t="s">
        <v>48</v>
      </c>
    </row>
    <row r="632" spans="1:4" ht="27.6">
      <c r="A632" s="68" t="s">
        <v>1240</v>
      </c>
      <c r="B632" s="68" t="s">
        <v>110</v>
      </c>
      <c r="C632" s="68" t="s">
        <v>353</v>
      </c>
      <c r="D632" s="68" t="s">
        <v>48</v>
      </c>
    </row>
    <row r="633" spans="1:4" ht="27.6">
      <c r="A633" s="68" t="s">
        <v>1241</v>
      </c>
      <c r="B633" s="68" t="s">
        <v>111</v>
      </c>
      <c r="C633" s="68" t="s">
        <v>818</v>
      </c>
      <c r="D633" s="68" t="s">
        <v>48</v>
      </c>
    </row>
    <row r="634" spans="1:4" ht="27.6">
      <c r="A634" s="68" t="s">
        <v>1242</v>
      </c>
      <c r="B634" s="68" t="s">
        <v>111</v>
      </c>
      <c r="C634" s="68" t="s">
        <v>818</v>
      </c>
      <c r="D634" s="68" t="s">
        <v>3</v>
      </c>
    </row>
    <row r="635" spans="1:4" ht="27.6">
      <c r="A635" s="68" t="s">
        <v>1243</v>
      </c>
      <c r="B635" s="68" t="s">
        <v>111</v>
      </c>
      <c r="C635" s="68" t="s">
        <v>818</v>
      </c>
      <c r="D635" s="68" t="s">
        <v>48</v>
      </c>
    </row>
    <row r="636" spans="1:4" ht="27.6">
      <c r="A636" s="68" t="s">
        <v>1244</v>
      </c>
      <c r="B636" s="68" t="s">
        <v>111</v>
      </c>
      <c r="C636" s="68" t="s">
        <v>818</v>
      </c>
      <c r="D636" s="68" t="s">
        <v>648</v>
      </c>
    </row>
    <row r="637" spans="1:4" ht="27.6">
      <c r="A637" s="68" t="s">
        <v>1245</v>
      </c>
      <c r="B637" s="68" t="s">
        <v>111</v>
      </c>
      <c r="C637" s="68" t="s">
        <v>818</v>
      </c>
      <c r="D637" s="68" t="s">
        <v>48</v>
      </c>
    </row>
    <row r="638" spans="1:4" ht="27.6">
      <c r="A638" s="68" t="s">
        <v>1160</v>
      </c>
      <c r="B638" s="68" t="s">
        <v>111</v>
      </c>
      <c r="C638" s="68" t="s">
        <v>818</v>
      </c>
      <c r="D638" s="68" t="s">
        <v>3</v>
      </c>
    </row>
    <row r="639" spans="1:4" ht="27.6">
      <c r="A639" s="68" t="s">
        <v>1246</v>
      </c>
      <c r="B639" s="68" t="s">
        <v>111</v>
      </c>
      <c r="C639" s="68" t="s">
        <v>818</v>
      </c>
      <c r="D639" s="68" t="s">
        <v>3</v>
      </c>
    </row>
    <row r="640" spans="1:4" ht="27.6">
      <c r="A640" s="68" t="s">
        <v>1247</v>
      </c>
      <c r="B640" s="68" t="s">
        <v>111</v>
      </c>
      <c r="C640" s="68" t="s">
        <v>818</v>
      </c>
      <c r="D640" s="68" t="s">
        <v>48</v>
      </c>
    </row>
    <row r="641" spans="1:4" ht="27.6">
      <c r="A641" s="68" t="s">
        <v>1248</v>
      </c>
      <c r="B641" s="68" t="s">
        <v>111</v>
      </c>
      <c r="C641" s="68" t="s">
        <v>818</v>
      </c>
      <c r="D641" s="68" t="s">
        <v>48</v>
      </c>
    </row>
    <row r="642" spans="1:4" ht="27.6">
      <c r="A642" s="68" t="s">
        <v>795</v>
      </c>
      <c r="B642" s="68" t="s">
        <v>111</v>
      </c>
      <c r="C642" s="68" t="s">
        <v>818</v>
      </c>
      <c r="D642" s="68" t="s">
        <v>48</v>
      </c>
    </row>
    <row r="643" spans="1:4" ht="27.6">
      <c r="A643" s="68" t="s">
        <v>1249</v>
      </c>
      <c r="B643" s="68" t="s">
        <v>111</v>
      </c>
      <c r="C643" s="68" t="s">
        <v>818</v>
      </c>
      <c r="D643" s="68" t="s">
        <v>3</v>
      </c>
    </row>
    <row r="644" spans="1:4" ht="27.6">
      <c r="A644" s="68" t="s">
        <v>1250</v>
      </c>
      <c r="B644" s="68" t="s">
        <v>111</v>
      </c>
      <c r="C644" s="68" t="s">
        <v>818</v>
      </c>
      <c r="D644" s="68" t="s">
        <v>48</v>
      </c>
    </row>
    <row r="645" spans="1:4" ht="27.6">
      <c r="A645" s="68" t="s">
        <v>726</v>
      </c>
      <c r="B645" s="68" t="s">
        <v>111</v>
      </c>
      <c r="C645" s="68" t="s">
        <v>818</v>
      </c>
      <c r="D645" s="68" t="s">
        <v>3</v>
      </c>
    </row>
    <row r="646" spans="1:4" ht="27.6">
      <c r="A646" s="68" t="s">
        <v>1251</v>
      </c>
      <c r="B646" s="68" t="s">
        <v>111</v>
      </c>
      <c r="C646" s="68" t="s">
        <v>818</v>
      </c>
      <c r="D646" s="68" t="s">
        <v>48</v>
      </c>
    </row>
    <row r="647" spans="1:4" ht="27.6">
      <c r="A647" s="68" t="s">
        <v>805</v>
      </c>
      <c r="B647" s="68" t="s">
        <v>111</v>
      </c>
      <c r="C647" s="68" t="s">
        <v>818</v>
      </c>
      <c r="D647" s="68" t="s">
        <v>3</v>
      </c>
    </row>
    <row r="648" spans="1:4" ht="27.6">
      <c r="A648" s="68" t="s">
        <v>1252</v>
      </c>
      <c r="B648" s="68" t="s">
        <v>111</v>
      </c>
      <c r="C648" s="68" t="s">
        <v>818</v>
      </c>
      <c r="D648" s="68" t="s">
        <v>648</v>
      </c>
    </row>
    <row r="649" spans="1:4" ht="27.6">
      <c r="A649" s="68" t="s">
        <v>1253</v>
      </c>
      <c r="B649" s="68" t="s">
        <v>111</v>
      </c>
      <c r="C649" s="68" t="s">
        <v>818</v>
      </c>
      <c r="D649" s="68" t="s">
        <v>3</v>
      </c>
    </row>
    <row r="650" spans="1:4" ht="27.6">
      <c r="A650" s="68" t="s">
        <v>1254</v>
      </c>
      <c r="B650" s="68" t="s">
        <v>111</v>
      </c>
      <c r="C650" s="68" t="s">
        <v>818</v>
      </c>
      <c r="D650" s="68" t="s">
        <v>48</v>
      </c>
    </row>
    <row r="651" spans="1:4" ht="27.6">
      <c r="A651" s="68" t="s">
        <v>1255</v>
      </c>
      <c r="B651" s="68" t="s">
        <v>112</v>
      </c>
      <c r="C651" s="68" t="s">
        <v>435</v>
      </c>
      <c r="D651" s="68" t="s">
        <v>48</v>
      </c>
    </row>
    <row r="652" spans="1:4" ht="27.6">
      <c r="A652" s="68" t="s">
        <v>1256</v>
      </c>
      <c r="B652" s="68" t="s">
        <v>112</v>
      </c>
      <c r="C652" s="68" t="s">
        <v>435</v>
      </c>
      <c r="D652" s="68" t="s">
        <v>48</v>
      </c>
    </row>
    <row r="653" spans="1:4" ht="27.6">
      <c r="A653" s="68" t="s">
        <v>1257</v>
      </c>
      <c r="B653" s="68" t="s">
        <v>112</v>
      </c>
      <c r="C653" s="68" t="s">
        <v>435</v>
      </c>
      <c r="D653" s="68" t="s">
        <v>48</v>
      </c>
    </row>
    <row r="654" spans="1:4" ht="27.6">
      <c r="A654" s="68" t="s">
        <v>1258</v>
      </c>
      <c r="B654" s="68" t="s">
        <v>112</v>
      </c>
      <c r="C654" s="68" t="s">
        <v>435</v>
      </c>
      <c r="D654" s="68" t="s">
        <v>48</v>
      </c>
    </row>
    <row r="655" spans="1:4" ht="27.6">
      <c r="A655" s="68" t="s">
        <v>1259</v>
      </c>
      <c r="B655" s="68" t="s">
        <v>112</v>
      </c>
      <c r="C655" s="68" t="s">
        <v>435</v>
      </c>
      <c r="D655" s="68" t="s">
        <v>48</v>
      </c>
    </row>
    <row r="656" spans="1:4" ht="41.45">
      <c r="A656" s="68" t="s">
        <v>1260</v>
      </c>
      <c r="B656" s="68" t="s">
        <v>112</v>
      </c>
      <c r="C656" s="68" t="s">
        <v>435</v>
      </c>
      <c r="D656" s="68" t="s">
        <v>648</v>
      </c>
    </row>
    <row r="657" spans="1:4" ht="27.6">
      <c r="A657" s="68" t="s">
        <v>1261</v>
      </c>
      <c r="B657" s="68" t="s">
        <v>112</v>
      </c>
      <c r="C657" s="68" t="s">
        <v>435</v>
      </c>
      <c r="D657" s="68" t="s">
        <v>3</v>
      </c>
    </row>
    <row r="658" spans="1:4" ht="27.6">
      <c r="A658" s="68" t="s">
        <v>1262</v>
      </c>
      <c r="B658" s="68" t="s">
        <v>112</v>
      </c>
      <c r="C658" s="68" t="s">
        <v>435</v>
      </c>
      <c r="D658" s="68" t="s">
        <v>48</v>
      </c>
    </row>
    <row r="659" spans="1:4" ht="27.6">
      <c r="A659" s="68" t="s">
        <v>923</v>
      </c>
      <c r="B659" s="68" t="s">
        <v>112</v>
      </c>
      <c r="C659" s="68" t="s">
        <v>435</v>
      </c>
      <c r="D659" s="68" t="s">
        <v>48</v>
      </c>
    </row>
    <row r="660" spans="1:4" ht="27.6">
      <c r="A660" s="68" t="s">
        <v>1263</v>
      </c>
      <c r="B660" s="68" t="s">
        <v>112</v>
      </c>
      <c r="C660" s="68" t="s">
        <v>435</v>
      </c>
      <c r="D660" s="68" t="s">
        <v>48</v>
      </c>
    </row>
    <row r="661" spans="1:4" ht="27.6">
      <c r="A661" s="68" t="s">
        <v>1264</v>
      </c>
      <c r="B661" s="68" t="s">
        <v>112</v>
      </c>
      <c r="C661" s="68" t="s">
        <v>435</v>
      </c>
      <c r="D661" s="68" t="s">
        <v>648</v>
      </c>
    </row>
    <row r="662" spans="1:4" ht="27.6">
      <c r="A662" s="68" t="s">
        <v>1265</v>
      </c>
      <c r="B662" s="68" t="s">
        <v>112</v>
      </c>
      <c r="C662" s="68" t="s">
        <v>435</v>
      </c>
      <c r="D662" s="68" t="s">
        <v>648</v>
      </c>
    </row>
    <row r="663" spans="1:4" ht="27.6">
      <c r="A663" s="68" t="s">
        <v>1265</v>
      </c>
      <c r="B663" s="68" t="s">
        <v>112</v>
      </c>
      <c r="C663" s="68" t="s">
        <v>435</v>
      </c>
      <c r="D663" s="68" t="s">
        <v>48</v>
      </c>
    </row>
    <row r="664" spans="1:4" ht="41.45">
      <c r="A664" s="68" t="s">
        <v>1266</v>
      </c>
      <c r="B664" s="68" t="s">
        <v>112</v>
      </c>
      <c r="C664" s="68" t="s">
        <v>435</v>
      </c>
      <c r="D664" s="68" t="s">
        <v>3</v>
      </c>
    </row>
    <row r="665" spans="1:4" ht="27.6">
      <c r="A665" s="68" t="s">
        <v>1267</v>
      </c>
      <c r="B665" s="68" t="s">
        <v>112</v>
      </c>
      <c r="C665" s="68" t="s">
        <v>435</v>
      </c>
      <c r="D665" s="68" t="s">
        <v>48</v>
      </c>
    </row>
    <row r="666" spans="1:4">
      <c r="A666" s="68" t="s">
        <v>1268</v>
      </c>
      <c r="B666" s="68" t="s">
        <v>113</v>
      </c>
      <c r="C666" s="68" t="s">
        <v>354</v>
      </c>
      <c r="D666" s="68" t="s">
        <v>648</v>
      </c>
    </row>
    <row r="667" spans="1:4">
      <c r="A667" s="68" t="s">
        <v>1269</v>
      </c>
      <c r="B667" s="68" t="s">
        <v>113</v>
      </c>
      <c r="C667" s="68" t="s">
        <v>354</v>
      </c>
      <c r="D667" s="68" t="s">
        <v>3</v>
      </c>
    </row>
    <row r="668" spans="1:4">
      <c r="A668" s="68" t="s">
        <v>1270</v>
      </c>
      <c r="B668" s="68" t="s">
        <v>113</v>
      </c>
      <c r="C668" s="68" t="s">
        <v>354</v>
      </c>
      <c r="D668" s="68" t="s">
        <v>646</v>
      </c>
    </row>
    <row r="669" spans="1:4" ht="27.6">
      <c r="A669" s="68" t="s">
        <v>1271</v>
      </c>
      <c r="B669" s="68" t="s">
        <v>113</v>
      </c>
      <c r="C669" s="68" t="s">
        <v>354</v>
      </c>
      <c r="D669" s="68" t="s">
        <v>648</v>
      </c>
    </row>
    <row r="670" spans="1:4">
      <c r="A670" s="68" t="s">
        <v>1272</v>
      </c>
      <c r="B670" s="68" t="s">
        <v>113</v>
      </c>
      <c r="C670" s="68" t="s">
        <v>354</v>
      </c>
      <c r="D670" s="68" t="s">
        <v>646</v>
      </c>
    </row>
    <row r="671" spans="1:4" ht="27.6">
      <c r="A671" s="68" t="s">
        <v>1273</v>
      </c>
      <c r="B671" s="68" t="s">
        <v>113</v>
      </c>
      <c r="C671" s="68" t="s">
        <v>354</v>
      </c>
      <c r="D671" s="68" t="s">
        <v>648</v>
      </c>
    </row>
    <row r="672" spans="1:4">
      <c r="A672" s="68" t="s">
        <v>1274</v>
      </c>
      <c r="B672" s="68" t="s">
        <v>113</v>
      </c>
      <c r="C672" s="68" t="s">
        <v>354</v>
      </c>
      <c r="D672" s="68" t="s">
        <v>646</v>
      </c>
    </row>
    <row r="673" spans="1:4" ht="27.6">
      <c r="A673" s="68" t="s">
        <v>1275</v>
      </c>
      <c r="B673" s="68" t="s">
        <v>113</v>
      </c>
      <c r="C673" s="68" t="s">
        <v>354</v>
      </c>
      <c r="D673" s="68" t="s">
        <v>3</v>
      </c>
    </row>
    <row r="674" spans="1:4" ht="27.6">
      <c r="A674" s="68" t="s">
        <v>1276</v>
      </c>
      <c r="B674" s="68" t="s">
        <v>113</v>
      </c>
      <c r="C674" s="68" t="s">
        <v>354</v>
      </c>
      <c r="D674" s="68" t="s">
        <v>3</v>
      </c>
    </row>
    <row r="675" spans="1:4" ht="27.6">
      <c r="A675" s="68" t="s">
        <v>1277</v>
      </c>
      <c r="B675" s="68" t="s">
        <v>113</v>
      </c>
      <c r="C675" s="68" t="s">
        <v>354</v>
      </c>
      <c r="D675" s="68" t="s">
        <v>3</v>
      </c>
    </row>
    <row r="676" spans="1:4" ht="27.6">
      <c r="A676" s="68" t="s">
        <v>1278</v>
      </c>
      <c r="B676" s="68" t="s">
        <v>113</v>
      </c>
      <c r="C676" s="68" t="s">
        <v>354</v>
      </c>
      <c r="D676" s="68" t="s">
        <v>648</v>
      </c>
    </row>
    <row r="677" spans="1:4" ht="27.6">
      <c r="A677" s="68" t="s">
        <v>1279</v>
      </c>
      <c r="B677" s="68" t="s">
        <v>113</v>
      </c>
      <c r="C677" s="68" t="s">
        <v>354</v>
      </c>
      <c r="D677" s="68" t="s">
        <v>3</v>
      </c>
    </row>
    <row r="678" spans="1:4" ht="27.6">
      <c r="A678" s="68" t="s">
        <v>1280</v>
      </c>
      <c r="B678" s="68" t="s">
        <v>113</v>
      </c>
      <c r="C678" s="68" t="s">
        <v>354</v>
      </c>
      <c r="D678" s="68" t="s">
        <v>648</v>
      </c>
    </row>
    <row r="679" spans="1:4" ht="27.6">
      <c r="A679" s="68" t="s">
        <v>1281</v>
      </c>
      <c r="B679" s="68" t="s">
        <v>113</v>
      </c>
      <c r="C679" s="68" t="s">
        <v>354</v>
      </c>
      <c r="D679" s="68" t="s">
        <v>648</v>
      </c>
    </row>
    <row r="680" spans="1:4" ht="27.6">
      <c r="A680" s="68" t="s">
        <v>1282</v>
      </c>
      <c r="B680" s="68" t="s">
        <v>113</v>
      </c>
      <c r="C680" s="68" t="s">
        <v>354</v>
      </c>
      <c r="D680" s="68" t="s">
        <v>48</v>
      </c>
    </row>
    <row r="681" spans="1:4" ht="27.6">
      <c r="A681" s="68" t="s">
        <v>1283</v>
      </c>
      <c r="B681" s="68" t="s">
        <v>113</v>
      </c>
      <c r="C681" s="68" t="s">
        <v>354</v>
      </c>
      <c r="D681" s="68" t="s">
        <v>48</v>
      </c>
    </row>
    <row r="682" spans="1:4" ht="41.45">
      <c r="A682" s="68" t="s">
        <v>1284</v>
      </c>
      <c r="B682" s="68" t="s">
        <v>113</v>
      </c>
      <c r="C682" s="68" t="s">
        <v>354</v>
      </c>
      <c r="D682" s="68" t="s">
        <v>648</v>
      </c>
    </row>
    <row r="683" spans="1:4" ht="41.45">
      <c r="A683" s="68" t="s">
        <v>1285</v>
      </c>
      <c r="B683" s="68" t="s">
        <v>113</v>
      </c>
      <c r="C683" s="68" t="s">
        <v>354</v>
      </c>
      <c r="D683" s="68" t="s">
        <v>3</v>
      </c>
    </row>
    <row r="684" spans="1:4">
      <c r="A684" s="68" t="s">
        <v>1286</v>
      </c>
      <c r="B684" s="68" t="s">
        <v>113</v>
      </c>
      <c r="C684" s="68" t="s">
        <v>354</v>
      </c>
      <c r="D684" s="68" t="s">
        <v>648</v>
      </c>
    </row>
    <row r="685" spans="1:4" ht="41.45">
      <c r="A685" s="68" t="s">
        <v>1287</v>
      </c>
      <c r="B685" s="68" t="s">
        <v>113</v>
      </c>
      <c r="C685" s="68" t="s">
        <v>354</v>
      </c>
      <c r="D685" s="68" t="s">
        <v>648</v>
      </c>
    </row>
    <row r="686" spans="1:4">
      <c r="A686" s="68" t="s">
        <v>1288</v>
      </c>
      <c r="B686" s="68" t="s">
        <v>113</v>
      </c>
      <c r="C686" s="68" t="s">
        <v>354</v>
      </c>
      <c r="D686" s="68" t="s">
        <v>648</v>
      </c>
    </row>
    <row r="687" spans="1:4" ht="41.45">
      <c r="A687" s="68" t="s">
        <v>1289</v>
      </c>
      <c r="B687" s="68" t="s">
        <v>113</v>
      </c>
      <c r="C687" s="68" t="s">
        <v>354</v>
      </c>
      <c r="D687" s="68" t="s">
        <v>646</v>
      </c>
    </row>
    <row r="688" spans="1:4" ht="27.6">
      <c r="A688" s="68" t="s">
        <v>1290</v>
      </c>
      <c r="B688" s="68" t="s">
        <v>113</v>
      </c>
      <c r="C688" s="68" t="s">
        <v>354</v>
      </c>
      <c r="D688" s="68" t="s">
        <v>648</v>
      </c>
    </row>
    <row r="689" spans="1:4" ht="27.6">
      <c r="A689" s="68" t="s">
        <v>1291</v>
      </c>
      <c r="B689" s="68" t="s">
        <v>113</v>
      </c>
      <c r="C689" s="68" t="s">
        <v>354</v>
      </c>
      <c r="D689" s="68" t="s">
        <v>648</v>
      </c>
    </row>
    <row r="690" spans="1:4" ht="55.15">
      <c r="A690" s="68" t="s">
        <v>1292</v>
      </c>
      <c r="B690" s="68" t="s">
        <v>113</v>
      </c>
      <c r="C690" s="68" t="s">
        <v>354</v>
      </c>
      <c r="D690" s="68" t="s">
        <v>648</v>
      </c>
    </row>
    <row r="691" spans="1:4" ht="27.6">
      <c r="A691" s="68" t="s">
        <v>1293</v>
      </c>
      <c r="B691" s="68" t="s">
        <v>113</v>
      </c>
      <c r="C691" s="68" t="s">
        <v>354</v>
      </c>
      <c r="D691" s="68" t="s">
        <v>48</v>
      </c>
    </row>
    <row r="692" spans="1:4" ht="27.6">
      <c r="A692" s="68" t="s">
        <v>1294</v>
      </c>
      <c r="B692" s="68" t="s">
        <v>113</v>
      </c>
      <c r="C692" s="68" t="s">
        <v>354</v>
      </c>
      <c r="D692" s="68" t="s">
        <v>648</v>
      </c>
    </row>
    <row r="693" spans="1:4" ht="27.6">
      <c r="A693" s="68" t="s">
        <v>1295</v>
      </c>
      <c r="B693" s="68" t="s">
        <v>113</v>
      </c>
      <c r="C693" s="68" t="s">
        <v>354</v>
      </c>
      <c r="D693" s="68" t="s">
        <v>3</v>
      </c>
    </row>
    <row r="694" spans="1:4" ht="27.6">
      <c r="A694" s="68" t="s">
        <v>1296</v>
      </c>
      <c r="B694" s="68" t="s">
        <v>113</v>
      </c>
      <c r="C694" s="68" t="s">
        <v>354</v>
      </c>
      <c r="D694" s="68" t="s">
        <v>648</v>
      </c>
    </row>
    <row r="695" spans="1:4">
      <c r="A695" s="68" t="s">
        <v>1297</v>
      </c>
      <c r="B695" s="68" t="s">
        <v>113</v>
      </c>
      <c r="C695" s="68" t="s">
        <v>354</v>
      </c>
      <c r="D695" s="68" t="s">
        <v>648</v>
      </c>
    </row>
    <row r="696" spans="1:4" ht="27.6">
      <c r="A696" s="68" t="s">
        <v>1298</v>
      </c>
      <c r="B696" s="68" t="s">
        <v>113</v>
      </c>
      <c r="C696" s="68" t="s">
        <v>354</v>
      </c>
      <c r="D696" s="68" t="s">
        <v>648</v>
      </c>
    </row>
    <row r="697" spans="1:4" ht="27.6">
      <c r="A697" s="68" t="s">
        <v>1299</v>
      </c>
      <c r="B697" s="68" t="s">
        <v>114</v>
      </c>
      <c r="C697" s="68" t="s">
        <v>17</v>
      </c>
      <c r="D697" s="68" t="s">
        <v>48</v>
      </c>
    </row>
    <row r="698" spans="1:4" ht="27.6">
      <c r="A698" s="68" t="s">
        <v>1300</v>
      </c>
      <c r="B698" s="68" t="s">
        <v>114</v>
      </c>
      <c r="C698" s="68" t="s">
        <v>17</v>
      </c>
      <c r="D698" s="68" t="s">
        <v>48</v>
      </c>
    </row>
    <row r="699" spans="1:4" ht="27.6">
      <c r="A699" s="68" t="s">
        <v>1301</v>
      </c>
      <c r="B699" s="68" t="s">
        <v>114</v>
      </c>
      <c r="C699" s="68" t="s">
        <v>17</v>
      </c>
      <c r="D699" s="68" t="s">
        <v>48</v>
      </c>
    </row>
    <row r="700" spans="1:4" ht="27.6">
      <c r="A700" s="68" t="s">
        <v>1302</v>
      </c>
      <c r="B700" s="68" t="s">
        <v>114</v>
      </c>
      <c r="C700" s="68" t="s">
        <v>17</v>
      </c>
      <c r="D700" s="68" t="s">
        <v>48</v>
      </c>
    </row>
    <row r="701" spans="1:4" ht="41.45">
      <c r="A701" s="68" t="s">
        <v>1303</v>
      </c>
      <c r="B701" s="68" t="s">
        <v>114</v>
      </c>
      <c r="C701" s="68" t="s">
        <v>17</v>
      </c>
      <c r="D701" s="68" t="s">
        <v>3</v>
      </c>
    </row>
    <row r="702" spans="1:4" ht="41.45">
      <c r="A702" s="68" t="s">
        <v>1304</v>
      </c>
      <c r="B702" s="68" t="s">
        <v>114</v>
      </c>
      <c r="C702" s="68" t="s">
        <v>17</v>
      </c>
      <c r="D702" s="68" t="s">
        <v>3</v>
      </c>
    </row>
    <row r="703" spans="1:4" ht="27.6">
      <c r="A703" s="68" t="s">
        <v>1305</v>
      </c>
      <c r="B703" s="68" t="s">
        <v>114</v>
      </c>
      <c r="C703" s="68" t="s">
        <v>17</v>
      </c>
      <c r="D703" s="68" t="s">
        <v>48</v>
      </c>
    </row>
    <row r="704" spans="1:4" ht="27.6">
      <c r="A704" s="68" t="s">
        <v>1306</v>
      </c>
      <c r="B704" s="68" t="s">
        <v>114</v>
      </c>
      <c r="C704" s="68" t="s">
        <v>17</v>
      </c>
      <c r="D704" s="68" t="s">
        <v>48</v>
      </c>
    </row>
    <row r="705" spans="1:4" ht="27.6">
      <c r="A705" s="68" t="s">
        <v>1307</v>
      </c>
      <c r="B705" s="68" t="s">
        <v>114</v>
      </c>
      <c r="C705" s="68" t="s">
        <v>17</v>
      </c>
      <c r="D705" s="68" t="s">
        <v>48</v>
      </c>
    </row>
    <row r="706" spans="1:4" ht="27.6">
      <c r="A706" s="68" t="s">
        <v>1308</v>
      </c>
      <c r="B706" s="68" t="s">
        <v>114</v>
      </c>
      <c r="C706" s="68" t="s">
        <v>17</v>
      </c>
      <c r="D706" s="68" t="s">
        <v>48</v>
      </c>
    </row>
    <row r="707" spans="1:4" ht="27.6">
      <c r="A707" s="68" t="s">
        <v>1309</v>
      </c>
      <c r="B707" s="68" t="s">
        <v>114</v>
      </c>
      <c r="C707" s="68" t="s">
        <v>17</v>
      </c>
      <c r="D707" s="68" t="s">
        <v>48</v>
      </c>
    </row>
    <row r="708" spans="1:4">
      <c r="A708" s="68" t="s">
        <v>1310</v>
      </c>
      <c r="B708" s="68" t="s">
        <v>114</v>
      </c>
      <c r="C708" s="68" t="s">
        <v>17</v>
      </c>
      <c r="D708" s="68" t="s">
        <v>3</v>
      </c>
    </row>
    <row r="709" spans="1:4">
      <c r="A709" s="68" t="s">
        <v>1311</v>
      </c>
      <c r="B709" s="68" t="s">
        <v>114</v>
      </c>
      <c r="C709" s="68" t="s">
        <v>17</v>
      </c>
      <c r="D709" s="68" t="s">
        <v>3</v>
      </c>
    </row>
    <row r="710" spans="1:4" ht="27.6">
      <c r="A710" s="68" t="s">
        <v>1312</v>
      </c>
      <c r="B710" s="68" t="s">
        <v>114</v>
      </c>
      <c r="C710" s="68" t="s">
        <v>17</v>
      </c>
      <c r="D710" s="68" t="s">
        <v>48</v>
      </c>
    </row>
    <row r="711" spans="1:4" ht="27.6">
      <c r="A711" s="68" t="s">
        <v>1313</v>
      </c>
      <c r="B711" s="68" t="s">
        <v>114</v>
      </c>
      <c r="C711" s="68" t="s">
        <v>17</v>
      </c>
      <c r="D711" s="68" t="s">
        <v>48</v>
      </c>
    </row>
    <row r="712" spans="1:4" ht="27.6">
      <c r="A712" s="68" t="s">
        <v>1314</v>
      </c>
      <c r="B712" s="68" t="s">
        <v>114</v>
      </c>
      <c r="C712" s="68" t="s">
        <v>17</v>
      </c>
      <c r="D712" s="68" t="s">
        <v>48</v>
      </c>
    </row>
    <row r="713" spans="1:4" ht="41.45">
      <c r="A713" s="68" t="s">
        <v>1315</v>
      </c>
      <c r="B713" s="68" t="s">
        <v>116</v>
      </c>
      <c r="C713" s="68" t="s">
        <v>17</v>
      </c>
      <c r="D713" s="68" t="s">
        <v>648</v>
      </c>
    </row>
    <row r="714" spans="1:4" ht="27.6">
      <c r="A714" s="68" t="s">
        <v>1316</v>
      </c>
      <c r="B714" s="68" t="s">
        <v>116</v>
      </c>
      <c r="C714" s="68" t="s">
        <v>17</v>
      </c>
      <c r="D714" s="68" t="s">
        <v>48</v>
      </c>
    </row>
    <row r="715" spans="1:4">
      <c r="A715" s="68" t="s">
        <v>1317</v>
      </c>
      <c r="B715" s="68" t="s">
        <v>116</v>
      </c>
      <c r="C715" s="68" t="s">
        <v>17</v>
      </c>
      <c r="D715" s="68" t="s">
        <v>648</v>
      </c>
    </row>
    <row r="716" spans="1:4" ht="27.6">
      <c r="A716" s="68" t="s">
        <v>1318</v>
      </c>
      <c r="B716" s="68" t="s">
        <v>1319</v>
      </c>
      <c r="C716" s="68" t="s">
        <v>356</v>
      </c>
      <c r="D716" s="68" t="s">
        <v>48</v>
      </c>
    </row>
    <row r="717" spans="1:4" ht="27.6">
      <c r="A717" s="68" t="s">
        <v>1320</v>
      </c>
      <c r="B717" s="68" t="s">
        <v>118</v>
      </c>
      <c r="C717" s="68" t="s">
        <v>356</v>
      </c>
      <c r="D717" s="68" t="s">
        <v>646</v>
      </c>
    </row>
    <row r="718" spans="1:4" ht="55.15">
      <c r="A718" s="68" t="s">
        <v>1321</v>
      </c>
      <c r="B718" s="68" t="s">
        <v>118</v>
      </c>
      <c r="C718" s="68" t="s">
        <v>356</v>
      </c>
      <c r="D718" s="68" t="s">
        <v>3</v>
      </c>
    </row>
    <row r="719" spans="1:4" ht="27.6">
      <c r="A719" s="68" t="s">
        <v>1322</v>
      </c>
      <c r="B719" s="68" t="s">
        <v>118</v>
      </c>
      <c r="C719" s="68" t="s">
        <v>356</v>
      </c>
      <c r="D719" s="68" t="s">
        <v>3</v>
      </c>
    </row>
    <row r="720" spans="1:4" ht="27.6">
      <c r="A720" s="68" t="s">
        <v>1323</v>
      </c>
      <c r="B720" s="68" t="s">
        <v>118</v>
      </c>
      <c r="C720" s="68" t="s">
        <v>356</v>
      </c>
      <c r="D720" s="68" t="s">
        <v>3</v>
      </c>
    </row>
    <row r="721" spans="1:4" ht="27.6">
      <c r="A721" s="68" t="s">
        <v>1324</v>
      </c>
      <c r="B721" s="68" t="s">
        <v>118</v>
      </c>
      <c r="C721" s="68" t="s">
        <v>356</v>
      </c>
      <c r="D721" s="68" t="s">
        <v>48</v>
      </c>
    </row>
    <row r="722" spans="1:4" ht="27.6">
      <c r="A722" s="68" t="s">
        <v>1325</v>
      </c>
      <c r="B722" s="68" t="s">
        <v>118</v>
      </c>
      <c r="C722" s="68" t="s">
        <v>356</v>
      </c>
      <c r="D722" s="68" t="s">
        <v>48</v>
      </c>
    </row>
    <row r="723" spans="1:4" ht="27.6">
      <c r="A723" s="68" t="s">
        <v>1326</v>
      </c>
      <c r="B723" s="68" t="s">
        <v>118</v>
      </c>
      <c r="C723" s="68" t="s">
        <v>356</v>
      </c>
      <c r="D723" s="68" t="s">
        <v>48</v>
      </c>
    </row>
    <row r="724" spans="1:4" ht="27.6">
      <c r="A724" s="68" t="s">
        <v>1327</v>
      </c>
      <c r="B724" s="68" t="s">
        <v>118</v>
      </c>
      <c r="C724" s="68" t="s">
        <v>356</v>
      </c>
      <c r="D724" s="68" t="s">
        <v>3</v>
      </c>
    </row>
    <row r="725" spans="1:4" ht="27.6">
      <c r="A725" s="68" t="s">
        <v>1328</v>
      </c>
      <c r="B725" s="68" t="s">
        <v>118</v>
      </c>
      <c r="C725" s="68" t="s">
        <v>356</v>
      </c>
      <c r="D725" s="68" t="s">
        <v>648</v>
      </c>
    </row>
    <row r="726" spans="1:4" ht="41.45">
      <c r="A726" s="68" t="s">
        <v>1329</v>
      </c>
      <c r="B726" s="68" t="s">
        <v>118</v>
      </c>
      <c r="C726" s="68" t="s">
        <v>356</v>
      </c>
      <c r="D726" s="68" t="s">
        <v>648</v>
      </c>
    </row>
    <row r="727" spans="1:4" ht="27.6">
      <c r="A727" s="68" t="s">
        <v>1330</v>
      </c>
      <c r="B727" s="68" t="s">
        <v>118</v>
      </c>
      <c r="C727" s="68" t="s">
        <v>356</v>
      </c>
      <c r="D727" s="68" t="s">
        <v>48</v>
      </c>
    </row>
    <row r="728" spans="1:4" ht="27.6">
      <c r="A728" s="68" t="s">
        <v>1331</v>
      </c>
      <c r="B728" s="68" t="s">
        <v>118</v>
      </c>
      <c r="C728" s="68" t="s">
        <v>356</v>
      </c>
      <c r="D728" s="68" t="s">
        <v>48</v>
      </c>
    </row>
    <row r="729" spans="1:4" ht="27.6">
      <c r="A729" s="68" t="s">
        <v>1332</v>
      </c>
      <c r="B729" s="68" t="s">
        <v>118</v>
      </c>
      <c r="C729" s="68" t="s">
        <v>356</v>
      </c>
      <c r="D729" s="68" t="s">
        <v>3</v>
      </c>
    </row>
    <row r="730" spans="1:4" ht="27.6">
      <c r="A730" s="68" t="s">
        <v>1333</v>
      </c>
      <c r="B730" s="68" t="s">
        <v>118</v>
      </c>
      <c r="C730" s="68" t="s">
        <v>356</v>
      </c>
      <c r="D730" s="68" t="s">
        <v>3</v>
      </c>
    </row>
    <row r="731" spans="1:4" ht="27.6">
      <c r="A731" s="68" t="s">
        <v>1334</v>
      </c>
      <c r="B731" s="68" t="s">
        <v>118</v>
      </c>
      <c r="C731" s="68" t="s">
        <v>356</v>
      </c>
      <c r="D731" s="68" t="s">
        <v>648</v>
      </c>
    </row>
    <row r="732" spans="1:4" ht="27.6">
      <c r="A732" s="68" t="s">
        <v>1335</v>
      </c>
      <c r="B732" s="68" t="s">
        <v>118</v>
      </c>
      <c r="C732" s="68" t="s">
        <v>356</v>
      </c>
      <c r="D732" s="68" t="s">
        <v>648</v>
      </c>
    </row>
    <row r="733" spans="1:4" ht="27.6">
      <c r="A733" s="68" t="s">
        <v>1336</v>
      </c>
      <c r="B733" s="68" t="s">
        <v>118</v>
      </c>
      <c r="C733" s="68" t="s">
        <v>356</v>
      </c>
      <c r="D733" s="68" t="s">
        <v>648</v>
      </c>
    </row>
    <row r="734" spans="1:4" ht="27.6">
      <c r="A734" s="68" t="s">
        <v>1337</v>
      </c>
      <c r="B734" s="68" t="s">
        <v>118</v>
      </c>
      <c r="C734" s="68" t="s">
        <v>356</v>
      </c>
      <c r="D734" s="68" t="s">
        <v>3</v>
      </c>
    </row>
    <row r="735" spans="1:4" ht="41.45">
      <c r="A735" s="68" t="s">
        <v>1338</v>
      </c>
      <c r="B735" s="68" t="s">
        <v>118</v>
      </c>
      <c r="C735" s="68" t="s">
        <v>356</v>
      </c>
      <c r="D735" s="68" t="s">
        <v>648</v>
      </c>
    </row>
    <row r="736" spans="1:4" ht="27.6">
      <c r="A736" s="68" t="s">
        <v>1339</v>
      </c>
      <c r="B736" s="68" t="s">
        <v>119</v>
      </c>
      <c r="C736" s="68" t="s">
        <v>356</v>
      </c>
      <c r="D736" s="68" t="s">
        <v>648</v>
      </c>
    </row>
    <row r="737" spans="1:4" ht="27.6">
      <c r="A737" s="68" t="s">
        <v>1340</v>
      </c>
      <c r="B737" s="68" t="s">
        <v>119</v>
      </c>
      <c r="C737" s="68" t="s">
        <v>356</v>
      </c>
      <c r="D737" s="68" t="s">
        <v>648</v>
      </c>
    </row>
    <row r="738" spans="1:4" ht="41.45">
      <c r="A738" s="68" t="s">
        <v>1341</v>
      </c>
      <c r="B738" s="68" t="s">
        <v>119</v>
      </c>
      <c r="C738" s="68" t="s">
        <v>356</v>
      </c>
      <c r="D738" s="68" t="s">
        <v>48</v>
      </c>
    </row>
    <row r="739" spans="1:4" ht="27.6">
      <c r="A739" s="68" t="s">
        <v>1342</v>
      </c>
      <c r="B739" s="68" t="s">
        <v>119</v>
      </c>
      <c r="C739" s="68" t="s">
        <v>356</v>
      </c>
      <c r="D739" s="68" t="s">
        <v>648</v>
      </c>
    </row>
    <row r="740" spans="1:4" ht="27.6">
      <c r="A740" s="68" t="s">
        <v>1343</v>
      </c>
      <c r="B740" s="68" t="s">
        <v>119</v>
      </c>
      <c r="C740" s="68" t="s">
        <v>356</v>
      </c>
      <c r="D740" s="68" t="s">
        <v>48</v>
      </c>
    </row>
    <row r="741" spans="1:4" ht="27.6">
      <c r="A741" s="68" t="s">
        <v>1344</v>
      </c>
      <c r="B741" s="68" t="s">
        <v>119</v>
      </c>
      <c r="C741" s="68" t="s">
        <v>356</v>
      </c>
      <c r="D741" s="68" t="s">
        <v>646</v>
      </c>
    </row>
    <row r="742" spans="1:4" ht="27.6">
      <c r="A742" s="68" t="s">
        <v>1345</v>
      </c>
      <c r="B742" s="68" t="s">
        <v>119</v>
      </c>
      <c r="C742" s="68" t="s">
        <v>356</v>
      </c>
      <c r="D742" s="68" t="s">
        <v>646</v>
      </c>
    </row>
    <row r="743" spans="1:4" ht="41.45">
      <c r="A743" s="68" t="s">
        <v>1346</v>
      </c>
      <c r="B743" s="68" t="s">
        <v>119</v>
      </c>
      <c r="C743" s="68" t="s">
        <v>356</v>
      </c>
      <c r="D743" s="68" t="s">
        <v>48</v>
      </c>
    </row>
    <row r="744" spans="1:4" ht="27.6">
      <c r="A744" s="68" t="s">
        <v>1347</v>
      </c>
      <c r="B744" s="68" t="s">
        <v>119</v>
      </c>
      <c r="C744" s="68" t="s">
        <v>356</v>
      </c>
      <c r="D744" s="68" t="s">
        <v>648</v>
      </c>
    </row>
    <row r="745" spans="1:4" ht="27.6">
      <c r="A745" s="68" t="s">
        <v>1348</v>
      </c>
      <c r="B745" s="68" t="s">
        <v>119</v>
      </c>
      <c r="C745" s="68" t="s">
        <v>356</v>
      </c>
      <c r="D745" s="68" t="s">
        <v>648</v>
      </c>
    </row>
    <row r="746" spans="1:4" ht="27.6">
      <c r="A746" s="68" t="s">
        <v>1349</v>
      </c>
      <c r="B746" s="68" t="s">
        <v>119</v>
      </c>
      <c r="C746" s="68" t="s">
        <v>356</v>
      </c>
      <c r="D746" s="68" t="s">
        <v>48</v>
      </c>
    </row>
    <row r="747" spans="1:4" ht="55.15">
      <c r="A747" s="68" t="s">
        <v>1350</v>
      </c>
      <c r="B747" s="68" t="s">
        <v>119</v>
      </c>
      <c r="C747" s="68" t="s">
        <v>356</v>
      </c>
      <c r="D747" s="68" t="s">
        <v>48</v>
      </c>
    </row>
    <row r="748" spans="1:4" ht="27.6">
      <c r="A748" s="68" t="s">
        <v>1351</v>
      </c>
      <c r="B748" s="68" t="s">
        <v>119</v>
      </c>
      <c r="C748" s="68" t="s">
        <v>356</v>
      </c>
      <c r="D748" s="68" t="s">
        <v>648</v>
      </c>
    </row>
    <row r="749" spans="1:4" ht="27.6">
      <c r="A749" s="68" t="s">
        <v>1352</v>
      </c>
      <c r="B749" s="68" t="s">
        <v>119</v>
      </c>
      <c r="C749" s="68" t="s">
        <v>356</v>
      </c>
      <c r="D749" s="68" t="s">
        <v>48</v>
      </c>
    </row>
    <row r="750" spans="1:4" ht="41.45">
      <c r="A750" s="68" t="s">
        <v>1353</v>
      </c>
      <c r="B750" s="68" t="s">
        <v>119</v>
      </c>
      <c r="C750" s="68" t="s">
        <v>356</v>
      </c>
      <c r="D750" s="68" t="s">
        <v>648</v>
      </c>
    </row>
    <row r="751" spans="1:4" ht="27.6">
      <c r="A751" s="68" t="s">
        <v>1354</v>
      </c>
      <c r="B751" s="68" t="s">
        <v>119</v>
      </c>
      <c r="C751" s="68" t="s">
        <v>356</v>
      </c>
      <c r="D751" s="68" t="s">
        <v>648</v>
      </c>
    </row>
    <row r="752" spans="1:4" ht="27.6">
      <c r="A752" s="68" t="s">
        <v>1355</v>
      </c>
      <c r="B752" s="68" t="s">
        <v>119</v>
      </c>
      <c r="C752" s="68" t="s">
        <v>356</v>
      </c>
      <c r="D752" s="68" t="s">
        <v>48</v>
      </c>
    </row>
    <row r="753" spans="1:4" ht="27.6">
      <c r="A753" s="68" t="s">
        <v>1356</v>
      </c>
      <c r="B753" s="68" t="s">
        <v>119</v>
      </c>
      <c r="C753" s="68" t="s">
        <v>356</v>
      </c>
      <c r="D753" s="68" t="s">
        <v>646</v>
      </c>
    </row>
    <row r="754" spans="1:4" ht="27.6">
      <c r="A754" s="68" t="s">
        <v>1357</v>
      </c>
      <c r="B754" s="68" t="s">
        <v>121</v>
      </c>
      <c r="C754" s="68" t="s">
        <v>355</v>
      </c>
      <c r="D754" s="68" t="s">
        <v>48</v>
      </c>
    </row>
    <row r="755" spans="1:4" ht="55.15">
      <c r="A755" s="68" t="s">
        <v>1358</v>
      </c>
      <c r="B755" s="68" t="s">
        <v>121</v>
      </c>
      <c r="C755" s="68" t="s">
        <v>355</v>
      </c>
      <c r="D755" s="68" t="s">
        <v>48</v>
      </c>
    </row>
    <row r="756" spans="1:4" ht="27.6">
      <c r="A756" s="68" t="s">
        <v>1359</v>
      </c>
      <c r="B756" s="68" t="s">
        <v>121</v>
      </c>
      <c r="C756" s="68" t="s">
        <v>355</v>
      </c>
      <c r="D756" s="68" t="s">
        <v>48</v>
      </c>
    </row>
    <row r="757" spans="1:4" ht="27.6">
      <c r="A757" s="68" t="s">
        <v>1360</v>
      </c>
      <c r="B757" s="68" t="s">
        <v>121</v>
      </c>
      <c r="C757" s="68" t="s">
        <v>355</v>
      </c>
      <c r="D757" s="68" t="s">
        <v>48</v>
      </c>
    </row>
    <row r="758" spans="1:4" ht="27.6">
      <c r="A758" s="68" t="s">
        <v>1361</v>
      </c>
      <c r="B758" s="68" t="s">
        <v>122</v>
      </c>
      <c r="C758" s="68" t="s">
        <v>371</v>
      </c>
      <c r="D758" s="68" t="s">
        <v>3</v>
      </c>
    </row>
    <row r="759" spans="1:4" ht="27.6">
      <c r="A759" s="68" t="s">
        <v>1362</v>
      </c>
      <c r="B759" s="68" t="s">
        <v>122</v>
      </c>
      <c r="C759" s="68" t="s">
        <v>371</v>
      </c>
      <c r="D759" s="68" t="s">
        <v>3</v>
      </c>
    </row>
    <row r="760" spans="1:4" ht="27.6">
      <c r="A760" s="68" t="s">
        <v>1363</v>
      </c>
      <c r="B760" s="68" t="s">
        <v>122</v>
      </c>
      <c r="C760" s="68" t="s">
        <v>371</v>
      </c>
      <c r="D760" s="68" t="s">
        <v>3</v>
      </c>
    </row>
    <row r="761" spans="1:4" ht="27.6">
      <c r="A761" s="68" t="s">
        <v>1364</v>
      </c>
      <c r="B761" s="68" t="s">
        <v>122</v>
      </c>
      <c r="C761" s="68" t="s">
        <v>371</v>
      </c>
      <c r="D761" s="68" t="s">
        <v>648</v>
      </c>
    </row>
    <row r="762" spans="1:4" ht="27.6">
      <c r="A762" s="68" t="s">
        <v>1365</v>
      </c>
      <c r="B762" s="68" t="s">
        <v>122</v>
      </c>
      <c r="C762" s="68" t="s">
        <v>371</v>
      </c>
      <c r="D762" s="68" t="s">
        <v>48</v>
      </c>
    </row>
    <row r="763" spans="1:4">
      <c r="A763" s="68" t="s">
        <v>1366</v>
      </c>
      <c r="B763" s="68" t="s">
        <v>122</v>
      </c>
      <c r="C763" s="68" t="s">
        <v>371</v>
      </c>
      <c r="D763" s="68" t="s">
        <v>3</v>
      </c>
    </row>
    <row r="764" spans="1:4">
      <c r="A764" s="68" t="s">
        <v>1367</v>
      </c>
      <c r="B764" s="68" t="s">
        <v>122</v>
      </c>
      <c r="C764" s="68" t="s">
        <v>371</v>
      </c>
      <c r="D764" s="68" t="s">
        <v>646</v>
      </c>
    </row>
    <row r="765" spans="1:4">
      <c r="A765" s="68" t="s">
        <v>1368</v>
      </c>
      <c r="B765" s="68" t="s">
        <v>122</v>
      </c>
      <c r="C765" s="68" t="s">
        <v>371</v>
      </c>
      <c r="D765" s="68" t="s">
        <v>646</v>
      </c>
    </row>
    <row r="766" spans="1:4" ht="27.6">
      <c r="A766" s="68" t="s">
        <v>1369</v>
      </c>
      <c r="B766" s="68" t="s">
        <v>122</v>
      </c>
      <c r="C766" s="68" t="s">
        <v>371</v>
      </c>
      <c r="D766" s="68" t="s">
        <v>3</v>
      </c>
    </row>
    <row r="767" spans="1:4" ht="27.6">
      <c r="A767" s="68" t="s">
        <v>1370</v>
      </c>
      <c r="B767" s="68" t="s">
        <v>122</v>
      </c>
      <c r="C767" s="68" t="s">
        <v>371</v>
      </c>
      <c r="D767" s="68" t="s">
        <v>48</v>
      </c>
    </row>
    <row r="768" spans="1:4" ht="27.6">
      <c r="A768" s="68" t="s">
        <v>1371</v>
      </c>
      <c r="B768" s="68" t="s">
        <v>122</v>
      </c>
      <c r="C768" s="68" t="s">
        <v>371</v>
      </c>
      <c r="D768" s="68" t="s">
        <v>48</v>
      </c>
    </row>
    <row r="769" spans="1:4" ht="27.6">
      <c r="A769" s="68" t="s">
        <v>1372</v>
      </c>
      <c r="B769" s="68" t="s">
        <v>122</v>
      </c>
      <c r="C769" s="68" t="s">
        <v>371</v>
      </c>
      <c r="D769" s="68" t="s">
        <v>48</v>
      </c>
    </row>
    <row r="770" spans="1:4">
      <c r="A770" s="68" t="s">
        <v>1373</v>
      </c>
      <c r="B770" s="68" t="s">
        <v>122</v>
      </c>
      <c r="C770" s="68" t="s">
        <v>371</v>
      </c>
      <c r="D770" s="68" t="s">
        <v>3</v>
      </c>
    </row>
    <row r="771" spans="1:4" ht="27.6">
      <c r="A771" s="68" t="s">
        <v>1374</v>
      </c>
      <c r="B771" s="68" t="s">
        <v>122</v>
      </c>
      <c r="C771" s="68" t="s">
        <v>371</v>
      </c>
      <c r="D771" s="68" t="s">
        <v>48</v>
      </c>
    </row>
    <row r="772" spans="1:4" ht="27.6">
      <c r="A772" s="68" t="s">
        <v>1375</v>
      </c>
      <c r="B772" s="68" t="s">
        <v>122</v>
      </c>
      <c r="C772" s="68" t="s">
        <v>371</v>
      </c>
      <c r="D772" s="68" t="s">
        <v>48</v>
      </c>
    </row>
    <row r="773" spans="1:4" ht="27.6">
      <c r="A773" s="68" t="s">
        <v>1376</v>
      </c>
      <c r="B773" s="68" t="s">
        <v>122</v>
      </c>
      <c r="C773" s="68" t="s">
        <v>371</v>
      </c>
      <c r="D773" s="68" t="s">
        <v>48</v>
      </c>
    </row>
    <row r="774" spans="1:4" ht="27.6">
      <c r="A774" s="68" t="s">
        <v>1377</v>
      </c>
      <c r="B774" s="68" t="s">
        <v>122</v>
      </c>
      <c r="C774" s="68" t="s">
        <v>371</v>
      </c>
      <c r="D774" s="68" t="s">
        <v>648</v>
      </c>
    </row>
    <row r="775" spans="1:4" ht="27.6">
      <c r="A775" s="68" t="s">
        <v>1378</v>
      </c>
      <c r="B775" s="68" t="s">
        <v>122</v>
      </c>
      <c r="C775" s="68" t="s">
        <v>371</v>
      </c>
      <c r="D775" s="68" t="s">
        <v>48</v>
      </c>
    </row>
    <row r="776" spans="1:4">
      <c r="A776" s="68" t="s">
        <v>1379</v>
      </c>
      <c r="B776" s="68" t="s">
        <v>122</v>
      </c>
      <c r="C776" s="68" t="s">
        <v>371</v>
      </c>
      <c r="D776" s="68" t="s">
        <v>648</v>
      </c>
    </row>
    <row r="777" spans="1:4" ht="27.6">
      <c r="A777" s="68" t="s">
        <v>1380</v>
      </c>
      <c r="B777" s="68" t="s">
        <v>122</v>
      </c>
      <c r="C777" s="68" t="s">
        <v>371</v>
      </c>
      <c r="D777" s="68" t="s">
        <v>48</v>
      </c>
    </row>
    <row r="778" spans="1:4" ht="27.6">
      <c r="A778" s="68" t="s">
        <v>1381</v>
      </c>
      <c r="B778" s="68" t="s">
        <v>122</v>
      </c>
      <c r="C778" s="68" t="s">
        <v>371</v>
      </c>
      <c r="D778" s="68" t="s">
        <v>648</v>
      </c>
    </row>
    <row r="779" spans="1:4" ht="27.6">
      <c r="A779" s="68" t="s">
        <v>1382</v>
      </c>
      <c r="B779" s="68" t="s">
        <v>122</v>
      </c>
      <c r="C779" s="68" t="s">
        <v>371</v>
      </c>
      <c r="D779" s="68" t="s">
        <v>648</v>
      </c>
    </row>
    <row r="780" spans="1:4" ht="27.6">
      <c r="A780" s="68" t="s">
        <v>1383</v>
      </c>
      <c r="B780" s="68" t="s">
        <v>122</v>
      </c>
      <c r="C780" s="68" t="s">
        <v>371</v>
      </c>
      <c r="D780" s="68" t="s">
        <v>648</v>
      </c>
    </row>
    <row r="781" spans="1:4" ht="27.6">
      <c r="A781" s="68" t="s">
        <v>1384</v>
      </c>
      <c r="B781" s="68" t="s">
        <v>122</v>
      </c>
      <c r="C781" s="68" t="s">
        <v>371</v>
      </c>
      <c r="D781" s="68" t="s">
        <v>648</v>
      </c>
    </row>
    <row r="782" spans="1:4" ht="27.6">
      <c r="A782" s="68" t="s">
        <v>1385</v>
      </c>
      <c r="B782" s="68" t="s">
        <v>122</v>
      </c>
      <c r="C782" s="68" t="s">
        <v>371</v>
      </c>
      <c r="D782" s="68" t="s">
        <v>48</v>
      </c>
    </row>
    <row r="783" spans="1:4" ht="27.6">
      <c r="A783" s="68" t="s">
        <v>1386</v>
      </c>
      <c r="B783" s="68" t="s">
        <v>122</v>
      </c>
      <c r="C783" s="68" t="s">
        <v>371</v>
      </c>
      <c r="D783" s="68" t="s">
        <v>48</v>
      </c>
    </row>
    <row r="784" spans="1:4" ht="27.6">
      <c r="A784" s="68" t="s">
        <v>1387</v>
      </c>
      <c r="B784" s="68" t="s">
        <v>122</v>
      </c>
      <c r="C784" s="68" t="s">
        <v>371</v>
      </c>
      <c r="D784" s="68" t="s">
        <v>648</v>
      </c>
    </row>
    <row r="785" spans="1:4" ht="27.6">
      <c r="A785" s="68" t="s">
        <v>1388</v>
      </c>
      <c r="B785" s="68" t="s">
        <v>122</v>
      </c>
      <c r="C785" s="68" t="s">
        <v>371</v>
      </c>
      <c r="D785" s="68" t="s">
        <v>648</v>
      </c>
    </row>
    <row r="786" spans="1:4" ht="27.6">
      <c r="A786" s="68" t="s">
        <v>1389</v>
      </c>
      <c r="B786" s="68" t="s">
        <v>122</v>
      </c>
      <c r="C786" s="68" t="s">
        <v>371</v>
      </c>
      <c r="D786" s="68" t="s">
        <v>48</v>
      </c>
    </row>
    <row r="787" spans="1:4" ht="27.6">
      <c r="A787" s="68" t="s">
        <v>1390</v>
      </c>
      <c r="B787" s="68" t="s">
        <v>122</v>
      </c>
      <c r="C787" s="68" t="s">
        <v>371</v>
      </c>
      <c r="D787" s="68" t="s">
        <v>648</v>
      </c>
    </row>
    <row r="788" spans="1:4" ht="27.6">
      <c r="A788" s="68" t="s">
        <v>1391</v>
      </c>
      <c r="B788" s="68" t="s">
        <v>122</v>
      </c>
      <c r="C788" s="68" t="s">
        <v>371</v>
      </c>
      <c r="D788" s="68" t="s">
        <v>48</v>
      </c>
    </row>
    <row r="789" spans="1:4" ht="27.6">
      <c r="A789" s="68" t="s">
        <v>1392</v>
      </c>
      <c r="B789" s="68" t="s">
        <v>122</v>
      </c>
      <c r="C789" s="68" t="s">
        <v>371</v>
      </c>
      <c r="D789" s="68" t="s">
        <v>48</v>
      </c>
    </row>
    <row r="790" spans="1:4" ht="27.6">
      <c r="A790" s="68" t="s">
        <v>1393</v>
      </c>
      <c r="B790" s="68" t="s">
        <v>122</v>
      </c>
      <c r="C790" s="68" t="s">
        <v>371</v>
      </c>
      <c r="D790" s="68" t="s">
        <v>48</v>
      </c>
    </row>
    <row r="791" spans="1:4" ht="27.6">
      <c r="A791" s="68" t="s">
        <v>1394</v>
      </c>
      <c r="B791" s="68" t="s">
        <v>122</v>
      </c>
      <c r="C791" s="68" t="s">
        <v>371</v>
      </c>
      <c r="D791" s="68" t="s">
        <v>48</v>
      </c>
    </row>
    <row r="792" spans="1:4" ht="27.6">
      <c r="A792" s="68" t="s">
        <v>1395</v>
      </c>
      <c r="B792" s="68" t="s">
        <v>122</v>
      </c>
      <c r="C792" s="68" t="s">
        <v>371</v>
      </c>
      <c r="D792" s="68" t="s">
        <v>3</v>
      </c>
    </row>
    <row r="793" spans="1:4" ht="27.6">
      <c r="A793" s="68" t="s">
        <v>1396</v>
      </c>
      <c r="B793" s="68" t="s">
        <v>122</v>
      </c>
      <c r="C793" s="68" t="s">
        <v>371</v>
      </c>
      <c r="D793" s="68" t="s">
        <v>48</v>
      </c>
    </row>
    <row r="794" spans="1:4" ht="27.6">
      <c r="A794" s="68" t="s">
        <v>1397</v>
      </c>
      <c r="B794" s="68" t="s">
        <v>122</v>
      </c>
      <c r="C794" s="68" t="s">
        <v>371</v>
      </c>
      <c r="D794" s="68" t="s">
        <v>48</v>
      </c>
    </row>
    <row r="795" spans="1:4">
      <c r="A795" s="68" t="s">
        <v>1398</v>
      </c>
      <c r="B795" s="68" t="s">
        <v>122</v>
      </c>
      <c r="C795" s="68" t="s">
        <v>371</v>
      </c>
      <c r="D795" s="68" t="s">
        <v>648</v>
      </c>
    </row>
    <row r="796" spans="1:4" ht="27.6">
      <c r="A796" s="68" t="s">
        <v>1399</v>
      </c>
      <c r="B796" s="68" t="s">
        <v>122</v>
      </c>
      <c r="C796" s="68" t="s">
        <v>371</v>
      </c>
      <c r="D796" s="68" t="s">
        <v>648</v>
      </c>
    </row>
    <row r="797" spans="1:4">
      <c r="A797" s="68" t="s">
        <v>1400</v>
      </c>
      <c r="B797" s="68" t="s">
        <v>122</v>
      </c>
      <c r="C797" s="68" t="s">
        <v>371</v>
      </c>
      <c r="D797" s="68" t="s">
        <v>648</v>
      </c>
    </row>
    <row r="798" spans="1:4">
      <c r="A798" s="68" t="s">
        <v>1401</v>
      </c>
      <c r="B798" s="68" t="s">
        <v>122</v>
      </c>
      <c r="C798" s="68" t="s">
        <v>371</v>
      </c>
      <c r="D798" s="68" t="s">
        <v>648</v>
      </c>
    </row>
    <row r="799" spans="1:4" ht="27.6">
      <c r="A799" s="68" t="s">
        <v>1401</v>
      </c>
      <c r="B799" s="68" t="s">
        <v>122</v>
      </c>
      <c r="C799" s="68" t="s">
        <v>371</v>
      </c>
      <c r="D799" s="68" t="s">
        <v>48</v>
      </c>
    </row>
    <row r="800" spans="1:4" ht="41.45">
      <c r="A800" s="68" t="s">
        <v>1402</v>
      </c>
      <c r="B800" s="68" t="s">
        <v>122</v>
      </c>
      <c r="C800" s="68" t="s">
        <v>371</v>
      </c>
      <c r="D800" s="68" t="s">
        <v>3</v>
      </c>
    </row>
    <row r="801" spans="1:4">
      <c r="A801" s="68" t="s">
        <v>1403</v>
      </c>
      <c r="B801" s="68" t="s">
        <v>122</v>
      </c>
      <c r="C801" s="68" t="s">
        <v>371</v>
      </c>
      <c r="D801" s="68" t="s">
        <v>3</v>
      </c>
    </row>
    <row r="802" spans="1:4" ht="27.6">
      <c r="A802" s="68" t="s">
        <v>1404</v>
      </c>
      <c r="B802" s="68" t="s">
        <v>122</v>
      </c>
      <c r="C802" s="68" t="s">
        <v>371</v>
      </c>
      <c r="D802" s="68" t="s">
        <v>48</v>
      </c>
    </row>
    <row r="803" spans="1:4" ht="27.6">
      <c r="A803" s="68" t="s">
        <v>1405</v>
      </c>
      <c r="B803" s="68" t="s">
        <v>122</v>
      </c>
      <c r="C803" s="68" t="s">
        <v>371</v>
      </c>
      <c r="D803" s="68" t="s">
        <v>48</v>
      </c>
    </row>
    <row r="804" spans="1:4">
      <c r="A804" s="68" t="s">
        <v>705</v>
      </c>
      <c r="B804" s="68" t="s">
        <v>122</v>
      </c>
      <c r="C804" s="68" t="s">
        <v>371</v>
      </c>
      <c r="D804" s="68" t="s">
        <v>3</v>
      </c>
    </row>
    <row r="805" spans="1:4" ht="27.6">
      <c r="A805" s="68" t="s">
        <v>1406</v>
      </c>
      <c r="B805" s="68" t="s">
        <v>122</v>
      </c>
      <c r="C805" s="68" t="s">
        <v>371</v>
      </c>
      <c r="D805" s="68" t="s">
        <v>648</v>
      </c>
    </row>
    <row r="806" spans="1:4" ht="41.45">
      <c r="A806" s="68" t="s">
        <v>1407</v>
      </c>
      <c r="B806" s="68" t="s">
        <v>122</v>
      </c>
      <c r="C806" s="68" t="s">
        <v>371</v>
      </c>
      <c r="D806" s="68" t="s">
        <v>648</v>
      </c>
    </row>
    <row r="807" spans="1:4" ht="41.45">
      <c r="A807" s="68" t="s">
        <v>1407</v>
      </c>
      <c r="B807" s="68" t="s">
        <v>122</v>
      </c>
      <c r="C807" s="68" t="s">
        <v>371</v>
      </c>
      <c r="D807" s="68" t="s">
        <v>48</v>
      </c>
    </row>
    <row r="808" spans="1:4" ht="27.6">
      <c r="A808" s="68" t="s">
        <v>1408</v>
      </c>
      <c r="B808" s="68" t="s">
        <v>122</v>
      </c>
      <c r="C808" s="68" t="s">
        <v>371</v>
      </c>
      <c r="D808" s="68" t="s">
        <v>3</v>
      </c>
    </row>
    <row r="809" spans="1:4" ht="27.6">
      <c r="A809" s="68" t="s">
        <v>1409</v>
      </c>
      <c r="B809" s="68" t="s">
        <v>122</v>
      </c>
      <c r="C809" s="68" t="s">
        <v>371</v>
      </c>
      <c r="D809" s="68" t="s">
        <v>48</v>
      </c>
    </row>
    <row r="810" spans="1:4">
      <c r="A810" s="68" t="s">
        <v>1410</v>
      </c>
      <c r="B810" s="68" t="s">
        <v>122</v>
      </c>
      <c r="C810" s="68" t="s">
        <v>371</v>
      </c>
      <c r="D810" s="68" t="s">
        <v>3</v>
      </c>
    </row>
    <row r="811" spans="1:4">
      <c r="A811" s="68" t="s">
        <v>1411</v>
      </c>
      <c r="B811" s="68" t="s">
        <v>122</v>
      </c>
      <c r="C811" s="68" t="s">
        <v>371</v>
      </c>
      <c r="D811" s="68" t="s">
        <v>3</v>
      </c>
    </row>
    <row r="812" spans="1:4" ht="41.45">
      <c r="A812" s="68" t="s">
        <v>1412</v>
      </c>
      <c r="B812" s="68" t="s">
        <v>122</v>
      </c>
      <c r="C812" s="68" t="s">
        <v>371</v>
      </c>
      <c r="D812" s="68" t="s">
        <v>3</v>
      </c>
    </row>
    <row r="813" spans="1:4" ht="41.45">
      <c r="A813" s="68" t="s">
        <v>1413</v>
      </c>
      <c r="B813" s="68" t="s">
        <v>122</v>
      </c>
      <c r="C813" s="68" t="s">
        <v>371</v>
      </c>
      <c r="D813" s="68" t="s">
        <v>48</v>
      </c>
    </row>
    <row r="814" spans="1:4" ht="27.6">
      <c r="A814" s="68" t="s">
        <v>1414</v>
      </c>
      <c r="B814" s="68" t="s">
        <v>122</v>
      </c>
      <c r="C814" s="68" t="s">
        <v>371</v>
      </c>
      <c r="D814" s="68" t="s">
        <v>48</v>
      </c>
    </row>
    <row r="815" spans="1:4">
      <c r="A815" s="68" t="s">
        <v>1415</v>
      </c>
      <c r="B815" s="68" t="s">
        <v>122</v>
      </c>
      <c r="C815" s="68" t="s">
        <v>371</v>
      </c>
      <c r="D815" s="68" t="s">
        <v>3</v>
      </c>
    </row>
    <row r="816" spans="1:4" ht="27.6">
      <c r="A816" s="68" t="s">
        <v>1267</v>
      </c>
      <c r="B816" s="68" t="s">
        <v>122</v>
      </c>
      <c r="C816" s="68" t="s">
        <v>371</v>
      </c>
      <c r="D816" s="68" t="s">
        <v>48</v>
      </c>
    </row>
    <row r="817" spans="1:4" ht="41.45">
      <c r="A817" s="68" t="s">
        <v>1416</v>
      </c>
      <c r="B817" s="68" t="s">
        <v>122</v>
      </c>
      <c r="C817" s="68" t="s">
        <v>371</v>
      </c>
      <c r="D817" s="68" t="s">
        <v>48</v>
      </c>
    </row>
    <row r="818" spans="1:4" ht="27.6">
      <c r="A818" s="68" t="s">
        <v>1417</v>
      </c>
      <c r="B818" s="68" t="s">
        <v>122</v>
      </c>
      <c r="C818" s="68" t="s">
        <v>371</v>
      </c>
      <c r="D818" s="68" t="s">
        <v>3</v>
      </c>
    </row>
    <row r="819" spans="1:4" ht="27.6">
      <c r="A819" s="68" t="s">
        <v>1418</v>
      </c>
      <c r="B819" s="68" t="s">
        <v>122</v>
      </c>
      <c r="C819" s="68" t="s">
        <v>371</v>
      </c>
      <c r="D819" s="68" t="s">
        <v>3</v>
      </c>
    </row>
    <row r="820" spans="1:4" ht="27.6">
      <c r="A820" s="68" t="s">
        <v>1418</v>
      </c>
      <c r="B820" s="68" t="s">
        <v>122</v>
      </c>
      <c r="C820" s="68" t="s">
        <v>371</v>
      </c>
      <c r="D820" s="68" t="s">
        <v>646</v>
      </c>
    </row>
    <row r="821" spans="1:4">
      <c r="A821" s="68" t="s">
        <v>1419</v>
      </c>
      <c r="B821" s="68" t="s">
        <v>122</v>
      </c>
      <c r="C821" s="68" t="s">
        <v>371</v>
      </c>
      <c r="D821" s="68" t="s">
        <v>648</v>
      </c>
    </row>
    <row r="822" spans="1:4" ht="27.6">
      <c r="A822" s="68" t="s">
        <v>1420</v>
      </c>
      <c r="B822" s="68" t="s">
        <v>122</v>
      </c>
      <c r="C822" s="68" t="s">
        <v>371</v>
      </c>
      <c r="D822" s="68" t="s">
        <v>648</v>
      </c>
    </row>
    <row r="823" spans="1:4" ht="27.6">
      <c r="A823" s="68" t="s">
        <v>1421</v>
      </c>
      <c r="B823" s="68" t="s">
        <v>122</v>
      </c>
      <c r="C823" s="68" t="s">
        <v>371</v>
      </c>
      <c r="D823" s="68" t="s">
        <v>648</v>
      </c>
    </row>
    <row r="824" spans="1:4" ht="27.6">
      <c r="A824" s="68" t="s">
        <v>1422</v>
      </c>
      <c r="B824" s="68" t="s">
        <v>122</v>
      </c>
      <c r="C824" s="68" t="s">
        <v>371</v>
      </c>
      <c r="D824" s="68" t="s">
        <v>48</v>
      </c>
    </row>
    <row r="825" spans="1:4" ht="27.6">
      <c r="A825" s="68" t="s">
        <v>1423</v>
      </c>
      <c r="B825" s="68" t="s">
        <v>122</v>
      </c>
      <c r="C825" s="68" t="s">
        <v>371</v>
      </c>
      <c r="D825" s="68" t="s">
        <v>48</v>
      </c>
    </row>
    <row r="826" spans="1:4" ht="41.45">
      <c r="A826" s="68" t="s">
        <v>1424</v>
      </c>
      <c r="B826" s="68" t="s">
        <v>122</v>
      </c>
      <c r="C826" s="68" t="s">
        <v>371</v>
      </c>
      <c r="D826" s="68" t="s">
        <v>48</v>
      </c>
    </row>
    <row r="827" spans="1:4" ht="41.45">
      <c r="A827" s="68" t="s">
        <v>1425</v>
      </c>
      <c r="B827" s="68" t="s">
        <v>122</v>
      </c>
      <c r="C827" s="68" t="s">
        <v>371</v>
      </c>
      <c r="D827" s="68" t="s">
        <v>48</v>
      </c>
    </row>
    <row r="828" spans="1:4" ht="41.45">
      <c r="A828" s="68" t="s">
        <v>1425</v>
      </c>
      <c r="B828" s="68" t="s">
        <v>122</v>
      </c>
      <c r="C828" s="68" t="s">
        <v>371</v>
      </c>
      <c r="D828" s="68" t="s">
        <v>3</v>
      </c>
    </row>
    <row r="829" spans="1:4" ht="27.6">
      <c r="A829" s="68" t="s">
        <v>1426</v>
      </c>
      <c r="B829" s="68" t="s">
        <v>122</v>
      </c>
      <c r="C829" s="68" t="s">
        <v>371</v>
      </c>
      <c r="D829" s="68" t="s">
        <v>48</v>
      </c>
    </row>
    <row r="830" spans="1:4" ht="27.6">
      <c r="A830" s="68" t="s">
        <v>1427</v>
      </c>
      <c r="B830" s="68" t="s">
        <v>122</v>
      </c>
      <c r="C830" s="68" t="s">
        <v>371</v>
      </c>
      <c r="D830" s="68" t="s">
        <v>48</v>
      </c>
    </row>
    <row r="831" spans="1:4" ht="41.45">
      <c r="A831" s="68" t="s">
        <v>1428</v>
      </c>
      <c r="B831" s="68" t="s">
        <v>122</v>
      </c>
      <c r="C831" s="68" t="s">
        <v>371</v>
      </c>
      <c r="D831" s="68" t="s">
        <v>48</v>
      </c>
    </row>
    <row r="832" spans="1:4" ht="27.6">
      <c r="A832" s="68" t="s">
        <v>1429</v>
      </c>
      <c r="B832" s="68" t="s">
        <v>122</v>
      </c>
      <c r="C832" s="68" t="s">
        <v>371</v>
      </c>
      <c r="D832" s="68" t="s">
        <v>48</v>
      </c>
    </row>
    <row r="833" spans="1:4" ht="27.6">
      <c r="A833" s="68" t="s">
        <v>1430</v>
      </c>
      <c r="B833" s="68" t="s">
        <v>123</v>
      </c>
      <c r="C833" s="68" t="s">
        <v>818</v>
      </c>
      <c r="D833" s="68" t="s">
        <v>48</v>
      </c>
    </row>
    <row r="834" spans="1:4" ht="27.6">
      <c r="A834" s="68" t="s">
        <v>1431</v>
      </c>
      <c r="B834" s="68" t="s">
        <v>123</v>
      </c>
      <c r="C834" s="68" t="s">
        <v>818</v>
      </c>
      <c r="D834" s="68" t="s">
        <v>48</v>
      </c>
    </row>
    <row r="835" spans="1:4">
      <c r="A835" s="68" t="s">
        <v>1432</v>
      </c>
      <c r="B835" s="68" t="s">
        <v>123</v>
      </c>
      <c r="C835" s="68" t="s">
        <v>818</v>
      </c>
      <c r="D835" s="68" t="s">
        <v>3</v>
      </c>
    </row>
    <row r="836" spans="1:4" ht="27.6">
      <c r="A836" s="68" t="s">
        <v>1433</v>
      </c>
      <c r="B836" s="68" t="s">
        <v>123</v>
      </c>
      <c r="C836" s="68" t="s">
        <v>818</v>
      </c>
      <c r="D836" s="68" t="s">
        <v>48</v>
      </c>
    </row>
    <row r="837" spans="1:4" ht="27.6">
      <c r="A837" s="68" t="s">
        <v>1434</v>
      </c>
      <c r="B837" s="68" t="s">
        <v>123</v>
      </c>
      <c r="C837" s="68" t="s">
        <v>818</v>
      </c>
      <c r="D837" s="68" t="s">
        <v>48</v>
      </c>
    </row>
    <row r="838" spans="1:4">
      <c r="A838" s="68" t="s">
        <v>704</v>
      </c>
      <c r="B838" s="68" t="s">
        <v>123</v>
      </c>
      <c r="C838" s="68" t="s">
        <v>818</v>
      </c>
      <c r="D838" s="68" t="s">
        <v>3</v>
      </c>
    </row>
    <row r="839" spans="1:4" ht="27.6">
      <c r="A839" s="68" t="s">
        <v>1435</v>
      </c>
      <c r="B839" s="68" t="s">
        <v>123</v>
      </c>
      <c r="C839" s="68" t="s">
        <v>818</v>
      </c>
      <c r="D839" s="68" t="s">
        <v>3</v>
      </c>
    </row>
    <row r="840" spans="1:4">
      <c r="A840" s="68" t="s">
        <v>1436</v>
      </c>
      <c r="B840" s="68" t="s">
        <v>126</v>
      </c>
      <c r="C840" s="68" t="s">
        <v>352</v>
      </c>
      <c r="D840" s="68" t="s">
        <v>648</v>
      </c>
    </row>
    <row r="841" spans="1:4">
      <c r="A841" s="68" t="s">
        <v>1437</v>
      </c>
      <c r="B841" s="68" t="s">
        <v>126</v>
      </c>
      <c r="C841" s="68" t="s">
        <v>352</v>
      </c>
      <c r="D841" s="68" t="s">
        <v>648</v>
      </c>
    </row>
    <row r="842" spans="1:4" ht="27.6">
      <c r="A842" s="68" t="s">
        <v>1438</v>
      </c>
      <c r="B842" s="68" t="s">
        <v>126</v>
      </c>
      <c r="C842" s="68" t="s">
        <v>352</v>
      </c>
      <c r="D842" s="68" t="s">
        <v>648</v>
      </c>
    </row>
    <row r="843" spans="1:4">
      <c r="A843" s="68" t="s">
        <v>1439</v>
      </c>
      <c r="B843" s="68" t="s">
        <v>126</v>
      </c>
      <c r="C843" s="68" t="s">
        <v>352</v>
      </c>
      <c r="D843" s="68" t="s">
        <v>648</v>
      </c>
    </row>
    <row r="844" spans="1:4" ht="27.6">
      <c r="A844" s="68" t="s">
        <v>1440</v>
      </c>
      <c r="B844" s="68" t="s">
        <v>128</v>
      </c>
      <c r="C844" s="68" t="s">
        <v>372</v>
      </c>
      <c r="D844" s="68" t="s">
        <v>48</v>
      </c>
    </row>
    <row r="845" spans="1:4" ht="27.6">
      <c r="A845" s="68" t="s">
        <v>1441</v>
      </c>
      <c r="B845" s="68" t="s">
        <v>128</v>
      </c>
      <c r="C845" s="68" t="s">
        <v>372</v>
      </c>
      <c r="D845" s="68" t="s">
        <v>3</v>
      </c>
    </row>
    <row r="846" spans="1:4" ht="27.6">
      <c r="A846" s="68" t="s">
        <v>1442</v>
      </c>
      <c r="B846" s="68" t="s">
        <v>128</v>
      </c>
      <c r="C846" s="68" t="s">
        <v>372</v>
      </c>
      <c r="D846" s="68" t="s">
        <v>3</v>
      </c>
    </row>
    <row r="847" spans="1:4" ht="27.6">
      <c r="A847" s="68" t="s">
        <v>1054</v>
      </c>
      <c r="B847" s="68" t="s">
        <v>128</v>
      </c>
      <c r="C847" s="68" t="s">
        <v>372</v>
      </c>
      <c r="D847" s="68" t="s">
        <v>3</v>
      </c>
    </row>
    <row r="848" spans="1:4" ht="27.6">
      <c r="A848" s="68" t="s">
        <v>1443</v>
      </c>
      <c r="B848" s="68" t="s">
        <v>128</v>
      </c>
      <c r="C848" s="68" t="s">
        <v>372</v>
      </c>
      <c r="D848" s="68" t="s">
        <v>3</v>
      </c>
    </row>
    <row r="849" spans="1:4" ht="27.6">
      <c r="A849" s="68" t="s">
        <v>1444</v>
      </c>
      <c r="B849" s="68" t="s">
        <v>128</v>
      </c>
      <c r="C849" s="68" t="s">
        <v>372</v>
      </c>
      <c r="D849" s="68" t="s">
        <v>48</v>
      </c>
    </row>
    <row r="850" spans="1:4" ht="27.6">
      <c r="A850" s="68" t="s">
        <v>1445</v>
      </c>
      <c r="B850" s="68" t="s">
        <v>128</v>
      </c>
      <c r="C850" s="68" t="s">
        <v>372</v>
      </c>
      <c r="D850" s="68" t="s">
        <v>648</v>
      </c>
    </row>
    <row r="851" spans="1:4" ht="27.6">
      <c r="A851" s="68" t="s">
        <v>704</v>
      </c>
      <c r="B851" s="68" t="s">
        <v>128</v>
      </c>
      <c r="C851" s="68" t="s">
        <v>372</v>
      </c>
      <c r="D851" s="68" t="s">
        <v>3</v>
      </c>
    </row>
    <row r="852" spans="1:4" ht="27.6">
      <c r="A852" s="68" t="s">
        <v>1446</v>
      </c>
      <c r="B852" s="68" t="s">
        <v>128</v>
      </c>
      <c r="C852" s="68" t="s">
        <v>372</v>
      </c>
      <c r="D852" s="68" t="s">
        <v>3</v>
      </c>
    </row>
    <row r="853" spans="1:4" ht="27.6">
      <c r="A853" s="68" t="s">
        <v>1447</v>
      </c>
      <c r="B853" s="68" t="s">
        <v>128</v>
      </c>
      <c r="C853" s="68" t="s">
        <v>372</v>
      </c>
      <c r="D853" s="68" t="s">
        <v>48</v>
      </c>
    </row>
    <row r="854" spans="1:4" ht="27.6">
      <c r="A854" s="68" t="s">
        <v>1448</v>
      </c>
      <c r="B854" s="68" t="s">
        <v>128</v>
      </c>
      <c r="C854" s="68" t="s">
        <v>372</v>
      </c>
      <c r="D854" s="68" t="s">
        <v>48</v>
      </c>
    </row>
    <row r="855" spans="1:4">
      <c r="A855" s="68" t="s">
        <v>1449</v>
      </c>
      <c r="B855" s="68" t="s">
        <v>129</v>
      </c>
      <c r="C855" s="68" t="s">
        <v>17</v>
      </c>
      <c r="D855" s="68" t="s">
        <v>3</v>
      </c>
    </row>
    <row r="856" spans="1:4" ht="41.45">
      <c r="A856" s="68" t="s">
        <v>1450</v>
      </c>
      <c r="B856" s="68" t="s">
        <v>129</v>
      </c>
      <c r="C856" s="68" t="s">
        <v>17</v>
      </c>
      <c r="D856" s="68" t="s">
        <v>3</v>
      </c>
    </row>
    <row r="857" spans="1:4" ht="27.6">
      <c r="A857" s="68" t="s">
        <v>1451</v>
      </c>
      <c r="B857" s="68" t="s">
        <v>129</v>
      </c>
      <c r="C857" s="68" t="s">
        <v>17</v>
      </c>
      <c r="D857" s="68" t="s">
        <v>48</v>
      </c>
    </row>
    <row r="858" spans="1:4" ht="27.6">
      <c r="A858" s="68" t="s">
        <v>1452</v>
      </c>
      <c r="B858" s="68" t="s">
        <v>129</v>
      </c>
      <c r="C858" s="68" t="s">
        <v>17</v>
      </c>
      <c r="D858" s="68" t="s">
        <v>48</v>
      </c>
    </row>
    <row r="859" spans="1:4" ht="27.6">
      <c r="A859" s="68" t="s">
        <v>1453</v>
      </c>
      <c r="B859" s="68" t="s">
        <v>129</v>
      </c>
      <c r="C859" s="68" t="s">
        <v>17</v>
      </c>
      <c r="D859" s="68" t="s">
        <v>48</v>
      </c>
    </row>
    <row r="860" spans="1:4" ht="27.6">
      <c r="A860" s="68" t="s">
        <v>1454</v>
      </c>
      <c r="B860" s="68" t="s">
        <v>129</v>
      </c>
      <c r="C860" s="68" t="s">
        <v>17</v>
      </c>
      <c r="D860" s="68" t="s">
        <v>48</v>
      </c>
    </row>
    <row r="861" spans="1:4" ht="27.6">
      <c r="A861" s="68" t="s">
        <v>1455</v>
      </c>
      <c r="B861" s="68" t="s">
        <v>129</v>
      </c>
      <c r="C861" s="68" t="s">
        <v>17</v>
      </c>
      <c r="D861" s="68" t="s">
        <v>48</v>
      </c>
    </row>
    <row r="862" spans="1:4" ht="27.6">
      <c r="A862" s="68" t="s">
        <v>1456</v>
      </c>
      <c r="B862" s="68" t="s">
        <v>129</v>
      </c>
      <c r="C862" s="68" t="s">
        <v>17</v>
      </c>
      <c r="D862" s="68" t="s">
        <v>3</v>
      </c>
    </row>
    <row r="863" spans="1:4" ht="27.6">
      <c r="A863" s="68" t="s">
        <v>1457</v>
      </c>
      <c r="B863" s="68" t="s">
        <v>129</v>
      </c>
      <c r="C863" s="68" t="s">
        <v>17</v>
      </c>
      <c r="D863" s="68" t="s">
        <v>48</v>
      </c>
    </row>
    <row r="864" spans="1:4" ht="27.6">
      <c r="A864" s="68" t="s">
        <v>1458</v>
      </c>
      <c r="B864" s="68" t="s">
        <v>129</v>
      </c>
      <c r="C864" s="68" t="s">
        <v>17</v>
      </c>
      <c r="D864" s="68" t="s">
        <v>648</v>
      </c>
    </row>
    <row r="865" spans="1:4">
      <c r="A865" s="68" t="s">
        <v>1459</v>
      </c>
      <c r="B865" s="68" t="s">
        <v>129</v>
      </c>
      <c r="C865" s="68" t="s">
        <v>17</v>
      </c>
      <c r="D865" s="68" t="s">
        <v>3</v>
      </c>
    </row>
    <row r="866" spans="1:4" ht="41.45">
      <c r="A866" s="68" t="s">
        <v>1460</v>
      </c>
      <c r="B866" s="68" t="s">
        <v>130</v>
      </c>
      <c r="C866" s="68" t="s">
        <v>346</v>
      </c>
      <c r="D866" s="68" t="s">
        <v>48</v>
      </c>
    </row>
    <row r="867" spans="1:4" ht="27.6">
      <c r="A867" s="68" t="s">
        <v>1461</v>
      </c>
      <c r="B867" s="68" t="s">
        <v>130</v>
      </c>
      <c r="C867" s="68" t="s">
        <v>346</v>
      </c>
      <c r="D867" s="68" t="s">
        <v>48</v>
      </c>
    </row>
    <row r="868" spans="1:4" ht="27.6">
      <c r="A868" s="68" t="s">
        <v>1462</v>
      </c>
      <c r="B868" s="68" t="s">
        <v>130</v>
      </c>
      <c r="C868" s="68" t="s">
        <v>346</v>
      </c>
      <c r="D868" s="68" t="s">
        <v>648</v>
      </c>
    </row>
    <row r="869" spans="1:4" ht="27.6">
      <c r="A869" s="68" t="s">
        <v>1462</v>
      </c>
      <c r="B869" s="68" t="s">
        <v>130</v>
      </c>
      <c r="C869" s="68" t="s">
        <v>346</v>
      </c>
      <c r="D869" s="68" t="s">
        <v>3</v>
      </c>
    </row>
    <row r="870" spans="1:4" ht="27.6">
      <c r="A870" s="68" t="s">
        <v>1463</v>
      </c>
      <c r="B870" s="68" t="s">
        <v>130</v>
      </c>
      <c r="C870" s="68" t="s">
        <v>346</v>
      </c>
      <c r="D870" s="68" t="s">
        <v>648</v>
      </c>
    </row>
    <row r="871" spans="1:4" ht="27.6">
      <c r="A871" s="68" t="s">
        <v>1463</v>
      </c>
      <c r="B871" s="68" t="s">
        <v>130</v>
      </c>
      <c r="C871" s="68" t="s">
        <v>346</v>
      </c>
      <c r="D871" s="68" t="s">
        <v>3</v>
      </c>
    </row>
    <row r="872" spans="1:4" ht="27.6">
      <c r="A872" s="68" t="s">
        <v>1464</v>
      </c>
      <c r="B872" s="68" t="s">
        <v>130</v>
      </c>
      <c r="C872" s="68" t="s">
        <v>346</v>
      </c>
      <c r="D872" s="68" t="s">
        <v>648</v>
      </c>
    </row>
    <row r="873" spans="1:4">
      <c r="A873" s="68" t="s">
        <v>1465</v>
      </c>
      <c r="B873" s="68" t="s">
        <v>130</v>
      </c>
      <c r="C873" s="68" t="s">
        <v>346</v>
      </c>
      <c r="D873" s="68" t="s">
        <v>3</v>
      </c>
    </row>
    <row r="874" spans="1:4" ht="27.6">
      <c r="A874" s="68" t="s">
        <v>1466</v>
      </c>
      <c r="B874" s="68" t="s">
        <v>130</v>
      </c>
      <c r="C874" s="68" t="s">
        <v>346</v>
      </c>
      <c r="D874" s="68" t="s">
        <v>48</v>
      </c>
    </row>
    <row r="875" spans="1:4" ht="27.6">
      <c r="A875" s="68" t="s">
        <v>1467</v>
      </c>
      <c r="B875" s="68" t="s">
        <v>130</v>
      </c>
      <c r="C875" s="68" t="s">
        <v>346</v>
      </c>
      <c r="D875" s="68" t="s">
        <v>48</v>
      </c>
    </row>
    <row r="876" spans="1:4" ht="27.6">
      <c r="A876" s="68" t="s">
        <v>1468</v>
      </c>
      <c r="B876" s="68" t="s">
        <v>130</v>
      </c>
      <c r="C876" s="68" t="s">
        <v>346</v>
      </c>
      <c r="D876" s="68" t="s">
        <v>648</v>
      </c>
    </row>
    <row r="877" spans="1:4" ht="27.6">
      <c r="A877" s="68" t="s">
        <v>1469</v>
      </c>
      <c r="B877" s="68" t="s">
        <v>130</v>
      </c>
      <c r="C877" s="68" t="s">
        <v>346</v>
      </c>
      <c r="D877" s="68" t="s">
        <v>648</v>
      </c>
    </row>
    <row r="878" spans="1:4" ht="41.45">
      <c r="A878" s="68" t="s">
        <v>1470</v>
      </c>
      <c r="B878" s="68" t="s">
        <v>130</v>
      </c>
      <c r="C878" s="68" t="s">
        <v>346</v>
      </c>
      <c r="D878" s="68" t="s">
        <v>48</v>
      </c>
    </row>
    <row r="879" spans="1:4" ht="27.6">
      <c r="A879" s="68" t="s">
        <v>1471</v>
      </c>
      <c r="B879" s="68" t="s">
        <v>130</v>
      </c>
      <c r="C879" s="68" t="s">
        <v>346</v>
      </c>
      <c r="D879" s="68" t="s">
        <v>3</v>
      </c>
    </row>
    <row r="880" spans="1:4" ht="41.45">
      <c r="A880" s="68" t="s">
        <v>1472</v>
      </c>
      <c r="B880" s="68" t="s">
        <v>130</v>
      </c>
      <c r="C880" s="68" t="s">
        <v>346</v>
      </c>
      <c r="D880" s="68" t="s">
        <v>48</v>
      </c>
    </row>
    <row r="881" spans="1:4" ht="27.6">
      <c r="A881" s="68" t="s">
        <v>1473</v>
      </c>
      <c r="B881" s="68" t="s">
        <v>130</v>
      </c>
      <c r="C881" s="68" t="s">
        <v>346</v>
      </c>
      <c r="D881" s="68" t="s">
        <v>3</v>
      </c>
    </row>
    <row r="882" spans="1:4" ht="27.6">
      <c r="A882" s="68" t="s">
        <v>1474</v>
      </c>
      <c r="B882" s="68" t="s">
        <v>130</v>
      </c>
      <c r="C882" s="68" t="s">
        <v>346</v>
      </c>
      <c r="D882" s="68" t="s">
        <v>3</v>
      </c>
    </row>
    <row r="883" spans="1:4" ht="27.6">
      <c r="A883" s="68" t="s">
        <v>1475</v>
      </c>
      <c r="B883" s="68" t="s">
        <v>130</v>
      </c>
      <c r="C883" s="68" t="s">
        <v>346</v>
      </c>
      <c r="D883" s="68" t="s">
        <v>48</v>
      </c>
    </row>
    <row r="884" spans="1:4" ht="27.6">
      <c r="A884" s="68" t="s">
        <v>1476</v>
      </c>
      <c r="B884" s="68" t="s">
        <v>130</v>
      </c>
      <c r="C884" s="68" t="s">
        <v>346</v>
      </c>
      <c r="D884" s="68" t="s">
        <v>48</v>
      </c>
    </row>
    <row r="885" spans="1:4" ht="41.45">
      <c r="A885" s="68" t="s">
        <v>1477</v>
      </c>
      <c r="B885" s="68" t="s">
        <v>130</v>
      </c>
      <c r="C885" s="68" t="s">
        <v>346</v>
      </c>
      <c r="D885" s="68" t="s">
        <v>48</v>
      </c>
    </row>
    <row r="886" spans="1:4" ht="41.45">
      <c r="A886" s="68" t="s">
        <v>1478</v>
      </c>
      <c r="B886" s="68" t="s">
        <v>131</v>
      </c>
      <c r="C886" s="68" t="s">
        <v>17</v>
      </c>
      <c r="D886" s="68" t="s">
        <v>48</v>
      </c>
    </row>
    <row r="887" spans="1:4" ht="41.45">
      <c r="A887" s="68" t="s">
        <v>1479</v>
      </c>
      <c r="B887" s="68" t="s">
        <v>131</v>
      </c>
      <c r="C887" s="68" t="s">
        <v>17</v>
      </c>
      <c r="D887" s="68" t="s">
        <v>48</v>
      </c>
    </row>
    <row r="888" spans="1:4" ht="27.6">
      <c r="A888" s="68" t="s">
        <v>1480</v>
      </c>
      <c r="B888" s="68" t="s">
        <v>131</v>
      </c>
      <c r="C888" s="68" t="s">
        <v>17</v>
      </c>
      <c r="D888" s="68" t="s">
        <v>648</v>
      </c>
    </row>
    <row r="889" spans="1:4">
      <c r="A889" s="68" t="s">
        <v>1481</v>
      </c>
      <c r="B889" s="68" t="s">
        <v>131</v>
      </c>
      <c r="C889" s="68" t="s">
        <v>17</v>
      </c>
      <c r="D889" s="68" t="s">
        <v>3</v>
      </c>
    </row>
    <row r="890" spans="1:4" ht="27.6">
      <c r="A890" s="68" t="s">
        <v>1482</v>
      </c>
      <c r="B890" s="68" t="s">
        <v>131</v>
      </c>
      <c r="C890" s="68" t="s">
        <v>17</v>
      </c>
      <c r="D890" s="68" t="s">
        <v>48</v>
      </c>
    </row>
    <row r="891" spans="1:4" ht="27.6">
      <c r="A891" s="68" t="s">
        <v>1483</v>
      </c>
      <c r="B891" s="68" t="s">
        <v>131</v>
      </c>
      <c r="C891" s="68" t="s">
        <v>17</v>
      </c>
      <c r="D891" s="68" t="s">
        <v>648</v>
      </c>
    </row>
    <row r="892" spans="1:4" ht="41.45">
      <c r="A892" s="68" t="s">
        <v>1484</v>
      </c>
      <c r="B892" s="68" t="s">
        <v>131</v>
      </c>
      <c r="C892" s="68" t="s">
        <v>17</v>
      </c>
      <c r="D892" s="68" t="s">
        <v>3</v>
      </c>
    </row>
    <row r="893" spans="1:4" ht="27.6">
      <c r="A893" s="68" t="s">
        <v>1485</v>
      </c>
      <c r="B893" s="68" t="s">
        <v>131</v>
      </c>
      <c r="C893" s="68" t="s">
        <v>17</v>
      </c>
      <c r="D893" s="68" t="s">
        <v>48</v>
      </c>
    </row>
    <row r="894" spans="1:4" ht="27.6">
      <c r="A894" s="68" t="s">
        <v>1486</v>
      </c>
      <c r="B894" s="68" t="s">
        <v>131</v>
      </c>
      <c r="C894" s="68" t="s">
        <v>17</v>
      </c>
      <c r="D894" s="68" t="s">
        <v>48</v>
      </c>
    </row>
    <row r="895" spans="1:4" ht="27.6">
      <c r="A895" s="68" t="s">
        <v>1487</v>
      </c>
      <c r="B895" s="68" t="s">
        <v>131</v>
      </c>
      <c r="C895" s="68" t="s">
        <v>17</v>
      </c>
      <c r="D895" s="68" t="s">
        <v>48</v>
      </c>
    </row>
    <row r="896" spans="1:4" ht="27.6">
      <c r="A896" s="68" t="s">
        <v>1488</v>
      </c>
      <c r="B896" s="68" t="s">
        <v>131</v>
      </c>
      <c r="C896" s="68" t="s">
        <v>17</v>
      </c>
      <c r="D896" s="68" t="s">
        <v>48</v>
      </c>
    </row>
    <row r="897" spans="1:4" ht="27.6">
      <c r="A897" s="68" t="s">
        <v>1489</v>
      </c>
      <c r="B897" s="68" t="s">
        <v>131</v>
      </c>
      <c r="C897" s="68" t="s">
        <v>17</v>
      </c>
      <c r="D897" s="68" t="s">
        <v>48</v>
      </c>
    </row>
    <row r="898" spans="1:4" ht="27.6">
      <c r="A898" s="68" t="s">
        <v>1490</v>
      </c>
      <c r="B898" s="68" t="s">
        <v>131</v>
      </c>
      <c r="C898" s="68" t="s">
        <v>17</v>
      </c>
      <c r="D898" s="68" t="s">
        <v>48</v>
      </c>
    </row>
    <row r="899" spans="1:4" ht="27.6">
      <c r="A899" s="68" t="s">
        <v>1491</v>
      </c>
      <c r="B899" s="68" t="s">
        <v>131</v>
      </c>
      <c r="C899" s="68" t="s">
        <v>17</v>
      </c>
      <c r="D899" s="68" t="s">
        <v>48</v>
      </c>
    </row>
    <row r="900" spans="1:4" ht="27.6">
      <c r="A900" s="68" t="s">
        <v>1492</v>
      </c>
      <c r="B900" s="68" t="s">
        <v>131</v>
      </c>
      <c r="C900" s="68" t="s">
        <v>17</v>
      </c>
      <c r="D900" s="68" t="s">
        <v>48</v>
      </c>
    </row>
    <row r="901" spans="1:4" ht="27.6">
      <c r="A901" s="68" t="s">
        <v>1493</v>
      </c>
      <c r="B901" s="68" t="s">
        <v>131</v>
      </c>
      <c r="C901" s="68" t="s">
        <v>17</v>
      </c>
      <c r="D901" s="68" t="s">
        <v>48</v>
      </c>
    </row>
    <row r="902" spans="1:4" ht="27.6">
      <c r="A902" s="68" t="s">
        <v>1494</v>
      </c>
      <c r="B902" s="68" t="s">
        <v>131</v>
      </c>
      <c r="C902" s="68" t="s">
        <v>17</v>
      </c>
      <c r="D902" s="68" t="s">
        <v>48</v>
      </c>
    </row>
    <row r="903" spans="1:4" ht="41.45">
      <c r="A903" s="68" t="s">
        <v>1495</v>
      </c>
      <c r="B903" s="68" t="s">
        <v>131</v>
      </c>
      <c r="C903" s="68" t="s">
        <v>17</v>
      </c>
      <c r="D903" s="68" t="s">
        <v>48</v>
      </c>
    </row>
    <row r="904" spans="1:4" ht="27.6">
      <c r="A904" s="68" t="s">
        <v>1496</v>
      </c>
      <c r="B904" s="68" t="s">
        <v>131</v>
      </c>
      <c r="C904" s="68" t="s">
        <v>17</v>
      </c>
      <c r="D904" s="68" t="s">
        <v>3</v>
      </c>
    </row>
    <row r="905" spans="1:4" ht="27.6">
      <c r="A905" s="68" t="s">
        <v>1497</v>
      </c>
      <c r="B905" s="68" t="s">
        <v>131</v>
      </c>
      <c r="C905" s="68" t="s">
        <v>17</v>
      </c>
      <c r="D905" s="68" t="s">
        <v>3</v>
      </c>
    </row>
    <row r="906" spans="1:4" ht="27.6">
      <c r="A906" s="68" t="s">
        <v>1498</v>
      </c>
      <c r="B906" s="68" t="s">
        <v>131</v>
      </c>
      <c r="C906" s="68" t="s">
        <v>17</v>
      </c>
      <c r="D906" s="68" t="s">
        <v>3</v>
      </c>
    </row>
    <row r="907" spans="1:4" ht="27.6">
      <c r="A907" s="68" t="s">
        <v>1499</v>
      </c>
      <c r="B907" s="68" t="s">
        <v>131</v>
      </c>
      <c r="C907" s="68" t="s">
        <v>17</v>
      </c>
      <c r="D907" s="68" t="s">
        <v>48</v>
      </c>
    </row>
    <row r="908" spans="1:4" ht="27.6">
      <c r="A908" s="68" t="s">
        <v>1500</v>
      </c>
      <c r="B908" s="68" t="s">
        <v>131</v>
      </c>
      <c r="C908" s="68" t="s">
        <v>17</v>
      </c>
      <c r="D908" s="68" t="s">
        <v>48</v>
      </c>
    </row>
    <row r="909" spans="1:4" ht="27.6">
      <c r="A909" s="68" t="s">
        <v>1501</v>
      </c>
      <c r="B909" s="68" t="s">
        <v>131</v>
      </c>
      <c r="C909" s="68" t="s">
        <v>17</v>
      </c>
      <c r="D909" s="68" t="s">
        <v>48</v>
      </c>
    </row>
    <row r="910" spans="1:4">
      <c r="A910" s="68" t="s">
        <v>1502</v>
      </c>
      <c r="B910" s="68" t="s">
        <v>131</v>
      </c>
      <c r="C910" s="68" t="s">
        <v>17</v>
      </c>
      <c r="D910" s="68" t="s">
        <v>3</v>
      </c>
    </row>
    <row r="911" spans="1:4" ht="41.45">
      <c r="A911" s="68" t="s">
        <v>1503</v>
      </c>
      <c r="B911" s="68" t="s">
        <v>131</v>
      </c>
      <c r="C911" s="68" t="s">
        <v>17</v>
      </c>
      <c r="D911" s="68" t="s">
        <v>48</v>
      </c>
    </row>
    <row r="912" spans="1:4" ht="41.45">
      <c r="A912" s="68" t="s">
        <v>1504</v>
      </c>
      <c r="B912" s="68" t="s">
        <v>131</v>
      </c>
      <c r="C912" s="68" t="s">
        <v>17</v>
      </c>
      <c r="D912" s="68" t="s">
        <v>646</v>
      </c>
    </row>
    <row r="913" spans="1:4" ht="41.45">
      <c r="A913" s="68" t="s">
        <v>1505</v>
      </c>
      <c r="B913" s="68" t="s">
        <v>131</v>
      </c>
      <c r="C913" s="68" t="s">
        <v>17</v>
      </c>
      <c r="D913" s="68" t="s">
        <v>646</v>
      </c>
    </row>
    <row r="914" spans="1:4">
      <c r="A914" s="68" t="s">
        <v>1506</v>
      </c>
      <c r="B914" s="68" t="s">
        <v>133</v>
      </c>
      <c r="C914" s="68" t="s">
        <v>363</v>
      </c>
      <c r="D914" s="68" t="s">
        <v>3</v>
      </c>
    </row>
    <row r="915" spans="1:4" ht="27.6">
      <c r="A915" s="68" t="s">
        <v>1507</v>
      </c>
      <c r="B915" s="68" t="s">
        <v>133</v>
      </c>
      <c r="C915" s="68" t="s">
        <v>363</v>
      </c>
      <c r="D915" s="68" t="s">
        <v>48</v>
      </c>
    </row>
    <row r="916" spans="1:4" ht="27.6">
      <c r="A916" s="68" t="s">
        <v>1508</v>
      </c>
      <c r="B916" s="68" t="s">
        <v>134</v>
      </c>
      <c r="C916" s="68" t="s">
        <v>904</v>
      </c>
      <c r="D916" s="68" t="s">
        <v>3</v>
      </c>
    </row>
    <row r="917" spans="1:4">
      <c r="A917" s="68" t="s">
        <v>943</v>
      </c>
      <c r="B917" s="68" t="s">
        <v>134</v>
      </c>
      <c r="C917" s="68" t="s">
        <v>904</v>
      </c>
      <c r="D917" s="68" t="s">
        <v>3</v>
      </c>
    </row>
    <row r="918" spans="1:4" ht="41.45">
      <c r="A918" s="68" t="s">
        <v>1509</v>
      </c>
      <c r="B918" s="68" t="s">
        <v>134</v>
      </c>
      <c r="C918" s="68" t="s">
        <v>904</v>
      </c>
      <c r="D918" s="68" t="s">
        <v>48</v>
      </c>
    </row>
    <row r="919" spans="1:4" ht="27.6">
      <c r="A919" s="68" t="s">
        <v>1510</v>
      </c>
      <c r="B919" s="68" t="s">
        <v>134</v>
      </c>
      <c r="C919" s="68" t="s">
        <v>904</v>
      </c>
      <c r="D919" s="68" t="s">
        <v>48</v>
      </c>
    </row>
    <row r="920" spans="1:4">
      <c r="A920" s="68" t="s">
        <v>1511</v>
      </c>
      <c r="B920" s="68" t="s">
        <v>134</v>
      </c>
      <c r="C920" s="68" t="s">
        <v>904</v>
      </c>
      <c r="D920" s="68" t="s">
        <v>648</v>
      </c>
    </row>
    <row r="921" spans="1:4">
      <c r="A921" s="68" t="s">
        <v>1512</v>
      </c>
      <c r="B921" s="68" t="s">
        <v>134</v>
      </c>
      <c r="C921" s="68" t="s">
        <v>904</v>
      </c>
      <c r="D921" s="68" t="s">
        <v>3</v>
      </c>
    </row>
    <row r="922" spans="1:4" ht="41.45">
      <c r="A922" s="68" t="s">
        <v>1513</v>
      </c>
      <c r="B922" s="68" t="s">
        <v>134</v>
      </c>
      <c r="C922" s="68" t="s">
        <v>904</v>
      </c>
      <c r="D922" s="68" t="s">
        <v>48</v>
      </c>
    </row>
    <row r="923" spans="1:4" ht="41.45">
      <c r="A923" s="68" t="s">
        <v>1514</v>
      </c>
      <c r="B923" s="68" t="s">
        <v>134</v>
      </c>
      <c r="C923" s="68" t="s">
        <v>904</v>
      </c>
      <c r="D923" s="68" t="s">
        <v>48</v>
      </c>
    </row>
    <row r="924" spans="1:4">
      <c r="A924" s="68" t="s">
        <v>1515</v>
      </c>
      <c r="B924" s="68" t="s">
        <v>134</v>
      </c>
      <c r="C924" s="68" t="s">
        <v>904</v>
      </c>
      <c r="D924" s="68" t="s">
        <v>3</v>
      </c>
    </row>
    <row r="925" spans="1:4" ht="41.45">
      <c r="A925" s="68" t="s">
        <v>1516</v>
      </c>
      <c r="B925" s="68" t="s">
        <v>134</v>
      </c>
      <c r="C925" s="68" t="s">
        <v>904</v>
      </c>
      <c r="D925" s="68" t="s">
        <v>48</v>
      </c>
    </row>
    <row r="926" spans="1:4" ht="41.45">
      <c r="A926" s="68" t="s">
        <v>1517</v>
      </c>
      <c r="B926" s="68" t="s">
        <v>134</v>
      </c>
      <c r="C926" s="68" t="s">
        <v>904</v>
      </c>
      <c r="D926" s="68" t="s">
        <v>48</v>
      </c>
    </row>
    <row r="927" spans="1:4" ht="27.6">
      <c r="A927" s="68" t="s">
        <v>1518</v>
      </c>
      <c r="B927" s="68" t="s">
        <v>134</v>
      </c>
      <c r="C927" s="68" t="s">
        <v>904</v>
      </c>
      <c r="D927" s="68" t="s">
        <v>3</v>
      </c>
    </row>
    <row r="928" spans="1:4" ht="27.6">
      <c r="A928" s="68" t="s">
        <v>1519</v>
      </c>
      <c r="B928" s="68" t="s">
        <v>134</v>
      </c>
      <c r="C928" s="68" t="s">
        <v>904</v>
      </c>
      <c r="D928" s="68" t="s">
        <v>3</v>
      </c>
    </row>
    <row r="929" spans="1:4">
      <c r="A929" s="68" t="s">
        <v>1520</v>
      </c>
      <c r="B929" s="68" t="s">
        <v>134</v>
      </c>
      <c r="C929" s="68" t="s">
        <v>904</v>
      </c>
      <c r="D929" s="68" t="s">
        <v>3</v>
      </c>
    </row>
    <row r="930" spans="1:4" ht="41.45">
      <c r="A930" s="68" t="s">
        <v>1521</v>
      </c>
      <c r="B930" s="68" t="s">
        <v>134</v>
      </c>
      <c r="C930" s="68" t="s">
        <v>904</v>
      </c>
      <c r="D930" s="68" t="s">
        <v>48</v>
      </c>
    </row>
    <row r="931" spans="1:4" ht="27.6">
      <c r="A931" s="68" t="s">
        <v>1522</v>
      </c>
      <c r="B931" s="68" t="s">
        <v>134</v>
      </c>
      <c r="C931" s="68" t="s">
        <v>904</v>
      </c>
      <c r="D931" s="68" t="s">
        <v>648</v>
      </c>
    </row>
    <row r="932" spans="1:4" ht="41.45">
      <c r="A932" s="68" t="s">
        <v>1523</v>
      </c>
      <c r="B932" s="68" t="s">
        <v>134</v>
      </c>
      <c r="C932" s="68" t="s">
        <v>904</v>
      </c>
      <c r="D932" s="68" t="s">
        <v>48</v>
      </c>
    </row>
    <row r="933" spans="1:4" ht="41.45">
      <c r="A933" s="68" t="s">
        <v>1524</v>
      </c>
      <c r="B933" s="68" t="s">
        <v>134</v>
      </c>
      <c r="C933" s="68" t="s">
        <v>904</v>
      </c>
      <c r="D933" s="68" t="s">
        <v>48</v>
      </c>
    </row>
    <row r="934" spans="1:4">
      <c r="A934" s="68" t="s">
        <v>1525</v>
      </c>
      <c r="B934" s="68" t="s">
        <v>134</v>
      </c>
      <c r="C934" s="68" t="s">
        <v>904</v>
      </c>
      <c r="D934" s="68" t="s">
        <v>648</v>
      </c>
    </row>
    <row r="935" spans="1:4" ht="41.45">
      <c r="A935" s="68" t="s">
        <v>1526</v>
      </c>
      <c r="B935" s="68" t="s">
        <v>134</v>
      </c>
      <c r="C935" s="68" t="s">
        <v>904</v>
      </c>
      <c r="D935" s="68" t="s">
        <v>3</v>
      </c>
    </row>
    <row r="936" spans="1:4" ht="41.45">
      <c r="A936" s="68" t="s">
        <v>1527</v>
      </c>
      <c r="B936" s="68" t="s">
        <v>134</v>
      </c>
      <c r="C936" s="68" t="s">
        <v>904</v>
      </c>
      <c r="D936" s="68" t="s">
        <v>48</v>
      </c>
    </row>
    <row r="937" spans="1:4" ht="27.6">
      <c r="A937" s="68" t="s">
        <v>1528</v>
      </c>
      <c r="B937" s="68" t="s">
        <v>135</v>
      </c>
      <c r="C937" s="68" t="s">
        <v>480</v>
      </c>
      <c r="D937" s="68" t="s">
        <v>48</v>
      </c>
    </row>
    <row r="938" spans="1:4" ht="55.15">
      <c r="A938" s="68" t="s">
        <v>1529</v>
      </c>
      <c r="B938" s="68" t="s">
        <v>135</v>
      </c>
      <c r="C938" s="68" t="s">
        <v>480</v>
      </c>
      <c r="D938" s="68" t="s">
        <v>3</v>
      </c>
    </row>
    <row r="939" spans="1:4" ht="27.6">
      <c r="A939" s="68" t="s">
        <v>1530</v>
      </c>
      <c r="B939" s="68" t="s">
        <v>135</v>
      </c>
      <c r="C939" s="68" t="s">
        <v>480</v>
      </c>
      <c r="D939" s="68" t="s">
        <v>3</v>
      </c>
    </row>
    <row r="940" spans="1:4" ht="27.6">
      <c r="A940" s="68" t="s">
        <v>1531</v>
      </c>
      <c r="B940" s="68" t="s">
        <v>135</v>
      </c>
      <c r="C940" s="68" t="s">
        <v>480</v>
      </c>
      <c r="D940" s="68" t="s">
        <v>3</v>
      </c>
    </row>
    <row r="941" spans="1:4" ht="27.6">
      <c r="A941" s="68" t="s">
        <v>1532</v>
      </c>
      <c r="B941" s="68" t="s">
        <v>135</v>
      </c>
      <c r="C941" s="68" t="s">
        <v>480</v>
      </c>
      <c r="D941" s="68" t="s">
        <v>48</v>
      </c>
    </row>
    <row r="942" spans="1:4" ht="27.6">
      <c r="A942" s="68" t="s">
        <v>1533</v>
      </c>
      <c r="B942" s="68" t="s">
        <v>135</v>
      </c>
      <c r="C942" s="68" t="s">
        <v>480</v>
      </c>
      <c r="D942" s="68" t="s">
        <v>3</v>
      </c>
    </row>
    <row r="943" spans="1:4" ht="27.6">
      <c r="A943" s="68" t="s">
        <v>1534</v>
      </c>
      <c r="B943" s="68" t="s">
        <v>136</v>
      </c>
      <c r="C943" s="68" t="s">
        <v>818</v>
      </c>
      <c r="D943" s="68" t="s">
        <v>48</v>
      </c>
    </row>
    <row r="944" spans="1:4" ht="27.6">
      <c r="A944" s="68" t="s">
        <v>1535</v>
      </c>
      <c r="B944" s="68" t="s">
        <v>136</v>
      </c>
      <c r="C944" s="68" t="s">
        <v>818</v>
      </c>
      <c r="D944" s="68" t="s">
        <v>48</v>
      </c>
    </row>
    <row r="945" spans="1:4" ht="27.6">
      <c r="A945" s="68" t="s">
        <v>1536</v>
      </c>
      <c r="B945" s="68" t="s">
        <v>136</v>
      </c>
      <c r="C945" s="68" t="s">
        <v>818</v>
      </c>
      <c r="D945" s="68" t="s">
        <v>3</v>
      </c>
    </row>
    <row r="946" spans="1:4" ht="27.6">
      <c r="A946" s="68" t="s">
        <v>1537</v>
      </c>
      <c r="B946" s="68" t="s">
        <v>136</v>
      </c>
      <c r="C946" s="68" t="s">
        <v>818</v>
      </c>
      <c r="D946" s="68" t="s">
        <v>648</v>
      </c>
    </row>
    <row r="947" spans="1:4" ht="27.6">
      <c r="A947" s="68" t="s">
        <v>1538</v>
      </c>
      <c r="B947" s="68" t="s">
        <v>136</v>
      </c>
      <c r="C947" s="68" t="s">
        <v>818</v>
      </c>
      <c r="D947" s="68" t="s">
        <v>48</v>
      </c>
    </row>
    <row r="948" spans="1:4" ht="27.6">
      <c r="A948" s="68" t="s">
        <v>1539</v>
      </c>
      <c r="B948" s="68" t="s">
        <v>136</v>
      </c>
      <c r="C948" s="68" t="s">
        <v>818</v>
      </c>
      <c r="D948" s="68" t="s">
        <v>48</v>
      </c>
    </row>
    <row r="949" spans="1:4" ht="27.6">
      <c r="A949" s="68" t="s">
        <v>1540</v>
      </c>
      <c r="B949" s="68" t="s">
        <v>136</v>
      </c>
      <c r="C949" s="68" t="s">
        <v>818</v>
      </c>
      <c r="D949" s="68" t="s">
        <v>646</v>
      </c>
    </row>
    <row r="950" spans="1:4" ht="27.6">
      <c r="A950" s="68" t="s">
        <v>1541</v>
      </c>
      <c r="B950" s="68" t="s">
        <v>136</v>
      </c>
      <c r="C950" s="68" t="s">
        <v>818</v>
      </c>
      <c r="D950" s="68" t="s">
        <v>48</v>
      </c>
    </row>
    <row r="951" spans="1:4" ht="27.6">
      <c r="A951" s="68" t="s">
        <v>1542</v>
      </c>
      <c r="B951" s="68" t="s">
        <v>136</v>
      </c>
      <c r="C951" s="68" t="s">
        <v>818</v>
      </c>
      <c r="D951" s="68" t="s">
        <v>48</v>
      </c>
    </row>
    <row r="952" spans="1:4" ht="27.6">
      <c r="A952" s="68" t="s">
        <v>1543</v>
      </c>
      <c r="B952" s="68" t="s">
        <v>136</v>
      </c>
      <c r="C952" s="68" t="s">
        <v>818</v>
      </c>
      <c r="D952" s="68" t="s">
        <v>48</v>
      </c>
    </row>
    <row r="953" spans="1:4" ht="27.6">
      <c r="A953" s="68" t="s">
        <v>1544</v>
      </c>
      <c r="B953" s="68" t="s">
        <v>136</v>
      </c>
      <c r="C953" s="68" t="s">
        <v>818</v>
      </c>
      <c r="D953" s="68" t="s">
        <v>48</v>
      </c>
    </row>
    <row r="954" spans="1:4">
      <c r="A954" s="68" t="s">
        <v>1160</v>
      </c>
      <c r="B954" s="68" t="s">
        <v>136</v>
      </c>
      <c r="C954" s="68" t="s">
        <v>818</v>
      </c>
      <c r="D954" s="68" t="s">
        <v>3</v>
      </c>
    </row>
    <row r="955" spans="1:4" ht="27.6">
      <c r="A955" s="68" t="s">
        <v>1545</v>
      </c>
      <c r="B955" s="68" t="s">
        <v>136</v>
      </c>
      <c r="C955" s="68" t="s">
        <v>818</v>
      </c>
      <c r="D955" s="68" t="s">
        <v>48</v>
      </c>
    </row>
    <row r="956" spans="1:4" ht="27.6">
      <c r="A956" s="68" t="s">
        <v>1546</v>
      </c>
      <c r="B956" s="68" t="s">
        <v>136</v>
      </c>
      <c r="C956" s="68" t="s">
        <v>818</v>
      </c>
      <c r="D956" s="68" t="s">
        <v>48</v>
      </c>
    </row>
    <row r="957" spans="1:4">
      <c r="A957" s="68" t="s">
        <v>1249</v>
      </c>
      <c r="B957" s="68" t="s">
        <v>136</v>
      </c>
      <c r="C957" s="68" t="s">
        <v>818</v>
      </c>
      <c r="D957" s="68" t="s">
        <v>3</v>
      </c>
    </row>
    <row r="958" spans="1:4" ht="27.6">
      <c r="A958" s="68" t="s">
        <v>1547</v>
      </c>
      <c r="B958" s="68" t="s">
        <v>136</v>
      </c>
      <c r="C958" s="68" t="s">
        <v>818</v>
      </c>
      <c r="D958" s="68" t="s">
        <v>48</v>
      </c>
    </row>
    <row r="959" spans="1:4" ht="27.6">
      <c r="A959" s="68" t="s">
        <v>1548</v>
      </c>
      <c r="B959" s="68" t="s">
        <v>136</v>
      </c>
      <c r="C959" s="68" t="s">
        <v>818</v>
      </c>
      <c r="D959" s="68" t="s">
        <v>648</v>
      </c>
    </row>
    <row r="960" spans="1:4" ht="27.6">
      <c r="A960" s="68" t="s">
        <v>1549</v>
      </c>
      <c r="B960" s="68" t="s">
        <v>136</v>
      </c>
      <c r="C960" s="68" t="s">
        <v>818</v>
      </c>
      <c r="D960" s="68" t="s">
        <v>48</v>
      </c>
    </row>
    <row r="961" spans="1:4" ht="27.6">
      <c r="A961" s="68" t="s">
        <v>1550</v>
      </c>
      <c r="B961" s="68" t="s">
        <v>136</v>
      </c>
      <c r="C961" s="68" t="s">
        <v>818</v>
      </c>
      <c r="D961" s="68" t="s">
        <v>48</v>
      </c>
    </row>
    <row r="962" spans="1:4" ht="27.6">
      <c r="A962" s="68" t="s">
        <v>1551</v>
      </c>
      <c r="B962" s="68" t="s">
        <v>136</v>
      </c>
      <c r="C962" s="68" t="s">
        <v>818</v>
      </c>
      <c r="D962" s="68" t="s">
        <v>3</v>
      </c>
    </row>
    <row r="963" spans="1:4" ht="27.6">
      <c r="A963" s="68" t="s">
        <v>1552</v>
      </c>
      <c r="B963" s="68" t="s">
        <v>136</v>
      </c>
      <c r="C963" s="68" t="s">
        <v>818</v>
      </c>
      <c r="D963" s="68" t="s">
        <v>3</v>
      </c>
    </row>
    <row r="964" spans="1:4" ht="27.6">
      <c r="A964" s="68" t="s">
        <v>1553</v>
      </c>
      <c r="B964" s="68" t="s">
        <v>136</v>
      </c>
      <c r="C964" s="68" t="s">
        <v>818</v>
      </c>
      <c r="D964" s="68" t="s">
        <v>3</v>
      </c>
    </row>
    <row r="965" spans="1:4" ht="27.6">
      <c r="A965" s="68" t="s">
        <v>1554</v>
      </c>
      <c r="B965" s="68" t="s">
        <v>136</v>
      </c>
      <c r="C965" s="68" t="s">
        <v>818</v>
      </c>
      <c r="D965" s="68" t="s">
        <v>48</v>
      </c>
    </row>
    <row r="966" spans="1:4" ht="27.6">
      <c r="A966" s="68" t="s">
        <v>1555</v>
      </c>
      <c r="B966" s="68" t="s">
        <v>136</v>
      </c>
      <c r="C966" s="68" t="s">
        <v>818</v>
      </c>
      <c r="D966" s="68" t="s">
        <v>648</v>
      </c>
    </row>
    <row r="967" spans="1:4">
      <c r="A967" s="68" t="s">
        <v>1556</v>
      </c>
      <c r="B967" s="68" t="s">
        <v>136</v>
      </c>
      <c r="C967" s="68" t="s">
        <v>818</v>
      </c>
      <c r="D967" s="68" t="s">
        <v>648</v>
      </c>
    </row>
    <row r="968" spans="1:4" ht="27.6">
      <c r="A968" s="68" t="s">
        <v>1557</v>
      </c>
      <c r="B968" s="68" t="s">
        <v>136</v>
      </c>
      <c r="C968" s="68" t="s">
        <v>818</v>
      </c>
      <c r="D968" s="68" t="s">
        <v>48</v>
      </c>
    </row>
    <row r="969" spans="1:4" ht="27.6">
      <c r="A969" s="68" t="s">
        <v>1558</v>
      </c>
      <c r="B969" s="68" t="s">
        <v>136</v>
      </c>
      <c r="C969" s="68" t="s">
        <v>818</v>
      </c>
      <c r="D969" s="68" t="s">
        <v>48</v>
      </c>
    </row>
    <row r="970" spans="1:4" ht="27.6">
      <c r="A970" s="68" t="s">
        <v>1559</v>
      </c>
      <c r="B970" s="68" t="s">
        <v>136</v>
      </c>
      <c r="C970" s="68" t="s">
        <v>818</v>
      </c>
      <c r="D970" s="68" t="s">
        <v>48</v>
      </c>
    </row>
    <row r="971" spans="1:4" ht="27.6">
      <c r="A971" s="68" t="s">
        <v>1560</v>
      </c>
      <c r="B971" s="68" t="s">
        <v>136</v>
      </c>
      <c r="C971" s="68" t="s">
        <v>818</v>
      </c>
      <c r="D971" s="68" t="s">
        <v>3</v>
      </c>
    </row>
    <row r="972" spans="1:4" ht="27.6">
      <c r="A972" s="68" t="s">
        <v>1561</v>
      </c>
      <c r="B972" s="68" t="s">
        <v>136</v>
      </c>
      <c r="C972" s="68" t="s">
        <v>818</v>
      </c>
      <c r="D972" s="68" t="s">
        <v>48</v>
      </c>
    </row>
    <row r="973" spans="1:4" ht="27.6">
      <c r="A973" s="68" t="s">
        <v>1562</v>
      </c>
      <c r="B973" s="68" t="s">
        <v>136</v>
      </c>
      <c r="C973" s="68" t="s">
        <v>818</v>
      </c>
      <c r="D973" s="68" t="s">
        <v>48</v>
      </c>
    </row>
    <row r="974" spans="1:4" ht="41.45">
      <c r="A974" s="68" t="s">
        <v>1563</v>
      </c>
      <c r="B974" s="68" t="s">
        <v>136</v>
      </c>
      <c r="C974" s="68" t="s">
        <v>818</v>
      </c>
      <c r="D974" s="68" t="s">
        <v>48</v>
      </c>
    </row>
    <row r="975" spans="1:4" ht="27.6">
      <c r="A975" s="68" t="s">
        <v>1564</v>
      </c>
      <c r="B975" s="68" t="s">
        <v>137</v>
      </c>
      <c r="C975" s="68" t="s">
        <v>368</v>
      </c>
      <c r="D975" s="68" t="s">
        <v>646</v>
      </c>
    </row>
    <row r="976" spans="1:4" ht="27.6">
      <c r="A976" s="68" t="s">
        <v>1565</v>
      </c>
      <c r="B976" s="68" t="s">
        <v>137</v>
      </c>
      <c r="C976" s="68" t="s">
        <v>368</v>
      </c>
      <c r="D976" s="68" t="s">
        <v>648</v>
      </c>
    </row>
    <row r="977" spans="1:4" ht="27.6">
      <c r="A977" s="68" t="s">
        <v>1566</v>
      </c>
      <c r="B977" s="68" t="s">
        <v>137</v>
      </c>
      <c r="C977" s="68" t="s">
        <v>368</v>
      </c>
      <c r="D977" s="68" t="s">
        <v>648</v>
      </c>
    </row>
    <row r="978" spans="1:4" ht="27.6">
      <c r="A978" s="68" t="s">
        <v>1567</v>
      </c>
      <c r="B978" s="68" t="s">
        <v>137</v>
      </c>
      <c r="C978" s="68" t="s">
        <v>368</v>
      </c>
      <c r="D978" s="68" t="s">
        <v>648</v>
      </c>
    </row>
    <row r="979" spans="1:4">
      <c r="A979" s="68" t="s">
        <v>1568</v>
      </c>
      <c r="B979" s="68" t="s">
        <v>137</v>
      </c>
      <c r="C979" s="68" t="s">
        <v>368</v>
      </c>
      <c r="D979" s="68" t="s">
        <v>646</v>
      </c>
    </row>
    <row r="980" spans="1:4" ht="27.6">
      <c r="A980" s="68" t="s">
        <v>1569</v>
      </c>
      <c r="B980" s="68" t="s">
        <v>137</v>
      </c>
      <c r="C980" s="68" t="s">
        <v>368</v>
      </c>
      <c r="D980" s="68" t="s">
        <v>48</v>
      </c>
    </row>
    <row r="981" spans="1:4" ht="41.45">
      <c r="A981" s="68" t="s">
        <v>1570</v>
      </c>
      <c r="B981" s="68" t="s">
        <v>137</v>
      </c>
      <c r="C981" s="68" t="s">
        <v>368</v>
      </c>
      <c r="D981" s="68" t="s">
        <v>646</v>
      </c>
    </row>
    <row r="982" spans="1:4" ht="27.6">
      <c r="A982" s="68" t="s">
        <v>1571</v>
      </c>
      <c r="B982" s="68" t="s">
        <v>137</v>
      </c>
      <c r="C982" s="68" t="s">
        <v>368</v>
      </c>
      <c r="D982" s="68" t="s">
        <v>648</v>
      </c>
    </row>
    <row r="983" spans="1:4" ht="27.6">
      <c r="A983" s="68" t="s">
        <v>1572</v>
      </c>
      <c r="B983" s="68" t="s">
        <v>137</v>
      </c>
      <c r="C983" s="68" t="s">
        <v>368</v>
      </c>
      <c r="D983" s="68" t="s">
        <v>48</v>
      </c>
    </row>
    <row r="984" spans="1:4" ht="27.6">
      <c r="A984" s="68" t="s">
        <v>1283</v>
      </c>
      <c r="B984" s="68" t="s">
        <v>137</v>
      </c>
      <c r="C984" s="68" t="s">
        <v>368</v>
      </c>
      <c r="D984" s="68" t="s">
        <v>48</v>
      </c>
    </row>
    <row r="985" spans="1:4" ht="27.6">
      <c r="A985" s="68" t="s">
        <v>1573</v>
      </c>
      <c r="B985" s="68" t="s">
        <v>137</v>
      </c>
      <c r="C985" s="68" t="s">
        <v>368</v>
      </c>
      <c r="D985" s="68" t="s">
        <v>648</v>
      </c>
    </row>
    <row r="986" spans="1:4" ht="27.6">
      <c r="A986" s="68" t="s">
        <v>1574</v>
      </c>
      <c r="B986" s="68" t="s">
        <v>137</v>
      </c>
      <c r="C986" s="68" t="s">
        <v>368</v>
      </c>
      <c r="D986" s="68" t="s">
        <v>648</v>
      </c>
    </row>
    <row r="987" spans="1:4" ht="27.6">
      <c r="A987" s="68" t="s">
        <v>1575</v>
      </c>
      <c r="B987" s="68" t="s">
        <v>137</v>
      </c>
      <c r="C987" s="68" t="s">
        <v>368</v>
      </c>
      <c r="D987" s="68" t="s">
        <v>48</v>
      </c>
    </row>
    <row r="988" spans="1:4" ht="27.6">
      <c r="A988" s="68" t="s">
        <v>1576</v>
      </c>
      <c r="B988" s="68" t="s">
        <v>137</v>
      </c>
      <c r="C988" s="68" t="s">
        <v>368</v>
      </c>
      <c r="D988" s="68" t="s">
        <v>48</v>
      </c>
    </row>
    <row r="989" spans="1:4" ht="27.6">
      <c r="A989" s="68" t="s">
        <v>1577</v>
      </c>
      <c r="B989" s="68" t="s">
        <v>137</v>
      </c>
      <c r="C989" s="68" t="s">
        <v>368</v>
      </c>
      <c r="D989" s="68" t="s">
        <v>648</v>
      </c>
    </row>
    <row r="990" spans="1:4" ht="27.6">
      <c r="A990" s="68" t="s">
        <v>1578</v>
      </c>
      <c r="B990" s="68" t="s">
        <v>137</v>
      </c>
      <c r="C990" s="68" t="s">
        <v>368</v>
      </c>
      <c r="D990" s="68" t="s">
        <v>648</v>
      </c>
    </row>
    <row r="991" spans="1:4" ht="27.6">
      <c r="A991" s="68" t="s">
        <v>1579</v>
      </c>
      <c r="B991" s="68" t="s">
        <v>137</v>
      </c>
      <c r="C991" s="68" t="s">
        <v>368</v>
      </c>
      <c r="D991" s="68" t="s">
        <v>48</v>
      </c>
    </row>
    <row r="992" spans="1:4" ht="27.6">
      <c r="A992" s="68" t="s">
        <v>1580</v>
      </c>
      <c r="B992" s="68" t="s">
        <v>139</v>
      </c>
      <c r="C992" s="68" t="s">
        <v>372</v>
      </c>
      <c r="D992" s="68" t="s">
        <v>3</v>
      </c>
    </row>
    <row r="993" spans="1:4" ht="27.6">
      <c r="A993" s="68" t="s">
        <v>1581</v>
      </c>
      <c r="B993" s="68" t="s">
        <v>139</v>
      </c>
      <c r="C993" s="68" t="s">
        <v>372</v>
      </c>
      <c r="D993" s="68" t="s">
        <v>3</v>
      </c>
    </row>
    <row r="994" spans="1:4" ht="41.45">
      <c r="A994" s="68" t="s">
        <v>1582</v>
      </c>
      <c r="B994" s="68" t="s">
        <v>139</v>
      </c>
      <c r="C994" s="68" t="s">
        <v>372</v>
      </c>
      <c r="D994" s="68" t="s">
        <v>3</v>
      </c>
    </row>
    <row r="995" spans="1:4" ht="41.45">
      <c r="A995" s="68" t="s">
        <v>1583</v>
      </c>
      <c r="B995" s="68" t="s">
        <v>139</v>
      </c>
      <c r="C995" s="68" t="s">
        <v>372</v>
      </c>
      <c r="D995" s="68" t="s">
        <v>648</v>
      </c>
    </row>
    <row r="996" spans="1:4" ht="27.6">
      <c r="A996" s="68" t="s">
        <v>1584</v>
      </c>
      <c r="B996" s="68" t="s">
        <v>139</v>
      </c>
      <c r="C996" s="68" t="s">
        <v>372</v>
      </c>
      <c r="D996" s="68" t="s">
        <v>3</v>
      </c>
    </row>
    <row r="997" spans="1:4" ht="27.6">
      <c r="A997" s="68" t="s">
        <v>1585</v>
      </c>
      <c r="B997" s="68" t="s">
        <v>139</v>
      </c>
      <c r="C997" s="68" t="s">
        <v>372</v>
      </c>
      <c r="D997" s="68" t="s">
        <v>648</v>
      </c>
    </row>
    <row r="998" spans="1:4" ht="41.45">
      <c r="A998" s="68" t="s">
        <v>1586</v>
      </c>
      <c r="B998" s="68" t="s">
        <v>139</v>
      </c>
      <c r="C998" s="68" t="s">
        <v>372</v>
      </c>
      <c r="D998" s="68" t="s">
        <v>648</v>
      </c>
    </row>
    <row r="999" spans="1:4" ht="27.6">
      <c r="A999" s="68" t="s">
        <v>1587</v>
      </c>
      <c r="B999" s="68" t="s">
        <v>139</v>
      </c>
      <c r="C999" s="68" t="s">
        <v>372</v>
      </c>
      <c r="D999" s="68" t="s">
        <v>648</v>
      </c>
    </row>
    <row r="1000" spans="1:4" ht="27.6">
      <c r="A1000" s="68" t="s">
        <v>1245</v>
      </c>
      <c r="B1000" s="68" t="s">
        <v>139</v>
      </c>
      <c r="C1000" s="68" t="s">
        <v>372</v>
      </c>
      <c r="D1000" s="68" t="s">
        <v>3</v>
      </c>
    </row>
    <row r="1001" spans="1:4" ht="27.6">
      <c r="A1001" s="68" t="s">
        <v>1588</v>
      </c>
      <c r="B1001" s="68" t="s">
        <v>139</v>
      </c>
      <c r="C1001" s="68" t="s">
        <v>372</v>
      </c>
      <c r="D1001" s="68" t="s">
        <v>3</v>
      </c>
    </row>
    <row r="1002" spans="1:4" ht="27.6">
      <c r="A1002" s="68" t="s">
        <v>1589</v>
      </c>
      <c r="B1002" s="68" t="s">
        <v>139</v>
      </c>
      <c r="C1002" s="68" t="s">
        <v>372</v>
      </c>
      <c r="D1002" s="68" t="s">
        <v>3</v>
      </c>
    </row>
    <row r="1003" spans="1:4" ht="27.6">
      <c r="A1003" s="68" t="s">
        <v>1590</v>
      </c>
      <c r="B1003" s="68" t="s">
        <v>139</v>
      </c>
      <c r="C1003" s="68" t="s">
        <v>372</v>
      </c>
      <c r="D1003" s="68" t="s">
        <v>3</v>
      </c>
    </row>
    <row r="1004" spans="1:4" ht="27.6">
      <c r="A1004" s="68" t="s">
        <v>1591</v>
      </c>
      <c r="B1004" s="68" t="s">
        <v>139</v>
      </c>
      <c r="C1004" s="68" t="s">
        <v>372</v>
      </c>
      <c r="D1004" s="68" t="s">
        <v>3</v>
      </c>
    </row>
    <row r="1005" spans="1:4" ht="55.15">
      <c r="A1005" s="68" t="s">
        <v>1592</v>
      </c>
      <c r="B1005" s="68" t="s">
        <v>139</v>
      </c>
      <c r="C1005" s="68" t="s">
        <v>372</v>
      </c>
      <c r="D1005" s="68" t="s">
        <v>648</v>
      </c>
    </row>
    <row r="1006" spans="1:4" ht="41.45">
      <c r="A1006" s="68" t="s">
        <v>1593</v>
      </c>
      <c r="B1006" s="68" t="s">
        <v>139</v>
      </c>
      <c r="C1006" s="68" t="s">
        <v>372</v>
      </c>
      <c r="D1006" s="68" t="s">
        <v>648</v>
      </c>
    </row>
    <row r="1007" spans="1:4" ht="27.6">
      <c r="A1007" s="68" t="s">
        <v>1594</v>
      </c>
      <c r="B1007" s="68" t="s">
        <v>139</v>
      </c>
      <c r="C1007" s="68" t="s">
        <v>372</v>
      </c>
      <c r="D1007" s="68" t="s">
        <v>48</v>
      </c>
    </row>
    <row r="1008" spans="1:4" ht="27.6">
      <c r="A1008" s="68" t="s">
        <v>1594</v>
      </c>
      <c r="B1008" s="68" t="s">
        <v>139</v>
      </c>
      <c r="C1008" s="68" t="s">
        <v>372</v>
      </c>
      <c r="D1008" s="68" t="s">
        <v>48</v>
      </c>
    </row>
    <row r="1009" spans="1:4" ht="41.45">
      <c r="A1009" s="68" t="s">
        <v>1595</v>
      </c>
      <c r="B1009" s="68" t="s">
        <v>139</v>
      </c>
      <c r="C1009" s="68" t="s">
        <v>372</v>
      </c>
      <c r="D1009" s="68" t="s">
        <v>48</v>
      </c>
    </row>
    <row r="1010" spans="1:4" ht="27.6">
      <c r="A1010" s="68" t="s">
        <v>1596</v>
      </c>
      <c r="B1010" s="68" t="s">
        <v>139</v>
      </c>
      <c r="C1010" s="68" t="s">
        <v>372</v>
      </c>
      <c r="D1010" s="68" t="s">
        <v>3</v>
      </c>
    </row>
    <row r="1011" spans="1:4" ht="27.6">
      <c r="A1011" s="68" t="s">
        <v>1597</v>
      </c>
      <c r="B1011" s="68" t="s">
        <v>139</v>
      </c>
      <c r="C1011" s="68" t="s">
        <v>372</v>
      </c>
      <c r="D1011" s="68" t="s">
        <v>3</v>
      </c>
    </row>
    <row r="1012" spans="1:4" ht="27.6">
      <c r="A1012" s="68" t="s">
        <v>1598</v>
      </c>
      <c r="B1012" s="68" t="s">
        <v>139</v>
      </c>
      <c r="C1012" s="68" t="s">
        <v>372</v>
      </c>
      <c r="D1012" s="68" t="s">
        <v>648</v>
      </c>
    </row>
    <row r="1013" spans="1:4" ht="27.6">
      <c r="A1013" s="68" t="s">
        <v>1599</v>
      </c>
      <c r="B1013" s="68" t="s">
        <v>140</v>
      </c>
      <c r="C1013" s="68" t="s">
        <v>818</v>
      </c>
      <c r="D1013" s="68" t="s">
        <v>48</v>
      </c>
    </row>
    <row r="1014" spans="1:4" ht="27.6">
      <c r="A1014" s="68" t="s">
        <v>1600</v>
      </c>
      <c r="B1014" s="68" t="s">
        <v>140</v>
      </c>
      <c r="C1014" s="68" t="s">
        <v>818</v>
      </c>
      <c r="D1014" s="68" t="s">
        <v>648</v>
      </c>
    </row>
    <row r="1015" spans="1:4" ht="27.6">
      <c r="A1015" s="68" t="s">
        <v>1601</v>
      </c>
      <c r="B1015" s="68" t="s">
        <v>140</v>
      </c>
      <c r="C1015" s="68" t="s">
        <v>818</v>
      </c>
      <c r="D1015" s="68" t="s">
        <v>648</v>
      </c>
    </row>
    <row r="1016" spans="1:4">
      <c r="A1016" s="68" t="s">
        <v>1602</v>
      </c>
      <c r="B1016" s="68" t="s">
        <v>140</v>
      </c>
      <c r="C1016" s="68" t="s">
        <v>818</v>
      </c>
      <c r="D1016" s="68" t="s">
        <v>3</v>
      </c>
    </row>
    <row r="1017" spans="1:4" ht="27.6">
      <c r="A1017" s="68" t="s">
        <v>1603</v>
      </c>
      <c r="B1017" s="68" t="s">
        <v>140</v>
      </c>
      <c r="C1017" s="68" t="s">
        <v>818</v>
      </c>
      <c r="D1017" s="68" t="s">
        <v>48</v>
      </c>
    </row>
    <row r="1018" spans="1:4" ht="27.6">
      <c r="A1018" s="68" t="s">
        <v>1604</v>
      </c>
      <c r="B1018" s="68" t="s">
        <v>140</v>
      </c>
      <c r="C1018" s="68" t="s">
        <v>818</v>
      </c>
      <c r="D1018" s="68" t="s">
        <v>48</v>
      </c>
    </row>
    <row r="1019" spans="1:4">
      <c r="A1019" s="68" t="s">
        <v>1605</v>
      </c>
      <c r="B1019" s="68" t="s">
        <v>140</v>
      </c>
      <c r="C1019" s="68" t="s">
        <v>818</v>
      </c>
      <c r="D1019" s="68" t="s">
        <v>646</v>
      </c>
    </row>
    <row r="1020" spans="1:4" ht="27.6">
      <c r="A1020" s="68" t="s">
        <v>1606</v>
      </c>
      <c r="B1020" s="68" t="s">
        <v>140</v>
      </c>
      <c r="C1020" s="68" t="s">
        <v>818</v>
      </c>
      <c r="D1020" s="68" t="s">
        <v>648</v>
      </c>
    </row>
    <row r="1021" spans="1:4" ht="27.6">
      <c r="A1021" s="68" t="s">
        <v>1607</v>
      </c>
      <c r="B1021" s="68" t="s">
        <v>140</v>
      </c>
      <c r="C1021" s="68" t="s">
        <v>818</v>
      </c>
      <c r="D1021" s="68" t="s">
        <v>3</v>
      </c>
    </row>
    <row r="1022" spans="1:4" ht="27.6">
      <c r="A1022" s="68" t="s">
        <v>1608</v>
      </c>
      <c r="B1022" s="68" t="s">
        <v>140</v>
      </c>
      <c r="C1022" s="68" t="s">
        <v>818</v>
      </c>
      <c r="D1022" s="68" t="s">
        <v>48</v>
      </c>
    </row>
    <row r="1023" spans="1:4">
      <c r="A1023" s="68" t="s">
        <v>1609</v>
      </c>
      <c r="B1023" s="68" t="s">
        <v>140</v>
      </c>
      <c r="C1023" s="68" t="s">
        <v>818</v>
      </c>
      <c r="D1023" s="68" t="s">
        <v>3</v>
      </c>
    </row>
    <row r="1024" spans="1:4" ht="27.6">
      <c r="A1024" s="68" t="s">
        <v>1610</v>
      </c>
      <c r="B1024" s="68" t="s">
        <v>140</v>
      </c>
      <c r="C1024" s="68" t="s">
        <v>818</v>
      </c>
      <c r="D1024" s="68" t="s">
        <v>48</v>
      </c>
    </row>
    <row r="1025" spans="1:4" ht="27.6">
      <c r="A1025" s="68" t="s">
        <v>795</v>
      </c>
      <c r="B1025" s="68" t="s">
        <v>140</v>
      </c>
      <c r="C1025" s="68" t="s">
        <v>818</v>
      </c>
      <c r="D1025" s="68" t="s">
        <v>48</v>
      </c>
    </row>
    <row r="1026" spans="1:4" ht="27.6">
      <c r="A1026" s="68" t="s">
        <v>1611</v>
      </c>
      <c r="B1026" s="68" t="s">
        <v>140</v>
      </c>
      <c r="C1026" s="68" t="s">
        <v>818</v>
      </c>
      <c r="D1026" s="68" t="s">
        <v>48</v>
      </c>
    </row>
    <row r="1027" spans="1:4">
      <c r="A1027" s="68" t="s">
        <v>1190</v>
      </c>
      <c r="B1027" s="68" t="s">
        <v>140</v>
      </c>
      <c r="C1027" s="68" t="s">
        <v>818</v>
      </c>
      <c r="D1027" s="68" t="s">
        <v>3</v>
      </c>
    </row>
    <row r="1028" spans="1:4">
      <c r="A1028" s="68" t="s">
        <v>660</v>
      </c>
      <c r="B1028" s="68" t="s">
        <v>140</v>
      </c>
      <c r="C1028" s="68" t="s">
        <v>818</v>
      </c>
      <c r="D1028" s="68" t="s">
        <v>3</v>
      </c>
    </row>
    <row r="1029" spans="1:4">
      <c r="A1029" s="68" t="s">
        <v>1612</v>
      </c>
      <c r="B1029" s="68" t="s">
        <v>140</v>
      </c>
      <c r="C1029" s="68" t="s">
        <v>818</v>
      </c>
      <c r="D1029" s="68" t="s">
        <v>3</v>
      </c>
    </row>
    <row r="1030" spans="1:4" ht="27.6">
      <c r="A1030" s="68" t="s">
        <v>1613</v>
      </c>
      <c r="B1030" s="68" t="s">
        <v>140</v>
      </c>
      <c r="C1030" s="68" t="s">
        <v>818</v>
      </c>
      <c r="D1030" s="68" t="s">
        <v>3</v>
      </c>
    </row>
    <row r="1031" spans="1:4" ht="27.6">
      <c r="A1031" s="68" t="s">
        <v>1614</v>
      </c>
      <c r="B1031" s="68" t="s">
        <v>140</v>
      </c>
      <c r="C1031" s="68" t="s">
        <v>818</v>
      </c>
      <c r="D1031" s="68" t="s">
        <v>648</v>
      </c>
    </row>
    <row r="1032" spans="1:4" ht="27.6">
      <c r="A1032" s="68" t="s">
        <v>1615</v>
      </c>
      <c r="B1032" s="68" t="s">
        <v>140</v>
      </c>
      <c r="C1032" s="68" t="s">
        <v>818</v>
      </c>
      <c r="D1032" s="68" t="s">
        <v>3</v>
      </c>
    </row>
    <row r="1033" spans="1:4" ht="41.45">
      <c r="A1033" s="68" t="s">
        <v>1616</v>
      </c>
      <c r="B1033" s="68" t="s">
        <v>141</v>
      </c>
      <c r="C1033" s="68" t="s">
        <v>17</v>
      </c>
      <c r="D1033" s="68" t="s">
        <v>646</v>
      </c>
    </row>
    <row r="1034" spans="1:4" ht="27.6">
      <c r="A1034" s="68" t="s">
        <v>1617</v>
      </c>
      <c r="B1034" s="68" t="s">
        <v>141</v>
      </c>
      <c r="C1034" s="68" t="s">
        <v>17</v>
      </c>
      <c r="D1034" s="68" t="s">
        <v>48</v>
      </c>
    </row>
    <row r="1035" spans="1:4" ht="41.45">
      <c r="A1035" s="68" t="s">
        <v>1618</v>
      </c>
      <c r="B1035" s="68" t="s">
        <v>141</v>
      </c>
      <c r="C1035" s="68" t="s">
        <v>17</v>
      </c>
      <c r="D1035" s="68" t="s">
        <v>48</v>
      </c>
    </row>
    <row r="1036" spans="1:4" ht="27.6">
      <c r="A1036" s="68" t="s">
        <v>1619</v>
      </c>
      <c r="B1036" s="68" t="s">
        <v>142</v>
      </c>
      <c r="C1036" s="68" t="s">
        <v>365</v>
      </c>
      <c r="D1036" s="68" t="s">
        <v>3</v>
      </c>
    </row>
    <row r="1037" spans="1:4" ht="27.6">
      <c r="A1037" s="68" t="s">
        <v>1620</v>
      </c>
      <c r="B1037" s="68" t="s">
        <v>142</v>
      </c>
      <c r="C1037" s="68" t="s">
        <v>365</v>
      </c>
      <c r="D1037" s="68" t="s">
        <v>48</v>
      </c>
    </row>
    <row r="1038" spans="1:4" ht="27.6">
      <c r="A1038" s="68" t="s">
        <v>1621</v>
      </c>
      <c r="B1038" s="68" t="s">
        <v>142</v>
      </c>
      <c r="C1038" s="68" t="s">
        <v>365</v>
      </c>
      <c r="D1038" s="68" t="s">
        <v>48</v>
      </c>
    </row>
    <row r="1039" spans="1:4" ht="27.6">
      <c r="A1039" s="68" t="s">
        <v>1622</v>
      </c>
      <c r="B1039" s="68" t="s">
        <v>142</v>
      </c>
      <c r="C1039" s="68" t="s">
        <v>365</v>
      </c>
      <c r="D1039" s="68" t="s">
        <v>48</v>
      </c>
    </row>
    <row r="1040" spans="1:4">
      <c r="A1040" s="68" t="s">
        <v>1623</v>
      </c>
      <c r="B1040" s="68" t="s">
        <v>142</v>
      </c>
      <c r="C1040" s="68" t="s">
        <v>365</v>
      </c>
      <c r="D1040" s="68" t="s">
        <v>648</v>
      </c>
    </row>
    <row r="1041" spans="1:4" ht="27.6">
      <c r="A1041" s="68" t="s">
        <v>1624</v>
      </c>
      <c r="B1041" s="68" t="s">
        <v>142</v>
      </c>
      <c r="C1041" s="68" t="s">
        <v>365</v>
      </c>
      <c r="D1041" s="68" t="s">
        <v>648</v>
      </c>
    </row>
    <row r="1042" spans="1:4">
      <c r="A1042" s="68" t="s">
        <v>1121</v>
      </c>
      <c r="B1042" s="68" t="s">
        <v>142</v>
      </c>
      <c r="C1042" s="68" t="s">
        <v>365</v>
      </c>
      <c r="D1042" s="68" t="s">
        <v>648</v>
      </c>
    </row>
    <row r="1043" spans="1:4" ht="27.6">
      <c r="A1043" s="68" t="s">
        <v>1625</v>
      </c>
      <c r="B1043" s="68" t="s">
        <v>142</v>
      </c>
      <c r="C1043" s="68" t="s">
        <v>365</v>
      </c>
      <c r="D1043" s="68" t="s">
        <v>48</v>
      </c>
    </row>
    <row r="1044" spans="1:4" ht="27.6">
      <c r="A1044" s="68" t="s">
        <v>1626</v>
      </c>
      <c r="B1044" s="68" t="s">
        <v>142</v>
      </c>
      <c r="C1044" s="68" t="s">
        <v>365</v>
      </c>
      <c r="D1044" s="68" t="s">
        <v>48</v>
      </c>
    </row>
    <row r="1045" spans="1:4" ht="41.45">
      <c r="A1045" s="68" t="s">
        <v>1627</v>
      </c>
      <c r="B1045" s="68" t="s">
        <v>142</v>
      </c>
      <c r="C1045" s="68" t="s">
        <v>365</v>
      </c>
      <c r="D1045" s="68" t="s">
        <v>48</v>
      </c>
    </row>
    <row r="1046" spans="1:4" ht="27.6">
      <c r="A1046" s="68" t="s">
        <v>1628</v>
      </c>
      <c r="B1046" s="68" t="s">
        <v>142</v>
      </c>
      <c r="C1046" s="68" t="s">
        <v>365</v>
      </c>
      <c r="D1046" s="68" t="s">
        <v>48</v>
      </c>
    </row>
    <row r="1047" spans="1:4" ht="27.6">
      <c r="A1047" s="68" t="s">
        <v>1629</v>
      </c>
      <c r="B1047" s="68" t="s">
        <v>142</v>
      </c>
      <c r="C1047" s="68" t="s">
        <v>365</v>
      </c>
      <c r="D1047" s="68" t="s">
        <v>648</v>
      </c>
    </row>
    <row r="1048" spans="1:4" ht="27.6">
      <c r="A1048" s="68" t="s">
        <v>1630</v>
      </c>
      <c r="B1048" s="68" t="s">
        <v>142</v>
      </c>
      <c r="C1048" s="68" t="s">
        <v>365</v>
      </c>
      <c r="D1048" s="68" t="s">
        <v>648</v>
      </c>
    </row>
    <row r="1049" spans="1:4" ht="27.6">
      <c r="A1049" s="68" t="s">
        <v>1631</v>
      </c>
      <c r="B1049" s="68" t="s">
        <v>143</v>
      </c>
      <c r="C1049" s="68" t="s">
        <v>362</v>
      </c>
      <c r="D1049" s="68" t="s">
        <v>48</v>
      </c>
    </row>
    <row r="1050" spans="1:4" ht="27.6">
      <c r="A1050" s="68" t="s">
        <v>1632</v>
      </c>
      <c r="B1050" s="68" t="s">
        <v>143</v>
      </c>
      <c r="C1050" s="68" t="s">
        <v>362</v>
      </c>
      <c r="D1050" s="68" t="s">
        <v>3</v>
      </c>
    </row>
    <row r="1051" spans="1:4" ht="27.6">
      <c r="A1051" s="68" t="s">
        <v>1633</v>
      </c>
      <c r="B1051" s="68" t="s">
        <v>143</v>
      </c>
      <c r="C1051" s="68" t="s">
        <v>362</v>
      </c>
      <c r="D1051" s="68" t="s">
        <v>48</v>
      </c>
    </row>
    <row r="1052" spans="1:4" ht="27.6">
      <c r="A1052" s="68" t="s">
        <v>1634</v>
      </c>
      <c r="B1052" s="68" t="s">
        <v>143</v>
      </c>
      <c r="C1052" s="68" t="s">
        <v>362</v>
      </c>
      <c r="D1052" s="68" t="s">
        <v>648</v>
      </c>
    </row>
    <row r="1053" spans="1:4" ht="27.6">
      <c r="A1053" s="68" t="s">
        <v>1635</v>
      </c>
      <c r="B1053" s="68" t="s">
        <v>143</v>
      </c>
      <c r="C1053" s="68" t="s">
        <v>362</v>
      </c>
      <c r="D1053" s="68" t="s">
        <v>648</v>
      </c>
    </row>
    <row r="1054" spans="1:4" ht="27.6">
      <c r="A1054" s="68" t="s">
        <v>1636</v>
      </c>
      <c r="B1054" s="68" t="s">
        <v>143</v>
      </c>
      <c r="C1054" s="68" t="s">
        <v>362</v>
      </c>
      <c r="D1054" s="68" t="s">
        <v>48</v>
      </c>
    </row>
    <row r="1055" spans="1:4" ht="41.45">
      <c r="A1055" s="68" t="s">
        <v>1637</v>
      </c>
      <c r="B1055" s="68" t="s">
        <v>143</v>
      </c>
      <c r="C1055" s="68" t="s">
        <v>362</v>
      </c>
      <c r="D1055" s="68" t="s">
        <v>3</v>
      </c>
    </row>
    <row r="1056" spans="1:4" ht="27.6">
      <c r="A1056" s="68" t="s">
        <v>1602</v>
      </c>
      <c r="B1056" s="68" t="s">
        <v>143</v>
      </c>
      <c r="C1056" s="68" t="s">
        <v>362</v>
      </c>
      <c r="D1056" s="68" t="s">
        <v>3</v>
      </c>
    </row>
    <row r="1057" spans="1:4" ht="41.45">
      <c r="A1057" s="68" t="s">
        <v>1638</v>
      </c>
      <c r="B1057" s="68" t="s">
        <v>143</v>
      </c>
      <c r="C1057" s="68" t="s">
        <v>362</v>
      </c>
      <c r="D1057" s="68" t="s">
        <v>48</v>
      </c>
    </row>
    <row r="1058" spans="1:4" ht="27.6">
      <c r="A1058" s="68" t="s">
        <v>1639</v>
      </c>
      <c r="B1058" s="68" t="s">
        <v>143</v>
      </c>
      <c r="C1058" s="68" t="s">
        <v>362</v>
      </c>
      <c r="D1058" s="68" t="s">
        <v>48</v>
      </c>
    </row>
    <row r="1059" spans="1:4" ht="27.6">
      <c r="A1059" s="68" t="s">
        <v>1640</v>
      </c>
      <c r="B1059" s="68" t="s">
        <v>143</v>
      </c>
      <c r="C1059" s="68" t="s">
        <v>362</v>
      </c>
      <c r="D1059" s="68" t="s">
        <v>48</v>
      </c>
    </row>
    <row r="1060" spans="1:4" ht="27.6">
      <c r="A1060" s="68" t="s">
        <v>1641</v>
      </c>
      <c r="B1060" s="68" t="s">
        <v>143</v>
      </c>
      <c r="C1060" s="68" t="s">
        <v>362</v>
      </c>
      <c r="D1060" s="68" t="s">
        <v>3</v>
      </c>
    </row>
    <row r="1061" spans="1:4" ht="27.6">
      <c r="A1061" s="68" t="s">
        <v>1642</v>
      </c>
      <c r="B1061" s="68" t="s">
        <v>143</v>
      </c>
      <c r="C1061" s="68" t="s">
        <v>362</v>
      </c>
      <c r="D1061" s="68" t="s">
        <v>648</v>
      </c>
    </row>
    <row r="1062" spans="1:4" ht="27.6">
      <c r="A1062" s="68" t="s">
        <v>1643</v>
      </c>
      <c r="B1062" s="68" t="s">
        <v>143</v>
      </c>
      <c r="C1062" s="68" t="s">
        <v>362</v>
      </c>
      <c r="D1062" s="68" t="s">
        <v>3</v>
      </c>
    </row>
    <row r="1063" spans="1:4" ht="27.6">
      <c r="A1063" s="68" t="s">
        <v>1644</v>
      </c>
      <c r="B1063" s="68" t="s">
        <v>143</v>
      </c>
      <c r="C1063" s="68" t="s">
        <v>362</v>
      </c>
      <c r="D1063" s="68" t="s">
        <v>3</v>
      </c>
    </row>
    <row r="1064" spans="1:4" ht="27.6">
      <c r="A1064" s="68" t="s">
        <v>1645</v>
      </c>
      <c r="B1064" s="68" t="s">
        <v>143</v>
      </c>
      <c r="C1064" s="68" t="s">
        <v>362</v>
      </c>
      <c r="D1064" s="68" t="s">
        <v>648</v>
      </c>
    </row>
    <row r="1065" spans="1:4" ht="41.45">
      <c r="A1065" s="68" t="s">
        <v>1646</v>
      </c>
      <c r="B1065" s="68" t="s">
        <v>143</v>
      </c>
      <c r="C1065" s="68" t="s">
        <v>362</v>
      </c>
      <c r="D1065" s="68" t="s">
        <v>3</v>
      </c>
    </row>
    <row r="1066" spans="1:4" ht="27.6">
      <c r="A1066" s="68" t="s">
        <v>1647</v>
      </c>
      <c r="B1066" s="68" t="s">
        <v>143</v>
      </c>
      <c r="C1066" s="68" t="s">
        <v>362</v>
      </c>
      <c r="D1066" s="68" t="s">
        <v>648</v>
      </c>
    </row>
    <row r="1067" spans="1:4" ht="27.6">
      <c r="A1067" s="68" t="s">
        <v>1648</v>
      </c>
      <c r="B1067" s="68" t="s">
        <v>143</v>
      </c>
      <c r="C1067" s="68" t="s">
        <v>362</v>
      </c>
      <c r="D1067" s="68" t="s">
        <v>648</v>
      </c>
    </row>
    <row r="1068" spans="1:4" ht="41.45">
      <c r="A1068" s="68" t="s">
        <v>1649</v>
      </c>
      <c r="B1068" s="68" t="s">
        <v>143</v>
      </c>
      <c r="C1068" s="68" t="s">
        <v>362</v>
      </c>
      <c r="D1068" s="68" t="s">
        <v>648</v>
      </c>
    </row>
    <row r="1069" spans="1:4" ht="27.6">
      <c r="A1069" s="68" t="s">
        <v>1650</v>
      </c>
      <c r="B1069" s="68" t="s">
        <v>143</v>
      </c>
      <c r="C1069" s="68" t="s">
        <v>362</v>
      </c>
      <c r="D1069" s="68" t="s">
        <v>3</v>
      </c>
    </row>
    <row r="1070" spans="1:4" ht="27.6">
      <c r="A1070" s="68" t="s">
        <v>1651</v>
      </c>
      <c r="B1070" s="68" t="s">
        <v>143</v>
      </c>
      <c r="C1070" s="68" t="s">
        <v>362</v>
      </c>
      <c r="D1070" s="68" t="s">
        <v>3</v>
      </c>
    </row>
    <row r="1071" spans="1:4" ht="27.6">
      <c r="A1071" s="68" t="s">
        <v>1652</v>
      </c>
      <c r="B1071" s="68" t="s">
        <v>143</v>
      </c>
      <c r="C1071" s="68" t="s">
        <v>362</v>
      </c>
      <c r="D1071" s="68" t="s">
        <v>48</v>
      </c>
    </row>
    <row r="1072" spans="1:4" ht="41.45">
      <c r="A1072" s="68" t="s">
        <v>1653</v>
      </c>
      <c r="B1072" s="68" t="s">
        <v>143</v>
      </c>
      <c r="C1072" s="68" t="s">
        <v>362</v>
      </c>
      <c r="D1072" s="68" t="s">
        <v>48</v>
      </c>
    </row>
    <row r="1073" spans="1:4" ht="27.6">
      <c r="A1073" s="68" t="s">
        <v>1654</v>
      </c>
      <c r="B1073" s="68" t="s">
        <v>143</v>
      </c>
      <c r="C1073" s="68" t="s">
        <v>362</v>
      </c>
      <c r="D1073" s="68" t="s">
        <v>48</v>
      </c>
    </row>
    <row r="1074" spans="1:4" ht="27.6">
      <c r="A1074" s="68" t="s">
        <v>1655</v>
      </c>
      <c r="B1074" s="68" t="s">
        <v>143</v>
      </c>
      <c r="C1074" s="68" t="s">
        <v>362</v>
      </c>
      <c r="D1074" s="68" t="s">
        <v>3</v>
      </c>
    </row>
    <row r="1075" spans="1:4" ht="27.6">
      <c r="A1075" s="68" t="s">
        <v>1656</v>
      </c>
      <c r="B1075" s="68" t="s">
        <v>143</v>
      </c>
      <c r="C1075" s="68" t="s">
        <v>362</v>
      </c>
      <c r="D1075" s="68" t="s">
        <v>646</v>
      </c>
    </row>
    <row r="1076" spans="1:4" ht="27.6">
      <c r="A1076" s="68" t="s">
        <v>1657</v>
      </c>
      <c r="B1076" s="68" t="s">
        <v>143</v>
      </c>
      <c r="C1076" s="68" t="s">
        <v>362</v>
      </c>
      <c r="D1076" s="68" t="s">
        <v>48</v>
      </c>
    </row>
    <row r="1077" spans="1:4" ht="27.6">
      <c r="A1077" s="68" t="s">
        <v>1658</v>
      </c>
      <c r="B1077" s="68" t="s">
        <v>143</v>
      </c>
      <c r="C1077" s="68" t="s">
        <v>362</v>
      </c>
      <c r="D1077" s="68" t="s">
        <v>648</v>
      </c>
    </row>
    <row r="1078" spans="1:4" ht="27.6">
      <c r="A1078" s="68" t="s">
        <v>1659</v>
      </c>
      <c r="B1078" s="68" t="s">
        <v>143</v>
      </c>
      <c r="C1078" s="68" t="s">
        <v>362</v>
      </c>
      <c r="D1078" s="68" t="s">
        <v>3</v>
      </c>
    </row>
    <row r="1079" spans="1:4" ht="27.6">
      <c r="A1079" s="68" t="s">
        <v>1660</v>
      </c>
      <c r="B1079" s="68" t="s">
        <v>143</v>
      </c>
      <c r="C1079" s="68" t="s">
        <v>362</v>
      </c>
      <c r="D1079" s="68" t="s">
        <v>3</v>
      </c>
    </row>
    <row r="1080" spans="1:4" ht="27.6">
      <c r="A1080" s="68" t="s">
        <v>1661</v>
      </c>
      <c r="B1080" s="68" t="s">
        <v>143</v>
      </c>
      <c r="C1080" s="68" t="s">
        <v>362</v>
      </c>
      <c r="D1080" s="68" t="s">
        <v>3</v>
      </c>
    </row>
    <row r="1081" spans="1:4" ht="27.6">
      <c r="A1081" s="68" t="s">
        <v>1662</v>
      </c>
      <c r="B1081" s="68" t="s">
        <v>143</v>
      </c>
      <c r="C1081" s="68" t="s">
        <v>362</v>
      </c>
      <c r="D1081" s="68" t="s">
        <v>3</v>
      </c>
    </row>
    <row r="1082" spans="1:4" ht="27.6">
      <c r="A1082" s="68" t="s">
        <v>1663</v>
      </c>
      <c r="B1082" s="68" t="s">
        <v>143</v>
      </c>
      <c r="C1082" s="68" t="s">
        <v>362</v>
      </c>
      <c r="D1082" s="68" t="s">
        <v>648</v>
      </c>
    </row>
    <row r="1083" spans="1:4" ht="27.6">
      <c r="A1083" s="68" t="s">
        <v>1664</v>
      </c>
      <c r="B1083" s="68" t="s">
        <v>143</v>
      </c>
      <c r="C1083" s="68" t="s">
        <v>362</v>
      </c>
      <c r="D1083" s="68" t="s">
        <v>648</v>
      </c>
    </row>
    <row r="1084" spans="1:4" ht="41.45">
      <c r="A1084" s="68" t="s">
        <v>1665</v>
      </c>
      <c r="B1084" s="68" t="s">
        <v>143</v>
      </c>
      <c r="C1084" s="68" t="s">
        <v>362</v>
      </c>
      <c r="D1084" s="68" t="s">
        <v>48</v>
      </c>
    </row>
    <row r="1085" spans="1:4" ht="27.6">
      <c r="A1085" s="68" t="s">
        <v>1666</v>
      </c>
      <c r="B1085" s="68" t="s">
        <v>143</v>
      </c>
      <c r="C1085" s="68" t="s">
        <v>362</v>
      </c>
      <c r="D1085" s="68" t="s">
        <v>648</v>
      </c>
    </row>
    <row r="1086" spans="1:4" ht="27.6">
      <c r="A1086" s="68" t="s">
        <v>1667</v>
      </c>
      <c r="B1086" s="68" t="s">
        <v>143</v>
      </c>
      <c r="C1086" s="68" t="s">
        <v>362</v>
      </c>
      <c r="D1086" s="68" t="s">
        <v>48</v>
      </c>
    </row>
    <row r="1087" spans="1:4" ht="27.6">
      <c r="A1087" s="68" t="s">
        <v>1668</v>
      </c>
      <c r="B1087" s="68" t="s">
        <v>143</v>
      </c>
      <c r="C1087" s="68" t="s">
        <v>362</v>
      </c>
      <c r="D1087" s="68" t="s">
        <v>48</v>
      </c>
    </row>
    <row r="1088" spans="1:4" ht="27.6">
      <c r="A1088" s="68" t="s">
        <v>1669</v>
      </c>
      <c r="B1088" s="68" t="s">
        <v>143</v>
      </c>
      <c r="C1088" s="68" t="s">
        <v>362</v>
      </c>
      <c r="D1088" s="68" t="s">
        <v>3</v>
      </c>
    </row>
    <row r="1089" spans="1:4" ht="55.15">
      <c r="A1089" s="68" t="s">
        <v>1670</v>
      </c>
      <c r="B1089" s="68" t="s">
        <v>143</v>
      </c>
      <c r="C1089" s="68" t="s">
        <v>362</v>
      </c>
      <c r="D1089" s="68" t="s">
        <v>48</v>
      </c>
    </row>
    <row r="1090" spans="1:4" ht="27.6">
      <c r="A1090" s="68" t="s">
        <v>1671</v>
      </c>
      <c r="B1090" s="68" t="s">
        <v>144</v>
      </c>
      <c r="C1090" s="68" t="s">
        <v>355</v>
      </c>
      <c r="D1090" s="68" t="s">
        <v>48</v>
      </c>
    </row>
    <row r="1091" spans="1:4" ht="27.6">
      <c r="A1091" s="68" t="s">
        <v>1602</v>
      </c>
      <c r="B1091" s="68" t="s">
        <v>144</v>
      </c>
      <c r="C1091" s="68" t="s">
        <v>355</v>
      </c>
      <c r="D1091" s="68" t="s">
        <v>48</v>
      </c>
    </row>
    <row r="1092" spans="1:4" ht="27.6">
      <c r="A1092" s="68" t="s">
        <v>1672</v>
      </c>
      <c r="B1092" s="68" t="s">
        <v>144</v>
      </c>
      <c r="C1092" s="68" t="s">
        <v>355</v>
      </c>
      <c r="D1092" s="68" t="s">
        <v>48</v>
      </c>
    </row>
    <row r="1093" spans="1:4" ht="27.6">
      <c r="A1093" s="68" t="s">
        <v>1673</v>
      </c>
      <c r="B1093" s="68" t="s">
        <v>144</v>
      </c>
      <c r="C1093" s="68" t="s">
        <v>355</v>
      </c>
      <c r="D1093" s="68" t="s">
        <v>3</v>
      </c>
    </row>
    <row r="1094" spans="1:4" ht="41.45">
      <c r="A1094" s="68" t="s">
        <v>1674</v>
      </c>
      <c r="B1094" s="68" t="s">
        <v>144</v>
      </c>
      <c r="C1094" s="68" t="s">
        <v>355</v>
      </c>
      <c r="D1094" s="68" t="s">
        <v>48</v>
      </c>
    </row>
    <row r="1095" spans="1:4" ht="41.45">
      <c r="A1095" s="68" t="s">
        <v>1675</v>
      </c>
      <c r="B1095" s="68" t="s">
        <v>144</v>
      </c>
      <c r="C1095" s="68" t="s">
        <v>355</v>
      </c>
      <c r="D1095" s="68" t="s">
        <v>48</v>
      </c>
    </row>
    <row r="1096" spans="1:4" ht="27.6">
      <c r="A1096" s="68" t="s">
        <v>1676</v>
      </c>
      <c r="B1096" s="68" t="s">
        <v>144</v>
      </c>
      <c r="C1096" s="68" t="s">
        <v>355</v>
      </c>
      <c r="D1096" s="68" t="s">
        <v>3</v>
      </c>
    </row>
    <row r="1097" spans="1:4" ht="41.45">
      <c r="A1097" s="68" t="s">
        <v>1677</v>
      </c>
      <c r="B1097" s="68" t="s">
        <v>144</v>
      </c>
      <c r="C1097" s="68" t="s">
        <v>355</v>
      </c>
      <c r="D1097" s="68" t="s">
        <v>48</v>
      </c>
    </row>
    <row r="1098" spans="1:4" ht="27.6">
      <c r="A1098" s="68" t="s">
        <v>1678</v>
      </c>
      <c r="B1098" s="68" t="s">
        <v>144</v>
      </c>
      <c r="C1098" s="68" t="s">
        <v>355</v>
      </c>
      <c r="D1098" s="68" t="s">
        <v>48</v>
      </c>
    </row>
    <row r="1099" spans="1:4" ht="27.6">
      <c r="A1099" s="68" t="s">
        <v>1679</v>
      </c>
      <c r="B1099" s="68" t="s">
        <v>144</v>
      </c>
      <c r="C1099" s="68" t="s">
        <v>355</v>
      </c>
      <c r="D1099" s="68" t="s">
        <v>3</v>
      </c>
    </row>
    <row r="1100" spans="1:4" ht="27.6">
      <c r="A1100" s="68" t="s">
        <v>1680</v>
      </c>
      <c r="B1100" s="68" t="s">
        <v>144</v>
      </c>
      <c r="C1100" s="68" t="s">
        <v>355</v>
      </c>
      <c r="D1100" s="68" t="s">
        <v>48</v>
      </c>
    </row>
    <row r="1101" spans="1:4" ht="27.6">
      <c r="A1101" s="68" t="s">
        <v>1681</v>
      </c>
      <c r="B1101" s="68" t="s">
        <v>144</v>
      </c>
      <c r="C1101" s="68" t="s">
        <v>355</v>
      </c>
      <c r="D1101" s="68" t="s">
        <v>48</v>
      </c>
    </row>
    <row r="1102" spans="1:4" ht="27.6">
      <c r="A1102" s="68" t="s">
        <v>1682</v>
      </c>
      <c r="B1102" s="68" t="s">
        <v>144</v>
      </c>
      <c r="C1102" s="68" t="s">
        <v>355</v>
      </c>
      <c r="D1102" s="68" t="s">
        <v>48</v>
      </c>
    </row>
    <row r="1103" spans="1:4">
      <c r="A1103" s="68" t="s">
        <v>1683</v>
      </c>
      <c r="B1103" s="68" t="s">
        <v>144</v>
      </c>
      <c r="C1103" s="68" t="s">
        <v>355</v>
      </c>
      <c r="D1103" s="68" t="s">
        <v>3</v>
      </c>
    </row>
    <row r="1104" spans="1:4" ht="27.6">
      <c r="A1104" s="68" t="s">
        <v>1684</v>
      </c>
      <c r="B1104" s="68" t="s">
        <v>144</v>
      </c>
      <c r="C1104" s="68" t="s">
        <v>355</v>
      </c>
      <c r="D1104" s="68" t="s">
        <v>48</v>
      </c>
    </row>
    <row r="1105" spans="1:4">
      <c r="A1105" s="68" t="s">
        <v>1685</v>
      </c>
      <c r="B1105" s="68" t="s">
        <v>144</v>
      </c>
      <c r="C1105" s="68" t="s">
        <v>355</v>
      </c>
      <c r="D1105" s="68" t="s">
        <v>648</v>
      </c>
    </row>
    <row r="1106" spans="1:4" ht="27.6">
      <c r="A1106" s="68" t="s">
        <v>1686</v>
      </c>
      <c r="B1106" s="68" t="s">
        <v>144</v>
      </c>
      <c r="C1106" s="68" t="s">
        <v>355</v>
      </c>
      <c r="D1106" s="68" t="s">
        <v>3</v>
      </c>
    </row>
    <row r="1107" spans="1:4" ht="27.6">
      <c r="A1107" s="68" t="s">
        <v>1687</v>
      </c>
      <c r="B1107" s="68" t="s">
        <v>145</v>
      </c>
      <c r="C1107" s="68" t="s">
        <v>372</v>
      </c>
      <c r="D1107" s="68" t="s">
        <v>648</v>
      </c>
    </row>
    <row r="1108" spans="1:4" ht="41.45">
      <c r="A1108" s="68" t="s">
        <v>1688</v>
      </c>
      <c r="B1108" s="68" t="s">
        <v>145</v>
      </c>
      <c r="C1108" s="68" t="s">
        <v>372</v>
      </c>
      <c r="D1108" s="68" t="s">
        <v>3</v>
      </c>
    </row>
    <row r="1109" spans="1:4" ht="27.6">
      <c r="A1109" s="68" t="s">
        <v>1689</v>
      </c>
      <c r="B1109" s="68" t="s">
        <v>145</v>
      </c>
      <c r="C1109" s="68" t="s">
        <v>372</v>
      </c>
      <c r="D1109" s="68" t="s">
        <v>3</v>
      </c>
    </row>
    <row r="1110" spans="1:4" ht="27.6">
      <c r="A1110" s="68" t="s">
        <v>1690</v>
      </c>
      <c r="B1110" s="68" t="s">
        <v>145</v>
      </c>
      <c r="C1110" s="68" t="s">
        <v>372</v>
      </c>
      <c r="D1110" s="68" t="s">
        <v>648</v>
      </c>
    </row>
    <row r="1111" spans="1:4">
      <c r="A1111" s="68" t="s">
        <v>1054</v>
      </c>
      <c r="B1111" s="68" t="s">
        <v>145</v>
      </c>
      <c r="C1111" s="68" t="s">
        <v>372</v>
      </c>
      <c r="D1111" s="68" t="s">
        <v>3</v>
      </c>
    </row>
    <row r="1112" spans="1:4" ht="27.6">
      <c r="A1112" s="68" t="s">
        <v>1691</v>
      </c>
      <c r="B1112" s="68" t="s">
        <v>145</v>
      </c>
      <c r="C1112" s="68" t="s">
        <v>372</v>
      </c>
      <c r="D1112" s="68" t="s">
        <v>3</v>
      </c>
    </row>
    <row r="1113" spans="1:4" ht="55.15">
      <c r="A1113" s="68" t="s">
        <v>1692</v>
      </c>
      <c r="B1113" s="68" t="s">
        <v>145</v>
      </c>
      <c r="C1113" s="68" t="s">
        <v>372</v>
      </c>
      <c r="D1113" s="68" t="s">
        <v>648</v>
      </c>
    </row>
    <row r="1114" spans="1:4" ht="41.45">
      <c r="A1114" s="68" t="s">
        <v>1693</v>
      </c>
      <c r="B1114" s="68" t="s">
        <v>145</v>
      </c>
      <c r="C1114" s="68" t="s">
        <v>372</v>
      </c>
      <c r="D1114" s="68" t="s">
        <v>3</v>
      </c>
    </row>
    <row r="1115" spans="1:4" ht="27.6">
      <c r="A1115" s="68" t="s">
        <v>1694</v>
      </c>
      <c r="B1115" s="68" t="s">
        <v>145</v>
      </c>
      <c r="C1115" s="68" t="s">
        <v>372</v>
      </c>
      <c r="D1115" s="68" t="s">
        <v>648</v>
      </c>
    </row>
    <row r="1116" spans="1:4" ht="27.6">
      <c r="A1116" s="68" t="s">
        <v>1695</v>
      </c>
      <c r="B1116" s="68" t="s">
        <v>145</v>
      </c>
      <c r="C1116" s="68" t="s">
        <v>372</v>
      </c>
      <c r="D1116" s="68" t="s">
        <v>648</v>
      </c>
    </row>
    <row r="1117" spans="1:4" ht="41.45">
      <c r="A1117" s="68" t="s">
        <v>1696</v>
      </c>
      <c r="B1117" s="68" t="s">
        <v>145</v>
      </c>
      <c r="C1117" s="68" t="s">
        <v>372</v>
      </c>
      <c r="D1117" s="68" t="s">
        <v>48</v>
      </c>
    </row>
    <row r="1118" spans="1:4" ht="41.45">
      <c r="A1118" s="68" t="s">
        <v>1697</v>
      </c>
      <c r="B1118" s="68" t="s">
        <v>145</v>
      </c>
      <c r="C1118" s="68" t="s">
        <v>372</v>
      </c>
      <c r="D1118" s="68" t="s">
        <v>48</v>
      </c>
    </row>
    <row r="1119" spans="1:4" ht="41.45">
      <c r="A1119" s="68" t="s">
        <v>1698</v>
      </c>
      <c r="B1119" s="68" t="s">
        <v>145</v>
      </c>
      <c r="C1119" s="68" t="s">
        <v>372</v>
      </c>
      <c r="D1119" s="68" t="s">
        <v>48</v>
      </c>
    </row>
    <row r="1120" spans="1:4" ht="27.6">
      <c r="A1120" s="68" t="s">
        <v>1699</v>
      </c>
      <c r="B1120" s="68" t="s">
        <v>145</v>
      </c>
      <c r="C1120" s="68" t="s">
        <v>372</v>
      </c>
      <c r="D1120" s="68" t="s">
        <v>3</v>
      </c>
    </row>
    <row r="1121" spans="1:4" ht="27.6">
      <c r="A1121" s="68" t="s">
        <v>1700</v>
      </c>
      <c r="B1121" s="68" t="s">
        <v>145</v>
      </c>
      <c r="C1121" s="68" t="s">
        <v>372</v>
      </c>
      <c r="D1121" s="68" t="s">
        <v>648</v>
      </c>
    </row>
    <row r="1122" spans="1:4" ht="27.6">
      <c r="A1122" s="68" t="s">
        <v>1701</v>
      </c>
      <c r="B1122" s="68" t="s">
        <v>145</v>
      </c>
      <c r="C1122" s="68" t="s">
        <v>372</v>
      </c>
      <c r="D1122" s="68" t="s">
        <v>48</v>
      </c>
    </row>
    <row r="1123" spans="1:4" ht="55.15">
      <c r="A1123" s="68" t="s">
        <v>1702</v>
      </c>
      <c r="B1123" s="68" t="s">
        <v>1703</v>
      </c>
      <c r="C1123" s="68" t="s">
        <v>372</v>
      </c>
      <c r="D1123" s="68" t="s">
        <v>3</v>
      </c>
    </row>
    <row r="1124" spans="1:4" ht="41.45">
      <c r="A1124" s="68" t="s">
        <v>1704</v>
      </c>
      <c r="B1124" s="68" t="s">
        <v>1703</v>
      </c>
      <c r="C1124" s="68" t="s">
        <v>372</v>
      </c>
      <c r="D1124" s="68" t="s">
        <v>648</v>
      </c>
    </row>
    <row r="1125" spans="1:4" ht="41.45">
      <c r="A1125" s="68" t="s">
        <v>1704</v>
      </c>
      <c r="B1125" s="68" t="s">
        <v>1703</v>
      </c>
      <c r="C1125" s="68" t="s">
        <v>372</v>
      </c>
      <c r="D1125" s="68" t="s">
        <v>48</v>
      </c>
    </row>
    <row r="1126" spans="1:4" ht="27.6">
      <c r="A1126" s="68" t="s">
        <v>1705</v>
      </c>
      <c r="B1126" s="68" t="s">
        <v>1703</v>
      </c>
      <c r="C1126" s="68" t="s">
        <v>372</v>
      </c>
      <c r="D1126" s="68" t="s">
        <v>3</v>
      </c>
    </row>
    <row r="1127" spans="1:4" ht="27.6">
      <c r="A1127" s="68" t="s">
        <v>1690</v>
      </c>
      <c r="B1127" s="68" t="s">
        <v>1703</v>
      </c>
      <c r="C1127" s="68" t="s">
        <v>372</v>
      </c>
      <c r="D1127" s="68" t="s">
        <v>3</v>
      </c>
    </row>
    <row r="1128" spans="1:4" ht="41.45">
      <c r="A1128" s="68" t="s">
        <v>1706</v>
      </c>
      <c r="B1128" s="68" t="s">
        <v>1703</v>
      </c>
      <c r="C1128" s="68" t="s">
        <v>372</v>
      </c>
      <c r="D1128" s="68" t="s">
        <v>48</v>
      </c>
    </row>
    <row r="1129" spans="1:4" ht="41.45">
      <c r="A1129" s="68" t="s">
        <v>1707</v>
      </c>
      <c r="B1129" s="68" t="s">
        <v>1703</v>
      </c>
      <c r="C1129" s="68" t="s">
        <v>372</v>
      </c>
      <c r="D1129" s="68" t="s">
        <v>48</v>
      </c>
    </row>
    <row r="1130" spans="1:4" ht="27.6">
      <c r="A1130" s="68" t="s">
        <v>1054</v>
      </c>
      <c r="B1130" s="68" t="s">
        <v>1703</v>
      </c>
      <c r="C1130" s="68" t="s">
        <v>372</v>
      </c>
      <c r="D1130" s="68" t="s">
        <v>3</v>
      </c>
    </row>
    <row r="1131" spans="1:4" ht="41.45">
      <c r="A1131" s="68" t="s">
        <v>1708</v>
      </c>
      <c r="B1131" s="68" t="s">
        <v>1703</v>
      </c>
      <c r="C1131" s="68" t="s">
        <v>372</v>
      </c>
      <c r="D1131" s="68" t="s">
        <v>48</v>
      </c>
    </row>
    <row r="1132" spans="1:4" ht="27.6">
      <c r="A1132" s="68" t="s">
        <v>1709</v>
      </c>
      <c r="B1132" s="68" t="s">
        <v>1703</v>
      </c>
      <c r="C1132" s="68" t="s">
        <v>372</v>
      </c>
      <c r="D1132" s="68" t="s">
        <v>48</v>
      </c>
    </row>
    <row r="1133" spans="1:4" ht="27.6">
      <c r="A1133" s="68" t="s">
        <v>1710</v>
      </c>
      <c r="B1133" s="68" t="s">
        <v>1703</v>
      </c>
      <c r="C1133" s="68" t="s">
        <v>372</v>
      </c>
      <c r="D1133" s="68" t="s">
        <v>48</v>
      </c>
    </row>
    <row r="1134" spans="1:4" ht="27.6">
      <c r="A1134" s="68" t="s">
        <v>1711</v>
      </c>
      <c r="B1134" s="68" t="s">
        <v>1703</v>
      </c>
      <c r="C1134" s="68" t="s">
        <v>372</v>
      </c>
      <c r="D1134" s="68" t="s">
        <v>648</v>
      </c>
    </row>
    <row r="1135" spans="1:4" ht="27.6">
      <c r="A1135" s="68" t="s">
        <v>1712</v>
      </c>
      <c r="B1135" s="68" t="s">
        <v>1703</v>
      </c>
      <c r="C1135" s="68" t="s">
        <v>372</v>
      </c>
      <c r="D1135" s="68" t="s">
        <v>48</v>
      </c>
    </row>
    <row r="1136" spans="1:4" ht="27.6">
      <c r="A1136" s="68" t="s">
        <v>1713</v>
      </c>
      <c r="B1136" s="68" t="s">
        <v>1703</v>
      </c>
      <c r="C1136" s="68" t="s">
        <v>372</v>
      </c>
      <c r="D1136" s="68" t="s">
        <v>48</v>
      </c>
    </row>
    <row r="1137" spans="1:4" ht="27.6">
      <c r="A1137" s="68" t="s">
        <v>1714</v>
      </c>
      <c r="B1137" s="68" t="s">
        <v>1703</v>
      </c>
      <c r="C1137" s="68" t="s">
        <v>372</v>
      </c>
      <c r="D1137" s="68" t="s">
        <v>48</v>
      </c>
    </row>
    <row r="1138" spans="1:4" ht="27.6">
      <c r="A1138" s="68" t="s">
        <v>1715</v>
      </c>
      <c r="B1138" s="68" t="s">
        <v>1703</v>
      </c>
      <c r="C1138" s="68" t="s">
        <v>372</v>
      </c>
      <c r="D1138" s="68" t="s">
        <v>3</v>
      </c>
    </row>
    <row r="1139" spans="1:4" ht="27.6">
      <c r="A1139" s="68" t="s">
        <v>1695</v>
      </c>
      <c r="B1139" s="68" t="s">
        <v>1703</v>
      </c>
      <c r="C1139" s="68" t="s">
        <v>372</v>
      </c>
      <c r="D1139" s="68" t="s">
        <v>3</v>
      </c>
    </row>
    <row r="1140" spans="1:4" ht="27.6">
      <c r="A1140" s="68" t="s">
        <v>1695</v>
      </c>
      <c r="B1140" s="68" t="s">
        <v>1703</v>
      </c>
      <c r="C1140" s="68" t="s">
        <v>372</v>
      </c>
      <c r="D1140" s="68" t="s">
        <v>3</v>
      </c>
    </row>
    <row r="1141" spans="1:4" ht="27.6">
      <c r="A1141" s="68" t="s">
        <v>1716</v>
      </c>
      <c r="B1141" s="68" t="s">
        <v>1703</v>
      </c>
      <c r="C1141" s="68" t="s">
        <v>372</v>
      </c>
      <c r="D1141" s="68" t="s">
        <v>648</v>
      </c>
    </row>
    <row r="1142" spans="1:4" ht="27.6">
      <c r="A1142" s="68" t="s">
        <v>1717</v>
      </c>
      <c r="B1142" s="68" t="s">
        <v>1703</v>
      </c>
      <c r="C1142" s="68" t="s">
        <v>372</v>
      </c>
      <c r="D1142" s="68" t="s">
        <v>648</v>
      </c>
    </row>
    <row r="1143" spans="1:4" ht="41.45">
      <c r="A1143" s="68" t="s">
        <v>1698</v>
      </c>
      <c r="B1143" s="68" t="s">
        <v>1703</v>
      </c>
      <c r="C1143" s="68" t="s">
        <v>372</v>
      </c>
      <c r="D1143" s="68" t="s">
        <v>48</v>
      </c>
    </row>
    <row r="1144" spans="1:4" ht="27.6">
      <c r="A1144" s="68" t="s">
        <v>1699</v>
      </c>
      <c r="B1144" s="68" t="s">
        <v>1703</v>
      </c>
      <c r="C1144" s="68" t="s">
        <v>372</v>
      </c>
      <c r="D1144" s="68" t="s">
        <v>3</v>
      </c>
    </row>
    <row r="1145" spans="1:4" ht="27.6">
      <c r="A1145" s="68" t="s">
        <v>1718</v>
      </c>
      <c r="B1145" s="68" t="s">
        <v>1703</v>
      </c>
      <c r="C1145" s="68" t="s">
        <v>372</v>
      </c>
      <c r="D1145" s="68" t="s">
        <v>3</v>
      </c>
    </row>
    <row r="1146" spans="1:4" ht="27.6">
      <c r="A1146" s="68" t="s">
        <v>1719</v>
      </c>
      <c r="B1146" s="68" t="s">
        <v>1703</v>
      </c>
      <c r="C1146" s="68" t="s">
        <v>372</v>
      </c>
      <c r="D1146" s="68" t="s">
        <v>3</v>
      </c>
    </row>
    <row r="1147" spans="1:4" ht="27.6">
      <c r="A1147" s="68" t="s">
        <v>1720</v>
      </c>
      <c r="B1147" s="68" t="s">
        <v>1703</v>
      </c>
      <c r="C1147" s="68" t="s">
        <v>372</v>
      </c>
      <c r="D1147" s="68" t="s">
        <v>3</v>
      </c>
    </row>
    <row r="1148" spans="1:4" ht="27.6">
      <c r="A1148" s="68" t="s">
        <v>1721</v>
      </c>
      <c r="B1148" s="68" t="s">
        <v>1703</v>
      </c>
      <c r="C1148" s="68" t="s">
        <v>372</v>
      </c>
      <c r="D1148" s="68" t="s">
        <v>648</v>
      </c>
    </row>
    <row r="1149" spans="1:4" ht="27.6">
      <c r="A1149" s="68" t="s">
        <v>1722</v>
      </c>
      <c r="B1149" s="68" t="s">
        <v>1703</v>
      </c>
      <c r="C1149" s="68" t="s">
        <v>372</v>
      </c>
      <c r="D1149" s="68" t="s">
        <v>3</v>
      </c>
    </row>
    <row r="1150" spans="1:4" ht="27.6">
      <c r="A1150" s="68" t="s">
        <v>1723</v>
      </c>
      <c r="B1150" s="68" t="s">
        <v>1703</v>
      </c>
      <c r="C1150" s="68" t="s">
        <v>372</v>
      </c>
      <c r="D1150" s="68" t="s">
        <v>48</v>
      </c>
    </row>
    <row r="1151" spans="1:4" ht="27.6">
      <c r="A1151" s="68" t="s">
        <v>1724</v>
      </c>
      <c r="B1151" s="68" t="s">
        <v>1703</v>
      </c>
      <c r="C1151" s="68" t="s">
        <v>372</v>
      </c>
      <c r="D1151" s="68" t="s">
        <v>48</v>
      </c>
    </row>
    <row r="1152" spans="1:4" ht="27.6">
      <c r="A1152" s="68" t="s">
        <v>1725</v>
      </c>
      <c r="B1152" s="68" t="s">
        <v>1703</v>
      </c>
      <c r="C1152" s="68" t="s">
        <v>372</v>
      </c>
      <c r="D1152" s="68" t="s">
        <v>48</v>
      </c>
    </row>
    <row r="1153" spans="1:4" ht="27.6">
      <c r="A1153" s="68" t="s">
        <v>1726</v>
      </c>
      <c r="B1153" s="68" t="s">
        <v>1703</v>
      </c>
      <c r="C1153" s="68" t="s">
        <v>372</v>
      </c>
      <c r="D1153" s="68" t="s">
        <v>3</v>
      </c>
    </row>
    <row r="1154" spans="1:4" ht="27.6">
      <c r="A1154" s="68" t="s">
        <v>1727</v>
      </c>
      <c r="B1154" s="68" t="s">
        <v>1703</v>
      </c>
      <c r="C1154" s="68" t="s">
        <v>372</v>
      </c>
      <c r="D1154" s="68" t="s">
        <v>48</v>
      </c>
    </row>
    <row r="1155" spans="1:4" ht="27.6">
      <c r="A1155" s="68" t="s">
        <v>1728</v>
      </c>
      <c r="B1155" s="68" t="s">
        <v>1703</v>
      </c>
      <c r="C1155" s="68" t="s">
        <v>372</v>
      </c>
      <c r="D1155" s="68" t="s">
        <v>48</v>
      </c>
    </row>
    <row r="1156" spans="1:4" ht="27.6">
      <c r="A1156" s="68" t="s">
        <v>1701</v>
      </c>
      <c r="B1156" s="68" t="s">
        <v>1703</v>
      </c>
      <c r="C1156" s="68" t="s">
        <v>372</v>
      </c>
      <c r="D1156" s="68" t="s">
        <v>48</v>
      </c>
    </row>
    <row r="1157" spans="1:4" ht="41.45">
      <c r="A1157" s="68" t="s">
        <v>1729</v>
      </c>
      <c r="B1157" s="68" t="s">
        <v>1703</v>
      </c>
      <c r="C1157" s="68" t="s">
        <v>372</v>
      </c>
      <c r="D1157" s="68" t="s">
        <v>48</v>
      </c>
    </row>
    <row r="1158" spans="1:4" ht="41.45">
      <c r="A1158" s="68" t="s">
        <v>1730</v>
      </c>
      <c r="B1158" s="68" t="s">
        <v>1703</v>
      </c>
      <c r="C1158" s="68" t="s">
        <v>372</v>
      </c>
      <c r="D1158" s="68" t="s">
        <v>648</v>
      </c>
    </row>
    <row r="1159" spans="1:4" ht="27.6">
      <c r="A1159" s="68" t="s">
        <v>1731</v>
      </c>
      <c r="B1159" s="68" t="s">
        <v>1703</v>
      </c>
      <c r="C1159" s="68" t="s">
        <v>372</v>
      </c>
      <c r="D1159" s="68" t="s">
        <v>648</v>
      </c>
    </row>
    <row r="1160" spans="1:4" ht="27.6">
      <c r="A1160" s="68" t="s">
        <v>1732</v>
      </c>
      <c r="B1160" s="68" t="s">
        <v>148</v>
      </c>
      <c r="C1160" s="68" t="s">
        <v>365</v>
      </c>
      <c r="D1160" s="68" t="s">
        <v>48</v>
      </c>
    </row>
    <row r="1161" spans="1:4" ht="27.6">
      <c r="A1161" s="68" t="s">
        <v>1733</v>
      </c>
      <c r="B1161" s="68" t="s">
        <v>148</v>
      </c>
      <c r="C1161" s="68" t="s">
        <v>365</v>
      </c>
      <c r="D1161" s="68" t="s">
        <v>3</v>
      </c>
    </row>
    <row r="1162" spans="1:4" ht="41.45">
      <c r="A1162" s="68" t="s">
        <v>1734</v>
      </c>
      <c r="B1162" s="68" t="s">
        <v>148</v>
      </c>
      <c r="C1162" s="68" t="s">
        <v>365</v>
      </c>
      <c r="D1162" s="68" t="s">
        <v>3</v>
      </c>
    </row>
    <row r="1163" spans="1:4">
      <c r="A1163" s="68" t="s">
        <v>1735</v>
      </c>
      <c r="B1163" s="68" t="s">
        <v>148</v>
      </c>
      <c r="C1163" s="68" t="s">
        <v>365</v>
      </c>
      <c r="D1163" s="68" t="s">
        <v>648</v>
      </c>
    </row>
    <row r="1164" spans="1:4" ht="27.6">
      <c r="A1164" s="68" t="s">
        <v>1736</v>
      </c>
      <c r="B1164" s="68" t="s">
        <v>148</v>
      </c>
      <c r="C1164" s="68" t="s">
        <v>365</v>
      </c>
      <c r="D1164" s="68" t="s">
        <v>48</v>
      </c>
    </row>
    <row r="1165" spans="1:4" ht="55.15">
      <c r="A1165" s="68" t="s">
        <v>1737</v>
      </c>
      <c r="B1165" s="68" t="s">
        <v>148</v>
      </c>
      <c r="C1165" s="68" t="s">
        <v>365</v>
      </c>
      <c r="D1165" s="68" t="s">
        <v>3</v>
      </c>
    </row>
    <row r="1166" spans="1:4" ht="27.6">
      <c r="A1166" s="68" t="s">
        <v>1738</v>
      </c>
      <c r="B1166" s="68" t="s">
        <v>148</v>
      </c>
      <c r="C1166" s="68" t="s">
        <v>365</v>
      </c>
      <c r="D1166" s="68" t="s">
        <v>48</v>
      </c>
    </row>
    <row r="1167" spans="1:4">
      <c r="A1167" s="68" t="s">
        <v>1054</v>
      </c>
      <c r="B1167" s="68" t="s">
        <v>148</v>
      </c>
      <c r="C1167" s="68" t="s">
        <v>365</v>
      </c>
      <c r="D1167" s="68" t="s">
        <v>3</v>
      </c>
    </row>
    <row r="1168" spans="1:4" ht="27.6">
      <c r="A1168" s="68" t="s">
        <v>1739</v>
      </c>
      <c r="B1168" s="68" t="s">
        <v>148</v>
      </c>
      <c r="C1168" s="68" t="s">
        <v>365</v>
      </c>
      <c r="D1168" s="68" t="s">
        <v>48</v>
      </c>
    </row>
    <row r="1169" spans="1:4" ht="27.6">
      <c r="A1169" s="68" t="s">
        <v>1740</v>
      </c>
      <c r="B1169" s="68" t="s">
        <v>148</v>
      </c>
      <c r="C1169" s="68" t="s">
        <v>365</v>
      </c>
      <c r="D1169" s="68" t="s">
        <v>648</v>
      </c>
    </row>
    <row r="1170" spans="1:4">
      <c r="A1170" s="68" t="s">
        <v>1741</v>
      </c>
      <c r="B1170" s="68" t="s">
        <v>148</v>
      </c>
      <c r="C1170" s="68" t="s">
        <v>365</v>
      </c>
      <c r="D1170" s="68" t="s">
        <v>3</v>
      </c>
    </row>
    <row r="1171" spans="1:4">
      <c r="A1171" s="68" t="s">
        <v>1742</v>
      </c>
      <c r="B1171" s="68" t="s">
        <v>148</v>
      </c>
      <c r="C1171" s="68" t="s">
        <v>365</v>
      </c>
      <c r="D1171" s="68" t="s">
        <v>646</v>
      </c>
    </row>
    <row r="1172" spans="1:4">
      <c r="A1172" s="68" t="s">
        <v>1743</v>
      </c>
      <c r="B1172" s="68" t="s">
        <v>148</v>
      </c>
      <c r="C1172" s="68" t="s">
        <v>365</v>
      </c>
      <c r="D1172" s="68" t="s">
        <v>646</v>
      </c>
    </row>
    <row r="1173" spans="1:4">
      <c r="A1173" s="68" t="s">
        <v>1744</v>
      </c>
      <c r="B1173" s="68" t="s">
        <v>148</v>
      </c>
      <c r="C1173" s="68" t="s">
        <v>365</v>
      </c>
      <c r="D1173" s="68" t="s">
        <v>3</v>
      </c>
    </row>
    <row r="1174" spans="1:4">
      <c r="A1174" s="68" t="s">
        <v>1745</v>
      </c>
      <c r="B1174" s="68" t="s">
        <v>148</v>
      </c>
      <c r="C1174" s="68" t="s">
        <v>365</v>
      </c>
      <c r="D1174" s="68" t="s">
        <v>3</v>
      </c>
    </row>
    <row r="1175" spans="1:4" ht="27.6">
      <c r="A1175" s="68" t="s">
        <v>1746</v>
      </c>
      <c r="B1175" s="68" t="s">
        <v>148</v>
      </c>
      <c r="C1175" s="68" t="s">
        <v>365</v>
      </c>
      <c r="D1175" s="68" t="s">
        <v>648</v>
      </c>
    </row>
    <row r="1176" spans="1:4" ht="27.6">
      <c r="A1176" s="68" t="s">
        <v>1747</v>
      </c>
      <c r="B1176" s="68" t="s">
        <v>148</v>
      </c>
      <c r="C1176" s="68" t="s">
        <v>365</v>
      </c>
      <c r="D1176" s="68" t="s">
        <v>3</v>
      </c>
    </row>
    <row r="1177" spans="1:4" ht="55.15">
      <c r="A1177" s="68" t="s">
        <v>1748</v>
      </c>
      <c r="B1177" s="68" t="s">
        <v>148</v>
      </c>
      <c r="C1177" s="68" t="s">
        <v>365</v>
      </c>
      <c r="D1177" s="68" t="s">
        <v>3</v>
      </c>
    </row>
    <row r="1178" spans="1:4">
      <c r="A1178" s="68" t="s">
        <v>1749</v>
      </c>
      <c r="B1178" s="68" t="s">
        <v>148</v>
      </c>
      <c r="C1178" s="68" t="s">
        <v>365</v>
      </c>
      <c r="D1178" s="68" t="s">
        <v>3</v>
      </c>
    </row>
    <row r="1179" spans="1:4" ht="55.15">
      <c r="A1179" s="68" t="s">
        <v>1750</v>
      </c>
      <c r="B1179" s="68" t="s">
        <v>148</v>
      </c>
      <c r="C1179" s="68" t="s">
        <v>365</v>
      </c>
      <c r="D1179" s="68" t="s">
        <v>48</v>
      </c>
    </row>
    <row r="1180" spans="1:4" ht="55.15">
      <c r="A1180" s="68" t="s">
        <v>1751</v>
      </c>
      <c r="B1180" s="68" t="s">
        <v>148</v>
      </c>
      <c r="C1180" s="68" t="s">
        <v>365</v>
      </c>
      <c r="D1180" s="68" t="s">
        <v>48</v>
      </c>
    </row>
    <row r="1181" spans="1:4" ht="27.6">
      <c r="A1181" s="68" t="s">
        <v>1752</v>
      </c>
      <c r="B1181" s="68" t="s">
        <v>150</v>
      </c>
      <c r="C1181" s="68" t="s">
        <v>365</v>
      </c>
      <c r="D1181" s="68" t="s">
        <v>3</v>
      </c>
    </row>
    <row r="1182" spans="1:4" ht="27.6">
      <c r="A1182" s="68" t="s">
        <v>1753</v>
      </c>
      <c r="B1182" s="68" t="s">
        <v>150</v>
      </c>
      <c r="C1182" s="68" t="s">
        <v>365</v>
      </c>
      <c r="D1182" s="68" t="s">
        <v>48</v>
      </c>
    </row>
    <row r="1183" spans="1:4" ht="27.6">
      <c r="A1183" s="68" t="s">
        <v>1754</v>
      </c>
      <c r="B1183" s="68" t="s">
        <v>150</v>
      </c>
      <c r="C1183" s="68" t="s">
        <v>365</v>
      </c>
      <c r="D1183" s="68" t="s">
        <v>648</v>
      </c>
    </row>
    <row r="1184" spans="1:4" ht="27.6">
      <c r="A1184" s="68" t="s">
        <v>1755</v>
      </c>
      <c r="B1184" s="68" t="s">
        <v>150</v>
      </c>
      <c r="C1184" s="68" t="s">
        <v>365</v>
      </c>
      <c r="D1184" s="68" t="s">
        <v>3</v>
      </c>
    </row>
    <row r="1185" spans="1:4" ht="27.6">
      <c r="A1185" s="68" t="s">
        <v>1756</v>
      </c>
      <c r="B1185" s="68" t="s">
        <v>150</v>
      </c>
      <c r="C1185" s="68" t="s">
        <v>365</v>
      </c>
      <c r="D1185" s="68" t="s">
        <v>3</v>
      </c>
    </row>
    <row r="1186" spans="1:4" ht="27.6">
      <c r="A1186" s="68" t="s">
        <v>1757</v>
      </c>
      <c r="B1186" s="68" t="s">
        <v>150</v>
      </c>
      <c r="C1186" s="68" t="s">
        <v>365</v>
      </c>
      <c r="D1186" s="68" t="s">
        <v>648</v>
      </c>
    </row>
    <row r="1187" spans="1:4" ht="27.6">
      <c r="A1187" s="68" t="s">
        <v>1758</v>
      </c>
      <c r="B1187" s="68" t="s">
        <v>150</v>
      </c>
      <c r="C1187" s="68" t="s">
        <v>365</v>
      </c>
      <c r="D1187" s="68" t="s">
        <v>48</v>
      </c>
    </row>
    <row r="1188" spans="1:4" ht="27.6">
      <c r="A1188" s="68" t="s">
        <v>1759</v>
      </c>
      <c r="B1188" s="68" t="s">
        <v>150</v>
      </c>
      <c r="C1188" s="68" t="s">
        <v>365</v>
      </c>
      <c r="D1188" s="68" t="s">
        <v>48</v>
      </c>
    </row>
    <row r="1189" spans="1:4" ht="27.6">
      <c r="A1189" s="68" t="s">
        <v>1760</v>
      </c>
      <c r="B1189" s="68" t="s">
        <v>150</v>
      </c>
      <c r="C1189" s="68" t="s">
        <v>365</v>
      </c>
      <c r="D1189" s="68" t="s">
        <v>648</v>
      </c>
    </row>
    <row r="1190" spans="1:4" ht="27.6">
      <c r="A1190" s="68" t="s">
        <v>1761</v>
      </c>
      <c r="B1190" s="68" t="s">
        <v>150</v>
      </c>
      <c r="C1190" s="68" t="s">
        <v>365</v>
      </c>
      <c r="D1190" s="68" t="s">
        <v>648</v>
      </c>
    </row>
    <row r="1191" spans="1:4" ht="27.6">
      <c r="A1191" s="68" t="s">
        <v>1762</v>
      </c>
      <c r="B1191" s="68" t="s">
        <v>150</v>
      </c>
      <c r="C1191" s="68" t="s">
        <v>365</v>
      </c>
      <c r="D1191" s="68" t="s">
        <v>646</v>
      </c>
    </row>
    <row r="1192" spans="1:4" ht="27.6">
      <c r="A1192" s="68" t="s">
        <v>1763</v>
      </c>
      <c r="B1192" s="68" t="s">
        <v>150</v>
      </c>
      <c r="C1192" s="68" t="s">
        <v>365</v>
      </c>
      <c r="D1192" s="68" t="s">
        <v>648</v>
      </c>
    </row>
    <row r="1193" spans="1:4" ht="27.6">
      <c r="A1193" s="68" t="s">
        <v>1764</v>
      </c>
      <c r="B1193" s="68" t="s">
        <v>150</v>
      </c>
      <c r="C1193" s="68" t="s">
        <v>365</v>
      </c>
      <c r="D1193" s="68" t="s">
        <v>3</v>
      </c>
    </row>
    <row r="1194" spans="1:4" ht="27.6">
      <c r="A1194" s="68" t="s">
        <v>1765</v>
      </c>
      <c r="B1194" s="68" t="s">
        <v>151</v>
      </c>
      <c r="C1194" s="68" t="s">
        <v>375</v>
      </c>
      <c r="D1194" s="68" t="s">
        <v>3</v>
      </c>
    </row>
    <row r="1195" spans="1:4" ht="27.6">
      <c r="A1195" s="68" t="s">
        <v>1766</v>
      </c>
      <c r="B1195" s="68" t="s">
        <v>151</v>
      </c>
      <c r="C1195" s="68" t="s">
        <v>375</v>
      </c>
      <c r="D1195" s="68" t="s">
        <v>648</v>
      </c>
    </row>
    <row r="1196" spans="1:4" ht="27.6">
      <c r="A1196" s="68" t="s">
        <v>1767</v>
      </c>
      <c r="B1196" s="68" t="s">
        <v>151</v>
      </c>
      <c r="C1196" s="68" t="s">
        <v>375</v>
      </c>
      <c r="D1196" s="68" t="s">
        <v>648</v>
      </c>
    </row>
    <row r="1197" spans="1:4" ht="27.6">
      <c r="A1197" s="68" t="s">
        <v>1768</v>
      </c>
      <c r="B1197" s="68" t="s">
        <v>151</v>
      </c>
      <c r="C1197" s="68" t="s">
        <v>375</v>
      </c>
      <c r="D1197" s="68" t="s">
        <v>48</v>
      </c>
    </row>
    <row r="1198" spans="1:4" ht="27.6">
      <c r="A1198" s="68" t="s">
        <v>1769</v>
      </c>
      <c r="B1198" s="68" t="s">
        <v>151</v>
      </c>
      <c r="C1198" s="68" t="s">
        <v>375</v>
      </c>
      <c r="D1198" s="68" t="s">
        <v>48</v>
      </c>
    </row>
    <row r="1199" spans="1:4" ht="27.6">
      <c r="A1199" s="68" t="s">
        <v>1770</v>
      </c>
      <c r="B1199" s="68" t="s">
        <v>151</v>
      </c>
      <c r="C1199" s="68" t="s">
        <v>375</v>
      </c>
      <c r="D1199" s="68" t="s">
        <v>3</v>
      </c>
    </row>
    <row r="1200" spans="1:4" ht="27.6">
      <c r="A1200" s="68" t="s">
        <v>1656</v>
      </c>
      <c r="B1200" s="68" t="s">
        <v>151</v>
      </c>
      <c r="C1200" s="68" t="s">
        <v>375</v>
      </c>
      <c r="D1200" s="68" t="s">
        <v>646</v>
      </c>
    </row>
    <row r="1201" spans="1:4" ht="41.45">
      <c r="A1201" s="68" t="s">
        <v>1771</v>
      </c>
      <c r="B1201" s="68" t="s">
        <v>151</v>
      </c>
      <c r="C1201" s="68" t="s">
        <v>375</v>
      </c>
      <c r="D1201" s="68" t="s">
        <v>3</v>
      </c>
    </row>
    <row r="1202" spans="1:4" ht="27.6">
      <c r="A1202" s="68" t="s">
        <v>1772</v>
      </c>
      <c r="B1202" s="68" t="s">
        <v>151</v>
      </c>
      <c r="C1202" s="68" t="s">
        <v>375</v>
      </c>
      <c r="D1202" s="68" t="s">
        <v>48</v>
      </c>
    </row>
    <row r="1203" spans="1:4" ht="27.6">
      <c r="A1203" s="68" t="s">
        <v>1773</v>
      </c>
      <c r="B1203" s="68" t="s">
        <v>151</v>
      </c>
      <c r="C1203" s="68" t="s">
        <v>375</v>
      </c>
      <c r="D1203" s="68" t="s">
        <v>3</v>
      </c>
    </row>
    <row r="1204" spans="1:4" ht="41.45">
      <c r="A1204" s="68" t="s">
        <v>1774</v>
      </c>
      <c r="B1204" s="68" t="s">
        <v>151</v>
      </c>
      <c r="C1204" s="68" t="s">
        <v>375</v>
      </c>
      <c r="D1204" s="68" t="s">
        <v>646</v>
      </c>
    </row>
    <row r="1205" spans="1:4" ht="27.6">
      <c r="A1205" s="68" t="s">
        <v>1775</v>
      </c>
      <c r="B1205" s="68" t="s">
        <v>151</v>
      </c>
      <c r="C1205" s="68" t="s">
        <v>375</v>
      </c>
      <c r="D1205" s="68" t="s">
        <v>3</v>
      </c>
    </row>
    <row r="1206" spans="1:4" ht="27.6">
      <c r="A1206" s="68" t="s">
        <v>1776</v>
      </c>
      <c r="B1206" s="68" t="s">
        <v>151</v>
      </c>
      <c r="C1206" s="68" t="s">
        <v>375</v>
      </c>
      <c r="D1206" s="68" t="s">
        <v>646</v>
      </c>
    </row>
    <row r="1207" spans="1:4" ht="41.45">
      <c r="A1207" s="68" t="s">
        <v>1777</v>
      </c>
      <c r="B1207" s="68" t="s">
        <v>151</v>
      </c>
      <c r="C1207" s="68" t="s">
        <v>375</v>
      </c>
      <c r="D1207" s="68" t="s">
        <v>648</v>
      </c>
    </row>
    <row r="1208" spans="1:4" ht="27.6">
      <c r="A1208" s="68" t="s">
        <v>1778</v>
      </c>
      <c r="B1208" s="68" t="s">
        <v>152</v>
      </c>
      <c r="C1208" s="68" t="s">
        <v>435</v>
      </c>
      <c r="D1208" s="68" t="s">
        <v>648</v>
      </c>
    </row>
    <row r="1209" spans="1:4" ht="27.6">
      <c r="A1209" s="68" t="s">
        <v>1779</v>
      </c>
      <c r="B1209" s="68" t="s">
        <v>152</v>
      </c>
      <c r="C1209" s="68" t="s">
        <v>435</v>
      </c>
      <c r="D1209" s="68" t="s">
        <v>648</v>
      </c>
    </row>
    <row r="1210" spans="1:4" ht="27.6">
      <c r="A1210" s="68" t="s">
        <v>1780</v>
      </c>
      <c r="B1210" s="68" t="s">
        <v>152</v>
      </c>
      <c r="C1210" s="68" t="s">
        <v>435</v>
      </c>
      <c r="D1210" s="68" t="s">
        <v>648</v>
      </c>
    </row>
    <row r="1211" spans="1:4" ht="27.6">
      <c r="A1211" s="68" t="s">
        <v>1781</v>
      </c>
      <c r="B1211" s="68" t="s">
        <v>152</v>
      </c>
      <c r="C1211" s="68" t="s">
        <v>435</v>
      </c>
      <c r="D1211" s="68" t="s">
        <v>48</v>
      </c>
    </row>
    <row r="1212" spans="1:4" ht="27.6">
      <c r="A1212" s="68" t="s">
        <v>1782</v>
      </c>
      <c r="B1212" s="68" t="s">
        <v>152</v>
      </c>
      <c r="C1212" s="68" t="s">
        <v>435</v>
      </c>
      <c r="D1212" s="68" t="s">
        <v>48</v>
      </c>
    </row>
    <row r="1213" spans="1:4" ht="27.6">
      <c r="A1213" s="68" t="s">
        <v>1783</v>
      </c>
      <c r="B1213" s="68" t="s">
        <v>152</v>
      </c>
      <c r="C1213" s="68" t="s">
        <v>435</v>
      </c>
      <c r="D1213" s="68" t="s">
        <v>48</v>
      </c>
    </row>
    <row r="1214" spans="1:4" ht="27.6">
      <c r="A1214" s="68" t="s">
        <v>1784</v>
      </c>
      <c r="B1214" s="68" t="s">
        <v>152</v>
      </c>
      <c r="C1214" s="68" t="s">
        <v>435</v>
      </c>
      <c r="D1214" s="68" t="s">
        <v>48</v>
      </c>
    </row>
    <row r="1215" spans="1:4" ht="27.6">
      <c r="A1215" s="68" t="s">
        <v>1785</v>
      </c>
      <c r="B1215" s="68" t="s">
        <v>152</v>
      </c>
      <c r="C1215" s="68" t="s">
        <v>435</v>
      </c>
      <c r="D1215" s="68" t="s">
        <v>648</v>
      </c>
    </row>
    <row r="1216" spans="1:4">
      <c r="A1216" s="68" t="s">
        <v>1786</v>
      </c>
      <c r="B1216" s="68" t="s">
        <v>152</v>
      </c>
      <c r="C1216" s="68" t="s">
        <v>435</v>
      </c>
      <c r="D1216" s="68" t="s">
        <v>648</v>
      </c>
    </row>
    <row r="1217" spans="1:4" ht="27.6">
      <c r="A1217" s="68" t="s">
        <v>1278</v>
      </c>
      <c r="B1217" s="68" t="s">
        <v>152</v>
      </c>
      <c r="C1217" s="68" t="s">
        <v>435</v>
      </c>
      <c r="D1217" s="68" t="s">
        <v>648</v>
      </c>
    </row>
    <row r="1218" spans="1:4" ht="41.45">
      <c r="A1218" s="68" t="s">
        <v>1787</v>
      </c>
      <c r="B1218" s="68" t="s">
        <v>152</v>
      </c>
      <c r="C1218" s="68" t="s">
        <v>435</v>
      </c>
      <c r="D1218" s="68" t="s">
        <v>648</v>
      </c>
    </row>
    <row r="1219" spans="1:4" ht="27.6">
      <c r="A1219" s="68" t="s">
        <v>1788</v>
      </c>
      <c r="B1219" s="68" t="s">
        <v>152</v>
      </c>
      <c r="C1219" s="68" t="s">
        <v>435</v>
      </c>
      <c r="D1219" s="68" t="s">
        <v>3</v>
      </c>
    </row>
    <row r="1220" spans="1:4" ht="27.6">
      <c r="A1220" s="68" t="s">
        <v>1789</v>
      </c>
      <c r="B1220" s="68" t="s">
        <v>152</v>
      </c>
      <c r="C1220" s="68" t="s">
        <v>435</v>
      </c>
      <c r="D1220" s="68" t="s">
        <v>646</v>
      </c>
    </row>
    <row r="1221" spans="1:4">
      <c r="A1221" s="68" t="s">
        <v>1790</v>
      </c>
      <c r="B1221" s="68" t="s">
        <v>152</v>
      </c>
      <c r="C1221" s="68" t="s">
        <v>435</v>
      </c>
      <c r="D1221" s="68" t="s">
        <v>648</v>
      </c>
    </row>
    <row r="1222" spans="1:4" ht="27.6">
      <c r="A1222" s="68" t="s">
        <v>1791</v>
      </c>
      <c r="B1222" s="68" t="s">
        <v>152</v>
      </c>
      <c r="C1222" s="68" t="s">
        <v>435</v>
      </c>
      <c r="D1222" s="68" t="s">
        <v>48</v>
      </c>
    </row>
    <row r="1223" spans="1:4" ht="27.6">
      <c r="A1223" s="68" t="s">
        <v>1792</v>
      </c>
      <c r="B1223" s="68" t="s">
        <v>152</v>
      </c>
      <c r="C1223" s="68" t="s">
        <v>435</v>
      </c>
      <c r="D1223" s="68" t="s">
        <v>646</v>
      </c>
    </row>
    <row r="1224" spans="1:4" ht="27.6">
      <c r="A1224" s="68" t="s">
        <v>1792</v>
      </c>
      <c r="B1224" s="68" t="s">
        <v>152</v>
      </c>
      <c r="C1224" s="68" t="s">
        <v>435</v>
      </c>
      <c r="D1224" s="68" t="s">
        <v>646</v>
      </c>
    </row>
    <row r="1225" spans="1:4" ht="27.6">
      <c r="A1225" s="68" t="s">
        <v>1793</v>
      </c>
      <c r="B1225" s="68" t="s">
        <v>152</v>
      </c>
      <c r="C1225" s="68" t="s">
        <v>435</v>
      </c>
      <c r="D1225" s="68" t="s">
        <v>48</v>
      </c>
    </row>
    <row r="1226" spans="1:4" ht="27.6">
      <c r="A1226" s="68" t="s">
        <v>1794</v>
      </c>
      <c r="B1226" s="68" t="s">
        <v>152</v>
      </c>
      <c r="C1226" s="68" t="s">
        <v>435</v>
      </c>
      <c r="D1226" s="68" t="s">
        <v>48</v>
      </c>
    </row>
    <row r="1227" spans="1:4" ht="27.6">
      <c r="A1227" s="68" t="s">
        <v>796</v>
      </c>
      <c r="B1227" s="68" t="s">
        <v>152</v>
      </c>
      <c r="C1227" s="68" t="s">
        <v>435</v>
      </c>
      <c r="D1227" s="68" t="s">
        <v>48</v>
      </c>
    </row>
    <row r="1228" spans="1:4" ht="27.6">
      <c r="A1228" s="68" t="s">
        <v>1795</v>
      </c>
      <c r="B1228" s="68" t="s">
        <v>152</v>
      </c>
      <c r="C1228" s="68" t="s">
        <v>435</v>
      </c>
      <c r="D1228" s="68" t="s">
        <v>3</v>
      </c>
    </row>
    <row r="1229" spans="1:4" ht="27.6">
      <c r="A1229" s="68" t="s">
        <v>1796</v>
      </c>
      <c r="B1229" s="68" t="s">
        <v>152</v>
      </c>
      <c r="C1229" s="68" t="s">
        <v>435</v>
      </c>
      <c r="D1229" s="68" t="s">
        <v>3</v>
      </c>
    </row>
    <row r="1230" spans="1:4">
      <c r="A1230" s="68" t="s">
        <v>1797</v>
      </c>
      <c r="B1230" s="68" t="s">
        <v>152</v>
      </c>
      <c r="C1230" s="68" t="s">
        <v>435</v>
      </c>
      <c r="D1230" s="68" t="s">
        <v>3</v>
      </c>
    </row>
    <row r="1231" spans="1:4">
      <c r="A1231" s="68" t="s">
        <v>1798</v>
      </c>
      <c r="B1231" s="68" t="s">
        <v>152</v>
      </c>
      <c r="C1231" s="68" t="s">
        <v>435</v>
      </c>
      <c r="D1231" s="68" t="s">
        <v>3</v>
      </c>
    </row>
    <row r="1232" spans="1:4">
      <c r="A1232" s="68" t="s">
        <v>1799</v>
      </c>
      <c r="B1232" s="68" t="s">
        <v>152</v>
      </c>
      <c r="C1232" s="68" t="s">
        <v>435</v>
      </c>
      <c r="D1232" s="68" t="s">
        <v>648</v>
      </c>
    </row>
    <row r="1233" spans="1:4">
      <c r="A1233" s="68" t="s">
        <v>1800</v>
      </c>
      <c r="B1233" s="68" t="s">
        <v>152</v>
      </c>
      <c r="C1233" s="68" t="s">
        <v>435</v>
      </c>
      <c r="D1233" s="68" t="s">
        <v>646</v>
      </c>
    </row>
    <row r="1234" spans="1:4" ht="27.6">
      <c r="A1234" s="68" t="s">
        <v>1801</v>
      </c>
      <c r="B1234" s="68" t="s">
        <v>152</v>
      </c>
      <c r="C1234" s="68" t="s">
        <v>435</v>
      </c>
      <c r="D1234" s="68" t="s">
        <v>48</v>
      </c>
    </row>
    <row r="1235" spans="1:4" ht="27.6">
      <c r="A1235" s="68" t="s">
        <v>1802</v>
      </c>
      <c r="B1235" s="68" t="s">
        <v>152</v>
      </c>
      <c r="C1235" s="68" t="s">
        <v>435</v>
      </c>
      <c r="D1235" s="68" t="s">
        <v>48</v>
      </c>
    </row>
    <row r="1236" spans="1:4" ht="27.6">
      <c r="A1236" s="68" t="s">
        <v>1803</v>
      </c>
      <c r="B1236" s="68" t="s">
        <v>152</v>
      </c>
      <c r="C1236" s="68" t="s">
        <v>435</v>
      </c>
      <c r="D1236" s="68" t="s">
        <v>648</v>
      </c>
    </row>
    <row r="1237" spans="1:4">
      <c r="A1237" s="68" t="s">
        <v>1804</v>
      </c>
      <c r="B1237" s="68" t="s">
        <v>152</v>
      </c>
      <c r="C1237" s="68" t="s">
        <v>435</v>
      </c>
      <c r="D1237" s="68" t="s">
        <v>648</v>
      </c>
    </row>
    <row r="1238" spans="1:4" ht="27.6">
      <c r="A1238" s="68" t="s">
        <v>1805</v>
      </c>
      <c r="B1238" s="68" t="s">
        <v>152</v>
      </c>
      <c r="C1238" s="68" t="s">
        <v>435</v>
      </c>
      <c r="D1238" s="68" t="s">
        <v>648</v>
      </c>
    </row>
    <row r="1239" spans="1:4">
      <c r="A1239" s="68" t="s">
        <v>1806</v>
      </c>
      <c r="B1239" s="68" t="s">
        <v>152</v>
      </c>
      <c r="C1239" s="68" t="s">
        <v>435</v>
      </c>
      <c r="D1239" s="68" t="s">
        <v>648</v>
      </c>
    </row>
    <row r="1240" spans="1:4" ht="27.6">
      <c r="A1240" s="68" t="s">
        <v>1807</v>
      </c>
      <c r="B1240" s="68" t="s">
        <v>152</v>
      </c>
      <c r="C1240" s="68" t="s">
        <v>435</v>
      </c>
      <c r="D1240" s="68" t="s">
        <v>3</v>
      </c>
    </row>
    <row r="1241" spans="1:4">
      <c r="A1241" s="68" t="s">
        <v>1808</v>
      </c>
      <c r="B1241" s="68" t="s">
        <v>152</v>
      </c>
      <c r="C1241" s="68" t="s">
        <v>435</v>
      </c>
      <c r="D1241" s="68" t="s">
        <v>3</v>
      </c>
    </row>
    <row r="1242" spans="1:4" ht="27.6">
      <c r="A1242" s="68" t="s">
        <v>1809</v>
      </c>
      <c r="B1242" s="68" t="s">
        <v>152</v>
      </c>
      <c r="C1242" s="68" t="s">
        <v>435</v>
      </c>
      <c r="D1242" s="68" t="s">
        <v>648</v>
      </c>
    </row>
    <row r="1243" spans="1:4" ht="27.6">
      <c r="A1243" s="68" t="s">
        <v>1810</v>
      </c>
      <c r="B1243" s="68" t="s">
        <v>152</v>
      </c>
      <c r="C1243" s="68" t="s">
        <v>435</v>
      </c>
      <c r="D1243" s="68" t="s">
        <v>648</v>
      </c>
    </row>
    <row r="1244" spans="1:4" ht="27.6">
      <c r="A1244" s="68" t="s">
        <v>1810</v>
      </c>
      <c r="B1244" s="68" t="s">
        <v>152</v>
      </c>
      <c r="C1244" s="68" t="s">
        <v>435</v>
      </c>
      <c r="D1244" s="68" t="s">
        <v>646</v>
      </c>
    </row>
    <row r="1245" spans="1:4" ht="27.6">
      <c r="A1245" s="68" t="s">
        <v>1811</v>
      </c>
      <c r="B1245" s="68" t="s">
        <v>152</v>
      </c>
      <c r="C1245" s="68" t="s">
        <v>435</v>
      </c>
      <c r="D1245" s="68" t="s">
        <v>648</v>
      </c>
    </row>
    <row r="1246" spans="1:4">
      <c r="A1246" s="68" t="s">
        <v>964</v>
      </c>
      <c r="B1246" s="68" t="s">
        <v>152</v>
      </c>
      <c r="C1246" s="68" t="s">
        <v>435</v>
      </c>
      <c r="D1246" s="68" t="s">
        <v>648</v>
      </c>
    </row>
    <row r="1247" spans="1:4" ht="27.6">
      <c r="A1247" s="68" t="s">
        <v>1812</v>
      </c>
      <c r="B1247" s="68" t="s">
        <v>152</v>
      </c>
      <c r="C1247" s="68" t="s">
        <v>435</v>
      </c>
      <c r="D1247" s="68" t="s">
        <v>48</v>
      </c>
    </row>
    <row r="1248" spans="1:4" ht="27.6">
      <c r="A1248" s="68" t="s">
        <v>1813</v>
      </c>
      <c r="B1248" s="68" t="s">
        <v>152</v>
      </c>
      <c r="C1248" s="68" t="s">
        <v>435</v>
      </c>
      <c r="D1248" s="68" t="s">
        <v>48</v>
      </c>
    </row>
    <row r="1249" spans="1:4" ht="27.6">
      <c r="A1249" s="68" t="s">
        <v>1814</v>
      </c>
      <c r="B1249" s="68" t="s">
        <v>153</v>
      </c>
      <c r="C1249" s="68" t="s">
        <v>435</v>
      </c>
      <c r="D1249" s="68" t="s">
        <v>3</v>
      </c>
    </row>
    <row r="1250" spans="1:4" ht="27.6">
      <c r="A1250" s="68" t="s">
        <v>1815</v>
      </c>
      <c r="B1250" s="68" t="s">
        <v>153</v>
      </c>
      <c r="C1250" s="68" t="s">
        <v>435</v>
      </c>
      <c r="D1250" s="68" t="s">
        <v>648</v>
      </c>
    </row>
    <row r="1251" spans="1:4">
      <c r="A1251" s="68" t="s">
        <v>724</v>
      </c>
      <c r="B1251" s="68" t="s">
        <v>153</v>
      </c>
      <c r="C1251" s="68" t="s">
        <v>435</v>
      </c>
      <c r="D1251" s="68" t="s">
        <v>3</v>
      </c>
    </row>
    <row r="1252" spans="1:4">
      <c r="A1252" s="68" t="s">
        <v>1816</v>
      </c>
      <c r="B1252" s="68" t="s">
        <v>153</v>
      </c>
      <c r="C1252" s="68" t="s">
        <v>435</v>
      </c>
      <c r="D1252" s="68" t="s">
        <v>3</v>
      </c>
    </row>
    <row r="1253" spans="1:4">
      <c r="A1253" s="68" t="s">
        <v>1817</v>
      </c>
      <c r="B1253" s="68" t="s">
        <v>153</v>
      </c>
      <c r="C1253" s="68" t="s">
        <v>435</v>
      </c>
      <c r="D1253" s="68" t="s">
        <v>3</v>
      </c>
    </row>
    <row r="1254" spans="1:4" ht="41.45">
      <c r="A1254" s="68" t="s">
        <v>1818</v>
      </c>
      <c r="B1254" s="68" t="s">
        <v>153</v>
      </c>
      <c r="C1254" s="68" t="s">
        <v>435</v>
      </c>
      <c r="D1254" s="68" t="s">
        <v>48</v>
      </c>
    </row>
    <row r="1255" spans="1:4" ht="27.6">
      <c r="A1255" s="68" t="s">
        <v>1819</v>
      </c>
      <c r="B1255" s="68" t="s">
        <v>153</v>
      </c>
      <c r="C1255" s="68" t="s">
        <v>435</v>
      </c>
      <c r="D1255" s="68" t="s">
        <v>648</v>
      </c>
    </row>
    <row r="1256" spans="1:4" ht="27.6">
      <c r="A1256" s="68" t="s">
        <v>1820</v>
      </c>
      <c r="B1256" s="68" t="s">
        <v>153</v>
      </c>
      <c r="C1256" s="68" t="s">
        <v>435</v>
      </c>
      <c r="D1256" s="68" t="s">
        <v>648</v>
      </c>
    </row>
    <row r="1257" spans="1:4" ht="27.6">
      <c r="A1257" s="68" t="s">
        <v>1821</v>
      </c>
      <c r="B1257" s="68" t="s">
        <v>153</v>
      </c>
      <c r="C1257" s="68" t="s">
        <v>435</v>
      </c>
      <c r="D1257" s="68" t="s">
        <v>648</v>
      </c>
    </row>
    <row r="1258" spans="1:4">
      <c r="A1258" s="68" t="s">
        <v>964</v>
      </c>
      <c r="B1258" s="68" t="s">
        <v>153</v>
      </c>
      <c r="C1258" s="68" t="s">
        <v>435</v>
      </c>
      <c r="D1258" s="68" t="s">
        <v>648</v>
      </c>
    </row>
    <row r="1259" spans="1:4" ht="27.6">
      <c r="A1259" s="68" t="s">
        <v>1822</v>
      </c>
      <c r="B1259" s="68" t="s">
        <v>153</v>
      </c>
      <c r="C1259" s="68" t="s">
        <v>435</v>
      </c>
      <c r="D1259" s="68" t="s">
        <v>648</v>
      </c>
    </row>
    <row r="1260" spans="1:4">
      <c r="A1260" s="68" t="s">
        <v>1823</v>
      </c>
      <c r="B1260" s="68" t="s">
        <v>153</v>
      </c>
      <c r="C1260" s="68" t="s">
        <v>435</v>
      </c>
      <c r="D1260" s="68" t="s">
        <v>648</v>
      </c>
    </row>
    <row r="1261" spans="1:4" ht="27.6">
      <c r="A1261" s="68" t="s">
        <v>1824</v>
      </c>
      <c r="B1261" s="68" t="s">
        <v>154</v>
      </c>
      <c r="C1261" s="68" t="s">
        <v>17</v>
      </c>
      <c r="D1261" s="68" t="s">
        <v>48</v>
      </c>
    </row>
    <row r="1262" spans="1:4" ht="27.6">
      <c r="A1262" s="68" t="s">
        <v>1825</v>
      </c>
      <c r="B1262" s="68" t="s">
        <v>154</v>
      </c>
      <c r="C1262" s="68" t="s">
        <v>17</v>
      </c>
      <c r="D1262" s="68" t="s">
        <v>48</v>
      </c>
    </row>
    <row r="1263" spans="1:4" ht="27.6">
      <c r="A1263" s="68" t="s">
        <v>1826</v>
      </c>
      <c r="B1263" s="68" t="s">
        <v>154</v>
      </c>
      <c r="C1263" s="68" t="s">
        <v>17</v>
      </c>
      <c r="D1263" s="68" t="s">
        <v>48</v>
      </c>
    </row>
    <row r="1264" spans="1:4" ht="27.6">
      <c r="A1264" s="68" t="s">
        <v>1827</v>
      </c>
      <c r="B1264" s="68" t="s">
        <v>154</v>
      </c>
      <c r="C1264" s="68" t="s">
        <v>17</v>
      </c>
      <c r="D1264" s="68" t="s">
        <v>48</v>
      </c>
    </row>
    <row r="1265" spans="1:4" ht="27.6">
      <c r="A1265" s="68" t="s">
        <v>1828</v>
      </c>
      <c r="B1265" s="68" t="s">
        <v>154</v>
      </c>
      <c r="C1265" s="68" t="s">
        <v>17</v>
      </c>
      <c r="D1265" s="68" t="s">
        <v>48</v>
      </c>
    </row>
    <row r="1266" spans="1:4" ht="27.6">
      <c r="A1266" s="68" t="s">
        <v>1829</v>
      </c>
      <c r="B1266" s="68" t="s">
        <v>154</v>
      </c>
      <c r="C1266" s="68" t="s">
        <v>17</v>
      </c>
      <c r="D1266" s="68" t="s">
        <v>48</v>
      </c>
    </row>
    <row r="1267" spans="1:4" ht="27.6">
      <c r="A1267" s="68" t="s">
        <v>1830</v>
      </c>
      <c r="B1267" s="68" t="s">
        <v>154</v>
      </c>
      <c r="C1267" s="68" t="s">
        <v>17</v>
      </c>
      <c r="D1267" s="68" t="s">
        <v>48</v>
      </c>
    </row>
    <row r="1268" spans="1:4" ht="55.15">
      <c r="A1268" s="68" t="s">
        <v>1831</v>
      </c>
      <c r="B1268" s="68" t="s">
        <v>156</v>
      </c>
      <c r="C1268" s="68" t="s">
        <v>17</v>
      </c>
      <c r="D1268" s="68" t="s">
        <v>648</v>
      </c>
    </row>
    <row r="1269" spans="1:4" ht="27.6">
      <c r="A1269" s="68" t="s">
        <v>1832</v>
      </c>
      <c r="B1269" s="68" t="s">
        <v>156</v>
      </c>
      <c r="C1269" s="68" t="s">
        <v>17</v>
      </c>
      <c r="D1269" s="68" t="s">
        <v>48</v>
      </c>
    </row>
    <row r="1270" spans="1:4" ht="27.6">
      <c r="A1270" s="68" t="s">
        <v>1833</v>
      </c>
      <c r="B1270" s="68" t="s">
        <v>156</v>
      </c>
      <c r="C1270" s="68" t="s">
        <v>17</v>
      </c>
      <c r="D1270" s="68" t="s">
        <v>648</v>
      </c>
    </row>
    <row r="1271" spans="1:4" ht="27.6">
      <c r="A1271" s="68" t="s">
        <v>1834</v>
      </c>
      <c r="B1271" s="68" t="s">
        <v>156</v>
      </c>
      <c r="C1271" s="68" t="s">
        <v>17</v>
      </c>
      <c r="D1271" s="68" t="s">
        <v>48</v>
      </c>
    </row>
    <row r="1272" spans="1:4" ht="27.6">
      <c r="A1272" s="68" t="s">
        <v>1835</v>
      </c>
      <c r="B1272" s="68" t="s">
        <v>156</v>
      </c>
      <c r="C1272" s="68" t="s">
        <v>17</v>
      </c>
      <c r="D1272" s="68" t="s">
        <v>3</v>
      </c>
    </row>
    <row r="1273" spans="1:4" ht="27.6">
      <c r="A1273" s="68" t="s">
        <v>1836</v>
      </c>
      <c r="B1273" s="68" t="s">
        <v>156</v>
      </c>
      <c r="C1273" s="68" t="s">
        <v>17</v>
      </c>
      <c r="D1273" s="68" t="s">
        <v>48</v>
      </c>
    </row>
    <row r="1274" spans="1:4">
      <c r="A1274" s="68" t="s">
        <v>1837</v>
      </c>
      <c r="B1274" s="68" t="s">
        <v>156</v>
      </c>
      <c r="C1274" s="68" t="s">
        <v>17</v>
      </c>
      <c r="D1274" s="68" t="s">
        <v>3</v>
      </c>
    </row>
    <row r="1275" spans="1:4" ht="27.6">
      <c r="A1275" s="68" t="s">
        <v>1838</v>
      </c>
      <c r="B1275" s="68" t="s">
        <v>156</v>
      </c>
      <c r="C1275" s="68" t="s">
        <v>17</v>
      </c>
      <c r="D1275" s="68" t="s">
        <v>3</v>
      </c>
    </row>
    <row r="1276" spans="1:4" ht="27.6">
      <c r="A1276" s="68" t="s">
        <v>1839</v>
      </c>
      <c r="B1276" s="68" t="s">
        <v>156</v>
      </c>
      <c r="C1276" s="68" t="s">
        <v>17</v>
      </c>
      <c r="D1276" s="68" t="s">
        <v>48</v>
      </c>
    </row>
    <row r="1277" spans="1:4" ht="27.6">
      <c r="A1277" s="68" t="s">
        <v>1840</v>
      </c>
      <c r="B1277" s="68" t="s">
        <v>156</v>
      </c>
      <c r="C1277" s="68" t="s">
        <v>17</v>
      </c>
      <c r="D1277" s="68" t="s">
        <v>3</v>
      </c>
    </row>
    <row r="1278" spans="1:4" ht="41.45">
      <c r="A1278" s="68" t="s">
        <v>1841</v>
      </c>
      <c r="B1278" s="68" t="s">
        <v>156</v>
      </c>
      <c r="C1278" s="68" t="s">
        <v>17</v>
      </c>
      <c r="D1278" s="68" t="s">
        <v>3</v>
      </c>
    </row>
    <row r="1279" spans="1:4" ht="41.45">
      <c r="A1279" s="68" t="s">
        <v>1842</v>
      </c>
      <c r="B1279" s="68" t="s">
        <v>156</v>
      </c>
      <c r="C1279" s="68" t="s">
        <v>17</v>
      </c>
      <c r="D1279" s="68" t="s">
        <v>648</v>
      </c>
    </row>
    <row r="1280" spans="1:4" ht="27.6">
      <c r="A1280" s="68" t="s">
        <v>1843</v>
      </c>
      <c r="B1280" s="68" t="s">
        <v>157</v>
      </c>
      <c r="C1280" s="68" t="s">
        <v>348</v>
      </c>
      <c r="D1280" s="68" t="s">
        <v>48</v>
      </c>
    </row>
    <row r="1281" spans="1:4" ht="27.6">
      <c r="A1281" s="68" t="s">
        <v>1844</v>
      </c>
      <c r="B1281" s="68" t="s">
        <v>157</v>
      </c>
      <c r="C1281" s="68" t="s">
        <v>348</v>
      </c>
      <c r="D1281" s="68" t="s">
        <v>648</v>
      </c>
    </row>
    <row r="1282" spans="1:4" ht="41.45">
      <c r="A1282" s="68" t="s">
        <v>1845</v>
      </c>
      <c r="B1282" s="68" t="s">
        <v>159</v>
      </c>
      <c r="C1282" s="68" t="s">
        <v>374</v>
      </c>
      <c r="D1282" s="68" t="s">
        <v>648</v>
      </c>
    </row>
    <row r="1283" spans="1:4" ht="27.6">
      <c r="A1283" s="68" t="s">
        <v>1846</v>
      </c>
      <c r="B1283" s="68" t="s">
        <v>159</v>
      </c>
      <c r="C1283" s="68" t="s">
        <v>374</v>
      </c>
      <c r="D1283" s="68" t="s">
        <v>48</v>
      </c>
    </row>
    <row r="1284" spans="1:4" ht="41.45">
      <c r="A1284" s="68" t="s">
        <v>1847</v>
      </c>
      <c r="B1284" s="68" t="s">
        <v>159</v>
      </c>
      <c r="C1284" s="68" t="s">
        <v>374</v>
      </c>
      <c r="D1284" s="68" t="s">
        <v>648</v>
      </c>
    </row>
    <row r="1285" spans="1:4" ht="27.6">
      <c r="A1285" s="68" t="s">
        <v>1848</v>
      </c>
      <c r="B1285" s="68" t="s">
        <v>160</v>
      </c>
      <c r="C1285" s="68" t="s">
        <v>374</v>
      </c>
      <c r="D1285" s="68" t="s">
        <v>48</v>
      </c>
    </row>
    <row r="1286" spans="1:4" ht="41.45">
      <c r="A1286" s="68" t="s">
        <v>1849</v>
      </c>
      <c r="B1286" s="68" t="s">
        <v>160</v>
      </c>
      <c r="C1286" s="68" t="s">
        <v>374</v>
      </c>
      <c r="D1286" s="68" t="s">
        <v>48</v>
      </c>
    </row>
    <row r="1287" spans="1:4" ht="41.45">
      <c r="A1287" s="68" t="s">
        <v>1850</v>
      </c>
      <c r="B1287" s="68" t="s">
        <v>160</v>
      </c>
      <c r="C1287" s="68" t="s">
        <v>374</v>
      </c>
      <c r="D1287" s="68" t="s">
        <v>48</v>
      </c>
    </row>
    <row r="1288" spans="1:4" ht="41.45">
      <c r="A1288" s="68" t="s">
        <v>1851</v>
      </c>
      <c r="B1288" s="68" t="s">
        <v>160</v>
      </c>
      <c r="C1288" s="68" t="s">
        <v>374</v>
      </c>
      <c r="D1288" s="68" t="s">
        <v>48</v>
      </c>
    </row>
    <row r="1289" spans="1:4" ht="27.6">
      <c r="A1289" s="68" t="s">
        <v>1852</v>
      </c>
      <c r="B1289" s="68" t="s">
        <v>160</v>
      </c>
      <c r="C1289" s="68" t="s">
        <v>374</v>
      </c>
      <c r="D1289" s="68" t="s">
        <v>48</v>
      </c>
    </row>
    <row r="1290" spans="1:4" ht="41.45">
      <c r="A1290" s="68" t="s">
        <v>1853</v>
      </c>
      <c r="B1290" s="68" t="s">
        <v>160</v>
      </c>
      <c r="C1290" s="68" t="s">
        <v>374</v>
      </c>
      <c r="D1290" s="68" t="s">
        <v>48</v>
      </c>
    </row>
    <row r="1291" spans="1:4" ht="27.6">
      <c r="A1291" s="68" t="s">
        <v>1854</v>
      </c>
      <c r="B1291" s="68" t="s">
        <v>160</v>
      </c>
      <c r="C1291" s="68" t="s">
        <v>374</v>
      </c>
      <c r="D1291" s="68" t="s">
        <v>48</v>
      </c>
    </row>
    <row r="1292" spans="1:4" ht="27.6">
      <c r="A1292" s="68" t="s">
        <v>1855</v>
      </c>
      <c r="B1292" s="68" t="s">
        <v>160</v>
      </c>
      <c r="C1292" s="68" t="s">
        <v>374</v>
      </c>
      <c r="D1292" s="68" t="s">
        <v>48</v>
      </c>
    </row>
    <row r="1293" spans="1:4">
      <c r="A1293" s="68" t="s">
        <v>1856</v>
      </c>
      <c r="B1293" s="68" t="s">
        <v>160</v>
      </c>
      <c r="C1293" s="68" t="s">
        <v>374</v>
      </c>
      <c r="D1293" s="68" t="s">
        <v>3</v>
      </c>
    </row>
    <row r="1294" spans="1:4" ht="27.6">
      <c r="A1294" s="68" t="s">
        <v>1857</v>
      </c>
      <c r="B1294" s="68" t="s">
        <v>160</v>
      </c>
      <c r="C1294" s="68" t="s">
        <v>374</v>
      </c>
      <c r="D1294" s="68" t="s">
        <v>48</v>
      </c>
    </row>
    <row r="1295" spans="1:4" ht="27.6">
      <c r="A1295" s="68" t="s">
        <v>1858</v>
      </c>
      <c r="B1295" s="68" t="s">
        <v>160</v>
      </c>
      <c r="C1295" s="68" t="s">
        <v>374</v>
      </c>
      <c r="D1295" s="68" t="s">
        <v>48</v>
      </c>
    </row>
    <row r="1296" spans="1:4" ht="27.6">
      <c r="A1296" s="68" t="s">
        <v>1859</v>
      </c>
      <c r="B1296" s="68" t="s">
        <v>160</v>
      </c>
      <c r="C1296" s="68" t="s">
        <v>374</v>
      </c>
      <c r="D1296" s="68" t="s">
        <v>48</v>
      </c>
    </row>
    <row r="1297" spans="1:4" ht="27.6">
      <c r="A1297" s="68" t="s">
        <v>1860</v>
      </c>
      <c r="B1297" s="68" t="s">
        <v>160</v>
      </c>
      <c r="C1297" s="68" t="s">
        <v>374</v>
      </c>
      <c r="D1297" s="68" t="s">
        <v>48</v>
      </c>
    </row>
    <row r="1298" spans="1:4" ht="27.6">
      <c r="A1298" s="68" t="s">
        <v>1861</v>
      </c>
      <c r="B1298" s="68" t="s">
        <v>160</v>
      </c>
      <c r="C1298" s="68" t="s">
        <v>374</v>
      </c>
      <c r="D1298" s="68" t="s">
        <v>48</v>
      </c>
    </row>
    <row r="1299" spans="1:4" ht="27.6">
      <c r="A1299" s="68" t="s">
        <v>1862</v>
      </c>
      <c r="B1299" s="68" t="s">
        <v>160</v>
      </c>
      <c r="C1299" s="68" t="s">
        <v>374</v>
      </c>
      <c r="D1299" s="68" t="s">
        <v>48</v>
      </c>
    </row>
    <row r="1300" spans="1:4" ht="27.6">
      <c r="A1300" s="68" t="s">
        <v>1863</v>
      </c>
      <c r="B1300" s="68" t="s">
        <v>160</v>
      </c>
      <c r="C1300" s="68" t="s">
        <v>374</v>
      </c>
      <c r="D1300" s="68" t="s">
        <v>646</v>
      </c>
    </row>
    <row r="1301" spans="1:4" ht="27.6">
      <c r="A1301" s="68" t="s">
        <v>1864</v>
      </c>
      <c r="B1301" s="68" t="s">
        <v>160</v>
      </c>
      <c r="C1301" s="68" t="s">
        <v>374</v>
      </c>
      <c r="D1301" s="68" t="s">
        <v>48</v>
      </c>
    </row>
    <row r="1302" spans="1:4" ht="27.6">
      <c r="A1302" s="68" t="s">
        <v>1865</v>
      </c>
      <c r="B1302" s="68" t="s">
        <v>160</v>
      </c>
      <c r="C1302" s="68" t="s">
        <v>374</v>
      </c>
      <c r="D1302" s="68" t="s">
        <v>48</v>
      </c>
    </row>
    <row r="1303" spans="1:4" ht="27.6">
      <c r="A1303" s="68" t="s">
        <v>1863</v>
      </c>
      <c r="B1303" s="68" t="s">
        <v>161</v>
      </c>
      <c r="C1303" s="68" t="s">
        <v>374</v>
      </c>
      <c r="D1303" s="68" t="s">
        <v>646</v>
      </c>
    </row>
    <row r="1304" spans="1:4" ht="41.45">
      <c r="A1304" s="68" t="s">
        <v>1866</v>
      </c>
      <c r="B1304" s="68" t="s">
        <v>1867</v>
      </c>
      <c r="C1304" s="68" t="s">
        <v>1868</v>
      </c>
      <c r="D1304" s="68" t="s">
        <v>48</v>
      </c>
    </row>
    <row r="1305" spans="1:4" ht="27.6">
      <c r="A1305" s="68" t="s">
        <v>1869</v>
      </c>
      <c r="B1305" s="68" t="s">
        <v>1870</v>
      </c>
      <c r="C1305" s="68" t="s">
        <v>374</v>
      </c>
      <c r="D1305" s="68" t="s">
        <v>48</v>
      </c>
    </row>
    <row r="1306" spans="1:4" ht="27.6">
      <c r="A1306" s="68" t="s">
        <v>1871</v>
      </c>
      <c r="B1306" s="68" t="s">
        <v>1870</v>
      </c>
      <c r="C1306" s="68" t="s">
        <v>374</v>
      </c>
      <c r="D1306" s="68" t="s">
        <v>48</v>
      </c>
    </row>
    <row r="1307" spans="1:4" ht="27.6">
      <c r="A1307" s="68" t="s">
        <v>1872</v>
      </c>
      <c r="B1307" s="68" t="s">
        <v>1870</v>
      </c>
      <c r="C1307" s="68" t="s">
        <v>374</v>
      </c>
      <c r="D1307" s="68" t="s">
        <v>48</v>
      </c>
    </row>
    <row r="1308" spans="1:4" ht="27.6">
      <c r="A1308" s="68" t="s">
        <v>1873</v>
      </c>
      <c r="B1308" s="68" t="s">
        <v>1870</v>
      </c>
      <c r="C1308" s="68" t="s">
        <v>374</v>
      </c>
      <c r="D1308" s="68" t="s">
        <v>48</v>
      </c>
    </row>
    <row r="1309" spans="1:4" ht="41.45">
      <c r="A1309" s="68" t="s">
        <v>1874</v>
      </c>
      <c r="B1309" s="68" t="s">
        <v>1870</v>
      </c>
      <c r="C1309" s="68" t="s">
        <v>374</v>
      </c>
      <c r="D1309" s="68" t="s">
        <v>48</v>
      </c>
    </row>
    <row r="1310" spans="1:4" ht="27.6">
      <c r="A1310" s="68" t="s">
        <v>655</v>
      </c>
      <c r="B1310" s="68" t="s">
        <v>1870</v>
      </c>
      <c r="C1310" s="68" t="s">
        <v>374</v>
      </c>
      <c r="D1310" s="68" t="s">
        <v>648</v>
      </c>
    </row>
    <row r="1311" spans="1:4">
      <c r="A1311" s="68" t="s">
        <v>1875</v>
      </c>
      <c r="B1311" s="68" t="s">
        <v>1870</v>
      </c>
      <c r="C1311" s="68" t="s">
        <v>374</v>
      </c>
      <c r="D1311" s="68" t="s">
        <v>648</v>
      </c>
    </row>
    <row r="1312" spans="1:4" ht="27.6">
      <c r="A1312" s="68" t="s">
        <v>1876</v>
      </c>
      <c r="B1312" s="68" t="s">
        <v>1870</v>
      </c>
      <c r="C1312" s="68" t="s">
        <v>374</v>
      </c>
      <c r="D1312" s="68" t="s">
        <v>48</v>
      </c>
    </row>
    <row r="1313" spans="1:4" ht="27.6">
      <c r="A1313" s="68" t="s">
        <v>1877</v>
      </c>
      <c r="B1313" s="68" t="s">
        <v>1870</v>
      </c>
      <c r="C1313" s="68" t="s">
        <v>374</v>
      </c>
      <c r="D1313" s="68" t="s">
        <v>48</v>
      </c>
    </row>
    <row r="1314" spans="1:4" ht="27.6">
      <c r="A1314" s="68" t="s">
        <v>1878</v>
      </c>
      <c r="B1314" s="68" t="s">
        <v>164</v>
      </c>
      <c r="C1314" s="68" t="s">
        <v>374</v>
      </c>
      <c r="D1314" s="68" t="s">
        <v>648</v>
      </c>
    </row>
    <row r="1315" spans="1:4" ht="27.6">
      <c r="A1315" s="68" t="s">
        <v>1879</v>
      </c>
      <c r="B1315" s="68" t="s">
        <v>164</v>
      </c>
      <c r="C1315" s="68" t="s">
        <v>374</v>
      </c>
      <c r="D1315" s="68" t="s">
        <v>48</v>
      </c>
    </row>
    <row r="1316" spans="1:4" ht="27.6">
      <c r="A1316" s="68" t="s">
        <v>1880</v>
      </c>
      <c r="B1316" s="68" t="s">
        <v>164</v>
      </c>
      <c r="C1316" s="68" t="s">
        <v>374</v>
      </c>
      <c r="D1316" s="68" t="s">
        <v>48</v>
      </c>
    </row>
    <row r="1317" spans="1:4" ht="27.6">
      <c r="A1317" s="68" t="s">
        <v>1881</v>
      </c>
      <c r="B1317" s="68" t="s">
        <v>164</v>
      </c>
      <c r="C1317" s="68" t="s">
        <v>374</v>
      </c>
      <c r="D1317" s="68" t="s">
        <v>648</v>
      </c>
    </row>
    <row r="1318" spans="1:4" ht="27.6">
      <c r="A1318" s="68" t="s">
        <v>1882</v>
      </c>
      <c r="B1318" s="68" t="s">
        <v>164</v>
      </c>
      <c r="C1318" s="68" t="s">
        <v>374</v>
      </c>
      <c r="D1318" s="68" t="s">
        <v>3</v>
      </c>
    </row>
    <row r="1319" spans="1:4" ht="27.6">
      <c r="A1319" s="68" t="s">
        <v>1883</v>
      </c>
      <c r="B1319" s="68" t="s">
        <v>164</v>
      </c>
      <c r="C1319" s="68" t="s">
        <v>374</v>
      </c>
      <c r="D1319" s="68" t="s">
        <v>646</v>
      </c>
    </row>
    <row r="1320" spans="1:4" ht="27.6">
      <c r="A1320" s="68" t="s">
        <v>1884</v>
      </c>
      <c r="B1320" s="68" t="s">
        <v>164</v>
      </c>
      <c r="C1320" s="68" t="s">
        <v>374</v>
      </c>
      <c r="D1320" s="68" t="s">
        <v>48</v>
      </c>
    </row>
    <row r="1321" spans="1:4" ht="27.6">
      <c r="A1321" s="68" t="s">
        <v>1885</v>
      </c>
      <c r="B1321" s="68" t="s">
        <v>164</v>
      </c>
      <c r="C1321" s="68" t="s">
        <v>374</v>
      </c>
      <c r="D1321" s="68" t="s">
        <v>648</v>
      </c>
    </row>
    <row r="1322" spans="1:4" ht="27.6">
      <c r="A1322" s="68" t="s">
        <v>1871</v>
      </c>
      <c r="B1322" s="68" t="s">
        <v>164</v>
      </c>
      <c r="C1322" s="68" t="s">
        <v>374</v>
      </c>
      <c r="D1322" s="68" t="s">
        <v>48</v>
      </c>
    </row>
    <row r="1323" spans="1:4" ht="27.6">
      <c r="A1323" s="68" t="s">
        <v>1886</v>
      </c>
      <c r="B1323" s="68" t="s">
        <v>164</v>
      </c>
      <c r="C1323" s="68" t="s">
        <v>374</v>
      </c>
      <c r="D1323" s="68" t="s">
        <v>48</v>
      </c>
    </row>
    <row r="1324" spans="1:4" ht="27.6">
      <c r="A1324" s="68" t="s">
        <v>1887</v>
      </c>
      <c r="B1324" s="68" t="s">
        <v>164</v>
      </c>
      <c r="C1324" s="68" t="s">
        <v>374</v>
      </c>
      <c r="D1324" s="68" t="s">
        <v>48</v>
      </c>
    </row>
    <row r="1325" spans="1:4" ht="27.6">
      <c r="A1325" s="68" t="s">
        <v>1888</v>
      </c>
      <c r="B1325" s="68" t="s">
        <v>164</v>
      </c>
      <c r="C1325" s="68" t="s">
        <v>374</v>
      </c>
      <c r="D1325" s="68" t="s">
        <v>646</v>
      </c>
    </row>
    <row r="1326" spans="1:4" ht="41.45">
      <c r="A1326" s="68" t="s">
        <v>1889</v>
      </c>
      <c r="B1326" s="68" t="s">
        <v>164</v>
      </c>
      <c r="C1326" s="68" t="s">
        <v>374</v>
      </c>
      <c r="D1326" s="68" t="s">
        <v>48</v>
      </c>
    </row>
    <row r="1327" spans="1:4" ht="27.6">
      <c r="A1327" s="68" t="s">
        <v>1890</v>
      </c>
      <c r="B1327" s="68" t="s">
        <v>164</v>
      </c>
      <c r="C1327" s="68" t="s">
        <v>374</v>
      </c>
      <c r="D1327" s="68" t="s">
        <v>48</v>
      </c>
    </row>
    <row r="1328" spans="1:4" ht="27.6">
      <c r="A1328" s="68" t="s">
        <v>1891</v>
      </c>
      <c r="B1328" s="68" t="s">
        <v>164</v>
      </c>
      <c r="C1328" s="68" t="s">
        <v>374</v>
      </c>
      <c r="D1328" s="68" t="s">
        <v>646</v>
      </c>
    </row>
    <row r="1329" spans="1:4" ht="27.6">
      <c r="A1329" s="68" t="s">
        <v>1892</v>
      </c>
      <c r="B1329" s="68" t="s">
        <v>164</v>
      </c>
      <c r="C1329" s="68" t="s">
        <v>374</v>
      </c>
      <c r="D1329" s="68" t="s">
        <v>646</v>
      </c>
    </row>
    <row r="1330" spans="1:4" ht="27.6">
      <c r="A1330" s="68" t="s">
        <v>1893</v>
      </c>
      <c r="B1330" s="68" t="s">
        <v>164</v>
      </c>
      <c r="C1330" s="68" t="s">
        <v>374</v>
      </c>
      <c r="D1330" s="68" t="s">
        <v>48</v>
      </c>
    </row>
    <row r="1331" spans="1:4" ht="27.6">
      <c r="A1331" s="68" t="s">
        <v>1894</v>
      </c>
      <c r="B1331" s="68" t="s">
        <v>164</v>
      </c>
      <c r="C1331" s="68" t="s">
        <v>374</v>
      </c>
      <c r="D1331" s="68" t="s">
        <v>48</v>
      </c>
    </row>
    <row r="1332" spans="1:4" ht="41.45">
      <c r="A1332" s="68" t="s">
        <v>1895</v>
      </c>
      <c r="B1332" s="68" t="s">
        <v>164</v>
      </c>
      <c r="C1332" s="68" t="s">
        <v>374</v>
      </c>
      <c r="D1332" s="68" t="s">
        <v>48</v>
      </c>
    </row>
    <row r="1333" spans="1:4">
      <c r="A1333" s="68" t="s">
        <v>1896</v>
      </c>
      <c r="B1333" s="68" t="s">
        <v>165</v>
      </c>
      <c r="C1333" s="68" t="s">
        <v>374</v>
      </c>
      <c r="D1333" s="68" t="s">
        <v>3</v>
      </c>
    </row>
    <row r="1334" spans="1:4">
      <c r="A1334" s="68" t="s">
        <v>1897</v>
      </c>
      <c r="B1334" s="68" t="s">
        <v>165</v>
      </c>
      <c r="C1334" s="68" t="s">
        <v>374</v>
      </c>
      <c r="D1334" s="68" t="s">
        <v>648</v>
      </c>
    </row>
    <row r="1335" spans="1:4">
      <c r="A1335" s="68" t="s">
        <v>1898</v>
      </c>
      <c r="B1335" s="68" t="s">
        <v>165</v>
      </c>
      <c r="C1335" s="68" t="s">
        <v>374</v>
      </c>
      <c r="D1335" s="68" t="s">
        <v>3</v>
      </c>
    </row>
    <row r="1336" spans="1:4" ht="27.6">
      <c r="A1336" s="68" t="s">
        <v>1899</v>
      </c>
      <c r="B1336" s="68" t="s">
        <v>165</v>
      </c>
      <c r="C1336" s="68" t="s">
        <v>374</v>
      </c>
      <c r="D1336" s="68" t="s">
        <v>646</v>
      </c>
    </row>
    <row r="1337" spans="1:4" ht="27.6">
      <c r="A1337" s="68" t="s">
        <v>1900</v>
      </c>
      <c r="B1337" s="68" t="s">
        <v>165</v>
      </c>
      <c r="C1337" s="68" t="s">
        <v>374</v>
      </c>
      <c r="D1337" s="68" t="s">
        <v>648</v>
      </c>
    </row>
    <row r="1338" spans="1:4" ht="41.45">
      <c r="A1338" s="68" t="s">
        <v>1901</v>
      </c>
      <c r="B1338" s="68" t="s">
        <v>165</v>
      </c>
      <c r="C1338" s="68" t="s">
        <v>374</v>
      </c>
      <c r="D1338" s="68" t="s">
        <v>648</v>
      </c>
    </row>
    <row r="1339" spans="1:4" ht="27.6">
      <c r="A1339" s="68" t="s">
        <v>1902</v>
      </c>
      <c r="B1339" s="68" t="s">
        <v>165</v>
      </c>
      <c r="C1339" s="68" t="s">
        <v>374</v>
      </c>
      <c r="D1339" s="68" t="s">
        <v>48</v>
      </c>
    </row>
    <row r="1340" spans="1:4" ht="27.6">
      <c r="A1340" s="68" t="s">
        <v>1903</v>
      </c>
      <c r="B1340" s="68" t="s">
        <v>165</v>
      </c>
      <c r="C1340" s="68" t="s">
        <v>374</v>
      </c>
      <c r="D1340" s="68" t="s">
        <v>48</v>
      </c>
    </row>
    <row r="1341" spans="1:4" ht="27.6">
      <c r="A1341" s="68" t="s">
        <v>1904</v>
      </c>
      <c r="B1341" s="68" t="s">
        <v>165</v>
      </c>
      <c r="C1341" s="68" t="s">
        <v>374</v>
      </c>
      <c r="D1341" s="68" t="s">
        <v>48</v>
      </c>
    </row>
    <row r="1342" spans="1:4" ht="27.6">
      <c r="A1342" s="68" t="s">
        <v>1905</v>
      </c>
      <c r="B1342" s="68" t="s">
        <v>165</v>
      </c>
      <c r="C1342" s="68" t="s">
        <v>374</v>
      </c>
      <c r="D1342" s="68" t="s">
        <v>48</v>
      </c>
    </row>
    <row r="1343" spans="1:4" ht="27.6">
      <c r="A1343" s="68" t="s">
        <v>1906</v>
      </c>
      <c r="B1343" s="68" t="s">
        <v>165</v>
      </c>
      <c r="C1343" s="68" t="s">
        <v>374</v>
      </c>
      <c r="D1343" s="68" t="s">
        <v>48</v>
      </c>
    </row>
    <row r="1344" spans="1:4">
      <c r="A1344" s="68" t="s">
        <v>1907</v>
      </c>
      <c r="B1344" s="68" t="s">
        <v>165</v>
      </c>
      <c r="C1344" s="68" t="s">
        <v>374</v>
      </c>
      <c r="D1344" s="68" t="s">
        <v>648</v>
      </c>
    </row>
    <row r="1345" spans="1:4">
      <c r="A1345" s="68" t="s">
        <v>1908</v>
      </c>
      <c r="B1345" s="68" t="s">
        <v>165</v>
      </c>
      <c r="C1345" s="68" t="s">
        <v>374</v>
      </c>
      <c r="D1345" s="68" t="s">
        <v>3</v>
      </c>
    </row>
    <row r="1346" spans="1:4" ht="27.6">
      <c r="A1346" s="68" t="s">
        <v>1909</v>
      </c>
      <c r="B1346" s="68" t="s">
        <v>165</v>
      </c>
      <c r="C1346" s="68" t="s">
        <v>374</v>
      </c>
      <c r="D1346" s="68" t="s">
        <v>3</v>
      </c>
    </row>
    <row r="1347" spans="1:4" ht="27.6">
      <c r="A1347" s="68" t="s">
        <v>1910</v>
      </c>
      <c r="B1347" s="68" t="s">
        <v>165</v>
      </c>
      <c r="C1347" s="68" t="s">
        <v>374</v>
      </c>
      <c r="D1347" s="68" t="s">
        <v>48</v>
      </c>
    </row>
    <row r="1348" spans="1:4" ht="41.45">
      <c r="A1348" s="68" t="s">
        <v>1911</v>
      </c>
      <c r="B1348" s="68" t="s">
        <v>165</v>
      </c>
      <c r="C1348" s="68" t="s">
        <v>374</v>
      </c>
      <c r="D1348" s="68" t="s">
        <v>648</v>
      </c>
    </row>
    <row r="1349" spans="1:4" ht="27.6">
      <c r="A1349" s="68" t="s">
        <v>1912</v>
      </c>
      <c r="B1349" s="68" t="s">
        <v>165</v>
      </c>
      <c r="C1349" s="68" t="s">
        <v>374</v>
      </c>
      <c r="D1349" s="68" t="s">
        <v>48</v>
      </c>
    </row>
    <row r="1350" spans="1:4" ht="27.6">
      <c r="A1350" s="68" t="s">
        <v>795</v>
      </c>
      <c r="B1350" s="68" t="s">
        <v>165</v>
      </c>
      <c r="C1350" s="68" t="s">
        <v>374</v>
      </c>
      <c r="D1350" s="68" t="s">
        <v>48</v>
      </c>
    </row>
    <row r="1351" spans="1:4" ht="27.6">
      <c r="A1351" s="68" t="s">
        <v>1913</v>
      </c>
      <c r="B1351" s="68" t="s">
        <v>165</v>
      </c>
      <c r="C1351" s="68" t="s">
        <v>374</v>
      </c>
      <c r="D1351" s="68" t="s">
        <v>3</v>
      </c>
    </row>
    <row r="1352" spans="1:4">
      <c r="A1352" s="68" t="s">
        <v>1914</v>
      </c>
      <c r="B1352" s="68" t="s">
        <v>165</v>
      </c>
      <c r="C1352" s="68" t="s">
        <v>374</v>
      </c>
      <c r="D1352" s="68" t="s">
        <v>646</v>
      </c>
    </row>
    <row r="1353" spans="1:4" ht="41.45">
      <c r="A1353" s="68" t="s">
        <v>1915</v>
      </c>
      <c r="B1353" s="68" t="s">
        <v>165</v>
      </c>
      <c r="C1353" s="68" t="s">
        <v>374</v>
      </c>
      <c r="D1353" s="68" t="s">
        <v>648</v>
      </c>
    </row>
    <row r="1354" spans="1:4" ht="27.6">
      <c r="A1354" s="68" t="s">
        <v>1916</v>
      </c>
      <c r="B1354" s="68" t="s">
        <v>165</v>
      </c>
      <c r="C1354" s="68" t="s">
        <v>374</v>
      </c>
      <c r="D1354" s="68" t="s">
        <v>3</v>
      </c>
    </row>
    <row r="1355" spans="1:4" ht="41.45">
      <c r="A1355" s="68" t="s">
        <v>1917</v>
      </c>
      <c r="B1355" s="68" t="s">
        <v>165</v>
      </c>
      <c r="C1355" s="68" t="s">
        <v>374</v>
      </c>
      <c r="D1355" s="68" t="s">
        <v>48</v>
      </c>
    </row>
    <row r="1356" spans="1:4" ht="27.6">
      <c r="A1356" s="68" t="s">
        <v>1918</v>
      </c>
      <c r="B1356" s="68" t="s">
        <v>165</v>
      </c>
      <c r="C1356" s="68" t="s">
        <v>374</v>
      </c>
      <c r="D1356" s="68" t="s">
        <v>648</v>
      </c>
    </row>
    <row r="1357" spans="1:4">
      <c r="A1357" s="68" t="s">
        <v>1190</v>
      </c>
      <c r="B1357" s="68" t="s">
        <v>165</v>
      </c>
      <c r="C1357" s="68" t="s">
        <v>374</v>
      </c>
      <c r="D1357" s="68" t="s">
        <v>3</v>
      </c>
    </row>
    <row r="1358" spans="1:4" ht="27.6">
      <c r="A1358" s="68" t="s">
        <v>1919</v>
      </c>
      <c r="B1358" s="68" t="s">
        <v>165</v>
      </c>
      <c r="C1358" s="68" t="s">
        <v>374</v>
      </c>
      <c r="D1358" s="68" t="s">
        <v>648</v>
      </c>
    </row>
    <row r="1359" spans="1:4" ht="41.45">
      <c r="A1359" s="68" t="s">
        <v>1920</v>
      </c>
      <c r="B1359" s="68" t="s">
        <v>165</v>
      </c>
      <c r="C1359" s="68" t="s">
        <v>374</v>
      </c>
      <c r="D1359" s="68" t="s">
        <v>48</v>
      </c>
    </row>
    <row r="1360" spans="1:4" ht="27.6">
      <c r="A1360" s="68" t="s">
        <v>1921</v>
      </c>
      <c r="B1360" s="68" t="s">
        <v>165</v>
      </c>
      <c r="C1360" s="68" t="s">
        <v>374</v>
      </c>
      <c r="D1360" s="68" t="s">
        <v>48</v>
      </c>
    </row>
    <row r="1361" spans="1:4" ht="27.6">
      <c r="A1361" s="68" t="s">
        <v>1922</v>
      </c>
      <c r="B1361" s="68" t="s">
        <v>165</v>
      </c>
      <c r="C1361" s="68" t="s">
        <v>374</v>
      </c>
      <c r="D1361" s="68" t="s">
        <v>48</v>
      </c>
    </row>
    <row r="1362" spans="1:4" ht="27.6">
      <c r="A1362" s="68" t="s">
        <v>1923</v>
      </c>
      <c r="B1362" s="68" t="s">
        <v>165</v>
      </c>
      <c r="C1362" s="68" t="s">
        <v>374</v>
      </c>
      <c r="D1362" s="68" t="s">
        <v>48</v>
      </c>
    </row>
    <row r="1363" spans="1:4" ht="27.6">
      <c r="A1363" s="68" t="s">
        <v>1924</v>
      </c>
      <c r="B1363" s="68" t="s">
        <v>165</v>
      </c>
      <c r="C1363" s="68" t="s">
        <v>374</v>
      </c>
      <c r="D1363" s="68" t="s">
        <v>48</v>
      </c>
    </row>
    <row r="1364" spans="1:4" ht="27.6">
      <c r="A1364" s="68" t="s">
        <v>1925</v>
      </c>
      <c r="B1364" s="68" t="s">
        <v>165</v>
      </c>
      <c r="C1364" s="68" t="s">
        <v>374</v>
      </c>
      <c r="D1364" s="68" t="s">
        <v>648</v>
      </c>
    </row>
    <row r="1365" spans="1:4" ht="41.45">
      <c r="A1365" s="68" t="s">
        <v>1926</v>
      </c>
      <c r="B1365" s="68" t="s">
        <v>165</v>
      </c>
      <c r="C1365" s="68" t="s">
        <v>374</v>
      </c>
      <c r="D1365" s="68" t="s">
        <v>48</v>
      </c>
    </row>
    <row r="1366" spans="1:4" ht="27.6">
      <c r="A1366" s="68" t="s">
        <v>1927</v>
      </c>
      <c r="B1366" s="68" t="s">
        <v>165</v>
      </c>
      <c r="C1366" s="68" t="s">
        <v>374</v>
      </c>
      <c r="D1366" s="68" t="s">
        <v>48</v>
      </c>
    </row>
    <row r="1367" spans="1:4" ht="27.6">
      <c r="A1367" s="68" t="s">
        <v>1928</v>
      </c>
      <c r="B1367" s="68" t="s">
        <v>165</v>
      </c>
      <c r="C1367" s="68" t="s">
        <v>374</v>
      </c>
      <c r="D1367" s="68" t="s">
        <v>648</v>
      </c>
    </row>
    <row r="1368" spans="1:4" ht="27.6">
      <c r="A1368" s="68" t="s">
        <v>1902</v>
      </c>
      <c r="B1368" s="68" t="s">
        <v>168</v>
      </c>
      <c r="C1368" s="68" t="s">
        <v>374</v>
      </c>
      <c r="D1368" s="68" t="s">
        <v>48</v>
      </c>
    </row>
    <row r="1369" spans="1:4" ht="27.6">
      <c r="A1369" s="68" t="s">
        <v>1906</v>
      </c>
      <c r="B1369" s="68" t="s">
        <v>168</v>
      </c>
      <c r="C1369" s="68" t="s">
        <v>374</v>
      </c>
      <c r="D1369" s="68" t="s">
        <v>48</v>
      </c>
    </row>
    <row r="1370" spans="1:4" ht="27.6">
      <c r="A1370" s="68" t="s">
        <v>1908</v>
      </c>
      <c r="B1370" s="68" t="s">
        <v>168</v>
      </c>
      <c r="C1370" s="68" t="s">
        <v>374</v>
      </c>
      <c r="D1370" s="68" t="s">
        <v>3</v>
      </c>
    </row>
    <row r="1371" spans="1:4" ht="27.6">
      <c r="A1371" s="68" t="s">
        <v>1909</v>
      </c>
      <c r="B1371" s="68" t="s">
        <v>168</v>
      </c>
      <c r="C1371" s="68" t="s">
        <v>374</v>
      </c>
      <c r="D1371" s="68" t="s">
        <v>3</v>
      </c>
    </row>
    <row r="1372" spans="1:4" ht="41.45">
      <c r="A1372" s="68" t="s">
        <v>1911</v>
      </c>
      <c r="B1372" s="68" t="s">
        <v>168</v>
      </c>
      <c r="C1372" s="68" t="s">
        <v>374</v>
      </c>
      <c r="D1372" s="68" t="s">
        <v>648</v>
      </c>
    </row>
    <row r="1373" spans="1:4" ht="27.6">
      <c r="A1373" s="68" t="s">
        <v>1929</v>
      </c>
      <c r="B1373" s="68" t="s">
        <v>168</v>
      </c>
      <c r="C1373" s="68" t="s">
        <v>374</v>
      </c>
      <c r="D1373" s="68" t="s">
        <v>48</v>
      </c>
    </row>
    <row r="1374" spans="1:4" ht="41.45">
      <c r="A1374" s="68" t="s">
        <v>1930</v>
      </c>
      <c r="B1374" s="68" t="s">
        <v>168</v>
      </c>
      <c r="C1374" s="68" t="s">
        <v>374</v>
      </c>
      <c r="D1374" s="68" t="s">
        <v>48</v>
      </c>
    </row>
    <row r="1375" spans="1:4" ht="27.6">
      <c r="A1375" s="68" t="s">
        <v>1922</v>
      </c>
      <c r="B1375" s="68" t="s">
        <v>168</v>
      </c>
      <c r="C1375" s="68" t="s">
        <v>374</v>
      </c>
      <c r="D1375" s="68" t="s">
        <v>48</v>
      </c>
    </row>
    <row r="1376" spans="1:4" ht="27.6">
      <c r="A1376" s="68" t="s">
        <v>1923</v>
      </c>
      <c r="B1376" s="68" t="s">
        <v>168</v>
      </c>
      <c r="C1376" s="68" t="s">
        <v>374</v>
      </c>
      <c r="D1376" s="68" t="s">
        <v>48</v>
      </c>
    </row>
    <row r="1377" spans="1:4" ht="27.6">
      <c r="A1377" s="68" t="s">
        <v>1906</v>
      </c>
      <c r="B1377" s="68" t="s">
        <v>1931</v>
      </c>
      <c r="C1377" s="68" t="s">
        <v>374</v>
      </c>
      <c r="D1377" s="68" t="s">
        <v>48</v>
      </c>
    </row>
    <row r="1378" spans="1:4" ht="27.6">
      <c r="A1378" s="68" t="s">
        <v>1908</v>
      </c>
      <c r="B1378" s="68" t="s">
        <v>1931</v>
      </c>
      <c r="C1378" s="68" t="s">
        <v>374</v>
      </c>
      <c r="D1378" s="68" t="s">
        <v>3</v>
      </c>
    </row>
    <row r="1379" spans="1:4" ht="27.6">
      <c r="A1379" s="68" t="s">
        <v>1910</v>
      </c>
      <c r="B1379" s="68" t="s">
        <v>1931</v>
      </c>
      <c r="C1379" s="68" t="s">
        <v>374</v>
      </c>
      <c r="D1379" s="68" t="s">
        <v>48</v>
      </c>
    </row>
    <row r="1380" spans="1:4" ht="27.6">
      <c r="A1380" s="68" t="s">
        <v>1932</v>
      </c>
      <c r="B1380" s="68" t="s">
        <v>1931</v>
      </c>
      <c r="C1380" s="68" t="s">
        <v>374</v>
      </c>
      <c r="D1380" s="68" t="s">
        <v>648</v>
      </c>
    </row>
    <row r="1381" spans="1:4" ht="27.6">
      <c r="A1381" s="68" t="s">
        <v>1933</v>
      </c>
      <c r="B1381" s="68" t="s">
        <v>1931</v>
      </c>
      <c r="C1381" s="68" t="s">
        <v>374</v>
      </c>
      <c r="D1381" s="68" t="s">
        <v>48</v>
      </c>
    </row>
    <row r="1382" spans="1:4" ht="27.6">
      <c r="A1382" s="68" t="s">
        <v>1918</v>
      </c>
      <c r="B1382" s="68" t="s">
        <v>1931</v>
      </c>
      <c r="C1382" s="68" t="s">
        <v>374</v>
      </c>
      <c r="D1382" s="68" t="s">
        <v>648</v>
      </c>
    </row>
    <row r="1383" spans="1:4" ht="27.6">
      <c r="A1383" s="68" t="s">
        <v>1928</v>
      </c>
      <c r="B1383" s="68" t="s">
        <v>1931</v>
      </c>
      <c r="C1383" s="68" t="s">
        <v>374</v>
      </c>
      <c r="D1383" s="68" t="s">
        <v>648</v>
      </c>
    </row>
    <row r="1384" spans="1:4" ht="27.6">
      <c r="A1384" s="68" t="s">
        <v>1934</v>
      </c>
      <c r="B1384" s="68" t="s">
        <v>1931</v>
      </c>
      <c r="C1384" s="68" t="s">
        <v>374</v>
      </c>
      <c r="D1384" s="68" t="s">
        <v>48</v>
      </c>
    </row>
    <row r="1385" spans="1:4" ht="27.6">
      <c r="A1385" s="68" t="s">
        <v>1935</v>
      </c>
      <c r="B1385" s="68" t="s">
        <v>169</v>
      </c>
      <c r="C1385" s="68" t="s">
        <v>374</v>
      </c>
      <c r="D1385" s="68" t="s">
        <v>48</v>
      </c>
    </row>
    <row r="1386" spans="1:4" ht="27.6">
      <c r="A1386" s="68" t="s">
        <v>1936</v>
      </c>
      <c r="B1386" s="68" t="s">
        <v>169</v>
      </c>
      <c r="C1386" s="68" t="s">
        <v>374</v>
      </c>
      <c r="D1386" s="68" t="s">
        <v>48</v>
      </c>
    </row>
    <row r="1387" spans="1:4" ht="27.6">
      <c r="A1387" s="68" t="s">
        <v>1528</v>
      </c>
      <c r="B1387" s="68" t="s">
        <v>169</v>
      </c>
      <c r="C1387" s="68" t="s">
        <v>374</v>
      </c>
      <c r="D1387" s="68" t="s">
        <v>48</v>
      </c>
    </row>
    <row r="1388" spans="1:4" ht="41.45">
      <c r="A1388" s="68" t="s">
        <v>1937</v>
      </c>
      <c r="B1388" s="68" t="s">
        <v>171</v>
      </c>
      <c r="C1388" s="68" t="s">
        <v>354</v>
      </c>
      <c r="D1388" s="68" t="s">
        <v>48</v>
      </c>
    </row>
    <row r="1389" spans="1:4" ht="27.6">
      <c r="A1389" s="68" t="s">
        <v>1054</v>
      </c>
      <c r="B1389" s="68" t="s">
        <v>171</v>
      </c>
      <c r="C1389" s="68" t="s">
        <v>354</v>
      </c>
      <c r="D1389" s="68" t="s">
        <v>3</v>
      </c>
    </row>
    <row r="1390" spans="1:4" ht="27.6">
      <c r="A1390" s="68" t="s">
        <v>1938</v>
      </c>
      <c r="B1390" s="68" t="s">
        <v>171</v>
      </c>
      <c r="C1390" s="68" t="s">
        <v>354</v>
      </c>
      <c r="D1390" s="68" t="s">
        <v>48</v>
      </c>
    </row>
    <row r="1391" spans="1:4" ht="27.6">
      <c r="A1391" s="68" t="s">
        <v>1939</v>
      </c>
      <c r="B1391" s="68" t="s">
        <v>171</v>
      </c>
      <c r="C1391" s="68" t="s">
        <v>354</v>
      </c>
      <c r="D1391" s="68" t="s">
        <v>48</v>
      </c>
    </row>
    <row r="1392" spans="1:4" ht="27.6">
      <c r="A1392" s="68" t="s">
        <v>1940</v>
      </c>
      <c r="B1392" s="68" t="s">
        <v>171</v>
      </c>
      <c r="C1392" s="68" t="s">
        <v>354</v>
      </c>
      <c r="D1392" s="68" t="s">
        <v>48</v>
      </c>
    </row>
    <row r="1393" spans="1:4" ht="27.6">
      <c r="A1393" s="68" t="s">
        <v>1941</v>
      </c>
      <c r="B1393" s="68" t="s">
        <v>171</v>
      </c>
      <c r="C1393" s="68" t="s">
        <v>354</v>
      </c>
      <c r="D1393" s="68" t="s">
        <v>48</v>
      </c>
    </row>
    <row r="1394" spans="1:4" ht="27.6">
      <c r="A1394" s="68" t="s">
        <v>1942</v>
      </c>
      <c r="B1394" s="68" t="s">
        <v>171</v>
      </c>
      <c r="C1394" s="68" t="s">
        <v>354</v>
      </c>
      <c r="D1394" s="68" t="s">
        <v>3</v>
      </c>
    </row>
    <row r="1395" spans="1:4" ht="27.6">
      <c r="A1395" s="68" t="s">
        <v>1943</v>
      </c>
      <c r="B1395" s="68" t="s">
        <v>171</v>
      </c>
      <c r="C1395" s="68" t="s">
        <v>354</v>
      </c>
      <c r="D1395" s="68" t="s">
        <v>3</v>
      </c>
    </row>
    <row r="1396" spans="1:4" ht="27.6">
      <c r="A1396" s="68" t="s">
        <v>1944</v>
      </c>
      <c r="B1396" s="68" t="s">
        <v>171</v>
      </c>
      <c r="C1396" s="68" t="s">
        <v>354</v>
      </c>
      <c r="D1396" s="68" t="s">
        <v>648</v>
      </c>
    </row>
    <row r="1397" spans="1:4" ht="41.45">
      <c r="A1397" s="68" t="s">
        <v>1945</v>
      </c>
      <c r="B1397" s="68" t="s">
        <v>172</v>
      </c>
      <c r="C1397" s="68" t="s">
        <v>354</v>
      </c>
      <c r="D1397" s="68" t="s">
        <v>3</v>
      </c>
    </row>
    <row r="1398" spans="1:4" ht="41.45">
      <c r="A1398" s="68" t="s">
        <v>1937</v>
      </c>
      <c r="B1398" s="68" t="s">
        <v>172</v>
      </c>
      <c r="C1398" s="68" t="s">
        <v>354</v>
      </c>
      <c r="D1398" s="68" t="s">
        <v>48</v>
      </c>
    </row>
    <row r="1399" spans="1:4" ht="41.45">
      <c r="A1399" s="68" t="s">
        <v>1937</v>
      </c>
      <c r="B1399" s="68" t="s">
        <v>172</v>
      </c>
      <c r="C1399" s="68" t="s">
        <v>354</v>
      </c>
      <c r="D1399" s="68" t="s">
        <v>48</v>
      </c>
    </row>
    <row r="1400" spans="1:4" ht="41.45">
      <c r="A1400" s="68" t="s">
        <v>1937</v>
      </c>
      <c r="B1400" s="68" t="s">
        <v>172</v>
      </c>
      <c r="C1400" s="68" t="s">
        <v>354</v>
      </c>
      <c r="D1400" s="68" t="s">
        <v>48</v>
      </c>
    </row>
    <row r="1401" spans="1:4" ht="27.6">
      <c r="A1401" s="68" t="s">
        <v>1938</v>
      </c>
      <c r="B1401" s="68" t="s">
        <v>172</v>
      </c>
      <c r="C1401" s="68" t="s">
        <v>354</v>
      </c>
      <c r="D1401" s="68" t="s">
        <v>48</v>
      </c>
    </row>
    <row r="1402" spans="1:4" ht="27.6">
      <c r="A1402" s="68" t="s">
        <v>1939</v>
      </c>
      <c r="B1402" s="68" t="s">
        <v>172</v>
      </c>
      <c r="C1402" s="68" t="s">
        <v>354</v>
      </c>
      <c r="D1402" s="68" t="s">
        <v>48</v>
      </c>
    </row>
    <row r="1403" spans="1:4" ht="27.6">
      <c r="A1403" s="68" t="s">
        <v>1939</v>
      </c>
      <c r="B1403" s="68" t="s">
        <v>172</v>
      </c>
      <c r="C1403" s="68" t="s">
        <v>354</v>
      </c>
      <c r="D1403" s="68" t="s">
        <v>48</v>
      </c>
    </row>
    <row r="1404" spans="1:4" ht="27.6">
      <c r="A1404" s="68" t="s">
        <v>1940</v>
      </c>
      <c r="B1404" s="68" t="s">
        <v>172</v>
      </c>
      <c r="C1404" s="68" t="s">
        <v>354</v>
      </c>
      <c r="D1404" s="68" t="s">
        <v>48</v>
      </c>
    </row>
    <row r="1405" spans="1:4" ht="27.6">
      <c r="A1405" s="68" t="s">
        <v>1940</v>
      </c>
      <c r="B1405" s="68" t="s">
        <v>172</v>
      </c>
      <c r="C1405" s="68" t="s">
        <v>354</v>
      </c>
      <c r="D1405" s="68" t="s">
        <v>48</v>
      </c>
    </row>
    <row r="1406" spans="1:4" ht="27.6">
      <c r="A1406" s="68" t="s">
        <v>1942</v>
      </c>
      <c r="B1406" s="68" t="s">
        <v>172</v>
      </c>
      <c r="C1406" s="68" t="s">
        <v>354</v>
      </c>
      <c r="D1406" s="68" t="s">
        <v>3</v>
      </c>
    </row>
    <row r="1407" spans="1:4" ht="27.6">
      <c r="A1407" s="68" t="s">
        <v>1946</v>
      </c>
      <c r="B1407" s="68" t="s">
        <v>172</v>
      </c>
      <c r="C1407" s="68" t="s">
        <v>354</v>
      </c>
      <c r="D1407" s="68" t="s">
        <v>646</v>
      </c>
    </row>
    <row r="1408" spans="1:4" ht="27.6">
      <c r="A1408" s="68" t="s">
        <v>1947</v>
      </c>
      <c r="B1408" s="68" t="s">
        <v>172</v>
      </c>
      <c r="C1408" s="68" t="s">
        <v>354</v>
      </c>
      <c r="D1408" s="68" t="s">
        <v>48</v>
      </c>
    </row>
    <row r="1409" spans="1:4" ht="41.45">
      <c r="A1409" s="68" t="s">
        <v>1948</v>
      </c>
      <c r="B1409" s="68" t="s">
        <v>172</v>
      </c>
      <c r="C1409" s="68" t="s">
        <v>354</v>
      </c>
      <c r="D1409" s="68" t="s">
        <v>3</v>
      </c>
    </row>
    <row r="1410" spans="1:4" ht="27.6">
      <c r="A1410" s="68" t="s">
        <v>1944</v>
      </c>
      <c r="B1410" s="68" t="s">
        <v>172</v>
      </c>
      <c r="C1410" s="68" t="s">
        <v>354</v>
      </c>
      <c r="D1410" s="68" t="s">
        <v>648</v>
      </c>
    </row>
    <row r="1411" spans="1:4" ht="41.45">
      <c r="A1411" s="68" t="s">
        <v>1949</v>
      </c>
      <c r="B1411" s="68" t="s">
        <v>172</v>
      </c>
      <c r="C1411" s="68" t="s">
        <v>354</v>
      </c>
      <c r="D1411" s="68" t="s">
        <v>648</v>
      </c>
    </row>
    <row r="1412" spans="1:4" ht="27.6">
      <c r="A1412" s="68" t="s">
        <v>1950</v>
      </c>
      <c r="B1412" s="68" t="s">
        <v>172</v>
      </c>
      <c r="C1412" s="68" t="s">
        <v>354</v>
      </c>
      <c r="D1412" s="68" t="s">
        <v>648</v>
      </c>
    </row>
    <row r="1413" spans="1:4" ht="27.6">
      <c r="A1413" s="68" t="s">
        <v>1951</v>
      </c>
      <c r="B1413" s="68" t="s">
        <v>172</v>
      </c>
      <c r="C1413" s="68" t="s">
        <v>354</v>
      </c>
      <c r="D1413" s="68" t="s">
        <v>648</v>
      </c>
    </row>
    <row r="1414" spans="1:4" ht="27.6">
      <c r="A1414" s="68" t="s">
        <v>1952</v>
      </c>
      <c r="B1414" s="68" t="s">
        <v>172</v>
      </c>
      <c r="C1414" s="68" t="s">
        <v>354</v>
      </c>
      <c r="D1414" s="68" t="s">
        <v>48</v>
      </c>
    </row>
    <row r="1415" spans="1:4" ht="27.6">
      <c r="A1415" s="68" t="s">
        <v>1953</v>
      </c>
      <c r="B1415" s="68" t="s">
        <v>174</v>
      </c>
      <c r="C1415" s="68" t="s">
        <v>904</v>
      </c>
      <c r="D1415" s="68" t="s">
        <v>48</v>
      </c>
    </row>
    <row r="1416" spans="1:4" ht="27.6">
      <c r="A1416" s="68" t="s">
        <v>1954</v>
      </c>
      <c r="B1416" s="68" t="s">
        <v>174</v>
      </c>
      <c r="C1416" s="68" t="s">
        <v>904</v>
      </c>
      <c r="D1416" s="68" t="s">
        <v>3</v>
      </c>
    </row>
    <row r="1417" spans="1:4" ht="27.6">
      <c r="A1417" s="68" t="s">
        <v>1955</v>
      </c>
      <c r="B1417" s="68" t="s">
        <v>174</v>
      </c>
      <c r="C1417" s="68" t="s">
        <v>904</v>
      </c>
      <c r="D1417" s="68" t="s">
        <v>648</v>
      </c>
    </row>
    <row r="1418" spans="1:4" ht="27.6">
      <c r="A1418" s="68" t="s">
        <v>1956</v>
      </c>
      <c r="B1418" s="68" t="s">
        <v>174</v>
      </c>
      <c r="C1418" s="68" t="s">
        <v>904</v>
      </c>
      <c r="D1418" s="68" t="s">
        <v>648</v>
      </c>
    </row>
    <row r="1419" spans="1:4">
      <c r="A1419" s="68" t="s">
        <v>1957</v>
      </c>
      <c r="B1419" s="68" t="s">
        <v>174</v>
      </c>
      <c r="C1419" s="68" t="s">
        <v>904</v>
      </c>
      <c r="D1419" s="68" t="s">
        <v>648</v>
      </c>
    </row>
    <row r="1420" spans="1:4" ht="41.45">
      <c r="A1420" s="68" t="s">
        <v>1958</v>
      </c>
      <c r="B1420" s="68" t="s">
        <v>174</v>
      </c>
      <c r="C1420" s="68" t="s">
        <v>904</v>
      </c>
      <c r="D1420" s="68" t="s">
        <v>648</v>
      </c>
    </row>
    <row r="1421" spans="1:4" ht="27.6">
      <c r="A1421" s="68" t="s">
        <v>923</v>
      </c>
      <c r="B1421" s="68" t="s">
        <v>174</v>
      </c>
      <c r="C1421" s="68" t="s">
        <v>904</v>
      </c>
      <c r="D1421" s="68" t="s">
        <v>48</v>
      </c>
    </row>
    <row r="1422" spans="1:4" ht="27.6">
      <c r="A1422" s="68" t="s">
        <v>1959</v>
      </c>
      <c r="B1422" s="68" t="s">
        <v>174</v>
      </c>
      <c r="C1422" s="68" t="s">
        <v>904</v>
      </c>
      <c r="D1422" s="68" t="s">
        <v>48</v>
      </c>
    </row>
    <row r="1423" spans="1:4" ht="27.6">
      <c r="A1423" s="68" t="s">
        <v>1960</v>
      </c>
      <c r="B1423" s="68" t="s">
        <v>174</v>
      </c>
      <c r="C1423" s="68" t="s">
        <v>904</v>
      </c>
      <c r="D1423" s="68" t="s">
        <v>48</v>
      </c>
    </row>
    <row r="1424" spans="1:4" ht="41.45">
      <c r="A1424" s="68" t="s">
        <v>1961</v>
      </c>
      <c r="B1424" s="68" t="s">
        <v>174</v>
      </c>
      <c r="C1424" s="68" t="s">
        <v>904</v>
      </c>
      <c r="D1424" s="68" t="s">
        <v>648</v>
      </c>
    </row>
    <row r="1425" spans="1:4" ht="27.6">
      <c r="A1425" s="68" t="s">
        <v>1962</v>
      </c>
      <c r="B1425" s="68" t="s">
        <v>174</v>
      </c>
      <c r="C1425" s="68" t="s">
        <v>904</v>
      </c>
      <c r="D1425" s="68" t="s">
        <v>48</v>
      </c>
    </row>
    <row r="1426" spans="1:4" ht="27.6">
      <c r="A1426" s="68" t="s">
        <v>1963</v>
      </c>
      <c r="B1426" s="68" t="s">
        <v>174</v>
      </c>
      <c r="C1426" s="68" t="s">
        <v>904</v>
      </c>
      <c r="D1426" s="68" t="s">
        <v>48</v>
      </c>
    </row>
    <row r="1427" spans="1:4" ht="27.6">
      <c r="A1427" s="68" t="s">
        <v>1964</v>
      </c>
      <c r="B1427" s="68" t="s">
        <v>174</v>
      </c>
      <c r="C1427" s="68" t="s">
        <v>904</v>
      </c>
      <c r="D1427" s="68" t="s">
        <v>48</v>
      </c>
    </row>
    <row r="1428" spans="1:4" ht="27.6">
      <c r="A1428" s="68" t="s">
        <v>1965</v>
      </c>
      <c r="B1428" s="68" t="s">
        <v>174</v>
      </c>
      <c r="C1428" s="68" t="s">
        <v>904</v>
      </c>
      <c r="D1428" s="68" t="s">
        <v>48</v>
      </c>
    </row>
    <row r="1429" spans="1:4" ht="41.45">
      <c r="A1429" s="68" t="s">
        <v>1966</v>
      </c>
      <c r="B1429" s="68" t="s">
        <v>174</v>
      </c>
      <c r="C1429" s="68" t="s">
        <v>904</v>
      </c>
      <c r="D1429" s="68" t="s">
        <v>648</v>
      </c>
    </row>
    <row r="1430" spans="1:4" ht="41.45">
      <c r="A1430" s="68" t="s">
        <v>1967</v>
      </c>
      <c r="B1430" s="68" t="s">
        <v>174</v>
      </c>
      <c r="C1430" s="68" t="s">
        <v>904</v>
      </c>
      <c r="D1430" s="68" t="s">
        <v>648</v>
      </c>
    </row>
    <row r="1431" spans="1:4">
      <c r="A1431" s="68" t="s">
        <v>1968</v>
      </c>
      <c r="B1431" s="68" t="s">
        <v>174</v>
      </c>
      <c r="C1431" s="68" t="s">
        <v>904</v>
      </c>
      <c r="D1431" s="68" t="s">
        <v>648</v>
      </c>
    </row>
    <row r="1432" spans="1:4" ht="27.6">
      <c r="A1432" s="68" t="s">
        <v>1969</v>
      </c>
      <c r="B1432" s="68" t="s">
        <v>175</v>
      </c>
      <c r="C1432" s="68" t="s">
        <v>683</v>
      </c>
      <c r="D1432" s="68" t="s">
        <v>3</v>
      </c>
    </row>
    <row r="1433" spans="1:4" ht="27.6">
      <c r="A1433" s="68" t="s">
        <v>1970</v>
      </c>
      <c r="B1433" s="68" t="s">
        <v>175</v>
      </c>
      <c r="C1433" s="68" t="s">
        <v>683</v>
      </c>
      <c r="D1433" s="68" t="s">
        <v>48</v>
      </c>
    </row>
    <row r="1434" spans="1:4" ht="27.6">
      <c r="A1434" s="68" t="s">
        <v>1971</v>
      </c>
      <c r="B1434" s="68" t="s">
        <v>175</v>
      </c>
      <c r="C1434" s="68" t="s">
        <v>683</v>
      </c>
      <c r="D1434" s="68" t="s">
        <v>48</v>
      </c>
    </row>
    <row r="1435" spans="1:4" ht="27.6">
      <c r="A1435" s="68" t="s">
        <v>1972</v>
      </c>
      <c r="B1435" s="68" t="s">
        <v>175</v>
      </c>
      <c r="C1435" s="68" t="s">
        <v>683</v>
      </c>
      <c r="D1435" s="68" t="s">
        <v>48</v>
      </c>
    </row>
    <row r="1436" spans="1:4" ht="27.6">
      <c r="A1436" s="68" t="s">
        <v>1973</v>
      </c>
      <c r="B1436" s="68" t="s">
        <v>175</v>
      </c>
      <c r="C1436" s="68" t="s">
        <v>683</v>
      </c>
      <c r="D1436" s="68" t="s">
        <v>48</v>
      </c>
    </row>
    <row r="1437" spans="1:4" ht="27.6">
      <c r="A1437" s="68" t="s">
        <v>1974</v>
      </c>
      <c r="B1437" s="68" t="s">
        <v>175</v>
      </c>
      <c r="C1437" s="68" t="s">
        <v>683</v>
      </c>
      <c r="D1437" s="68" t="s">
        <v>48</v>
      </c>
    </row>
    <row r="1438" spans="1:4" ht="27.6">
      <c r="A1438" s="68" t="s">
        <v>1975</v>
      </c>
      <c r="B1438" s="68" t="s">
        <v>175</v>
      </c>
      <c r="C1438" s="68" t="s">
        <v>683</v>
      </c>
      <c r="D1438" s="68" t="s">
        <v>3</v>
      </c>
    </row>
    <row r="1439" spans="1:4" ht="27.6">
      <c r="A1439" s="68" t="s">
        <v>1976</v>
      </c>
      <c r="B1439" s="68" t="s">
        <v>175</v>
      </c>
      <c r="C1439" s="68" t="s">
        <v>683</v>
      </c>
      <c r="D1439" s="68" t="s">
        <v>48</v>
      </c>
    </row>
    <row r="1440" spans="1:4" ht="27.6">
      <c r="A1440" s="68" t="s">
        <v>1977</v>
      </c>
      <c r="B1440" s="68" t="s">
        <v>175</v>
      </c>
      <c r="C1440" s="68" t="s">
        <v>683</v>
      </c>
      <c r="D1440" s="68" t="s">
        <v>3</v>
      </c>
    </row>
    <row r="1441" spans="1:4" ht="27.6">
      <c r="A1441" s="68" t="s">
        <v>1978</v>
      </c>
      <c r="B1441" s="68" t="s">
        <v>175</v>
      </c>
      <c r="C1441" s="68" t="s">
        <v>683</v>
      </c>
      <c r="D1441" s="68" t="s">
        <v>3</v>
      </c>
    </row>
    <row r="1442" spans="1:4" ht="27.6">
      <c r="A1442" s="68" t="s">
        <v>1979</v>
      </c>
      <c r="B1442" s="68" t="s">
        <v>175</v>
      </c>
      <c r="C1442" s="68" t="s">
        <v>683</v>
      </c>
      <c r="D1442" s="68" t="s">
        <v>648</v>
      </c>
    </row>
    <row r="1443" spans="1:4" ht="27.6">
      <c r="A1443" s="68" t="s">
        <v>1980</v>
      </c>
      <c r="B1443" s="68" t="s">
        <v>175</v>
      </c>
      <c r="C1443" s="68" t="s">
        <v>683</v>
      </c>
      <c r="D1443" s="68" t="s">
        <v>48</v>
      </c>
    </row>
    <row r="1444" spans="1:4" ht="27.6">
      <c r="A1444" s="68" t="s">
        <v>1981</v>
      </c>
      <c r="B1444" s="68" t="s">
        <v>175</v>
      </c>
      <c r="C1444" s="68" t="s">
        <v>683</v>
      </c>
      <c r="D1444" s="68" t="s">
        <v>48</v>
      </c>
    </row>
    <row r="1445" spans="1:4" ht="41.45">
      <c r="A1445" s="68" t="s">
        <v>1982</v>
      </c>
      <c r="B1445" s="68" t="s">
        <v>175</v>
      </c>
      <c r="C1445" s="68" t="s">
        <v>683</v>
      </c>
      <c r="D1445" s="68" t="s">
        <v>48</v>
      </c>
    </row>
    <row r="1446" spans="1:4" ht="27.6">
      <c r="A1446" s="68" t="s">
        <v>1983</v>
      </c>
      <c r="B1446" s="68" t="s">
        <v>175</v>
      </c>
      <c r="C1446" s="68" t="s">
        <v>683</v>
      </c>
      <c r="D1446" s="68" t="s">
        <v>648</v>
      </c>
    </row>
    <row r="1447" spans="1:4" ht="27.6">
      <c r="A1447" s="68" t="s">
        <v>1984</v>
      </c>
      <c r="B1447" s="68" t="s">
        <v>175</v>
      </c>
      <c r="C1447" s="68" t="s">
        <v>683</v>
      </c>
      <c r="D1447" s="68" t="s">
        <v>646</v>
      </c>
    </row>
    <row r="1448" spans="1:4" ht="27.6">
      <c r="A1448" s="68" t="s">
        <v>1985</v>
      </c>
      <c r="B1448" s="68" t="s">
        <v>175</v>
      </c>
      <c r="C1448" s="68" t="s">
        <v>683</v>
      </c>
      <c r="D1448" s="68" t="s">
        <v>48</v>
      </c>
    </row>
    <row r="1449" spans="1:4" ht="27.6">
      <c r="A1449" s="68" t="s">
        <v>1986</v>
      </c>
      <c r="B1449" s="68" t="s">
        <v>175</v>
      </c>
      <c r="C1449" s="68" t="s">
        <v>683</v>
      </c>
      <c r="D1449" s="68" t="s">
        <v>648</v>
      </c>
    </row>
    <row r="1450" spans="1:4" ht="27.6">
      <c r="A1450" s="68" t="s">
        <v>1987</v>
      </c>
      <c r="B1450" s="68" t="s">
        <v>175</v>
      </c>
      <c r="C1450" s="68" t="s">
        <v>683</v>
      </c>
      <c r="D1450" s="68" t="s">
        <v>3</v>
      </c>
    </row>
    <row r="1451" spans="1:4" ht="27.6">
      <c r="A1451" s="68" t="s">
        <v>1988</v>
      </c>
      <c r="B1451" s="68" t="s">
        <v>175</v>
      </c>
      <c r="C1451" s="68" t="s">
        <v>683</v>
      </c>
      <c r="D1451" s="68" t="s">
        <v>48</v>
      </c>
    </row>
    <row r="1452" spans="1:4" ht="27.6">
      <c r="A1452" s="68" t="s">
        <v>1799</v>
      </c>
      <c r="B1452" s="68" t="s">
        <v>175</v>
      </c>
      <c r="C1452" s="68" t="s">
        <v>683</v>
      </c>
      <c r="D1452" s="68" t="s">
        <v>648</v>
      </c>
    </row>
    <row r="1453" spans="1:4" ht="27.6">
      <c r="A1453" s="68" t="s">
        <v>1989</v>
      </c>
      <c r="B1453" s="68" t="s">
        <v>175</v>
      </c>
      <c r="C1453" s="68" t="s">
        <v>683</v>
      </c>
      <c r="D1453" s="68" t="s">
        <v>3</v>
      </c>
    </row>
    <row r="1454" spans="1:4" ht="27.6">
      <c r="A1454" s="68" t="s">
        <v>1990</v>
      </c>
      <c r="B1454" s="68" t="s">
        <v>175</v>
      </c>
      <c r="C1454" s="68" t="s">
        <v>683</v>
      </c>
      <c r="D1454" s="68" t="s">
        <v>648</v>
      </c>
    </row>
    <row r="1455" spans="1:4" ht="27.6">
      <c r="A1455" s="68" t="s">
        <v>1991</v>
      </c>
      <c r="B1455" s="68" t="s">
        <v>175</v>
      </c>
      <c r="C1455" s="68" t="s">
        <v>683</v>
      </c>
      <c r="D1455" s="68" t="s">
        <v>648</v>
      </c>
    </row>
    <row r="1456" spans="1:4" ht="27.6">
      <c r="A1456" s="68" t="s">
        <v>1992</v>
      </c>
      <c r="B1456" s="68" t="s">
        <v>175</v>
      </c>
      <c r="C1456" s="68" t="s">
        <v>683</v>
      </c>
      <c r="D1456" s="68" t="s">
        <v>3</v>
      </c>
    </row>
    <row r="1457" spans="1:4" ht="27.6">
      <c r="A1457" s="68" t="s">
        <v>1993</v>
      </c>
      <c r="B1457" s="68" t="s">
        <v>175</v>
      </c>
      <c r="C1457" s="68" t="s">
        <v>683</v>
      </c>
      <c r="D1457" s="68" t="s">
        <v>48</v>
      </c>
    </row>
    <row r="1458" spans="1:4" ht="27.6">
      <c r="A1458" s="68" t="s">
        <v>1994</v>
      </c>
      <c r="B1458" s="68" t="s">
        <v>175</v>
      </c>
      <c r="C1458" s="68" t="s">
        <v>683</v>
      </c>
      <c r="D1458" s="68" t="s">
        <v>48</v>
      </c>
    </row>
    <row r="1459" spans="1:4" ht="27.6">
      <c r="A1459" s="68" t="s">
        <v>1995</v>
      </c>
      <c r="B1459" s="68" t="s">
        <v>176</v>
      </c>
      <c r="C1459" s="68" t="s">
        <v>366</v>
      </c>
      <c r="D1459" s="68" t="s">
        <v>646</v>
      </c>
    </row>
    <row r="1460" spans="1:4" ht="41.45">
      <c r="A1460" s="68" t="s">
        <v>1996</v>
      </c>
      <c r="B1460" s="68" t="s">
        <v>176</v>
      </c>
      <c r="C1460" s="68" t="s">
        <v>366</v>
      </c>
      <c r="D1460" s="68" t="s">
        <v>648</v>
      </c>
    </row>
    <row r="1461" spans="1:4" ht="27.6">
      <c r="A1461" s="68" t="s">
        <v>1997</v>
      </c>
      <c r="B1461" s="68" t="s">
        <v>176</v>
      </c>
      <c r="C1461" s="68" t="s">
        <v>366</v>
      </c>
      <c r="D1461" s="68" t="s">
        <v>648</v>
      </c>
    </row>
    <row r="1462" spans="1:4" ht="27.6">
      <c r="A1462" s="68" t="s">
        <v>1998</v>
      </c>
      <c r="B1462" s="68" t="s">
        <v>176</v>
      </c>
      <c r="C1462" s="68" t="s">
        <v>366</v>
      </c>
      <c r="D1462" s="68" t="s">
        <v>648</v>
      </c>
    </row>
    <row r="1463" spans="1:4" ht="27.6">
      <c r="A1463" s="68" t="s">
        <v>1999</v>
      </c>
      <c r="B1463" s="68" t="s">
        <v>176</v>
      </c>
      <c r="C1463" s="68" t="s">
        <v>366</v>
      </c>
      <c r="D1463" s="68" t="s">
        <v>648</v>
      </c>
    </row>
    <row r="1464" spans="1:4" ht="27.6">
      <c r="A1464" s="68" t="s">
        <v>2000</v>
      </c>
      <c r="B1464" s="68" t="s">
        <v>176</v>
      </c>
      <c r="C1464" s="68" t="s">
        <v>366</v>
      </c>
      <c r="D1464" s="68" t="s">
        <v>648</v>
      </c>
    </row>
    <row r="1465" spans="1:4" ht="27.6">
      <c r="A1465" s="68" t="s">
        <v>2001</v>
      </c>
      <c r="B1465" s="68" t="s">
        <v>176</v>
      </c>
      <c r="C1465" s="68" t="s">
        <v>366</v>
      </c>
      <c r="D1465" s="68" t="s">
        <v>3</v>
      </c>
    </row>
    <row r="1466" spans="1:4" ht="27.6">
      <c r="A1466" s="68" t="s">
        <v>2002</v>
      </c>
      <c r="B1466" s="68" t="s">
        <v>176</v>
      </c>
      <c r="C1466" s="68" t="s">
        <v>366</v>
      </c>
      <c r="D1466" s="68" t="s">
        <v>48</v>
      </c>
    </row>
    <row r="1467" spans="1:4" ht="27.6">
      <c r="A1467" s="68" t="s">
        <v>2003</v>
      </c>
      <c r="B1467" s="68" t="s">
        <v>176</v>
      </c>
      <c r="C1467" s="68" t="s">
        <v>366</v>
      </c>
      <c r="D1467" s="68" t="s">
        <v>3</v>
      </c>
    </row>
    <row r="1468" spans="1:4" ht="27.6">
      <c r="A1468" s="68" t="s">
        <v>2004</v>
      </c>
      <c r="B1468" s="68" t="s">
        <v>176</v>
      </c>
      <c r="C1468" s="68" t="s">
        <v>366</v>
      </c>
      <c r="D1468" s="68" t="s">
        <v>648</v>
      </c>
    </row>
    <row r="1469" spans="1:4" ht="27.6">
      <c r="A1469" s="68" t="s">
        <v>2005</v>
      </c>
      <c r="B1469" s="68" t="s">
        <v>176</v>
      </c>
      <c r="C1469" s="68" t="s">
        <v>366</v>
      </c>
      <c r="D1469" s="68" t="s">
        <v>648</v>
      </c>
    </row>
    <row r="1470" spans="1:4" ht="41.45">
      <c r="A1470" s="68" t="s">
        <v>2006</v>
      </c>
      <c r="B1470" s="68" t="s">
        <v>179</v>
      </c>
      <c r="C1470" s="68" t="s">
        <v>683</v>
      </c>
      <c r="D1470" s="68" t="s">
        <v>646</v>
      </c>
    </row>
    <row r="1471" spans="1:4" ht="27.6">
      <c r="A1471" s="68" t="s">
        <v>2007</v>
      </c>
      <c r="B1471" s="68" t="s">
        <v>179</v>
      </c>
      <c r="C1471" s="68" t="s">
        <v>683</v>
      </c>
      <c r="D1471" s="68" t="s">
        <v>648</v>
      </c>
    </row>
    <row r="1472" spans="1:4" ht="27.6">
      <c r="A1472" s="68" t="s">
        <v>2008</v>
      </c>
      <c r="B1472" s="68" t="s">
        <v>179</v>
      </c>
      <c r="C1472" s="68" t="s">
        <v>683</v>
      </c>
      <c r="D1472" s="68" t="s">
        <v>48</v>
      </c>
    </row>
    <row r="1473" spans="1:4" ht="27.6">
      <c r="A1473" s="68" t="s">
        <v>2009</v>
      </c>
      <c r="B1473" s="68" t="s">
        <v>179</v>
      </c>
      <c r="C1473" s="68" t="s">
        <v>683</v>
      </c>
      <c r="D1473" s="68" t="s">
        <v>48</v>
      </c>
    </row>
    <row r="1474" spans="1:4" ht="27.6">
      <c r="A1474" s="68" t="s">
        <v>2010</v>
      </c>
      <c r="B1474" s="68" t="s">
        <v>179</v>
      </c>
      <c r="C1474" s="68" t="s">
        <v>683</v>
      </c>
      <c r="D1474" s="68" t="s">
        <v>48</v>
      </c>
    </row>
    <row r="1475" spans="1:4" ht="27.6">
      <c r="A1475" s="68" t="s">
        <v>2011</v>
      </c>
      <c r="B1475" s="68" t="s">
        <v>179</v>
      </c>
      <c r="C1475" s="68" t="s">
        <v>683</v>
      </c>
      <c r="D1475" s="68" t="s">
        <v>3</v>
      </c>
    </row>
    <row r="1476" spans="1:4" ht="27.6">
      <c r="A1476" s="68" t="s">
        <v>2012</v>
      </c>
      <c r="B1476" s="68" t="s">
        <v>179</v>
      </c>
      <c r="C1476" s="68" t="s">
        <v>683</v>
      </c>
      <c r="D1476" s="68" t="s">
        <v>648</v>
      </c>
    </row>
    <row r="1477" spans="1:4" ht="27.6">
      <c r="A1477" s="68" t="s">
        <v>2013</v>
      </c>
      <c r="B1477" s="68" t="s">
        <v>179</v>
      </c>
      <c r="C1477" s="68" t="s">
        <v>683</v>
      </c>
      <c r="D1477" s="68" t="s">
        <v>48</v>
      </c>
    </row>
    <row r="1478" spans="1:4" ht="27.6">
      <c r="A1478" s="68" t="s">
        <v>2014</v>
      </c>
      <c r="B1478" s="68" t="s">
        <v>179</v>
      </c>
      <c r="C1478" s="68" t="s">
        <v>683</v>
      </c>
      <c r="D1478" s="68" t="s">
        <v>648</v>
      </c>
    </row>
    <row r="1479" spans="1:4" ht="41.45">
      <c r="A1479" s="68" t="s">
        <v>2015</v>
      </c>
      <c r="B1479" s="68" t="s">
        <v>179</v>
      </c>
      <c r="C1479" s="68" t="s">
        <v>683</v>
      </c>
      <c r="D1479" s="68" t="s">
        <v>648</v>
      </c>
    </row>
    <row r="1480" spans="1:4" ht="27.6">
      <c r="A1480" s="68" t="s">
        <v>2016</v>
      </c>
      <c r="B1480" s="68" t="s">
        <v>179</v>
      </c>
      <c r="C1480" s="68" t="s">
        <v>683</v>
      </c>
      <c r="D1480" s="68" t="s">
        <v>646</v>
      </c>
    </row>
    <row r="1481" spans="1:4" ht="27.6">
      <c r="A1481" s="68" t="s">
        <v>2017</v>
      </c>
      <c r="B1481" s="68" t="s">
        <v>179</v>
      </c>
      <c r="C1481" s="68" t="s">
        <v>683</v>
      </c>
      <c r="D1481" s="68" t="s">
        <v>48</v>
      </c>
    </row>
    <row r="1482" spans="1:4" ht="27.6">
      <c r="A1482" s="68" t="s">
        <v>2018</v>
      </c>
      <c r="B1482" s="68" t="s">
        <v>179</v>
      </c>
      <c r="C1482" s="68" t="s">
        <v>683</v>
      </c>
      <c r="D1482" s="68" t="s">
        <v>648</v>
      </c>
    </row>
    <row r="1483" spans="1:4" ht="27.6">
      <c r="A1483" s="68" t="s">
        <v>2019</v>
      </c>
      <c r="B1483" s="68" t="s">
        <v>179</v>
      </c>
      <c r="C1483" s="68" t="s">
        <v>683</v>
      </c>
      <c r="D1483" s="68" t="s">
        <v>648</v>
      </c>
    </row>
    <row r="1484" spans="1:4" ht="27.6">
      <c r="A1484" s="68" t="s">
        <v>2020</v>
      </c>
      <c r="B1484" s="68" t="s">
        <v>179</v>
      </c>
      <c r="C1484" s="68" t="s">
        <v>683</v>
      </c>
      <c r="D1484" s="68" t="s">
        <v>648</v>
      </c>
    </row>
    <row r="1485" spans="1:4" ht="27.6">
      <c r="A1485" s="68" t="s">
        <v>2021</v>
      </c>
      <c r="B1485" s="68" t="s">
        <v>179</v>
      </c>
      <c r="C1485" s="68" t="s">
        <v>683</v>
      </c>
      <c r="D1485" s="68" t="s">
        <v>48</v>
      </c>
    </row>
    <row r="1486" spans="1:4" ht="27.6">
      <c r="A1486" s="68" t="s">
        <v>2022</v>
      </c>
      <c r="B1486" s="68" t="s">
        <v>179</v>
      </c>
      <c r="C1486" s="68" t="s">
        <v>683</v>
      </c>
      <c r="D1486" s="68" t="s">
        <v>48</v>
      </c>
    </row>
    <row r="1487" spans="1:4" ht="27.6">
      <c r="A1487" s="68" t="s">
        <v>2023</v>
      </c>
      <c r="B1487" s="68" t="s">
        <v>180</v>
      </c>
      <c r="C1487" s="68" t="s">
        <v>17</v>
      </c>
      <c r="D1487" s="68" t="s">
        <v>646</v>
      </c>
    </row>
    <row r="1488" spans="1:4">
      <c r="A1488" s="68" t="s">
        <v>2024</v>
      </c>
      <c r="B1488" s="68" t="s">
        <v>180</v>
      </c>
      <c r="C1488" s="68" t="s">
        <v>17</v>
      </c>
      <c r="D1488" s="68" t="s">
        <v>646</v>
      </c>
    </row>
    <row r="1489" spans="1:4" ht="27.6">
      <c r="A1489" s="68" t="s">
        <v>2025</v>
      </c>
      <c r="B1489" s="68" t="s">
        <v>180</v>
      </c>
      <c r="C1489" s="68" t="s">
        <v>17</v>
      </c>
      <c r="D1489" s="68" t="s">
        <v>48</v>
      </c>
    </row>
    <row r="1490" spans="1:4" ht="27.6">
      <c r="A1490" s="68" t="s">
        <v>2026</v>
      </c>
      <c r="B1490" s="68" t="s">
        <v>180</v>
      </c>
      <c r="C1490" s="68" t="s">
        <v>17</v>
      </c>
      <c r="D1490" s="68" t="s">
        <v>48</v>
      </c>
    </row>
    <row r="1491" spans="1:4" ht="27.6">
      <c r="A1491" s="68" t="s">
        <v>2027</v>
      </c>
      <c r="B1491" s="68" t="s">
        <v>180</v>
      </c>
      <c r="C1491" s="68" t="s">
        <v>17</v>
      </c>
      <c r="D1491" s="68" t="s">
        <v>48</v>
      </c>
    </row>
    <row r="1492" spans="1:4" ht="27.6">
      <c r="A1492" s="68" t="s">
        <v>2028</v>
      </c>
      <c r="B1492" s="68" t="s">
        <v>180</v>
      </c>
      <c r="C1492" s="68" t="s">
        <v>17</v>
      </c>
      <c r="D1492" s="68" t="s">
        <v>3</v>
      </c>
    </row>
    <row r="1493" spans="1:4">
      <c r="A1493" s="68" t="s">
        <v>2029</v>
      </c>
      <c r="B1493" s="68" t="s">
        <v>180</v>
      </c>
      <c r="C1493" s="68" t="s">
        <v>17</v>
      </c>
      <c r="D1493" s="68" t="s">
        <v>3</v>
      </c>
    </row>
    <row r="1494" spans="1:4" ht="27.6">
      <c r="A1494" s="68" t="s">
        <v>2030</v>
      </c>
      <c r="B1494" s="68" t="s">
        <v>180</v>
      </c>
      <c r="C1494" s="68" t="s">
        <v>17</v>
      </c>
      <c r="D1494" s="68" t="s">
        <v>48</v>
      </c>
    </row>
    <row r="1495" spans="1:4" ht="27.6">
      <c r="A1495" s="68" t="s">
        <v>2031</v>
      </c>
      <c r="B1495" s="68" t="s">
        <v>180</v>
      </c>
      <c r="C1495" s="68" t="s">
        <v>17</v>
      </c>
      <c r="D1495" s="68" t="s">
        <v>48</v>
      </c>
    </row>
    <row r="1496" spans="1:4" ht="41.45">
      <c r="A1496" s="68" t="s">
        <v>2032</v>
      </c>
      <c r="B1496" s="68" t="s">
        <v>180</v>
      </c>
      <c r="C1496" s="68" t="s">
        <v>17</v>
      </c>
      <c r="D1496" s="68" t="s">
        <v>3</v>
      </c>
    </row>
    <row r="1497" spans="1:4" ht="41.45">
      <c r="A1497" s="68" t="s">
        <v>2033</v>
      </c>
      <c r="B1497" s="68" t="s">
        <v>181</v>
      </c>
      <c r="C1497" s="68" t="s">
        <v>348</v>
      </c>
      <c r="D1497" s="68" t="s">
        <v>48</v>
      </c>
    </row>
    <row r="1498" spans="1:4" ht="27.6">
      <c r="A1498" s="68" t="s">
        <v>2034</v>
      </c>
      <c r="B1498" s="68" t="s">
        <v>181</v>
      </c>
      <c r="C1498" s="68" t="s">
        <v>348</v>
      </c>
      <c r="D1498" s="68" t="s">
        <v>646</v>
      </c>
    </row>
    <row r="1499" spans="1:4" ht="27.6">
      <c r="A1499" s="68" t="s">
        <v>2035</v>
      </c>
      <c r="B1499" s="68" t="s">
        <v>183</v>
      </c>
      <c r="C1499" s="68" t="s">
        <v>348</v>
      </c>
      <c r="D1499" s="68" t="s">
        <v>48</v>
      </c>
    </row>
    <row r="1500" spans="1:4" ht="41.45">
      <c r="A1500" s="68" t="s">
        <v>2036</v>
      </c>
      <c r="B1500" s="68" t="s">
        <v>183</v>
      </c>
      <c r="C1500" s="68" t="s">
        <v>348</v>
      </c>
      <c r="D1500" s="68" t="s">
        <v>3</v>
      </c>
    </row>
    <row r="1501" spans="1:4" ht="27.6">
      <c r="A1501" s="68" t="s">
        <v>2037</v>
      </c>
      <c r="B1501" s="68" t="s">
        <v>183</v>
      </c>
      <c r="C1501" s="68" t="s">
        <v>348</v>
      </c>
      <c r="D1501" s="68" t="s">
        <v>48</v>
      </c>
    </row>
    <row r="1502" spans="1:4" ht="27.6">
      <c r="A1502" s="68" t="s">
        <v>2038</v>
      </c>
      <c r="B1502" s="68" t="s">
        <v>2039</v>
      </c>
      <c r="C1502" s="68" t="s">
        <v>351</v>
      </c>
      <c r="D1502" s="68" t="s">
        <v>48</v>
      </c>
    </row>
    <row r="1503" spans="1:4" ht="27.6">
      <c r="A1503" s="68" t="s">
        <v>2040</v>
      </c>
      <c r="B1503" s="68" t="s">
        <v>2039</v>
      </c>
      <c r="C1503" s="68" t="s">
        <v>351</v>
      </c>
      <c r="D1503" s="68" t="s">
        <v>48</v>
      </c>
    </row>
    <row r="1504" spans="1:4" ht="27.6">
      <c r="A1504" s="68" t="s">
        <v>2041</v>
      </c>
      <c r="B1504" s="68" t="s">
        <v>2039</v>
      </c>
      <c r="C1504" s="68" t="s">
        <v>351</v>
      </c>
      <c r="D1504" s="68" t="s">
        <v>48</v>
      </c>
    </row>
    <row r="1505" spans="1:4" ht="27.6">
      <c r="A1505" s="68" t="s">
        <v>2042</v>
      </c>
      <c r="B1505" s="68" t="s">
        <v>2039</v>
      </c>
      <c r="C1505" s="68" t="s">
        <v>351</v>
      </c>
      <c r="D1505" s="68" t="s">
        <v>646</v>
      </c>
    </row>
    <row r="1506" spans="1:4" ht="27.6">
      <c r="A1506" s="68" t="s">
        <v>2043</v>
      </c>
      <c r="B1506" s="68" t="s">
        <v>2039</v>
      </c>
      <c r="C1506" s="68" t="s">
        <v>351</v>
      </c>
      <c r="D1506" s="68" t="s">
        <v>48</v>
      </c>
    </row>
    <row r="1507" spans="1:4" ht="27.6">
      <c r="A1507" s="68" t="s">
        <v>2044</v>
      </c>
      <c r="B1507" s="68" t="s">
        <v>2039</v>
      </c>
      <c r="C1507" s="68" t="s">
        <v>351</v>
      </c>
      <c r="D1507" s="68" t="s">
        <v>48</v>
      </c>
    </row>
    <row r="1508" spans="1:4" ht="27.6">
      <c r="A1508" s="68" t="s">
        <v>2045</v>
      </c>
      <c r="B1508" s="68" t="s">
        <v>2039</v>
      </c>
      <c r="C1508" s="68" t="s">
        <v>351</v>
      </c>
      <c r="D1508" s="68" t="s">
        <v>48</v>
      </c>
    </row>
    <row r="1509" spans="1:4" ht="27.6">
      <c r="A1509" s="68" t="s">
        <v>2046</v>
      </c>
      <c r="B1509" s="68" t="s">
        <v>2039</v>
      </c>
      <c r="C1509" s="68" t="s">
        <v>351</v>
      </c>
      <c r="D1509" s="68" t="s">
        <v>48</v>
      </c>
    </row>
    <row r="1510" spans="1:4" ht="27.6">
      <c r="A1510" s="68" t="s">
        <v>2047</v>
      </c>
      <c r="B1510" s="68" t="s">
        <v>2039</v>
      </c>
      <c r="C1510" s="68" t="s">
        <v>351</v>
      </c>
      <c r="D1510" s="68" t="s">
        <v>48</v>
      </c>
    </row>
    <row r="1511" spans="1:4" ht="27.6">
      <c r="A1511" s="68" t="s">
        <v>2048</v>
      </c>
      <c r="B1511" s="68" t="s">
        <v>2039</v>
      </c>
      <c r="C1511" s="68" t="s">
        <v>351</v>
      </c>
      <c r="D1511" s="68" t="s">
        <v>48</v>
      </c>
    </row>
    <row r="1512" spans="1:4" ht="27.6">
      <c r="A1512" s="68" t="s">
        <v>2049</v>
      </c>
      <c r="B1512" s="68" t="s">
        <v>2039</v>
      </c>
      <c r="C1512" s="68" t="s">
        <v>351</v>
      </c>
      <c r="D1512" s="68" t="s">
        <v>48</v>
      </c>
    </row>
    <row r="1513" spans="1:4" ht="41.45">
      <c r="A1513" s="68" t="s">
        <v>2050</v>
      </c>
      <c r="B1513" s="68" t="s">
        <v>2039</v>
      </c>
      <c r="C1513" s="68" t="s">
        <v>351</v>
      </c>
      <c r="D1513" s="68" t="s">
        <v>48</v>
      </c>
    </row>
    <row r="1514" spans="1:4" ht="27.6">
      <c r="A1514" s="68" t="s">
        <v>2051</v>
      </c>
      <c r="B1514" s="68" t="s">
        <v>2039</v>
      </c>
      <c r="C1514" s="68" t="s">
        <v>351</v>
      </c>
      <c r="D1514" s="68" t="s">
        <v>648</v>
      </c>
    </row>
    <row r="1515" spans="1:4" ht="27.6">
      <c r="A1515" s="68" t="s">
        <v>2052</v>
      </c>
      <c r="B1515" s="68" t="s">
        <v>2039</v>
      </c>
      <c r="C1515" s="68" t="s">
        <v>351</v>
      </c>
      <c r="D1515" s="68" t="s">
        <v>648</v>
      </c>
    </row>
    <row r="1516" spans="1:4" ht="27.6">
      <c r="A1516" s="68" t="s">
        <v>2053</v>
      </c>
      <c r="B1516" s="68" t="s">
        <v>2039</v>
      </c>
      <c r="C1516" s="68" t="s">
        <v>351</v>
      </c>
      <c r="D1516" s="68" t="s">
        <v>646</v>
      </c>
    </row>
    <row r="1517" spans="1:4" ht="27.6">
      <c r="A1517" s="68" t="s">
        <v>2054</v>
      </c>
      <c r="B1517" s="68" t="s">
        <v>2039</v>
      </c>
      <c r="C1517" s="68" t="s">
        <v>351</v>
      </c>
      <c r="D1517" s="68" t="s">
        <v>646</v>
      </c>
    </row>
    <row r="1518" spans="1:4" ht="41.45">
      <c r="A1518" s="68" t="s">
        <v>2055</v>
      </c>
      <c r="B1518" s="68" t="s">
        <v>2039</v>
      </c>
      <c r="C1518" s="68" t="s">
        <v>351</v>
      </c>
      <c r="D1518" s="68" t="s">
        <v>648</v>
      </c>
    </row>
    <row r="1519" spans="1:4" ht="27.6">
      <c r="A1519" s="68" t="s">
        <v>2056</v>
      </c>
      <c r="B1519" s="68" t="s">
        <v>2039</v>
      </c>
      <c r="C1519" s="68" t="s">
        <v>351</v>
      </c>
      <c r="D1519" s="68" t="s">
        <v>3</v>
      </c>
    </row>
    <row r="1520" spans="1:4" ht="27.6">
      <c r="A1520" s="68" t="s">
        <v>2057</v>
      </c>
      <c r="B1520" s="68" t="s">
        <v>2039</v>
      </c>
      <c r="C1520" s="68" t="s">
        <v>351</v>
      </c>
      <c r="D1520" s="68" t="s">
        <v>648</v>
      </c>
    </row>
    <row r="1521" spans="1:4" ht="27.6">
      <c r="A1521" s="68" t="s">
        <v>2058</v>
      </c>
      <c r="B1521" s="68" t="s">
        <v>2039</v>
      </c>
      <c r="C1521" s="68" t="s">
        <v>351</v>
      </c>
      <c r="D1521" s="68" t="s">
        <v>648</v>
      </c>
    </row>
    <row r="1522" spans="1:4" ht="27.6">
      <c r="A1522" s="68" t="s">
        <v>2059</v>
      </c>
      <c r="B1522" s="68" t="s">
        <v>2039</v>
      </c>
      <c r="C1522" s="68" t="s">
        <v>351</v>
      </c>
      <c r="D1522" s="68" t="s">
        <v>648</v>
      </c>
    </row>
    <row r="1523" spans="1:4" ht="27.6">
      <c r="A1523" s="68" t="s">
        <v>2060</v>
      </c>
      <c r="B1523" s="68" t="s">
        <v>2039</v>
      </c>
      <c r="C1523" s="68" t="s">
        <v>351</v>
      </c>
      <c r="D1523" s="68" t="s">
        <v>648</v>
      </c>
    </row>
    <row r="1524" spans="1:4" ht="27.6">
      <c r="A1524" s="68" t="s">
        <v>2061</v>
      </c>
      <c r="B1524" s="68" t="s">
        <v>2039</v>
      </c>
      <c r="C1524" s="68" t="s">
        <v>351</v>
      </c>
      <c r="D1524" s="68" t="s">
        <v>646</v>
      </c>
    </row>
    <row r="1525" spans="1:4" ht="27.6">
      <c r="A1525" s="68" t="s">
        <v>2062</v>
      </c>
      <c r="B1525" s="68" t="s">
        <v>2039</v>
      </c>
      <c r="C1525" s="68" t="s">
        <v>351</v>
      </c>
      <c r="D1525" s="68" t="s">
        <v>648</v>
      </c>
    </row>
    <row r="1526" spans="1:4" ht="27.6">
      <c r="A1526" s="68" t="s">
        <v>1430</v>
      </c>
      <c r="B1526" s="68" t="s">
        <v>185</v>
      </c>
      <c r="C1526" s="68" t="s">
        <v>818</v>
      </c>
      <c r="D1526" s="68" t="s">
        <v>48</v>
      </c>
    </row>
    <row r="1527" spans="1:4" ht="27.6">
      <c r="A1527" s="68" t="s">
        <v>1599</v>
      </c>
      <c r="B1527" s="68" t="s">
        <v>185</v>
      </c>
      <c r="C1527" s="68" t="s">
        <v>818</v>
      </c>
      <c r="D1527" s="68" t="s">
        <v>48</v>
      </c>
    </row>
    <row r="1528" spans="1:4">
      <c r="A1528" s="68" t="s">
        <v>2063</v>
      </c>
      <c r="B1528" s="68" t="s">
        <v>185</v>
      </c>
      <c r="C1528" s="68" t="s">
        <v>818</v>
      </c>
      <c r="D1528" s="68" t="s">
        <v>648</v>
      </c>
    </row>
    <row r="1529" spans="1:4" ht="27.6">
      <c r="A1529" s="68" t="s">
        <v>2064</v>
      </c>
      <c r="B1529" s="68" t="s">
        <v>185</v>
      </c>
      <c r="C1529" s="68" t="s">
        <v>818</v>
      </c>
      <c r="D1529" s="68" t="s">
        <v>648</v>
      </c>
    </row>
    <row r="1530" spans="1:4" ht="27.6">
      <c r="A1530" s="68" t="s">
        <v>2065</v>
      </c>
      <c r="B1530" s="68" t="s">
        <v>185</v>
      </c>
      <c r="C1530" s="68" t="s">
        <v>818</v>
      </c>
      <c r="D1530" s="68" t="s">
        <v>648</v>
      </c>
    </row>
    <row r="1531" spans="1:4" ht="27.6">
      <c r="A1531" s="68" t="s">
        <v>2066</v>
      </c>
      <c r="B1531" s="68" t="s">
        <v>185</v>
      </c>
      <c r="C1531" s="68" t="s">
        <v>818</v>
      </c>
      <c r="D1531" s="68" t="s">
        <v>648</v>
      </c>
    </row>
    <row r="1532" spans="1:4" ht="27.6">
      <c r="A1532" s="68" t="s">
        <v>2067</v>
      </c>
      <c r="B1532" s="68" t="s">
        <v>185</v>
      </c>
      <c r="C1532" s="68" t="s">
        <v>818</v>
      </c>
      <c r="D1532" s="68" t="s">
        <v>648</v>
      </c>
    </row>
    <row r="1533" spans="1:4" ht="27.6">
      <c r="A1533" s="68" t="s">
        <v>2068</v>
      </c>
      <c r="B1533" s="68" t="s">
        <v>185</v>
      </c>
      <c r="C1533" s="68" t="s">
        <v>818</v>
      </c>
      <c r="D1533" s="68" t="s">
        <v>48</v>
      </c>
    </row>
    <row r="1534" spans="1:4" ht="27.6">
      <c r="A1534" s="68" t="s">
        <v>2069</v>
      </c>
      <c r="B1534" s="68" t="s">
        <v>185</v>
      </c>
      <c r="C1534" s="68" t="s">
        <v>818</v>
      </c>
      <c r="D1534" s="68" t="s">
        <v>48</v>
      </c>
    </row>
    <row r="1535" spans="1:4" ht="27.6">
      <c r="A1535" s="68" t="s">
        <v>2070</v>
      </c>
      <c r="B1535" s="68" t="s">
        <v>185</v>
      </c>
      <c r="C1535" s="68" t="s">
        <v>818</v>
      </c>
      <c r="D1535" s="68" t="s">
        <v>648</v>
      </c>
    </row>
    <row r="1536" spans="1:4" ht="27.6">
      <c r="A1536" s="68" t="s">
        <v>2071</v>
      </c>
      <c r="B1536" s="68" t="s">
        <v>185</v>
      </c>
      <c r="C1536" s="68" t="s">
        <v>818</v>
      </c>
      <c r="D1536" s="68" t="s">
        <v>48</v>
      </c>
    </row>
    <row r="1537" spans="1:4" ht="27.6">
      <c r="A1537" s="68" t="s">
        <v>2072</v>
      </c>
      <c r="B1537" s="68" t="s">
        <v>2073</v>
      </c>
      <c r="C1537" s="68" t="s">
        <v>904</v>
      </c>
      <c r="D1537" s="68" t="s">
        <v>646</v>
      </c>
    </row>
    <row r="1538" spans="1:4" ht="41.45">
      <c r="A1538" s="68" t="s">
        <v>2074</v>
      </c>
      <c r="B1538" s="68" t="s">
        <v>2073</v>
      </c>
      <c r="C1538" s="68" t="s">
        <v>904</v>
      </c>
      <c r="D1538" s="68" t="s">
        <v>48</v>
      </c>
    </row>
    <row r="1539" spans="1:4" ht="27.6">
      <c r="A1539" s="68" t="s">
        <v>2075</v>
      </c>
      <c r="B1539" s="68" t="s">
        <v>2073</v>
      </c>
      <c r="C1539" s="68" t="s">
        <v>904</v>
      </c>
      <c r="D1539" s="68" t="s">
        <v>48</v>
      </c>
    </row>
    <row r="1540" spans="1:4" ht="27.6">
      <c r="A1540" s="68" t="s">
        <v>2076</v>
      </c>
      <c r="B1540" s="68" t="s">
        <v>2073</v>
      </c>
      <c r="C1540" s="68" t="s">
        <v>904</v>
      </c>
      <c r="D1540" s="68" t="s">
        <v>48</v>
      </c>
    </row>
    <row r="1541" spans="1:4" ht="27.6">
      <c r="A1541" s="68" t="s">
        <v>2077</v>
      </c>
      <c r="B1541" s="68" t="s">
        <v>2073</v>
      </c>
      <c r="C1541" s="68" t="s">
        <v>904</v>
      </c>
      <c r="D1541" s="68" t="s">
        <v>3</v>
      </c>
    </row>
    <row r="1542" spans="1:4" ht="41.45">
      <c r="A1542" s="68" t="s">
        <v>2078</v>
      </c>
      <c r="B1542" s="68" t="s">
        <v>2073</v>
      </c>
      <c r="C1542" s="68" t="s">
        <v>904</v>
      </c>
      <c r="D1542" s="68" t="s">
        <v>648</v>
      </c>
    </row>
    <row r="1543" spans="1:4" ht="41.45">
      <c r="A1543" s="68" t="s">
        <v>2079</v>
      </c>
      <c r="B1543" s="68" t="s">
        <v>2073</v>
      </c>
      <c r="C1543" s="68" t="s">
        <v>904</v>
      </c>
      <c r="D1543" s="68" t="s">
        <v>48</v>
      </c>
    </row>
    <row r="1544" spans="1:4" ht="27.6">
      <c r="A1544" s="68" t="s">
        <v>2080</v>
      </c>
      <c r="B1544" s="68" t="s">
        <v>2073</v>
      </c>
      <c r="C1544" s="68" t="s">
        <v>904</v>
      </c>
      <c r="D1544" s="68" t="s">
        <v>48</v>
      </c>
    </row>
    <row r="1545" spans="1:4" ht="27.6">
      <c r="A1545" s="68" t="s">
        <v>2081</v>
      </c>
      <c r="B1545" s="68" t="s">
        <v>2073</v>
      </c>
      <c r="C1545" s="68" t="s">
        <v>904</v>
      </c>
      <c r="D1545" s="68" t="s">
        <v>646</v>
      </c>
    </row>
    <row r="1546" spans="1:4" ht="27.6">
      <c r="A1546" s="68" t="s">
        <v>2082</v>
      </c>
      <c r="B1546" s="68" t="s">
        <v>2073</v>
      </c>
      <c r="C1546" s="68" t="s">
        <v>904</v>
      </c>
      <c r="D1546" s="68" t="s">
        <v>48</v>
      </c>
    </row>
    <row r="1547" spans="1:4" ht="27.6">
      <c r="A1547" s="68" t="s">
        <v>889</v>
      </c>
      <c r="B1547" s="68" t="s">
        <v>2073</v>
      </c>
      <c r="C1547" s="68" t="s">
        <v>904</v>
      </c>
      <c r="D1547" s="68" t="s">
        <v>3</v>
      </c>
    </row>
    <row r="1548" spans="1:4" ht="27.6">
      <c r="A1548" s="68" t="s">
        <v>2083</v>
      </c>
      <c r="B1548" s="68" t="s">
        <v>2073</v>
      </c>
      <c r="C1548" s="68" t="s">
        <v>904</v>
      </c>
      <c r="D1548" s="68" t="s">
        <v>3</v>
      </c>
    </row>
    <row r="1549" spans="1:4" ht="27.6">
      <c r="A1549" s="68" t="s">
        <v>2084</v>
      </c>
      <c r="B1549" s="68" t="s">
        <v>2073</v>
      </c>
      <c r="C1549" s="68" t="s">
        <v>904</v>
      </c>
      <c r="D1549" s="68" t="s">
        <v>48</v>
      </c>
    </row>
    <row r="1550" spans="1:4" ht="27.6">
      <c r="A1550" s="68" t="s">
        <v>2085</v>
      </c>
      <c r="B1550" s="68" t="s">
        <v>2073</v>
      </c>
      <c r="C1550" s="68" t="s">
        <v>904</v>
      </c>
      <c r="D1550" s="68" t="s">
        <v>648</v>
      </c>
    </row>
    <row r="1551" spans="1:4" ht="27.6">
      <c r="A1551" s="68" t="s">
        <v>2086</v>
      </c>
      <c r="B1551" s="68" t="s">
        <v>2073</v>
      </c>
      <c r="C1551" s="68" t="s">
        <v>904</v>
      </c>
      <c r="D1551" s="68" t="s">
        <v>3</v>
      </c>
    </row>
    <row r="1552" spans="1:4" ht="27.6">
      <c r="A1552" s="68" t="s">
        <v>2087</v>
      </c>
      <c r="B1552" s="68" t="s">
        <v>2073</v>
      </c>
      <c r="C1552" s="68" t="s">
        <v>904</v>
      </c>
      <c r="D1552" s="68" t="s">
        <v>48</v>
      </c>
    </row>
    <row r="1553" spans="1:4" ht="27.6">
      <c r="A1553" s="68" t="s">
        <v>987</v>
      </c>
      <c r="B1553" s="68" t="s">
        <v>2073</v>
      </c>
      <c r="C1553" s="68" t="s">
        <v>904</v>
      </c>
      <c r="D1553" s="68" t="s">
        <v>48</v>
      </c>
    </row>
    <row r="1554" spans="1:4" ht="27.6">
      <c r="A1554" s="68" t="s">
        <v>2088</v>
      </c>
      <c r="B1554" s="68" t="s">
        <v>2073</v>
      </c>
      <c r="C1554" s="68" t="s">
        <v>904</v>
      </c>
      <c r="D1554" s="68" t="s">
        <v>48</v>
      </c>
    </row>
    <row r="1555" spans="1:4" ht="27.6">
      <c r="A1555" s="68" t="s">
        <v>2089</v>
      </c>
      <c r="B1555" s="68" t="s">
        <v>2073</v>
      </c>
      <c r="C1555" s="68" t="s">
        <v>904</v>
      </c>
      <c r="D1555" s="68" t="s">
        <v>48</v>
      </c>
    </row>
    <row r="1556" spans="1:4" ht="27.6">
      <c r="A1556" s="68" t="s">
        <v>2090</v>
      </c>
      <c r="B1556" s="68" t="s">
        <v>2073</v>
      </c>
      <c r="C1556" s="68" t="s">
        <v>904</v>
      </c>
      <c r="D1556" s="68" t="s">
        <v>48</v>
      </c>
    </row>
    <row r="1557" spans="1:4" ht="27.6">
      <c r="A1557" s="68" t="s">
        <v>2091</v>
      </c>
      <c r="B1557" s="68" t="s">
        <v>2073</v>
      </c>
      <c r="C1557" s="68" t="s">
        <v>904</v>
      </c>
      <c r="D1557" s="68" t="s">
        <v>48</v>
      </c>
    </row>
    <row r="1558" spans="1:4" ht="27.6">
      <c r="A1558" s="68" t="s">
        <v>2092</v>
      </c>
      <c r="B1558" s="68" t="s">
        <v>2073</v>
      </c>
      <c r="C1558" s="68" t="s">
        <v>904</v>
      </c>
      <c r="D1558" s="68" t="s">
        <v>48</v>
      </c>
    </row>
    <row r="1559" spans="1:4" ht="27.6">
      <c r="A1559" s="68" t="s">
        <v>2093</v>
      </c>
      <c r="B1559" s="68" t="s">
        <v>2073</v>
      </c>
      <c r="C1559" s="68" t="s">
        <v>904</v>
      </c>
      <c r="D1559" s="68" t="s">
        <v>3</v>
      </c>
    </row>
    <row r="1560" spans="1:4" ht="27.6">
      <c r="A1560" s="68" t="s">
        <v>2094</v>
      </c>
      <c r="B1560" s="68" t="s">
        <v>2073</v>
      </c>
      <c r="C1560" s="68" t="s">
        <v>904</v>
      </c>
      <c r="D1560" s="68" t="s">
        <v>3</v>
      </c>
    </row>
    <row r="1561" spans="1:4" ht="55.15">
      <c r="A1561" s="68" t="s">
        <v>2095</v>
      </c>
      <c r="B1561" s="68" t="s">
        <v>2073</v>
      </c>
      <c r="C1561" s="68" t="s">
        <v>904</v>
      </c>
      <c r="D1561" s="68" t="s">
        <v>48</v>
      </c>
    </row>
    <row r="1562" spans="1:4" ht="27.6">
      <c r="A1562" s="68" t="s">
        <v>2096</v>
      </c>
      <c r="B1562" s="68" t="s">
        <v>2073</v>
      </c>
      <c r="C1562" s="68" t="s">
        <v>904</v>
      </c>
      <c r="D1562" s="68" t="s">
        <v>646</v>
      </c>
    </row>
    <row r="1563" spans="1:4" ht="27.6">
      <c r="A1563" s="68" t="s">
        <v>2097</v>
      </c>
      <c r="B1563" s="68" t="s">
        <v>2073</v>
      </c>
      <c r="C1563" s="68" t="s">
        <v>904</v>
      </c>
      <c r="D1563" s="68" t="s">
        <v>48</v>
      </c>
    </row>
    <row r="1564" spans="1:4" ht="27.6">
      <c r="A1564" s="68" t="s">
        <v>2098</v>
      </c>
      <c r="B1564" s="68" t="s">
        <v>2073</v>
      </c>
      <c r="C1564" s="68" t="s">
        <v>904</v>
      </c>
      <c r="D1564" s="68" t="s">
        <v>646</v>
      </c>
    </row>
    <row r="1565" spans="1:4" ht="27.6">
      <c r="A1565" s="68" t="s">
        <v>2099</v>
      </c>
      <c r="B1565" s="68" t="s">
        <v>2073</v>
      </c>
      <c r="C1565" s="68" t="s">
        <v>904</v>
      </c>
      <c r="D1565" s="68" t="s">
        <v>648</v>
      </c>
    </row>
    <row r="1566" spans="1:4" ht="27.6">
      <c r="A1566" s="68" t="s">
        <v>2100</v>
      </c>
      <c r="B1566" s="68" t="s">
        <v>186</v>
      </c>
      <c r="C1566" s="68" t="s">
        <v>435</v>
      </c>
      <c r="D1566" s="68" t="s">
        <v>648</v>
      </c>
    </row>
    <row r="1567" spans="1:4" ht="27.6">
      <c r="A1567" s="68" t="s">
        <v>2101</v>
      </c>
      <c r="B1567" s="68" t="s">
        <v>186</v>
      </c>
      <c r="C1567" s="68" t="s">
        <v>435</v>
      </c>
      <c r="D1567" s="68" t="s">
        <v>648</v>
      </c>
    </row>
    <row r="1568" spans="1:4" ht="27.6">
      <c r="A1568" s="68" t="s">
        <v>2102</v>
      </c>
      <c r="B1568" s="68" t="s">
        <v>186</v>
      </c>
      <c r="C1568" s="68" t="s">
        <v>435</v>
      </c>
      <c r="D1568" s="68" t="s">
        <v>648</v>
      </c>
    </row>
    <row r="1569" spans="1:4" ht="27.6">
      <c r="A1569" s="68" t="s">
        <v>1528</v>
      </c>
      <c r="B1569" s="68" t="s">
        <v>186</v>
      </c>
      <c r="C1569" s="68" t="s">
        <v>435</v>
      </c>
      <c r="D1569" s="68" t="s">
        <v>48</v>
      </c>
    </row>
    <row r="1570" spans="1:4" ht="27.6">
      <c r="A1570" s="68" t="s">
        <v>2103</v>
      </c>
      <c r="B1570" s="68" t="s">
        <v>186</v>
      </c>
      <c r="C1570" s="68" t="s">
        <v>435</v>
      </c>
      <c r="D1570" s="68" t="s">
        <v>48</v>
      </c>
    </row>
    <row r="1571" spans="1:4" ht="27.6">
      <c r="A1571" s="68" t="s">
        <v>2104</v>
      </c>
      <c r="B1571" s="68" t="s">
        <v>186</v>
      </c>
      <c r="C1571" s="68" t="s">
        <v>435</v>
      </c>
      <c r="D1571" s="68" t="s">
        <v>3</v>
      </c>
    </row>
    <row r="1572" spans="1:4" ht="27.6">
      <c r="A1572" s="68" t="s">
        <v>2105</v>
      </c>
      <c r="B1572" s="68" t="s">
        <v>186</v>
      </c>
      <c r="C1572" s="68" t="s">
        <v>435</v>
      </c>
      <c r="D1572" s="68" t="s">
        <v>48</v>
      </c>
    </row>
    <row r="1573" spans="1:4" ht="27.6">
      <c r="A1573" s="68" t="s">
        <v>2106</v>
      </c>
      <c r="B1573" s="68" t="s">
        <v>186</v>
      </c>
      <c r="C1573" s="68" t="s">
        <v>435</v>
      </c>
      <c r="D1573" s="68" t="s">
        <v>48</v>
      </c>
    </row>
    <row r="1574" spans="1:4" ht="27.6">
      <c r="A1574" s="68" t="s">
        <v>2107</v>
      </c>
      <c r="B1574" s="68" t="s">
        <v>186</v>
      </c>
      <c r="C1574" s="68" t="s">
        <v>435</v>
      </c>
      <c r="D1574" s="68" t="s">
        <v>48</v>
      </c>
    </row>
    <row r="1575" spans="1:4" ht="27.6">
      <c r="A1575" s="68" t="s">
        <v>2108</v>
      </c>
      <c r="B1575" s="68" t="s">
        <v>186</v>
      </c>
      <c r="C1575" s="68" t="s">
        <v>435</v>
      </c>
      <c r="D1575" s="68" t="s">
        <v>48</v>
      </c>
    </row>
    <row r="1576" spans="1:4" ht="27.6">
      <c r="A1576" s="68" t="s">
        <v>2109</v>
      </c>
      <c r="B1576" s="68" t="s">
        <v>186</v>
      </c>
      <c r="C1576" s="68" t="s">
        <v>435</v>
      </c>
      <c r="D1576" s="68" t="s">
        <v>48</v>
      </c>
    </row>
    <row r="1577" spans="1:4" ht="27.6">
      <c r="A1577" s="68" t="s">
        <v>2110</v>
      </c>
      <c r="B1577" s="68" t="s">
        <v>186</v>
      </c>
      <c r="C1577" s="68" t="s">
        <v>435</v>
      </c>
      <c r="D1577" s="68" t="s">
        <v>648</v>
      </c>
    </row>
    <row r="1578" spans="1:4" ht="27.6">
      <c r="A1578" s="68" t="s">
        <v>2111</v>
      </c>
      <c r="B1578" s="68" t="s">
        <v>186</v>
      </c>
      <c r="C1578" s="68" t="s">
        <v>435</v>
      </c>
      <c r="D1578" s="68" t="s">
        <v>48</v>
      </c>
    </row>
    <row r="1579" spans="1:4">
      <c r="A1579" s="68" t="s">
        <v>1568</v>
      </c>
      <c r="B1579" s="68" t="s">
        <v>186</v>
      </c>
      <c r="C1579" s="68" t="s">
        <v>435</v>
      </c>
      <c r="D1579" s="68" t="s">
        <v>646</v>
      </c>
    </row>
    <row r="1580" spans="1:4" ht="27.6">
      <c r="A1580" s="68" t="s">
        <v>2112</v>
      </c>
      <c r="B1580" s="68" t="s">
        <v>186</v>
      </c>
      <c r="C1580" s="68" t="s">
        <v>435</v>
      </c>
      <c r="D1580" s="68" t="s">
        <v>48</v>
      </c>
    </row>
    <row r="1581" spans="1:4" ht="27.6">
      <c r="A1581" s="68" t="s">
        <v>2113</v>
      </c>
      <c r="B1581" s="68" t="s">
        <v>186</v>
      </c>
      <c r="C1581" s="68" t="s">
        <v>435</v>
      </c>
      <c r="D1581" s="68" t="s">
        <v>48</v>
      </c>
    </row>
    <row r="1582" spans="1:4">
      <c r="A1582" s="68" t="s">
        <v>2114</v>
      </c>
      <c r="B1582" s="68" t="s">
        <v>186</v>
      </c>
      <c r="C1582" s="68" t="s">
        <v>435</v>
      </c>
      <c r="D1582" s="68" t="s">
        <v>648</v>
      </c>
    </row>
    <row r="1583" spans="1:4" ht="27.6">
      <c r="A1583" s="68" t="s">
        <v>2115</v>
      </c>
      <c r="B1583" s="68" t="s">
        <v>186</v>
      </c>
      <c r="C1583" s="68" t="s">
        <v>435</v>
      </c>
      <c r="D1583" s="68" t="s">
        <v>648</v>
      </c>
    </row>
    <row r="1584" spans="1:4" ht="27.6">
      <c r="A1584" s="68" t="s">
        <v>2116</v>
      </c>
      <c r="B1584" s="68" t="s">
        <v>186</v>
      </c>
      <c r="C1584" s="68" t="s">
        <v>435</v>
      </c>
      <c r="D1584" s="68" t="s">
        <v>48</v>
      </c>
    </row>
    <row r="1585" spans="1:4" ht="27.6">
      <c r="A1585" s="68" t="s">
        <v>2117</v>
      </c>
      <c r="B1585" s="68" t="s">
        <v>186</v>
      </c>
      <c r="C1585" s="68" t="s">
        <v>435</v>
      </c>
      <c r="D1585" s="68" t="s">
        <v>648</v>
      </c>
    </row>
    <row r="1586" spans="1:4" ht="27.6">
      <c r="A1586" s="68" t="s">
        <v>2117</v>
      </c>
      <c r="B1586" s="68" t="s">
        <v>186</v>
      </c>
      <c r="C1586" s="68" t="s">
        <v>435</v>
      </c>
      <c r="D1586" s="68" t="s">
        <v>48</v>
      </c>
    </row>
    <row r="1587" spans="1:4" ht="41.45">
      <c r="A1587" s="68" t="s">
        <v>2118</v>
      </c>
      <c r="B1587" s="68" t="s">
        <v>186</v>
      </c>
      <c r="C1587" s="68" t="s">
        <v>435</v>
      </c>
      <c r="D1587" s="68" t="s">
        <v>48</v>
      </c>
    </row>
    <row r="1588" spans="1:4" ht="27.6">
      <c r="A1588" s="68" t="s">
        <v>2119</v>
      </c>
      <c r="B1588" s="68" t="s">
        <v>186</v>
      </c>
      <c r="C1588" s="68" t="s">
        <v>435</v>
      </c>
      <c r="D1588" s="68" t="s">
        <v>3</v>
      </c>
    </row>
    <row r="1589" spans="1:4" ht="27.6">
      <c r="A1589" s="68" t="s">
        <v>2120</v>
      </c>
      <c r="B1589" s="68" t="s">
        <v>186</v>
      </c>
      <c r="C1589" s="68" t="s">
        <v>435</v>
      </c>
      <c r="D1589" s="68" t="s">
        <v>48</v>
      </c>
    </row>
    <row r="1590" spans="1:4">
      <c r="A1590" s="68" t="s">
        <v>704</v>
      </c>
      <c r="B1590" s="68" t="s">
        <v>186</v>
      </c>
      <c r="C1590" s="68" t="s">
        <v>435</v>
      </c>
      <c r="D1590" s="68" t="s">
        <v>3</v>
      </c>
    </row>
    <row r="1591" spans="1:4">
      <c r="A1591" s="68" t="s">
        <v>2121</v>
      </c>
      <c r="B1591" s="68" t="s">
        <v>186</v>
      </c>
      <c r="C1591" s="68" t="s">
        <v>435</v>
      </c>
      <c r="D1591" s="68" t="s">
        <v>648</v>
      </c>
    </row>
    <row r="1592" spans="1:4" ht="27.6">
      <c r="A1592" s="68" t="s">
        <v>2122</v>
      </c>
      <c r="B1592" s="68" t="s">
        <v>186</v>
      </c>
      <c r="C1592" s="68" t="s">
        <v>435</v>
      </c>
      <c r="D1592" s="68" t="s">
        <v>3</v>
      </c>
    </row>
    <row r="1593" spans="1:4" ht="27.6">
      <c r="A1593" s="68" t="s">
        <v>2123</v>
      </c>
      <c r="B1593" s="68" t="s">
        <v>186</v>
      </c>
      <c r="C1593" s="68" t="s">
        <v>435</v>
      </c>
      <c r="D1593" s="68" t="s">
        <v>48</v>
      </c>
    </row>
    <row r="1594" spans="1:4" ht="41.45">
      <c r="A1594" s="68" t="s">
        <v>2124</v>
      </c>
      <c r="B1594" s="68" t="s">
        <v>186</v>
      </c>
      <c r="C1594" s="68" t="s">
        <v>435</v>
      </c>
      <c r="D1594" s="68" t="s">
        <v>48</v>
      </c>
    </row>
    <row r="1595" spans="1:4" ht="27.6">
      <c r="A1595" s="68" t="s">
        <v>2125</v>
      </c>
      <c r="B1595" s="68" t="s">
        <v>186</v>
      </c>
      <c r="C1595" s="68" t="s">
        <v>435</v>
      </c>
      <c r="D1595" s="68" t="s">
        <v>48</v>
      </c>
    </row>
    <row r="1596" spans="1:4" ht="27.6">
      <c r="A1596" s="68" t="s">
        <v>2126</v>
      </c>
      <c r="B1596" s="68" t="s">
        <v>186</v>
      </c>
      <c r="C1596" s="68" t="s">
        <v>435</v>
      </c>
      <c r="D1596" s="68" t="s">
        <v>48</v>
      </c>
    </row>
    <row r="1597" spans="1:4" ht="27.6">
      <c r="A1597" s="68" t="s">
        <v>2127</v>
      </c>
      <c r="B1597" s="68" t="s">
        <v>186</v>
      </c>
      <c r="C1597" s="68" t="s">
        <v>435</v>
      </c>
      <c r="D1597" s="68" t="s">
        <v>648</v>
      </c>
    </row>
    <row r="1598" spans="1:4">
      <c r="A1598" s="68" t="s">
        <v>2128</v>
      </c>
      <c r="B1598" s="68" t="s">
        <v>186</v>
      </c>
      <c r="C1598" s="68" t="s">
        <v>435</v>
      </c>
      <c r="D1598" s="68" t="s">
        <v>648</v>
      </c>
    </row>
    <row r="1599" spans="1:4">
      <c r="A1599" s="68" t="s">
        <v>2129</v>
      </c>
      <c r="B1599" s="68" t="s">
        <v>186</v>
      </c>
      <c r="C1599" s="68" t="s">
        <v>435</v>
      </c>
      <c r="D1599" s="68" t="s">
        <v>648</v>
      </c>
    </row>
    <row r="1600" spans="1:4" ht="27.6">
      <c r="A1600" s="68" t="s">
        <v>2130</v>
      </c>
      <c r="B1600" s="68" t="s">
        <v>2131</v>
      </c>
      <c r="C1600" s="68" t="s">
        <v>411</v>
      </c>
      <c r="D1600" s="68" t="s">
        <v>48</v>
      </c>
    </row>
    <row r="1601" spans="1:4" ht="27.6">
      <c r="A1601" s="68" t="s">
        <v>2132</v>
      </c>
      <c r="B1601" s="68" t="s">
        <v>2131</v>
      </c>
      <c r="C1601" s="68" t="s">
        <v>411</v>
      </c>
      <c r="D1601" s="68" t="s">
        <v>3</v>
      </c>
    </row>
    <row r="1602" spans="1:4" ht="41.45">
      <c r="A1602" s="68" t="s">
        <v>2133</v>
      </c>
      <c r="B1602" s="68" t="s">
        <v>2131</v>
      </c>
      <c r="C1602" s="68" t="s">
        <v>411</v>
      </c>
      <c r="D1602" s="68" t="s">
        <v>3</v>
      </c>
    </row>
    <row r="1603" spans="1:4" ht="41.45">
      <c r="A1603" s="68" t="s">
        <v>2134</v>
      </c>
      <c r="B1603" s="68" t="s">
        <v>2131</v>
      </c>
      <c r="C1603" s="68" t="s">
        <v>411</v>
      </c>
      <c r="D1603" s="68" t="s">
        <v>48</v>
      </c>
    </row>
    <row r="1604" spans="1:4" ht="27.6">
      <c r="A1604" s="68" t="s">
        <v>2135</v>
      </c>
      <c r="B1604" s="68" t="s">
        <v>2136</v>
      </c>
      <c r="C1604" s="68" t="s">
        <v>2137</v>
      </c>
      <c r="D1604" s="68" t="s">
        <v>48</v>
      </c>
    </row>
    <row r="1605" spans="1:4" ht="27.6">
      <c r="A1605" s="68" t="s">
        <v>2138</v>
      </c>
      <c r="B1605" s="68" t="s">
        <v>2136</v>
      </c>
      <c r="C1605" s="68" t="s">
        <v>2137</v>
      </c>
      <c r="D1605" s="68" t="s">
        <v>48</v>
      </c>
    </row>
    <row r="1606" spans="1:4" ht="27.6">
      <c r="A1606" s="68" t="s">
        <v>2139</v>
      </c>
      <c r="B1606" s="68" t="s">
        <v>2136</v>
      </c>
      <c r="C1606" s="68" t="s">
        <v>2137</v>
      </c>
      <c r="D1606" s="68" t="s">
        <v>48</v>
      </c>
    </row>
    <row r="1607" spans="1:4" ht="27.6">
      <c r="A1607" s="68" t="s">
        <v>2140</v>
      </c>
      <c r="B1607" s="68" t="s">
        <v>2136</v>
      </c>
      <c r="C1607" s="68" t="s">
        <v>2137</v>
      </c>
      <c r="D1607" s="68" t="s">
        <v>3</v>
      </c>
    </row>
    <row r="1608" spans="1:4" ht="27.6">
      <c r="A1608" s="68" t="s">
        <v>2141</v>
      </c>
      <c r="B1608" s="68" t="s">
        <v>2136</v>
      </c>
      <c r="C1608" s="68" t="s">
        <v>2137</v>
      </c>
      <c r="D1608" s="68" t="s">
        <v>48</v>
      </c>
    </row>
    <row r="1609" spans="1:4" ht="27.6">
      <c r="A1609" s="68" t="s">
        <v>2142</v>
      </c>
      <c r="B1609" s="68" t="s">
        <v>2136</v>
      </c>
      <c r="C1609" s="68" t="s">
        <v>2137</v>
      </c>
      <c r="D1609" s="68" t="s">
        <v>3</v>
      </c>
    </row>
    <row r="1610" spans="1:4" ht="27.6">
      <c r="A1610" s="68" t="s">
        <v>2143</v>
      </c>
      <c r="B1610" s="68" t="s">
        <v>2136</v>
      </c>
      <c r="C1610" s="68" t="s">
        <v>2137</v>
      </c>
      <c r="D1610" s="68" t="s">
        <v>3</v>
      </c>
    </row>
    <row r="1611" spans="1:4" ht="41.45">
      <c r="A1611" s="68" t="s">
        <v>2144</v>
      </c>
      <c r="B1611" s="68" t="s">
        <v>2136</v>
      </c>
      <c r="C1611" s="68" t="s">
        <v>2137</v>
      </c>
      <c r="D1611" s="68" t="s">
        <v>48</v>
      </c>
    </row>
    <row r="1612" spans="1:4" ht="27.6">
      <c r="A1612" s="68" t="s">
        <v>2145</v>
      </c>
      <c r="B1612" s="68" t="s">
        <v>2136</v>
      </c>
      <c r="C1612" s="68" t="s">
        <v>2137</v>
      </c>
      <c r="D1612" s="68" t="s">
        <v>48</v>
      </c>
    </row>
    <row r="1613" spans="1:4" ht="27.6">
      <c r="A1613" s="68" t="s">
        <v>2146</v>
      </c>
      <c r="B1613" s="68" t="s">
        <v>187</v>
      </c>
      <c r="C1613" s="68" t="s">
        <v>348</v>
      </c>
      <c r="D1613" s="68" t="s">
        <v>3</v>
      </c>
    </row>
    <row r="1614" spans="1:4" ht="27.6">
      <c r="A1614" s="68" t="s">
        <v>1528</v>
      </c>
      <c r="B1614" s="68" t="s">
        <v>187</v>
      </c>
      <c r="C1614" s="68" t="s">
        <v>348</v>
      </c>
      <c r="D1614" s="68" t="s">
        <v>48</v>
      </c>
    </row>
    <row r="1615" spans="1:4" ht="27.6">
      <c r="A1615" s="68" t="s">
        <v>2147</v>
      </c>
      <c r="B1615" s="68" t="s">
        <v>187</v>
      </c>
      <c r="C1615" s="68" t="s">
        <v>348</v>
      </c>
      <c r="D1615" s="68" t="s">
        <v>48</v>
      </c>
    </row>
    <row r="1616" spans="1:4" ht="27.6">
      <c r="A1616" s="68" t="s">
        <v>985</v>
      </c>
      <c r="B1616" s="68" t="s">
        <v>187</v>
      </c>
      <c r="C1616" s="68" t="s">
        <v>348</v>
      </c>
      <c r="D1616" s="68" t="s">
        <v>3</v>
      </c>
    </row>
    <row r="1617" spans="1:4" ht="27.6">
      <c r="A1617" s="68" t="s">
        <v>1443</v>
      </c>
      <c r="B1617" s="68" t="s">
        <v>187</v>
      </c>
      <c r="C1617" s="68" t="s">
        <v>348</v>
      </c>
      <c r="D1617" s="68" t="s">
        <v>3</v>
      </c>
    </row>
    <row r="1618" spans="1:4" ht="27.6">
      <c r="A1618" s="68" t="s">
        <v>2148</v>
      </c>
      <c r="B1618" s="68" t="s">
        <v>187</v>
      </c>
      <c r="C1618" s="68" t="s">
        <v>348</v>
      </c>
      <c r="D1618" s="68" t="s">
        <v>3</v>
      </c>
    </row>
    <row r="1619" spans="1:4" ht="27.6">
      <c r="A1619" s="68" t="s">
        <v>2149</v>
      </c>
      <c r="B1619" s="68" t="s">
        <v>187</v>
      </c>
      <c r="C1619" s="68" t="s">
        <v>348</v>
      </c>
      <c r="D1619" s="68" t="s">
        <v>3</v>
      </c>
    </row>
    <row r="1620" spans="1:4" ht="27.6">
      <c r="A1620" s="68" t="s">
        <v>726</v>
      </c>
      <c r="B1620" s="68" t="s">
        <v>187</v>
      </c>
      <c r="C1620" s="68" t="s">
        <v>348</v>
      </c>
      <c r="D1620" s="68" t="s">
        <v>3</v>
      </c>
    </row>
    <row r="1621" spans="1:4" ht="27.6">
      <c r="A1621" s="68" t="s">
        <v>1612</v>
      </c>
      <c r="B1621" s="68" t="s">
        <v>187</v>
      </c>
      <c r="C1621" s="68" t="s">
        <v>348</v>
      </c>
      <c r="D1621" s="68" t="s">
        <v>3</v>
      </c>
    </row>
    <row r="1622" spans="1:4" ht="27.6">
      <c r="A1622" s="68" t="s">
        <v>2150</v>
      </c>
      <c r="B1622" s="68" t="s">
        <v>187</v>
      </c>
      <c r="C1622" s="68" t="s">
        <v>348</v>
      </c>
      <c r="D1622" s="68" t="s">
        <v>3</v>
      </c>
    </row>
    <row r="1623" spans="1:4">
      <c r="A1623" s="68" t="s">
        <v>2151</v>
      </c>
      <c r="B1623" s="68" t="s">
        <v>190</v>
      </c>
      <c r="C1623" s="68" t="s">
        <v>17</v>
      </c>
      <c r="D1623" s="68" t="s">
        <v>646</v>
      </c>
    </row>
    <row r="1624" spans="1:4" ht="27.6">
      <c r="A1624" s="68" t="s">
        <v>2152</v>
      </c>
      <c r="B1624" s="68" t="s">
        <v>190</v>
      </c>
      <c r="C1624" s="68" t="s">
        <v>17</v>
      </c>
      <c r="D1624" s="68" t="s">
        <v>3</v>
      </c>
    </row>
    <row r="1625" spans="1:4" ht="27.6">
      <c r="A1625" s="68" t="s">
        <v>2153</v>
      </c>
      <c r="B1625" s="68" t="s">
        <v>190</v>
      </c>
      <c r="C1625" s="68" t="s">
        <v>17</v>
      </c>
      <c r="D1625" s="68" t="s">
        <v>48</v>
      </c>
    </row>
    <row r="1626" spans="1:4" ht="27.6">
      <c r="A1626" s="68" t="s">
        <v>2154</v>
      </c>
      <c r="B1626" s="68" t="s">
        <v>190</v>
      </c>
      <c r="C1626" s="68" t="s">
        <v>17</v>
      </c>
      <c r="D1626" s="68" t="s">
        <v>48</v>
      </c>
    </row>
    <row r="1627" spans="1:4" ht="27.6">
      <c r="A1627" s="68" t="s">
        <v>652</v>
      </c>
      <c r="B1627" s="68" t="s">
        <v>190</v>
      </c>
      <c r="C1627" s="68" t="s">
        <v>17</v>
      </c>
      <c r="D1627" s="68" t="s">
        <v>3</v>
      </c>
    </row>
    <row r="1628" spans="1:4" ht="27.6">
      <c r="A1628" s="68" t="s">
        <v>2155</v>
      </c>
      <c r="B1628" s="68" t="s">
        <v>190</v>
      </c>
      <c r="C1628" s="68" t="s">
        <v>17</v>
      </c>
      <c r="D1628" s="68" t="s">
        <v>48</v>
      </c>
    </row>
    <row r="1629" spans="1:4" ht="27.6">
      <c r="A1629" s="68" t="s">
        <v>2156</v>
      </c>
      <c r="B1629" s="68" t="s">
        <v>190</v>
      </c>
      <c r="C1629" s="68" t="s">
        <v>17</v>
      </c>
      <c r="D1629" s="68" t="s">
        <v>48</v>
      </c>
    </row>
    <row r="1630" spans="1:4" ht="27.6">
      <c r="A1630" s="68" t="s">
        <v>2157</v>
      </c>
      <c r="B1630" s="68" t="s">
        <v>190</v>
      </c>
      <c r="C1630" s="68" t="s">
        <v>17</v>
      </c>
      <c r="D1630" s="68" t="s">
        <v>48</v>
      </c>
    </row>
    <row r="1631" spans="1:4" ht="27.6">
      <c r="A1631" s="68" t="s">
        <v>2158</v>
      </c>
      <c r="B1631" s="68" t="s">
        <v>190</v>
      </c>
      <c r="C1631" s="68" t="s">
        <v>17</v>
      </c>
      <c r="D1631" s="68" t="s">
        <v>48</v>
      </c>
    </row>
    <row r="1632" spans="1:4" ht="27.6">
      <c r="A1632" s="68" t="s">
        <v>2159</v>
      </c>
      <c r="B1632" s="68" t="s">
        <v>190</v>
      </c>
      <c r="C1632" s="68" t="s">
        <v>17</v>
      </c>
      <c r="D1632" s="68" t="s">
        <v>48</v>
      </c>
    </row>
    <row r="1633" spans="1:4" ht="41.45">
      <c r="A1633" s="68" t="s">
        <v>2160</v>
      </c>
      <c r="B1633" s="68" t="s">
        <v>190</v>
      </c>
      <c r="C1633" s="68" t="s">
        <v>17</v>
      </c>
      <c r="D1633" s="68" t="s">
        <v>646</v>
      </c>
    </row>
    <row r="1634" spans="1:4" ht="27.6">
      <c r="A1634" s="68" t="s">
        <v>2161</v>
      </c>
      <c r="B1634" s="68" t="s">
        <v>190</v>
      </c>
      <c r="C1634" s="68" t="s">
        <v>17</v>
      </c>
      <c r="D1634" s="68" t="s">
        <v>3</v>
      </c>
    </row>
    <row r="1635" spans="1:4" ht="27.6">
      <c r="A1635" s="68" t="s">
        <v>2162</v>
      </c>
      <c r="B1635" s="68" t="s">
        <v>190</v>
      </c>
      <c r="C1635" s="68" t="s">
        <v>17</v>
      </c>
      <c r="D1635" s="68" t="s">
        <v>3</v>
      </c>
    </row>
    <row r="1636" spans="1:4">
      <c r="A1636" s="68" t="s">
        <v>2163</v>
      </c>
      <c r="B1636" s="68" t="s">
        <v>190</v>
      </c>
      <c r="C1636" s="68" t="s">
        <v>17</v>
      </c>
      <c r="D1636" s="68" t="s">
        <v>648</v>
      </c>
    </row>
    <row r="1637" spans="1:4" ht="27.6">
      <c r="A1637" s="68" t="s">
        <v>1865</v>
      </c>
      <c r="B1637" s="68" t="s">
        <v>190</v>
      </c>
      <c r="C1637" s="68" t="s">
        <v>17</v>
      </c>
      <c r="D1637" s="68" t="s">
        <v>48</v>
      </c>
    </row>
    <row r="1638" spans="1:4" ht="27.6">
      <c r="A1638" s="68" t="s">
        <v>2164</v>
      </c>
      <c r="B1638" s="68" t="s">
        <v>191</v>
      </c>
      <c r="C1638" s="68" t="s">
        <v>17</v>
      </c>
      <c r="D1638" s="68" t="s">
        <v>48</v>
      </c>
    </row>
    <row r="1639" spans="1:4" ht="27.6">
      <c r="A1639" s="68" t="s">
        <v>2165</v>
      </c>
      <c r="B1639" s="68" t="s">
        <v>191</v>
      </c>
      <c r="C1639" s="68" t="s">
        <v>17</v>
      </c>
      <c r="D1639" s="68" t="s">
        <v>48</v>
      </c>
    </row>
    <row r="1640" spans="1:4" ht="27.6">
      <c r="A1640" s="68" t="s">
        <v>924</v>
      </c>
      <c r="B1640" s="68" t="s">
        <v>2166</v>
      </c>
      <c r="C1640" s="68" t="s">
        <v>17</v>
      </c>
      <c r="D1640" s="68" t="s">
        <v>648</v>
      </c>
    </row>
    <row r="1641" spans="1:4" ht="27.6">
      <c r="A1641" s="68" t="s">
        <v>2167</v>
      </c>
      <c r="B1641" s="68" t="s">
        <v>2166</v>
      </c>
      <c r="C1641" s="68" t="s">
        <v>17</v>
      </c>
      <c r="D1641" s="68" t="s">
        <v>48</v>
      </c>
    </row>
    <row r="1642" spans="1:4" ht="27.6">
      <c r="A1642" s="68" t="s">
        <v>2168</v>
      </c>
      <c r="B1642" s="68" t="s">
        <v>2166</v>
      </c>
      <c r="C1642" s="68" t="s">
        <v>17</v>
      </c>
      <c r="D1642" s="68" t="s">
        <v>648</v>
      </c>
    </row>
    <row r="1643" spans="1:4" ht="27.6">
      <c r="A1643" s="68" t="s">
        <v>2169</v>
      </c>
      <c r="B1643" s="68" t="s">
        <v>2166</v>
      </c>
      <c r="C1643" s="68" t="s">
        <v>17</v>
      </c>
      <c r="D1643" s="68" t="s">
        <v>648</v>
      </c>
    </row>
    <row r="1644" spans="1:4" ht="27.6">
      <c r="A1644" s="68" t="s">
        <v>2170</v>
      </c>
      <c r="B1644" s="68" t="s">
        <v>192</v>
      </c>
      <c r="C1644" s="68" t="s">
        <v>480</v>
      </c>
      <c r="D1644" s="68" t="s">
        <v>48</v>
      </c>
    </row>
    <row r="1645" spans="1:4" ht="27.6">
      <c r="A1645" s="68" t="s">
        <v>2171</v>
      </c>
      <c r="B1645" s="68" t="s">
        <v>192</v>
      </c>
      <c r="C1645" s="68" t="s">
        <v>480</v>
      </c>
      <c r="D1645" s="68" t="s">
        <v>48</v>
      </c>
    </row>
    <row r="1646" spans="1:4" ht="27.6">
      <c r="A1646" s="68" t="s">
        <v>2172</v>
      </c>
      <c r="B1646" s="68" t="s">
        <v>192</v>
      </c>
      <c r="C1646" s="68" t="s">
        <v>480</v>
      </c>
      <c r="D1646" s="68" t="s">
        <v>648</v>
      </c>
    </row>
    <row r="1647" spans="1:4" ht="27.6">
      <c r="A1647" s="68" t="s">
        <v>2173</v>
      </c>
      <c r="B1647" s="68" t="s">
        <v>192</v>
      </c>
      <c r="C1647" s="68" t="s">
        <v>480</v>
      </c>
      <c r="D1647" s="68" t="s">
        <v>3</v>
      </c>
    </row>
    <row r="1648" spans="1:4" ht="27.6">
      <c r="A1648" s="68" t="s">
        <v>2174</v>
      </c>
      <c r="B1648" s="68" t="s">
        <v>192</v>
      </c>
      <c r="C1648" s="68" t="s">
        <v>480</v>
      </c>
      <c r="D1648" s="68" t="s">
        <v>648</v>
      </c>
    </row>
    <row r="1649" spans="1:4" ht="27.6">
      <c r="A1649" s="68" t="s">
        <v>2175</v>
      </c>
      <c r="B1649" s="68" t="s">
        <v>192</v>
      </c>
      <c r="C1649" s="68" t="s">
        <v>480</v>
      </c>
      <c r="D1649" s="68" t="s">
        <v>648</v>
      </c>
    </row>
    <row r="1650" spans="1:4" ht="27.6">
      <c r="A1650" s="68" t="s">
        <v>1233</v>
      </c>
      <c r="B1650" s="68" t="s">
        <v>192</v>
      </c>
      <c r="C1650" s="68" t="s">
        <v>480</v>
      </c>
      <c r="D1650" s="68" t="s">
        <v>3</v>
      </c>
    </row>
    <row r="1651" spans="1:4" ht="27.6">
      <c r="A1651" s="68" t="s">
        <v>2176</v>
      </c>
      <c r="B1651" s="68" t="s">
        <v>192</v>
      </c>
      <c r="C1651" s="68" t="s">
        <v>480</v>
      </c>
      <c r="D1651" s="68" t="s">
        <v>648</v>
      </c>
    </row>
    <row r="1652" spans="1:4">
      <c r="A1652" s="68" t="s">
        <v>724</v>
      </c>
      <c r="B1652" s="68" t="s">
        <v>192</v>
      </c>
      <c r="C1652" s="68" t="s">
        <v>480</v>
      </c>
      <c r="D1652" s="68" t="s">
        <v>3</v>
      </c>
    </row>
    <row r="1653" spans="1:4" ht="27.6">
      <c r="A1653" s="68" t="s">
        <v>2177</v>
      </c>
      <c r="B1653" s="68" t="s">
        <v>192</v>
      </c>
      <c r="C1653" s="68" t="s">
        <v>480</v>
      </c>
      <c r="D1653" s="68" t="s">
        <v>3</v>
      </c>
    </row>
    <row r="1654" spans="1:4" ht="27.6">
      <c r="A1654" s="68" t="s">
        <v>2178</v>
      </c>
      <c r="B1654" s="68" t="s">
        <v>192</v>
      </c>
      <c r="C1654" s="68" t="s">
        <v>480</v>
      </c>
      <c r="D1654" s="68" t="s">
        <v>48</v>
      </c>
    </row>
    <row r="1655" spans="1:4" ht="27.6">
      <c r="A1655" s="68" t="s">
        <v>2179</v>
      </c>
      <c r="B1655" s="68" t="s">
        <v>193</v>
      </c>
      <c r="C1655" s="68" t="s">
        <v>354</v>
      </c>
      <c r="D1655" s="68" t="s">
        <v>648</v>
      </c>
    </row>
    <row r="1656" spans="1:4" ht="41.45">
      <c r="A1656" s="68" t="s">
        <v>2180</v>
      </c>
      <c r="B1656" s="68" t="s">
        <v>193</v>
      </c>
      <c r="C1656" s="68" t="s">
        <v>354</v>
      </c>
      <c r="D1656" s="68" t="s">
        <v>3</v>
      </c>
    </row>
    <row r="1657" spans="1:4" ht="27.6">
      <c r="A1657" s="68" t="s">
        <v>2181</v>
      </c>
      <c r="B1657" s="68" t="s">
        <v>193</v>
      </c>
      <c r="C1657" s="68" t="s">
        <v>354</v>
      </c>
      <c r="D1657" s="68" t="s">
        <v>648</v>
      </c>
    </row>
    <row r="1658" spans="1:4" ht="27.6">
      <c r="A1658" s="68" t="s">
        <v>2182</v>
      </c>
      <c r="B1658" s="68" t="s">
        <v>193</v>
      </c>
      <c r="C1658" s="68" t="s">
        <v>354</v>
      </c>
      <c r="D1658" s="68" t="s">
        <v>3</v>
      </c>
    </row>
    <row r="1659" spans="1:4">
      <c r="A1659" s="68" t="s">
        <v>2183</v>
      </c>
      <c r="B1659" s="68" t="s">
        <v>193</v>
      </c>
      <c r="C1659" s="68" t="s">
        <v>354</v>
      </c>
      <c r="D1659" s="68" t="s">
        <v>648</v>
      </c>
    </row>
    <row r="1660" spans="1:4" ht="41.45">
      <c r="A1660" s="68" t="s">
        <v>2184</v>
      </c>
      <c r="B1660" s="68" t="s">
        <v>193</v>
      </c>
      <c r="C1660" s="68" t="s">
        <v>354</v>
      </c>
      <c r="D1660" s="68" t="s">
        <v>648</v>
      </c>
    </row>
    <row r="1661" spans="1:4" ht="27.6">
      <c r="A1661" s="68" t="s">
        <v>2185</v>
      </c>
      <c r="B1661" s="68" t="s">
        <v>193</v>
      </c>
      <c r="C1661" s="68" t="s">
        <v>354</v>
      </c>
      <c r="D1661" s="68" t="s">
        <v>48</v>
      </c>
    </row>
    <row r="1662" spans="1:4" ht="27.6">
      <c r="A1662" s="68" t="s">
        <v>2186</v>
      </c>
      <c r="B1662" s="68" t="s">
        <v>193</v>
      </c>
      <c r="C1662" s="68" t="s">
        <v>354</v>
      </c>
      <c r="D1662" s="68" t="s">
        <v>48</v>
      </c>
    </row>
    <row r="1663" spans="1:4" ht="27.6">
      <c r="A1663" s="68" t="s">
        <v>2187</v>
      </c>
      <c r="B1663" s="68" t="s">
        <v>193</v>
      </c>
      <c r="C1663" s="68" t="s">
        <v>354</v>
      </c>
      <c r="D1663" s="68" t="s">
        <v>48</v>
      </c>
    </row>
    <row r="1664" spans="1:4">
      <c r="A1664" s="68" t="s">
        <v>2188</v>
      </c>
      <c r="B1664" s="68" t="s">
        <v>193</v>
      </c>
      <c r="C1664" s="68" t="s">
        <v>354</v>
      </c>
      <c r="D1664" s="68" t="s">
        <v>648</v>
      </c>
    </row>
    <row r="1665" spans="1:4" ht="27.6">
      <c r="A1665" s="68" t="s">
        <v>2189</v>
      </c>
      <c r="B1665" s="68" t="s">
        <v>193</v>
      </c>
      <c r="C1665" s="68" t="s">
        <v>354</v>
      </c>
      <c r="D1665" s="68" t="s">
        <v>648</v>
      </c>
    </row>
    <row r="1666" spans="1:4" ht="27.6">
      <c r="A1666" s="68" t="s">
        <v>2190</v>
      </c>
      <c r="B1666" s="68" t="s">
        <v>193</v>
      </c>
      <c r="C1666" s="68" t="s">
        <v>354</v>
      </c>
      <c r="D1666" s="68" t="s">
        <v>648</v>
      </c>
    </row>
    <row r="1667" spans="1:4" ht="27.6">
      <c r="A1667" s="68" t="s">
        <v>2191</v>
      </c>
      <c r="B1667" s="68" t="s">
        <v>193</v>
      </c>
      <c r="C1667" s="68" t="s">
        <v>354</v>
      </c>
      <c r="D1667" s="68" t="s">
        <v>648</v>
      </c>
    </row>
    <row r="1668" spans="1:4" ht="41.45">
      <c r="A1668" s="68" t="s">
        <v>2192</v>
      </c>
      <c r="B1668" s="68" t="s">
        <v>193</v>
      </c>
      <c r="C1668" s="68" t="s">
        <v>354</v>
      </c>
      <c r="D1668" s="68" t="s">
        <v>648</v>
      </c>
    </row>
    <row r="1669" spans="1:4">
      <c r="A1669" s="68" t="s">
        <v>2193</v>
      </c>
      <c r="B1669" s="68" t="s">
        <v>193</v>
      </c>
      <c r="C1669" s="68" t="s">
        <v>354</v>
      </c>
      <c r="D1669" s="68" t="s">
        <v>648</v>
      </c>
    </row>
    <row r="1670" spans="1:4">
      <c r="A1670" s="68" t="s">
        <v>2194</v>
      </c>
      <c r="B1670" s="68" t="s">
        <v>194</v>
      </c>
      <c r="C1670" s="68" t="s">
        <v>354</v>
      </c>
      <c r="D1670" s="68" t="s">
        <v>3</v>
      </c>
    </row>
    <row r="1671" spans="1:4" ht="41.45">
      <c r="A1671" s="68" t="s">
        <v>2195</v>
      </c>
      <c r="B1671" s="68" t="s">
        <v>194</v>
      </c>
      <c r="C1671" s="68" t="s">
        <v>354</v>
      </c>
      <c r="D1671" s="68" t="s">
        <v>648</v>
      </c>
    </row>
    <row r="1672" spans="1:4" ht="27.6">
      <c r="A1672" s="68" t="s">
        <v>2196</v>
      </c>
      <c r="B1672" s="68" t="s">
        <v>194</v>
      </c>
      <c r="C1672" s="68" t="s">
        <v>354</v>
      </c>
      <c r="D1672" s="68" t="s">
        <v>48</v>
      </c>
    </row>
    <row r="1673" spans="1:4" ht="41.45">
      <c r="A1673" s="68" t="s">
        <v>2197</v>
      </c>
      <c r="B1673" s="68" t="s">
        <v>194</v>
      </c>
      <c r="C1673" s="68" t="s">
        <v>354</v>
      </c>
      <c r="D1673" s="68" t="s">
        <v>646</v>
      </c>
    </row>
    <row r="1674" spans="1:4" ht="27.6">
      <c r="A1674" s="68" t="s">
        <v>2198</v>
      </c>
      <c r="B1674" s="68" t="s">
        <v>194</v>
      </c>
      <c r="C1674" s="68" t="s">
        <v>354</v>
      </c>
      <c r="D1674" s="68" t="s">
        <v>48</v>
      </c>
    </row>
    <row r="1675" spans="1:4" ht="27.6">
      <c r="A1675" s="68" t="s">
        <v>2199</v>
      </c>
      <c r="B1675" s="68" t="s">
        <v>194</v>
      </c>
      <c r="C1675" s="68" t="s">
        <v>354</v>
      </c>
      <c r="D1675" s="68" t="s">
        <v>48</v>
      </c>
    </row>
    <row r="1676" spans="1:4" ht="55.15">
      <c r="A1676" s="68" t="s">
        <v>2200</v>
      </c>
      <c r="B1676" s="68" t="s">
        <v>194</v>
      </c>
      <c r="C1676" s="68" t="s">
        <v>354</v>
      </c>
      <c r="D1676" s="68" t="s">
        <v>3</v>
      </c>
    </row>
    <row r="1677" spans="1:4" ht="27.6">
      <c r="A1677" s="68" t="s">
        <v>2201</v>
      </c>
      <c r="B1677" s="68" t="s">
        <v>194</v>
      </c>
      <c r="C1677" s="68" t="s">
        <v>354</v>
      </c>
      <c r="D1677" s="68" t="s">
        <v>48</v>
      </c>
    </row>
    <row r="1678" spans="1:4" ht="27.6">
      <c r="A1678" s="68" t="s">
        <v>2202</v>
      </c>
      <c r="B1678" s="68" t="s">
        <v>194</v>
      </c>
      <c r="C1678" s="68" t="s">
        <v>354</v>
      </c>
      <c r="D1678" s="68" t="s">
        <v>648</v>
      </c>
    </row>
    <row r="1679" spans="1:4" ht="27.6">
      <c r="A1679" s="68" t="s">
        <v>2203</v>
      </c>
      <c r="B1679" s="68" t="s">
        <v>194</v>
      </c>
      <c r="C1679" s="68" t="s">
        <v>354</v>
      </c>
      <c r="D1679" s="68" t="s">
        <v>3</v>
      </c>
    </row>
    <row r="1680" spans="1:4" ht="41.45">
      <c r="A1680" s="68" t="s">
        <v>2204</v>
      </c>
      <c r="B1680" s="68" t="s">
        <v>194</v>
      </c>
      <c r="C1680" s="68" t="s">
        <v>354</v>
      </c>
      <c r="D1680" s="68" t="s">
        <v>648</v>
      </c>
    </row>
    <row r="1681" spans="1:4" ht="41.45">
      <c r="A1681" s="68" t="s">
        <v>2205</v>
      </c>
      <c r="B1681" s="68" t="s">
        <v>194</v>
      </c>
      <c r="C1681" s="68" t="s">
        <v>354</v>
      </c>
      <c r="D1681" s="68" t="s">
        <v>3</v>
      </c>
    </row>
    <row r="1682" spans="1:4">
      <c r="A1682" s="68" t="s">
        <v>2206</v>
      </c>
      <c r="B1682" s="68" t="s">
        <v>195</v>
      </c>
      <c r="C1682" s="68" t="s">
        <v>818</v>
      </c>
      <c r="D1682" s="68" t="s">
        <v>648</v>
      </c>
    </row>
    <row r="1683" spans="1:4" ht="27.6">
      <c r="A1683" s="68" t="s">
        <v>2207</v>
      </c>
      <c r="B1683" s="68" t="s">
        <v>195</v>
      </c>
      <c r="C1683" s="68" t="s">
        <v>818</v>
      </c>
      <c r="D1683" s="68" t="s">
        <v>3</v>
      </c>
    </row>
    <row r="1684" spans="1:4" ht="27.6">
      <c r="A1684" s="68" t="s">
        <v>2208</v>
      </c>
      <c r="B1684" s="68" t="s">
        <v>195</v>
      </c>
      <c r="C1684" s="68" t="s">
        <v>818</v>
      </c>
      <c r="D1684" s="68" t="s">
        <v>48</v>
      </c>
    </row>
    <row r="1685" spans="1:4">
      <c r="A1685" s="68" t="s">
        <v>2209</v>
      </c>
      <c r="B1685" s="68" t="s">
        <v>195</v>
      </c>
      <c r="C1685" s="68" t="s">
        <v>818</v>
      </c>
      <c r="D1685" s="68" t="s">
        <v>648</v>
      </c>
    </row>
    <row r="1686" spans="1:4" ht="27.6">
      <c r="A1686" s="68" t="s">
        <v>2210</v>
      </c>
      <c r="B1686" s="68" t="s">
        <v>195</v>
      </c>
      <c r="C1686" s="68" t="s">
        <v>818</v>
      </c>
      <c r="D1686" s="68" t="s">
        <v>648</v>
      </c>
    </row>
    <row r="1687" spans="1:4" ht="27.6">
      <c r="A1687" s="68" t="s">
        <v>2211</v>
      </c>
      <c r="B1687" s="68" t="s">
        <v>195</v>
      </c>
      <c r="C1687" s="68" t="s">
        <v>818</v>
      </c>
      <c r="D1687" s="68" t="s">
        <v>48</v>
      </c>
    </row>
    <row r="1688" spans="1:4" ht="27.6">
      <c r="A1688" s="68" t="s">
        <v>2212</v>
      </c>
      <c r="B1688" s="68" t="s">
        <v>195</v>
      </c>
      <c r="C1688" s="68" t="s">
        <v>818</v>
      </c>
      <c r="D1688" s="68" t="s">
        <v>48</v>
      </c>
    </row>
    <row r="1689" spans="1:4" ht="27.6">
      <c r="A1689" s="68" t="s">
        <v>2213</v>
      </c>
      <c r="B1689" s="68" t="s">
        <v>195</v>
      </c>
      <c r="C1689" s="68" t="s">
        <v>818</v>
      </c>
      <c r="D1689" s="68" t="s">
        <v>48</v>
      </c>
    </row>
    <row r="1690" spans="1:4">
      <c r="A1690" s="68" t="s">
        <v>2214</v>
      </c>
      <c r="B1690" s="68" t="s">
        <v>195</v>
      </c>
      <c r="C1690" s="68" t="s">
        <v>818</v>
      </c>
      <c r="D1690" s="68" t="s">
        <v>648</v>
      </c>
    </row>
    <row r="1691" spans="1:4">
      <c r="A1691" s="68" t="s">
        <v>2215</v>
      </c>
      <c r="B1691" s="68" t="s">
        <v>195</v>
      </c>
      <c r="C1691" s="68" t="s">
        <v>818</v>
      </c>
      <c r="D1691" s="68" t="s">
        <v>3</v>
      </c>
    </row>
    <row r="1692" spans="1:4" ht="41.45">
      <c r="A1692" s="68" t="s">
        <v>2216</v>
      </c>
      <c r="B1692" s="68" t="s">
        <v>195</v>
      </c>
      <c r="C1692" s="68" t="s">
        <v>818</v>
      </c>
      <c r="D1692" s="68" t="s">
        <v>648</v>
      </c>
    </row>
    <row r="1693" spans="1:4" ht="41.45">
      <c r="A1693" s="68" t="s">
        <v>2217</v>
      </c>
      <c r="B1693" s="68" t="s">
        <v>195</v>
      </c>
      <c r="C1693" s="68" t="s">
        <v>818</v>
      </c>
      <c r="D1693" s="68" t="s">
        <v>648</v>
      </c>
    </row>
    <row r="1694" spans="1:4" ht="27.6">
      <c r="A1694" s="68" t="s">
        <v>2218</v>
      </c>
      <c r="B1694" s="68" t="s">
        <v>195</v>
      </c>
      <c r="C1694" s="68" t="s">
        <v>818</v>
      </c>
      <c r="D1694" s="68" t="s">
        <v>48</v>
      </c>
    </row>
    <row r="1695" spans="1:4" ht="27.6">
      <c r="A1695" s="68" t="s">
        <v>2219</v>
      </c>
      <c r="B1695" s="68" t="s">
        <v>196</v>
      </c>
      <c r="C1695" s="68" t="s">
        <v>818</v>
      </c>
      <c r="D1695" s="68" t="s">
        <v>648</v>
      </c>
    </row>
    <row r="1696" spans="1:4" ht="27.6">
      <c r="A1696" s="68" t="s">
        <v>2220</v>
      </c>
      <c r="B1696" s="68" t="s">
        <v>196</v>
      </c>
      <c r="C1696" s="68" t="s">
        <v>818</v>
      </c>
      <c r="D1696" s="68" t="s">
        <v>648</v>
      </c>
    </row>
    <row r="1697" spans="1:4" ht="27.6">
      <c r="A1697" s="68" t="s">
        <v>2221</v>
      </c>
      <c r="B1697" s="68" t="s">
        <v>199</v>
      </c>
      <c r="C1697" s="68" t="s">
        <v>348</v>
      </c>
      <c r="D1697" s="68" t="s">
        <v>3</v>
      </c>
    </row>
    <row r="1698" spans="1:4" ht="41.45">
      <c r="A1698" s="68" t="s">
        <v>2222</v>
      </c>
      <c r="B1698" s="68" t="s">
        <v>200</v>
      </c>
      <c r="C1698" s="68" t="s">
        <v>435</v>
      </c>
      <c r="D1698" s="68" t="s">
        <v>48</v>
      </c>
    </row>
    <row r="1699" spans="1:4" ht="27.6">
      <c r="A1699" s="68" t="s">
        <v>2223</v>
      </c>
      <c r="B1699" s="68" t="s">
        <v>200</v>
      </c>
      <c r="C1699" s="68" t="s">
        <v>435</v>
      </c>
      <c r="D1699" s="68" t="s">
        <v>646</v>
      </c>
    </row>
    <row r="1700" spans="1:4" ht="27.6">
      <c r="A1700" s="68" t="s">
        <v>2224</v>
      </c>
      <c r="B1700" s="68" t="s">
        <v>200</v>
      </c>
      <c r="C1700" s="68" t="s">
        <v>435</v>
      </c>
      <c r="D1700" s="68" t="s">
        <v>646</v>
      </c>
    </row>
    <row r="1701" spans="1:4" ht="27.6">
      <c r="A1701" s="68" t="s">
        <v>2225</v>
      </c>
      <c r="B1701" s="68" t="s">
        <v>200</v>
      </c>
      <c r="C1701" s="68" t="s">
        <v>435</v>
      </c>
      <c r="D1701" s="68" t="s">
        <v>48</v>
      </c>
    </row>
    <row r="1702" spans="1:4" ht="27.6">
      <c r="A1702" s="68" t="s">
        <v>2226</v>
      </c>
      <c r="B1702" s="68" t="s">
        <v>200</v>
      </c>
      <c r="C1702" s="68" t="s">
        <v>435</v>
      </c>
      <c r="D1702" s="68" t="s">
        <v>48</v>
      </c>
    </row>
    <row r="1703" spans="1:4" ht="27.6">
      <c r="A1703" s="68" t="s">
        <v>930</v>
      </c>
      <c r="B1703" s="68" t="s">
        <v>200</v>
      </c>
      <c r="C1703" s="68" t="s">
        <v>435</v>
      </c>
      <c r="D1703" s="68" t="s">
        <v>48</v>
      </c>
    </row>
    <row r="1704" spans="1:4" ht="27.6">
      <c r="A1704" s="68" t="s">
        <v>2227</v>
      </c>
      <c r="B1704" s="68" t="s">
        <v>200</v>
      </c>
      <c r="C1704" s="68" t="s">
        <v>435</v>
      </c>
      <c r="D1704" s="68" t="s">
        <v>48</v>
      </c>
    </row>
    <row r="1705" spans="1:4" ht="27.6">
      <c r="A1705" s="68" t="s">
        <v>2228</v>
      </c>
      <c r="B1705" s="68" t="s">
        <v>200</v>
      </c>
      <c r="C1705" s="68" t="s">
        <v>435</v>
      </c>
      <c r="D1705" s="68" t="s">
        <v>3</v>
      </c>
    </row>
    <row r="1706" spans="1:4" ht="27.6">
      <c r="A1706" s="68" t="s">
        <v>2229</v>
      </c>
      <c r="B1706" s="68" t="s">
        <v>200</v>
      </c>
      <c r="C1706" s="68" t="s">
        <v>435</v>
      </c>
      <c r="D1706" s="68" t="s">
        <v>648</v>
      </c>
    </row>
    <row r="1707" spans="1:4" ht="27.6">
      <c r="A1707" s="68" t="s">
        <v>2230</v>
      </c>
      <c r="B1707" s="68" t="s">
        <v>201</v>
      </c>
      <c r="C1707" s="68" t="s">
        <v>818</v>
      </c>
      <c r="D1707" s="68" t="s">
        <v>48</v>
      </c>
    </row>
    <row r="1708" spans="1:4" ht="27.6">
      <c r="A1708" s="68" t="s">
        <v>2231</v>
      </c>
      <c r="B1708" s="68" t="s">
        <v>201</v>
      </c>
      <c r="C1708" s="68" t="s">
        <v>818</v>
      </c>
      <c r="D1708" s="68" t="s">
        <v>48</v>
      </c>
    </row>
    <row r="1709" spans="1:4">
      <c r="A1709" s="68" t="s">
        <v>2232</v>
      </c>
      <c r="B1709" s="68" t="s">
        <v>201</v>
      </c>
      <c r="C1709" s="68" t="s">
        <v>818</v>
      </c>
      <c r="D1709" s="68" t="s">
        <v>648</v>
      </c>
    </row>
    <row r="1710" spans="1:4" ht="27.6">
      <c r="A1710" s="68" t="s">
        <v>2233</v>
      </c>
      <c r="B1710" s="68" t="s">
        <v>201</v>
      </c>
      <c r="C1710" s="68" t="s">
        <v>818</v>
      </c>
      <c r="D1710" s="68" t="s">
        <v>646</v>
      </c>
    </row>
    <row r="1711" spans="1:4" ht="27.6">
      <c r="A1711" s="68" t="s">
        <v>2234</v>
      </c>
      <c r="B1711" s="68" t="s">
        <v>201</v>
      </c>
      <c r="C1711" s="68" t="s">
        <v>818</v>
      </c>
      <c r="D1711" s="68" t="s">
        <v>646</v>
      </c>
    </row>
    <row r="1712" spans="1:4">
      <c r="A1712" s="68" t="s">
        <v>2235</v>
      </c>
      <c r="B1712" s="68" t="s">
        <v>201</v>
      </c>
      <c r="C1712" s="68" t="s">
        <v>818</v>
      </c>
      <c r="D1712" s="68" t="s">
        <v>648</v>
      </c>
    </row>
    <row r="1713" spans="1:4" ht="27.6">
      <c r="A1713" s="68" t="s">
        <v>2236</v>
      </c>
      <c r="B1713" s="68" t="s">
        <v>201</v>
      </c>
      <c r="C1713" s="68" t="s">
        <v>818</v>
      </c>
      <c r="D1713" s="68" t="s">
        <v>648</v>
      </c>
    </row>
    <row r="1714" spans="1:4" ht="27.6">
      <c r="A1714" s="68" t="s">
        <v>2237</v>
      </c>
      <c r="B1714" s="68" t="s">
        <v>201</v>
      </c>
      <c r="C1714" s="68" t="s">
        <v>818</v>
      </c>
      <c r="D1714" s="68" t="s">
        <v>48</v>
      </c>
    </row>
    <row r="1715" spans="1:4">
      <c r="A1715" s="68" t="s">
        <v>2238</v>
      </c>
      <c r="B1715" s="68" t="s">
        <v>201</v>
      </c>
      <c r="C1715" s="68" t="s">
        <v>818</v>
      </c>
      <c r="D1715" s="68" t="s">
        <v>648</v>
      </c>
    </row>
    <row r="1716" spans="1:4" ht="27.6">
      <c r="A1716" s="68" t="s">
        <v>2239</v>
      </c>
      <c r="B1716" s="68" t="s">
        <v>201</v>
      </c>
      <c r="C1716" s="68" t="s">
        <v>818</v>
      </c>
      <c r="D1716" s="68" t="s">
        <v>48</v>
      </c>
    </row>
    <row r="1717" spans="1:4" ht="27.6">
      <c r="A1717" s="68" t="s">
        <v>2240</v>
      </c>
      <c r="B1717" s="68" t="s">
        <v>201</v>
      </c>
      <c r="C1717" s="68" t="s">
        <v>818</v>
      </c>
      <c r="D1717" s="68" t="s">
        <v>3</v>
      </c>
    </row>
    <row r="1718" spans="1:4" ht="27.6">
      <c r="A1718" s="68" t="s">
        <v>2241</v>
      </c>
      <c r="B1718" s="68" t="s">
        <v>201</v>
      </c>
      <c r="C1718" s="68" t="s">
        <v>818</v>
      </c>
      <c r="D1718" s="68" t="s">
        <v>646</v>
      </c>
    </row>
    <row r="1719" spans="1:4">
      <c r="A1719" s="68" t="s">
        <v>2242</v>
      </c>
      <c r="B1719" s="68" t="s">
        <v>201</v>
      </c>
      <c r="C1719" s="68" t="s">
        <v>818</v>
      </c>
      <c r="D1719" s="68" t="s">
        <v>648</v>
      </c>
    </row>
    <row r="1720" spans="1:4" ht="27.6">
      <c r="A1720" s="68" t="s">
        <v>2243</v>
      </c>
      <c r="B1720" s="68" t="s">
        <v>201</v>
      </c>
      <c r="C1720" s="68" t="s">
        <v>818</v>
      </c>
      <c r="D1720" s="68" t="s">
        <v>48</v>
      </c>
    </row>
    <row r="1721" spans="1:4" ht="27.6">
      <c r="A1721" s="68" t="s">
        <v>2244</v>
      </c>
      <c r="B1721" s="68" t="s">
        <v>201</v>
      </c>
      <c r="C1721" s="68" t="s">
        <v>818</v>
      </c>
      <c r="D1721" s="68" t="s">
        <v>48</v>
      </c>
    </row>
    <row r="1722" spans="1:4" ht="41.45">
      <c r="A1722" s="68" t="s">
        <v>2245</v>
      </c>
      <c r="B1722" s="68" t="s">
        <v>201</v>
      </c>
      <c r="C1722" s="68" t="s">
        <v>818</v>
      </c>
      <c r="D1722" s="68" t="s">
        <v>48</v>
      </c>
    </row>
    <row r="1723" spans="1:4" ht="27.6">
      <c r="A1723" s="68" t="s">
        <v>2246</v>
      </c>
      <c r="B1723" s="68" t="s">
        <v>201</v>
      </c>
      <c r="C1723" s="68" t="s">
        <v>818</v>
      </c>
      <c r="D1723" s="68" t="s">
        <v>48</v>
      </c>
    </row>
    <row r="1724" spans="1:4" ht="27.6">
      <c r="A1724" s="68" t="s">
        <v>2247</v>
      </c>
      <c r="B1724" s="68" t="s">
        <v>201</v>
      </c>
      <c r="C1724" s="68" t="s">
        <v>818</v>
      </c>
      <c r="D1724" s="68" t="s">
        <v>48</v>
      </c>
    </row>
    <row r="1725" spans="1:4">
      <c r="A1725" s="68" t="s">
        <v>2248</v>
      </c>
      <c r="B1725" s="68" t="s">
        <v>201</v>
      </c>
      <c r="C1725" s="68" t="s">
        <v>818</v>
      </c>
      <c r="D1725" s="68" t="s">
        <v>3</v>
      </c>
    </row>
    <row r="1726" spans="1:4">
      <c r="A1726" s="68" t="s">
        <v>2249</v>
      </c>
      <c r="B1726" s="68" t="s">
        <v>201</v>
      </c>
      <c r="C1726" s="68" t="s">
        <v>818</v>
      </c>
      <c r="D1726" s="68" t="s">
        <v>648</v>
      </c>
    </row>
    <row r="1727" spans="1:4" ht="27.6">
      <c r="A1727" s="68" t="s">
        <v>2250</v>
      </c>
      <c r="B1727" s="68" t="s">
        <v>201</v>
      </c>
      <c r="C1727" s="68" t="s">
        <v>818</v>
      </c>
      <c r="D1727" s="68" t="s">
        <v>648</v>
      </c>
    </row>
    <row r="1728" spans="1:4" ht="27.6">
      <c r="A1728" s="68" t="s">
        <v>2251</v>
      </c>
      <c r="B1728" s="68" t="s">
        <v>201</v>
      </c>
      <c r="C1728" s="68" t="s">
        <v>818</v>
      </c>
      <c r="D1728" s="68" t="s">
        <v>648</v>
      </c>
    </row>
    <row r="1729" spans="1:4" ht="27.6">
      <c r="A1729" s="68" t="s">
        <v>2252</v>
      </c>
      <c r="B1729" s="68" t="s">
        <v>201</v>
      </c>
      <c r="C1729" s="68" t="s">
        <v>818</v>
      </c>
      <c r="D1729" s="68" t="s">
        <v>48</v>
      </c>
    </row>
    <row r="1730" spans="1:4">
      <c r="A1730" s="68" t="s">
        <v>2253</v>
      </c>
      <c r="B1730" s="68" t="s">
        <v>201</v>
      </c>
      <c r="C1730" s="68" t="s">
        <v>818</v>
      </c>
      <c r="D1730" s="68" t="s">
        <v>3</v>
      </c>
    </row>
    <row r="1731" spans="1:4">
      <c r="A1731" s="68" t="s">
        <v>2254</v>
      </c>
      <c r="B1731" s="68" t="s">
        <v>201</v>
      </c>
      <c r="C1731" s="68" t="s">
        <v>818</v>
      </c>
      <c r="D1731" s="68" t="s">
        <v>648</v>
      </c>
    </row>
    <row r="1732" spans="1:4" ht="27.6">
      <c r="A1732" s="68" t="s">
        <v>2255</v>
      </c>
      <c r="B1732" s="68" t="s">
        <v>201</v>
      </c>
      <c r="C1732" s="68" t="s">
        <v>818</v>
      </c>
      <c r="D1732" s="68" t="s">
        <v>48</v>
      </c>
    </row>
    <row r="1733" spans="1:4">
      <c r="A1733" s="68" t="s">
        <v>805</v>
      </c>
      <c r="B1733" s="68" t="s">
        <v>201</v>
      </c>
      <c r="C1733" s="68" t="s">
        <v>818</v>
      </c>
      <c r="D1733" s="68" t="s">
        <v>3</v>
      </c>
    </row>
    <row r="1734" spans="1:4" ht="27.6">
      <c r="A1734" s="68" t="s">
        <v>2256</v>
      </c>
      <c r="B1734" s="68" t="s">
        <v>201</v>
      </c>
      <c r="C1734" s="68" t="s">
        <v>818</v>
      </c>
      <c r="D1734" s="68" t="s">
        <v>48</v>
      </c>
    </row>
    <row r="1735" spans="1:4" ht="27.6">
      <c r="A1735" s="68" t="s">
        <v>2257</v>
      </c>
      <c r="B1735" s="68" t="s">
        <v>201</v>
      </c>
      <c r="C1735" s="68" t="s">
        <v>818</v>
      </c>
      <c r="D1735" s="68" t="s">
        <v>3</v>
      </c>
    </row>
    <row r="1736" spans="1:4" ht="27.6">
      <c r="A1736" s="68" t="s">
        <v>2071</v>
      </c>
      <c r="B1736" s="68" t="s">
        <v>201</v>
      </c>
      <c r="C1736" s="68" t="s">
        <v>818</v>
      </c>
      <c r="D1736" s="68" t="s">
        <v>48</v>
      </c>
    </row>
    <row r="1737" spans="1:4" ht="27.6">
      <c r="A1737" s="68" t="s">
        <v>2258</v>
      </c>
      <c r="B1737" s="68" t="s">
        <v>201</v>
      </c>
      <c r="C1737" s="68" t="s">
        <v>818</v>
      </c>
      <c r="D1737" s="68" t="s">
        <v>3</v>
      </c>
    </row>
    <row r="1738" spans="1:4" ht="27.6">
      <c r="A1738" s="68" t="s">
        <v>2259</v>
      </c>
      <c r="B1738" s="68" t="s">
        <v>202</v>
      </c>
      <c r="C1738" s="68" t="s">
        <v>346</v>
      </c>
      <c r="D1738" s="68" t="s">
        <v>648</v>
      </c>
    </row>
    <row r="1739" spans="1:4" ht="27.6">
      <c r="A1739" s="68" t="s">
        <v>2260</v>
      </c>
      <c r="B1739" s="68" t="s">
        <v>202</v>
      </c>
      <c r="C1739" s="68" t="s">
        <v>346</v>
      </c>
      <c r="D1739" s="68" t="s">
        <v>3</v>
      </c>
    </row>
    <row r="1740" spans="1:4" ht="27.6">
      <c r="A1740" s="68" t="s">
        <v>2261</v>
      </c>
      <c r="B1740" s="68" t="s">
        <v>202</v>
      </c>
      <c r="C1740" s="68" t="s">
        <v>346</v>
      </c>
      <c r="D1740" s="68" t="s">
        <v>648</v>
      </c>
    </row>
    <row r="1741" spans="1:4" ht="27.6">
      <c r="A1741" s="68" t="s">
        <v>2262</v>
      </c>
      <c r="B1741" s="68" t="s">
        <v>202</v>
      </c>
      <c r="C1741" s="68" t="s">
        <v>346</v>
      </c>
      <c r="D1741" s="68" t="s">
        <v>3</v>
      </c>
    </row>
    <row r="1742" spans="1:4" ht="27.6">
      <c r="A1742" s="68" t="s">
        <v>2263</v>
      </c>
      <c r="B1742" s="68" t="s">
        <v>202</v>
      </c>
      <c r="C1742" s="68" t="s">
        <v>346</v>
      </c>
      <c r="D1742" s="68" t="s">
        <v>3</v>
      </c>
    </row>
    <row r="1743" spans="1:4" ht="27.6">
      <c r="A1743" s="68" t="s">
        <v>2264</v>
      </c>
      <c r="B1743" s="68" t="s">
        <v>202</v>
      </c>
      <c r="C1743" s="68" t="s">
        <v>346</v>
      </c>
      <c r="D1743" s="68" t="s">
        <v>648</v>
      </c>
    </row>
    <row r="1744" spans="1:4" ht="55.15">
      <c r="A1744" s="68" t="s">
        <v>2265</v>
      </c>
      <c r="B1744" s="68" t="s">
        <v>202</v>
      </c>
      <c r="C1744" s="68" t="s">
        <v>346</v>
      </c>
      <c r="D1744" s="68" t="s">
        <v>648</v>
      </c>
    </row>
    <row r="1745" spans="1:4" ht="55.15">
      <c r="A1745" s="68" t="s">
        <v>2265</v>
      </c>
      <c r="B1745" s="68" t="s">
        <v>202</v>
      </c>
      <c r="C1745" s="68" t="s">
        <v>346</v>
      </c>
      <c r="D1745" s="68" t="s">
        <v>48</v>
      </c>
    </row>
    <row r="1746" spans="1:4" ht="27.6">
      <c r="A1746" s="68" t="s">
        <v>2266</v>
      </c>
      <c r="B1746" s="68" t="s">
        <v>202</v>
      </c>
      <c r="C1746" s="68" t="s">
        <v>346</v>
      </c>
      <c r="D1746" s="68" t="s">
        <v>48</v>
      </c>
    </row>
    <row r="1747" spans="1:4" ht="27.6">
      <c r="A1747" s="68" t="s">
        <v>2266</v>
      </c>
      <c r="B1747" s="68" t="s">
        <v>202</v>
      </c>
      <c r="C1747" s="68" t="s">
        <v>346</v>
      </c>
      <c r="D1747" s="68" t="s">
        <v>3</v>
      </c>
    </row>
    <row r="1748" spans="1:4" ht="27.6">
      <c r="A1748" s="68" t="s">
        <v>1411</v>
      </c>
      <c r="B1748" s="68" t="s">
        <v>202</v>
      </c>
      <c r="C1748" s="68" t="s">
        <v>346</v>
      </c>
      <c r="D1748" s="68" t="s">
        <v>3</v>
      </c>
    </row>
    <row r="1749" spans="1:4" ht="27.6">
      <c r="A1749" s="68" t="s">
        <v>2267</v>
      </c>
      <c r="B1749" s="68" t="s">
        <v>202</v>
      </c>
      <c r="C1749" s="68" t="s">
        <v>346</v>
      </c>
      <c r="D1749" s="68" t="s">
        <v>648</v>
      </c>
    </row>
    <row r="1750" spans="1:4" ht="27.6">
      <c r="A1750" s="68" t="s">
        <v>2268</v>
      </c>
      <c r="B1750" s="68" t="s">
        <v>202</v>
      </c>
      <c r="C1750" s="68" t="s">
        <v>346</v>
      </c>
      <c r="D1750" s="68" t="s">
        <v>648</v>
      </c>
    </row>
    <row r="1751" spans="1:4" ht="41.45">
      <c r="A1751" s="68" t="s">
        <v>2269</v>
      </c>
      <c r="B1751" s="68" t="s">
        <v>202</v>
      </c>
      <c r="C1751" s="68" t="s">
        <v>346</v>
      </c>
      <c r="D1751" s="68" t="s">
        <v>648</v>
      </c>
    </row>
    <row r="1752" spans="1:4" ht="27.6">
      <c r="A1752" s="68" t="s">
        <v>2270</v>
      </c>
      <c r="B1752" s="68" t="s">
        <v>203</v>
      </c>
      <c r="C1752" s="68" t="s">
        <v>17</v>
      </c>
      <c r="D1752" s="68" t="s">
        <v>48</v>
      </c>
    </row>
    <row r="1753" spans="1:4" ht="27.6">
      <c r="A1753" s="68" t="s">
        <v>2271</v>
      </c>
      <c r="B1753" s="68" t="s">
        <v>203</v>
      </c>
      <c r="C1753" s="68" t="s">
        <v>17</v>
      </c>
      <c r="D1753" s="68" t="s">
        <v>48</v>
      </c>
    </row>
    <row r="1754" spans="1:4" ht="27.6">
      <c r="A1754" s="68" t="s">
        <v>2272</v>
      </c>
      <c r="B1754" s="68" t="s">
        <v>203</v>
      </c>
      <c r="C1754" s="68" t="s">
        <v>17</v>
      </c>
      <c r="D1754" s="68" t="s">
        <v>48</v>
      </c>
    </row>
    <row r="1755" spans="1:4">
      <c r="A1755" s="68" t="s">
        <v>2273</v>
      </c>
      <c r="B1755" s="68" t="s">
        <v>203</v>
      </c>
      <c r="C1755" s="68" t="s">
        <v>17</v>
      </c>
      <c r="D1755" s="68" t="s">
        <v>648</v>
      </c>
    </row>
    <row r="1756" spans="1:4" ht="55.15">
      <c r="A1756" s="68" t="s">
        <v>2274</v>
      </c>
      <c r="B1756" s="68" t="s">
        <v>203</v>
      </c>
      <c r="C1756" s="68" t="s">
        <v>17</v>
      </c>
      <c r="D1756" s="68" t="s">
        <v>3</v>
      </c>
    </row>
    <row r="1757" spans="1:4" ht="41.45">
      <c r="A1757" s="68" t="s">
        <v>2275</v>
      </c>
      <c r="B1757" s="68" t="s">
        <v>203</v>
      </c>
      <c r="C1757" s="68" t="s">
        <v>17</v>
      </c>
      <c r="D1757" s="68" t="s">
        <v>3</v>
      </c>
    </row>
    <row r="1758" spans="1:4">
      <c r="A1758" s="68" t="s">
        <v>2276</v>
      </c>
      <c r="B1758" s="68" t="s">
        <v>203</v>
      </c>
      <c r="C1758" s="68" t="s">
        <v>17</v>
      </c>
      <c r="D1758" s="68" t="s">
        <v>3</v>
      </c>
    </row>
    <row r="1759" spans="1:4" ht="27.6">
      <c r="A1759" s="68" t="s">
        <v>2277</v>
      </c>
      <c r="B1759" s="68" t="s">
        <v>203</v>
      </c>
      <c r="C1759" s="68" t="s">
        <v>17</v>
      </c>
      <c r="D1759" s="68" t="s">
        <v>648</v>
      </c>
    </row>
    <row r="1760" spans="1:4">
      <c r="A1760" s="68" t="s">
        <v>2278</v>
      </c>
      <c r="B1760" s="68" t="s">
        <v>203</v>
      </c>
      <c r="C1760" s="68" t="s">
        <v>17</v>
      </c>
      <c r="D1760" s="68" t="s">
        <v>648</v>
      </c>
    </row>
    <row r="1761" spans="1:4">
      <c r="A1761" s="68" t="s">
        <v>1612</v>
      </c>
      <c r="B1761" s="68" t="s">
        <v>203</v>
      </c>
      <c r="C1761" s="68" t="s">
        <v>17</v>
      </c>
      <c r="D1761" s="68" t="s">
        <v>3</v>
      </c>
    </row>
    <row r="1762" spans="1:4" ht="27.6">
      <c r="A1762" s="68" t="s">
        <v>2279</v>
      </c>
      <c r="B1762" s="68" t="s">
        <v>205</v>
      </c>
      <c r="C1762" s="68" t="s">
        <v>372</v>
      </c>
      <c r="D1762" s="68" t="s">
        <v>648</v>
      </c>
    </row>
    <row r="1763" spans="1:4" ht="27.6">
      <c r="A1763" s="68" t="s">
        <v>2280</v>
      </c>
      <c r="B1763" s="68" t="s">
        <v>205</v>
      </c>
      <c r="C1763" s="68" t="s">
        <v>372</v>
      </c>
      <c r="D1763" s="68" t="s">
        <v>648</v>
      </c>
    </row>
    <row r="1764" spans="1:4" ht="27.6">
      <c r="A1764" s="68" t="s">
        <v>2281</v>
      </c>
      <c r="B1764" s="68" t="s">
        <v>205</v>
      </c>
      <c r="C1764" s="68" t="s">
        <v>372</v>
      </c>
      <c r="D1764" s="68" t="s">
        <v>648</v>
      </c>
    </row>
    <row r="1765" spans="1:4" ht="27.6">
      <c r="A1765" s="68" t="s">
        <v>2282</v>
      </c>
      <c r="B1765" s="68" t="s">
        <v>205</v>
      </c>
      <c r="C1765" s="68" t="s">
        <v>372</v>
      </c>
      <c r="D1765" s="68" t="s">
        <v>3</v>
      </c>
    </row>
    <row r="1766" spans="1:4" ht="27.6">
      <c r="A1766" s="68" t="s">
        <v>2282</v>
      </c>
      <c r="B1766" s="68" t="s">
        <v>205</v>
      </c>
      <c r="C1766" s="68" t="s">
        <v>372</v>
      </c>
      <c r="D1766" s="68" t="s">
        <v>646</v>
      </c>
    </row>
    <row r="1767" spans="1:4" ht="41.45">
      <c r="A1767" s="68" t="s">
        <v>2283</v>
      </c>
      <c r="B1767" s="68" t="s">
        <v>205</v>
      </c>
      <c r="C1767" s="68" t="s">
        <v>372</v>
      </c>
      <c r="D1767" s="68" t="s">
        <v>3</v>
      </c>
    </row>
    <row r="1768" spans="1:4" ht="27.6">
      <c r="A1768" s="68" t="s">
        <v>2284</v>
      </c>
      <c r="B1768" s="68" t="s">
        <v>205</v>
      </c>
      <c r="C1768" s="68" t="s">
        <v>372</v>
      </c>
      <c r="D1768" s="68" t="s">
        <v>646</v>
      </c>
    </row>
    <row r="1769" spans="1:4" ht="27.6">
      <c r="A1769" s="68" t="s">
        <v>2285</v>
      </c>
      <c r="B1769" s="68" t="s">
        <v>205</v>
      </c>
      <c r="C1769" s="68" t="s">
        <v>372</v>
      </c>
      <c r="D1769" s="68" t="s">
        <v>646</v>
      </c>
    </row>
    <row r="1770" spans="1:4" ht="27.6">
      <c r="A1770" s="68" t="s">
        <v>2286</v>
      </c>
      <c r="B1770" s="68" t="s">
        <v>205</v>
      </c>
      <c r="C1770" s="68" t="s">
        <v>372</v>
      </c>
      <c r="D1770" s="68" t="s">
        <v>48</v>
      </c>
    </row>
    <row r="1771" spans="1:4" ht="27.6">
      <c r="A1771" s="68" t="s">
        <v>2287</v>
      </c>
      <c r="B1771" s="68" t="s">
        <v>205</v>
      </c>
      <c r="C1771" s="68" t="s">
        <v>372</v>
      </c>
      <c r="D1771" s="68" t="s">
        <v>48</v>
      </c>
    </row>
    <row r="1772" spans="1:4" ht="27.6">
      <c r="A1772" s="68" t="s">
        <v>2288</v>
      </c>
      <c r="B1772" s="68" t="s">
        <v>205</v>
      </c>
      <c r="C1772" s="68" t="s">
        <v>372</v>
      </c>
      <c r="D1772" s="68" t="s">
        <v>3</v>
      </c>
    </row>
    <row r="1773" spans="1:4" ht="27.6">
      <c r="A1773" s="68" t="s">
        <v>2289</v>
      </c>
      <c r="B1773" s="68" t="s">
        <v>205</v>
      </c>
      <c r="C1773" s="68" t="s">
        <v>372</v>
      </c>
      <c r="D1773" s="68" t="s">
        <v>48</v>
      </c>
    </row>
    <row r="1774" spans="1:4" ht="27.6">
      <c r="A1774" s="68" t="s">
        <v>2290</v>
      </c>
      <c r="B1774" s="68" t="s">
        <v>205</v>
      </c>
      <c r="C1774" s="68" t="s">
        <v>372</v>
      </c>
      <c r="D1774" s="68" t="s">
        <v>3</v>
      </c>
    </row>
    <row r="1775" spans="1:4" ht="27.6">
      <c r="A1775" s="68" t="s">
        <v>2291</v>
      </c>
      <c r="B1775" s="68" t="s">
        <v>205</v>
      </c>
      <c r="C1775" s="68" t="s">
        <v>372</v>
      </c>
      <c r="D1775" s="68" t="s">
        <v>648</v>
      </c>
    </row>
    <row r="1776" spans="1:4" ht="27.6">
      <c r="A1776" s="68" t="s">
        <v>2292</v>
      </c>
      <c r="B1776" s="68" t="s">
        <v>205</v>
      </c>
      <c r="C1776" s="68" t="s">
        <v>372</v>
      </c>
      <c r="D1776" s="68" t="s">
        <v>3</v>
      </c>
    </row>
    <row r="1777" spans="1:4" ht="27.6">
      <c r="A1777" s="68" t="s">
        <v>2293</v>
      </c>
      <c r="B1777" s="68" t="s">
        <v>206</v>
      </c>
      <c r="C1777" s="68" t="s">
        <v>372</v>
      </c>
      <c r="D1777" s="68" t="s">
        <v>3</v>
      </c>
    </row>
    <row r="1778" spans="1:4" ht="27.6">
      <c r="A1778" s="68" t="s">
        <v>2294</v>
      </c>
      <c r="B1778" s="68" t="s">
        <v>206</v>
      </c>
      <c r="C1778" s="68" t="s">
        <v>372</v>
      </c>
      <c r="D1778" s="68" t="s">
        <v>3</v>
      </c>
    </row>
    <row r="1779" spans="1:4" ht="27.6">
      <c r="A1779" s="68" t="s">
        <v>2295</v>
      </c>
      <c r="B1779" s="68" t="s">
        <v>206</v>
      </c>
      <c r="C1779" s="68" t="s">
        <v>372</v>
      </c>
      <c r="D1779" s="68" t="s">
        <v>48</v>
      </c>
    </row>
    <row r="1780" spans="1:4">
      <c r="A1780" s="68" t="s">
        <v>2296</v>
      </c>
      <c r="B1780" s="68" t="s">
        <v>206</v>
      </c>
      <c r="C1780" s="68" t="s">
        <v>372</v>
      </c>
      <c r="D1780" s="68" t="s">
        <v>648</v>
      </c>
    </row>
    <row r="1781" spans="1:4" ht="27.6">
      <c r="A1781" s="68" t="s">
        <v>2297</v>
      </c>
      <c r="B1781" s="68" t="s">
        <v>206</v>
      </c>
      <c r="C1781" s="68" t="s">
        <v>372</v>
      </c>
      <c r="D1781" s="68" t="s">
        <v>3</v>
      </c>
    </row>
    <row r="1782" spans="1:4" ht="27.6">
      <c r="A1782" s="68" t="s">
        <v>2298</v>
      </c>
      <c r="B1782" s="68" t="s">
        <v>206</v>
      </c>
      <c r="C1782" s="68" t="s">
        <v>372</v>
      </c>
      <c r="D1782" s="68" t="s">
        <v>3</v>
      </c>
    </row>
    <row r="1783" spans="1:4" ht="41.45">
      <c r="A1783" s="68" t="s">
        <v>2299</v>
      </c>
      <c r="B1783" s="68" t="s">
        <v>206</v>
      </c>
      <c r="C1783" s="68" t="s">
        <v>372</v>
      </c>
      <c r="D1783" s="68" t="s">
        <v>48</v>
      </c>
    </row>
    <row r="1784" spans="1:4" ht="27.6">
      <c r="A1784" s="68" t="s">
        <v>2300</v>
      </c>
      <c r="B1784" s="68" t="s">
        <v>206</v>
      </c>
      <c r="C1784" s="68" t="s">
        <v>372</v>
      </c>
      <c r="D1784" s="68" t="s">
        <v>3</v>
      </c>
    </row>
    <row r="1785" spans="1:4" ht="27.6">
      <c r="A1785" s="68" t="s">
        <v>1833</v>
      </c>
      <c r="B1785" s="68" t="s">
        <v>206</v>
      </c>
      <c r="C1785" s="68" t="s">
        <v>372</v>
      </c>
      <c r="D1785" s="68" t="s">
        <v>648</v>
      </c>
    </row>
    <row r="1786" spans="1:4">
      <c r="A1786" s="68" t="s">
        <v>2301</v>
      </c>
      <c r="B1786" s="68" t="s">
        <v>206</v>
      </c>
      <c r="C1786" s="68" t="s">
        <v>372</v>
      </c>
      <c r="D1786" s="68" t="s">
        <v>648</v>
      </c>
    </row>
    <row r="1787" spans="1:4">
      <c r="A1787" s="68" t="s">
        <v>2302</v>
      </c>
      <c r="B1787" s="68" t="s">
        <v>206</v>
      </c>
      <c r="C1787" s="68" t="s">
        <v>372</v>
      </c>
      <c r="D1787" s="68" t="s">
        <v>3</v>
      </c>
    </row>
    <row r="1788" spans="1:4" ht="27.6">
      <c r="A1788" s="68" t="s">
        <v>2303</v>
      </c>
      <c r="B1788" s="68" t="s">
        <v>206</v>
      </c>
      <c r="C1788" s="68" t="s">
        <v>372</v>
      </c>
      <c r="D1788" s="68" t="s">
        <v>48</v>
      </c>
    </row>
    <row r="1789" spans="1:4" ht="41.45">
      <c r="A1789" s="68" t="s">
        <v>2304</v>
      </c>
      <c r="B1789" s="68" t="s">
        <v>206</v>
      </c>
      <c r="C1789" s="68" t="s">
        <v>372</v>
      </c>
      <c r="D1789" s="68" t="s">
        <v>48</v>
      </c>
    </row>
    <row r="1790" spans="1:4" ht="41.45">
      <c r="A1790" s="68" t="s">
        <v>2305</v>
      </c>
      <c r="B1790" s="68" t="s">
        <v>206</v>
      </c>
      <c r="C1790" s="68" t="s">
        <v>372</v>
      </c>
      <c r="D1790" s="68" t="s">
        <v>48</v>
      </c>
    </row>
    <row r="1791" spans="1:4" ht="41.45">
      <c r="A1791" s="68" t="s">
        <v>2306</v>
      </c>
      <c r="B1791" s="68" t="s">
        <v>206</v>
      </c>
      <c r="C1791" s="68" t="s">
        <v>372</v>
      </c>
      <c r="D1791" s="68" t="s">
        <v>48</v>
      </c>
    </row>
    <row r="1792" spans="1:4" ht="27.6">
      <c r="A1792" s="68" t="s">
        <v>2307</v>
      </c>
      <c r="B1792" s="68" t="s">
        <v>206</v>
      </c>
      <c r="C1792" s="68" t="s">
        <v>372</v>
      </c>
      <c r="D1792" s="68" t="s">
        <v>48</v>
      </c>
    </row>
    <row r="1793" spans="1:4" ht="41.45">
      <c r="A1793" s="68" t="s">
        <v>2308</v>
      </c>
      <c r="B1793" s="68" t="s">
        <v>206</v>
      </c>
      <c r="C1793" s="68" t="s">
        <v>372</v>
      </c>
      <c r="D1793" s="68" t="s">
        <v>48</v>
      </c>
    </row>
    <row r="1794" spans="1:4" ht="27.6">
      <c r="A1794" s="68" t="s">
        <v>2309</v>
      </c>
      <c r="B1794" s="68" t="s">
        <v>206</v>
      </c>
      <c r="C1794" s="68" t="s">
        <v>372</v>
      </c>
      <c r="D1794" s="68" t="s">
        <v>48</v>
      </c>
    </row>
    <row r="1795" spans="1:4" ht="27.6">
      <c r="A1795" s="68" t="s">
        <v>2310</v>
      </c>
      <c r="B1795" s="68" t="s">
        <v>206</v>
      </c>
      <c r="C1795" s="68" t="s">
        <v>372</v>
      </c>
      <c r="D1795" s="68" t="s">
        <v>48</v>
      </c>
    </row>
    <row r="1796" spans="1:4" ht="27.6">
      <c r="A1796" s="68" t="s">
        <v>2311</v>
      </c>
      <c r="B1796" s="68" t="s">
        <v>206</v>
      </c>
      <c r="C1796" s="68" t="s">
        <v>372</v>
      </c>
      <c r="D1796" s="68" t="s">
        <v>48</v>
      </c>
    </row>
    <row r="1797" spans="1:4" ht="27.6">
      <c r="A1797" s="68" t="s">
        <v>2312</v>
      </c>
      <c r="B1797" s="68" t="s">
        <v>206</v>
      </c>
      <c r="C1797" s="68" t="s">
        <v>372</v>
      </c>
      <c r="D1797" s="68" t="s">
        <v>48</v>
      </c>
    </row>
    <row r="1798" spans="1:4" ht="41.45">
      <c r="A1798" s="68" t="s">
        <v>2313</v>
      </c>
      <c r="B1798" s="68" t="s">
        <v>206</v>
      </c>
      <c r="C1798" s="68" t="s">
        <v>372</v>
      </c>
      <c r="D1798" s="68" t="s">
        <v>48</v>
      </c>
    </row>
    <row r="1799" spans="1:4" ht="27.6">
      <c r="A1799" s="68" t="s">
        <v>2314</v>
      </c>
      <c r="B1799" s="68" t="s">
        <v>206</v>
      </c>
      <c r="C1799" s="68" t="s">
        <v>372</v>
      </c>
      <c r="D1799" s="68" t="s">
        <v>48</v>
      </c>
    </row>
    <row r="1800" spans="1:4" ht="27.6">
      <c r="A1800" s="68" t="s">
        <v>2315</v>
      </c>
      <c r="B1800" s="68" t="s">
        <v>206</v>
      </c>
      <c r="C1800" s="68" t="s">
        <v>372</v>
      </c>
      <c r="D1800" s="68" t="s">
        <v>48</v>
      </c>
    </row>
    <row r="1801" spans="1:4" ht="27.6">
      <c r="A1801" s="68" t="s">
        <v>2316</v>
      </c>
      <c r="B1801" s="68" t="s">
        <v>206</v>
      </c>
      <c r="C1801" s="68" t="s">
        <v>372</v>
      </c>
      <c r="D1801" s="68" t="s">
        <v>48</v>
      </c>
    </row>
    <row r="1802" spans="1:4" ht="27.6">
      <c r="A1802" s="68" t="s">
        <v>2317</v>
      </c>
      <c r="B1802" s="68" t="s">
        <v>206</v>
      </c>
      <c r="C1802" s="68" t="s">
        <v>372</v>
      </c>
      <c r="D1802" s="68" t="s">
        <v>646</v>
      </c>
    </row>
    <row r="1803" spans="1:4">
      <c r="A1803" s="68" t="s">
        <v>2318</v>
      </c>
      <c r="B1803" s="68" t="s">
        <v>2319</v>
      </c>
      <c r="C1803" s="68" t="s">
        <v>818</v>
      </c>
      <c r="D1803" s="68" t="s">
        <v>648</v>
      </c>
    </row>
    <row r="1804" spans="1:4">
      <c r="A1804" s="68" t="s">
        <v>2320</v>
      </c>
      <c r="B1804" s="68" t="s">
        <v>2319</v>
      </c>
      <c r="C1804" s="68" t="s">
        <v>818</v>
      </c>
      <c r="D1804" s="68" t="s">
        <v>648</v>
      </c>
    </row>
    <row r="1805" spans="1:4" ht="27.6">
      <c r="A1805" s="68" t="s">
        <v>1430</v>
      </c>
      <c r="B1805" s="68" t="s">
        <v>2319</v>
      </c>
      <c r="C1805" s="68" t="s">
        <v>818</v>
      </c>
      <c r="D1805" s="68" t="s">
        <v>48</v>
      </c>
    </row>
    <row r="1806" spans="1:4" ht="27.6">
      <c r="A1806" s="68" t="s">
        <v>2321</v>
      </c>
      <c r="B1806" s="68" t="s">
        <v>2319</v>
      </c>
      <c r="C1806" s="68" t="s">
        <v>818</v>
      </c>
      <c r="D1806" s="68" t="s">
        <v>48</v>
      </c>
    </row>
    <row r="1807" spans="1:4" ht="27.6">
      <c r="A1807" s="68" t="s">
        <v>2322</v>
      </c>
      <c r="B1807" s="68" t="s">
        <v>2319</v>
      </c>
      <c r="C1807" s="68" t="s">
        <v>818</v>
      </c>
      <c r="D1807" s="68" t="s">
        <v>648</v>
      </c>
    </row>
    <row r="1808" spans="1:4" ht="27.6">
      <c r="A1808" s="68" t="s">
        <v>2323</v>
      </c>
      <c r="B1808" s="68" t="s">
        <v>2319</v>
      </c>
      <c r="C1808" s="68" t="s">
        <v>818</v>
      </c>
      <c r="D1808" s="68" t="s">
        <v>648</v>
      </c>
    </row>
    <row r="1809" spans="1:4" ht="27.6">
      <c r="A1809" s="68" t="s">
        <v>2324</v>
      </c>
      <c r="B1809" s="68" t="s">
        <v>2319</v>
      </c>
      <c r="C1809" s="68" t="s">
        <v>818</v>
      </c>
      <c r="D1809" s="68" t="s">
        <v>48</v>
      </c>
    </row>
    <row r="1810" spans="1:4" ht="27.6">
      <c r="A1810" s="68" t="s">
        <v>2325</v>
      </c>
      <c r="B1810" s="68" t="s">
        <v>2319</v>
      </c>
      <c r="C1810" s="68" t="s">
        <v>818</v>
      </c>
      <c r="D1810" s="68" t="s">
        <v>48</v>
      </c>
    </row>
    <row r="1811" spans="1:4" ht="27.6">
      <c r="A1811" s="68" t="s">
        <v>2326</v>
      </c>
      <c r="B1811" s="68" t="s">
        <v>2319</v>
      </c>
      <c r="C1811" s="68" t="s">
        <v>818</v>
      </c>
      <c r="D1811" s="68" t="s">
        <v>648</v>
      </c>
    </row>
    <row r="1812" spans="1:4" ht="41.45">
      <c r="A1812" s="68" t="s">
        <v>2327</v>
      </c>
      <c r="B1812" s="68" t="s">
        <v>2319</v>
      </c>
      <c r="C1812" s="68" t="s">
        <v>818</v>
      </c>
      <c r="D1812" s="68" t="s">
        <v>48</v>
      </c>
    </row>
    <row r="1813" spans="1:4" ht="27.6">
      <c r="A1813" s="68" t="s">
        <v>2328</v>
      </c>
      <c r="B1813" s="68" t="s">
        <v>2319</v>
      </c>
      <c r="C1813" s="68" t="s">
        <v>818</v>
      </c>
      <c r="D1813" s="68" t="s">
        <v>48</v>
      </c>
    </row>
    <row r="1814" spans="1:4" ht="27.6">
      <c r="A1814" s="68" t="s">
        <v>2329</v>
      </c>
      <c r="B1814" s="68" t="s">
        <v>2319</v>
      </c>
      <c r="C1814" s="68" t="s">
        <v>818</v>
      </c>
      <c r="D1814" s="68" t="s">
        <v>3</v>
      </c>
    </row>
    <row r="1815" spans="1:4">
      <c r="A1815" s="68" t="s">
        <v>2330</v>
      </c>
      <c r="B1815" s="68" t="s">
        <v>2319</v>
      </c>
      <c r="C1815" s="68" t="s">
        <v>818</v>
      </c>
      <c r="D1815" s="68" t="s">
        <v>3</v>
      </c>
    </row>
    <row r="1816" spans="1:4">
      <c r="A1816" s="68" t="s">
        <v>1160</v>
      </c>
      <c r="B1816" s="68" t="s">
        <v>2319</v>
      </c>
      <c r="C1816" s="68" t="s">
        <v>818</v>
      </c>
      <c r="D1816" s="68" t="s">
        <v>3</v>
      </c>
    </row>
    <row r="1817" spans="1:4">
      <c r="A1817" s="68" t="s">
        <v>2331</v>
      </c>
      <c r="B1817" s="68" t="s">
        <v>2319</v>
      </c>
      <c r="C1817" s="68" t="s">
        <v>818</v>
      </c>
      <c r="D1817" s="68" t="s">
        <v>3</v>
      </c>
    </row>
    <row r="1818" spans="1:4" ht="27.6">
      <c r="A1818" s="68" t="s">
        <v>2332</v>
      </c>
      <c r="B1818" s="68" t="s">
        <v>2319</v>
      </c>
      <c r="C1818" s="68" t="s">
        <v>818</v>
      </c>
      <c r="D1818" s="68" t="s">
        <v>48</v>
      </c>
    </row>
    <row r="1819" spans="1:4" ht="27.6">
      <c r="A1819" s="68" t="s">
        <v>2333</v>
      </c>
      <c r="B1819" s="68" t="s">
        <v>2319</v>
      </c>
      <c r="C1819" s="68" t="s">
        <v>818</v>
      </c>
      <c r="D1819" s="68" t="s">
        <v>648</v>
      </c>
    </row>
    <row r="1820" spans="1:4" ht="27.6">
      <c r="A1820" s="68" t="s">
        <v>2334</v>
      </c>
      <c r="B1820" s="68" t="s">
        <v>2319</v>
      </c>
      <c r="C1820" s="68" t="s">
        <v>818</v>
      </c>
      <c r="D1820" s="68" t="s">
        <v>648</v>
      </c>
    </row>
    <row r="1821" spans="1:4">
      <c r="A1821" s="68" t="s">
        <v>2335</v>
      </c>
      <c r="B1821" s="68" t="s">
        <v>2319</v>
      </c>
      <c r="C1821" s="68" t="s">
        <v>818</v>
      </c>
      <c r="D1821" s="68" t="s">
        <v>648</v>
      </c>
    </row>
    <row r="1822" spans="1:4" ht="27.6">
      <c r="A1822" s="68" t="s">
        <v>2336</v>
      </c>
      <c r="B1822" s="68" t="s">
        <v>2319</v>
      </c>
      <c r="C1822" s="68" t="s">
        <v>818</v>
      </c>
      <c r="D1822" s="68" t="s">
        <v>48</v>
      </c>
    </row>
    <row r="1823" spans="1:4" ht="27.6">
      <c r="A1823" s="68" t="s">
        <v>2337</v>
      </c>
      <c r="B1823" s="68" t="s">
        <v>2319</v>
      </c>
      <c r="C1823" s="68" t="s">
        <v>818</v>
      </c>
      <c r="D1823" s="68" t="s">
        <v>48</v>
      </c>
    </row>
    <row r="1824" spans="1:4" ht="41.45">
      <c r="A1824" s="68" t="s">
        <v>2338</v>
      </c>
      <c r="B1824" s="68" t="s">
        <v>2319</v>
      </c>
      <c r="C1824" s="68" t="s">
        <v>818</v>
      </c>
      <c r="D1824" s="68" t="s">
        <v>3</v>
      </c>
    </row>
    <row r="1825" spans="1:4" ht="27.6">
      <c r="A1825" s="68" t="s">
        <v>2339</v>
      </c>
      <c r="B1825" s="68" t="s">
        <v>2319</v>
      </c>
      <c r="C1825" s="68" t="s">
        <v>818</v>
      </c>
      <c r="D1825" s="68" t="s">
        <v>3</v>
      </c>
    </row>
    <row r="1826" spans="1:4" ht="27.6">
      <c r="A1826" s="68" t="s">
        <v>2340</v>
      </c>
      <c r="B1826" s="68" t="s">
        <v>2319</v>
      </c>
      <c r="C1826" s="68" t="s">
        <v>818</v>
      </c>
      <c r="D1826" s="68" t="s">
        <v>648</v>
      </c>
    </row>
    <row r="1827" spans="1:4" ht="27.6">
      <c r="A1827" s="68" t="s">
        <v>2340</v>
      </c>
      <c r="B1827" s="68" t="s">
        <v>2319</v>
      </c>
      <c r="C1827" s="68" t="s">
        <v>818</v>
      </c>
      <c r="D1827" s="68" t="s">
        <v>3</v>
      </c>
    </row>
    <row r="1828" spans="1:4" ht="27.6">
      <c r="A1828" s="68" t="s">
        <v>2341</v>
      </c>
      <c r="B1828" s="68" t="s">
        <v>2319</v>
      </c>
      <c r="C1828" s="68" t="s">
        <v>818</v>
      </c>
      <c r="D1828" s="68" t="s">
        <v>48</v>
      </c>
    </row>
    <row r="1829" spans="1:4" ht="27.6">
      <c r="A1829" s="68" t="s">
        <v>2342</v>
      </c>
      <c r="B1829" s="68" t="s">
        <v>2319</v>
      </c>
      <c r="C1829" s="68" t="s">
        <v>818</v>
      </c>
      <c r="D1829" s="68" t="s">
        <v>48</v>
      </c>
    </row>
    <row r="1830" spans="1:4">
      <c r="A1830" s="68" t="s">
        <v>805</v>
      </c>
      <c r="B1830" s="68" t="s">
        <v>2319</v>
      </c>
      <c r="C1830" s="68" t="s">
        <v>818</v>
      </c>
      <c r="D1830" s="68" t="s">
        <v>3</v>
      </c>
    </row>
    <row r="1831" spans="1:4" ht="27.6">
      <c r="A1831" s="68" t="s">
        <v>2343</v>
      </c>
      <c r="B1831" s="68" t="s">
        <v>2319</v>
      </c>
      <c r="C1831" s="68" t="s">
        <v>818</v>
      </c>
      <c r="D1831" s="68" t="s">
        <v>48</v>
      </c>
    </row>
    <row r="1832" spans="1:4" ht="27.6">
      <c r="A1832" s="68" t="s">
        <v>2344</v>
      </c>
      <c r="B1832" s="68" t="s">
        <v>2319</v>
      </c>
      <c r="C1832" s="68" t="s">
        <v>818</v>
      </c>
      <c r="D1832" s="68" t="s">
        <v>48</v>
      </c>
    </row>
    <row r="1833" spans="1:4">
      <c r="A1833" s="68" t="s">
        <v>2345</v>
      </c>
      <c r="B1833" s="68" t="s">
        <v>2319</v>
      </c>
      <c r="C1833" s="68" t="s">
        <v>818</v>
      </c>
      <c r="D1833" s="68" t="s">
        <v>648</v>
      </c>
    </row>
    <row r="1834" spans="1:4" ht="55.15">
      <c r="A1834" s="68" t="s">
        <v>2346</v>
      </c>
      <c r="B1834" s="68" t="s">
        <v>209</v>
      </c>
      <c r="C1834" s="68" t="s">
        <v>355</v>
      </c>
      <c r="D1834" s="68" t="s">
        <v>648</v>
      </c>
    </row>
    <row r="1835" spans="1:4" ht="69">
      <c r="A1835" s="68" t="s">
        <v>2347</v>
      </c>
      <c r="B1835" s="68" t="s">
        <v>209</v>
      </c>
      <c r="C1835" s="68" t="s">
        <v>355</v>
      </c>
      <c r="D1835" s="68" t="s">
        <v>3</v>
      </c>
    </row>
    <row r="1836" spans="1:4" ht="69">
      <c r="A1836" s="68" t="s">
        <v>2348</v>
      </c>
      <c r="B1836" s="68" t="s">
        <v>209</v>
      </c>
      <c r="C1836" s="68" t="s">
        <v>355</v>
      </c>
      <c r="D1836" s="68" t="s">
        <v>3</v>
      </c>
    </row>
    <row r="1837" spans="1:4" ht="27.6">
      <c r="A1837" s="68" t="s">
        <v>2349</v>
      </c>
      <c r="B1837" s="68" t="s">
        <v>209</v>
      </c>
      <c r="C1837" s="68" t="s">
        <v>355</v>
      </c>
      <c r="D1837" s="68" t="s">
        <v>648</v>
      </c>
    </row>
    <row r="1838" spans="1:4" ht="55.15">
      <c r="A1838" s="68" t="s">
        <v>2350</v>
      </c>
      <c r="B1838" s="68" t="s">
        <v>209</v>
      </c>
      <c r="C1838" s="68" t="s">
        <v>355</v>
      </c>
      <c r="D1838" s="68" t="s">
        <v>3</v>
      </c>
    </row>
    <row r="1839" spans="1:4" ht="27.6">
      <c r="A1839" s="68" t="s">
        <v>2351</v>
      </c>
      <c r="B1839" s="68" t="s">
        <v>209</v>
      </c>
      <c r="C1839" s="68" t="s">
        <v>355</v>
      </c>
      <c r="D1839" s="68" t="s">
        <v>646</v>
      </c>
    </row>
    <row r="1840" spans="1:4" ht="55.15">
      <c r="A1840" s="68" t="s">
        <v>2352</v>
      </c>
      <c r="B1840" s="68" t="s">
        <v>209</v>
      </c>
      <c r="C1840" s="68" t="s">
        <v>355</v>
      </c>
      <c r="D1840" s="68" t="s">
        <v>48</v>
      </c>
    </row>
    <row r="1841" spans="1:4" ht="41.45">
      <c r="A1841" s="68" t="s">
        <v>2353</v>
      </c>
      <c r="B1841" s="68" t="s">
        <v>209</v>
      </c>
      <c r="C1841" s="68" t="s">
        <v>355</v>
      </c>
      <c r="D1841" s="68" t="s">
        <v>648</v>
      </c>
    </row>
    <row r="1842" spans="1:4" ht="27.6">
      <c r="A1842" s="68" t="s">
        <v>2354</v>
      </c>
      <c r="B1842" s="68" t="s">
        <v>209</v>
      </c>
      <c r="C1842" s="68" t="s">
        <v>355</v>
      </c>
      <c r="D1842" s="68" t="s">
        <v>48</v>
      </c>
    </row>
    <row r="1843" spans="1:4" ht="55.15">
      <c r="A1843" s="68" t="s">
        <v>2355</v>
      </c>
      <c r="B1843" s="68" t="s">
        <v>209</v>
      </c>
      <c r="C1843" s="68" t="s">
        <v>355</v>
      </c>
      <c r="D1843" s="68" t="s">
        <v>48</v>
      </c>
    </row>
    <row r="1844" spans="1:4" ht="27.6">
      <c r="A1844" s="68" t="s">
        <v>2356</v>
      </c>
      <c r="B1844" s="68" t="s">
        <v>209</v>
      </c>
      <c r="C1844" s="68" t="s">
        <v>355</v>
      </c>
      <c r="D1844" s="68" t="s">
        <v>48</v>
      </c>
    </row>
    <row r="1845" spans="1:4" ht="27.6">
      <c r="A1845" s="68" t="s">
        <v>2357</v>
      </c>
      <c r="B1845" s="68" t="s">
        <v>209</v>
      </c>
      <c r="C1845" s="68" t="s">
        <v>355</v>
      </c>
      <c r="D1845" s="68" t="s">
        <v>48</v>
      </c>
    </row>
    <row r="1846" spans="1:4" ht="69">
      <c r="A1846" s="68" t="s">
        <v>2358</v>
      </c>
      <c r="B1846" s="68" t="s">
        <v>209</v>
      </c>
      <c r="C1846" s="68" t="s">
        <v>355</v>
      </c>
      <c r="D1846" s="68" t="s">
        <v>648</v>
      </c>
    </row>
    <row r="1847" spans="1:4" ht="69">
      <c r="A1847" s="68" t="s">
        <v>2359</v>
      </c>
      <c r="B1847" s="68" t="s">
        <v>209</v>
      </c>
      <c r="C1847" s="68" t="s">
        <v>355</v>
      </c>
      <c r="D1847" s="68" t="s">
        <v>646</v>
      </c>
    </row>
    <row r="1848" spans="1:4" ht="41.45">
      <c r="A1848" s="68" t="s">
        <v>2360</v>
      </c>
      <c r="B1848" s="68" t="s">
        <v>209</v>
      </c>
      <c r="C1848" s="68" t="s">
        <v>355</v>
      </c>
      <c r="D1848" s="68" t="s">
        <v>48</v>
      </c>
    </row>
    <row r="1849" spans="1:4" ht="41.45">
      <c r="A1849" s="68" t="s">
        <v>2361</v>
      </c>
      <c r="B1849" s="68" t="s">
        <v>209</v>
      </c>
      <c r="C1849" s="68" t="s">
        <v>355</v>
      </c>
      <c r="D1849" s="68" t="s">
        <v>648</v>
      </c>
    </row>
    <row r="1850" spans="1:4" ht="27.6">
      <c r="A1850" s="68" t="s">
        <v>2215</v>
      </c>
      <c r="B1850" s="68" t="s">
        <v>209</v>
      </c>
      <c r="C1850" s="68" t="s">
        <v>355</v>
      </c>
      <c r="D1850" s="68" t="s">
        <v>3</v>
      </c>
    </row>
    <row r="1851" spans="1:4" ht="27.6">
      <c r="A1851" s="68" t="s">
        <v>2362</v>
      </c>
      <c r="B1851" s="68" t="s">
        <v>209</v>
      </c>
      <c r="C1851" s="68" t="s">
        <v>355</v>
      </c>
      <c r="D1851" s="68" t="s">
        <v>48</v>
      </c>
    </row>
    <row r="1852" spans="1:4" ht="27.6">
      <c r="A1852" s="68" t="s">
        <v>2363</v>
      </c>
      <c r="B1852" s="68" t="s">
        <v>210</v>
      </c>
      <c r="C1852" s="68" t="s">
        <v>471</v>
      </c>
      <c r="D1852" s="68" t="s">
        <v>48</v>
      </c>
    </row>
    <row r="1853" spans="1:4" ht="27.6">
      <c r="A1853" s="68" t="s">
        <v>2364</v>
      </c>
      <c r="B1853" s="68" t="s">
        <v>210</v>
      </c>
      <c r="C1853" s="68" t="s">
        <v>471</v>
      </c>
      <c r="D1853" s="68" t="s">
        <v>48</v>
      </c>
    </row>
    <row r="1854" spans="1:4" ht="27.6">
      <c r="A1854" s="68" t="s">
        <v>2365</v>
      </c>
      <c r="B1854" s="68" t="s">
        <v>210</v>
      </c>
      <c r="C1854" s="68" t="s">
        <v>471</v>
      </c>
      <c r="D1854" s="68" t="s">
        <v>648</v>
      </c>
    </row>
    <row r="1855" spans="1:4">
      <c r="A1855" s="68" t="s">
        <v>2366</v>
      </c>
      <c r="B1855" s="68" t="s">
        <v>210</v>
      </c>
      <c r="C1855" s="68" t="s">
        <v>471</v>
      </c>
      <c r="D1855" s="68" t="s">
        <v>3</v>
      </c>
    </row>
    <row r="1856" spans="1:4" ht="27.6">
      <c r="A1856" s="68" t="s">
        <v>2367</v>
      </c>
      <c r="B1856" s="68" t="s">
        <v>210</v>
      </c>
      <c r="C1856" s="68" t="s">
        <v>471</v>
      </c>
      <c r="D1856" s="68" t="s">
        <v>48</v>
      </c>
    </row>
    <row r="1857" spans="1:4" ht="27.6">
      <c r="A1857" s="68" t="s">
        <v>2368</v>
      </c>
      <c r="B1857" s="68" t="s">
        <v>210</v>
      </c>
      <c r="C1857" s="68" t="s">
        <v>471</v>
      </c>
      <c r="D1857" s="68" t="s">
        <v>648</v>
      </c>
    </row>
    <row r="1858" spans="1:4" ht="27.6">
      <c r="A1858" s="68" t="s">
        <v>2369</v>
      </c>
      <c r="B1858" s="68" t="s">
        <v>211</v>
      </c>
      <c r="C1858" s="68" t="s">
        <v>375</v>
      </c>
      <c r="D1858" s="68" t="s">
        <v>48</v>
      </c>
    </row>
    <row r="1859" spans="1:4" ht="27.6">
      <c r="A1859" s="68" t="s">
        <v>2370</v>
      </c>
      <c r="B1859" s="68" t="s">
        <v>211</v>
      </c>
      <c r="C1859" s="68" t="s">
        <v>375</v>
      </c>
      <c r="D1859" s="68" t="s">
        <v>48</v>
      </c>
    </row>
    <row r="1860" spans="1:4" ht="27.6">
      <c r="A1860" s="68" t="s">
        <v>2371</v>
      </c>
      <c r="B1860" s="68" t="s">
        <v>211</v>
      </c>
      <c r="C1860" s="68" t="s">
        <v>375</v>
      </c>
      <c r="D1860" s="68" t="s">
        <v>3</v>
      </c>
    </row>
    <row r="1861" spans="1:4" ht="27.6">
      <c r="A1861" s="68" t="s">
        <v>2372</v>
      </c>
      <c r="B1861" s="68" t="s">
        <v>211</v>
      </c>
      <c r="C1861" s="68" t="s">
        <v>375</v>
      </c>
      <c r="D1861" s="68" t="s">
        <v>48</v>
      </c>
    </row>
    <row r="1862" spans="1:4" ht="27.6">
      <c r="A1862" s="68" t="s">
        <v>2373</v>
      </c>
      <c r="B1862" s="68" t="s">
        <v>212</v>
      </c>
      <c r="C1862" s="68" t="s">
        <v>348</v>
      </c>
      <c r="D1862" s="68" t="s">
        <v>48</v>
      </c>
    </row>
    <row r="1863" spans="1:4" ht="27.6">
      <c r="A1863" s="68" t="s">
        <v>2374</v>
      </c>
      <c r="B1863" s="68" t="s">
        <v>212</v>
      </c>
      <c r="C1863" s="68" t="s">
        <v>348</v>
      </c>
      <c r="D1863" s="68" t="s">
        <v>648</v>
      </c>
    </row>
    <row r="1864" spans="1:4" ht="27.6">
      <c r="A1864" s="68" t="s">
        <v>2375</v>
      </c>
      <c r="B1864" s="68" t="s">
        <v>212</v>
      </c>
      <c r="C1864" s="68" t="s">
        <v>348</v>
      </c>
      <c r="D1864" s="68" t="s">
        <v>48</v>
      </c>
    </row>
    <row r="1865" spans="1:4" ht="27.6">
      <c r="A1865" s="68" t="s">
        <v>2376</v>
      </c>
      <c r="B1865" s="68" t="s">
        <v>212</v>
      </c>
      <c r="C1865" s="68" t="s">
        <v>348</v>
      </c>
      <c r="D1865" s="68" t="s">
        <v>48</v>
      </c>
    </row>
    <row r="1866" spans="1:4" ht="55.15">
      <c r="A1866" s="68" t="s">
        <v>2377</v>
      </c>
      <c r="B1866" s="68" t="s">
        <v>2378</v>
      </c>
      <c r="C1866" s="68" t="s">
        <v>356</v>
      </c>
      <c r="D1866" s="68" t="s">
        <v>48</v>
      </c>
    </row>
    <row r="1867" spans="1:4" ht="55.15">
      <c r="A1867" s="68" t="s">
        <v>2379</v>
      </c>
      <c r="B1867" s="68" t="s">
        <v>2378</v>
      </c>
      <c r="C1867" s="68" t="s">
        <v>356</v>
      </c>
      <c r="D1867" s="68" t="s">
        <v>3</v>
      </c>
    </row>
    <row r="1868" spans="1:4" ht="55.15">
      <c r="A1868" s="68" t="s">
        <v>2380</v>
      </c>
      <c r="B1868" s="68" t="s">
        <v>2378</v>
      </c>
      <c r="C1868" s="68" t="s">
        <v>356</v>
      </c>
      <c r="D1868" s="68" t="s">
        <v>646</v>
      </c>
    </row>
    <row r="1869" spans="1:4" ht="55.15">
      <c r="A1869" s="68" t="s">
        <v>2381</v>
      </c>
      <c r="B1869" s="68" t="s">
        <v>2378</v>
      </c>
      <c r="C1869" s="68" t="s">
        <v>356</v>
      </c>
      <c r="D1869" s="68" t="s">
        <v>48</v>
      </c>
    </row>
    <row r="1870" spans="1:4" ht="55.15">
      <c r="A1870" s="68" t="s">
        <v>2382</v>
      </c>
      <c r="B1870" s="68" t="s">
        <v>2378</v>
      </c>
      <c r="C1870" s="68" t="s">
        <v>356</v>
      </c>
      <c r="D1870" s="68" t="s">
        <v>48</v>
      </c>
    </row>
    <row r="1871" spans="1:4" ht="41.45">
      <c r="A1871" s="68" t="s">
        <v>2383</v>
      </c>
      <c r="B1871" s="68" t="s">
        <v>2384</v>
      </c>
      <c r="C1871" s="68" t="s">
        <v>683</v>
      </c>
      <c r="D1871" s="68" t="s">
        <v>48</v>
      </c>
    </row>
    <row r="1872" spans="1:4" ht="41.45">
      <c r="A1872" s="68" t="s">
        <v>2385</v>
      </c>
      <c r="B1872" s="68" t="s">
        <v>2384</v>
      </c>
      <c r="C1872" s="68" t="s">
        <v>683</v>
      </c>
      <c r="D1872" s="68" t="s">
        <v>48</v>
      </c>
    </row>
    <row r="1873" spans="1:4" ht="41.45">
      <c r="A1873" s="68" t="s">
        <v>2386</v>
      </c>
      <c r="B1873" s="68" t="s">
        <v>2384</v>
      </c>
      <c r="C1873" s="68" t="s">
        <v>683</v>
      </c>
      <c r="D1873" s="68" t="s">
        <v>3</v>
      </c>
    </row>
    <row r="1874" spans="1:4" ht="41.45">
      <c r="A1874" s="68" t="s">
        <v>2387</v>
      </c>
      <c r="B1874" s="68" t="s">
        <v>2384</v>
      </c>
      <c r="C1874" s="68" t="s">
        <v>683</v>
      </c>
      <c r="D1874" s="68" t="s">
        <v>48</v>
      </c>
    </row>
    <row r="1875" spans="1:4" ht="41.45">
      <c r="A1875" s="68" t="s">
        <v>2388</v>
      </c>
      <c r="B1875" s="68" t="s">
        <v>2384</v>
      </c>
      <c r="C1875" s="68" t="s">
        <v>683</v>
      </c>
      <c r="D1875" s="68" t="s">
        <v>48</v>
      </c>
    </row>
    <row r="1876" spans="1:4" ht="41.45">
      <c r="A1876" s="68" t="s">
        <v>2389</v>
      </c>
      <c r="B1876" s="68" t="s">
        <v>2384</v>
      </c>
      <c r="C1876" s="68" t="s">
        <v>683</v>
      </c>
      <c r="D1876" s="68" t="s">
        <v>48</v>
      </c>
    </row>
    <row r="1877" spans="1:4" ht="27.6">
      <c r="A1877" s="68" t="s">
        <v>2390</v>
      </c>
      <c r="B1877" s="68" t="s">
        <v>213</v>
      </c>
      <c r="C1877" s="68" t="s">
        <v>411</v>
      </c>
      <c r="D1877" s="68" t="s">
        <v>48</v>
      </c>
    </row>
    <row r="1878" spans="1:4">
      <c r="A1878" s="68" t="s">
        <v>2391</v>
      </c>
      <c r="B1878" s="68" t="s">
        <v>213</v>
      </c>
      <c r="C1878" s="68" t="s">
        <v>411</v>
      </c>
      <c r="D1878" s="68" t="s">
        <v>648</v>
      </c>
    </row>
    <row r="1879" spans="1:4" ht="27.6">
      <c r="A1879" s="68" t="s">
        <v>2392</v>
      </c>
      <c r="B1879" s="68" t="s">
        <v>213</v>
      </c>
      <c r="C1879" s="68" t="s">
        <v>411</v>
      </c>
      <c r="D1879" s="68" t="s">
        <v>646</v>
      </c>
    </row>
    <row r="1880" spans="1:4" ht="27.6">
      <c r="A1880" s="68" t="s">
        <v>2393</v>
      </c>
      <c r="B1880" s="68" t="s">
        <v>213</v>
      </c>
      <c r="C1880" s="68" t="s">
        <v>411</v>
      </c>
      <c r="D1880" s="68" t="s">
        <v>648</v>
      </c>
    </row>
    <row r="1881" spans="1:4" ht="27.6">
      <c r="A1881" s="68" t="s">
        <v>2394</v>
      </c>
      <c r="B1881" s="68" t="s">
        <v>213</v>
      </c>
      <c r="C1881" s="68" t="s">
        <v>411</v>
      </c>
      <c r="D1881" s="68" t="s">
        <v>48</v>
      </c>
    </row>
    <row r="1882" spans="1:4" ht="27.6">
      <c r="A1882" s="68" t="s">
        <v>2395</v>
      </c>
      <c r="B1882" s="68" t="s">
        <v>213</v>
      </c>
      <c r="C1882" s="68" t="s">
        <v>411</v>
      </c>
      <c r="D1882" s="68" t="s">
        <v>48</v>
      </c>
    </row>
    <row r="1883" spans="1:4" ht="27.6">
      <c r="A1883" s="68" t="s">
        <v>2396</v>
      </c>
      <c r="B1883" s="68" t="s">
        <v>213</v>
      </c>
      <c r="C1883" s="68" t="s">
        <v>411</v>
      </c>
      <c r="D1883" s="68" t="s">
        <v>3</v>
      </c>
    </row>
    <row r="1884" spans="1:4">
      <c r="A1884" s="68" t="s">
        <v>2397</v>
      </c>
      <c r="B1884" s="68" t="s">
        <v>213</v>
      </c>
      <c r="C1884" s="68" t="s">
        <v>411</v>
      </c>
      <c r="D1884" s="68" t="s">
        <v>3</v>
      </c>
    </row>
    <row r="1885" spans="1:4" ht="27.6">
      <c r="A1885" s="68" t="s">
        <v>2398</v>
      </c>
      <c r="B1885" s="68" t="s">
        <v>213</v>
      </c>
      <c r="C1885" s="68" t="s">
        <v>411</v>
      </c>
      <c r="D1885" s="68" t="s">
        <v>48</v>
      </c>
    </row>
    <row r="1886" spans="1:4" ht="27.6">
      <c r="A1886" s="68" t="s">
        <v>2399</v>
      </c>
      <c r="B1886" s="68" t="s">
        <v>213</v>
      </c>
      <c r="C1886" s="68" t="s">
        <v>411</v>
      </c>
      <c r="D1886" s="68" t="s">
        <v>3</v>
      </c>
    </row>
    <row r="1887" spans="1:4" ht="27.6">
      <c r="A1887" s="68" t="s">
        <v>2400</v>
      </c>
      <c r="B1887" s="68" t="s">
        <v>214</v>
      </c>
      <c r="C1887" s="68" t="s">
        <v>365</v>
      </c>
      <c r="D1887" s="68" t="s">
        <v>48</v>
      </c>
    </row>
    <row r="1888" spans="1:4" ht="27.6">
      <c r="A1888" s="68" t="s">
        <v>2401</v>
      </c>
      <c r="B1888" s="68" t="s">
        <v>214</v>
      </c>
      <c r="C1888" s="68" t="s">
        <v>365</v>
      </c>
      <c r="D1888" s="68" t="s">
        <v>3</v>
      </c>
    </row>
    <row r="1889" spans="1:4">
      <c r="A1889" s="68" t="s">
        <v>2402</v>
      </c>
      <c r="B1889" s="68" t="s">
        <v>214</v>
      </c>
      <c r="C1889" s="68" t="s">
        <v>365</v>
      </c>
      <c r="D1889" s="68" t="s">
        <v>3</v>
      </c>
    </row>
    <row r="1890" spans="1:4" ht="27.6">
      <c r="A1890" s="68" t="s">
        <v>907</v>
      </c>
      <c r="B1890" s="68" t="s">
        <v>214</v>
      </c>
      <c r="C1890" s="68" t="s">
        <v>365</v>
      </c>
      <c r="D1890" s="68" t="s">
        <v>3</v>
      </c>
    </row>
    <row r="1891" spans="1:4" ht="27.6">
      <c r="A1891" s="68" t="s">
        <v>2403</v>
      </c>
      <c r="B1891" s="68" t="s">
        <v>214</v>
      </c>
      <c r="C1891" s="68" t="s">
        <v>365</v>
      </c>
      <c r="D1891" s="68" t="s">
        <v>646</v>
      </c>
    </row>
    <row r="1892" spans="1:4">
      <c r="A1892" s="68" t="s">
        <v>2404</v>
      </c>
      <c r="B1892" s="68" t="s">
        <v>214</v>
      </c>
      <c r="C1892" s="68" t="s">
        <v>365</v>
      </c>
      <c r="D1892" s="68" t="s">
        <v>648</v>
      </c>
    </row>
    <row r="1893" spans="1:4">
      <c r="A1893" s="68" t="s">
        <v>2405</v>
      </c>
      <c r="B1893" s="68" t="s">
        <v>214</v>
      </c>
      <c r="C1893" s="68" t="s">
        <v>365</v>
      </c>
      <c r="D1893" s="68" t="s">
        <v>648</v>
      </c>
    </row>
    <row r="1894" spans="1:4" ht="27.6">
      <c r="A1894" s="68" t="s">
        <v>2406</v>
      </c>
      <c r="B1894" s="68" t="s">
        <v>214</v>
      </c>
      <c r="C1894" s="68" t="s">
        <v>365</v>
      </c>
      <c r="D1894" s="68" t="s">
        <v>48</v>
      </c>
    </row>
    <row r="1895" spans="1:4" ht="27.6">
      <c r="A1895" s="68" t="s">
        <v>2407</v>
      </c>
      <c r="B1895" s="68" t="s">
        <v>214</v>
      </c>
      <c r="C1895" s="68" t="s">
        <v>365</v>
      </c>
      <c r="D1895" s="68" t="s">
        <v>48</v>
      </c>
    </row>
    <row r="1896" spans="1:4" ht="27.6">
      <c r="A1896" s="68" t="s">
        <v>2408</v>
      </c>
      <c r="B1896" s="68" t="s">
        <v>214</v>
      </c>
      <c r="C1896" s="68" t="s">
        <v>365</v>
      </c>
      <c r="D1896" s="68" t="s">
        <v>3</v>
      </c>
    </row>
    <row r="1897" spans="1:4" ht="27.6">
      <c r="A1897" s="68" t="s">
        <v>2409</v>
      </c>
      <c r="B1897" s="68" t="s">
        <v>214</v>
      </c>
      <c r="C1897" s="68" t="s">
        <v>365</v>
      </c>
      <c r="D1897" s="68" t="s">
        <v>3</v>
      </c>
    </row>
    <row r="1898" spans="1:4">
      <c r="A1898" s="68" t="s">
        <v>2410</v>
      </c>
      <c r="B1898" s="68" t="s">
        <v>214</v>
      </c>
      <c r="C1898" s="68" t="s">
        <v>365</v>
      </c>
      <c r="D1898" s="68" t="s">
        <v>648</v>
      </c>
    </row>
    <row r="1899" spans="1:4">
      <c r="A1899" s="68" t="s">
        <v>2411</v>
      </c>
      <c r="B1899" s="68" t="s">
        <v>214</v>
      </c>
      <c r="C1899" s="68" t="s">
        <v>365</v>
      </c>
      <c r="D1899" s="68" t="s">
        <v>648</v>
      </c>
    </row>
    <row r="1900" spans="1:4" ht="27.6">
      <c r="A1900" s="68" t="s">
        <v>2412</v>
      </c>
      <c r="B1900" s="68" t="s">
        <v>214</v>
      </c>
      <c r="C1900" s="68" t="s">
        <v>365</v>
      </c>
      <c r="D1900" s="68" t="s">
        <v>3</v>
      </c>
    </row>
    <row r="1901" spans="1:4" ht="27.6">
      <c r="A1901" s="68" t="s">
        <v>2413</v>
      </c>
      <c r="B1901" s="68" t="s">
        <v>214</v>
      </c>
      <c r="C1901" s="68" t="s">
        <v>365</v>
      </c>
      <c r="D1901" s="68" t="s">
        <v>48</v>
      </c>
    </row>
    <row r="1902" spans="1:4" ht="27.6">
      <c r="A1902" s="68" t="s">
        <v>2414</v>
      </c>
      <c r="B1902" s="68" t="s">
        <v>214</v>
      </c>
      <c r="C1902" s="68" t="s">
        <v>365</v>
      </c>
      <c r="D1902" s="68" t="s">
        <v>48</v>
      </c>
    </row>
    <row r="1903" spans="1:4" ht="27.6">
      <c r="A1903" s="68" t="s">
        <v>2415</v>
      </c>
      <c r="B1903" s="68" t="s">
        <v>214</v>
      </c>
      <c r="C1903" s="68" t="s">
        <v>365</v>
      </c>
      <c r="D1903" s="68" t="s">
        <v>48</v>
      </c>
    </row>
    <row r="1904" spans="1:4" ht="27.6">
      <c r="A1904" s="68" t="s">
        <v>2416</v>
      </c>
      <c r="B1904" s="68" t="s">
        <v>214</v>
      </c>
      <c r="C1904" s="68" t="s">
        <v>365</v>
      </c>
      <c r="D1904" s="68" t="s">
        <v>648</v>
      </c>
    </row>
    <row r="1905" spans="1:4" ht="27.6">
      <c r="A1905" s="68" t="s">
        <v>2416</v>
      </c>
      <c r="B1905" s="68" t="s">
        <v>214</v>
      </c>
      <c r="C1905" s="68" t="s">
        <v>365</v>
      </c>
      <c r="D1905" s="68" t="s">
        <v>48</v>
      </c>
    </row>
    <row r="1906" spans="1:4">
      <c r="A1906" s="68" t="s">
        <v>2417</v>
      </c>
      <c r="B1906" s="68" t="s">
        <v>214</v>
      </c>
      <c r="C1906" s="68" t="s">
        <v>365</v>
      </c>
      <c r="D1906" s="68" t="s">
        <v>648</v>
      </c>
    </row>
    <row r="1907" spans="1:4" ht="27.6">
      <c r="A1907" s="68" t="s">
        <v>2418</v>
      </c>
      <c r="B1907" s="68" t="s">
        <v>214</v>
      </c>
      <c r="C1907" s="68" t="s">
        <v>365</v>
      </c>
      <c r="D1907" s="68" t="s">
        <v>648</v>
      </c>
    </row>
    <row r="1908" spans="1:4" ht="27.6">
      <c r="A1908" s="68" t="s">
        <v>1468</v>
      </c>
      <c r="B1908" s="68" t="s">
        <v>214</v>
      </c>
      <c r="C1908" s="68" t="s">
        <v>365</v>
      </c>
      <c r="D1908" s="68" t="s">
        <v>648</v>
      </c>
    </row>
    <row r="1909" spans="1:4" ht="27.6">
      <c r="A1909" s="68" t="s">
        <v>2419</v>
      </c>
      <c r="B1909" s="68" t="s">
        <v>214</v>
      </c>
      <c r="C1909" s="68" t="s">
        <v>365</v>
      </c>
      <c r="D1909" s="68" t="s">
        <v>3</v>
      </c>
    </row>
    <row r="1910" spans="1:4" ht="27.6">
      <c r="A1910" s="68" t="s">
        <v>2420</v>
      </c>
      <c r="B1910" s="68" t="s">
        <v>214</v>
      </c>
      <c r="C1910" s="68" t="s">
        <v>365</v>
      </c>
      <c r="D1910" s="68" t="s">
        <v>3</v>
      </c>
    </row>
    <row r="1911" spans="1:4">
      <c r="A1911" s="68" t="s">
        <v>1984</v>
      </c>
      <c r="B1911" s="68" t="s">
        <v>214</v>
      </c>
      <c r="C1911" s="68" t="s">
        <v>365</v>
      </c>
      <c r="D1911" s="68" t="s">
        <v>646</v>
      </c>
    </row>
    <row r="1912" spans="1:4" ht="27.6">
      <c r="A1912" s="68" t="s">
        <v>2421</v>
      </c>
      <c r="B1912" s="68" t="s">
        <v>214</v>
      </c>
      <c r="C1912" s="68" t="s">
        <v>365</v>
      </c>
      <c r="D1912" s="68" t="s">
        <v>646</v>
      </c>
    </row>
    <row r="1913" spans="1:4" ht="27.6">
      <c r="A1913" s="68" t="s">
        <v>2422</v>
      </c>
      <c r="B1913" s="68" t="s">
        <v>214</v>
      </c>
      <c r="C1913" s="68" t="s">
        <v>365</v>
      </c>
      <c r="D1913" s="68" t="s">
        <v>48</v>
      </c>
    </row>
    <row r="1914" spans="1:4" ht="27.6">
      <c r="A1914" s="68" t="s">
        <v>2423</v>
      </c>
      <c r="B1914" s="68" t="s">
        <v>214</v>
      </c>
      <c r="C1914" s="68" t="s">
        <v>365</v>
      </c>
      <c r="D1914" s="68" t="s">
        <v>48</v>
      </c>
    </row>
    <row r="1915" spans="1:4">
      <c r="A1915" s="68" t="s">
        <v>2424</v>
      </c>
      <c r="B1915" s="68" t="s">
        <v>214</v>
      </c>
      <c r="C1915" s="68" t="s">
        <v>365</v>
      </c>
      <c r="D1915" s="68" t="s">
        <v>646</v>
      </c>
    </row>
    <row r="1916" spans="1:4" ht="27.6">
      <c r="A1916" s="68" t="s">
        <v>2425</v>
      </c>
      <c r="B1916" s="68" t="s">
        <v>214</v>
      </c>
      <c r="C1916" s="68" t="s">
        <v>365</v>
      </c>
      <c r="D1916" s="68" t="s">
        <v>48</v>
      </c>
    </row>
    <row r="1917" spans="1:4">
      <c r="A1917" s="68" t="s">
        <v>2426</v>
      </c>
      <c r="B1917" s="68" t="s">
        <v>214</v>
      </c>
      <c r="C1917" s="68" t="s">
        <v>365</v>
      </c>
      <c r="D1917" s="68" t="s">
        <v>3</v>
      </c>
    </row>
    <row r="1918" spans="1:4">
      <c r="A1918" s="68" t="s">
        <v>797</v>
      </c>
      <c r="B1918" s="68" t="s">
        <v>214</v>
      </c>
      <c r="C1918" s="68" t="s">
        <v>365</v>
      </c>
      <c r="D1918" s="68" t="s">
        <v>646</v>
      </c>
    </row>
    <row r="1919" spans="1:4" ht="27.6">
      <c r="A1919" s="68" t="s">
        <v>2427</v>
      </c>
      <c r="B1919" s="68" t="s">
        <v>214</v>
      </c>
      <c r="C1919" s="68" t="s">
        <v>365</v>
      </c>
      <c r="D1919" s="68" t="s">
        <v>3</v>
      </c>
    </row>
    <row r="1920" spans="1:4" ht="27.6">
      <c r="A1920" s="68" t="s">
        <v>2428</v>
      </c>
      <c r="B1920" s="68" t="s">
        <v>214</v>
      </c>
      <c r="C1920" s="68" t="s">
        <v>365</v>
      </c>
      <c r="D1920" s="68" t="s">
        <v>648</v>
      </c>
    </row>
    <row r="1921" spans="1:4" ht="27.6">
      <c r="A1921" s="68" t="s">
        <v>2429</v>
      </c>
      <c r="B1921" s="68" t="s">
        <v>214</v>
      </c>
      <c r="C1921" s="68" t="s">
        <v>365</v>
      </c>
      <c r="D1921" s="68" t="s">
        <v>48</v>
      </c>
    </row>
    <row r="1922" spans="1:4" ht="27.6">
      <c r="A1922" s="68" t="s">
        <v>2430</v>
      </c>
      <c r="B1922" s="68" t="s">
        <v>214</v>
      </c>
      <c r="C1922" s="68" t="s">
        <v>365</v>
      </c>
      <c r="D1922" s="68" t="s">
        <v>48</v>
      </c>
    </row>
    <row r="1923" spans="1:4" ht="27.6">
      <c r="A1923" s="68" t="s">
        <v>2431</v>
      </c>
      <c r="B1923" s="68" t="s">
        <v>214</v>
      </c>
      <c r="C1923" s="68" t="s">
        <v>365</v>
      </c>
      <c r="D1923" s="68" t="s">
        <v>648</v>
      </c>
    </row>
    <row r="1924" spans="1:4" ht="55.15">
      <c r="A1924" s="68" t="s">
        <v>2432</v>
      </c>
      <c r="B1924" s="68" t="s">
        <v>214</v>
      </c>
      <c r="C1924" s="68" t="s">
        <v>365</v>
      </c>
      <c r="D1924" s="68" t="s">
        <v>648</v>
      </c>
    </row>
    <row r="1925" spans="1:4" ht="27.6">
      <c r="A1925" s="68" t="s">
        <v>2433</v>
      </c>
      <c r="B1925" s="68" t="s">
        <v>214</v>
      </c>
      <c r="C1925" s="68" t="s">
        <v>365</v>
      </c>
      <c r="D1925" s="68" t="s">
        <v>48</v>
      </c>
    </row>
    <row r="1926" spans="1:4">
      <c r="A1926" s="68" t="s">
        <v>2434</v>
      </c>
      <c r="B1926" s="68" t="s">
        <v>214</v>
      </c>
      <c r="C1926" s="68" t="s">
        <v>365</v>
      </c>
      <c r="D1926" s="68" t="s">
        <v>3</v>
      </c>
    </row>
    <row r="1927" spans="1:4" ht="27.6">
      <c r="A1927" s="68" t="s">
        <v>2435</v>
      </c>
      <c r="B1927" s="68" t="s">
        <v>214</v>
      </c>
      <c r="C1927" s="68" t="s">
        <v>365</v>
      </c>
      <c r="D1927" s="68" t="s">
        <v>648</v>
      </c>
    </row>
    <row r="1928" spans="1:4" ht="27.6">
      <c r="A1928" s="68" t="s">
        <v>2436</v>
      </c>
      <c r="B1928" s="68" t="s">
        <v>214</v>
      </c>
      <c r="C1928" s="68" t="s">
        <v>365</v>
      </c>
      <c r="D1928" s="68" t="s">
        <v>646</v>
      </c>
    </row>
    <row r="1929" spans="1:4">
      <c r="A1929" s="68" t="s">
        <v>838</v>
      </c>
      <c r="B1929" s="68" t="s">
        <v>215</v>
      </c>
      <c r="C1929" s="68" t="s">
        <v>354</v>
      </c>
      <c r="D1929" s="68" t="s">
        <v>3</v>
      </c>
    </row>
    <row r="1930" spans="1:4">
      <c r="A1930" s="68" t="s">
        <v>2437</v>
      </c>
      <c r="B1930" s="68" t="s">
        <v>215</v>
      </c>
      <c r="C1930" s="68" t="s">
        <v>354</v>
      </c>
      <c r="D1930" s="68" t="s">
        <v>648</v>
      </c>
    </row>
    <row r="1931" spans="1:4" ht="27.6">
      <c r="A1931" s="68" t="s">
        <v>2438</v>
      </c>
      <c r="B1931" s="68" t="s">
        <v>215</v>
      </c>
      <c r="C1931" s="68" t="s">
        <v>354</v>
      </c>
      <c r="D1931" s="68" t="s">
        <v>3</v>
      </c>
    </row>
    <row r="1932" spans="1:4" ht="27.6">
      <c r="A1932" s="68" t="s">
        <v>2439</v>
      </c>
      <c r="B1932" s="68" t="s">
        <v>215</v>
      </c>
      <c r="C1932" s="68" t="s">
        <v>354</v>
      </c>
      <c r="D1932" s="68" t="s">
        <v>3</v>
      </c>
    </row>
    <row r="1933" spans="1:4" ht="27.6">
      <c r="A1933" s="68" t="s">
        <v>2440</v>
      </c>
      <c r="B1933" s="68" t="s">
        <v>215</v>
      </c>
      <c r="C1933" s="68" t="s">
        <v>354</v>
      </c>
      <c r="D1933" s="68" t="s">
        <v>48</v>
      </c>
    </row>
    <row r="1934" spans="1:4" ht="27.6">
      <c r="A1934" s="68" t="s">
        <v>1283</v>
      </c>
      <c r="B1934" s="68" t="s">
        <v>215</v>
      </c>
      <c r="C1934" s="68" t="s">
        <v>354</v>
      </c>
      <c r="D1934" s="68" t="s">
        <v>48</v>
      </c>
    </row>
    <row r="1935" spans="1:4" ht="41.45">
      <c r="A1935" s="68" t="s">
        <v>2441</v>
      </c>
      <c r="B1935" s="68" t="s">
        <v>215</v>
      </c>
      <c r="C1935" s="68" t="s">
        <v>354</v>
      </c>
      <c r="D1935" s="68" t="s">
        <v>48</v>
      </c>
    </row>
    <row r="1936" spans="1:4" ht="27.6">
      <c r="A1936" s="68" t="s">
        <v>2442</v>
      </c>
      <c r="B1936" s="68" t="s">
        <v>215</v>
      </c>
      <c r="C1936" s="68" t="s">
        <v>354</v>
      </c>
      <c r="D1936" s="68" t="s">
        <v>3</v>
      </c>
    </row>
    <row r="1937" spans="1:4" ht="27.6">
      <c r="A1937" s="68" t="s">
        <v>2443</v>
      </c>
      <c r="B1937" s="68" t="s">
        <v>215</v>
      </c>
      <c r="C1937" s="68" t="s">
        <v>354</v>
      </c>
      <c r="D1937" s="68" t="s">
        <v>3</v>
      </c>
    </row>
    <row r="1938" spans="1:4" ht="41.45">
      <c r="A1938" s="68" t="s">
        <v>2444</v>
      </c>
      <c r="B1938" s="68" t="s">
        <v>215</v>
      </c>
      <c r="C1938" s="68" t="s">
        <v>354</v>
      </c>
      <c r="D1938" s="68" t="s">
        <v>648</v>
      </c>
    </row>
    <row r="1939" spans="1:4">
      <c r="A1939" s="68" t="s">
        <v>2445</v>
      </c>
      <c r="B1939" s="68" t="s">
        <v>215</v>
      </c>
      <c r="C1939" s="68" t="s">
        <v>354</v>
      </c>
      <c r="D1939" s="68" t="s">
        <v>3</v>
      </c>
    </row>
    <row r="1940" spans="1:4" ht="27.6">
      <c r="A1940" s="68" t="s">
        <v>2446</v>
      </c>
      <c r="B1940" s="68" t="s">
        <v>215</v>
      </c>
      <c r="C1940" s="68" t="s">
        <v>354</v>
      </c>
      <c r="D1940" s="68" t="s">
        <v>3</v>
      </c>
    </row>
    <row r="1941" spans="1:4" ht="41.45">
      <c r="A1941" s="68" t="s">
        <v>2447</v>
      </c>
      <c r="B1941" s="68" t="s">
        <v>216</v>
      </c>
      <c r="C1941" s="68" t="s">
        <v>361</v>
      </c>
      <c r="D1941" s="68" t="s">
        <v>48</v>
      </c>
    </row>
    <row r="1942" spans="1:4" ht="41.45">
      <c r="A1942" s="68" t="s">
        <v>2448</v>
      </c>
      <c r="B1942" s="68" t="s">
        <v>216</v>
      </c>
      <c r="C1942" s="68" t="s">
        <v>361</v>
      </c>
      <c r="D1942" s="68" t="s">
        <v>48</v>
      </c>
    </row>
    <row r="1943" spans="1:4" ht="27.6">
      <c r="A1943" s="68" t="s">
        <v>2449</v>
      </c>
      <c r="B1943" s="68" t="s">
        <v>216</v>
      </c>
      <c r="C1943" s="68" t="s">
        <v>361</v>
      </c>
      <c r="D1943" s="68" t="s">
        <v>48</v>
      </c>
    </row>
    <row r="1944" spans="1:4">
      <c r="A1944" s="68" t="s">
        <v>906</v>
      </c>
      <c r="B1944" s="68" t="s">
        <v>216</v>
      </c>
      <c r="C1944" s="68" t="s">
        <v>361</v>
      </c>
      <c r="D1944" s="68" t="s">
        <v>3</v>
      </c>
    </row>
    <row r="1945" spans="1:4">
      <c r="A1945" s="68" t="s">
        <v>2450</v>
      </c>
      <c r="B1945" s="68" t="s">
        <v>216</v>
      </c>
      <c r="C1945" s="68" t="s">
        <v>361</v>
      </c>
      <c r="D1945" s="68" t="s">
        <v>648</v>
      </c>
    </row>
    <row r="1946" spans="1:4" ht="27.6">
      <c r="A1946" s="68" t="s">
        <v>1259</v>
      </c>
      <c r="B1946" s="68" t="s">
        <v>216</v>
      </c>
      <c r="C1946" s="68" t="s">
        <v>361</v>
      </c>
      <c r="D1946" s="68" t="s">
        <v>48</v>
      </c>
    </row>
    <row r="1947" spans="1:4" ht="41.45">
      <c r="A1947" s="68" t="s">
        <v>2451</v>
      </c>
      <c r="B1947" s="68" t="s">
        <v>216</v>
      </c>
      <c r="C1947" s="68" t="s">
        <v>361</v>
      </c>
      <c r="D1947" s="68" t="s">
        <v>3</v>
      </c>
    </row>
    <row r="1948" spans="1:4">
      <c r="A1948" s="68" t="s">
        <v>2452</v>
      </c>
      <c r="B1948" s="68" t="s">
        <v>216</v>
      </c>
      <c r="C1948" s="68" t="s">
        <v>361</v>
      </c>
      <c r="D1948" s="68" t="s">
        <v>648</v>
      </c>
    </row>
    <row r="1949" spans="1:4" ht="27.6">
      <c r="A1949" s="68" t="s">
        <v>2453</v>
      </c>
      <c r="B1949" s="68" t="s">
        <v>216</v>
      </c>
      <c r="C1949" s="68" t="s">
        <v>361</v>
      </c>
      <c r="D1949" s="68" t="s">
        <v>48</v>
      </c>
    </row>
    <row r="1950" spans="1:4" ht="41.45">
      <c r="A1950" s="68" t="s">
        <v>2454</v>
      </c>
      <c r="B1950" s="68" t="s">
        <v>216</v>
      </c>
      <c r="C1950" s="68" t="s">
        <v>361</v>
      </c>
      <c r="D1950" s="68" t="s">
        <v>648</v>
      </c>
    </row>
    <row r="1951" spans="1:4" ht="27.6">
      <c r="A1951" s="68" t="s">
        <v>2455</v>
      </c>
      <c r="B1951" s="68" t="s">
        <v>216</v>
      </c>
      <c r="C1951" s="68" t="s">
        <v>361</v>
      </c>
      <c r="D1951" s="68" t="s">
        <v>48</v>
      </c>
    </row>
    <row r="1952" spans="1:4" ht="27.6">
      <c r="A1952" s="68" t="s">
        <v>2456</v>
      </c>
      <c r="B1952" s="68" t="s">
        <v>216</v>
      </c>
      <c r="C1952" s="68" t="s">
        <v>361</v>
      </c>
      <c r="D1952" s="68" t="s">
        <v>48</v>
      </c>
    </row>
    <row r="1953" spans="1:4" ht="27.6">
      <c r="A1953" s="68" t="s">
        <v>2457</v>
      </c>
      <c r="B1953" s="68" t="s">
        <v>216</v>
      </c>
      <c r="C1953" s="68" t="s">
        <v>361</v>
      </c>
      <c r="D1953" s="68" t="s">
        <v>3</v>
      </c>
    </row>
    <row r="1954" spans="1:4" ht="41.45">
      <c r="A1954" s="68" t="s">
        <v>2458</v>
      </c>
      <c r="B1954" s="68" t="s">
        <v>216</v>
      </c>
      <c r="C1954" s="68" t="s">
        <v>361</v>
      </c>
      <c r="D1954" s="68" t="s">
        <v>648</v>
      </c>
    </row>
    <row r="1955" spans="1:4" ht="27.6">
      <c r="A1955" s="68" t="s">
        <v>2459</v>
      </c>
      <c r="B1955" s="68" t="s">
        <v>216</v>
      </c>
      <c r="C1955" s="68" t="s">
        <v>361</v>
      </c>
      <c r="D1955" s="68" t="s">
        <v>48</v>
      </c>
    </row>
    <row r="1956" spans="1:4" ht="41.45">
      <c r="A1956" s="68" t="s">
        <v>2460</v>
      </c>
      <c r="B1956" s="68" t="s">
        <v>216</v>
      </c>
      <c r="C1956" s="68" t="s">
        <v>361</v>
      </c>
      <c r="D1956" s="68" t="s">
        <v>48</v>
      </c>
    </row>
    <row r="1957" spans="1:4" ht="27.6">
      <c r="A1957" s="68" t="s">
        <v>2461</v>
      </c>
      <c r="B1957" s="68" t="s">
        <v>216</v>
      </c>
      <c r="C1957" s="68" t="s">
        <v>361</v>
      </c>
      <c r="D1957" s="68" t="s">
        <v>48</v>
      </c>
    </row>
    <row r="1958" spans="1:4">
      <c r="A1958" s="68" t="s">
        <v>2462</v>
      </c>
      <c r="B1958" s="68" t="s">
        <v>216</v>
      </c>
      <c r="C1958" s="68" t="s">
        <v>361</v>
      </c>
      <c r="D1958" s="68" t="s">
        <v>648</v>
      </c>
    </row>
    <row r="1959" spans="1:4" ht="27.6">
      <c r="A1959" s="68" t="s">
        <v>2463</v>
      </c>
      <c r="B1959" s="68" t="s">
        <v>216</v>
      </c>
      <c r="C1959" s="68" t="s">
        <v>361</v>
      </c>
      <c r="D1959" s="68" t="s">
        <v>3</v>
      </c>
    </row>
    <row r="1960" spans="1:4" ht="27.6">
      <c r="A1960" s="68" t="s">
        <v>2464</v>
      </c>
      <c r="B1960" s="68" t="s">
        <v>216</v>
      </c>
      <c r="C1960" s="68" t="s">
        <v>361</v>
      </c>
      <c r="D1960" s="68" t="s">
        <v>3</v>
      </c>
    </row>
    <row r="1961" spans="1:4" ht="27.6">
      <c r="A1961" s="68" t="s">
        <v>2465</v>
      </c>
      <c r="B1961" s="68" t="s">
        <v>216</v>
      </c>
      <c r="C1961" s="68" t="s">
        <v>361</v>
      </c>
      <c r="D1961" s="68" t="s">
        <v>48</v>
      </c>
    </row>
    <row r="1962" spans="1:4" ht="27.6">
      <c r="A1962" s="68" t="s">
        <v>2466</v>
      </c>
      <c r="B1962" s="68" t="s">
        <v>216</v>
      </c>
      <c r="C1962" s="68" t="s">
        <v>361</v>
      </c>
      <c r="D1962" s="68" t="s">
        <v>48</v>
      </c>
    </row>
    <row r="1963" spans="1:4" ht="41.45">
      <c r="A1963" s="68" t="s">
        <v>2467</v>
      </c>
      <c r="B1963" s="68" t="s">
        <v>216</v>
      </c>
      <c r="C1963" s="68" t="s">
        <v>361</v>
      </c>
      <c r="D1963" s="68" t="s">
        <v>48</v>
      </c>
    </row>
    <row r="1964" spans="1:4" ht="27.6">
      <c r="A1964" s="68" t="s">
        <v>2468</v>
      </c>
      <c r="B1964" s="68" t="s">
        <v>216</v>
      </c>
      <c r="C1964" s="68" t="s">
        <v>361</v>
      </c>
      <c r="D1964" s="68" t="s">
        <v>48</v>
      </c>
    </row>
    <row r="1965" spans="1:4" ht="27.6">
      <c r="A1965" s="68" t="s">
        <v>2469</v>
      </c>
      <c r="B1965" s="68" t="s">
        <v>216</v>
      </c>
      <c r="C1965" s="68" t="s">
        <v>361</v>
      </c>
      <c r="D1965" s="68" t="s">
        <v>3</v>
      </c>
    </row>
    <row r="1966" spans="1:4" ht="27.6">
      <c r="A1966" s="68" t="s">
        <v>2470</v>
      </c>
      <c r="B1966" s="68" t="s">
        <v>216</v>
      </c>
      <c r="C1966" s="68" t="s">
        <v>361</v>
      </c>
      <c r="D1966" s="68" t="s">
        <v>48</v>
      </c>
    </row>
    <row r="1967" spans="1:4" ht="27.6">
      <c r="A1967" s="68" t="s">
        <v>2471</v>
      </c>
      <c r="B1967" s="68" t="s">
        <v>216</v>
      </c>
      <c r="C1967" s="68" t="s">
        <v>361</v>
      </c>
      <c r="D1967" s="68" t="s">
        <v>48</v>
      </c>
    </row>
    <row r="1968" spans="1:4" ht="41.45">
      <c r="A1968" s="68" t="s">
        <v>2472</v>
      </c>
      <c r="B1968" s="68" t="s">
        <v>216</v>
      </c>
      <c r="C1968" s="68" t="s">
        <v>361</v>
      </c>
      <c r="D1968" s="68" t="s">
        <v>648</v>
      </c>
    </row>
    <row r="1969" spans="1:4" ht="27.6">
      <c r="A1969" s="68" t="s">
        <v>2473</v>
      </c>
      <c r="B1969" s="68" t="s">
        <v>216</v>
      </c>
      <c r="C1969" s="68" t="s">
        <v>361</v>
      </c>
      <c r="D1969" s="68" t="s">
        <v>48</v>
      </c>
    </row>
    <row r="1970" spans="1:4">
      <c r="A1970" s="68" t="s">
        <v>2474</v>
      </c>
      <c r="B1970" s="68" t="s">
        <v>216</v>
      </c>
      <c r="C1970" s="68" t="s">
        <v>361</v>
      </c>
      <c r="D1970" s="68" t="s">
        <v>648</v>
      </c>
    </row>
    <row r="1971" spans="1:4" ht="27.6">
      <c r="A1971" s="68" t="s">
        <v>2475</v>
      </c>
      <c r="B1971" s="68" t="s">
        <v>216</v>
      </c>
      <c r="C1971" s="68" t="s">
        <v>361</v>
      </c>
      <c r="D1971" s="68" t="s">
        <v>48</v>
      </c>
    </row>
    <row r="1972" spans="1:4">
      <c r="A1972" s="68" t="s">
        <v>2476</v>
      </c>
      <c r="B1972" s="68" t="s">
        <v>216</v>
      </c>
      <c r="C1972" s="68" t="s">
        <v>361</v>
      </c>
      <c r="D1972" s="68" t="s">
        <v>3</v>
      </c>
    </row>
    <row r="1973" spans="1:4" ht="27.6">
      <c r="A1973" s="68" t="s">
        <v>2477</v>
      </c>
      <c r="B1973" s="68" t="s">
        <v>216</v>
      </c>
      <c r="C1973" s="68" t="s">
        <v>361</v>
      </c>
      <c r="D1973" s="68" t="s">
        <v>3</v>
      </c>
    </row>
    <row r="1974" spans="1:4" ht="27.6">
      <c r="A1974" s="68" t="s">
        <v>2478</v>
      </c>
      <c r="B1974" s="68" t="s">
        <v>216</v>
      </c>
      <c r="C1974" s="68" t="s">
        <v>361</v>
      </c>
      <c r="D1974" s="68" t="s">
        <v>3</v>
      </c>
    </row>
    <row r="1975" spans="1:4" ht="27.6">
      <c r="A1975" s="68" t="s">
        <v>2479</v>
      </c>
      <c r="B1975" s="68" t="s">
        <v>216</v>
      </c>
      <c r="C1975" s="68" t="s">
        <v>361</v>
      </c>
      <c r="D1975" s="68" t="s">
        <v>648</v>
      </c>
    </row>
    <row r="1976" spans="1:4" ht="27.6">
      <c r="A1976" s="68" t="s">
        <v>2480</v>
      </c>
      <c r="B1976" s="68" t="s">
        <v>216</v>
      </c>
      <c r="C1976" s="68" t="s">
        <v>361</v>
      </c>
      <c r="D1976" s="68" t="s">
        <v>3</v>
      </c>
    </row>
    <row r="1977" spans="1:4">
      <c r="A1977" s="68" t="s">
        <v>2481</v>
      </c>
      <c r="B1977" s="68" t="s">
        <v>216</v>
      </c>
      <c r="C1977" s="68" t="s">
        <v>361</v>
      </c>
      <c r="D1977" s="68" t="s">
        <v>3</v>
      </c>
    </row>
    <row r="1978" spans="1:4" ht="27.6">
      <c r="A1978" s="68" t="s">
        <v>2482</v>
      </c>
      <c r="B1978" s="68" t="s">
        <v>216</v>
      </c>
      <c r="C1978" s="68" t="s">
        <v>361</v>
      </c>
      <c r="D1978" s="68" t="s">
        <v>48</v>
      </c>
    </row>
    <row r="1979" spans="1:4" ht="27.6">
      <c r="A1979" s="68" t="s">
        <v>2483</v>
      </c>
      <c r="B1979" s="68" t="s">
        <v>216</v>
      </c>
      <c r="C1979" s="68" t="s">
        <v>361</v>
      </c>
      <c r="D1979" s="68" t="s">
        <v>48</v>
      </c>
    </row>
    <row r="1980" spans="1:4" ht="41.45">
      <c r="A1980" s="68" t="s">
        <v>2484</v>
      </c>
      <c r="B1980" s="68" t="s">
        <v>216</v>
      </c>
      <c r="C1980" s="68" t="s">
        <v>361</v>
      </c>
      <c r="D1980" s="68" t="s">
        <v>48</v>
      </c>
    </row>
    <row r="1981" spans="1:4" ht="27.6">
      <c r="A1981" s="68" t="s">
        <v>2485</v>
      </c>
      <c r="B1981" s="68" t="s">
        <v>216</v>
      </c>
      <c r="C1981" s="68" t="s">
        <v>361</v>
      </c>
      <c r="D1981" s="68" t="s">
        <v>648</v>
      </c>
    </row>
    <row r="1982" spans="1:4" ht="27.6">
      <c r="A1982" s="68" t="s">
        <v>2486</v>
      </c>
      <c r="B1982" s="68" t="s">
        <v>216</v>
      </c>
      <c r="C1982" s="68" t="s">
        <v>361</v>
      </c>
      <c r="D1982" s="68" t="s">
        <v>648</v>
      </c>
    </row>
    <row r="1983" spans="1:4" ht="27.6">
      <c r="A1983" s="68" t="s">
        <v>2487</v>
      </c>
      <c r="B1983" s="68" t="s">
        <v>216</v>
      </c>
      <c r="C1983" s="68" t="s">
        <v>361</v>
      </c>
      <c r="D1983" s="68" t="s">
        <v>48</v>
      </c>
    </row>
    <row r="1984" spans="1:4" ht="41.45">
      <c r="A1984" s="68" t="s">
        <v>2488</v>
      </c>
      <c r="B1984" s="68" t="s">
        <v>216</v>
      </c>
      <c r="C1984" s="68" t="s">
        <v>361</v>
      </c>
      <c r="D1984" s="68" t="s">
        <v>48</v>
      </c>
    </row>
    <row r="1985" spans="1:4" ht="41.45">
      <c r="A1985" s="68" t="s">
        <v>2489</v>
      </c>
      <c r="B1985" s="68" t="s">
        <v>216</v>
      </c>
      <c r="C1985" s="68" t="s">
        <v>361</v>
      </c>
      <c r="D1985" s="68" t="s">
        <v>48</v>
      </c>
    </row>
    <row r="1986" spans="1:4" ht="27.6">
      <c r="A1986" s="68" t="s">
        <v>2490</v>
      </c>
      <c r="B1986" s="68" t="s">
        <v>217</v>
      </c>
      <c r="C1986" s="68" t="s">
        <v>348</v>
      </c>
      <c r="D1986" s="68" t="s">
        <v>48</v>
      </c>
    </row>
    <row r="1987" spans="1:4" ht="27.6">
      <c r="A1987" s="68" t="s">
        <v>2491</v>
      </c>
      <c r="B1987" s="68" t="s">
        <v>217</v>
      </c>
      <c r="C1987" s="68" t="s">
        <v>348</v>
      </c>
      <c r="D1987" s="68" t="s">
        <v>48</v>
      </c>
    </row>
    <row r="1988" spans="1:4" ht="27.6">
      <c r="A1988" s="68" t="s">
        <v>2492</v>
      </c>
      <c r="B1988" s="68" t="s">
        <v>217</v>
      </c>
      <c r="C1988" s="68" t="s">
        <v>348</v>
      </c>
      <c r="D1988" s="68" t="s">
        <v>646</v>
      </c>
    </row>
    <row r="1989" spans="1:4" ht="27.6">
      <c r="A1989" s="68" t="s">
        <v>924</v>
      </c>
      <c r="B1989" s="68" t="s">
        <v>217</v>
      </c>
      <c r="C1989" s="68" t="s">
        <v>348</v>
      </c>
      <c r="D1989" s="68" t="s">
        <v>648</v>
      </c>
    </row>
    <row r="1990" spans="1:4" ht="27.6">
      <c r="A1990" s="68" t="s">
        <v>1468</v>
      </c>
      <c r="B1990" s="68" t="s">
        <v>217</v>
      </c>
      <c r="C1990" s="68" t="s">
        <v>348</v>
      </c>
      <c r="D1990" s="68" t="s">
        <v>648</v>
      </c>
    </row>
    <row r="1991" spans="1:4" ht="27.6">
      <c r="A1991" s="68" t="s">
        <v>2493</v>
      </c>
      <c r="B1991" s="68" t="s">
        <v>217</v>
      </c>
      <c r="C1991" s="68" t="s">
        <v>348</v>
      </c>
      <c r="D1991" s="68" t="s">
        <v>48</v>
      </c>
    </row>
    <row r="1992" spans="1:4" ht="27.6">
      <c r="A1992" s="68" t="s">
        <v>2494</v>
      </c>
      <c r="B1992" s="68" t="s">
        <v>217</v>
      </c>
      <c r="C1992" s="68" t="s">
        <v>348</v>
      </c>
      <c r="D1992" s="68" t="s">
        <v>648</v>
      </c>
    </row>
    <row r="1993" spans="1:4" ht="41.45">
      <c r="A1993" s="68" t="s">
        <v>2495</v>
      </c>
      <c r="B1993" s="68" t="s">
        <v>217</v>
      </c>
      <c r="C1993" s="68" t="s">
        <v>348</v>
      </c>
      <c r="D1993" s="68" t="s">
        <v>648</v>
      </c>
    </row>
    <row r="1994" spans="1:4" ht="27.6">
      <c r="A1994" s="68" t="s">
        <v>2496</v>
      </c>
      <c r="B1994" s="68" t="s">
        <v>217</v>
      </c>
      <c r="C1994" s="68" t="s">
        <v>348</v>
      </c>
      <c r="D1994" s="68" t="s">
        <v>648</v>
      </c>
    </row>
    <row r="1995" spans="1:4" ht="27.6">
      <c r="A1995" s="68" t="s">
        <v>2497</v>
      </c>
      <c r="B1995" s="68" t="s">
        <v>217</v>
      </c>
      <c r="C1995" s="68" t="s">
        <v>348</v>
      </c>
      <c r="D1995" s="68" t="s">
        <v>3</v>
      </c>
    </row>
    <row r="1996" spans="1:4" ht="41.45">
      <c r="A1996" s="68" t="s">
        <v>2498</v>
      </c>
      <c r="B1996" s="68" t="s">
        <v>217</v>
      </c>
      <c r="C1996" s="68" t="s">
        <v>348</v>
      </c>
      <c r="D1996" s="68" t="s">
        <v>48</v>
      </c>
    </row>
    <row r="1997" spans="1:4" ht="27.6">
      <c r="A1997" s="68" t="s">
        <v>2499</v>
      </c>
      <c r="B1997" s="68" t="s">
        <v>2500</v>
      </c>
      <c r="C1997" s="68" t="s">
        <v>348</v>
      </c>
      <c r="D1997" s="68" t="s">
        <v>3</v>
      </c>
    </row>
    <row r="1998" spans="1:4" ht="27.6">
      <c r="A1998" s="68" t="s">
        <v>2491</v>
      </c>
      <c r="B1998" s="68" t="s">
        <v>2500</v>
      </c>
      <c r="C1998" s="68" t="s">
        <v>348</v>
      </c>
      <c r="D1998" s="68" t="s">
        <v>48</v>
      </c>
    </row>
    <row r="1999" spans="1:4" ht="27.6">
      <c r="A1999" s="68" t="s">
        <v>2501</v>
      </c>
      <c r="B1999" s="68" t="s">
        <v>2500</v>
      </c>
      <c r="C1999" s="68" t="s">
        <v>348</v>
      </c>
      <c r="D1999" s="68" t="s">
        <v>48</v>
      </c>
    </row>
    <row r="2000" spans="1:4" ht="27.6">
      <c r="A2000" s="68" t="s">
        <v>924</v>
      </c>
      <c r="B2000" s="68" t="s">
        <v>2500</v>
      </c>
      <c r="C2000" s="68" t="s">
        <v>348</v>
      </c>
      <c r="D2000" s="68" t="s">
        <v>648</v>
      </c>
    </row>
    <row r="2001" spans="1:4" ht="27.6">
      <c r="A2001" s="68" t="s">
        <v>2493</v>
      </c>
      <c r="B2001" s="68" t="s">
        <v>2500</v>
      </c>
      <c r="C2001" s="68" t="s">
        <v>348</v>
      </c>
      <c r="D2001" s="68" t="s">
        <v>48</v>
      </c>
    </row>
    <row r="2002" spans="1:4" ht="27.6">
      <c r="A2002" s="68" t="s">
        <v>2502</v>
      </c>
      <c r="B2002" s="68" t="s">
        <v>2500</v>
      </c>
      <c r="C2002" s="68" t="s">
        <v>348</v>
      </c>
      <c r="D2002" s="68" t="s">
        <v>3</v>
      </c>
    </row>
    <row r="2003" spans="1:4" ht="27.6">
      <c r="A2003" s="68" t="s">
        <v>2497</v>
      </c>
      <c r="B2003" s="68" t="s">
        <v>2500</v>
      </c>
      <c r="C2003" s="68" t="s">
        <v>348</v>
      </c>
      <c r="D2003" s="68" t="s">
        <v>3</v>
      </c>
    </row>
    <row r="2004" spans="1:4" ht="27.6">
      <c r="A2004" s="68" t="s">
        <v>2503</v>
      </c>
      <c r="B2004" s="68" t="s">
        <v>2500</v>
      </c>
      <c r="C2004" s="68" t="s">
        <v>348</v>
      </c>
      <c r="D2004" s="68" t="s">
        <v>48</v>
      </c>
    </row>
    <row r="2005" spans="1:4" ht="27.6">
      <c r="A2005" s="68" t="s">
        <v>2504</v>
      </c>
      <c r="B2005" s="68" t="s">
        <v>219</v>
      </c>
      <c r="C2005" s="68" t="s">
        <v>683</v>
      </c>
      <c r="D2005" s="68" t="s">
        <v>48</v>
      </c>
    </row>
    <row r="2006" spans="1:4" ht="27.6">
      <c r="A2006" s="68" t="s">
        <v>1528</v>
      </c>
      <c r="B2006" s="68" t="s">
        <v>219</v>
      </c>
      <c r="C2006" s="68" t="s">
        <v>683</v>
      </c>
      <c r="D2006" s="68" t="s">
        <v>48</v>
      </c>
    </row>
    <row r="2007" spans="1:4" ht="27.6">
      <c r="A2007" s="68" t="s">
        <v>2505</v>
      </c>
      <c r="B2007" s="68" t="s">
        <v>219</v>
      </c>
      <c r="C2007" s="68" t="s">
        <v>683</v>
      </c>
      <c r="D2007" s="68" t="s">
        <v>48</v>
      </c>
    </row>
    <row r="2008" spans="1:4" ht="27.6">
      <c r="A2008" s="68" t="s">
        <v>2506</v>
      </c>
      <c r="B2008" s="68" t="s">
        <v>219</v>
      </c>
      <c r="C2008" s="68" t="s">
        <v>683</v>
      </c>
      <c r="D2008" s="68" t="s">
        <v>48</v>
      </c>
    </row>
    <row r="2009" spans="1:4" ht="27.6">
      <c r="A2009" s="68" t="s">
        <v>2507</v>
      </c>
      <c r="B2009" s="68" t="s">
        <v>219</v>
      </c>
      <c r="C2009" s="68" t="s">
        <v>683</v>
      </c>
      <c r="D2009" s="68" t="s">
        <v>48</v>
      </c>
    </row>
    <row r="2010" spans="1:4" ht="27.6">
      <c r="A2010" s="68" t="s">
        <v>2508</v>
      </c>
      <c r="B2010" s="68" t="s">
        <v>220</v>
      </c>
      <c r="C2010" s="68" t="s">
        <v>543</v>
      </c>
      <c r="D2010" s="68" t="s">
        <v>3</v>
      </c>
    </row>
    <row r="2011" spans="1:4" ht="27.6">
      <c r="A2011" s="68" t="s">
        <v>2509</v>
      </c>
      <c r="B2011" s="68" t="s">
        <v>220</v>
      </c>
      <c r="C2011" s="68" t="s">
        <v>543</v>
      </c>
      <c r="D2011" s="68" t="s">
        <v>648</v>
      </c>
    </row>
    <row r="2012" spans="1:4">
      <c r="A2012" s="68" t="s">
        <v>2510</v>
      </c>
      <c r="B2012" s="68" t="s">
        <v>220</v>
      </c>
      <c r="C2012" s="68" t="s">
        <v>543</v>
      </c>
      <c r="D2012" s="68" t="s">
        <v>646</v>
      </c>
    </row>
    <row r="2013" spans="1:4" ht="41.45">
      <c r="A2013" s="68" t="s">
        <v>2511</v>
      </c>
      <c r="B2013" s="68" t="s">
        <v>220</v>
      </c>
      <c r="C2013" s="68" t="s">
        <v>543</v>
      </c>
      <c r="D2013" s="68" t="s">
        <v>648</v>
      </c>
    </row>
    <row r="2014" spans="1:4" ht="27.6">
      <c r="A2014" s="68" t="s">
        <v>2512</v>
      </c>
      <c r="B2014" s="68" t="s">
        <v>221</v>
      </c>
      <c r="C2014" s="68" t="s">
        <v>371</v>
      </c>
      <c r="D2014" s="68" t="s">
        <v>3</v>
      </c>
    </row>
    <row r="2015" spans="1:4" ht="27.6">
      <c r="A2015" s="68" t="s">
        <v>2513</v>
      </c>
      <c r="B2015" s="68" t="s">
        <v>221</v>
      </c>
      <c r="C2015" s="68" t="s">
        <v>371</v>
      </c>
      <c r="D2015" s="68" t="s">
        <v>3</v>
      </c>
    </row>
    <row r="2016" spans="1:4">
      <c r="A2016" s="68" t="s">
        <v>2514</v>
      </c>
      <c r="B2016" s="68" t="s">
        <v>221</v>
      </c>
      <c r="C2016" s="68" t="s">
        <v>371</v>
      </c>
      <c r="D2016" s="68" t="s">
        <v>648</v>
      </c>
    </row>
    <row r="2017" spans="1:4" ht="27.6">
      <c r="A2017" s="68" t="s">
        <v>2515</v>
      </c>
      <c r="B2017" s="68" t="s">
        <v>221</v>
      </c>
      <c r="C2017" s="68" t="s">
        <v>371</v>
      </c>
      <c r="D2017" s="68" t="s">
        <v>48</v>
      </c>
    </row>
    <row r="2018" spans="1:4">
      <c r="A2018" s="68" t="s">
        <v>2516</v>
      </c>
      <c r="B2018" s="68" t="s">
        <v>221</v>
      </c>
      <c r="C2018" s="68" t="s">
        <v>371</v>
      </c>
      <c r="D2018" s="68" t="s">
        <v>3</v>
      </c>
    </row>
    <row r="2019" spans="1:4" ht="27.6">
      <c r="A2019" s="68" t="s">
        <v>2517</v>
      </c>
      <c r="B2019" s="68" t="s">
        <v>221</v>
      </c>
      <c r="C2019" s="68" t="s">
        <v>371</v>
      </c>
      <c r="D2019" s="68" t="s">
        <v>48</v>
      </c>
    </row>
    <row r="2020" spans="1:4" ht="27.6">
      <c r="A2020" s="68" t="s">
        <v>2518</v>
      </c>
      <c r="B2020" s="68" t="s">
        <v>221</v>
      </c>
      <c r="C2020" s="68" t="s">
        <v>371</v>
      </c>
      <c r="D2020" s="68" t="s">
        <v>48</v>
      </c>
    </row>
    <row r="2021" spans="1:4" ht="27.6">
      <c r="A2021" s="68" t="s">
        <v>713</v>
      </c>
      <c r="B2021" s="68" t="s">
        <v>221</v>
      </c>
      <c r="C2021" s="68" t="s">
        <v>371</v>
      </c>
      <c r="D2021" s="68" t="s">
        <v>48</v>
      </c>
    </row>
    <row r="2022" spans="1:4" ht="27.6">
      <c r="A2022" s="68" t="s">
        <v>2519</v>
      </c>
      <c r="B2022" s="68" t="s">
        <v>221</v>
      </c>
      <c r="C2022" s="68" t="s">
        <v>371</v>
      </c>
      <c r="D2022" s="68" t="s">
        <v>48</v>
      </c>
    </row>
    <row r="2023" spans="1:4" ht="27.6">
      <c r="A2023" s="68" t="s">
        <v>2520</v>
      </c>
      <c r="B2023" s="68" t="s">
        <v>221</v>
      </c>
      <c r="C2023" s="68" t="s">
        <v>371</v>
      </c>
      <c r="D2023" s="68" t="s">
        <v>48</v>
      </c>
    </row>
    <row r="2024" spans="1:4" ht="27.6">
      <c r="A2024" s="68" t="s">
        <v>2521</v>
      </c>
      <c r="B2024" s="68" t="s">
        <v>221</v>
      </c>
      <c r="C2024" s="68" t="s">
        <v>371</v>
      </c>
      <c r="D2024" s="68" t="s">
        <v>48</v>
      </c>
    </row>
    <row r="2025" spans="1:4" ht="27.6">
      <c r="A2025" s="68" t="s">
        <v>2522</v>
      </c>
      <c r="B2025" s="68" t="s">
        <v>221</v>
      </c>
      <c r="C2025" s="68" t="s">
        <v>371</v>
      </c>
      <c r="D2025" s="68" t="s">
        <v>3</v>
      </c>
    </row>
    <row r="2026" spans="1:4" ht="27.6">
      <c r="A2026" s="68" t="s">
        <v>2523</v>
      </c>
      <c r="B2026" s="68" t="s">
        <v>221</v>
      </c>
      <c r="C2026" s="68" t="s">
        <v>371</v>
      </c>
      <c r="D2026" s="68" t="s">
        <v>3</v>
      </c>
    </row>
    <row r="2027" spans="1:4" ht="27.6">
      <c r="A2027" s="68" t="s">
        <v>1755</v>
      </c>
      <c r="B2027" s="68" t="s">
        <v>221</v>
      </c>
      <c r="C2027" s="68" t="s">
        <v>371</v>
      </c>
      <c r="D2027" s="68" t="s">
        <v>3</v>
      </c>
    </row>
    <row r="2028" spans="1:4" ht="27.6">
      <c r="A2028" s="68" t="s">
        <v>2524</v>
      </c>
      <c r="B2028" s="68" t="s">
        <v>221</v>
      </c>
      <c r="C2028" s="68" t="s">
        <v>371</v>
      </c>
      <c r="D2028" s="68" t="s">
        <v>48</v>
      </c>
    </row>
    <row r="2029" spans="1:4" ht="27.6">
      <c r="A2029" s="68" t="s">
        <v>2525</v>
      </c>
      <c r="B2029" s="68" t="s">
        <v>221</v>
      </c>
      <c r="C2029" s="68" t="s">
        <v>371</v>
      </c>
      <c r="D2029" s="68" t="s">
        <v>3</v>
      </c>
    </row>
    <row r="2030" spans="1:4" ht="27.6">
      <c r="A2030" s="68" t="s">
        <v>2174</v>
      </c>
      <c r="B2030" s="68" t="s">
        <v>221</v>
      </c>
      <c r="C2030" s="68" t="s">
        <v>371</v>
      </c>
      <c r="D2030" s="68" t="s">
        <v>648</v>
      </c>
    </row>
    <row r="2031" spans="1:4" ht="27.6">
      <c r="A2031" s="68" t="s">
        <v>2174</v>
      </c>
      <c r="B2031" s="68" t="s">
        <v>221</v>
      </c>
      <c r="C2031" s="68" t="s">
        <v>371</v>
      </c>
      <c r="D2031" s="68" t="s">
        <v>48</v>
      </c>
    </row>
    <row r="2032" spans="1:4">
      <c r="A2032" s="68" t="s">
        <v>2526</v>
      </c>
      <c r="B2032" s="68" t="s">
        <v>221</v>
      </c>
      <c r="C2032" s="68" t="s">
        <v>371</v>
      </c>
      <c r="D2032" s="68" t="s">
        <v>648</v>
      </c>
    </row>
    <row r="2033" spans="1:4" ht="27.6">
      <c r="A2033" s="68" t="s">
        <v>2527</v>
      </c>
      <c r="B2033" s="68" t="s">
        <v>221</v>
      </c>
      <c r="C2033" s="68" t="s">
        <v>371</v>
      </c>
      <c r="D2033" s="68" t="s">
        <v>48</v>
      </c>
    </row>
    <row r="2034" spans="1:4" ht="27.6">
      <c r="A2034" s="68" t="s">
        <v>2528</v>
      </c>
      <c r="B2034" s="68" t="s">
        <v>221</v>
      </c>
      <c r="C2034" s="68" t="s">
        <v>371</v>
      </c>
      <c r="D2034" s="68" t="s">
        <v>48</v>
      </c>
    </row>
    <row r="2035" spans="1:4" ht="27.6">
      <c r="A2035" s="68" t="s">
        <v>2529</v>
      </c>
      <c r="B2035" s="68" t="s">
        <v>221</v>
      </c>
      <c r="C2035" s="68" t="s">
        <v>371</v>
      </c>
      <c r="D2035" s="68" t="s">
        <v>48</v>
      </c>
    </row>
    <row r="2036" spans="1:4" ht="27.6">
      <c r="A2036" s="68" t="s">
        <v>2530</v>
      </c>
      <c r="B2036" s="68" t="s">
        <v>221</v>
      </c>
      <c r="C2036" s="68" t="s">
        <v>371</v>
      </c>
      <c r="D2036" s="68" t="s">
        <v>48</v>
      </c>
    </row>
    <row r="2037" spans="1:4" ht="27.6">
      <c r="A2037" s="68" t="s">
        <v>2531</v>
      </c>
      <c r="B2037" s="68" t="s">
        <v>221</v>
      </c>
      <c r="C2037" s="68" t="s">
        <v>371</v>
      </c>
      <c r="D2037" s="68" t="s">
        <v>48</v>
      </c>
    </row>
    <row r="2038" spans="1:4" ht="27.6">
      <c r="A2038" s="68" t="s">
        <v>2532</v>
      </c>
      <c r="B2038" s="68" t="s">
        <v>221</v>
      </c>
      <c r="C2038" s="68" t="s">
        <v>371</v>
      </c>
      <c r="D2038" s="68" t="s">
        <v>48</v>
      </c>
    </row>
    <row r="2039" spans="1:4" ht="27.6">
      <c r="A2039" s="68" t="s">
        <v>2533</v>
      </c>
      <c r="B2039" s="68" t="s">
        <v>221</v>
      </c>
      <c r="C2039" s="68" t="s">
        <v>371</v>
      </c>
      <c r="D2039" s="68" t="s">
        <v>48</v>
      </c>
    </row>
    <row r="2040" spans="1:4" ht="27.6">
      <c r="A2040" s="68" t="s">
        <v>2534</v>
      </c>
      <c r="B2040" s="68" t="s">
        <v>221</v>
      </c>
      <c r="C2040" s="68" t="s">
        <v>371</v>
      </c>
      <c r="D2040" s="68" t="s">
        <v>48</v>
      </c>
    </row>
    <row r="2041" spans="1:4" ht="27.6">
      <c r="A2041" s="68" t="s">
        <v>2535</v>
      </c>
      <c r="B2041" s="68" t="s">
        <v>221</v>
      </c>
      <c r="C2041" s="68" t="s">
        <v>371</v>
      </c>
      <c r="D2041" s="68" t="s">
        <v>48</v>
      </c>
    </row>
    <row r="2042" spans="1:4">
      <c r="A2042" s="68" t="s">
        <v>2536</v>
      </c>
      <c r="B2042" s="68" t="s">
        <v>221</v>
      </c>
      <c r="C2042" s="68" t="s">
        <v>371</v>
      </c>
      <c r="D2042" s="68" t="s">
        <v>3</v>
      </c>
    </row>
    <row r="2043" spans="1:4" ht="27.6">
      <c r="A2043" s="68" t="s">
        <v>2537</v>
      </c>
      <c r="B2043" s="68" t="s">
        <v>221</v>
      </c>
      <c r="C2043" s="68" t="s">
        <v>371</v>
      </c>
      <c r="D2043" s="68" t="s">
        <v>48</v>
      </c>
    </row>
    <row r="2044" spans="1:4" ht="27.6">
      <c r="A2044" s="68" t="s">
        <v>2538</v>
      </c>
      <c r="B2044" s="68" t="s">
        <v>221</v>
      </c>
      <c r="C2044" s="68" t="s">
        <v>371</v>
      </c>
      <c r="D2044" s="68" t="s">
        <v>648</v>
      </c>
    </row>
    <row r="2045" spans="1:4" ht="27.6">
      <c r="A2045" s="68" t="s">
        <v>1246</v>
      </c>
      <c r="B2045" s="68" t="s">
        <v>221</v>
      </c>
      <c r="C2045" s="68" t="s">
        <v>371</v>
      </c>
      <c r="D2045" s="68" t="s">
        <v>3</v>
      </c>
    </row>
    <row r="2046" spans="1:4" ht="27.6">
      <c r="A2046" s="68" t="s">
        <v>2539</v>
      </c>
      <c r="B2046" s="68" t="s">
        <v>221</v>
      </c>
      <c r="C2046" s="68" t="s">
        <v>371</v>
      </c>
      <c r="D2046" s="68" t="s">
        <v>48</v>
      </c>
    </row>
    <row r="2047" spans="1:4" ht="41.45">
      <c r="A2047" s="68" t="s">
        <v>2540</v>
      </c>
      <c r="B2047" s="68" t="s">
        <v>221</v>
      </c>
      <c r="C2047" s="68" t="s">
        <v>371</v>
      </c>
      <c r="D2047" s="68" t="s">
        <v>648</v>
      </c>
    </row>
    <row r="2048" spans="1:4" ht="27.6">
      <c r="A2048" s="68" t="s">
        <v>2541</v>
      </c>
      <c r="B2048" s="68" t="s">
        <v>221</v>
      </c>
      <c r="C2048" s="68" t="s">
        <v>371</v>
      </c>
      <c r="D2048" s="68" t="s">
        <v>48</v>
      </c>
    </row>
    <row r="2049" spans="1:4" ht="41.45">
      <c r="A2049" s="68" t="s">
        <v>2542</v>
      </c>
      <c r="B2049" s="68" t="s">
        <v>221</v>
      </c>
      <c r="C2049" s="68" t="s">
        <v>371</v>
      </c>
      <c r="D2049" s="68" t="s">
        <v>3</v>
      </c>
    </row>
    <row r="2050" spans="1:4" ht="27.6">
      <c r="A2050" s="68" t="s">
        <v>2543</v>
      </c>
      <c r="B2050" s="68" t="s">
        <v>221</v>
      </c>
      <c r="C2050" s="68" t="s">
        <v>371</v>
      </c>
      <c r="D2050" s="68" t="s">
        <v>48</v>
      </c>
    </row>
    <row r="2051" spans="1:4">
      <c r="A2051" s="68" t="s">
        <v>705</v>
      </c>
      <c r="B2051" s="68" t="s">
        <v>221</v>
      </c>
      <c r="C2051" s="68" t="s">
        <v>371</v>
      </c>
      <c r="D2051" s="68" t="s">
        <v>3</v>
      </c>
    </row>
    <row r="2052" spans="1:4">
      <c r="A2052" s="68" t="s">
        <v>2544</v>
      </c>
      <c r="B2052" s="68" t="s">
        <v>221</v>
      </c>
      <c r="C2052" s="68" t="s">
        <v>371</v>
      </c>
      <c r="D2052" s="68" t="s">
        <v>648</v>
      </c>
    </row>
    <row r="2053" spans="1:4" ht="27.6">
      <c r="A2053" s="68" t="s">
        <v>2545</v>
      </c>
      <c r="B2053" s="68" t="s">
        <v>221</v>
      </c>
      <c r="C2053" s="68" t="s">
        <v>371</v>
      </c>
      <c r="D2053" s="68" t="s">
        <v>48</v>
      </c>
    </row>
    <row r="2054" spans="1:4" ht="27.6">
      <c r="A2054" s="68" t="s">
        <v>2546</v>
      </c>
      <c r="B2054" s="68" t="s">
        <v>221</v>
      </c>
      <c r="C2054" s="68" t="s">
        <v>371</v>
      </c>
      <c r="D2054" s="68" t="s">
        <v>48</v>
      </c>
    </row>
    <row r="2055" spans="1:4" ht="27.6">
      <c r="A2055" s="68" t="s">
        <v>2547</v>
      </c>
      <c r="B2055" s="68" t="s">
        <v>221</v>
      </c>
      <c r="C2055" s="68" t="s">
        <v>371</v>
      </c>
      <c r="D2055" s="68" t="s">
        <v>48</v>
      </c>
    </row>
    <row r="2056" spans="1:4">
      <c r="A2056" s="68" t="s">
        <v>2548</v>
      </c>
      <c r="B2056" s="68" t="s">
        <v>221</v>
      </c>
      <c r="C2056" s="68" t="s">
        <v>371</v>
      </c>
      <c r="D2056" s="68" t="s">
        <v>648</v>
      </c>
    </row>
    <row r="2057" spans="1:4" ht="27.6">
      <c r="A2057" s="68" t="s">
        <v>2549</v>
      </c>
      <c r="B2057" s="68" t="s">
        <v>221</v>
      </c>
      <c r="C2057" s="68" t="s">
        <v>371</v>
      </c>
      <c r="D2057" s="68" t="s">
        <v>648</v>
      </c>
    </row>
    <row r="2058" spans="1:4" ht="27.6">
      <c r="A2058" s="68" t="s">
        <v>2550</v>
      </c>
      <c r="B2058" s="68" t="s">
        <v>221</v>
      </c>
      <c r="C2058" s="68" t="s">
        <v>371</v>
      </c>
      <c r="D2058" s="68" t="s">
        <v>48</v>
      </c>
    </row>
    <row r="2059" spans="1:4" ht="27.6">
      <c r="A2059" s="68" t="s">
        <v>2551</v>
      </c>
      <c r="B2059" s="68" t="s">
        <v>221</v>
      </c>
      <c r="C2059" s="68" t="s">
        <v>371</v>
      </c>
      <c r="D2059" s="68" t="s">
        <v>48</v>
      </c>
    </row>
    <row r="2060" spans="1:4" ht="27.6">
      <c r="A2060" s="68" t="s">
        <v>2552</v>
      </c>
      <c r="B2060" s="68" t="s">
        <v>221</v>
      </c>
      <c r="C2060" s="68" t="s">
        <v>371</v>
      </c>
      <c r="D2060" s="68" t="s">
        <v>48</v>
      </c>
    </row>
    <row r="2061" spans="1:4" ht="27.6">
      <c r="A2061" s="68" t="s">
        <v>2553</v>
      </c>
      <c r="B2061" s="68" t="s">
        <v>221</v>
      </c>
      <c r="C2061" s="68" t="s">
        <v>371</v>
      </c>
      <c r="D2061" s="68" t="s">
        <v>48</v>
      </c>
    </row>
    <row r="2062" spans="1:4" ht="27.6">
      <c r="A2062" s="68" t="s">
        <v>2554</v>
      </c>
      <c r="B2062" s="68" t="s">
        <v>221</v>
      </c>
      <c r="C2062" s="68" t="s">
        <v>371</v>
      </c>
      <c r="D2062" s="68" t="s">
        <v>648</v>
      </c>
    </row>
    <row r="2063" spans="1:4" ht="27.6">
      <c r="A2063" s="68" t="s">
        <v>2555</v>
      </c>
      <c r="B2063" s="68" t="s">
        <v>221</v>
      </c>
      <c r="C2063" s="68" t="s">
        <v>371</v>
      </c>
      <c r="D2063" s="68" t="s">
        <v>648</v>
      </c>
    </row>
    <row r="2064" spans="1:4" ht="41.45">
      <c r="A2064" s="68" t="s">
        <v>2556</v>
      </c>
      <c r="B2064" s="68" t="s">
        <v>221</v>
      </c>
      <c r="C2064" s="68" t="s">
        <v>371</v>
      </c>
      <c r="D2064" s="68" t="s">
        <v>48</v>
      </c>
    </row>
    <row r="2065" spans="1:4" ht="27.6">
      <c r="A2065" s="68" t="s">
        <v>2557</v>
      </c>
      <c r="B2065" s="68" t="s">
        <v>221</v>
      </c>
      <c r="C2065" s="68" t="s">
        <v>371</v>
      </c>
      <c r="D2065" s="68" t="s">
        <v>48</v>
      </c>
    </row>
    <row r="2066" spans="1:4" ht="27.6">
      <c r="A2066" s="68" t="s">
        <v>2558</v>
      </c>
      <c r="B2066" s="68" t="s">
        <v>221</v>
      </c>
      <c r="C2066" s="68" t="s">
        <v>371</v>
      </c>
      <c r="D2066" s="68" t="s">
        <v>48</v>
      </c>
    </row>
    <row r="2067" spans="1:4" ht="27.6">
      <c r="A2067" s="68" t="s">
        <v>2559</v>
      </c>
      <c r="B2067" s="68" t="s">
        <v>221</v>
      </c>
      <c r="C2067" s="68" t="s">
        <v>371</v>
      </c>
      <c r="D2067" s="68" t="s">
        <v>48</v>
      </c>
    </row>
    <row r="2068" spans="1:4" ht="27.6">
      <c r="A2068" s="68" t="s">
        <v>2560</v>
      </c>
      <c r="B2068" s="68" t="s">
        <v>221</v>
      </c>
      <c r="C2068" s="68" t="s">
        <v>371</v>
      </c>
      <c r="D2068" s="68" t="s">
        <v>48</v>
      </c>
    </row>
    <row r="2069" spans="1:4" ht="27.6">
      <c r="A2069" s="68" t="s">
        <v>2561</v>
      </c>
      <c r="B2069" s="68" t="s">
        <v>221</v>
      </c>
      <c r="C2069" s="68" t="s">
        <v>371</v>
      </c>
      <c r="D2069" s="68" t="s">
        <v>48</v>
      </c>
    </row>
    <row r="2070" spans="1:4" ht="27.6">
      <c r="A2070" s="68" t="s">
        <v>2562</v>
      </c>
      <c r="B2070" s="68" t="s">
        <v>221</v>
      </c>
      <c r="C2070" s="68" t="s">
        <v>371</v>
      </c>
      <c r="D2070" s="68" t="s">
        <v>48</v>
      </c>
    </row>
    <row r="2071" spans="1:4" ht="27.6">
      <c r="A2071" s="68" t="s">
        <v>2563</v>
      </c>
      <c r="B2071" s="68" t="s">
        <v>223</v>
      </c>
      <c r="C2071" s="68" t="s">
        <v>547</v>
      </c>
      <c r="D2071" s="68" t="s">
        <v>648</v>
      </c>
    </row>
    <row r="2072" spans="1:4" ht="27.6">
      <c r="A2072" s="68" t="s">
        <v>2564</v>
      </c>
      <c r="B2072" s="68" t="s">
        <v>223</v>
      </c>
      <c r="C2072" s="68" t="s">
        <v>547</v>
      </c>
      <c r="D2072" s="68" t="s">
        <v>648</v>
      </c>
    </row>
    <row r="2073" spans="1:4" ht="27.6">
      <c r="A2073" s="68" t="s">
        <v>2565</v>
      </c>
      <c r="B2073" s="68" t="s">
        <v>223</v>
      </c>
      <c r="C2073" s="68" t="s">
        <v>547</v>
      </c>
      <c r="D2073" s="68" t="s">
        <v>48</v>
      </c>
    </row>
    <row r="2074" spans="1:4" ht="27.6">
      <c r="A2074" s="68" t="s">
        <v>2566</v>
      </c>
      <c r="B2074" s="68" t="s">
        <v>223</v>
      </c>
      <c r="C2074" s="68" t="s">
        <v>547</v>
      </c>
      <c r="D2074" s="68" t="s">
        <v>648</v>
      </c>
    </row>
    <row r="2075" spans="1:4" ht="27.6">
      <c r="A2075" s="68" t="s">
        <v>2567</v>
      </c>
      <c r="B2075" s="68" t="s">
        <v>223</v>
      </c>
      <c r="C2075" s="68" t="s">
        <v>547</v>
      </c>
      <c r="D2075" s="68" t="s">
        <v>48</v>
      </c>
    </row>
    <row r="2076" spans="1:4" ht="27.6">
      <c r="A2076" s="68" t="s">
        <v>2568</v>
      </c>
      <c r="B2076" s="68" t="s">
        <v>223</v>
      </c>
      <c r="C2076" s="68" t="s">
        <v>547</v>
      </c>
      <c r="D2076" s="68" t="s">
        <v>648</v>
      </c>
    </row>
    <row r="2077" spans="1:4" ht="27.6">
      <c r="A2077" s="68" t="s">
        <v>2569</v>
      </c>
      <c r="B2077" s="68" t="s">
        <v>224</v>
      </c>
      <c r="C2077" s="68" t="s">
        <v>371</v>
      </c>
      <c r="D2077" s="68" t="s">
        <v>3</v>
      </c>
    </row>
    <row r="2078" spans="1:4" ht="27.6">
      <c r="A2078" s="68" t="s">
        <v>2570</v>
      </c>
      <c r="B2078" s="68" t="s">
        <v>224</v>
      </c>
      <c r="C2078" s="68" t="s">
        <v>371</v>
      </c>
      <c r="D2078" s="68" t="s">
        <v>48</v>
      </c>
    </row>
    <row r="2079" spans="1:4" ht="27.6">
      <c r="A2079" s="68" t="s">
        <v>2571</v>
      </c>
      <c r="B2079" s="68" t="s">
        <v>224</v>
      </c>
      <c r="C2079" s="68" t="s">
        <v>371</v>
      </c>
      <c r="D2079" s="68" t="s">
        <v>48</v>
      </c>
    </row>
    <row r="2080" spans="1:4" ht="27.6">
      <c r="A2080" s="68" t="s">
        <v>923</v>
      </c>
      <c r="B2080" s="68" t="s">
        <v>224</v>
      </c>
      <c r="C2080" s="68" t="s">
        <v>371</v>
      </c>
      <c r="D2080" s="68" t="s">
        <v>648</v>
      </c>
    </row>
    <row r="2081" spans="1:4" ht="27.6">
      <c r="A2081" s="68" t="s">
        <v>2538</v>
      </c>
      <c r="B2081" s="68" t="s">
        <v>224</v>
      </c>
      <c r="C2081" s="68" t="s">
        <v>371</v>
      </c>
      <c r="D2081" s="68" t="s">
        <v>648</v>
      </c>
    </row>
    <row r="2082" spans="1:4" ht="27.6">
      <c r="A2082" s="68" t="s">
        <v>1699</v>
      </c>
      <c r="B2082" s="68" t="s">
        <v>224</v>
      </c>
      <c r="C2082" s="68" t="s">
        <v>371</v>
      </c>
      <c r="D2082" s="68" t="s">
        <v>3</v>
      </c>
    </row>
    <row r="2083" spans="1:4" ht="27.6">
      <c r="A2083" s="68" t="s">
        <v>2572</v>
      </c>
      <c r="B2083" s="68" t="s">
        <v>224</v>
      </c>
      <c r="C2083" s="68" t="s">
        <v>371</v>
      </c>
      <c r="D2083" s="68" t="s">
        <v>48</v>
      </c>
    </row>
    <row r="2084" spans="1:4" ht="27.6">
      <c r="A2084" s="68" t="s">
        <v>2573</v>
      </c>
      <c r="B2084" s="68" t="s">
        <v>224</v>
      </c>
      <c r="C2084" s="68" t="s">
        <v>371</v>
      </c>
      <c r="D2084" s="68" t="s">
        <v>3</v>
      </c>
    </row>
    <row r="2085" spans="1:4" ht="27.6">
      <c r="A2085" s="68" t="s">
        <v>2574</v>
      </c>
      <c r="B2085" s="68" t="s">
        <v>224</v>
      </c>
      <c r="C2085" s="68" t="s">
        <v>371</v>
      </c>
      <c r="D2085" s="68" t="s">
        <v>48</v>
      </c>
    </row>
    <row r="2086" spans="1:4" ht="27.6">
      <c r="A2086" s="68" t="s">
        <v>2575</v>
      </c>
      <c r="B2086" s="68" t="s">
        <v>224</v>
      </c>
      <c r="C2086" s="68" t="s">
        <v>371</v>
      </c>
      <c r="D2086" s="68" t="s">
        <v>48</v>
      </c>
    </row>
    <row r="2087" spans="1:4" ht="27.6">
      <c r="A2087" s="68" t="s">
        <v>2576</v>
      </c>
      <c r="B2087" s="68" t="s">
        <v>224</v>
      </c>
      <c r="C2087" s="68" t="s">
        <v>371</v>
      </c>
      <c r="D2087" s="68" t="s">
        <v>48</v>
      </c>
    </row>
    <row r="2088" spans="1:4" ht="27.6">
      <c r="A2088" s="68" t="s">
        <v>2577</v>
      </c>
      <c r="B2088" s="68" t="s">
        <v>224</v>
      </c>
      <c r="C2088" s="68" t="s">
        <v>371</v>
      </c>
      <c r="D2088" s="68" t="s">
        <v>48</v>
      </c>
    </row>
    <row r="2089" spans="1:4" ht="55.15">
      <c r="A2089" s="68" t="s">
        <v>2578</v>
      </c>
      <c r="B2089" s="68" t="s">
        <v>226</v>
      </c>
      <c r="C2089" s="68" t="s">
        <v>369</v>
      </c>
      <c r="D2089" s="68" t="s">
        <v>648</v>
      </c>
    </row>
    <row r="2090" spans="1:4" ht="55.15">
      <c r="A2090" s="68" t="s">
        <v>2579</v>
      </c>
      <c r="B2090" s="68" t="s">
        <v>226</v>
      </c>
      <c r="C2090" s="68" t="s">
        <v>369</v>
      </c>
      <c r="D2090" s="68" t="s">
        <v>48</v>
      </c>
    </row>
    <row r="2091" spans="1:4" ht="55.15">
      <c r="A2091" s="68" t="s">
        <v>2580</v>
      </c>
      <c r="B2091" s="68" t="s">
        <v>226</v>
      </c>
      <c r="C2091" s="68" t="s">
        <v>369</v>
      </c>
      <c r="D2091" s="68" t="s">
        <v>648</v>
      </c>
    </row>
    <row r="2092" spans="1:4" ht="55.15">
      <c r="A2092" s="68" t="s">
        <v>2301</v>
      </c>
      <c r="B2092" s="68" t="s">
        <v>226</v>
      </c>
      <c r="C2092" s="68" t="s">
        <v>369</v>
      </c>
      <c r="D2092" s="68" t="s">
        <v>648</v>
      </c>
    </row>
    <row r="2093" spans="1:4" ht="55.15">
      <c r="A2093" s="68" t="s">
        <v>2581</v>
      </c>
      <c r="B2093" s="68" t="s">
        <v>226</v>
      </c>
      <c r="C2093" s="68" t="s">
        <v>369</v>
      </c>
      <c r="D2093" s="68" t="s">
        <v>648</v>
      </c>
    </row>
    <row r="2094" spans="1:4" ht="55.15">
      <c r="A2094" s="68" t="s">
        <v>2582</v>
      </c>
      <c r="B2094" s="68" t="s">
        <v>226</v>
      </c>
      <c r="C2094" s="68" t="s">
        <v>369</v>
      </c>
      <c r="D2094" s="68" t="s">
        <v>48</v>
      </c>
    </row>
    <row r="2095" spans="1:4" ht="55.15">
      <c r="A2095" s="68" t="s">
        <v>2565</v>
      </c>
      <c r="B2095" s="68" t="s">
        <v>226</v>
      </c>
      <c r="C2095" s="68" t="s">
        <v>369</v>
      </c>
      <c r="D2095" s="68" t="s">
        <v>48</v>
      </c>
    </row>
    <row r="2096" spans="1:4" ht="55.15">
      <c r="A2096" s="68" t="s">
        <v>2583</v>
      </c>
      <c r="B2096" s="68" t="s">
        <v>226</v>
      </c>
      <c r="C2096" s="68" t="s">
        <v>369</v>
      </c>
      <c r="D2096" s="68" t="s">
        <v>648</v>
      </c>
    </row>
    <row r="2097" spans="1:4" ht="55.15">
      <c r="A2097" s="68" t="s">
        <v>2584</v>
      </c>
      <c r="B2097" s="68" t="s">
        <v>226</v>
      </c>
      <c r="C2097" s="68" t="s">
        <v>369</v>
      </c>
      <c r="D2097" s="68" t="s">
        <v>648</v>
      </c>
    </row>
    <row r="2098" spans="1:4">
      <c r="A2098" s="68" t="s">
        <v>2585</v>
      </c>
      <c r="B2098" s="68" t="s">
        <v>227</v>
      </c>
      <c r="C2098" s="68" t="s">
        <v>369</v>
      </c>
      <c r="D2098" s="68" t="s">
        <v>646</v>
      </c>
    </row>
    <row r="2099" spans="1:4" ht="27.6">
      <c r="A2099" s="68" t="s">
        <v>2586</v>
      </c>
      <c r="B2099" s="68" t="s">
        <v>227</v>
      </c>
      <c r="C2099" s="68" t="s">
        <v>369</v>
      </c>
      <c r="D2099" s="68" t="s">
        <v>3</v>
      </c>
    </row>
    <row r="2100" spans="1:4">
      <c r="A2100" s="68" t="s">
        <v>1054</v>
      </c>
      <c r="B2100" s="68" t="s">
        <v>227</v>
      </c>
      <c r="C2100" s="68" t="s">
        <v>369</v>
      </c>
      <c r="D2100" s="68" t="s">
        <v>3</v>
      </c>
    </row>
    <row r="2101" spans="1:4">
      <c r="A2101" s="68" t="s">
        <v>2587</v>
      </c>
      <c r="B2101" s="68" t="s">
        <v>227</v>
      </c>
      <c r="C2101" s="68" t="s">
        <v>369</v>
      </c>
      <c r="D2101" s="68" t="s">
        <v>648</v>
      </c>
    </row>
    <row r="2102" spans="1:4" ht="27.6">
      <c r="A2102" s="68" t="s">
        <v>2588</v>
      </c>
      <c r="B2102" s="68" t="s">
        <v>227</v>
      </c>
      <c r="C2102" s="68" t="s">
        <v>369</v>
      </c>
      <c r="D2102" s="68" t="s">
        <v>48</v>
      </c>
    </row>
    <row r="2103" spans="1:4" ht="41.45">
      <c r="A2103" s="68" t="s">
        <v>2589</v>
      </c>
      <c r="B2103" s="68" t="s">
        <v>227</v>
      </c>
      <c r="C2103" s="68" t="s">
        <v>369</v>
      </c>
      <c r="D2103" s="68" t="s">
        <v>48</v>
      </c>
    </row>
    <row r="2104" spans="1:4">
      <c r="A2104" s="68" t="s">
        <v>1612</v>
      </c>
      <c r="B2104" s="68" t="s">
        <v>227</v>
      </c>
      <c r="C2104" s="68" t="s">
        <v>369</v>
      </c>
      <c r="D2104" s="68" t="s">
        <v>3</v>
      </c>
    </row>
    <row r="2105" spans="1:4" ht="27.6">
      <c r="A2105" s="68" t="s">
        <v>2590</v>
      </c>
      <c r="B2105" s="68" t="s">
        <v>229</v>
      </c>
      <c r="C2105" s="68" t="s">
        <v>362</v>
      </c>
      <c r="D2105" s="68" t="s">
        <v>48</v>
      </c>
    </row>
    <row r="2106" spans="1:4">
      <c r="A2106" s="68" t="s">
        <v>2591</v>
      </c>
      <c r="B2106" s="68" t="s">
        <v>229</v>
      </c>
      <c r="C2106" s="68" t="s">
        <v>362</v>
      </c>
      <c r="D2106" s="68" t="s">
        <v>3</v>
      </c>
    </row>
    <row r="2107" spans="1:4">
      <c r="A2107" s="68" t="s">
        <v>2592</v>
      </c>
      <c r="B2107" s="68" t="s">
        <v>229</v>
      </c>
      <c r="C2107" s="68" t="s">
        <v>362</v>
      </c>
      <c r="D2107" s="68" t="s">
        <v>648</v>
      </c>
    </row>
    <row r="2108" spans="1:4">
      <c r="A2108" s="68" t="s">
        <v>2592</v>
      </c>
      <c r="B2108" s="68" t="s">
        <v>229</v>
      </c>
      <c r="C2108" s="68" t="s">
        <v>362</v>
      </c>
      <c r="D2108" s="68" t="s">
        <v>646</v>
      </c>
    </row>
    <row r="2109" spans="1:4" ht="27.6">
      <c r="A2109" s="68" t="s">
        <v>2593</v>
      </c>
      <c r="B2109" s="68" t="s">
        <v>229</v>
      </c>
      <c r="C2109" s="68" t="s">
        <v>362</v>
      </c>
      <c r="D2109" s="68" t="s">
        <v>3</v>
      </c>
    </row>
    <row r="2110" spans="1:4" ht="41.45">
      <c r="A2110" s="68" t="s">
        <v>2594</v>
      </c>
      <c r="B2110" s="68" t="s">
        <v>229</v>
      </c>
      <c r="C2110" s="68" t="s">
        <v>362</v>
      </c>
      <c r="D2110" s="68" t="s">
        <v>3</v>
      </c>
    </row>
    <row r="2111" spans="1:4" ht="27.6">
      <c r="A2111" s="68" t="s">
        <v>2595</v>
      </c>
      <c r="B2111" s="68" t="s">
        <v>229</v>
      </c>
      <c r="C2111" s="68" t="s">
        <v>362</v>
      </c>
      <c r="D2111" s="68" t="s">
        <v>48</v>
      </c>
    </row>
    <row r="2112" spans="1:4">
      <c r="A2112" s="68" t="s">
        <v>2596</v>
      </c>
      <c r="B2112" s="68" t="s">
        <v>229</v>
      </c>
      <c r="C2112" s="68" t="s">
        <v>362</v>
      </c>
      <c r="D2112" s="68" t="s">
        <v>3</v>
      </c>
    </row>
    <row r="2113" spans="1:4" ht="27.6">
      <c r="A2113" s="68" t="s">
        <v>2597</v>
      </c>
      <c r="B2113" s="68" t="s">
        <v>229</v>
      </c>
      <c r="C2113" s="68" t="s">
        <v>362</v>
      </c>
      <c r="D2113" s="68" t="s">
        <v>48</v>
      </c>
    </row>
    <row r="2114" spans="1:4" ht="27.6">
      <c r="A2114" s="68" t="s">
        <v>2598</v>
      </c>
      <c r="B2114" s="68" t="s">
        <v>229</v>
      </c>
      <c r="C2114" s="68" t="s">
        <v>362</v>
      </c>
      <c r="D2114" s="68" t="s">
        <v>48</v>
      </c>
    </row>
    <row r="2115" spans="1:4" ht="27.6">
      <c r="A2115" s="68" t="s">
        <v>2599</v>
      </c>
      <c r="B2115" s="68" t="s">
        <v>229</v>
      </c>
      <c r="C2115" s="68" t="s">
        <v>362</v>
      </c>
      <c r="D2115" s="68" t="s">
        <v>48</v>
      </c>
    </row>
    <row r="2116" spans="1:4" ht="27.6">
      <c r="A2116" s="68" t="s">
        <v>2600</v>
      </c>
      <c r="B2116" s="68" t="s">
        <v>229</v>
      </c>
      <c r="C2116" s="68" t="s">
        <v>362</v>
      </c>
      <c r="D2116" s="68" t="s">
        <v>3</v>
      </c>
    </row>
    <row r="2117" spans="1:4">
      <c r="A2117" s="68" t="s">
        <v>2601</v>
      </c>
      <c r="B2117" s="68" t="s">
        <v>229</v>
      </c>
      <c r="C2117" s="68" t="s">
        <v>362</v>
      </c>
      <c r="D2117" s="68" t="s">
        <v>648</v>
      </c>
    </row>
    <row r="2118" spans="1:4" ht="27.6">
      <c r="A2118" s="68" t="s">
        <v>2602</v>
      </c>
      <c r="B2118" s="68" t="s">
        <v>229</v>
      </c>
      <c r="C2118" s="68" t="s">
        <v>362</v>
      </c>
      <c r="D2118" s="68" t="s">
        <v>48</v>
      </c>
    </row>
    <row r="2119" spans="1:4" ht="27.6">
      <c r="A2119" s="68" t="s">
        <v>2603</v>
      </c>
      <c r="B2119" s="68" t="s">
        <v>229</v>
      </c>
      <c r="C2119" s="68" t="s">
        <v>362</v>
      </c>
      <c r="D2119" s="68" t="s">
        <v>48</v>
      </c>
    </row>
    <row r="2120" spans="1:4" ht="27.6">
      <c r="A2120" s="68" t="s">
        <v>2604</v>
      </c>
      <c r="B2120" s="68" t="s">
        <v>229</v>
      </c>
      <c r="C2120" s="68" t="s">
        <v>362</v>
      </c>
      <c r="D2120" s="68" t="s">
        <v>48</v>
      </c>
    </row>
    <row r="2121" spans="1:4" ht="27.6">
      <c r="A2121" s="68" t="s">
        <v>2605</v>
      </c>
      <c r="B2121" s="68" t="s">
        <v>2606</v>
      </c>
      <c r="C2121" s="68" t="s">
        <v>362</v>
      </c>
      <c r="D2121" s="68" t="s">
        <v>48</v>
      </c>
    </row>
    <row r="2122" spans="1:4" ht="27.6">
      <c r="A2122" s="68" t="s">
        <v>2607</v>
      </c>
      <c r="B2122" s="68" t="s">
        <v>2606</v>
      </c>
      <c r="C2122" s="68" t="s">
        <v>362</v>
      </c>
      <c r="D2122" s="68" t="s">
        <v>48</v>
      </c>
    </row>
    <row r="2123" spans="1:4" ht="27.6">
      <c r="A2123" s="68" t="s">
        <v>2608</v>
      </c>
      <c r="B2123" s="68" t="s">
        <v>2606</v>
      </c>
      <c r="C2123" s="68" t="s">
        <v>362</v>
      </c>
      <c r="D2123" s="68" t="s">
        <v>48</v>
      </c>
    </row>
    <row r="2124" spans="1:4" ht="27.6">
      <c r="A2124" s="68" t="s">
        <v>644</v>
      </c>
      <c r="B2124" s="68" t="s">
        <v>2606</v>
      </c>
      <c r="C2124" s="68" t="s">
        <v>362</v>
      </c>
      <c r="D2124" s="68" t="s">
        <v>48</v>
      </c>
    </row>
    <row r="2125" spans="1:4" ht="27.6">
      <c r="A2125" s="68" t="s">
        <v>2609</v>
      </c>
      <c r="B2125" s="68" t="s">
        <v>2606</v>
      </c>
      <c r="C2125" s="68" t="s">
        <v>362</v>
      </c>
      <c r="D2125" s="68" t="s">
        <v>648</v>
      </c>
    </row>
    <row r="2126" spans="1:4" ht="27.6">
      <c r="A2126" s="68" t="s">
        <v>2610</v>
      </c>
      <c r="B2126" s="68" t="s">
        <v>2606</v>
      </c>
      <c r="C2126" s="68" t="s">
        <v>362</v>
      </c>
      <c r="D2126" s="68" t="s">
        <v>48</v>
      </c>
    </row>
    <row r="2127" spans="1:4" ht="27.6">
      <c r="A2127" s="68" t="s">
        <v>2611</v>
      </c>
      <c r="B2127" s="68" t="s">
        <v>2606</v>
      </c>
      <c r="C2127" s="68" t="s">
        <v>362</v>
      </c>
      <c r="D2127" s="68" t="s">
        <v>48</v>
      </c>
    </row>
    <row r="2128" spans="1:4">
      <c r="A2128" s="68" t="s">
        <v>1661</v>
      </c>
      <c r="B2128" s="68" t="s">
        <v>2606</v>
      </c>
      <c r="C2128" s="68" t="s">
        <v>362</v>
      </c>
      <c r="D2128" s="68" t="s">
        <v>3</v>
      </c>
    </row>
    <row r="2129" spans="1:4" ht="27.6">
      <c r="A2129" s="68" t="s">
        <v>2612</v>
      </c>
      <c r="B2129" s="68" t="s">
        <v>2606</v>
      </c>
      <c r="C2129" s="68" t="s">
        <v>362</v>
      </c>
      <c r="D2129" s="68" t="s">
        <v>3</v>
      </c>
    </row>
    <row r="2130" spans="1:4" ht="27.6">
      <c r="A2130" s="68" t="s">
        <v>2613</v>
      </c>
      <c r="B2130" s="68" t="s">
        <v>2606</v>
      </c>
      <c r="C2130" s="68" t="s">
        <v>362</v>
      </c>
      <c r="D2130" s="68" t="s">
        <v>3</v>
      </c>
    </row>
    <row r="2131" spans="1:4" ht="27.6">
      <c r="A2131" s="68" t="s">
        <v>1763</v>
      </c>
      <c r="B2131" s="68" t="s">
        <v>2606</v>
      </c>
      <c r="C2131" s="68" t="s">
        <v>362</v>
      </c>
      <c r="D2131" s="68" t="s">
        <v>48</v>
      </c>
    </row>
    <row r="2132" spans="1:4" ht="27.6">
      <c r="A2132" s="68" t="s">
        <v>2614</v>
      </c>
      <c r="B2132" s="68" t="s">
        <v>232</v>
      </c>
      <c r="C2132" s="68" t="s">
        <v>371</v>
      </c>
      <c r="D2132" s="68" t="s">
        <v>48</v>
      </c>
    </row>
    <row r="2133" spans="1:4" ht="27.6">
      <c r="A2133" s="68" t="s">
        <v>2615</v>
      </c>
      <c r="B2133" s="68" t="s">
        <v>232</v>
      </c>
      <c r="C2133" s="68" t="s">
        <v>371</v>
      </c>
      <c r="D2133" s="68" t="s">
        <v>48</v>
      </c>
    </row>
    <row r="2134" spans="1:4" ht="41.45">
      <c r="A2134" s="68" t="s">
        <v>2616</v>
      </c>
      <c r="B2134" s="68" t="s">
        <v>232</v>
      </c>
      <c r="C2134" s="68" t="s">
        <v>371</v>
      </c>
      <c r="D2134" s="68" t="s">
        <v>3</v>
      </c>
    </row>
    <row r="2135" spans="1:4" ht="27.6">
      <c r="A2135" s="68" t="s">
        <v>2617</v>
      </c>
      <c r="B2135" s="68" t="s">
        <v>232</v>
      </c>
      <c r="C2135" s="68" t="s">
        <v>371</v>
      </c>
      <c r="D2135" s="68" t="s">
        <v>48</v>
      </c>
    </row>
    <row r="2136" spans="1:4" ht="27.6">
      <c r="A2136" s="68" t="s">
        <v>2618</v>
      </c>
      <c r="B2136" s="68" t="s">
        <v>232</v>
      </c>
      <c r="C2136" s="68" t="s">
        <v>371</v>
      </c>
      <c r="D2136" s="68" t="s">
        <v>48</v>
      </c>
    </row>
    <row r="2137" spans="1:4" ht="27.6">
      <c r="A2137" s="68" t="s">
        <v>2619</v>
      </c>
      <c r="B2137" s="68" t="s">
        <v>232</v>
      </c>
      <c r="C2137" s="68" t="s">
        <v>371</v>
      </c>
      <c r="D2137" s="68" t="s">
        <v>48</v>
      </c>
    </row>
    <row r="2138" spans="1:4" ht="27.6">
      <c r="A2138" s="68" t="s">
        <v>2620</v>
      </c>
      <c r="B2138" s="68" t="s">
        <v>232</v>
      </c>
      <c r="C2138" s="68" t="s">
        <v>371</v>
      </c>
      <c r="D2138" s="68" t="s">
        <v>3</v>
      </c>
    </row>
    <row r="2139" spans="1:4" ht="27.6">
      <c r="A2139" s="68" t="s">
        <v>726</v>
      </c>
      <c r="B2139" s="68" t="s">
        <v>232</v>
      </c>
      <c r="C2139" s="68" t="s">
        <v>371</v>
      </c>
      <c r="D2139" s="68" t="s">
        <v>3</v>
      </c>
    </row>
    <row r="2140" spans="1:4" ht="27.6">
      <c r="A2140" s="68" t="s">
        <v>2621</v>
      </c>
      <c r="B2140" s="68" t="s">
        <v>232</v>
      </c>
      <c r="C2140" s="68" t="s">
        <v>371</v>
      </c>
      <c r="D2140" s="68" t="s">
        <v>48</v>
      </c>
    </row>
    <row r="2141" spans="1:4" ht="27.6">
      <c r="A2141" s="68" t="s">
        <v>662</v>
      </c>
      <c r="B2141" s="68" t="s">
        <v>232</v>
      </c>
      <c r="C2141" s="68" t="s">
        <v>371</v>
      </c>
      <c r="D2141" s="68" t="s">
        <v>648</v>
      </c>
    </row>
    <row r="2142" spans="1:4" ht="27.6">
      <c r="A2142" s="68" t="s">
        <v>2622</v>
      </c>
      <c r="B2142" s="68" t="s">
        <v>232</v>
      </c>
      <c r="C2142" s="68" t="s">
        <v>371</v>
      </c>
      <c r="D2142" s="68" t="s">
        <v>48</v>
      </c>
    </row>
    <row r="2143" spans="1:4" ht="27.6">
      <c r="A2143" s="68" t="s">
        <v>2623</v>
      </c>
      <c r="B2143" s="68" t="s">
        <v>232</v>
      </c>
      <c r="C2143" s="68" t="s">
        <v>371</v>
      </c>
      <c r="D2143" s="68" t="s">
        <v>3</v>
      </c>
    </row>
    <row r="2144" spans="1:4" ht="27.6">
      <c r="A2144" s="68" t="s">
        <v>2624</v>
      </c>
      <c r="B2144" s="68" t="s">
        <v>233</v>
      </c>
      <c r="C2144" s="68" t="s">
        <v>371</v>
      </c>
      <c r="D2144" s="68" t="s">
        <v>48</v>
      </c>
    </row>
    <row r="2145" spans="1:4">
      <c r="A2145" s="68" t="s">
        <v>2625</v>
      </c>
      <c r="B2145" s="68" t="s">
        <v>233</v>
      </c>
      <c r="C2145" s="68" t="s">
        <v>371</v>
      </c>
      <c r="D2145" s="68" t="s">
        <v>648</v>
      </c>
    </row>
    <row r="2146" spans="1:4" ht="27.6">
      <c r="A2146" s="68" t="s">
        <v>2626</v>
      </c>
      <c r="B2146" s="68" t="s">
        <v>233</v>
      </c>
      <c r="C2146" s="68" t="s">
        <v>371</v>
      </c>
      <c r="D2146" s="68" t="s">
        <v>48</v>
      </c>
    </row>
    <row r="2147" spans="1:4">
      <c r="A2147" s="68" t="s">
        <v>2410</v>
      </c>
      <c r="B2147" s="68" t="s">
        <v>233</v>
      </c>
      <c r="C2147" s="68" t="s">
        <v>371</v>
      </c>
      <c r="D2147" s="68" t="s">
        <v>648</v>
      </c>
    </row>
    <row r="2148" spans="1:4" ht="27.6">
      <c r="A2148" s="68" t="s">
        <v>2627</v>
      </c>
      <c r="B2148" s="68" t="s">
        <v>233</v>
      </c>
      <c r="C2148" s="68" t="s">
        <v>371</v>
      </c>
      <c r="D2148" s="68" t="s">
        <v>48</v>
      </c>
    </row>
    <row r="2149" spans="1:4">
      <c r="A2149" s="68" t="s">
        <v>2628</v>
      </c>
      <c r="B2149" s="68" t="s">
        <v>233</v>
      </c>
      <c r="C2149" s="68" t="s">
        <v>371</v>
      </c>
      <c r="D2149" s="68" t="s">
        <v>3</v>
      </c>
    </row>
    <row r="2150" spans="1:4" ht="27.6">
      <c r="A2150" s="68" t="s">
        <v>1267</v>
      </c>
      <c r="B2150" s="68" t="s">
        <v>233</v>
      </c>
      <c r="C2150" s="68" t="s">
        <v>371</v>
      </c>
      <c r="D2150" s="68" t="s">
        <v>48</v>
      </c>
    </row>
    <row r="2151" spans="1:4">
      <c r="A2151" s="68" t="s">
        <v>2629</v>
      </c>
      <c r="B2151" s="68" t="s">
        <v>233</v>
      </c>
      <c r="C2151" s="68" t="s">
        <v>371</v>
      </c>
      <c r="D2151" s="68" t="s">
        <v>646</v>
      </c>
    </row>
    <row r="2152" spans="1:4">
      <c r="A2152" s="68" t="s">
        <v>2630</v>
      </c>
      <c r="B2152" s="68" t="s">
        <v>233</v>
      </c>
      <c r="C2152" s="68" t="s">
        <v>371</v>
      </c>
      <c r="D2152" s="68" t="s">
        <v>3</v>
      </c>
    </row>
    <row r="2153" spans="1:4">
      <c r="A2153" s="68" t="s">
        <v>2631</v>
      </c>
      <c r="B2153" s="68" t="s">
        <v>233</v>
      </c>
      <c r="C2153" s="68" t="s">
        <v>371</v>
      </c>
      <c r="D2153" s="68" t="s">
        <v>646</v>
      </c>
    </row>
    <row r="2154" spans="1:4" ht="41.45">
      <c r="A2154" s="68" t="s">
        <v>2632</v>
      </c>
      <c r="B2154" s="68" t="s">
        <v>234</v>
      </c>
      <c r="C2154" s="68" t="s">
        <v>371</v>
      </c>
      <c r="D2154" s="68" t="s">
        <v>648</v>
      </c>
    </row>
    <row r="2155" spans="1:4" ht="41.45">
      <c r="A2155" s="68" t="s">
        <v>2633</v>
      </c>
      <c r="B2155" s="68" t="s">
        <v>234</v>
      </c>
      <c r="C2155" s="68" t="s">
        <v>371</v>
      </c>
      <c r="D2155" s="68" t="s">
        <v>48</v>
      </c>
    </row>
    <row r="2156" spans="1:4" ht="41.45">
      <c r="A2156" s="68" t="s">
        <v>2633</v>
      </c>
      <c r="B2156" s="68" t="s">
        <v>234</v>
      </c>
      <c r="C2156" s="68" t="s">
        <v>371</v>
      </c>
      <c r="D2156" s="68" t="s">
        <v>3</v>
      </c>
    </row>
    <row r="2157" spans="1:4" ht="27.6">
      <c r="A2157" s="68" t="s">
        <v>2634</v>
      </c>
      <c r="B2157" s="68" t="s">
        <v>234</v>
      </c>
      <c r="C2157" s="68" t="s">
        <v>371</v>
      </c>
      <c r="D2157" s="68" t="s">
        <v>48</v>
      </c>
    </row>
    <row r="2158" spans="1:4" ht="27.6">
      <c r="A2158" s="68" t="s">
        <v>2635</v>
      </c>
      <c r="B2158" s="68" t="s">
        <v>234</v>
      </c>
      <c r="C2158" s="68" t="s">
        <v>371</v>
      </c>
      <c r="D2158" s="68" t="s">
        <v>648</v>
      </c>
    </row>
    <row r="2159" spans="1:4">
      <c r="A2159" s="68" t="s">
        <v>2636</v>
      </c>
      <c r="B2159" s="68" t="s">
        <v>234</v>
      </c>
      <c r="C2159" s="68" t="s">
        <v>371</v>
      </c>
      <c r="D2159" s="68" t="s">
        <v>648</v>
      </c>
    </row>
    <row r="2160" spans="1:4" ht="55.15">
      <c r="A2160" s="68" t="s">
        <v>2637</v>
      </c>
      <c r="B2160" s="68" t="s">
        <v>236</v>
      </c>
      <c r="C2160" s="68" t="s">
        <v>355</v>
      </c>
      <c r="D2160" s="68" t="s">
        <v>648</v>
      </c>
    </row>
    <row r="2161" spans="1:4" ht="41.45">
      <c r="A2161" s="68" t="s">
        <v>2638</v>
      </c>
      <c r="B2161" s="68" t="s">
        <v>236</v>
      </c>
      <c r="C2161" s="68" t="s">
        <v>355</v>
      </c>
      <c r="D2161" s="68" t="s">
        <v>648</v>
      </c>
    </row>
    <row r="2162" spans="1:4" ht="41.45">
      <c r="A2162" s="68" t="s">
        <v>2639</v>
      </c>
      <c r="B2162" s="68" t="s">
        <v>236</v>
      </c>
      <c r="C2162" s="68" t="s">
        <v>355</v>
      </c>
      <c r="D2162" s="68" t="s">
        <v>648</v>
      </c>
    </row>
    <row r="2163" spans="1:4" ht="27.6">
      <c r="A2163" s="68" t="s">
        <v>2640</v>
      </c>
      <c r="B2163" s="68" t="s">
        <v>236</v>
      </c>
      <c r="C2163" s="68" t="s">
        <v>355</v>
      </c>
      <c r="D2163" s="68" t="s">
        <v>648</v>
      </c>
    </row>
    <row r="2164" spans="1:4" ht="27.6">
      <c r="A2164" s="68" t="s">
        <v>2641</v>
      </c>
      <c r="B2164" s="68" t="s">
        <v>236</v>
      </c>
      <c r="C2164" s="68" t="s">
        <v>355</v>
      </c>
      <c r="D2164" s="68" t="s">
        <v>48</v>
      </c>
    </row>
    <row r="2165" spans="1:4" ht="55.15">
      <c r="A2165" s="68" t="s">
        <v>2642</v>
      </c>
      <c r="B2165" s="68" t="s">
        <v>236</v>
      </c>
      <c r="C2165" s="68" t="s">
        <v>355</v>
      </c>
      <c r="D2165" s="68" t="s">
        <v>648</v>
      </c>
    </row>
    <row r="2166" spans="1:4">
      <c r="A2166" s="68" t="s">
        <v>1439</v>
      </c>
      <c r="B2166" s="68" t="s">
        <v>236</v>
      </c>
      <c r="C2166" s="68" t="s">
        <v>355</v>
      </c>
      <c r="D2166" s="68" t="s">
        <v>648</v>
      </c>
    </row>
    <row r="2167" spans="1:4" ht="27.6">
      <c r="A2167" s="68" t="s">
        <v>2643</v>
      </c>
      <c r="B2167" s="68" t="s">
        <v>237</v>
      </c>
      <c r="C2167" s="68" t="s">
        <v>346</v>
      </c>
      <c r="D2167" s="68" t="s">
        <v>48</v>
      </c>
    </row>
    <row r="2168" spans="1:4" ht="41.45">
      <c r="A2168" s="68" t="s">
        <v>2644</v>
      </c>
      <c r="B2168" s="68" t="s">
        <v>237</v>
      </c>
      <c r="C2168" s="68" t="s">
        <v>346</v>
      </c>
      <c r="D2168" s="68" t="s">
        <v>48</v>
      </c>
    </row>
    <row r="2169" spans="1:4" ht="55.15">
      <c r="A2169" s="68" t="s">
        <v>2645</v>
      </c>
      <c r="B2169" s="68" t="s">
        <v>237</v>
      </c>
      <c r="C2169" s="68" t="s">
        <v>346</v>
      </c>
      <c r="D2169" s="68" t="s">
        <v>48</v>
      </c>
    </row>
    <row r="2170" spans="1:4" ht="27.6">
      <c r="A2170" s="68" t="s">
        <v>2646</v>
      </c>
      <c r="B2170" s="68" t="s">
        <v>237</v>
      </c>
      <c r="C2170" s="68" t="s">
        <v>346</v>
      </c>
      <c r="D2170" s="68" t="s">
        <v>646</v>
      </c>
    </row>
    <row r="2171" spans="1:4" ht="27.6">
      <c r="A2171" s="68" t="s">
        <v>2647</v>
      </c>
      <c r="B2171" s="68" t="s">
        <v>237</v>
      </c>
      <c r="C2171" s="68" t="s">
        <v>346</v>
      </c>
      <c r="D2171" s="68" t="s">
        <v>648</v>
      </c>
    </row>
    <row r="2172" spans="1:4" ht="27.6">
      <c r="A2172" s="68" t="s">
        <v>2648</v>
      </c>
      <c r="B2172" s="68" t="s">
        <v>237</v>
      </c>
      <c r="C2172" s="68" t="s">
        <v>346</v>
      </c>
      <c r="D2172" s="68" t="s">
        <v>48</v>
      </c>
    </row>
    <row r="2173" spans="1:4" ht="27.6">
      <c r="A2173" s="68" t="s">
        <v>2649</v>
      </c>
      <c r="B2173" s="68" t="s">
        <v>238</v>
      </c>
      <c r="C2173" s="68" t="s">
        <v>435</v>
      </c>
      <c r="D2173" s="68" t="s">
        <v>646</v>
      </c>
    </row>
    <row r="2174" spans="1:4">
      <c r="A2174" s="68" t="s">
        <v>2650</v>
      </c>
      <c r="B2174" s="68" t="s">
        <v>238</v>
      </c>
      <c r="C2174" s="68" t="s">
        <v>435</v>
      </c>
      <c r="D2174" s="68" t="s">
        <v>648</v>
      </c>
    </row>
    <row r="2175" spans="1:4" ht="27.6">
      <c r="A2175" s="68" t="s">
        <v>1283</v>
      </c>
      <c r="B2175" s="68" t="s">
        <v>238</v>
      </c>
      <c r="C2175" s="68" t="s">
        <v>435</v>
      </c>
      <c r="D2175" s="68" t="s">
        <v>48</v>
      </c>
    </row>
    <row r="2176" spans="1:4" ht="27.6">
      <c r="A2176" s="68" t="s">
        <v>2651</v>
      </c>
      <c r="B2176" s="68" t="s">
        <v>238</v>
      </c>
      <c r="C2176" s="68" t="s">
        <v>435</v>
      </c>
      <c r="D2176" s="68" t="s">
        <v>48</v>
      </c>
    </row>
    <row r="2177" spans="1:4" ht="27.6">
      <c r="A2177" s="68" t="s">
        <v>2652</v>
      </c>
      <c r="B2177" s="68" t="s">
        <v>238</v>
      </c>
      <c r="C2177" s="68" t="s">
        <v>435</v>
      </c>
      <c r="D2177" s="68" t="s">
        <v>3</v>
      </c>
    </row>
    <row r="2178" spans="1:4" ht="27.6">
      <c r="A2178" s="68" t="s">
        <v>2442</v>
      </c>
      <c r="B2178" s="68" t="s">
        <v>238</v>
      </c>
      <c r="C2178" s="68" t="s">
        <v>435</v>
      </c>
      <c r="D2178" s="68" t="s">
        <v>3</v>
      </c>
    </row>
    <row r="2179" spans="1:4">
      <c r="A2179" s="68" t="s">
        <v>1249</v>
      </c>
      <c r="B2179" s="68" t="s">
        <v>238</v>
      </c>
      <c r="C2179" s="68" t="s">
        <v>435</v>
      </c>
      <c r="D2179" s="68" t="s">
        <v>3</v>
      </c>
    </row>
    <row r="2180" spans="1:4" ht="27.6">
      <c r="A2180" s="68" t="s">
        <v>2653</v>
      </c>
      <c r="B2180" s="68" t="s">
        <v>238</v>
      </c>
      <c r="C2180" s="68" t="s">
        <v>435</v>
      </c>
      <c r="D2180" s="68" t="s">
        <v>48</v>
      </c>
    </row>
    <row r="2181" spans="1:4">
      <c r="A2181" s="68" t="s">
        <v>1190</v>
      </c>
      <c r="B2181" s="68" t="s">
        <v>238</v>
      </c>
      <c r="C2181" s="68" t="s">
        <v>435</v>
      </c>
      <c r="D2181" s="68" t="s">
        <v>3</v>
      </c>
    </row>
    <row r="2182" spans="1:4" ht="41.45">
      <c r="A2182" s="68" t="s">
        <v>2654</v>
      </c>
      <c r="B2182" s="68" t="s">
        <v>238</v>
      </c>
      <c r="C2182" s="68" t="s">
        <v>435</v>
      </c>
      <c r="D2182" s="68" t="s">
        <v>3</v>
      </c>
    </row>
    <row r="2183" spans="1:4">
      <c r="A2183" s="68" t="s">
        <v>2655</v>
      </c>
      <c r="B2183" s="68" t="s">
        <v>239</v>
      </c>
      <c r="C2183" s="68" t="s">
        <v>354</v>
      </c>
      <c r="D2183" s="68" t="s">
        <v>3</v>
      </c>
    </row>
    <row r="2184" spans="1:4">
      <c r="A2184" s="68" t="s">
        <v>2656</v>
      </c>
      <c r="B2184" s="68" t="s">
        <v>239</v>
      </c>
      <c r="C2184" s="68" t="s">
        <v>354</v>
      </c>
      <c r="D2184" s="68" t="s">
        <v>3</v>
      </c>
    </row>
    <row r="2185" spans="1:4">
      <c r="A2185" s="68" t="s">
        <v>2657</v>
      </c>
      <c r="B2185" s="68" t="s">
        <v>239</v>
      </c>
      <c r="C2185" s="68" t="s">
        <v>354</v>
      </c>
      <c r="D2185" s="68" t="s">
        <v>3</v>
      </c>
    </row>
    <row r="2186" spans="1:4" ht="27.6">
      <c r="A2186" s="68" t="s">
        <v>907</v>
      </c>
      <c r="B2186" s="68" t="s">
        <v>239</v>
      </c>
      <c r="C2186" s="68" t="s">
        <v>354</v>
      </c>
      <c r="D2186" s="68" t="s">
        <v>3</v>
      </c>
    </row>
    <row r="2187" spans="1:4">
      <c r="A2187" s="68" t="s">
        <v>1568</v>
      </c>
      <c r="B2187" s="68" t="s">
        <v>239</v>
      </c>
      <c r="C2187" s="68" t="s">
        <v>354</v>
      </c>
      <c r="D2187" s="68" t="s">
        <v>646</v>
      </c>
    </row>
    <row r="2188" spans="1:4" ht="41.45">
      <c r="A2188" s="68" t="s">
        <v>2658</v>
      </c>
      <c r="B2188" s="68" t="s">
        <v>239</v>
      </c>
      <c r="C2188" s="68" t="s">
        <v>354</v>
      </c>
      <c r="D2188" s="68" t="s">
        <v>48</v>
      </c>
    </row>
    <row r="2189" spans="1:4" ht="41.45">
      <c r="A2189" s="68" t="s">
        <v>2659</v>
      </c>
      <c r="B2189" s="68" t="s">
        <v>239</v>
      </c>
      <c r="C2189" s="68" t="s">
        <v>354</v>
      </c>
      <c r="D2189" s="68" t="s">
        <v>48</v>
      </c>
    </row>
    <row r="2190" spans="1:4" ht="41.45">
      <c r="A2190" s="68" t="s">
        <v>2660</v>
      </c>
      <c r="B2190" s="68" t="s">
        <v>239</v>
      </c>
      <c r="C2190" s="68" t="s">
        <v>354</v>
      </c>
      <c r="D2190" s="68" t="s">
        <v>48</v>
      </c>
    </row>
    <row r="2191" spans="1:4">
      <c r="A2191" s="68" t="s">
        <v>2661</v>
      </c>
      <c r="B2191" s="68" t="s">
        <v>239</v>
      </c>
      <c r="C2191" s="68" t="s">
        <v>354</v>
      </c>
      <c r="D2191" s="68" t="s">
        <v>646</v>
      </c>
    </row>
    <row r="2192" spans="1:4" ht="27.6">
      <c r="A2192" s="68" t="s">
        <v>2662</v>
      </c>
      <c r="B2192" s="68" t="s">
        <v>239</v>
      </c>
      <c r="C2192" s="68" t="s">
        <v>354</v>
      </c>
      <c r="D2192" s="68" t="s">
        <v>3</v>
      </c>
    </row>
    <row r="2193" spans="1:4" ht="27.6">
      <c r="A2193" s="68" t="s">
        <v>2663</v>
      </c>
      <c r="B2193" s="68" t="s">
        <v>239</v>
      </c>
      <c r="C2193" s="68" t="s">
        <v>354</v>
      </c>
      <c r="D2193" s="68" t="s">
        <v>3</v>
      </c>
    </row>
    <row r="2194" spans="1:4" ht="27.6">
      <c r="A2194" s="68" t="s">
        <v>2664</v>
      </c>
      <c r="B2194" s="68" t="s">
        <v>239</v>
      </c>
      <c r="C2194" s="68" t="s">
        <v>354</v>
      </c>
      <c r="D2194" s="68" t="s">
        <v>648</v>
      </c>
    </row>
    <row r="2195" spans="1:4" ht="27.6">
      <c r="A2195" s="68" t="s">
        <v>2665</v>
      </c>
      <c r="B2195" s="68" t="s">
        <v>239</v>
      </c>
      <c r="C2195" s="68" t="s">
        <v>354</v>
      </c>
      <c r="D2195" s="68" t="s">
        <v>48</v>
      </c>
    </row>
    <row r="2196" spans="1:4" ht="27.6">
      <c r="A2196" s="68" t="s">
        <v>2666</v>
      </c>
      <c r="B2196" s="68" t="s">
        <v>239</v>
      </c>
      <c r="C2196" s="68" t="s">
        <v>354</v>
      </c>
      <c r="D2196" s="68" t="s">
        <v>48</v>
      </c>
    </row>
    <row r="2197" spans="1:4" ht="27.6">
      <c r="A2197" s="68" t="s">
        <v>2667</v>
      </c>
      <c r="B2197" s="68" t="s">
        <v>239</v>
      </c>
      <c r="C2197" s="68" t="s">
        <v>354</v>
      </c>
      <c r="D2197" s="68" t="s">
        <v>48</v>
      </c>
    </row>
    <row r="2198" spans="1:4" ht="27.6">
      <c r="A2198" s="68" t="s">
        <v>2668</v>
      </c>
      <c r="B2198" s="68" t="s">
        <v>239</v>
      </c>
      <c r="C2198" s="68" t="s">
        <v>354</v>
      </c>
      <c r="D2198" s="68" t="s">
        <v>48</v>
      </c>
    </row>
    <row r="2199" spans="1:4" ht="27.6">
      <c r="A2199" s="68" t="s">
        <v>2669</v>
      </c>
      <c r="B2199" s="68" t="s">
        <v>239</v>
      </c>
      <c r="C2199" s="68" t="s">
        <v>354</v>
      </c>
      <c r="D2199" s="68" t="s">
        <v>48</v>
      </c>
    </row>
    <row r="2200" spans="1:4" ht="27.6">
      <c r="A2200" s="68" t="s">
        <v>2670</v>
      </c>
      <c r="B2200" s="68" t="s">
        <v>239</v>
      </c>
      <c r="C2200" s="68" t="s">
        <v>354</v>
      </c>
      <c r="D2200" s="68" t="s">
        <v>48</v>
      </c>
    </row>
    <row r="2201" spans="1:4" ht="27.6">
      <c r="A2201" s="68" t="s">
        <v>2671</v>
      </c>
      <c r="B2201" s="68" t="s">
        <v>239</v>
      </c>
      <c r="C2201" s="68" t="s">
        <v>354</v>
      </c>
      <c r="D2201" s="68" t="s">
        <v>48</v>
      </c>
    </row>
    <row r="2202" spans="1:4">
      <c r="A2202" s="68" t="s">
        <v>2672</v>
      </c>
      <c r="B2202" s="68" t="s">
        <v>239</v>
      </c>
      <c r="C2202" s="68" t="s">
        <v>354</v>
      </c>
      <c r="D2202" s="68" t="s">
        <v>648</v>
      </c>
    </row>
    <row r="2203" spans="1:4" ht="41.45">
      <c r="A2203" s="68" t="s">
        <v>2673</v>
      </c>
      <c r="B2203" s="68" t="s">
        <v>239</v>
      </c>
      <c r="C2203" s="68" t="s">
        <v>354</v>
      </c>
      <c r="D2203" s="68" t="s">
        <v>648</v>
      </c>
    </row>
    <row r="2204" spans="1:4">
      <c r="A2204" s="68" t="s">
        <v>2674</v>
      </c>
      <c r="B2204" s="68" t="s">
        <v>239</v>
      </c>
      <c r="C2204" s="68" t="s">
        <v>354</v>
      </c>
      <c r="D2204" s="68" t="s">
        <v>648</v>
      </c>
    </row>
    <row r="2205" spans="1:4" ht="27.6">
      <c r="A2205" s="68" t="s">
        <v>2675</v>
      </c>
      <c r="B2205" s="68" t="s">
        <v>239</v>
      </c>
      <c r="C2205" s="68" t="s">
        <v>354</v>
      </c>
      <c r="D2205" s="68" t="s">
        <v>648</v>
      </c>
    </row>
    <row r="2206" spans="1:4" ht="27.6">
      <c r="A2206" s="68" t="s">
        <v>2676</v>
      </c>
      <c r="B2206" s="68" t="s">
        <v>239</v>
      </c>
      <c r="C2206" s="68" t="s">
        <v>354</v>
      </c>
      <c r="D2206" s="68" t="s">
        <v>3</v>
      </c>
    </row>
    <row r="2207" spans="1:4">
      <c r="A2207" s="68" t="s">
        <v>2677</v>
      </c>
      <c r="B2207" s="68" t="s">
        <v>239</v>
      </c>
      <c r="C2207" s="68" t="s">
        <v>354</v>
      </c>
      <c r="D2207" s="68" t="s">
        <v>646</v>
      </c>
    </row>
    <row r="2208" spans="1:4" ht="27.6">
      <c r="A2208" s="68" t="s">
        <v>2051</v>
      </c>
      <c r="B2208" s="68" t="s">
        <v>239</v>
      </c>
      <c r="C2208" s="68" t="s">
        <v>354</v>
      </c>
      <c r="D2208" s="68" t="s">
        <v>648</v>
      </c>
    </row>
    <row r="2209" spans="1:4" ht="27.6">
      <c r="A2209" s="68" t="s">
        <v>2678</v>
      </c>
      <c r="B2209" s="68" t="s">
        <v>239</v>
      </c>
      <c r="C2209" s="68" t="s">
        <v>354</v>
      </c>
      <c r="D2209" s="68" t="s">
        <v>3</v>
      </c>
    </row>
    <row r="2210" spans="1:4" ht="41.45">
      <c r="A2210" s="68" t="s">
        <v>2679</v>
      </c>
      <c r="B2210" s="68" t="s">
        <v>239</v>
      </c>
      <c r="C2210" s="68" t="s">
        <v>354</v>
      </c>
      <c r="D2210" s="68" t="s">
        <v>646</v>
      </c>
    </row>
    <row r="2211" spans="1:4" ht="41.45">
      <c r="A2211" s="68" t="s">
        <v>2680</v>
      </c>
      <c r="B2211" s="68" t="s">
        <v>239</v>
      </c>
      <c r="C2211" s="68" t="s">
        <v>354</v>
      </c>
      <c r="D2211" s="68" t="s">
        <v>646</v>
      </c>
    </row>
    <row r="2212" spans="1:4" ht="41.45">
      <c r="A2212" s="68" t="s">
        <v>2681</v>
      </c>
      <c r="B2212" s="68" t="s">
        <v>239</v>
      </c>
      <c r="C2212" s="68" t="s">
        <v>354</v>
      </c>
      <c r="D2212" s="68" t="s">
        <v>48</v>
      </c>
    </row>
    <row r="2213" spans="1:4">
      <c r="A2213" s="68" t="s">
        <v>2682</v>
      </c>
      <c r="B2213" s="68" t="s">
        <v>239</v>
      </c>
      <c r="C2213" s="68" t="s">
        <v>354</v>
      </c>
      <c r="D2213" s="68" t="s">
        <v>648</v>
      </c>
    </row>
    <row r="2214" spans="1:4" ht="27.6">
      <c r="A2214" s="68" t="s">
        <v>2682</v>
      </c>
      <c r="B2214" s="68" t="s">
        <v>239</v>
      </c>
      <c r="C2214" s="68" t="s">
        <v>354</v>
      </c>
      <c r="D2214" s="68" t="s">
        <v>48</v>
      </c>
    </row>
    <row r="2215" spans="1:4">
      <c r="A2215" s="68" t="s">
        <v>2683</v>
      </c>
      <c r="B2215" s="68" t="s">
        <v>239</v>
      </c>
      <c r="C2215" s="68" t="s">
        <v>354</v>
      </c>
      <c r="D2215" s="68" t="s">
        <v>3</v>
      </c>
    </row>
    <row r="2216" spans="1:4">
      <c r="A2216" s="68" t="s">
        <v>2684</v>
      </c>
      <c r="B2216" s="68" t="s">
        <v>239</v>
      </c>
      <c r="C2216" s="68" t="s">
        <v>354</v>
      </c>
      <c r="D2216" s="68" t="s">
        <v>3</v>
      </c>
    </row>
    <row r="2217" spans="1:4" ht="27.6">
      <c r="A2217" s="68" t="s">
        <v>2685</v>
      </c>
      <c r="B2217" s="68" t="s">
        <v>239</v>
      </c>
      <c r="C2217" s="68" t="s">
        <v>354</v>
      </c>
      <c r="D2217" s="68" t="s">
        <v>648</v>
      </c>
    </row>
    <row r="2218" spans="1:4">
      <c r="A2218" s="68" t="s">
        <v>2686</v>
      </c>
      <c r="B2218" s="68" t="s">
        <v>239</v>
      </c>
      <c r="C2218" s="68" t="s">
        <v>354</v>
      </c>
      <c r="D2218" s="68" t="s">
        <v>648</v>
      </c>
    </row>
    <row r="2219" spans="1:4">
      <c r="A2219" s="68" t="s">
        <v>2686</v>
      </c>
      <c r="B2219" s="68" t="s">
        <v>239</v>
      </c>
      <c r="C2219" s="68" t="s">
        <v>354</v>
      </c>
      <c r="D2219" s="68" t="s">
        <v>3</v>
      </c>
    </row>
    <row r="2220" spans="1:4" ht="27.6">
      <c r="A2220" s="68" t="s">
        <v>2687</v>
      </c>
      <c r="B2220" s="68" t="s">
        <v>239</v>
      </c>
      <c r="C2220" s="68" t="s">
        <v>354</v>
      </c>
      <c r="D2220" s="68" t="s">
        <v>48</v>
      </c>
    </row>
    <row r="2221" spans="1:4" ht="27.6">
      <c r="A2221" s="68" t="s">
        <v>2688</v>
      </c>
      <c r="B2221" s="68" t="s">
        <v>239</v>
      </c>
      <c r="C2221" s="68" t="s">
        <v>354</v>
      </c>
      <c r="D2221" s="68" t="s">
        <v>48</v>
      </c>
    </row>
    <row r="2222" spans="1:4">
      <c r="A2222" s="68" t="s">
        <v>2689</v>
      </c>
      <c r="B2222" s="68" t="s">
        <v>239</v>
      </c>
      <c r="C2222" s="68" t="s">
        <v>354</v>
      </c>
      <c r="D2222" s="68" t="s">
        <v>648</v>
      </c>
    </row>
    <row r="2223" spans="1:4" ht="27.6">
      <c r="A2223" s="68" t="s">
        <v>2689</v>
      </c>
      <c r="B2223" s="68" t="s">
        <v>239</v>
      </c>
      <c r="C2223" s="68" t="s">
        <v>354</v>
      </c>
      <c r="D2223" s="68" t="s">
        <v>48</v>
      </c>
    </row>
    <row r="2224" spans="1:4">
      <c r="A2224" s="68" t="s">
        <v>2689</v>
      </c>
      <c r="B2224" s="68" t="s">
        <v>239</v>
      </c>
      <c r="C2224" s="68" t="s">
        <v>354</v>
      </c>
      <c r="D2224" s="68" t="s">
        <v>646</v>
      </c>
    </row>
    <row r="2225" spans="1:4" ht="27.6">
      <c r="A2225" s="68" t="s">
        <v>2690</v>
      </c>
      <c r="B2225" s="68" t="s">
        <v>239</v>
      </c>
      <c r="C2225" s="68" t="s">
        <v>354</v>
      </c>
      <c r="D2225" s="68" t="s">
        <v>48</v>
      </c>
    </row>
    <row r="2226" spans="1:4">
      <c r="A2226" s="68" t="s">
        <v>2691</v>
      </c>
      <c r="B2226" s="68" t="s">
        <v>239</v>
      </c>
      <c r="C2226" s="68" t="s">
        <v>354</v>
      </c>
      <c r="D2226" s="68" t="s">
        <v>648</v>
      </c>
    </row>
    <row r="2227" spans="1:4" ht="27.6">
      <c r="A2227" s="68" t="s">
        <v>2691</v>
      </c>
      <c r="B2227" s="68" t="s">
        <v>239</v>
      </c>
      <c r="C2227" s="68" t="s">
        <v>354</v>
      </c>
      <c r="D2227" s="68" t="s">
        <v>48</v>
      </c>
    </row>
    <row r="2228" spans="1:4">
      <c r="A2228" s="68" t="s">
        <v>2691</v>
      </c>
      <c r="B2228" s="68" t="s">
        <v>239</v>
      </c>
      <c r="C2228" s="68" t="s">
        <v>354</v>
      </c>
      <c r="D2228" s="68" t="s">
        <v>646</v>
      </c>
    </row>
    <row r="2229" spans="1:4">
      <c r="A2229" s="68" t="s">
        <v>2692</v>
      </c>
      <c r="B2229" s="68" t="s">
        <v>239</v>
      </c>
      <c r="C2229" s="68" t="s">
        <v>354</v>
      </c>
      <c r="D2229" s="68" t="s">
        <v>648</v>
      </c>
    </row>
    <row r="2230" spans="1:4">
      <c r="A2230" s="68" t="s">
        <v>2692</v>
      </c>
      <c r="B2230" s="68" t="s">
        <v>239</v>
      </c>
      <c r="C2230" s="68" t="s">
        <v>354</v>
      </c>
      <c r="D2230" s="68" t="s">
        <v>646</v>
      </c>
    </row>
    <row r="2231" spans="1:4" ht="41.45">
      <c r="A2231" s="68" t="s">
        <v>2693</v>
      </c>
      <c r="B2231" s="68" t="s">
        <v>239</v>
      </c>
      <c r="C2231" s="68" t="s">
        <v>354</v>
      </c>
      <c r="D2231" s="68" t="s">
        <v>3</v>
      </c>
    </row>
    <row r="2232" spans="1:4">
      <c r="A2232" s="68" t="s">
        <v>2694</v>
      </c>
      <c r="B2232" s="68" t="s">
        <v>239</v>
      </c>
      <c r="C2232" s="68" t="s">
        <v>354</v>
      </c>
      <c r="D2232" s="68" t="s">
        <v>648</v>
      </c>
    </row>
    <row r="2233" spans="1:4" ht="27.6">
      <c r="A2233" s="68" t="s">
        <v>2694</v>
      </c>
      <c r="B2233" s="68" t="s">
        <v>239</v>
      </c>
      <c r="C2233" s="68" t="s">
        <v>354</v>
      </c>
      <c r="D2233" s="68" t="s">
        <v>48</v>
      </c>
    </row>
    <row r="2234" spans="1:4" ht="27.6">
      <c r="A2234" s="68" t="s">
        <v>2695</v>
      </c>
      <c r="B2234" s="68" t="s">
        <v>239</v>
      </c>
      <c r="C2234" s="68" t="s">
        <v>354</v>
      </c>
      <c r="D2234" s="68" t="s">
        <v>48</v>
      </c>
    </row>
    <row r="2235" spans="1:4" ht="41.45">
      <c r="A2235" s="68" t="s">
        <v>2696</v>
      </c>
      <c r="B2235" s="68" t="s">
        <v>239</v>
      </c>
      <c r="C2235" s="68" t="s">
        <v>354</v>
      </c>
      <c r="D2235" s="68" t="s">
        <v>48</v>
      </c>
    </row>
    <row r="2236" spans="1:4" ht="41.45">
      <c r="A2236" s="68" t="s">
        <v>2697</v>
      </c>
      <c r="B2236" s="68" t="s">
        <v>239</v>
      </c>
      <c r="C2236" s="68" t="s">
        <v>354</v>
      </c>
      <c r="D2236" s="68" t="s">
        <v>648</v>
      </c>
    </row>
    <row r="2237" spans="1:4">
      <c r="A2237" s="68" t="s">
        <v>2698</v>
      </c>
      <c r="B2237" s="68" t="s">
        <v>239</v>
      </c>
      <c r="C2237" s="68" t="s">
        <v>354</v>
      </c>
      <c r="D2237" s="68" t="s">
        <v>3</v>
      </c>
    </row>
    <row r="2238" spans="1:4" ht="55.15">
      <c r="A2238" s="68" t="s">
        <v>2699</v>
      </c>
      <c r="B2238" s="68" t="s">
        <v>239</v>
      </c>
      <c r="C2238" s="68" t="s">
        <v>354</v>
      </c>
      <c r="D2238" s="68" t="s">
        <v>48</v>
      </c>
    </row>
    <row r="2239" spans="1:4" ht="41.45">
      <c r="A2239" s="68" t="s">
        <v>2700</v>
      </c>
      <c r="B2239" s="68" t="s">
        <v>239</v>
      </c>
      <c r="C2239" s="68" t="s">
        <v>354</v>
      </c>
      <c r="D2239" s="68" t="s">
        <v>48</v>
      </c>
    </row>
    <row r="2240" spans="1:4" ht="27.6">
      <c r="A2240" s="68" t="s">
        <v>2701</v>
      </c>
      <c r="B2240" s="68" t="s">
        <v>241</v>
      </c>
      <c r="C2240" s="68" t="s">
        <v>361</v>
      </c>
      <c r="D2240" s="68" t="s">
        <v>3</v>
      </c>
    </row>
    <row r="2241" spans="1:4" ht="27.6">
      <c r="A2241" s="68" t="s">
        <v>2702</v>
      </c>
      <c r="B2241" s="68" t="s">
        <v>241</v>
      </c>
      <c r="C2241" s="68" t="s">
        <v>361</v>
      </c>
      <c r="D2241" s="68" t="s">
        <v>48</v>
      </c>
    </row>
    <row r="2242" spans="1:4" ht="27.6">
      <c r="A2242" s="68" t="s">
        <v>2703</v>
      </c>
      <c r="B2242" s="68" t="s">
        <v>241</v>
      </c>
      <c r="C2242" s="68" t="s">
        <v>361</v>
      </c>
      <c r="D2242" s="68" t="s">
        <v>648</v>
      </c>
    </row>
    <row r="2243" spans="1:4" ht="27.6">
      <c r="A2243" s="68" t="s">
        <v>2704</v>
      </c>
      <c r="B2243" s="68" t="s">
        <v>241</v>
      </c>
      <c r="C2243" s="68" t="s">
        <v>361</v>
      </c>
      <c r="D2243" s="68" t="s">
        <v>3</v>
      </c>
    </row>
    <row r="2244" spans="1:4">
      <c r="A2244" s="68" t="s">
        <v>2705</v>
      </c>
      <c r="B2244" s="68" t="s">
        <v>241</v>
      </c>
      <c r="C2244" s="68" t="s">
        <v>361</v>
      </c>
      <c r="D2244" s="68" t="s">
        <v>3</v>
      </c>
    </row>
    <row r="2245" spans="1:4">
      <c r="A2245" s="68" t="s">
        <v>2706</v>
      </c>
      <c r="B2245" s="68" t="s">
        <v>241</v>
      </c>
      <c r="C2245" s="68" t="s">
        <v>361</v>
      </c>
      <c r="D2245" s="68" t="s">
        <v>648</v>
      </c>
    </row>
    <row r="2246" spans="1:4">
      <c r="A2246" s="68" t="s">
        <v>2707</v>
      </c>
      <c r="B2246" s="68" t="s">
        <v>241</v>
      </c>
      <c r="C2246" s="68" t="s">
        <v>361</v>
      </c>
      <c r="D2246" s="68" t="s">
        <v>3</v>
      </c>
    </row>
    <row r="2247" spans="1:4" ht="27.6">
      <c r="A2247" s="68" t="s">
        <v>2708</v>
      </c>
      <c r="B2247" s="68" t="s">
        <v>241</v>
      </c>
      <c r="C2247" s="68" t="s">
        <v>361</v>
      </c>
      <c r="D2247" s="68" t="s">
        <v>48</v>
      </c>
    </row>
    <row r="2248" spans="1:4" ht="27.6">
      <c r="A2248" s="68" t="s">
        <v>2709</v>
      </c>
      <c r="B2248" s="68" t="s">
        <v>241</v>
      </c>
      <c r="C2248" s="68" t="s">
        <v>361</v>
      </c>
      <c r="D2248" s="68" t="s">
        <v>48</v>
      </c>
    </row>
    <row r="2249" spans="1:4" ht="41.45">
      <c r="A2249" s="68" t="s">
        <v>2710</v>
      </c>
      <c r="B2249" s="68" t="s">
        <v>241</v>
      </c>
      <c r="C2249" s="68" t="s">
        <v>361</v>
      </c>
      <c r="D2249" s="68" t="s">
        <v>648</v>
      </c>
    </row>
    <row r="2250" spans="1:4">
      <c r="A2250" s="68" t="s">
        <v>2711</v>
      </c>
      <c r="B2250" s="68" t="s">
        <v>241</v>
      </c>
      <c r="C2250" s="68" t="s">
        <v>361</v>
      </c>
      <c r="D2250" s="68" t="s">
        <v>3</v>
      </c>
    </row>
    <row r="2251" spans="1:4" ht="27.6">
      <c r="A2251" s="68" t="s">
        <v>2712</v>
      </c>
      <c r="B2251" s="68" t="s">
        <v>241</v>
      </c>
      <c r="C2251" s="68" t="s">
        <v>361</v>
      </c>
      <c r="D2251" s="68" t="s">
        <v>48</v>
      </c>
    </row>
    <row r="2252" spans="1:4" ht="27.6">
      <c r="A2252" s="68" t="s">
        <v>2713</v>
      </c>
      <c r="B2252" s="68" t="s">
        <v>241</v>
      </c>
      <c r="C2252" s="68" t="s">
        <v>361</v>
      </c>
      <c r="D2252" s="68" t="s">
        <v>3</v>
      </c>
    </row>
    <row r="2253" spans="1:4" ht="27.6">
      <c r="A2253" s="68" t="s">
        <v>2714</v>
      </c>
      <c r="B2253" s="68" t="s">
        <v>241</v>
      </c>
      <c r="C2253" s="68" t="s">
        <v>361</v>
      </c>
      <c r="D2253" s="68" t="s">
        <v>48</v>
      </c>
    </row>
    <row r="2254" spans="1:4" ht="27.6">
      <c r="A2254" s="68" t="s">
        <v>2715</v>
      </c>
      <c r="B2254" s="68" t="s">
        <v>241</v>
      </c>
      <c r="C2254" s="68" t="s">
        <v>361</v>
      </c>
      <c r="D2254" s="68" t="s">
        <v>48</v>
      </c>
    </row>
    <row r="2255" spans="1:4" ht="27.6">
      <c r="A2255" s="68" t="s">
        <v>2716</v>
      </c>
      <c r="B2255" s="68" t="s">
        <v>241</v>
      </c>
      <c r="C2255" s="68" t="s">
        <v>361</v>
      </c>
      <c r="D2255" s="68" t="s">
        <v>48</v>
      </c>
    </row>
    <row r="2256" spans="1:4" ht="27.6">
      <c r="A2256" s="68" t="s">
        <v>2717</v>
      </c>
      <c r="B2256" s="68" t="s">
        <v>241</v>
      </c>
      <c r="C2256" s="68" t="s">
        <v>361</v>
      </c>
      <c r="D2256" s="68" t="s">
        <v>48</v>
      </c>
    </row>
    <row r="2257" spans="1:4" ht="27.6">
      <c r="A2257" s="68" t="s">
        <v>2718</v>
      </c>
      <c r="B2257" s="68" t="s">
        <v>241</v>
      </c>
      <c r="C2257" s="68" t="s">
        <v>361</v>
      </c>
      <c r="D2257" s="68" t="s">
        <v>48</v>
      </c>
    </row>
    <row r="2258" spans="1:4" ht="27.6">
      <c r="A2258" s="68" t="s">
        <v>2719</v>
      </c>
      <c r="B2258" s="68" t="s">
        <v>241</v>
      </c>
      <c r="C2258" s="68" t="s">
        <v>361</v>
      </c>
      <c r="D2258" s="68" t="s">
        <v>48</v>
      </c>
    </row>
    <row r="2259" spans="1:4">
      <c r="A2259" s="68" t="s">
        <v>2720</v>
      </c>
      <c r="B2259" s="68" t="s">
        <v>241</v>
      </c>
      <c r="C2259" s="68" t="s">
        <v>361</v>
      </c>
      <c r="D2259" s="68" t="s">
        <v>3</v>
      </c>
    </row>
    <row r="2260" spans="1:4" ht="27.6">
      <c r="A2260" s="68" t="s">
        <v>2721</v>
      </c>
      <c r="B2260" s="68" t="s">
        <v>241</v>
      </c>
      <c r="C2260" s="68" t="s">
        <v>361</v>
      </c>
      <c r="D2260" s="68" t="s">
        <v>48</v>
      </c>
    </row>
    <row r="2261" spans="1:4" ht="27.6">
      <c r="A2261" s="68" t="s">
        <v>2722</v>
      </c>
      <c r="B2261" s="68" t="s">
        <v>241</v>
      </c>
      <c r="C2261" s="68" t="s">
        <v>361</v>
      </c>
      <c r="D2261" s="68" t="s">
        <v>3</v>
      </c>
    </row>
    <row r="2262" spans="1:4">
      <c r="A2262" s="68" t="s">
        <v>2723</v>
      </c>
      <c r="B2262" s="68" t="s">
        <v>241</v>
      </c>
      <c r="C2262" s="68" t="s">
        <v>361</v>
      </c>
      <c r="D2262" s="68" t="s">
        <v>3</v>
      </c>
    </row>
    <row r="2263" spans="1:4">
      <c r="A2263" s="68" t="s">
        <v>2723</v>
      </c>
      <c r="B2263" s="68" t="s">
        <v>241</v>
      </c>
      <c r="C2263" s="68" t="s">
        <v>361</v>
      </c>
      <c r="D2263" s="68" t="s">
        <v>3</v>
      </c>
    </row>
    <row r="2264" spans="1:4" ht="27.6">
      <c r="A2264" s="68" t="s">
        <v>2724</v>
      </c>
      <c r="B2264" s="68" t="s">
        <v>241</v>
      </c>
      <c r="C2264" s="68" t="s">
        <v>361</v>
      </c>
      <c r="D2264" s="68" t="s">
        <v>48</v>
      </c>
    </row>
    <row r="2265" spans="1:4" ht="27.6">
      <c r="A2265" s="68" t="s">
        <v>2725</v>
      </c>
      <c r="B2265" s="68" t="s">
        <v>241</v>
      </c>
      <c r="C2265" s="68" t="s">
        <v>361</v>
      </c>
      <c r="D2265" s="68" t="s">
        <v>48</v>
      </c>
    </row>
    <row r="2266" spans="1:4" ht="27.6">
      <c r="A2266" s="68" t="s">
        <v>2726</v>
      </c>
      <c r="B2266" s="68" t="s">
        <v>2727</v>
      </c>
      <c r="C2266" s="68" t="s">
        <v>904</v>
      </c>
      <c r="D2266" s="68" t="s">
        <v>48</v>
      </c>
    </row>
    <row r="2267" spans="1:4" ht="27.6">
      <c r="A2267" s="68" t="s">
        <v>2728</v>
      </c>
      <c r="B2267" s="68" t="s">
        <v>2729</v>
      </c>
      <c r="C2267" s="68" t="s">
        <v>904</v>
      </c>
      <c r="D2267" s="68" t="s">
        <v>48</v>
      </c>
    </row>
    <row r="2268" spans="1:4" ht="27.6">
      <c r="A2268" s="68" t="s">
        <v>2730</v>
      </c>
      <c r="B2268" s="68" t="s">
        <v>2729</v>
      </c>
      <c r="C2268" s="68" t="s">
        <v>904</v>
      </c>
      <c r="D2268" s="68" t="s">
        <v>3</v>
      </c>
    </row>
    <row r="2269" spans="1:4" ht="27.6">
      <c r="A2269" s="68" t="s">
        <v>2731</v>
      </c>
      <c r="B2269" s="68" t="s">
        <v>2729</v>
      </c>
      <c r="C2269" s="68" t="s">
        <v>904</v>
      </c>
      <c r="D2269" s="68" t="s">
        <v>3</v>
      </c>
    </row>
    <row r="2270" spans="1:4" ht="27.6">
      <c r="A2270" s="68" t="s">
        <v>2732</v>
      </c>
      <c r="B2270" s="68" t="s">
        <v>2729</v>
      </c>
      <c r="C2270" s="68" t="s">
        <v>904</v>
      </c>
      <c r="D2270" s="68" t="s">
        <v>48</v>
      </c>
    </row>
    <row r="2271" spans="1:4" ht="27.6">
      <c r="A2271" s="68" t="s">
        <v>2733</v>
      </c>
      <c r="B2271" s="68" t="s">
        <v>2729</v>
      </c>
      <c r="C2271" s="68" t="s">
        <v>904</v>
      </c>
      <c r="D2271" s="68" t="s">
        <v>48</v>
      </c>
    </row>
    <row r="2272" spans="1:4" ht="27.6">
      <c r="A2272" s="68" t="s">
        <v>2734</v>
      </c>
      <c r="B2272" s="68" t="s">
        <v>2729</v>
      </c>
      <c r="C2272" s="68" t="s">
        <v>904</v>
      </c>
      <c r="D2272" s="68" t="s">
        <v>48</v>
      </c>
    </row>
    <row r="2273" spans="1:4" ht="27.6">
      <c r="A2273" s="68" t="s">
        <v>2735</v>
      </c>
      <c r="B2273" s="68" t="s">
        <v>2729</v>
      </c>
      <c r="C2273" s="68" t="s">
        <v>904</v>
      </c>
      <c r="D2273" s="68" t="s">
        <v>48</v>
      </c>
    </row>
    <row r="2274" spans="1:4" ht="27.6">
      <c r="A2274" s="68" t="s">
        <v>651</v>
      </c>
      <c r="B2274" s="68" t="s">
        <v>2729</v>
      </c>
      <c r="C2274" s="68" t="s">
        <v>904</v>
      </c>
      <c r="D2274" s="68" t="s">
        <v>3</v>
      </c>
    </row>
    <row r="2275" spans="1:4" ht="27.6">
      <c r="A2275" s="68" t="s">
        <v>2736</v>
      </c>
      <c r="B2275" s="68" t="s">
        <v>2729</v>
      </c>
      <c r="C2275" s="68" t="s">
        <v>904</v>
      </c>
      <c r="D2275" s="68" t="s">
        <v>48</v>
      </c>
    </row>
    <row r="2276" spans="1:4" ht="27.6">
      <c r="A2276" s="68" t="s">
        <v>2737</v>
      </c>
      <c r="B2276" s="68" t="s">
        <v>2729</v>
      </c>
      <c r="C2276" s="68" t="s">
        <v>904</v>
      </c>
      <c r="D2276" s="68" t="s">
        <v>48</v>
      </c>
    </row>
    <row r="2277" spans="1:4" ht="27.6">
      <c r="A2277" s="68" t="s">
        <v>2738</v>
      </c>
      <c r="B2277" s="68" t="s">
        <v>2729</v>
      </c>
      <c r="C2277" s="68" t="s">
        <v>904</v>
      </c>
      <c r="D2277" s="68" t="s">
        <v>48</v>
      </c>
    </row>
    <row r="2278" spans="1:4" ht="27.6">
      <c r="A2278" s="68" t="s">
        <v>2739</v>
      </c>
      <c r="B2278" s="68" t="s">
        <v>2729</v>
      </c>
      <c r="C2278" s="68" t="s">
        <v>904</v>
      </c>
      <c r="D2278" s="68" t="s">
        <v>48</v>
      </c>
    </row>
    <row r="2279" spans="1:4" ht="27.6">
      <c r="A2279" s="68" t="s">
        <v>2429</v>
      </c>
      <c r="B2279" s="68" t="s">
        <v>2729</v>
      </c>
      <c r="C2279" s="68" t="s">
        <v>904</v>
      </c>
      <c r="D2279" s="68" t="s">
        <v>48</v>
      </c>
    </row>
    <row r="2280" spans="1:4" ht="27.6">
      <c r="A2280" s="68" t="s">
        <v>2740</v>
      </c>
      <c r="B2280" s="68" t="s">
        <v>2729</v>
      </c>
      <c r="C2280" s="68" t="s">
        <v>904</v>
      </c>
      <c r="D2280" s="68" t="s">
        <v>646</v>
      </c>
    </row>
    <row r="2281" spans="1:4" ht="27.6">
      <c r="A2281" s="68" t="s">
        <v>2741</v>
      </c>
      <c r="B2281" s="68" t="s">
        <v>2729</v>
      </c>
      <c r="C2281" s="68" t="s">
        <v>904</v>
      </c>
      <c r="D2281" s="68" t="s">
        <v>648</v>
      </c>
    </row>
    <row r="2282" spans="1:4" ht="27.6">
      <c r="A2282" s="68" t="s">
        <v>2742</v>
      </c>
      <c r="B2282" s="68" t="s">
        <v>2729</v>
      </c>
      <c r="C2282" s="68" t="s">
        <v>904</v>
      </c>
      <c r="D2282" s="68" t="s">
        <v>648</v>
      </c>
    </row>
    <row r="2283" spans="1:4" ht="27.6">
      <c r="A2283" s="68" t="s">
        <v>2743</v>
      </c>
      <c r="B2283" s="68" t="s">
        <v>2729</v>
      </c>
      <c r="C2283" s="68" t="s">
        <v>904</v>
      </c>
      <c r="D2283" s="68" t="s">
        <v>648</v>
      </c>
    </row>
    <row r="2284" spans="1:4" ht="27.6">
      <c r="A2284" s="68" t="s">
        <v>2744</v>
      </c>
      <c r="B2284" s="68" t="s">
        <v>2729</v>
      </c>
      <c r="C2284" s="68" t="s">
        <v>904</v>
      </c>
      <c r="D2284" s="68" t="s">
        <v>48</v>
      </c>
    </row>
    <row r="2285" spans="1:4" ht="27.6">
      <c r="A2285" s="68" t="s">
        <v>2745</v>
      </c>
      <c r="B2285" s="68" t="s">
        <v>2729</v>
      </c>
      <c r="C2285" s="68" t="s">
        <v>904</v>
      </c>
      <c r="D2285" s="68" t="s">
        <v>48</v>
      </c>
    </row>
    <row r="2286" spans="1:4" ht="41.45">
      <c r="A2286" s="68" t="s">
        <v>2746</v>
      </c>
      <c r="B2286" s="68" t="s">
        <v>2729</v>
      </c>
      <c r="C2286" s="68" t="s">
        <v>904</v>
      </c>
      <c r="D2286" s="68" t="s">
        <v>48</v>
      </c>
    </row>
    <row r="2287" spans="1:4" ht="27.6">
      <c r="A2287" s="68" t="s">
        <v>2747</v>
      </c>
      <c r="B2287" s="68" t="s">
        <v>2748</v>
      </c>
      <c r="C2287" s="68" t="s">
        <v>435</v>
      </c>
      <c r="D2287" s="68" t="s">
        <v>48</v>
      </c>
    </row>
    <row r="2288" spans="1:4" ht="27.6">
      <c r="A2288" s="68" t="s">
        <v>1351</v>
      </c>
      <c r="B2288" s="68" t="s">
        <v>2748</v>
      </c>
      <c r="C2288" s="68" t="s">
        <v>435</v>
      </c>
      <c r="D2288" s="68" t="s">
        <v>648</v>
      </c>
    </row>
    <row r="2289" spans="1:4" ht="41.45">
      <c r="A2289" s="68" t="s">
        <v>2749</v>
      </c>
      <c r="B2289" s="68" t="s">
        <v>2748</v>
      </c>
      <c r="C2289" s="68" t="s">
        <v>435</v>
      </c>
      <c r="D2289" s="68" t="s">
        <v>648</v>
      </c>
    </row>
    <row r="2290" spans="1:4" ht="27.6">
      <c r="A2290" s="68" t="s">
        <v>2750</v>
      </c>
      <c r="B2290" s="68" t="s">
        <v>244</v>
      </c>
      <c r="C2290" s="68" t="s">
        <v>365</v>
      </c>
      <c r="D2290" s="68" t="s">
        <v>648</v>
      </c>
    </row>
    <row r="2291" spans="1:4" ht="41.45">
      <c r="A2291" s="68" t="s">
        <v>2751</v>
      </c>
      <c r="B2291" s="68" t="s">
        <v>244</v>
      </c>
      <c r="C2291" s="68" t="s">
        <v>365</v>
      </c>
      <c r="D2291" s="68" t="s">
        <v>648</v>
      </c>
    </row>
    <row r="2292" spans="1:4" ht="27.6">
      <c r="A2292" s="68" t="s">
        <v>2752</v>
      </c>
      <c r="B2292" s="68" t="s">
        <v>244</v>
      </c>
      <c r="C2292" s="68" t="s">
        <v>365</v>
      </c>
      <c r="D2292" s="68" t="s">
        <v>48</v>
      </c>
    </row>
    <row r="2293" spans="1:4" ht="27.6">
      <c r="A2293" s="68" t="s">
        <v>2753</v>
      </c>
      <c r="B2293" s="68" t="s">
        <v>244</v>
      </c>
      <c r="C2293" s="68" t="s">
        <v>365</v>
      </c>
      <c r="D2293" s="68" t="s">
        <v>48</v>
      </c>
    </row>
    <row r="2294" spans="1:4" ht="27.6">
      <c r="A2294" s="68" t="s">
        <v>2754</v>
      </c>
      <c r="B2294" s="68" t="s">
        <v>244</v>
      </c>
      <c r="C2294" s="68" t="s">
        <v>365</v>
      </c>
      <c r="D2294" s="68" t="s">
        <v>48</v>
      </c>
    </row>
    <row r="2295" spans="1:4" ht="27.6">
      <c r="A2295" s="68" t="s">
        <v>2755</v>
      </c>
      <c r="B2295" s="68" t="s">
        <v>244</v>
      </c>
      <c r="C2295" s="68" t="s">
        <v>365</v>
      </c>
      <c r="D2295" s="68" t="s">
        <v>48</v>
      </c>
    </row>
    <row r="2296" spans="1:4" ht="27.6">
      <c r="A2296" s="68" t="s">
        <v>2756</v>
      </c>
      <c r="B2296" s="68" t="s">
        <v>244</v>
      </c>
      <c r="C2296" s="68" t="s">
        <v>365</v>
      </c>
      <c r="D2296" s="68" t="s">
        <v>48</v>
      </c>
    </row>
    <row r="2297" spans="1:4" ht="27.6">
      <c r="A2297" s="68" t="s">
        <v>2757</v>
      </c>
      <c r="B2297" s="68" t="s">
        <v>244</v>
      </c>
      <c r="C2297" s="68" t="s">
        <v>365</v>
      </c>
      <c r="D2297" s="68" t="s">
        <v>3</v>
      </c>
    </row>
    <row r="2298" spans="1:4" ht="27.6">
      <c r="A2298" s="68" t="s">
        <v>2758</v>
      </c>
      <c r="B2298" s="68" t="s">
        <v>244</v>
      </c>
      <c r="C2298" s="68" t="s">
        <v>365</v>
      </c>
      <c r="D2298" s="68" t="s">
        <v>3</v>
      </c>
    </row>
    <row r="2299" spans="1:4" ht="27.6">
      <c r="A2299" s="68" t="s">
        <v>2759</v>
      </c>
      <c r="B2299" s="68" t="s">
        <v>244</v>
      </c>
      <c r="C2299" s="68" t="s">
        <v>365</v>
      </c>
      <c r="D2299" s="68" t="s">
        <v>48</v>
      </c>
    </row>
    <row r="2300" spans="1:4" ht="27.6">
      <c r="A2300" s="68" t="s">
        <v>2760</v>
      </c>
      <c r="B2300" s="68" t="s">
        <v>244</v>
      </c>
      <c r="C2300" s="68" t="s">
        <v>365</v>
      </c>
      <c r="D2300" s="68" t="s">
        <v>48</v>
      </c>
    </row>
    <row r="2301" spans="1:4" ht="27.6">
      <c r="A2301" s="68" t="s">
        <v>2761</v>
      </c>
      <c r="B2301" s="68" t="s">
        <v>244</v>
      </c>
      <c r="C2301" s="68" t="s">
        <v>365</v>
      </c>
      <c r="D2301" s="68" t="s">
        <v>48</v>
      </c>
    </row>
    <row r="2302" spans="1:4">
      <c r="A2302" s="68" t="s">
        <v>2762</v>
      </c>
      <c r="B2302" s="68" t="s">
        <v>244</v>
      </c>
      <c r="C2302" s="68" t="s">
        <v>365</v>
      </c>
      <c r="D2302" s="68" t="s">
        <v>648</v>
      </c>
    </row>
    <row r="2303" spans="1:4" ht="41.45">
      <c r="A2303" s="68" t="s">
        <v>2763</v>
      </c>
      <c r="B2303" s="68" t="s">
        <v>244</v>
      </c>
      <c r="C2303" s="68" t="s">
        <v>365</v>
      </c>
      <c r="D2303" s="68" t="s">
        <v>648</v>
      </c>
    </row>
    <row r="2304" spans="1:4" ht="27.6">
      <c r="A2304" s="68" t="s">
        <v>2764</v>
      </c>
      <c r="B2304" s="68" t="s">
        <v>244</v>
      </c>
      <c r="C2304" s="68" t="s">
        <v>365</v>
      </c>
      <c r="D2304" s="68" t="s">
        <v>48</v>
      </c>
    </row>
    <row r="2305" spans="1:4">
      <c r="A2305" s="68" t="s">
        <v>2765</v>
      </c>
      <c r="B2305" s="68" t="s">
        <v>244</v>
      </c>
      <c r="C2305" s="68" t="s">
        <v>365</v>
      </c>
      <c r="D2305" s="68" t="s">
        <v>3</v>
      </c>
    </row>
    <row r="2306" spans="1:4" ht="27.6">
      <c r="A2306" s="68" t="s">
        <v>2766</v>
      </c>
      <c r="B2306" s="68" t="s">
        <v>244</v>
      </c>
      <c r="C2306" s="68" t="s">
        <v>365</v>
      </c>
      <c r="D2306" s="68" t="s">
        <v>48</v>
      </c>
    </row>
    <row r="2307" spans="1:4" ht="27.6">
      <c r="A2307" s="68" t="s">
        <v>2767</v>
      </c>
      <c r="B2307" s="68" t="s">
        <v>244</v>
      </c>
      <c r="C2307" s="68" t="s">
        <v>365</v>
      </c>
      <c r="D2307" s="68" t="s">
        <v>3</v>
      </c>
    </row>
    <row r="2308" spans="1:4" ht="27.6">
      <c r="A2308" s="68" t="s">
        <v>2768</v>
      </c>
      <c r="B2308" s="68" t="s">
        <v>244</v>
      </c>
      <c r="C2308" s="68" t="s">
        <v>365</v>
      </c>
      <c r="D2308" s="68" t="s">
        <v>48</v>
      </c>
    </row>
    <row r="2309" spans="1:4" ht="27.6">
      <c r="A2309" s="68" t="s">
        <v>2769</v>
      </c>
      <c r="B2309" s="68" t="s">
        <v>244</v>
      </c>
      <c r="C2309" s="68" t="s">
        <v>365</v>
      </c>
      <c r="D2309" s="68" t="s">
        <v>48</v>
      </c>
    </row>
    <row r="2310" spans="1:4" ht="27.6">
      <c r="A2310" s="68" t="s">
        <v>2770</v>
      </c>
      <c r="B2310" s="68" t="s">
        <v>244</v>
      </c>
      <c r="C2310" s="68" t="s">
        <v>365</v>
      </c>
      <c r="D2310" s="68" t="s">
        <v>648</v>
      </c>
    </row>
    <row r="2311" spans="1:4" ht="27.6">
      <c r="A2311" s="68" t="s">
        <v>2771</v>
      </c>
      <c r="B2311" s="68" t="s">
        <v>244</v>
      </c>
      <c r="C2311" s="68" t="s">
        <v>365</v>
      </c>
      <c r="D2311" s="68" t="s">
        <v>48</v>
      </c>
    </row>
    <row r="2312" spans="1:4" ht="27.6">
      <c r="A2312" s="68" t="s">
        <v>2772</v>
      </c>
      <c r="B2312" s="68" t="s">
        <v>244</v>
      </c>
      <c r="C2312" s="68" t="s">
        <v>365</v>
      </c>
      <c r="D2312" s="68" t="s">
        <v>48</v>
      </c>
    </row>
    <row r="2313" spans="1:4" ht="41.45">
      <c r="A2313" s="68" t="s">
        <v>2773</v>
      </c>
      <c r="B2313" s="68" t="s">
        <v>244</v>
      </c>
      <c r="C2313" s="68" t="s">
        <v>365</v>
      </c>
      <c r="D2313" s="68" t="s">
        <v>648</v>
      </c>
    </row>
    <row r="2314" spans="1:4" ht="55.15">
      <c r="A2314" s="68" t="s">
        <v>2774</v>
      </c>
      <c r="B2314" s="68" t="s">
        <v>244</v>
      </c>
      <c r="C2314" s="68" t="s">
        <v>365</v>
      </c>
      <c r="D2314" s="68" t="s">
        <v>648</v>
      </c>
    </row>
    <row r="2315" spans="1:4" ht="41.45">
      <c r="A2315" s="68" t="s">
        <v>2775</v>
      </c>
      <c r="B2315" s="68" t="s">
        <v>244</v>
      </c>
      <c r="C2315" s="68" t="s">
        <v>365</v>
      </c>
      <c r="D2315" s="68" t="s">
        <v>648</v>
      </c>
    </row>
    <row r="2316" spans="1:4">
      <c r="A2316" s="68" t="s">
        <v>2776</v>
      </c>
      <c r="B2316" s="68" t="s">
        <v>245</v>
      </c>
      <c r="C2316" s="68" t="s">
        <v>346</v>
      </c>
      <c r="D2316" s="68" t="s">
        <v>646</v>
      </c>
    </row>
    <row r="2317" spans="1:4" ht="27.6">
      <c r="A2317" s="68" t="s">
        <v>2777</v>
      </c>
      <c r="B2317" s="68" t="s">
        <v>245</v>
      </c>
      <c r="C2317" s="68" t="s">
        <v>346</v>
      </c>
      <c r="D2317" s="68" t="s">
        <v>648</v>
      </c>
    </row>
    <row r="2318" spans="1:4" ht="27.6">
      <c r="A2318" s="68" t="s">
        <v>2778</v>
      </c>
      <c r="B2318" s="68" t="s">
        <v>245</v>
      </c>
      <c r="C2318" s="68" t="s">
        <v>346</v>
      </c>
      <c r="D2318" s="68" t="s">
        <v>648</v>
      </c>
    </row>
    <row r="2319" spans="1:4" ht="27.6">
      <c r="A2319" s="68" t="s">
        <v>2779</v>
      </c>
      <c r="B2319" s="68" t="s">
        <v>245</v>
      </c>
      <c r="C2319" s="68" t="s">
        <v>346</v>
      </c>
      <c r="D2319" s="68" t="s">
        <v>48</v>
      </c>
    </row>
    <row r="2320" spans="1:4" ht="27.6">
      <c r="A2320" s="68" t="s">
        <v>2780</v>
      </c>
      <c r="B2320" s="68" t="s">
        <v>245</v>
      </c>
      <c r="C2320" s="68" t="s">
        <v>346</v>
      </c>
      <c r="D2320" s="68" t="s">
        <v>48</v>
      </c>
    </row>
    <row r="2321" spans="1:4" ht="27.6">
      <c r="A2321" s="68" t="s">
        <v>2781</v>
      </c>
      <c r="B2321" s="68" t="s">
        <v>245</v>
      </c>
      <c r="C2321" s="68" t="s">
        <v>346</v>
      </c>
      <c r="D2321" s="68" t="s">
        <v>48</v>
      </c>
    </row>
    <row r="2322" spans="1:4" ht="27.6">
      <c r="A2322" s="68" t="s">
        <v>2782</v>
      </c>
      <c r="B2322" s="68" t="s">
        <v>245</v>
      </c>
      <c r="C2322" s="68" t="s">
        <v>346</v>
      </c>
      <c r="D2322" s="68" t="s">
        <v>48</v>
      </c>
    </row>
    <row r="2323" spans="1:4">
      <c r="A2323" s="68" t="s">
        <v>2783</v>
      </c>
      <c r="B2323" s="68" t="s">
        <v>245</v>
      </c>
      <c r="C2323" s="68" t="s">
        <v>346</v>
      </c>
      <c r="D2323" s="68" t="s">
        <v>646</v>
      </c>
    </row>
    <row r="2324" spans="1:4" ht="27.6">
      <c r="A2324" s="68" t="s">
        <v>2784</v>
      </c>
      <c r="B2324" s="68" t="s">
        <v>245</v>
      </c>
      <c r="C2324" s="68" t="s">
        <v>346</v>
      </c>
      <c r="D2324" s="68" t="s">
        <v>48</v>
      </c>
    </row>
    <row r="2325" spans="1:4" ht="27.6">
      <c r="A2325" s="68" t="s">
        <v>2785</v>
      </c>
      <c r="B2325" s="68" t="s">
        <v>245</v>
      </c>
      <c r="C2325" s="68" t="s">
        <v>346</v>
      </c>
      <c r="D2325" s="68" t="s">
        <v>48</v>
      </c>
    </row>
    <row r="2326" spans="1:4" ht="27.6">
      <c r="A2326" s="68" t="s">
        <v>2786</v>
      </c>
      <c r="B2326" s="68" t="s">
        <v>245</v>
      </c>
      <c r="C2326" s="68" t="s">
        <v>346</v>
      </c>
      <c r="D2326" s="68" t="s">
        <v>48</v>
      </c>
    </row>
    <row r="2327" spans="1:4" ht="27.6">
      <c r="A2327" s="68" t="s">
        <v>2787</v>
      </c>
      <c r="B2327" s="68" t="s">
        <v>245</v>
      </c>
      <c r="C2327" s="68" t="s">
        <v>346</v>
      </c>
      <c r="D2327" s="68" t="s">
        <v>648</v>
      </c>
    </row>
    <row r="2328" spans="1:4">
      <c r="A2328" s="68" t="s">
        <v>2788</v>
      </c>
      <c r="B2328" s="68" t="s">
        <v>245</v>
      </c>
      <c r="C2328" s="68" t="s">
        <v>346</v>
      </c>
      <c r="D2328" s="68" t="s">
        <v>648</v>
      </c>
    </row>
    <row r="2329" spans="1:4" ht="27.6">
      <c r="A2329" s="68" t="s">
        <v>2789</v>
      </c>
      <c r="B2329" s="68" t="s">
        <v>2790</v>
      </c>
      <c r="C2329" s="68" t="s">
        <v>904</v>
      </c>
      <c r="D2329" s="68" t="s">
        <v>3</v>
      </c>
    </row>
    <row r="2330" spans="1:4" ht="27.6">
      <c r="A2330" s="68" t="s">
        <v>2791</v>
      </c>
      <c r="B2330" s="68" t="s">
        <v>2792</v>
      </c>
      <c r="C2330" s="68" t="s">
        <v>904</v>
      </c>
      <c r="D2330" s="68" t="s">
        <v>48</v>
      </c>
    </row>
    <row r="2331" spans="1:4" ht="27.6">
      <c r="A2331" s="68" t="s">
        <v>2793</v>
      </c>
      <c r="B2331" s="68" t="s">
        <v>2792</v>
      </c>
      <c r="C2331" s="68" t="s">
        <v>904</v>
      </c>
      <c r="D2331" s="68" t="s">
        <v>48</v>
      </c>
    </row>
    <row r="2332" spans="1:4" ht="27.6">
      <c r="A2332" s="68" t="s">
        <v>2794</v>
      </c>
      <c r="B2332" s="68" t="s">
        <v>2792</v>
      </c>
      <c r="C2332" s="68" t="s">
        <v>904</v>
      </c>
      <c r="D2332" s="68" t="s">
        <v>48</v>
      </c>
    </row>
    <row r="2333" spans="1:4" ht="27.6">
      <c r="A2333" s="68" t="s">
        <v>2795</v>
      </c>
      <c r="B2333" s="68" t="s">
        <v>2792</v>
      </c>
      <c r="C2333" s="68" t="s">
        <v>904</v>
      </c>
      <c r="D2333" s="68" t="s">
        <v>48</v>
      </c>
    </row>
    <row r="2334" spans="1:4" ht="27.6">
      <c r="A2334" s="68" t="s">
        <v>2796</v>
      </c>
      <c r="B2334" s="68" t="s">
        <v>2792</v>
      </c>
      <c r="C2334" s="68" t="s">
        <v>904</v>
      </c>
      <c r="D2334" s="68" t="s">
        <v>48</v>
      </c>
    </row>
    <row r="2335" spans="1:4" ht="27.6">
      <c r="A2335" s="68" t="s">
        <v>2797</v>
      </c>
      <c r="B2335" s="68" t="s">
        <v>2792</v>
      </c>
      <c r="C2335" s="68" t="s">
        <v>904</v>
      </c>
      <c r="D2335" s="68" t="s">
        <v>48</v>
      </c>
    </row>
    <row r="2336" spans="1:4" ht="27.6">
      <c r="A2336" s="68" t="s">
        <v>2798</v>
      </c>
      <c r="B2336" s="68" t="s">
        <v>2792</v>
      </c>
      <c r="C2336" s="68" t="s">
        <v>904</v>
      </c>
      <c r="D2336" s="68" t="s">
        <v>648</v>
      </c>
    </row>
    <row r="2337" spans="1:4" ht="27.6">
      <c r="A2337" s="68" t="s">
        <v>2798</v>
      </c>
      <c r="B2337" s="68" t="s">
        <v>2792</v>
      </c>
      <c r="C2337" s="68" t="s">
        <v>904</v>
      </c>
      <c r="D2337" s="68" t="s">
        <v>48</v>
      </c>
    </row>
    <row r="2338" spans="1:4" ht="27.6">
      <c r="A2338" s="68" t="s">
        <v>2799</v>
      </c>
      <c r="B2338" s="68" t="s">
        <v>2792</v>
      </c>
      <c r="C2338" s="68" t="s">
        <v>904</v>
      </c>
      <c r="D2338" s="68" t="s">
        <v>48</v>
      </c>
    </row>
    <row r="2339" spans="1:4" ht="27.6">
      <c r="A2339" s="68" t="s">
        <v>2800</v>
      </c>
      <c r="B2339" s="68" t="s">
        <v>2792</v>
      </c>
      <c r="C2339" s="68" t="s">
        <v>904</v>
      </c>
      <c r="D2339" s="68" t="s">
        <v>48</v>
      </c>
    </row>
    <row r="2340" spans="1:4" ht="27.6">
      <c r="A2340" s="68" t="s">
        <v>2801</v>
      </c>
      <c r="B2340" s="68" t="s">
        <v>2792</v>
      </c>
      <c r="C2340" s="68" t="s">
        <v>904</v>
      </c>
      <c r="D2340" s="68" t="s">
        <v>48</v>
      </c>
    </row>
    <row r="2341" spans="1:4" ht="41.45">
      <c r="A2341" s="68" t="s">
        <v>2802</v>
      </c>
      <c r="B2341" s="68" t="s">
        <v>2792</v>
      </c>
      <c r="C2341" s="68" t="s">
        <v>904</v>
      </c>
      <c r="D2341" s="68" t="s">
        <v>48</v>
      </c>
    </row>
    <row r="2342" spans="1:4" ht="27.6">
      <c r="A2342" s="68" t="s">
        <v>2803</v>
      </c>
      <c r="B2342" s="68" t="s">
        <v>2792</v>
      </c>
      <c r="C2342" s="68" t="s">
        <v>904</v>
      </c>
      <c r="D2342" s="68" t="s">
        <v>48</v>
      </c>
    </row>
    <row r="2343" spans="1:4" ht="27.6">
      <c r="A2343" s="68" t="s">
        <v>2804</v>
      </c>
      <c r="B2343" s="68" t="s">
        <v>2792</v>
      </c>
      <c r="C2343" s="68" t="s">
        <v>904</v>
      </c>
      <c r="D2343" s="68" t="s">
        <v>48</v>
      </c>
    </row>
    <row r="2344" spans="1:4" ht="27.6">
      <c r="A2344" s="68" t="s">
        <v>2805</v>
      </c>
      <c r="B2344" s="68" t="s">
        <v>2792</v>
      </c>
      <c r="C2344" s="68" t="s">
        <v>904</v>
      </c>
      <c r="D2344" s="68" t="s">
        <v>48</v>
      </c>
    </row>
    <row r="2345" spans="1:4" ht="27.6">
      <c r="A2345" s="68" t="s">
        <v>2806</v>
      </c>
      <c r="B2345" s="68" t="s">
        <v>2792</v>
      </c>
      <c r="C2345" s="68" t="s">
        <v>904</v>
      </c>
      <c r="D2345" s="68" t="s">
        <v>648</v>
      </c>
    </row>
    <row r="2346" spans="1:4" ht="41.45">
      <c r="A2346" s="68" t="s">
        <v>2807</v>
      </c>
      <c r="B2346" s="68" t="s">
        <v>2792</v>
      </c>
      <c r="C2346" s="68" t="s">
        <v>904</v>
      </c>
      <c r="D2346" s="68" t="s">
        <v>648</v>
      </c>
    </row>
    <row r="2347" spans="1:4" ht="41.45">
      <c r="A2347" s="68" t="s">
        <v>2808</v>
      </c>
      <c r="B2347" s="68" t="s">
        <v>2792</v>
      </c>
      <c r="C2347" s="68" t="s">
        <v>904</v>
      </c>
      <c r="D2347" s="68" t="s">
        <v>48</v>
      </c>
    </row>
    <row r="2348" spans="1:4" ht="27.6">
      <c r="A2348" s="68" t="s">
        <v>2809</v>
      </c>
      <c r="B2348" s="68" t="s">
        <v>2810</v>
      </c>
      <c r="C2348" s="68" t="s">
        <v>904</v>
      </c>
      <c r="D2348" s="68" t="s">
        <v>3</v>
      </c>
    </row>
    <row r="2349" spans="1:4" ht="27.6">
      <c r="A2349" s="68" t="s">
        <v>2811</v>
      </c>
      <c r="B2349" s="68" t="s">
        <v>2810</v>
      </c>
      <c r="C2349" s="68" t="s">
        <v>904</v>
      </c>
      <c r="D2349" s="68" t="s">
        <v>48</v>
      </c>
    </row>
    <row r="2350" spans="1:4" ht="27.6">
      <c r="A2350" s="68" t="s">
        <v>2791</v>
      </c>
      <c r="B2350" s="68" t="s">
        <v>2810</v>
      </c>
      <c r="C2350" s="68" t="s">
        <v>904</v>
      </c>
      <c r="D2350" s="68" t="s">
        <v>48</v>
      </c>
    </row>
    <row r="2351" spans="1:4" ht="27.6">
      <c r="A2351" s="68" t="s">
        <v>2793</v>
      </c>
      <c r="B2351" s="68" t="s">
        <v>2810</v>
      </c>
      <c r="C2351" s="68" t="s">
        <v>904</v>
      </c>
      <c r="D2351" s="68" t="s">
        <v>48</v>
      </c>
    </row>
    <row r="2352" spans="1:4" ht="27.6">
      <c r="A2352" s="68" t="s">
        <v>2812</v>
      </c>
      <c r="B2352" s="68" t="s">
        <v>2810</v>
      </c>
      <c r="C2352" s="68" t="s">
        <v>904</v>
      </c>
      <c r="D2352" s="68" t="s">
        <v>3</v>
      </c>
    </row>
    <row r="2353" spans="1:4" ht="27.6">
      <c r="A2353" s="68" t="s">
        <v>2813</v>
      </c>
      <c r="B2353" s="68" t="s">
        <v>2810</v>
      </c>
      <c r="C2353" s="68" t="s">
        <v>904</v>
      </c>
      <c r="D2353" s="68" t="s">
        <v>3</v>
      </c>
    </row>
    <row r="2354" spans="1:4" ht="27.6">
      <c r="A2354" s="68" t="s">
        <v>2796</v>
      </c>
      <c r="B2354" s="68" t="s">
        <v>2810</v>
      </c>
      <c r="C2354" s="68" t="s">
        <v>904</v>
      </c>
      <c r="D2354" s="68" t="s">
        <v>48</v>
      </c>
    </row>
    <row r="2355" spans="1:4" ht="27.6">
      <c r="A2355" s="68" t="s">
        <v>2797</v>
      </c>
      <c r="B2355" s="68" t="s">
        <v>2810</v>
      </c>
      <c r="C2355" s="68" t="s">
        <v>904</v>
      </c>
      <c r="D2355" s="68" t="s">
        <v>48</v>
      </c>
    </row>
    <row r="2356" spans="1:4" ht="41.45">
      <c r="A2356" s="68" t="s">
        <v>2814</v>
      </c>
      <c r="B2356" s="68" t="s">
        <v>2810</v>
      </c>
      <c r="C2356" s="68" t="s">
        <v>904</v>
      </c>
      <c r="D2356" s="68" t="s">
        <v>3</v>
      </c>
    </row>
    <row r="2357" spans="1:4" ht="27.6">
      <c r="A2357" s="68" t="s">
        <v>2815</v>
      </c>
      <c r="B2357" s="68" t="s">
        <v>2810</v>
      </c>
      <c r="C2357" s="68" t="s">
        <v>904</v>
      </c>
      <c r="D2357" s="68" t="s">
        <v>48</v>
      </c>
    </row>
    <row r="2358" spans="1:4" ht="41.45">
      <c r="A2358" s="68" t="s">
        <v>2816</v>
      </c>
      <c r="B2358" s="68" t="s">
        <v>2810</v>
      </c>
      <c r="C2358" s="68" t="s">
        <v>904</v>
      </c>
      <c r="D2358" s="68" t="s">
        <v>648</v>
      </c>
    </row>
    <row r="2359" spans="1:4" ht="27.6">
      <c r="A2359" s="68" t="s">
        <v>2817</v>
      </c>
      <c r="B2359" s="68" t="s">
        <v>2810</v>
      </c>
      <c r="C2359" s="68" t="s">
        <v>904</v>
      </c>
      <c r="D2359" s="68" t="s">
        <v>3</v>
      </c>
    </row>
    <row r="2360" spans="1:4" ht="27.6">
      <c r="A2360" s="68" t="s">
        <v>2801</v>
      </c>
      <c r="B2360" s="68" t="s">
        <v>2810</v>
      </c>
      <c r="C2360" s="68" t="s">
        <v>904</v>
      </c>
      <c r="D2360" s="68" t="s">
        <v>48</v>
      </c>
    </row>
    <row r="2361" spans="1:4" ht="27.6">
      <c r="A2361" s="68" t="s">
        <v>2818</v>
      </c>
      <c r="B2361" s="68" t="s">
        <v>2810</v>
      </c>
      <c r="C2361" s="68" t="s">
        <v>904</v>
      </c>
      <c r="D2361" s="68" t="s">
        <v>3</v>
      </c>
    </row>
    <row r="2362" spans="1:4" ht="27.6">
      <c r="A2362" s="68" t="s">
        <v>2215</v>
      </c>
      <c r="B2362" s="68" t="s">
        <v>2810</v>
      </c>
      <c r="C2362" s="68" t="s">
        <v>904</v>
      </c>
      <c r="D2362" s="68" t="s">
        <v>3</v>
      </c>
    </row>
    <row r="2363" spans="1:4" ht="41.45">
      <c r="A2363" s="68" t="s">
        <v>2802</v>
      </c>
      <c r="B2363" s="68" t="s">
        <v>2810</v>
      </c>
      <c r="C2363" s="68" t="s">
        <v>904</v>
      </c>
      <c r="D2363" s="68" t="s">
        <v>48</v>
      </c>
    </row>
    <row r="2364" spans="1:4" ht="27.6">
      <c r="A2364" s="68" t="s">
        <v>2819</v>
      </c>
      <c r="B2364" s="68" t="s">
        <v>2810</v>
      </c>
      <c r="C2364" s="68" t="s">
        <v>904</v>
      </c>
      <c r="D2364" s="68" t="s">
        <v>48</v>
      </c>
    </row>
    <row r="2365" spans="1:4" ht="27.6">
      <c r="A2365" s="68" t="s">
        <v>2820</v>
      </c>
      <c r="B2365" s="68" t="s">
        <v>2810</v>
      </c>
      <c r="C2365" s="68" t="s">
        <v>904</v>
      </c>
      <c r="D2365" s="68" t="s">
        <v>648</v>
      </c>
    </row>
    <row r="2366" spans="1:4" ht="27.6">
      <c r="A2366" s="68" t="s">
        <v>2820</v>
      </c>
      <c r="B2366" s="68" t="s">
        <v>2810</v>
      </c>
      <c r="C2366" s="68" t="s">
        <v>904</v>
      </c>
      <c r="D2366" s="68" t="s">
        <v>648</v>
      </c>
    </row>
    <row r="2367" spans="1:4" ht="27.6">
      <c r="A2367" s="68" t="s">
        <v>2821</v>
      </c>
      <c r="B2367" s="68" t="s">
        <v>2810</v>
      </c>
      <c r="C2367" s="68" t="s">
        <v>904</v>
      </c>
      <c r="D2367" s="68" t="s">
        <v>646</v>
      </c>
    </row>
    <row r="2368" spans="1:4" ht="27.6">
      <c r="A2368" s="68" t="s">
        <v>2822</v>
      </c>
      <c r="B2368" s="68" t="s">
        <v>2810</v>
      </c>
      <c r="C2368" s="68" t="s">
        <v>904</v>
      </c>
      <c r="D2368" s="68" t="s">
        <v>48</v>
      </c>
    </row>
    <row r="2369" spans="1:4" ht="27.6">
      <c r="A2369" s="68" t="s">
        <v>2823</v>
      </c>
      <c r="B2369" s="68" t="s">
        <v>2810</v>
      </c>
      <c r="C2369" s="68" t="s">
        <v>904</v>
      </c>
      <c r="D2369" s="68" t="s">
        <v>48</v>
      </c>
    </row>
    <row r="2370" spans="1:4" ht="41.45">
      <c r="A2370" s="68" t="s">
        <v>2824</v>
      </c>
      <c r="B2370" s="68" t="s">
        <v>2810</v>
      </c>
      <c r="C2370" s="68" t="s">
        <v>904</v>
      </c>
      <c r="D2370" s="68" t="s">
        <v>48</v>
      </c>
    </row>
    <row r="2371" spans="1:4" ht="27.6">
      <c r="A2371" s="68" t="s">
        <v>2825</v>
      </c>
      <c r="B2371" s="68" t="s">
        <v>2810</v>
      </c>
      <c r="C2371" s="68" t="s">
        <v>904</v>
      </c>
      <c r="D2371" s="68" t="s">
        <v>48</v>
      </c>
    </row>
    <row r="2372" spans="1:4" ht="27.6">
      <c r="A2372" s="68" t="s">
        <v>805</v>
      </c>
      <c r="B2372" s="68" t="s">
        <v>2810</v>
      </c>
      <c r="C2372" s="68" t="s">
        <v>904</v>
      </c>
      <c r="D2372" s="68" t="s">
        <v>3</v>
      </c>
    </row>
    <row r="2373" spans="1:4" ht="27.6">
      <c r="A2373" s="68" t="s">
        <v>2826</v>
      </c>
      <c r="B2373" s="68" t="s">
        <v>2810</v>
      </c>
      <c r="C2373" s="68" t="s">
        <v>904</v>
      </c>
      <c r="D2373" s="68" t="s">
        <v>48</v>
      </c>
    </row>
    <row r="2374" spans="1:4" ht="27.6">
      <c r="A2374" s="68" t="s">
        <v>2827</v>
      </c>
      <c r="B2374" s="68" t="s">
        <v>2810</v>
      </c>
      <c r="C2374" s="68" t="s">
        <v>904</v>
      </c>
      <c r="D2374" s="68" t="s">
        <v>3</v>
      </c>
    </row>
    <row r="2375" spans="1:4" ht="41.45">
      <c r="A2375" s="68" t="s">
        <v>2808</v>
      </c>
      <c r="B2375" s="68" t="s">
        <v>2810</v>
      </c>
      <c r="C2375" s="68" t="s">
        <v>904</v>
      </c>
      <c r="D2375" s="68" t="s">
        <v>48</v>
      </c>
    </row>
    <row r="2376" spans="1:4" ht="27.6">
      <c r="A2376" s="68" t="s">
        <v>2828</v>
      </c>
      <c r="B2376" s="68" t="s">
        <v>2810</v>
      </c>
      <c r="C2376" s="68" t="s">
        <v>904</v>
      </c>
      <c r="D2376" s="68" t="s">
        <v>48</v>
      </c>
    </row>
    <row r="2377" spans="1:4" ht="27.6">
      <c r="A2377" s="68" t="s">
        <v>2829</v>
      </c>
      <c r="B2377" s="68" t="s">
        <v>2810</v>
      </c>
      <c r="C2377" s="68" t="s">
        <v>904</v>
      </c>
      <c r="D2377" s="68" t="s">
        <v>48</v>
      </c>
    </row>
    <row r="2378" spans="1:4" ht="27.6">
      <c r="A2378" s="68" t="s">
        <v>2830</v>
      </c>
      <c r="B2378" s="68" t="s">
        <v>2810</v>
      </c>
      <c r="C2378" s="68" t="s">
        <v>904</v>
      </c>
      <c r="D2378" s="68" t="s">
        <v>648</v>
      </c>
    </row>
    <row r="2379" spans="1:4" ht="27.6">
      <c r="A2379" s="68" t="s">
        <v>2831</v>
      </c>
      <c r="B2379" s="68" t="s">
        <v>2832</v>
      </c>
      <c r="C2379" s="68" t="s">
        <v>435</v>
      </c>
      <c r="D2379" s="68" t="s">
        <v>48</v>
      </c>
    </row>
    <row r="2380" spans="1:4" ht="27.6">
      <c r="A2380" s="68" t="s">
        <v>2833</v>
      </c>
      <c r="B2380" s="68" t="s">
        <v>2832</v>
      </c>
      <c r="C2380" s="68" t="s">
        <v>435</v>
      </c>
      <c r="D2380" s="68" t="s">
        <v>48</v>
      </c>
    </row>
    <row r="2381" spans="1:4" ht="27.6">
      <c r="A2381" s="68" t="s">
        <v>2834</v>
      </c>
      <c r="B2381" s="68" t="s">
        <v>2832</v>
      </c>
      <c r="C2381" s="68" t="s">
        <v>435</v>
      </c>
      <c r="D2381" s="68" t="s">
        <v>48</v>
      </c>
    </row>
    <row r="2382" spans="1:4" ht="27.6">
      <c r="A2382" s="68" t="s">
        <v>1054</v>
      </c>
      <c r="B2382" s="68" t="s">
        <v>2832</v>
      </c>
      <c r="C2382" s="68" t="s">
        <v>435</v>
      </c>
      <c r="D2382" s="68" t="s">
        <v>3</v>
      </c>
    </row>
    <row r="2383" spans="1:4" ht="27.6">
      <c r="A2383" s="68" t="s">
        <v>2835</v>
      </c>
      <c r="B2383" s="68" t="s">
        <v>2832</v>
      </c>
      <c r="C2383" s="68" t="s">
        <v>435</v>
      </c>
      <c r="D2383" s="68" t="s">
        <v>646</v>
      </c>
    </row>
    <row r="2384" spans="1:4" ht="27.6">
      <c r="A2384" s="68" t="s">
        <v>2836</v>
      </c>
      <c r="B2384" s="68" t="s">
        <v>2832</v>
      </c>
      <c r="C2384" s="68" t="s">
        <v>435</v>
      </c>
      <c r="D2384" s="68" t="s">
        <v>48</v>
      </c>
    </row>
    <row r="2385" spans="1:4" ht="27.6">
      <c r="A2385" s="68" t="s">
        <v>2837</v>
      </c>
      <c r="B2385" s="68" t="s">
        <v>2832</v>
      </c>
      <c r="C2385" s="68" t="s">
        <v>435</v>
      </c>
      <c r="D2385" s="68" t="s">
        <v>48</v>
      </c>
    </row>
    <row r="2386" spans="1:4" ht="27.6">
      <c r="A2386" s="68" t="s">
        <v>704</v>
      </c>
      <c r="B2386" s="68" t="s">
        <v>2832</v>
      </c>
      <c r="C2386" s="68" t="s">
        <v>435</v>
      </c>
      <c r="D2386" s="68" t="s">
        <v>3</v>
      </c>
    </row>
    <row r="2387" spans="1:4" ht="27.6">
      <c r="A2387" s="68" t="s">
        <v>2838</v>
      </c>
      <c r="B2387" s="68" t="s">
        <v>2832</v>
      </c>
      <c r="C2387" s="68" t="s">
        <v>435</v>
      </c>
      <c r="D2387" s="68" t="s">
        <v>3</v>
      </c>
    </row>
    <row r="2388" spans="1:4" ht="27.6">
      <c r="A2388" s="68" t="s">
        <v>2839</v>
      </c>
      <c r="B2388" s="68" t="s">
        <v>2832</v>
      </c>
      <c r="C2388" s="68" t="s">
        <v>435</v>
      </c>
      <c r="D2388" s="68" t="s">
        <v>3</v>
      </c>
    </row>
    <row r="2389" spans="1:4" ht="27.6">
      <c r="A2389" s="68" t="s">
        <v>2840</v>
      </c>
      <c r="B2389" s="68" t="s">
        <v>2832</v>
      </c>
      <c r="C2389" s="68" t="s">
        <v>435</v>
      </c>
      <c r="D2389" s="68" t="s">
        <v>48</v>
      </c>
    </row>
    <row r="2390" spans="1:4" ht="27.6">
      <c r="A2390" s="68" t="s">
        <v>2841</v>
      </c>
      <c r="B2390" s="68" t="s">
        <v>2832</v>
      </c>
      <c r="C2390" s="68" t="s">
        <v>435</v>
      </c>
      <c r="D2390" s="68" t="s">
        <v>48</v>
      </c>
    </row>
    <row r="2391" spans="1:4" ht="27.6">
      <c r="A2391" s="68" t="s">
        <v>2842</v>
      </c>
      <c r="B2391" s="68" t="s">
        <v>249</v>
      </c>
      <c r="C2391" s="68" t="s">
        <v>435</v>
      </c>
      <c r="D2391" s="68" t="s">
        <v>48</v>
      </c>
    </row>
    <row r="2392" spans="1:4" ht="27.6">
      <c r="A2392" s="68" t="s">
        <v>2843</v>
      </c>
      <c r="B2392" s="68" t="s">
        <v>249</v>
      </c>
      <c r="C2392" s="68" t="s">
        <v>435</v>
      </c>
      <c r="D2392" s="68" t="s">
        <v>648</v>
      </c>
    </row>
    <row r="2393" spans="1:4" ht="27.6">
      <c r="A2393" s="68" t="s">
        <v>2844</v>
      </c>
      <c r="B2393" s="68" t="s">
        <v>249</v>
      </c>
      <c r="C2393" s="68" t="s">
        <v>435</v>
      </c>
      <c r="D2393" s="68" t="s">
        <v>648</v>
      </c>
    </row>
    <row r="2394" spans="1:4" ht="27.6">
      <c r="A2394" s="68" t="s">
        <v>2845</v>
      </c>
      <c r="B2394" s="68" t="s">
        <v>249</v>
      </c>
      <c r="C2394" s="68" t="s">
        <v>435</v>
      </c>
      <c r="D2394" s="68" t="s">
        <v>648</v>
      </c>
    </row>
    <row r="2395" spans="1:4" ht="27.6">
      <c r="A2395" s="68" t="s">
        <v>2846</v>
      </c>
      <c r="B2395" s="68" t="s">
        <v>249</v>
      </c>
      <c r="C2395" s="68" t="s">
        <v>435</v>
      </c>
      <c r="D2395" s="68" t="s">
        <v>48</v>
      </c>
    </row>
    <row r="2396" spans="1:4" ht="55.15">
      <c r="A2396" s="68" t="s">
        <v>2847</v>
      </c>
      <c r="B2396" s="68" t="s">
        <v>249</v>
      </c>
      <c r="C2396" s="68" t="s">
        <v>435</v>
      </c>
      <c r="D2396" s="68" t="s">
        <v>48</v>
      </c>
    </row>
    <row r="2397" spans="1:4" ht="27.6">
      <c r="A2397" s="68" t="s">
        <v>2848</v>
      </c>
      <c r="B2397" s="68" t="s">
        <v>249</v>
      </c>
      <c r="C2397" s="68" t="s">
        <v>435</v>
      </c>
      <c r="D2397" s="68" t="s">
        <v>48</v>
      </c>
    </row>
    <row r="2398" spans="1:4" ht="27.6">
      <c r="A2398" s="68" t="s">
        <v>1054</v>
      </c>
      <c r="B2398" s="68" t="s">
        <v>249</v>
      </c>
      <c r="C2398" s="68" t="s">
        <v>435</v>
      </c>
      <c r="D2398" s="68" t="s">
        <v>3</v>
      </c>
    </row>
    <row r="2399" spans="1:4" ht="27.6">
      <c r="A2399" s="68" t="s">
        <v>2849</v>
      </c>
      <c r="B2399" s="68" t="s">
        <v>249</v>
      </c>
      <c r="C2399" s="68" t="s">
        <v>435</v>
      </c>
      <c r="D2399" s="68" t="s">
        <v>648</v>
      </c>
    </row>
    <row r="2400" spans="1:4" ht="27.6">
      <c r="A2400" s="68" t="s">
        <v>2850</v>
      </c>
      <c r="B2400" s="68" t="s">
        <v>249</v>
      </c>
      <c r="C2400" s="68" t="s">
        <v>435</v>
      </c>
      <c r="D2400" s="68" t="s">
        <v>48</v>
      </c>
    </row>
    <row r="2401" spans="1:4" ht="27.6">
      <c r="A2401" s="68" t="s">
        <v>2392</v>
      </c>
      <c r="B2401" s="68" t="s">
        <v>249</v>
      </c>
      <c r="C2401" s="68" t="s">
        <v>435</v>
      </c>
      <c r="D2401" s="68" t="s">
        <v>646</v>
      </c>
    </row>
    <row r="2402" spans="1:4" ht="27.6">
      <c r="A2402" s="68" t="s">
        <v>2851</v>
      </c>
      <c r="B2402" s="68" t="s">
        <v>249</v>
      </c>
      <c r="C2402" s="68" t="s">
        <v>435</v>
      </c>
      <c r="D2402" s="68" t="s">
        <v>648</v>
      </c>
    </row>
    <row r="2403" spans="1:4" ht="27.6">
      <c r="A2403" s="68" t="s">
        <v>2852</v>
      </c>
      <c r="B2403" s="68" t="s">
        <v>249</v>
      </c>
      <c r="C2403" s="68" t="s">
        <v>435</v>
      </c>
      <c r="D2403" s="68" t="s">
        <v>48</v>
      </c>
    </row>
    <row r="2404" spans="1:4" ht="27.6">
      <c r="A2404" s="68" t="s">
        <v>2853</v>
      </c>
      <c r="B2404" s="68" t="s">
        <v>249</v>
      </c>
      <c r="C2404" s="68" t="s">
        <v>435</v>
      </c>
      <c r="D2404" s="68" t="s">
        <v>648</v>
      </c>
    </row>
    <row r="2405" spans="1:4" ht="27.6">
      <c r="A2405" s="68" t="s">
        <v>2854</v>
      </c>
      <c r="B2405" s="68" t="s">
        <v>249</v>
      </c>
      <c r="C2405" s="68" t="s">
        <v>435</v>
      </c>
      <c r="D2405" s="68" t="s">
        <v>648</v>
      </c>
    </row>
    <row r="2406" spans="1:4" ht="27.6">
      <c r="A2406" s="68" t="s">
        <v>2855</v>
      </c>
      <c r="B2406" s="68" t="s">
        <v>250</v>
      </c>
      <c r="C2406" s="68" t="s">
        <v>435</v>
      </c>
      <c r="D2406" s="68" t="s">
        <v>48</v>
      </c>
    </row>
    <row r="2407" spans="1:4" ht="27.6">
      <c r="A2407" s="68" t="s">
        <v>2856</v>
      </c>
      <c r="B2407" s="68" t="s">
        <v>250</v>
      </c>
      <c r="C2407" s="68" t="s">
        <v>435</v>
      </c>
      <c r="D2407" s="68" t="s">
        <v>48</v>
      </c>
    </row>
    <row r="2408" spans="1:4">
      <c r="A2408" s="68" t="s">
        <v>2857</v>
      </c>
      <c r="B2408" s="68" t="s">
        <v>250</v>
      </c>
      <c r="C2408" s="68" t="s">
        <v>435</v>
      </c>
      <c r="D2408" s="68" t="s">
        <v>648</v>
      </c>
    </row>
    <row r="2409" spans="1:4" ht="27.6">
      <c r="A2409" s="68" t="s">
        <v>2858</v>
      </c>
      <c r="B2409" s="68" t="s">
        <v>250</v>
      </c>
      <c r="C2409" s="68" t="s">
        <v>435</v>
      </c>
      <c r="D2409" s="68" t="s">
        <v>3</v>
      </c>
    </row>
    <row r="2410" spans="1:4" ht="27.6">
      <c r="A2410" s="68" t="s">
        <v>2859</v>
      </c>
      <c r="B2410" s="68" t="s">
        <v>250</v>
      </c>
      <c r="C2410" s="68" t="s">
        <v>435</v>
      </c>
      <c r="D2410" s="68" t="s">
        <v>48</v>
      </c>
    </row>
    <row r="2411" spans="1:4">
      <c r="A2411" s="68" t="s">
        <v>2860</v>
      </c>
      <c r="B2411" s="68" t="s">
        <v>250</v>
      </c>
      <c r="C2411" s="68" t="s">
        <v>435</v>
      </c>
      <c r="D2411" s="68" t="s">
        <v>648</v>
      </c>
    </row>
    <row r="2412" spans="1:4" ht="27.6">
      <c r="A2412" s="68" t="s">
        <v>2861</v>
      </c>
      <c r="B2412" s="68" t="s">
        <v>251</v>
      </c>
      <c r="C2412" s="68" t="s">
        <v>568</v>
      </c>
      <c r="D2412" s="68" t="s">
        <v>3</v>
      </c>
    </row>
    <row r="2413" spans="1:4" ht="41.45">
      <c r="A2413" s="68" t="s">
        <v>2862</v>
      </c>
      <c r="B2413" s="68" t="s">
        <v>251</v>
      </c>
      <c r="C2413" s="68" t="s">
        <v>568</v>
      </c>
      <c r="D2413" s="68" t="s">
        <v>48</v>
      </c>
    </row>
    <row r="2414" spans="1:4" ht="27.6">
      <c r="A2414" s="68" t="s">
        <v>2863</v>
      </c>
      <c r="B2414" s="68" t="s">
        <v>252</v>
      </c>
      <c r="C2414" s="68" t="s">
        <v>352</v>
      </c>
      <c r="D2414" s="68" t="s">
        <v>48</v>
      </c>
    </row>
    <row r="2415" spans="1:4" ht="27.6">
      <c r="A2415" s="68" t="s">
        <v>2864</v>
      </c>
      <c r="B2415" s="68" t="s">
        <v>252</v>
      </c>
      <c r="C2415" s="68" t="s">
        <v>352</v>
      </c>
      <c r="D2415" s="68" t="s">
        <v>48</v>
      </c>
    </row>
    <row r="2416" spans="1:4" ht="41.45">
      <c r="A2416" s="68" t="s">
        <v>2865</v>
      </c>
      <c r="B2416" s="68" t="s">
        <v>252</v>
      </c>
      <c r="C2416" s="68" t="s">
        <v>352</v>
      </c>
      <c r="D2416" s="68" t="s">
        <v>48</v>
      </c>
    </row>
    <row r="2417" spans="1:4" ht="27.6">
      <c r="A2417" s="68" t="s">
        <v>2866</v>
      </c>
      <c r="B2417" s="68" t="s">
        <v>252</v>
      </c>
      <c r="C2417" s="68" t="s">
        <v>352</v>
      </c>
      <c r="D2417" s="68" t="s">
        <v>48</v>
      </c>
    </row>
    <row r="2418" spans="1:4" ht="41.45">
      <c r="A2418" s="68" t="s">
        <v>2867</v>
      </c>
      <c r="B2418" s="68" t="s">
        <v>252</v>
      </c>
      <c r="C2418" s="68" t="s">
        <v>352</v>
      </c>
      <c r="D2418" s="68" t="s">
        <v>48</v>
      </c>
    </row>
    <row r="2419" spans="1:4" ht="27.6">
      <c r="A2419" s="68" t="s">
        <v>2868</v>
      </c>
      <c r="B2419" s="68" t="s">
        <v>252</v>
      </c>
      <c r="C2419" s="68" t="s">
        <v>352</v>
      </c>
      <c r="D2419" s="68" t="s">
        <v>48</v>
      </c>
    </row>
    <row r="2420" spans="1:4" ht="27.6">
      <c r="A2420" s="68" t="s">
        <v>2869</v>
      </c>
      <c r="B2420" s="68" t="s">
        <v>253</v>
      </c>
      <c r="C2420" s="68" t="s">
        <v>368</v>
      </c>
      <c r="D2420" s="68" t="s">
        <v>48</v>
      </c>
    </row>
    <row r="2421" spans="1:4" ht="41.45">
      <c r="A2421" s="68" t="s">
        <v>2870</v>
      </c>
      <c r="B2421" s="68" t="s">
        <v>254</v>
      </c>
      <c r="C2421" s="68" t="s">
        <v>904</v>
      </c>
      <c r="D2421" s="68" t="s">
        <v>648</v>
      </c>
    </row>
    <row r="2422" spans="1:4" ht="41.45">
      <c r="A2422" s="68" t="s">
        <v>2871</v>
      </c>
      <c r="B2422" s="68" t="s">
        <v>254</v>
      </c>
      <c r="C2422" s="68" t="s">
        <v>904</v>
      </c>
      <c r="D2422" s="68" t="s">
        <v>648</v>
      </c>
    </row>
    <row r="2423" spans="1:4" ht="27.6">
      <c r="A2423" s="68" t="s">
        <v>2872</v>
      </c>
      <c r="B2423" s="68" t="s">
        <v>254</v>
      </c>
      <c r="C2423" s="68" t="s">
        <v>904</v>
      </c>
      <c r="D2423" s="68" t="s">
        <v>3</v>
      </c>
    </row>
    <row r="2424" spans="1:4">
      <c r="A2424" s="68" t="s">
        <v>2873</v>
      </c>
      <c r="B2424" s="68" t="s">
        <v>254</v>
      </c>
      <c r="C2424" s="68" t="s">
        <v>904</v>
      </c>
      <c r="D2424" s="68" t="s">
        <v>648</v>
      </c>
    </row>
    <row r="2425" spans="1:4">
      <c r="A2425" s="68" t="s">
        <v>908</v>
      </c>
      <c r="B2425" s="68" t="s">
        <v>254</v>
      </c>
      <c r="C2425" s="68" t="s">
        <v>904</v>
      </c>
      <c r="D2425" s="68" t="s">
        <v>648</v>
      </c>
    </row>
    <row r="2426" spans="1:4">
      <c r="A2426" s="68" t="s">
        <v>908</v>
      </c>
      <c r="B2426" s="68" t="s">
        <v>254</v>
      </c>
      <c r="C2426" s="68" t="s">
        <v>904</v>
      </c>
      <c r="D2426" s="68" t="s">
        <v>3</v>
      </c>
    </row>
    <row r="2427" spans="1:4">
      <c r="A2427" s="68" t="s">
        <v>2874</v>
      </c>
      <c r="B2427" s="68" t="s">
        <v>254</v>
      </c>
      <c r="C2427" s="68" t="s">
        <v>904</v>
      </c>
      <c r="D2427" s="68" t="s">
        <v>648</v>
      </c>
    </row>
    <row r="2428" spans="1:4">
      <c r="A2428" s="68" t="s">
        <v>2875</v>
      </c>
      <c r="B2428" s="68" t="s">
        <v>254</v>
      </c>
      <c r="C2428" s="68" t="s">
        <v>904</v>
      </c>
      <c r="D2428" s="68" t="s">
        <v>648</v>
      </c>
    </row>
    <row r="2429" spans="1:4" ht="27.6">
      <c r="A2429" s="68" t="s">
        <v>2876</v>
      </c>
      <c r="B2429" s="68" t="s">
        <v>254</v>
      </c>
      <c r="C2429" s="68" t="s">
        <v>904</v>
      </c>
      <c r="D2429" s="68" t="s">
        <v>648</v>
      </c>
    </row>
    <row r="2430" spans="1:4" ht="27.6">
      <c r="A2430" s="68" t="s">
        <v>2877</v>
      </c>
      <c r="B2430" s="68" t="s">
        <v>254</v>
      </c>
      <c r="C2430" s="68" t="s">
        <v>904</v>
      </c>
      <c r="D2430" s="68" t="s">
        <v>3</v>
      </c>
    </row>
    <row r="2431" spans="1:4">
      <c r="A2431" s="68" t="s">
        <v>2878</v>
      </c>
      <c r="B2431" s="68" t="s">
        <v>254</v>
      </c>
      <c r="C2431" s="68" t="s">
        <v>904</v>
      </c>
      <c r="D2431" s="68" t="s">
        <v>648</v>
      </c>
    </row>
    <row r="2432" spans="1:4" ht="27.6">
      <c r="A2432" s="68" t="s">
        <v>2879</v>
      </c>
      <c r="B2432" s="68" t="s">
        <v>254</v>
      </c>
      <c r="C2432" s="68" t="s">
        <v>904</v>
      </c>
      <c r="D2432" s="68" t="s">
        <v>48</v>
      </c>
    </row>
    <row r="2433" spans="1:4" ht="27.6">
      <c r="A2433" s="68" t="s">
        <v>2880</v>
      </c>
      <c r="B2433" s="68" t="s">
        <v>254</v>
      </c>
      <c r="C2433" s="68" t="s">
        <v>904</v>
      </c>
      <c r="D2433" s="68" t="s">
        <v>48</v>
      </c>
    </row>
    <row r="2434" spans="1:4" ht="27.6">
      <c r="A2434" s="68" t="s">
        <v>2881</v>
      </c>
      <c r="B2434" s="68" t="s">
        <v>254</v>
      </c>
      <c r="C2434" s="68" t="s">
        <v>904</v>
      </c>
      <c r="D2434" s="68" t="s">
        <v>48</v>
      </c>
    </row>
    <row r="2435" spans="1:4" ht="27.6">
      <c r="A2435" s="68" t="s">
        <v>2882</v>
      </c>
      <c r="B2435" s="68" t="s">
        <v>254</v>
      </c>
      <c r="C2435" s="68" t="s">
        <v>904</v>
      </c>
      <c r="D2435" s="68" t="s">
        <v>3</v>
      </c>
    </row>
    <row r="2436" spans="1:4" ht="27.6">
      <c r="A2436" s="68" t="s">
        <v>2883</v>
      </c>
      <c r="B2436" s="68" t="s">
        <v>254</v>
      </c>
      <c r="C2436" s="68" t="s">
        <v>904</v>
      </c>
      <c r="D2436" s="68" t="s">
        <v>646</v>
      </c>
    </row>
    <row r="2437" spans="1:4" ht="27.6">
      <c r="A2437" s="68" t="s">
        <v>2884</v>
      </c>
      <c r="B2437" s="68" t="s">
        <v>254</v>
      </c>
      <c r="C2437" s="68" t="s">
        <v>904</v>
      </c>
      <c r="D2437" s="68" t="s">
        <v>48</v>
      </c>
    </row>
    <row r="2438" spans="1:4" ht="27.6">
      <c r="A2438" s="68" t="s">
        <v>2885</v>
      </c>
      <c r="B2438" s="68" t="s">
        <v>254</v>
      </c>
      <c r="C2438" s="68" t="s">
        <v>904</v>
      </c>
      <c r="D2438" s="68" t="s">
        <v>48</v>
      </c>
    </row>
    <row r="2439" spans="1:4" ht="27.6">
      <c r="A2439" s="68" t="s">
        <v>2886</v>
      </c>
      <c r="B2439" s="68" t="s">
        <v>254</v>
      </c>
      <c r="C2439" s="68" t="s">
        <v>904</v>
      </c>
      <c r="D2439" s="68" t="s">
        <v>648</v>
      </c>
    </row>
    <row r="2440" spans="1:4" ht="27.6">
      <c r="A2440" s="68" t="s">
        <v>2887</v>
      </c>
      <c r="B2440" s="68" t="s">
        <v>254</v>
      </c>
      <c r="C2440" s="68" t="s">
        <v>904</v>
      </c>
      <c r="D2440" s="68" t="s">
        <v>648</v>
      </c>
    </row>
    <row r="2441" spans="1:4">
      <c r="A2441" s="68" t="s">
        <v>797</v>
      </c>
      <c r="B2441" s="68" t="s">
        <v>254</v>
      </c>
      <c r="C2441" s="68" t="s">
        <v>904</v>
      </c>
      <c r="D2441" s="68" t="s">
        <v>646</v>
      </c>
    </row>
    <row r="2442" spans="1:4" ht="27.6">
      <c r="A2442" s="68" t="s">
        <v>2888</v>
      </c>
      <c r="B2442" s="68" t="s">
        <v>254</v>
      </c>
      <c r="C2442" s="68" t="s">
        <v>904</v>
      </c>
      <c r="D2442" s="68" t="s">
        <v>3</v>
      </c>
    </row>
    <row r="2443" spans="1:4">
      <c r="A2443" s="68" t="s">
        <v>2889</v>
      </c>
      <c r="B2443" s="68" t="s">
        <v>254</v>
      </c>
      <c r="C2443" s="68" t="s">
        <v>904</v>
      </c>
      <c r="D2443" s="68" t="s">
        <v>3</v>
      </c>
    </row>
    <row r="2444" spans="1:4" ht="27.6">
      <c r="A2444" s="68" t="s">
        <v>2890</v>
      </c>
      <c r="B2444" s="68" t="s">
        <v>254</v>
      </c>
      <c r="C2444" s="68" t="s">
        <v>904</v>
      </c>
      <c r="D2444" s="68" t="s">
        <v>48</v>
      </c>
    </row>
    <row r="2445" spans="1:4">
      <c r="A2445" s="68" t="s">
        <v>726</v>
      </c>
      <c r="B2445" s="68" t="s">
        <v>254</v>
      </c>
      <c r="C2445" s="68" t="s">
        <v>904</v>
      </c>
      <c r="D2445" s="68" t="s">
        <v>3</v>
      </c>
    </row>
    <row r="2446" spans="1:4">
      <c r="A2446" s="68" t="s">
        <v>2891</v>
      </c>
      <c r="B2446" s="68" t="s">
        <v>254</v>
      </c>
      <c r="C2446" s="68" t="s">
        <v>904</v>
      </c>
      <c r="D2446" s="68" t="s">
        <v>3</v>
      </c>
    </row>
    <row r="2447" spans="1:4" ht="27.6">
      <c r="A2447" s="68" t="s">
        <v>2892</v>
      </c>
      <c r="B2447" s="68" t="s">
        <v>254</v>
      </c>
      <c r="C2447" s="68" t="s">
        <v>904</v>
      </c>
      <c r="D2447" s="68" t="s">
        <v>648</v>
      </c>
    </row>
    <row r="2448" spans="1:4" ht="41.45">
      <c r="A2448" s="68" t="s">
        <v>2893</v>
      </c>
      <c r="B2448" s="68" t="s">
        <v>254</v>
      </c>
      <c r="C2448" s="68" t="s">
        <v>904</v>
      </c>
      <c r="D2448" s="68" t="s">
        <v>48</v>
      </c>
    </row>
    <row r="2449" spans="1:4" ht="27.6">
      <c r="A2449" s="68" t="s">
        <v>2894</v>
      </c>
      <c r="B2449" s="68" t="s">
        <v>254</v>
      </c>
      <c r="C2449" s="68" t="s">
        <v>904</v>
      </c>
      <c r="D2449" s="68" t="s">
        <v>648</v>
      </c>
    </row>
    <row r="2450" spans="1:4">
      <c r="A2450" s="68" t="s">
        <v>2895</v>
      </c>
      <c r="B2450" s="68" t="s">
        <v>254</v>
      </c>
      <c r="C2450" s="68" t="s">
        <v>904</v>
      </c>
      <c r="D2450" s="68" t="s">
        <v>648</v>
      </c>
    </row>
    <row r="2451" spans="1:4">
      <c r="A2451" s="68" t="s">
        <v>2896</v>
      </c>
      <c r="B2451" s="68" t="s">
        <v>254</v>
      </c>
      <c r="C2451" s="68" t="s">
        <v>904</v>
      </c>
      <c r="D2451" s="68" t="s">
        <v>648</v>
      </c>
    </row>
    <row r="2452" spans="1:4" ht="27.6">
      <c r="A2452" s="68" t="s">
        <v>2897</v>
      </c>
      <c r="B2452" s="68" t="s">
        <v>254</v>
      </c>
      <c r="C2452" s="68" t="s">
        <v>904</v>
      </c>
      <c r="D2452" s="68" t="s">
        <v>648</v>
      </c>
    </row>
    <row r="2453" spans="1:4">
      <c r="A2453" s="68" t="s">
        <v>2898</v>
      </c>
      <c r="B2453" s="68" t="s">
        <v>255</v>
      </c>
      <c r="C2453" s="68" t="s">
        <v>904</v>
      </c>
      <c r="D2453" s="68" t="s">
        <v>648</v>
      </c>
    </row>
    <row r="2454" spans="1:4" ht="55.15">
      <c r="A2454" s="68" t="s">
        <v>2899</v>
      </c>
      <c r="B2454" s="68" t="s">
        <v>255</v>
      </c>
      <c r="C2454" s="68" t="s">
        <v>904</v>
      </c>
      <c r="D2454" s="68" t="s">
        <v>48</v>
      </c>
    </row>
    <row r="2455" spans="1:4">
      <c r="A2455" s="68" t="s">
        <v>2900</v>
      </c>
      <c r="B2455" s="68" t="s">
        <v>255</v>
      </c>
      <c r="C2455" s="68" t="s">
        <v>904</v>
      </c>
      <c r="D2455" s="68" t="s">
        <v>648</v>
      </c>
    </row>
    <row r="2456" spans="1:4" ht="27.6">
      <c r="A2456" s="68" t="s">
        <v>2901</v>
      </c>
      <c r="B2456" s="68" t="s">
        <v>255</v>
      </c>
      <c r="C2456" s="68" t="s">
        <v>904</v>
      </c>
      <c r="D2456" s="68" t="s">
        <v>48</v>
      </c>
    </row>
    <row r="2457" spans="1:4" ht="27.6">
      <c r="A2457" s="68" t="s">
        <v>2902</v>
      </c>
      <c r="B2457" s="68" t="s">
        <v>255</v>
      </c>
      <c r="C2457" s="68" t="s">
        <v>904</v>
      </c>
      <c r="D2457" s="68" t="s">
        <v>648</v>
      </c>
    </row>
    <row r="2458" spans="1:4">
      <c r="A2458" s="68" t="s">
        <v>1224</v>
      </c>
      <c r="B2458" s="68" t="s">
        <v>255</v>
      </c>
      <c r="C2458" s="68" t="s">
        <v>904</v>
      </c>
      <c r="D2458" s="68" t="s">
        <v>3</v>
      </c>
    </row>
    <row r="2459" spans="1:4" ht="41.45">
      <c r="A2459" s="68" t="s">
        <v>2903</v>
      </c>
      <c r="B2459" s="68" t="s">
        <v>255</v>
      </c>
      <c r="C2459" s="68" t="s">
        <v>904</v>
      </c>
      <c r="D2459" s="68" t="s">
        <v>48</v>
      </c>
    </row>
    <row r="2460" spans="1:4" ht="27.6">
      <c r="A2460" s="68" t="s">
        <v>2904</v>
      </c>
      <c r="B2460" s="68" t="s">
        <v>255</v>
      </c>
      <c r="C2460" s="68" t="s">
        <v>904</v>
      </c>
      <c r="D2460" s="68" t="s">
        <v>648</v>
      </c>
    </row>
    <row r="2461" spans="1:4" ht="27.6">
      <c r="A2461" s="68" t="s">
        <v>2905</v>
      </c>
      <c r="B2461" s="68" t="s">
        <v>255</v>
      </c>
      <c r="C2461" s="68" t="s">
        <v>904</v>
      </c>
      <c r="D2461" s="68" t="s">
        <v>48</v>
      </c>
    </row>
    <row r="2462" spans="1:4" ht="27.6">
      <c r="A2462" s="68" t="s">
        <v>2906</v>
      </c>
      <c r="B2462" s="68" t="s">
        <v>255</v>
      </c>
      <c r="C2462" s="68" t="s">
        <v>904</v>
      </c>
      <c r="D2462" s="68" t="s">
        <v>48</v>
      </c>
    </row>
    <row r="2463" spans="1:4" ht="27.6">
      <c r="A2463" s="68" t="s">
        <v>2907</v>
      </c>
      <c r="B2463" s="68" t="s">
        <v>255</v>
      </c>
      <c r="C2463" s="68" t="s">
        <v>904</v>
      </c>
      <c r="D2463" s="68" t="s">
        <v>48</v>
      </c>
    </row>
    <row r="2464" spans="1:4" ht="27.6">
      <c r="A2464" s="68" t="s">
        <v>2908</v>
      </c>
      <c r="B2464" s="68" t="s">
        <v>255</v>
      </c>
      <c r="C2464" s="68" t="s">
        <v>904</v>
      </c>
      <c r="D2464" s="68" t="s">
        <v>48</v>
      </c>
    </row>
    <row r="2465" spans="1:4">
      <c r="A2465" s="68" t="s">
        <v>2909</v>
      </c>
      <c r="B2465" s="68" t="s">
        <v>255</v>
      </c>
      <c r="C2465" s="68" t="s">
        <v>904</v>
      </c>
      <c r="D2465" s="68" t="s">
        <v>648</v>
      </c>
    </row>
    <row r="2466" spans="1:4">
      <c r="A2466" s="68" t="s">
        <v>2910</v>
      </c>
      <c r="B2466" s="68" t="s">
        <v>255</v>
      </c>
      <c r="C2466" s="68" t="s">
        <v>904</v>
      </c>
      <c r="D2466" s="68" t="s">
        <v>648</v>
      </c>
    </row>
    <row r="2467" spans="1:4">
      <c r="A2467" s="68" t="s">
        <v>2911</v>
      </c>
      <c r="B2467" s="68" t="s">
        <v>255</v>
      </c>
      <c r="C2467" s="68" t="s">
        <v>904</v>
      </c>
      <c r="D2467" s="68" t="s">
        <v>648</v>
      </c>
    </row>
    <row r="2468" spans="1:4">
      <c r="A2468" s="68" t="s">
        <v>2390</v>
      </c>
      <c r="B2468" s="68" t="s">
        <v>255</v>
      </c>
      <c r="C2468" s="68" t="s">
        <v>904</v>
      </c>
      <c r="D2468" s="68" t="s">
        <v>648</v>
      </c>
    </row>
    <row r="2469" spans="1:4" ht="27.6">
      <c r="A2469" s="68" t="s">
        <v>2912</v>
      </c>
      <c r="B2469" s="68" t="s">
        <v>255</v>
      </c>
      <c r="C2469" s="68" t="s">
        <v>904</v>
      </c>
      <c r="D2469" s="68" t="s">
        <v>48</v>
      </c>
    </row>
    <row r="2470" spans="1:4" ht="27.6">
      <c r="A2470" s="68" t="s">
        <v>2913</v>
      </c>
      <c r="B2470" s="68" t="s">
        <v>255</v>
      </c>
      <c r="C2470" s="68" t="s">
        <v>904</v>
      </c>
      <c r="D2470" s="68" t="s">
        <v>48</v>
      </c>
    </row>
    <row r="2471" spans="1:4">
      <c r="A2471" s="68" t="s">
        <v>2914</v>
      </c>
      <c r="B2471" s="68" t="s">
        <v>255</v>
      </c>
      <c r="C2471" s="68" t="s">
        <v>904</v>
      </c>
      <c r="D2471" s="68" t="s">
        <v>3</v>
      </c>
    </row>
    <row r="2472" spans="1:4" ht="41.45">
      <c r="A2472" s="68" t="s">
        <v>2915</v>
      </c>
      <c r="B2472" s="68" t="s">
        <v>255</v>
      </c>
      <c r="C2472" s="68" t="s">
        <v>904</v>
      </c>
      <c r="D2472" s="68" t="s">
        <v>648</v>
      </c>
    </row>
    <row r="2473" spans="1:4">
      <c r="A2473" s="68" t="s">
        <v>1160</v>
      </c>
      <c r="B2473" s="68" t="s">
        <v>255</v>
      </c>
      <c r="C2473" s="68" t="s">
        <v>904</v>
      </c>
      <c r="D2473" s="68" t="s">
        <v>3</v>
      </c>
    </row>
    <row r="2474" spans="1:4" ht="27.6">
      <c r="A2474" s="68" t="s">
        <v>2916</v>
      </c>
      <c r="B2474" s="68" t="s">
        <v>255</v>
      </c>
      <c r="C2474" s="68" t="s">
        <v>904</v>
      </c>
      <c r="D2474" s="68" t="s">
        <v>48</v>
      </c>
    </row>
    <row r="2475" spans="1:4" ht="27.6">
      <c r="A2475" s="68" t="s">
        <v>2917</v>
      </c>
      <c r="B2475" s="68" t="s">
        <v>255</v>
      </c>
      <c r="C2475" s="68" t="s">
        <v>904</v>
      </c>
      <c r="D2475" s="68" t="s">
        <v>3</v>
      </c>
    </row>
    <row r="2476" spans="1:4" ht="27.6">
      <c r="A2476" s="68" t="s">
        <v>2918</v>
      </c>
      <c r="B2476" s="68" t="s">
        <v>255</v>
      </c>
      <c r="C2476" s="68" t="s">
        <v>904</v>
      </c>
      <c r="D2476" s="68" t="s">
        <v>3</v>
      </c>
    </row>
    <row r="2477" spans="1:4" ht="27.6">
      <c r="A2477" s="68" t="s">
        <v>2919</v>
      </c>
      <c r="B2477" s="68" t="s">
        <v>255</v>
      </c>
      <c r="C2477" s="68" t="s">
        <v>904</v>
      </c>
      <c r="D2477" s="68" t="s">
        <v>646</v>
      </c>
    </row>
    <row r="2478" spans="1:4" ht="27.6">
      <c r="A2478" s="68" t="s">
        <v>2920</v>
      </c>
      <c r="B2478" s="68" t="s">
        <v>255</v>
      </c>
      <c r="C2478" s="68" t="s">
        <v>904</v>
      </c>
      <c r="D2478" s="68" t="s">
        <v>48</v>
      </c>
    </row>
    <row r="2479" spans="1:4" ht="27.6">
      <c r="A2479" s="68" t="s">
        <v>2921</v>
      </c>
      <c r="B2479" s="68" t="s">
        <v>255</v>
      </c>
      <c r="C2479" s="68" t="s">
        <v>904</v>
      </c>
      <c r="D2479" s="68" t="s">
        <v>48</v>
      </c>
    </row>
    <row r="2480" spans="1:4">
      <c r="A2480" s="68" t="s">
        <v>2922</v>
      </c>
      <c r="B2480" s="68" t="s">
        <v>255</v>
      </c>
      <c r="C2480" s="68" t="s">
        <v>904</v>
      </c>
      <c r="D2480" s="68" t="s">
        <v>3</v>
      </c>
    </row>
    <row r="2481" spans="1:4" ht="27.6">
      <c r="A2481" s="68" t="s">
        <v>2923</v>
      </c>
      <c r="B2481" s="68" t="s">
        <v>255</v>
      </c>
      <c r="C2481" s="68" t="s">
        <v>904</v>
      </c>
      <c r="D2481" s="68" t="s">
        <v>3</v>
      </c>
    </row>
    <row r="2482" spans="1:4" ht="27.6">
      <c r="A2482" s="68" t="s">
        <v>2924</v>
      </c>
      <c r="B2482" s="68" t="s">
        <v>255</v>
      </c>
      <c r="C2482" s="68" t="s">
        <v>904</v>
      </c>
      <c r="D2482" s="68" t="s">
        <v>3</v>
      </c>
    </row>
    <row r="2483" spans="1:4">
      <c r="A2483" s="68" t="s">
        <v>2925</v>
      </c>
      <c r="B2483" s="68" t="s">
        <v>255</v>
      </c>
      <c r="C2483" s="68" t="s">
        <v>904</v>
      </c>
      <c r="D2483" s="68" t="s">
        <v>3</v>
      </c>
    </row>
    <row r="2484" spans="1:4">
      <c r="A2484" s="68" t="s">
        <v>1875</v>
      </c>
      <c r="B2484" s="68" t="s">
        <v>255</v>
      </c>
      <c r="C2484" s="68" t="s">
        <v>904</v>
      </c>
      <c r="D2484" s="68" t="s">
        <v>648</v>
      </c>
    </row>
    <row r="2485" spans="1:4" ht="27.6">
      <c r="A2485" s="68" t="s">
        <v>1875</v>
      </c>
      <c r="B2485" s="68" t="s">
        <v>255</v>
      </c>
      <c r="C2485" s="68" t="s">
        <v>904</v>
      </c>
      <c r="D2485" s="68" t="s">
        <v>48</v>
      </c>
    </row>
    <row r="2486" spans="1:4">
      <c r="A2486" s="68" t="s">
        <v>2926</v>
      </c>
      <c r="B2486" s="68" t="s">
        <v>255</v>
      </c>
      <c r="C2486" s="68" t="s">
        <v>904</v>
      </c>
      <c r="D2486" s="68" t="s">
        <v>648</v>
      </c>
    </row>
    <row r="2487" spans="1:4" ht="27.6">
      <c r="A2487" s="68" t="s">
        <v>2927</v>
      </c>
      <c r="B2487" s="68" t="s">
        <v>255</v>
      </c>
      <c r="C2487" s="68" t="s">
        <v>904</v>
      </c>
      <c r="D2487" s="68" t="s">
        <v>48</v>
      </c>
    </row>
    <row r="2488" spans="1:4" ht="27.6">
      <c r="A2488" s="68" t="s">
        <v>2928</v>
      </c>
      <c r="B2488" s="68" t="s">
        <v>255</v>
      </c>
      <c r="C2488" s="68" t="s">
        <v>904</v>
      </c>
      <c r="D2488" s="68" t="s">
        <v>3</v>
      </c>
    </row>
    <row r="2489" spans="1:4">
      <c r="A2489" s="68" t="s">
        <v>2929</v>
      </c>
      <c r="B2489" s="68" t="s">
        <v>255</v>
      </c>
      <c r="C2489" s="68" t="s">
        <v>904</v>
      </c>
      <c r="D2489" s="68" t="s">
        <v>646</v>
      </c>
    </row>
    <row r="2490" spans="1:4" ht="27.6">
      <c r="A2490" s="68" t="s">
        <v>2930</v>
      </c>
      <c r="B2490" s="68" t="s">
        <v>255</v>
      </c>
      <c r="C2490" s="68" t="s">
        <v>904</v>
      </c>
      <c r="D2490" s="68" t="s">
        <v>48</v>
      </c>
    </row>
    <row r="2491" spans="1:4">
      <c r="A2491" s="68" t="s">
        <v>2931</v>
      </c>
      <c r="B2491" s="68" t="s">
        <v>255</v>
      </c>
      <c r="C2491" s="68" t="s">
        <v>904</v>
      </c>
      <c r="D2491" s="68" t="s">
        <v>646</v>
      </c>
    </row>
    <row r="2492" spans="1:4" ht="27.6">
      <c r="A2492" s="68" t="s">
        <v>2932</v>
      </c>
      <c r="B2492" s="68" t="s">
        <v>255</v>
      </c>
      <c r="C2492" s="68" t="s">
        <v>904</v>
      </c>
      <c r="D2492" s="68" t="s">
        <v>48</v>
      </c>
    </row>
    <row r="2493" spans="1:4" ht="27.6">
      <c r="A2493" s="68" t="s">
        <v>2933</v>
      </c>
      <c r="B2493" s="68" t="s">
        <v>255</v>
      </c>
      <c r="C2493" s="68" t="s">
        <v>904</v>
      </c>
      <c r="D2493" s="68" t="s">
        <v>3</v>
      </c>
    </row>
    <row r="2494" spans="1:4" ht="27.6">
      <c r="A2494" s="68" t="s">
        <v>2934</v>
      </c>
      <c r="B2494" s="68" t="s">
        <v>255</v>
      </c>
      <c r="C2494" s="68" t="s">
        <v>904</v>
      </c>
      <c r="D2494" s="68" t="s">
        <v>48</v>
      </c>
    </row>
    <row r="2495" spans="1:4" ht="27.6">
      <c r="A2495" s="68" t="s">
        <v>2935</v>
      </c>
      <c r="B2495" s="68" t="s">
        <v>255</v>
      </c>
      <c r="C2495" s="68" t="s">
        <v>904</v>
      </c>
      <c r="D2495" s="68" t="s">
        <v>48</v>
      </c>
    </row>
    <row r="2496" spans="1:4" ht="27.6">
      <c r="A2496" s="68" t="s">
        <v>2936</v>
      </c>
      <c r="B2496" s="68" t="s">
        <v>255</v>
      </c>
      <c r="C2496" s="68" t="s">
        <v>904</v>
      </c>
      <c r="D2496" s="68" t="s">
        <v>48</v>
      </c>
    </row>
    <row r="2497" spans="1:4" ht="27.6">
      <c r="A2497" s="68" t="s">
        <v>2937</v>
      </c>
      <c r="B2497" s="68" t="s">
        <v>255</v>
      </c>
      <c r="C2497" s="68" t="s">
        <v>904</v>
      </c>
      <c r="D2497" s="68" t="s">
        <v>48</v>
      </c>
    </row>
    <row r="2498" spans="1:4">
      <c r="A2498" s="68" t="s">
        <v>2938</v>
      </c>
      <c r="B2498" s="68" t="s">
        <v>255</v>
      </c>
      <c r="C2498" s="68" t="s">
        <v>904</v>
      </c>
      <c r="D2498" s="68" t="s">
        <v>3</v>
      </c>
    </row>
    <row r="2499" spans="1:4" ht="27.6">
      <c r="A2499" s="68" t="s">
        <v>2939</v>
      </c>
      <c r="B2499" s="68" t="s">
        <v>255</v>
      </c>
      <c r="C2499" s="68" t="s">
        <v>904</v>
      </c>
      <c r="D2499" s="68" t="s">
        <v>48</v>
      </c>
    </row>
    <row r="2500" spans="1:4" ht="27.6">
      <c r="A2500" s="68" t="s">
        <v>2940</v>
      </c>
      <c r="B2500" s="68" t="s">
        <v>255</v>
      </c>
      <c r="C2500" s="68" t="s">
        <v>904</v>
      </c>
      <c r="D2500" s="68" t="s">
        <v>3</v>
      </c>
    </row>
    <row r="2501" spans="1:4" ht="27.6">
      <c r="A2501" s="68" t="s">
        <v>2941</v>
      </c>
      <c r="B2501" s="68" t="s">
        <v>256</v>
      </c>
      <c r="C2501" s="68" t="s">
        <v>373</v>
      </c>
      <c r="D2501" s="68" t="s">
        <v>648</v>
      </c>
    </row>
    <row r="2502" spans="1:4">
      <c r="A2502" s="68" t="s">
        <v>2942</v>
      </c>
      <c r="B2502" s="68" t="s">
        <v>256</v>
      </c>
      <c r="C2502" s="68" t="s">
        <v>373</v>
      </c>
      <c r="D2502" s="68" t="s">
        <v>648</v>
      </c>
    </row>
    <row r="2503" spans="1:4" ht="27.6">
      <c r="A2503" s="68" t="s">
        <v>2943</v>
      </c>
      <c r="B2503" s="68" t="s">
        <v>256</v>
      </c>
      <c r="C2503" s="68" t="s">
        <v>373</v>
      </c>
      <c r="D2503" s="68" t="s">
        <v>48</v>
      </c>
    </row>
    <row r="2504" spans="1:4" ht="27.6">
      <c r="A2504" s="68" t="s">
        <v>2944</v>
      </c>
      <c r="B2504" s="68" t="s">
        <v>256</v>
      </c>
      <c r="C2504" s="68" t="s">
        <v>373</v>
      </c>
      <c r="D2504" s="68" t="s">
        <v>648</v>
      </c>
    </row>
    <row r="2505" spans="1:4" ht="27.6">
      <c r="A2505" s="68" t="s">
        <v>2945</v>
      </c>
      <c r="B2505" s="68" t="s">
        <v>256</v>
      </c>
      <c r="C2505" s="68" t="s">
        <v>373</v>
      </c>
      <c r="D2505" s="68" t="s">
        <v>48</v>
      </c>
    </row>
    <row r="2506" spans="1:4">
      <c r="A2506" s="68" t="s">
        <v>1443</v>
      </c>
      <c r="B2506" s="68" t="s">
        <v>256</v>
      </c>
      <c r="C2506" s="68" t="s">
        <v>373</v>
      </c>
      <c r="D2506" s="68" t="s">
        <v>3</v>
      </c>
    </row>
    <row r="2507" spans="1:4" ht="27.6">
      <c r="A2507" s="68" t="s">
        <v>2946</v>
      </c>
      <c r="B2507" s="68" t="s">
        <v>256</v>
      </c>
      <c r="C2507" s="68" t="s">
        <v>373</v>
      </c>
      <c r="D2507" s="68" t="s">
        <v>48</v>
      </c>
    </row>
    <row r="2508" spans="1:4" ht="27.6">
      <c r="A2508" s="68" t="s">
        <v>2947</v>
      </c>
      <c r="B2508" s="68" t="s">
        <v>256</v>
      </c>
      <c r="C2508" s="68" t="s">
        <v>373</v>
      </c>
      <c r="D2508" s="68" t="s">
        <v>648</v>
      </c>
    </row>
    <row r="2509" spans="1:4" ht="27.6">
      <c r="A2509" s="68" t="s">
        <v>2948</v>
      </c>
      <c r="B2509" s="68" t="s">
        <v>257</v>
      </c>
      <c r="C2509" s="68" t="s">
        <v>904</v>
      </c>
      <c r="D2509" s="68" t="s">
        <v>48</v>
      </c>
    </row>
    <row r="2510" spans="1:4">
      <c r="A2510" s="68" t="s">
        <v>2949</v>
      </c>
      <c r="B2510" s="68" t="s">
        <v>257</v>
      </c>
      <c r="C2510" s="68" t="s">
        <v>904</v>
      </c>
      <c r="D2510" s="68" t="s">
        <v>648</v>
      </c>
    </row>
    <row r="2511" spans="1:4" ht="41.45">
      <c r="A2511" s="68" t="s">
        <v>2950</v>
      </c>
      <c r="B2511" s="68" t="s">
        <v>257</v>
      </c>
      <c r="C2511" s="68" t="s">
        <v>904</v>
      </c>
      <c r="D2511" s="68" t="s">
        <v>3</v>
      </c>
    </row>
    <row r="2512" spans="1:4" ht="27.6">
      <c r="A2512" s="68" t="s">
        <v>2951</v>
      </c>
      <c r="B2512" s="68" t="s">
        <v>257</v>
      </c>
      <c r="C2512" s="68" t="s">
        <v>904</v>
      </c>
      <c r="D2512" s="68" t="s">
        <v>648</v>
      </c>
    </row>
    <row r="2513" spans="1:4" ht="41.45">
      <c r="A2513" s="68" t="s">
        <v>2952</v>
      </c>
      <c r="B2513" s="68" t="s">
        <v>257</v>
      </c>
      <c r="C2513" s="68" t="s">
        <v>904</v>
      </c>
      <c r="D2513" s="68" t="s">
        <v>648</v>
      </c>
    </row>
    <row r="2514" spans="1:4">
      <c r="A2514" s="68" t="s">
        <v>2953</v>
      </c>
      <c r="B2514" s="68" t="s">
        <v>257</v>
      </c>
      <c r="C2514" s="68" t="s">
        <v>904</v>
      </c>
      <c r="D2514" s="68" t="s">
        <v>648</v>
      </c>
    </row>
    <row r="2515" spans="1:4" ht="27.6">
      <c r="A2515" s="68" t="s">
        <v>2954</v>
      </c>
      <c r="B2515" s="68" t="s">
        <v>257</v>
      </c>
      <c r="C2515" s="68" t="s">
        <v>904</v>
      </c>
      <c r="D2515" s="68" t="s">
        <v>3</v>
      </c>
    </row>
    <row r="2516" spans="1:4" ht="27.6">
      <c r="A2516" s="68" t="s">
        <v>2955</v>
      </c>
      <c r="B2516" s="68" t="s">
        <v>257</v>
      </c>
      <c r="C2516" s="68" t="s">
        <v>904</v>
      </c>
      <c r="D2516" s="68" t="s">
        <v>648</v>
      </c>
    </row>
    <row r="2517" spans="1:4">
      <c r="A2517" s="68" t="s">
        <v>2956</v>
      </c>
      <c r="B2517" s="68" t="s">
        <v>257</v>
      </c>
      <c r="C2517" s="68" t="s">
        <v>904</v>
      </c>
      <c r="D2517" s="68" t="s">
        <v>646</v>
      </c>
    </row>
    <row r="2518" spans="1:4" ht="41.45">
      <c r="A2518" s="68" t="s">
        <v>2957</v>
      </c>
      <c r="B2518" s="68" t="s">
        <v>257</v>
      </c>
      <c r="C2518" s="68" t="s">
        <v>904</v>
      </c>
      <c r="D2518" s="68" t="s">
        <v>646</v>
      </c>
    </row>
    <row r="2519" spans="1:4" ht="41.45">
      <c r="A2519" s="68" t="s">
        <v>2958</v>
      </c>
      <c r="B2519" s="68" t="s">
        <v>257</v>
      </c>
      <c r="C2519" s="68" t="s">
        <v>904</v>
      </c>
      <c r="D2519" s="68" t="s">
        <v>48</v>
      </c>
    </row>
    <row r="2520" spans="1:4" ht="27.6">
      <c r="A2520" s="68" t="s">
        <v>2959</v>
      </c>
      <c r="B2520" s="68" t="s">
        <v>257</v>
      </c>
      <c r="C2520" s="68" t="s">
        <v>904</v>
      </c>
      <c r="D2520" s="68" t="s">
        <v>648</v>
      </c>
    </row>
    <row r="2521" spans="1:4" ht="27.6">
      <c r="A2521" s="68" t="s">
        <v>2960</v>
      </c>
      <c r="B2521" s="68" t="s">
        <v>257</v>
      </c>
      <c r="C2521" s="68" t="s">
        <v>904</v>
      </c>
      <c r="D2521" s="68" t="s">
        <v>48</v>
      </c>
    </row>
    <row r="2522" spans="1:4" ht="27.6">
      <c r="A2522" s="68" t="s">
        <v>2961</v>
      </c>
      <c r="B2522" s="68" t="s">
        <v>257</v>
      </c>
      <c r="C2522" s="68" t="s">
        <v>904</v>
      </c>
      <c r="D2522" s="68" t="s">
        <v>48</v>
      </c>
    </row>
    <row r="2523" spans="1:4" ht="41.45">
      <c r="A2523" s="68" t="s">
        <v>2962</v>
      </c>
      <c r="B2523" s="68" t="s">
        <v>257</v>
      </c>
      <c r="C2523" s="68" t="s">
        <v>904</v>
      </c>
      <c r="D2523" s="68" t="s">
        <v>48</v>
      </c>
    </row>
    <row r="2524" spans="1:4" ht="27.6">
      <c r="A2524" s="68" t="s">
        <v>2963</v>
      </c>
      <c r="B2524" s="68" t="s">
        <v>257</v>
      </c>
      <c r="C2524" s="68" t="s">
        <v>904</v>
      </c>
      <c r="D2524" s="68" t="s">
        <v>648</v>
      </c>
    </row>
    <row r="2525" spans="1:4" ht="41.45">
      <c r="A2525" s="68" t="s">
        <v>2964</v>
      </c>
      <c r="B2525" s="68" t="s">
        <v>257</v>
      </c>
      <c r="C2525" s="68" t="s">
        <v>904</v>
      </c>
      <c r="D2525" s="68" t="s">
        <v>48</v>
      </c>
    </row>
    <row r="2526" spans="1:4" ht="27.6">
      <c r="A2526" s="68" t="s">
        <v>2965</v>
      </c>
      <c r="B2526" s="68" t="s">
        <v>257</v>
      </c>
      <c r="C2526" s="68" t="s">
        <v>904</v>
      </c>
      <c r="D2526" s="68" t="s">
        <v>646</v>
      </c>
    </row>
    <row r="2527" spans="1:4" ht="27.6">
      <c r="A2527" s="68" t="s">
        <v>2966</v>
      </c>
      <c r="B2527" s="68" t="s">
        <v>257</v>
      </c>
      <c r="C2527" s="68" t="s">
        <v>904</v>
      </c>
      <c r="D2527" s="68" t="s">
        <v>48</v>
      </c>
    </row>
    <row r="2528" spans="1:4" ht="27.6">
      <c r="A2528" s="68" t="s">
        <v>1922</v>
      </c>
      <c r="B2528" s="68" t="s">
        <v>257</v>
      </c>
      <c r="C2528" s="68" t="s">
        <v>904</v>
      </c>
      <c r="D2528" s="68" t="s">
        <v>48</v>
      </c>
    </row>
    <row r="2529" spans="1:4" ht="27.6">
      <c r="A2529" s="68" t="s">
        <v>2967</v>
      </c>
      <c r="B2529" s="68" t="s">
        <v>257</v>
      </c>
      <c r="C2529" s="68" t="s">
        <v>904</v>
      </c>
      <c r="D2529" s="68" t="s">
        <v>48</v>
      </c>
    </row>
    <row r="2530" spans="1:4" ht="27.6">
      <c r="A2530" s="68" t="s">
        <v>2968</v>
      </c>
      <c r="B2530" s="68" t="s">
        <v>257</v>
      </c>
      <c r="C2530" s="68" t="s">
        <v>904</v>
      </c>
      <c r="D2530" s="68" t="s">
        <v>48</v>
      </c>
    </row>
    <row r="2531" spans="1:4" ht="41.45">
      <c r="A2531" s="68" t="s">
        <v>2969</v>
      </c>
      <c r="B2531" s="68" t="s">
        <v>257</v>
      </c>
      <c r="C2531" s="68" t="s">
        <v>904</v>
      </c>
      <c r="D2531" s="68" t="s">
        <v>48</v>
      </c>
    </row>
    <row r="2532" spans="1:4">
      <c r="A2532" s="68" t="s">
        <v>2970</v>
      </c>
      <c r="B2532" s="68" t="s">
        <v>257</v>
      </c>
      <c r="C2532" s="68" t="s">
        <v>904</v>
      </c>
      <c r="D2532" s="68" t="s">
        <v>648</v>
      </c>
    </row>
    <row r="2533" spans="1:4" ht="27.6">
      <c r="A2533" s="68" t="s">
        <v>2971</v>
      </c>
      <c r="B2533" s="68" t="s">
        <v>257</v>
      </c>
      <c r="C2533" s="68" t="s">
        <v>904</v>
      </c>
      <c r="D2533" s="68" t="s">
        <v>48</v>
      </c>
    </row>
    <row r="2534" spans="1:4" ht="41.45">
      <c r="A2534" s="68" t="s">
        <v>2972</v>
      </c>
      <c r="B2534" s="68" t="s">
        <v>257</v>
      </c>
      <c r="C2534" s="68" t="s">
        <v>904</v>
      </c>
      <c r="D2534" s="68" t="s">
        <v>48</v>
      </c>
    </row>
    <row r="2535" spans="1:4">
      <c r="A2535" s="68" t="s">
        <v>2973</v>
      </c>
      <c r="B2535" s="68" t="s">
        <v>258</v>
      </c>
      <c r="C2535" s="68" t="s">
        <v>372</v>
      </c>
      <c r="D2535" s="68" t="s">
        <v>3</v>
      </c>
    </row>
    <row r="2536" spans="1:4" ht="27.6">
      <c r="A2536" s="68" t="s">
        <v>2974</v>
      </c>
      <c r="B2536" s="68" t="s">
        <v>258</v>
      </c>
      <c r="C2536" s="68" t="s">
        <v>372</v>
      </c>
      <c r="D2536" s="68" t="s">
        <v>3</v>
      </c>
    </row>
    <row r="2537" spans="1:4">
      <c r="A2537" s="68" t="s">
        <v>2975</v>
      </c>
      <c r="B2537" s="68" t="s">
        <v>258</v>
      </c>
      <c r="C2537" s="68" t="s">
        <v>372</v>
      </c>
      <c r="D2537" s="68" t="s">
        <v>648</v>
      </c>
    </row>
    <row r="2538" spans="1:4" ht="27.6">
      <c r="A2538" s="68" t="s">
        <v>907</v>
      </c>
      <c r="B2538" s="68" t="s">
        <v>258</v>
      </c>
      <c r="C2538" s="68" t="s">
        <v>372</v>
      </c>
      <c r="D2538" s="68" t="s">
        <v>3</v>
      </c>
    </row>
    <row r="2539" spans="1:4">
      <c r="A2539" s="68" t="s">
        <v>2976</v>
      </c>
      <c r="B2539" s="68" t="s">
        <v>258</v>
      </c>
      <c r="C2539" s="68" t="s">
        <v>372</v>
      </c>
      <c r="D2539" s="68" t="s">
        <v>3</v>
      </c>
    </row>
    <row r="2540" spans="1:4" ht="27.6">
      <c r="A2540" s="68" t="s">
        <v>2977</v>
      </c>
      <c r="B2540" s="68" t="s">
        <v>258</v>
      </c>
      <c r="C2540" s="68" t="s">
        <v>372</v>
      </c>
      <c r="D2540" s="68" t="s">
        <v>48</v>
      </c>
    </row>
    <row r="2541" spans="1:4" ht="27.6">
      <c r="A2541" s="68" t="s">
        <v>2978</v>
      </c>
      <c r="B2541" s="68" t="s">
        <v>258</v>
      </c>
      <c r="C2541" s="68" t="s">
        <v>372</v>
      </c>
      <c r="D2541" s="68" t="s">
        <v>48</v>
      </c>
    </row>
    <row r="2542" spans="1:4" ht="27.6">
      <c r="A2542" s="68" t="s">
        <v>2979</v>
      </c>
      <c r="B2542" s="68" t="s">
        <v>258</v>
      </c>
      <c r="C2542" s="68" t="s">
        <v>372</v>
      </c>
      <c r="D2542" s="68" t="s">
        <v>48</v>
      </c>
    </row>
    <row r="2543" spans="1:4" ht="41.45">
      <c r="A2543" s="68" t="s">
        <v>2980</v>
      </c>
      <c r="B2543" s="68" t="s">
        <v>258</v>
      </c>
      <c r="C2543" s="68" t="s">
        <v>372</v>
      </c>
      <c r="D2543" s="68" t="s">
        <v>648</v>
      </c>
    </row>
    <row r="2544" spans="1:4" ht="41.45">
      <c r="A2544" s="68" t="s">
        <v>2981</v>
      </c>
      <c r="B2544" s="68" t="s">
        <v>258</v>
      </c>
      <c r="C2544" s="68" t="s">
        <v>372</v>
      </c>
      <c r="D2544" s="68" t="s">
        <v>48</v>
      </c>
    </row>
    <row r="2545" spans="1:4" ht="27.6">
      <c r="A2545" s="68" t="s">
        <v>2982</v>
      </c>
      <c r="B2545" s="68" t="s">
        <v>258</v>
      </c>
      <c r="C2545" s="68" t="s">
        <v>372</v>
      </c>
      <c r="D2545" s="68" t="s">
        <v>648</v>
      </c>
    </row>
    <row r="2546" spans="1:4" ht="41.45">
      <c r="A2546" s="68" t="s">
        <v>2983</v>
      </c>
      <c r="B2546" s="68" t="s">
        <v>258</v>
      </c>
      <c r="C2546" s="68" t="s">
        <v>372</v>
      </c>
      <c r="D2546" s="68" t="s">
        <v>648</v>
      </c>
    </row>
    <row r="2547" spans="1:4" ht="27.6">
      <c r="A2547" s="68" t="s">
        <v>2984</v>
      </c>
      <c r="B2547" s="68" t="s">
        <v>258</v>
      </c>
      <c r="C2547" s="68" t="s">
        <v>372</v>
      </c>
      <c r="D2547" s="68" t="s">
        <v>648</v>
      </c>
    </row>
    <row r="2548" spans="1:4" ht="27.6">
      <c r="A2548" s="68" t="s">
        <v>2984</v>
      </c>
      <c r="B2548" s="68" t="s">
        <v>258</v>
      </c>
      <c r="C2548" s="68" t="s">
        <v>372</v>
      </c>
      <c r="D2548" s="68" t="s">
        <v>3</v>
      </c>
    </row>
    <row r="2549" spans="1:4" ht="41.45">
      <c r="A2549" s="68" t="s">
        <v>2985</v>
      </c>
      <c r="B2549" s="68" t="s">
        <v>258</v>
      </c>
      <c r="C2549" s="68" t="s">
        <v>372</v>
      </c>
      <c r="D2549" s="68" t="s">
        <v>648</v>
      </c>
    </row>
    <row r="2550" spans="1:4" ht="27.6">
      <c r="A2550" s="68" t="s">
        <v>2986</v>
      </c>
      <c r="B2550" s="68" t="s">
        <v>258</v>
      </c>
      <c r="C2550" s="68" t="s">
        <v>372</v>
      </c>
      <c r="D2550" s="68" t="s">
        <v>48</v>
      </c>
    </row>
    <row r="2551" spans="1:4">
      <c r="A2551" s="68" t="s">
        <v>2987</v>
      </c>
      <c r="B2551" s="68" t="s">
        <v>258</v>
      </c>
      <c r="C2551" s="68" t="s">
        <v>372</v>
      </c>
      <c r="D2551" s="68" t="s">
        <v>3</v>
      </c>
    </row>
    <row r="2552" spans="1:4" ht="27.6">
      <c r="A2552" s="68" t="s">
        <v>2988</v>
      </c>
      <c r="B2552" s="68" t="s">
        <v>258</v>
      </c>
      <c r="C2552" s="68" t="s">
        <v>372</v>
      </c>
      <c r="D2552" s="68" t="s">
        <v>48</v>
      </c>
    </row>
    <row r="2553" spans="1:4" ht="27.6">
      <c r="A2553" s="68" t="s">
        <v>2989</v>
      </c>
      <c r="B2553" s="68" t="s">
        <v>258</v>
      </c>
      <c r="C2553" s="68" t="s">
        <v>372</v>
      </c>
      <c r="D2553" s="68" t="s">
        <v>48</v>
      </c>
    </row>
    <row r="2554" spans="1:4" ht="27.6">
      <c r="A2554" s="68" t="s">
        <v>2990</v>
      </c>
      <c r="B2554" s="68" t="s">
        <v>258</v>
      </c>
      <c r="C2554" s="68" t="s">
        <v>372</v>
      </c>
      <c r="D2554" s="68" t="s">
        <v>3</v>
      </c>
    </row>
    <row r="2555" spans="1:4">
      <c r="A2555" s="68" t="s">
        <v>875</v>
      </c>
      <c r="B2555" s="68" t="s">
        <v>258</v>
      </c>
      <c r="C2555" s="68" t="s">
        <v>372</v>
      </c>
      <c r="D2555" s="68" t="s">
        <v>3</v>
      </c>
    </row>
    <row r="2556" spans="1:4">
      <c r="A2556" s="68" t="s">
        <v>2121</v>
      </c>
      <c r="B2556" s="68" t="s">
        <v>258</v>
      </c>
      <c r="C2556" s="68" t="s">
        <v>372</v>
      </c>
      <c r="D2556" s="68" t="s">
        <v>3</v>
      </c>
    </row>
    <row r="2557" spans="1:4" ht="27.6">
      <c r="A2557" s="68" t="s">
        <v>2991</v>
      </c>
      <c r="B2557" s="68" t="s">
        <v>258</v>
      </c>
      <c r="C2557" s="68" t="s">
        <v>372</v>
      </c>
      <c r="D2557" s="68" t="s">
        <v>48</v>
      </c>
    </row>
    <row r="2558" spans="1:4" ht="27.6">
      <c r="A2558" s="68" t="s">
        <v>2992</v>
      </c>
      <c r="B2558" s="68" t="s">
        <v>258</v>
      </c>
      <c r="C2558" s="68" t="s">
        <v>372</v>
      </c>
      <c r="D2558" s="68" t="s">
        <v>3</v>
      </c>
    </row>
    <row r="2559" spans="1:4" ht="27.6">
      <c r="A2559" s="68" t="s">
        <v>2993</v>
      </c>
      <c r="B2559" s="68" t="s">
        <v>258</v>
      </c>
      <c r="C2559" s="68" t="s">
        <v>372</v>
      </c>
      <c r="D2559" s="68" t="s">
        <v>48</v>
      </c>
    </row>
    <row r="2560" spans="1:4" ht="27.6">
      <c r="A2560" s="68" t="s">
        <v>803</v>
      </c>
      <c r="B2560" s="68" t="s">
        <v>258</v>
      </c>
      <c r="C2560" s="68" t="s">
        <v>372</v>
      </c>
      <c r="D2560" s="68" t="s">
        <v>648</v>
      </c>
    </row>
    <row r="2561" spans="1:4" ht="27.6">
      <c r="A2561" s="68" t="s">
        <v>2994</v>
      </c>
      <c r="B2561" s="68" t="s">
        <v>258</v>
      </c>
      <c r="C2561" s="68" t="s">
        <v>372</v>
      </c>
      <c r="D2561" s="68" t="s">
        <v>48</v>
      </c>
    </row>
    <row r="2562" spans="1:4" ht="69">
      <c r="A2562" s="68" t="s">
        <v>2995</v>
      </c>
      <c r="B2562" s="68" t="s">
        <v>258</v>
      </c>
      <c r="C2562" s="68" t="s">
        <v>372</v>
      </c>
      <c r="D2562" s="68" t="s">
        <v>3</v>
      </c>
    </row>
    <row r="2563" spans="1:4" ht="41.45">
      <c r="A2563" s="68" t="s">
        <v>2996</v>
      </c>
      <c r="B2563" s="68" t="s">
        <v>258</v>
      </c>
      <c r="C2563" s="68" t="s">
        <v>372</v>
      </c>
      <c r="D2563" s="68" t="s">
        <v>48</v>
      </c>
    </row>
    <row r="2564" spans="1:4" ht="69">
      <c r="A2564" s="68" t="s">
        <v>2997</v>
      </c>
      <c r="B2564" s="68" t="s">
        <v>258</v>
      </c>
      <c r="C2564" s="68" t="s">
        <v>372</v>
      </c>
      <c r="D2564" s="68" t="s">
        <v>48</v>
      </c>
    </row>
    <row r="2565" spans="1:4" ht="27.6">
      <c r="A2565" s="68" t="s">
        <v>2998</v>
      </c>
      <c r="B2565" s="68" t="s">
        <v>258</v>
      </c>
      <c r="C2565" s="68" t="s">
        <v>372</v>
      </c>
      <c r="D2565" s="68" t="s">
        <v>48</v>
      </c>
    </row>
    <row r="2566" spans="1:4" ht="41.45">
      <c r="A2566" s="68" t="s">
        <v>2999</v>
      </c>
      <c r="B2566" s="68" t="s">
        <v>258</v>
      </c>
      <c r="C2566" s="68" t="s">
        <v>372</v>
      </c>
      <c r="D2566" s="68" t="s">
        <v>648</v>
      </c>
    </row>
    <row r="2567" spans="1:4" ht="27.6">
      <c r="A2567" s="68" t="s">
        <v>3000</v>
      </c>
      <c r="B2567" s="68" t="s">
        <v>258</v>
      </c>
      <c r="C2567" s="68" t="s">
        <v>372</v>
      </c>
      <c r="D2567" s="68" t="s">
        <v>48</v>
      </c>
    </row>
    <row r="2568" spans="1:4" ht="41.45">
      <c r="A2568" s="68" t="s">
        <v>3001</v>
      </c>
      <c r="B2568" s="68" t="s">
        <v>258</v>
      </c>
      <c r="C2568" s="68" t="s">
        <v>372</v>
      </c>
      <c r="D2568" s="68" t="s">
        <v>648</v>
      </c>
    </row>
    <row r="2569" spans="1:4" ht="27.6">
      <c r="A2569" s="68" t="s">
        <v>3002</v>
      </c>
      <c r="B2569" s="68" t="s">
        <v>259</v>
      </c>
      <c r="C2569" s="68" t="s">
        <v>365</v>
      </c>
      <c r="D2569" s="68" t="s">
        <v>48</v>
      </c>
    </row>
    <row r="2570" spans="1:4" ht="27.6">
      <c r="A2570" s="68" t="s">
        <v>3003</v>
      </c>
      <c r="B2570" s="68" t="s">
        <v>259</v>
      </c>
      <c r="C2570" s="68" t="s">
        <v>365</v>
      </c>
      <c r="D2570" s="68" t="s">
        <v>48</v>
      </c>
    </row>
    <row r="2571" spans="1:4" ht="27.6">
      <c r="A2571" s="68" t="s">
        <v>3004</v>
      </c>
      <c r="B2571" s="68" t="s">
        <v>259</v>
      </c>
      <c r="C2571" s="68" t="s">
        <v>365</v>
      </c>
      <c r="D2571" s="68" t="s">
        <v>3</v>
      </c>
    </row>
    <row r="2572" spans="1:4">
      <c r="A2572" s="68" t="s">
        <v>3005</v>
      </c>
      <c r="B2572" s="68" t="s">
        <v>259</v>
      </c>
      <c r="C2572" s="68" t="s">
        <v>365</v>
      </c>
      <c r="D2572" s="68" t="s">
        <v>648</v>
      </c>
    </row>
    <row r="2573" spans="1:4" ht="27.6">
      <c r="A2573" s="68" t="s">
        <v>3006</v>
      </c>
      <c r="B2573" s="68" t="s">
        <v>259</v>
      </c>
      <c r="C2573" s="68" t="s">
        <v>365</v>
      </c>
      <c r="D2573" s="68" t="s">
        <v>48</v>
      </c>
    </row>
    <row r="2574" spans="1:4" ht="27.6">
      <c r="A2574" s="68" t="s">
        <v>3007</v>
      </c>
      <c r="B2574" s="68" t="s">
        <v>260</v>
      </c>
      <c r="C2574" s="68" t="s">
        <v>356</v>
      </c>
      <c r="D2574" s="68" t="s">
        <v>3</v>
      </c>
    </row>
    <row r="2575" spans="1:4" ht="27.6">
      <c r="A2575" s="68" t="s">
        <v>3008</v>
      </c>
      <c r="B2575" s="68" t="s">
        <v>260</v>
      </c>
      <c r="C2575" s="68" t="s">
        <v>356</v>
      </c>
      <c r="D2575" s="68" t="s">
        <v>48</v>
      </c>
    </row>
    <row r="2576" spans="1:4" ht="27.6">
      <c r="A2576" s="68" t="s">
        <v>3009</v>
      </c>
      <c r="B2576" s="68" t="s">
        <v>260</v>
      </c>
      <c r="C2576" s="68" t="s">
        <v>356</v>
      </c>
      <c r="D2576" s="68" t="s">
        <v>48</v>
      </c>
    </row>
    <row r="2577" spans="1:4" ht="27.6">
      <c r="A2577" s="68" t="s">
        <v>3010</v>
      </c>
      <c r="B2577" s="68" t="s">
        <v>260</v>
      </c>
      <c r="C2577" s="68" t="s">
        <v>356</v>
      </c>
      <c r="D2577" s="68" t="s">
        <v>48</v>
      </c>
    </row>
    <row r="2578" spans="1:4" ht="27.6">
      <c r="A2578" s="68" t="s">
        <v>3011</v>
      </c>
      <c r="B2578" s="68" t="s">
        <v>260</v>
      </c>
      <c r="C2578" s="68" t="s">
        <v>356</v>
      </c>
      <c r="D2578" s="68" t="s">
        <v>3</v>
      </c>
    </row>
    <row r="2579" spans="1:4">
      <c r="A2579" s="68" t="s">
        <v>1602</v>
      </c>
      <c r="B2579" s="68" t="s">
        <v>260</v>
      </c>
      <c r="C2579" s="68" t="s">
        <v>356</v>
      </c>
      <c r="D2579" s="68" t="s">
        <v>3</v>
      </c>
    </row>
    <row r="2580" spans="1:4" ht="27.6">
      <c r="A2580" s="68" t="s">
        <v>3012</v>
      </c>
      <c r="B2580" s="68" t="s">
        <v>260</v>
      </c>
      <c r="C2580" s="68" t="s">
        <v>356</v>
      </c>
      <c r="D2580" s="68" t="s">
        <v>648</v>
      </c>
    </row>
    <row r="2581" spans="1:4">
      <c r="A2581" s="68" t="s">
        <v>3013</v>
      </c>
      <c r="B2581" s="68" t="s">
        <v>260</v>
      </c>
      <c r="C2581" s="68" t="s">
        <v>356</v>
      </c>
      <c r="D2581" s="68" t="s">
        <v>648</v>
      </c>
    </row>
    <row r="2582" spans="1:4" ht="27.6">
      <c r="A2582" s="68" t="s">
        <v>3014</v>
      </c>
      <c r="B2582" s="68" t="s">
        <v>260</v>
      </c>
      <c r="C2582" s="68" t="s">
        <v>356</v>
      </c>
      <c r="D2582" s="68" t="s">
        <v>648</v>
      </c>
    </row>
    <row r="2583" spans="1:4" ht="27.6">
      <c r="A2583" s="68" t="s">
        <v>3015</v>
      </c>
      <c r="B2583" s="68" t="s">
        <v>260</v>
      </c>
      <c r="C2583" s="68" t="s">
        <v>356</v>
      </c>
      <c r="D2583" s="68" t="s">
        <v>648</v>
      </c>
    </row>
    <row r="2584" spans="1:4" ht="27.6">
      <c r="A2584" s="68" t="s">
        <v>3016</v>
      </c>
      <c r="B2584" s="68" t="s">
        <v>260</v>
      </c>
      <c r="C2584" s="68" t="s">
        <v>356</v>
      </c>
      <c r="D2584" s="68" t="s">
        <v>3</v>
      </c>
    </row>
    <row r="2585" spans="1:4" ht="27.6">
      <c r="A2585" s="68" t="s">
        <v>3017</v>
      </c>
      <c r="B2585" s="68" t="s">
        <v>260</v>
      </c>
      <c r="C2585" s="68" t="s">
        <v>356</v>
      </c>
      <c r="D2585" s="68" t="s">
        <v>648</v>
      </c>
    </row>
    <row r="2586" spans="1:4" ht="27.6">
      <c r="A2586" s="68" t="s">
        <v>795</v>
      </c>
      <c r="B2586" s="68" t="s">
        <v>260</v>
      </c>
      <c r="C2586" s="68" t="s">
        <v>356</v>
      </c>
      <c r="D2586" s="68" t="s">
        <v>48</v>
      </c>
    </row>
    <row r="2587" spans="1:4" ht="27.6">
      <c r="A2587" s="68" t="s">
        <v>3018</v>
      </c>
      <c r="B2587" s="68" t="s">
        <v>260</v>
      </c>
      <c r="C2587" s="68" t="s">
        <v>356</v>
      </c>
      <c r="D2587" s="68" t="s">
        <v>3</v>
      </c>
    </row>
    <row r="2588" spans="1:4">
      <c r="A2588" s="68" t="s">
        <v>1612</v>
      </c>
      <c r="B2588" s="68" t="s">
        <v>260</v>
      </c>
      <c r="C2588" s="68" t="s">
        <v>356</v>
      </c>
      <c r="D2588" s="68" t="s">
        <v>3</v>
      </c>
    </row>
    <row r="2589" spans="1:4" ht="41.45">
      <c r="A2589" s="68" t="s">
        <v>3019</v>
      </c>
      <c r="B2589" s="68" t="s">
        <v>260</v>
      </c>
      <c r="C2589" s="68" t="s">
        <v>356</v>
      </c>
      <c r="D2589" s="68" t="s">
        <v>648</v>
      </c>
    </row>
    <row r="2590" spans="1:4" ht="27.6">
      <c r="A2590" s="68" t="s">
        <v>3020</v>
      </c>
      <c r="B2590" s="68" t="s">
        <v>260</v>
      </c>
      <c r="C2590" s="68" t="s">
        <v>356</v>
      </c>
      <c r="D2590" s="68" t="s">
        <v>48</v>
      </c>
    </row>
    <row r="2591" spans="1:4">
      <c r="A2591" s="68" t="s">
        <v>3021</v>
      </c>
      <c r="B2591" s="68" t="s">
        <v>260</v>
      </c>
      <c r="C2591" s="68" t="s">
        <v>356</v>
      </c>
      <c r="D2591" s="68" t="s">
        <v>648</v>
      </c>
    </row>
    <row r="2592" spans="1:4">
      <c r="A2592" s="68" t="s">
        <v>3022</v>
      </c>
      <c r="B2592" s="68" t="s">
        <v>260</v>
      </c>
      <c r="C2592" s="68" t="s">
        <v>356</v>
      </c>
      <c r="D2592" s="68" t="s">
        <v>648</v>
      </c>
    </row>
    <row r="2593" spans="1:4" ht="27.6">
      <c r="A2593" s="68" t="s">
        <v>3023</v>
      </c>
      <c r="B2593" s="68" t="s">
        <v>260</v>
      </c>
      <c r="C2593" s="68" t="s">
        <v>356</v>
      </c>
      <c r="D2593" s="68" t="s">
        <v>648</v>
      </c>
    </row>
    <row r="2594" spans="1:4" ht="27.6">
      <c r="A2594" s="68" t="s">
        <v>3024</v>
      </c>
      <c r="B2594" s="68" t="s">
        <v>261</v>
      </c>
      <c r="C2594" s="68" t="s">
        <v>356</v>
      </c>
      <c r="D2594" s="68" t="s">
        <v>646</v>
      </c>
    </row>
    <row r="2595" spans="1:4" ht="27.6">
      <c r="A2595" s="68" t="s">
        <v>3025</v>
      </c>
      <c r="B2595" s="68" t="s">
        <v>262</v>
      </c>
      <c r="C2595" s="68" t="s">
        <v>358</v>
      </c>
      <c r="D2595" s="68" t="s">
        <v>48</v>
      </c>
    </row>
    <row r="2596" spans="1:4" ht="27.6">
      <c r="A2596" s="68" t="s">
        <v>3026</v>
      </c>
      <c r="B2596" s="68" t="s">
        <v>262</v>
      </c>
      <c r="C2596" s="68" t="s">
        <v>358</v>
      </c>
      <c r="D2596" s="68" t="s">
        <v>3</v>
      </c>
    </row>
    <row r="2597" spans="1:4">
      <c r="A2597" s="68" t="s">
        <v>1735</v>
      </c>
      <c r="B2597" s="68" t="s">
        <v>262</v>
      </c>
      <c r="C2597" s="68" t="s">
        <v>358</v>
      </c>
      <c r="D2597" s="68" t="s">
        <v>648</v>
      </c>
    </row>
    <row r="2598" spans="1:4">
      <c r="A2598" s="68" t="s">
        <v>1735</v>
      </c>
      <c r="B2598" s="68" t="s">
        <v>262</v>
      </c>
      <c r="C2598" s="68" t="s">
        <v>358</v>
      </c>
      <c r="D2598" s="68" t="s">
        <v>648</v>
      </c>
    </row>
    <row r="2599" spans="1:4" ht="27.6">
      <c r="A2599" s="68" t="s">
        <v>3027</v>
      </c>
      <c r="B2599" s="68" t="s">
        <v>262</v>
      </c>
      <c r="C2599" s="68" t="s">
        <v>358</v>
      </c>
      <c r="D2599" s="68" t="s">
        <v>3</v>
      </c>
    </row>
    <row r="2600" spans="1:4" ht="27.6">
      <c r="A2600" s="68" t="s">
        <v>3028</v>
      </c>
      <c r="B2600" s="68" t="s">
        <v>262</v>
      </c>
      <c r="C2600" s="68" t="s">
        <v>358</v>
      </c>
      <c r="D2600" s="68" t="s">
        <v>3</v>
      </c>
    </row>
    <row r="2601" spans="1:4">
      <c r="A2601" s="68" t="s">
        <v>3029</v>
      </c>
      <c r="B2601" s="68" t="s">
        <v>262</v>
      </c>
      <c r="C2601" s="68" t="s">
        <v>358</v>
      </c>
      <c r="D2601" s="68" t="s">
        <v>648</v>
      </c>
    </row>
    <row r="2602" spans="1:4">
      <c r="A2602" s="68" t="s">
        <v>3030</v>
      </c>
      <c r="B2602" s="68" t="s">
        <v>262</v>
      </c>
      <c r="C2602" s="68" t="s">
        <v>358</v>
      </c>
      <c r="D2602" s="68" t="s">
        <v>648</v>
      </c>
    </row>
    <row r="2603" spans="1:4" ht="27.6">
      <c r="A2603" s="68" t="s">
        <v>3031</v>
      </c>
      <c r="B2603" s="68" t="s">
        <v>262</v>
      </c>
      <c r="C2603" s="68" t="s">
        <v>358</v>
      </c>
      <c r="D2603" s="68" t="s">
        <v>648</v>
      </c>
    </row>
    <row r="2604" spans="1:4" ht="27.6">
      <c r="A2604" s="68" t="s">
        <v>3031</v>
      </c>
      <c r="B2604" s="68" t="s">
        <v>262</v>
      </c>
      <c r="C2604" s="68" t="s">
        <v>358</v>
      </c>
      <c r="D2604" s="68" t="s">
        <v>648</v>
      </c>
    </row>
    <row r="2605" spans="1:4" ht="27.6">
      <c r="A2605" s="68" t="s">
        <v>3032</v>
      </c>
      <c r="B2605" s="68" t="s">
        <v>262</v>
      </c>
      <c r="C2605" s="68" t="s">
        <v>358</v>
      </c>
      <c r="D2605" s="68" t="s">
        <v>648</v>
      </c>
    </row>
    <row r="2606" spans="1:4" ht="27.6">
      <c r="A2606" s="68" t="s">
        <v>3033</v>
      </c>
      <c r="B2606" s="68" t="s">
        <v>262</v>
      </c>
      <c r="C2606" s="68" t="s">
        <v>358</v>
      </c>
      <c r="D2606" s="68" t="s">
        <v>648</v>
      </c>
    </row>
    <row r="2607" spans="1:4" ht="27.6">
      <c r="A2607" s="68" t="s">
        <v>3033</v>
      </c>
      <c r="B2607" s="68" t="s">
        <v>262</v>
      </c>
      <c r="C2607" s="68" t="s">
        <v>358</v>
      </c>
      <c r="D2607" s="68" t="s">
        <v>48</v>
      </c>
    </row>
    <row r="2608" spans="1:4" ht="27.6">
      <c r="A2608" s="68" t="s">
        <v>3034</v>
      </c>
      <c r="B2608" s="68" t="s">
        <v>262</v>
      </c>
      <c r="C2608" s="68" t="s">
        <v>358</v>
      </c>
      <c r="D2608" s="68" t="s">
        <v>3</v>
      </c>
    </row>
    <row r="2609" spans="1:4" ht="27.6">
      <c r="A2609" s="68" t="s">
        <v>3034</v>
      </c>
      <c r="B2609" s="68" t="s">
        <v>262</v>
      </c>
      <c r="C2609" s="68" t="s">
        <v>358</v>
      </c>
      <c r="D2609" s="68" t="s">
        <v>3</v>
      </c>
    </row>
    <row r="2610" spans="1:4" ht="27.6">
      <c r="A2610" s="68" t="s">
        <v>3035</v>
      </c>
      <c r="B2610" s="68" t="s">
        <v>262</v>
      </c>
      <c r="C2610" s="68" t="s">
        <v>358</v>
      </c>
      <c r="D2610" s="68" t="s">
        <v>648</v>
      </c>
    </row>
    <row r="2611" spans="1:4" ht="27.6">
      <c r="A2611" s="68" t="s">
        <v>3035</v>
      </c>
      <c r="B2611" s="68" t="s">
        <v>262</v>
      </c>
      <c r="C2611" s="68" t="s">
        <v>358</v>
      </c>
      <c r="D2611" s="68" t="s">
        <v>648</v>
      </c>
    </row>
    <row r="2612" spans="1:4" ht="27.6">
      <c r="A2612" s="68" t="s">
        <v>3036</v>
      </c>
      <c r="B2612" s="68" t="s">
        <v>262</v>
      </c>
      <c r="C2612" s="68" t="s">
        <v>358</v>
      </c>
      <c r="D2612" s="68" t="s">
        <v>48</v>
      </c>
    </row>
    <row r="2613" spans="1:4">
      <c r="A2613" s="68" t="s">
        <v>3037</v>
      </c>
      <c r="B2613" s="68" t="s">
        <v>262</v>
      </c>
      <c r="C2613" s="68" t="s">
        <v>358</v>
      </c>
      <c r="D2613" s="68" t="s">
        <v>648</v>
      </c>
    </row>
    <row r="2614" spans="1:4">
      <c r="A2614" s="68" t="s">
        <v>3038</v>
      </c>
      <c r="B2614" s="68" t="s">
        <v>262</v>
      </c>
      <c r="C2614" s="68" t="s">
        <v>358</v>
      </c>
      <c r="D2614" s="68" t="s">
        <v>3</v>
      </c>
    </row>
    <row r="2615" spans="1:4">
      <c r="A2615" s="68" t="s">
        <v>3039</v>
      </c>
      <c r="B2615" s="68" t="s">
        <v>262</v>
      </c>
      <c r="C2615" s="68" t="s">
        <v>358</v>
      </c>
      <c r="D2615" s="68" t="s">
        <v>648</v>
      </c>
    </row>
    <row r="2616" spans="1:4">
      <c r="A2616" s="68" t="s">
        <v>3039</v>
      </c>
      <c r="B2616" s="68" t="s">
        <v>262</v>
      </c>
      <c r="C2616" s="68" t="s">
        <v>358</v>
      </c>
      <c r="D2616" s="68" t="s">
        <v>648</v>
      </c>
    </row>
    <row r="2617" spans="1:4">
      <c r="A2617" s="68" t="s">
        <v>3040</v>
      </c>
      <c r="B2617" s="68" t="s">
        <v>262</v>
      </c>
      <c r="C2617" s="68" t="s">
        <v>358</v>
      </c>
      <c r="D2617" s="68" t="s">
        <v>3</v>
      </c>
    </row>
    <row r="2618" spans="1:4">
      <c r="A2618" s="68" t="s">
        <v>3040</v>
      </c>
      <c r="B2618" s="68" t="s">
        <v>262</v>
      </c>
      <c r="C2618" s="68" t="s">
        <v>358</v>
      </c>
      <c r="D2618" s="68" t="s">
        <v>3</v>
      </c>
    </row>
    <row r="2619" spans="1:4" ht="27.6">
      <c r="A2619" s="68" t="s">
        <v>3041</v>
      </c>
      <c r="B2619" s="68" t="s">
        <v>262</v>
      </c>
      <c r="C2619" s="68" t="s">
        <v>358</v>
      </c>
      <c r="D2619" s="68" t="s">
        <v>48</v>
      </c>
    </row>
    <row r="2620" spans="1:4" ht="27.6">
      <c r="A2620" s="68" t="s">
        <v>3042</v>
      </c>
      <c r="B2620" s="68" t="s">
        <v>264</v>
      </c>
      <c r="C2620" s="68" t="s">
        <v>355</v>
      </c>
      <c r="D2620" s="68" t="s">
        <v>48</v>
      </c>
    </row>
    <row r="2621" spans="1:4" ht="27.6">
      <c r="A2621" s="68" t="s">
        <v>3043</v>
      </c>
      <c r="B2621" s="68" t="s">
        <v>264</v>
      </c>
      <c r="C2621" s="68" t="s">
        <v>355</v>
      </c>
      <c r="D2621" s="68" t="s">
        <v>3</v>
      </c>
    </row>
    <row r="2622" spans="1:4">
      <c r="A2622" s="68" t="s">
        <v>3044</v>
      </c>
      <c r="B2622" s="68" t="s">
        <v>264</v>
      </c>
      <c r="C2622" s="68" t="s">
        <v>355</v>
      </c>
      <c r="D2622" s="68" t="s">
        <v>648</v>
      </c>
    </row>
    <row r="2623" spans="1:4" ht="27.6">
      <c r="A2623" s="68" t="s">
        <v>3045</v>
      </c>
      <c r="B2623" s="68" t="s">
        <v>264</v>
      </c>
      <c r="C2623" s="68" t="s">
        <v>355</v>
      </c>
      <c r="D2623" s="68" t="s">
        <v>48</v>
      </c>
    </row>
    <row r="2624" spans="1:4" ht="27.6">
      <c r="A2624" s="68" t="s">
        <v>3046</v>
      </c>
      <c r="B2624" s="68" t="s">
        <v>264</v>
      </c>
      <c r="C2624" s="68" t="s">
        <v>355</v>
      </c>
      <c r="D2624" s="68" t="s">
        <v>48</v>
      </c>
    </row>
    <row r="2625" spans="1:4" ht="27.6">
      <c r="A2625" s="68" t="s">
        <v>3047</v>
      </c>
      <c r="B2625" s="68" t="s">
        <v>264</v>
      </c>
      <c r="C2625" s="68" t="s">
        <v>355</v>
      </c>
      <c r="D2625" s="68" t="s">
        <v>3</v>
      </c>
    </row>
    <row r="2626" spans="1:4" ht="27.6">
      <c r="A2626" s="68" t="s">
        <v>3048</v>
      </c>
      <c r="B2626" s="68" t="s">
        <v>264</v>
      </c>
      <c r="C2626" s="68" t="s">
        <v>355</v>
      </c>
      <c r="D2626" s="68" t="s">
        <v>3</v>
      </c>
    </row>
    <row r="2627" spans="1:4" ht="27.6">
      <c r="A2627" s="68" t="s">
        <v>3049</v>
      </c>
      <c r="B2627" s="68" t="s">
        <v>265</v>
      </c>
      <c r="C2627" s="68" t="s">
        <v>373</v>
      </c>
      <c r="D2627" s="68" t="s">
        <v>3</v>
      </c>
    </row>
    <row r="2628" spans="1:4" ht="27.6">
      <c r="A2628" s="68" t="s">
        <v>3050</v>
      </c>
      <c r="B2628" s="68" t="s">
        <v>265</v>
      </c>
      <c r="C2628" s="68" t="s">
        <v>373</v>
      </c>
      <c r="D2628" s="68" t="s">
        <v>3</v>
      </c>
    </row>
    <row r="2629" spans="1:4" ht="41.45">
      <c r="A2629" s="68" t="s">
        <v>3051</v>
      </c>
      <c r="B2629" s="68" t="s">
        <v>265</v>
      </c>
      <c r="C2629" s="68" t="s">
        <v>373</v>
      </c>
      <c r="D2629" s="68" t="s">
        <v>648</v>
      </c>
    </row>
    <row r="2630" spans="1:4" ht="41.45">
      <c r="A2630" s="68" t="s">
        <v>3051</v>
      </c>
      <c r="B2630" s="68" t="s">
        <v>265</v>
      </c>
      <c r="C2630" s="68" t="s">
        <v>373</v>
      </c>
      <c r="D2630" s="68" t="s">
        <v>3</v>
      </c>
    </row>
    <row r="2631" spans="1:4" ht="41.45">
      <c r="A2631" s="68" t="s">
        <v>3052</v>
      </c>
      <c r="B2631" s="68" t="s">
        <v>265</v>
      </c>
      <c r="C2631" s="68" t="s">
        <v>373</v>
      </c>
      <c r="D2631" s="68" t="s">
        <v>648</v>
      </c>
    </row>
    <row r="2632" spans="1:4">
      <c r="A2632" s="68" t="s">
        <v>1568</v>
      </c>
      <c r="B2632" s="68" t="s">
        <v>265</v>
      </c>
      <c r="C2632" s="68" t="s">
        <v>373</v>
      </c>
      <c r="D2632" s="68" t="s">
        <v>646</v>
      </c>
    </row>
    <row r="2633" spans="1:4" ht="27.6">
      <c r="A2633" s="68" t="s">
        <v>3053</v>
      </c>
      <c r="B2633" s="68" t="s">
        <v>265</v>
      </c>
      <c r="C2633" s="68" t="s">
        <v>373</v>
      </c>
      <c r="D2633" s="68" t="s">
        <v>48</v>
      </c>
    </row>
    <row r="2634" spans="1:4" ht="41.45">
      <c r="A2634" s="68" t="s">
        <v>3054</v>
      </c>
      <c r="B2634" s="68" t="s">
        <v>265</v>
      </c>
      <c r="C2634" s="68" t="s">
        <v>373</v>
      </c>
      <c r="D2634" s="68" t="s">
        <v>3</v>
      </c>
    </row>
    <row r="2635" spans="1:4" ht="27.6">
      <c r="A2635" s="68" t="s">
        <v>3055</v>
      </c>
      <c r="B2635" s="68" t="s">
        <v>265</v>
      </c>
      <c r="C2635" s="68" t="s">
        <v>373</v>
      </c>
      <c r="D2635" s="68" t="s">
        <v>48</v>
      </c>
    </row>
    <row r="2636" spans="1:4" ht="27.6">
      <c r="A2636" s="68" t="s">
        <v>3056</v>
      </c>
      <c r="B2636" s="68" t="s">
        <v>265</v>
      </c>
      <c r="C2636" s="68" t="s">
        <v>373</v>
      </c>
      <c r="D2636" s="68" t="s">
        <v>48</v>
      </c>
    </row>
    <row r="2637" spans="1:4" ht="27.6">
      <c r="A2637" s="68" t="s">
        <v>3057</v>
      </c>
      <c r="B2637" s="68" t="s">
        <v>265</v>
      </c>
      <c r="C2637" s="68" t="s">
        <v>373</v>
      </c>
      <c r="D2637" s="68" t="s">
        <v>48</v>
      </c>
    </row>
    <row r="2638" spans="1:4" ht="27.6">
      <c r="A2638" s="68" t="s">
        <v>3058</v>
      </c>
      <c r="B2638" s="68" t="s">
        <v>265</v>
      </c>
      <c r="C2638" s="68" t="s">
        <v>373</v>
      </c>
      <c r="D2638" s="68" t="s">
        <v>3</v>
      </c>
    </row>
    <row r="2639" spans="1:4" ht="41.45">
      <c r="A2639" s="68" t="s">
        <v>3059</v>
      </c>
      <c r="B2639" s="68" t="s">
        <v>265</v>
      </c>
      <c r="C2639" s="68" t="s">
        <v>373</v>
      </c>
      <c r="D2639" s="68" t="s">
        <v>648</v>
      </c>
    </row>
    <row r="2640" spans="1:4">
      <c r="A2640" s="68" t="s">
        <v>3060</v>
      </c>
      <c r="B2640" s="68" t="s">
        <v>265</v>
      </c>
      <c r="C2640" s="68" t="s">
        <v>373</v>
      </c>
      <c r="D2640" s="68" t="s">
        <v>648</v>
      </c>
    </row>
    <row r="2641" spans="1:4">
      <c r="A2641" s="68" t="s">
        <v>3060</v>
      </c>
      <c r="B2641" s="68" t="s">
        <v>265</v>
      </c>
      <c r="C2641" s="68" t="s">
        <v>373</v>
      </c>
      <c r="D2641" s="68" t="s">
        <v>3</v>
      </c>
    </row>
    <row r="2642" spans="1:4" ht="41.45">
      <c r="A2642" s="68" t="s">
        <v>3061</v>
      </c>
      <c r="B2642" s="68" t="s">
        <v>265</v>
      </c>
      <c r="C2642" s="68" t="s">
        <v>373</v>
      </c>
      <c r="D2642" s="68" t="s">
        <v>648</v>
      </c>
    </row>
    <row r="2643" spans="1:4" ht="27.6">
      <c r="A2643" s="68" t="s">
        <v>2241</v>
      </c>
      <c r="B2643" s="68" t="s">
        <v>265</v>
      </c>
      <c r="C2643" s="68" t="s">
        <v>373</v>
      </c>
      <c r="D2643" s="68" t="s">
        <v>646</v>
      </c>
    </row>
    <row r="2644" spans="1:4" ht="27.6">
      <c r="A2644" s="68" t="s">
        <v>3062</v>
      </c>
      <c r="B2644" s="68" t="s">
        <v>265</v>
      </c>
      <c r="C2644" s="68" t="s">
        <v>373</v>
      </c>
      <c r="D2644" s="68" t="s">
        <v>48</v>
      </c>
    </row>
    <row r="2645" spans="1:4" ht="41.45">
      <c r="A2645" s="68" t="s">
        <v>3063</v>
      </c>
      <c r="B2645" s="68" t="s">
        <v>265</v>
      </c>
      <c r="C2645" s="68" t="s">
        <v>373</v>
      </c>
      <c r="D2645" s="68" t="s">
        <v>648</v>
      </c>
    </row>
    <row r="2646" spans="1:4" ht="27.6">
      <c r="A2646" s="68" t="s">
        <v>3064</v>
      </c>
      <c r="B2646" s="68" t="s">
        <v>265</v>
      </c>
      <c r="C2646" s="68" t="s">
        <v>373</v>
      </c>
      <c r="D2646" s="68" t="s">
        <v>48</v>
      </c>
    </row>
    <row r="2647" spans="1:4" ht="27.6">
      <c r="A2647" s="68" t="s">
        <v>3065</v>
      </c>
      <c r="B2647" s="68" t="s">
        <v>265</v>
      </c>
      <c r="C2647" s="68" t="s">
        <v>373</v>
      </c>
      <c r="D2647" s="68" t="s">
        <v>3</v>
      </c>
    </row>
    <row r="2648" spans="1:4" ht="27.6">
      <c r="A2648" s="68" t="s">
        <v>3066</v>
      </c>
      <c r="B2648" s="68" t="s">
        <v>265</v>
      </c>
      <c r="C2648" s="68" t="s">
        <v>373</v>
      </c>
      <c r="D2648" s="68" t="s">
        <v>48</v>
      </c>
    </row>
    <row r="2649" spans="1:4" ht="27.6">
      <c r="A2649" s="68" t="s">
        <v>3067</v>
      </c>
      <c r="B2649" s="68" t="s">
        <v>265</v>
      </c>
      <c r="C2649" s="68" t="s">
        <v>373</v>
      </c>
      <c r="D2649" s="68" t="s">
        <v>48</v>
      </c>
    </row>
    <row r="2650" spans="1:4">
      <c r="A2650" s="68" t="s">
        <v>3068</v>
      </c>
      <c r="B2650" s="68" t="s">
        <v>265</v>
      </c>
      <c r="C2650" s="68" t="s">
        <v>373</v>
      </c>
      <c r="D2650" s="68" t="s">
        <v>646</v>
      </c>
    </row>
    <row r="2651" spans="1:4" ht="27.6">
      <c r="A2651" s="68" t="s">
        <v>3069</v>
      </c>
      <c r="B2651" s="68" t="s">
        <v>265</v>
      </c>
      <c r="C2651" s="68" t="s">
        <v>373</v>
      </c>
      <c r="D2651" s="68" t="s">
        <v>648</v>
      </c>
    </row>
    <row r="2652" spans="1:4" ht="27.6">
      <c r="A2652" s="68" t="s">
        <v>3070</v>
      </c>
      <c r="B2652" s="68" t="s">
        <v>265</v>
      </c>
      <c r="C2652" s="68" t="s">
        <v>373</v>
      </c>
      <c r="D2652" s="68" t="s">
        <v>48</v>
      </c>
    </row>
    <row r="2653" spans="1:4" ht="27.6">
      <c r="A2653" s="68" t="s">
        <v>3071</v>
      </c>
      <c r="B2653" s="68" t="s">
        <v>266</v>
      </c>
      <c r="C2653" s="68" t="s">
        <v>904</v>
      </c>
      <c r="D2653" s="68" t="s">
        <v>648</v>
      </c>
    </row>
    <row r="2654" spans="1:4" ht="27.6">
      <c r="A2654" s="68" t="s">
        <v>3071</v>
      </c>
      <c r="B2654" s="68" t="s">
        <v>266</v>
      </c>
      <c r="C2654" s="68" t="s">
        <v>904</v>
      </c>
      <c r="D2654" s="68" t="s">
        <v>648</v>
      </c>
    </row>
    <row r="2655" spans="1:4" ht="27.6">
      <c r="A2655" s="68" t="s">
        <v>3072</v>
      </c>
      <c r="B2655" s="68" t="s">
        <v>266</v>
      </c>
      <c r="C2655" s="68" t="s">
        <v>904</v>
      </c>
      <c r="D2655" s="68" t="s">
        <v>48</v>
      </c>
    </row>
    <row r="2656" spans="1:4" ht="27.6">
      <c r="A2656" s="68" t="s">
        <v>3073</v>
      </c>
      <c r="B2656" s="68" t="s">
        <v>266</v>
      </c>
      <c r="C2656" s="68" t="s">
        <v>904</v>
      </c>
      <c r="D2656" s="68" t="s">
        <v>48</v>
      </c>
    </row>
    <row r="2657" spans="1:4" ht="27.6">
      <c r="A2657" s="68" t="s">
        <v>3074</v>
      </c>
      <c r="B2657" s="68" t="s">
        <v>266</v>
      </c>
      <c r="C2657" s="68" t="s">
        <v>904</v>
      </c>
      <c r="D2657" s="68" t="s">
        <v>48</v>
      </c>
    </row>
    <row r="2658" spans="1:4" ht="27.6">
      <c r="A2658" s="68" t="s">
        <v>3075</v>
      </c>
      <c r="B2658" s="68" t="s">
        <v>266</v>
      </c>
      <c r="C2658" s="68" t="s">
        <v>904</v>
      </c>
      <c r="D2658" s="68" t="s">
        <v>48</v>
      </c>
    </row>
    <row r="2659" spans="1:4" ht="27.6">
      <c r="A2659" s="68" t="s">
        <v>3076</v>
      </c>
      <c r="B2659" s="68" t="s">
        <v>266</v>
      </c>
      <c r="C2659" s="68" t="s">
        <v>904</v>
      </c>
      <c r="D2659" s="68" t="s">
        <v>48</v>
      </c>
    </row>
    <row r="2660" spans="1:4" ht="27.6">
      <c r="A2660" s="68" t="s">
        <v>3077</v>
      </c>
      <c r="B2660" s="68" t="s">
        <v>266</v>
      </c>
      <c r="C2660" s="68" t="s">
        <v>904</v>
      </c>
      <c r="D2660" s="68" t="s">
        <v>48</v>
      </c>
    </row>
    <row r="2661" spans="1:4" ht="27.6">
      <c r="A2661" s="68" t="s">
        <v>3078</v>
      </c>
      <c r="B2661" s="68" t="s">
        <v>266</v>
      </c>
      <c r="C2661" s="68" t="s">
        <v>904</v>
      </c>
      <c r="D2661" s="68" t="s">
        <v>48</v>
      </c>
    </row>
    <row r="2662" spans="1:4" ht="27.6">
      <c r="A2662" s="68" t="s">
        <v>1528</v>
      </c>
      <c r="B2662" s="68" t="s">
        <v>266</v>
      </c>
      <c r="C2662" s="68" t="s">
        <v>904</v>
      </c>
      <c r="D2662" s="68" t="s">
        <v>48</v>
      </c>
    </row>
    <row r="2663" spans="1:4">
      <c r="A2663" s="68" t="s">
        <v>3079</v>
      </c>
      <c r="B2663" s="68" t="s">
        <v>266</v>
      </c>
      <c r="C2663" s="68" t="s">
        <v>904</v>
      </c>
      <c r="D2663" s="68" t="s">
        <v>3</v>
      </c>
    </row>
    <row r="2664" spans="1:4">
      <c r="A2664" s="68" t="s">
        <v>3080</v>
      </c>
      <c r="B2664" s="68" t="s">
        <v>266</v>
      </c>
      <c r="C2664" s="68" t="s">
        <v>904</v>
      </c>
      <c r="D2664" s="68" t="s">
        <v>3</v>
      </c>
    </row>
    <row r="2665" spans="1:4" ht="27.6">
      <c r="A2665" s="68" t="s">
        <v>3081</v>
      </c>
      <c r="B2665" s="68" t="s">
        <v>266</v>
      </c>
      <c r="C2665" s="68" t="s">
        <v>904</v>
      </c>
      <c r="D2665" s="68" t="s">
        <v>648</v>
      </c>
    </row>
    <row r="2666" spans="1:4" ht="27.6">
      <c r="A2666" s="68" t="s">
        <v>3081</v>
      </c>
      <c r="B2666" s="68" t="s">
        <v>266</v>
      </c>
      <c r="C2666" s="68" t="s">
        <v>904</v>
      </c>
      <c r="D2666" s="68" t="s">
        <v>648</v>
      </c>
    </row>
    <row r="2667" spans="1:4">
      <c r="A2667" s="68" t="s">
        <v>3082</v>
      </c>
      <c r="B2667" s="68" t="s">
        <v>266</v>
      </c>
      <c r="C2667" s="68" t="s">
        <v>904</v>
      </c>
      <c r="D2667" s="68" t="s">
        <v>648</v>
      </c>
    </row>
    <row r="2668" spans="1:4">
      <c r="A2668" s="68" t="s">
        <v>917</v>
      </c>
      <c r="B2668" s="68" t="s">
        <v>266</v>
      </c>
      <c r="C2668" s="68" t="s">
        <v>904</v>
      </c>
      <c r="D2668" s="68" t="s">
        <v>648</v>
      </c>
    </row>
    <row r="2669" spans="1:4" ht="27.6">
      <c r="A2669" s="68" t="s">
        <v>3083</v>
      </c>
      <c r="B2669" s="68" t="s">
        <v>266</v>
      </c>
      <c r="C2669" s="68" t="s">
        <v>904</v>
      </c>
      <c r="D2669" s="68" t="s">
        <v>3</v>
      </c>
    </row>
    <row r="2670" spans="1:4" ht="27.6">
      <c r="A2670" s="68" t="s">
        <v>3084</v>
      </c>
      <c r="B2670" s="68" t="s">
        <v>266</v>
      </c>
      <c r="C2670" s="68" t="s">
        <v>904</v>
      </c>
      <c r="D2670" s="68" t="s">
        <v>648</v>
      </c>
    </row>
    <row r="2671" spans="1:4" ht="27.6">
      <c r="A2671" s="68" t="s">
        <v>3085</v>
      </c>
      <c r="B2671" s="68" t="s">
        <v>266</v>
      </c>
      <c r="C2671" s="68" t="s">
        <v>904</v>
      </c>
      <c r="D2671" s="68" t="s">
        <v>648</v>
      </c>
    </row>
    <row r="2672" spans="1:4" ht="27.6">
      <c r="A2672" s="68" t="s">
        <v>3086</v>
      </c>
      <c r="B2672" s="68" t="s">
        <v>266</v>
      </c>
      <c r="C2672" s="68" t="s">
        <v>904</v>
      </c>
      <c r="D2672" s="68" t="s">
        <v>48</v>
      </c>
    </row>
    <row r="2673" spans="1:4" ht="27.6">
      <c r="A2673" s="68" t="s">
        <v>3087</v>
      </c>
      <c r="B2673" s="68" t="s">
        <v>266</v>
      </c>
      <c r="C2673" s="68" t="s">
        <v>904</v>
      </c>
      <c r="D2673" s="68" t="s">
        <v>48</v>
      </c>
    </row>
    <row r="2674" spans="1:4">
      <c r="A2674" s="68" t="s">
        <v>3088</v>
      </c>
      <c r="B2674" s="68" t="s">
        <v>266</v>
      </c>
      <c r="C2674" s="68" t="s">
        <v>904</v>
      </c>
      <c r="D2674" s="68" t="s">
        <v>3</v>
      </c>
    </row>
    <row r="2675" spans="1:4" ht="27.6">
      <c r="A2675" s="68" t="s">
        <v>3089</v>
      </c>
      <c r="B2675" s="68" t="s">
        <v>266</v>
      </c>
      <c r="C2675" s="68" t="s">
        <v>904</v>
      </c>
      <c r="D2675" s="68" t="s">
        <v>48</v>
      </c>
    </row>
    <row r="2676" spans="1:4">
      <c r="A2676" s="68" t="s">
        <v>3090</v>
      </c>
      <c r="B2676" s="68" t="s">
        <v>266</v>
      </c>
      <c r="C2676" s="68" t="s">
        <v>904</v>
      </c>
      <c r="D2676" s="68" t="s">
        <v>648</v>
      </c>
    </row>
    <row r="2677" spans="1:4" ht="27.6">
      <c r="A2677" s="68" t="s">
        <v>3091</v>
      </c>
      <c r="B2677" s="68" t="s">
        <v>266</v>
      </c>
      <c r="C2677" s="68" t="s">
        <v>904</v>
      </c>
      <c r="D2677" s="68" t="s">
        <v>648</v>
      </c>
    </row>
    <row r="2678" spans="1:4" ht="27.6">
      <c r="A2678" s="68" t="s">
        <v>3092</v>
      </c>
      <c r="B2678" s="68" t="s">
        <v>266</v>
      </c>
      <c r="C2678" s="68" t="s">
        <v>904</v>
      </c>
      <c r="D2678" s="68" t="s">
        <v>48</v>
      </c>
    </row>
    <row r="2679" spans="1:4" ht="27.6">
      <c r="A2679" s="68" t="s">
        <v>3093</v>
      </c>
      <c r="B2679" s="68" t="s">
        <v>266</v>
      </c>
      <c r="C2679" s="68" t="s">
        <v>904</v>
      </c>
      <c r="D2679" s="68" t="s">
        <v>648</v>
      </c>
    </row>
    <row r="2680" spans="1:4" ht="27.6">
      <c r="A2680" s="68" t="s">
        <v>3093</v>
      </c>
      <c r="B2680" s="68" t="s">
        <v>266</v>
      </c>
      <c r="C2680" s="68" t="s">
        <v>904</v>
      </c>
      <c r="D2680" s="68" t="s">
        <v>648</v>
      </c>
    </row>
    <row r="2681" spans="1:4" ht="27.6">
      <c r="A2681" s="68" t="s">
        <v>3094</v>
      </c>
      <c r="B2681" s="68" t="s">
        <v>266</v>
      </c>
      <c r="C2681" s="68" t="s">
        <v>904</v>
      </c>
      <c r="D2681" s="68" t="s">
        <v>3</v>
      </c>
    </row>
    <row r="2682" spans="1:4" ht="27.6">
      <c r="A2682" s="68" t="s">
        <v>3095</v>
      </c>
      <c r="B2682" s="68" t="s">
        <v>266</v>
      </c>
      <c r="C2682" s="68" t="s">
        <v>904</v>
      </c>
      <c r="D2682" s="68" t="s">
        <v>48</v>
      </c>
    </row>
    <row r="2683" spans="1:4" ht="27.6">
      <c r="A2683" s="68" t="s">
        <v>3096</v>
      </c>
      <c r="B2683" s="68" t="s">
        <v>266</v>
      </c>
      <c r="C2683" s="68" t="s">
        <v>904</v>
      </c>
      <c r="D2683" s="68" t="s">
        <v>48</v>
      </c>
    </row>
    <row r="2684" spans="1:4" ht="27.6">
      <c r="A2684" s="68" t="s">
        <v>3097</v>
      </c>
      <c r="B2684" s="68" t="s">
        <v>266</v>
      </c>
      <c r="C2684" s="68" t="s">
        <v>904</v>
      </c>
      <c r="D2684" s="68" t="s">
        <v>48</v>
      </c>
    </row>
    <row r="2685" spans="1:4">
      <c r="A2685" s="68" t="s">
        <v>3098</v>
      </c>
      <c r="B2685" s="68" t="s">
        <v>266</v>
      </c>
      <c r="C2685" s="68" t="s">
        <v>904</v>
      </c>
      <c r="D2685" s="68" t="s">
        <v>3</v>
      </c>
    </row>
    <row r="2686" spans="1:4">
      <c r="A2686" s="68" t="s">
        <v>3099</v>
      </c>
      <c r="B2686" s="68" t="s">
        <v>266</v>
      </c>
      <c r="C2686" s="68" t="s">
        <v>904</v>
      </c>
      <c r="D2686" s="68" t="s">
        <v>3</v>
      </c>
    </row>
    <row r="2687" spans="1:4" ht="27.6">
      <c r="A2687" s="68" t="s">
        <v>3100</v>
      </c>
      <c r="B2687" s="68" t="s">
        <v>266</v>
      </c>
      <c r="C2687" s="68" t="s">
        <v>904</v>
      </c>
      <c r="D2687" s="68" t="s">
        <v>3</v>
      </c>
    </row>
    <row r="2688" spans="1:4">
      <c r="A2688" s="68" t="s">
        <v>3101</v>
      </c>
      <c r="B2688" s="68" t="s">
        <v>266</v>
      </c>
      <c r="C2688" s="68" t="s">
        <v>904</v>
      </c>
      <c r="D2688" s="68" t="s">
        <v>648</v>
      </c>
    </row>
    <row r="2689" spans="1:4" ht="27.6">
      <c r="A2689" s="68" t="s">
        <v>3102</v>
      </c>
      <c r="B2689" s="68" t="s">
        <v>266</v>
      </c>
      <c r="C2689" s="68" t="s">
        <v>904</v>
      </c>
      <c r="D2689" s="68" t="s">
        <v>648</v>
      </c>
    </row>
    <row r="2690" spans="1:4" ht="41.45">
      <c r="A2690" s="68" t="s">
        <v>3103</v>
      </c>
      <c r="B2690" s="68" t="s">
        <v>266</v>
      </c>
      <c r="C2690" s="68" t="s">
        <v>904</v>
      </c>
      <c r="D2690" s="68" t="s">
        <v>48</v>
      </c>
    </row>
    <row r="2691" spans="1:4" ht="27.6">
      <c r="A2691" s="68" t="s">
        <v>3104</v>
      </c>
      <c r="B2691" s="68" t="s">
        <v>266</v>
      </c>
      <c r="C2691" s="68" t="s">
        <v>904</v>
      </c>
      <c r="D2691" s="68" t="s">
        <v>648</v>
      </c>
    </row>
    <row r="2692" spans="1:4" ht="27.6">
      <c r="A2692" s="68" t="s">
        <v>3105</v>
      </c>
      <c r="B2692" s="68" t="s">
        <v>266</v>
      </c>
      <c r="C2692" s="68" t="s">
        <v>904</v>
      </c>
      <c r="D2692" s="68" t="s">
        <v>48</v>
      </c>
    </row>
    <row r="2693" spans="1:4" ht="27.6">
      <c r="A2693" s="68" t="s">
        <v>3106</v>
      </c>
      <c r="B2693" s="68" t="s">
        <v>266</v>
      </c>
      <c r="C2693" s="68" t="s">
        <v>904</v>
      </c>
      <c r="D2693" s="68" t="s">
        <v>48</v>
      </c>
    </row>
    <row r="2694" spans="1:4" ht="27.6">
      <c r="A2694" s="68" t="s">
        <v>3107</v>
      </c>
      <c r="B2694" s="68" t="s">
        <v>266</v>
      </c>
      <c r="C2694" s="68" t="s">
        <v>904</v>
      </c>
      <c r="D2694" s="68" t="s">
        <v>48</v>
      </c>
    </row>
    <row r="2695" spans="1:4" ht="27.6">
      <c r="A2695" s="68" t="s">
        <v>3108</v>
      </c>
      <c r="B2695" s="68" t="s">
        <v>267</v>
      </c>
      <c r="C2695" s="68" t="s">
        <v>904</v>
      </c>
      <c r="D2695" s="68" t="s">
        <v>48</v>
      </c>
    </row>
    <row r="2696" spans="1:4" ht="27.6">
      <c r="A2696" s="68" t="s">
        <v>3108</v>
      </c>
      <c r="B2696" s="68" t="s">
        <v>267</v>
      </c>
      <c r="C2696" s="68" t="s">
        <v>904</v>
      </c>
      <c r="D2696" s="68" t="s">
        <v>48</v>
      </c>
    </row>
    <row r="2697" spans="1:4" ht="27.6">
      <c r="A2697" s="68" t="s">
        <v>3109</v>
      </c>
      <c r="B2697" s="68" t="s">
        <v>267</v>
      </c>
      <c r="C2697" s="68" t="s">
        <v>904</v>
      </c>
      <c r="D2697" s="68" t="s">
        <v>48</v>
      </c>
    </row>
    <row r="2698" spans="1:4" ht="27.6">
      <c r="A2698" s="68" t="s">
        <v>3110</v>
      </c>
      <c r="B2698" s="68" t="s">
        <v>267</v>
      </c>
      <c r="C2698" s="68" t="s">
        <v>904</v>
      </c>
      <c r="D2698" s="68" t="s">
        <v>48</v>
      </c>
    </row>
    <row r="2699" spans="1:4" ht="27.6">
      <c r="A2699" s="68" t="s">
        <v>3111</v>
      </c>
      <c r="B2699" s="68" t="s">
        <v>267</v>
      </c>
      <c r="C2699" s="68" t="s">
        <v>904</v>
      </c>
      <c r="D2699" s="68" t="s">
        <v>48</v>
      </c>
    </row>
    <row r="2700" spans="1:4" ht="27.6">
      <c r="A2700" s="68" t="s">
        <v>3112</v>
      </c>
      <c r="B2700" s="68" t="s">
        <v>267</v>
      </c>
      <c r="C2700" s="68" t="s">
        <v>904</v>
      </c>
      <c r="D2700" s="68" t="s">
        <v>48</v>
      </c>
    </row>
    <row r="2701" spans="1:4" ht="27.6">
      <c r="A2701" s="68" t="s">
        <v>3113</v>
      </c>
      <c r="B2701" s="68" t="s">
        <v>267</v>
      </c>
      <c r="C2701" s="68" t="s">
        <v>904</v>
      </c>
      <c r="D2701" s="68" t="s">
        <v>48</v>
      </c>
    </row>
    <row r="2702" spans="1:4" ht="27.6">
      <c r="A2702" s="68" t="s">
        <v>3114</v>
      </c>
      <c r="B2702" s="68" t="s">
        <v>271</v>
      </c>
      <c r="C2702" s="68" t="s">
        <v>904</v>
      </c>
      <c r="D2702" s="68" t="s">
        <v>48</v>
      </c>
    </row>
    <row r="2703" spans="1:4" ht="27.6">
      <c r="A2703" s="68" t="s">
        <v>3115</v>
      </c>
      <c r="B2703" s="68" t="s">
        <v>271</v>
      </c>
      <c r="C2703" s="68" t="s">
        <v>904</v>
      </c>
      <c r="D2703" s="68" t="s">
        <v>48</v>
      </c>
    </row>
    <row r="2704" spans="1:4" ht="27.6">
      <c r="A2704" s="68" t="s">
        <v>3116</v>
      </c>
      <c r="B2704" s="68" t="s">
        <v>271</v>
      </c>
      <c r="C2704" s="68" t="s">
        <v>904</v>
      </c>
      <c r="D2704" s="68" t="s">
        <v>648</v>
      </c>
    </row>
    <row r="2705" spans="1:4">
      <c r="A2705" s="68" t="s">
        <v>1568</v>
      </c>
      <c r="B2705" s="68" t="s">
        <v>271</v>
      </c>
      <c r="C2705" s="68" t="s">
        <v>904</v>
      </c>
      <c r="D2705" s="68" t="s">
        <v>646</v>
      </c>
    </row>
    <row r="2706" spans="1:4" ht="27.6">
      <c r="A2706" s="68" t="s">
        <v>3117</v>
      </c>
      <c r="B2706" s="68" t="s">
        <v>271</v>
      </c>
      <c r="C2706" s="68" t="s">
        <v>904</v>
      </c>
      <c r="D2706" s="68" t="s">
        <v>48</v>
      </c>
    </row>
    <row r="2707" spans="1:4" ht="27.6">
      <c r="A2707" s="68" t="s">
        <v>3118</v>
      </c>
      <c r="B2707" s="68" t="s">
        <v>271</v>
      </c>
      <c r="C2707" s="68" t="s">
        <v>904</v>
      </c>
      <c r="D2707" s="68" t="s">
        <v>648</v>
      </c>
    </row>
    <row r="2708" spans="1:4" ht="27.6">
      <c r="A2708" s="68" t="s">
        <v>3119</v>
      </c>
      <c r="B2708" s="68" t="s">
        <v>271</v>
      </c>
      <c r="C2708" s="68" t="s">
        <v>904</v>
      </c>
      <c r="D2708" s="68" t="s">
        <v>3</v>
      </c>
    </row>
    <row r="2709" spans="1:4" ht="27.6">
      <c r="A2709" s="68" t="s">
        <v>889</v>
      </c>
      <c r="B2709" s="68" t="s">
        <v>271</v>
      </c>
      <c r="C2709" s="68" t="s">
        <v>904</v>
      </c>
      <c r="D2709" s="68" t="s">
        <v>3</v>
      </c>
    </row>
    <row r="2710" spans="1:4" ht="27.6">
      <c r="A2710" s="68" t="s">
        <v>3120</v>
      </c>
      <c r="B2710" s="68" t="s">
        <v>271</v>
      </c>
      <c r="C2710" s="68" t="s">
        <v>904</v>
      </c>
      <c r="D2710" s="68" t="s">
        <v>648</v>
      </c>
    </row>
    <row r="2711" spans="1:4" ht="27.6">
      <c r="A2711" s="68" t="s">
        <v>3121</v>
      </c>
      <c r="B2711" s="68" t="s">
        <v>271</v>
      </c>
      <c r="C2711" s="68" t="s">
        <v>904</v>
      </c>
      <c r="D2711" s="68" t="s">
        <v>48</v>
      </c>
    </row>
    <row r="2712" spans="1:4" ht="27.6">
      <c r="A2712" s="68" t="s">
        <v>3122</v>
      </c>
      <c r="B2712" s="68" t="s">
        <v>271</v>
      </c>
      <c r="C2712" s="68" t="s">
        <v>904</v>
      </c>
      <c r="D2712" s="68" t="s">
        <v>3</v>
      </c>
    </row>
    <row r="2713" spans="1:4" ht="27.6">
      <c r="A2713" s="68" t="s">
        <v>3123</v>
      </c>
      <c r="B2713" s="68" t="s">
        <v>271</v>
      </c>
      <c r="C2713" s="68" t="s">
        <v>904</v>
      </c>
      <c r="D2713" s="68" t="s">
        <v>648</v>
      </c>
    </row>
    <row r="2714" spans="1:4">
      <c r="A2714" s="68" t="s">
        <v>3124</v>
      </c>
      <c r="B2714" s="68" t="s">
        <v>271</v>
      </c>
      <c r="C2714" s="68" t="s">
        <v>904</v>
      </c>
      <c r="D2714" s="68" t="s">
        <v>3</v>
      </c>
    </row>
    <row r="2715" spans="1:4" ht="27.6">
      <c r="A2715" s="68" t="s">
        <v>3125</v>
      </c>
      <c r="B2715" s="68" t="s">
        <v>271</v>
      </c>
      <c r="C2715" s="68" t="s">
        <v>904</v>
      </c>
      <c r="D2715" s="68" t="s">
        <v>48</v>
      </c>
    </row>
    <row r="2716" spans="1:4" ht="27.6">
      <c r="A2716" s="68" t="s">
        <v>3126</v>
      </c>
      <c r="B2716" s="68" t="s">
        <v>271</v>
      </c>
      <c r="C2716" s="68" t="s">
        <v>904</v>
      </c>
      <c r="D2716" s="68" t="s">
        <v>48</v>
      </c>
    </row>
    <row r="2717" spans="1:4">
      <c r="A2717" s="68" t="s">
        <v>653</v>
      </c>
      <c r="B2717" s="68" t="s">
        <v>271</v>
      </c>
      <c r="C2717" s="68" t="s">
        <v>904</v>
      </c>
      <c r="D2717" s="68" t="s">
        <v>3</v>
      </c>
    </row>
    <row r="2718" spans="1:4" ht="27.6">
      <c r="A2718" s="68" t="s">
        <v>3127</v>
      </c>
      <c r="B2718" s="68" t="s">
        <v>271</v>
      </c>
      <c r="C2718" s="68" t="s">
        <v>904</v>
      </c>
      <c r="D2718" s="68" t="s">
        <v>48</v>
      </c>
    </row>
    <row r="2719" spans="1:4" ht="27.6">
      <c r="A2719" s="68" t="s">
        <v>3128</v>
      </c>
      <c r="B2719" s="68" t="s">
        <v>271</v>
      </c>
      <c r="C2719" s="68" t="s">
        <v>904</v>
      </c>
      <c r="D2719" s="68" t="s">
        <v>48</v>
      </c>
    </row>
    <row r="2720" spans="1:4" ht="27.6">
      <c r="A2720" s="68" t="s">
        <v>3129</v>
      </c>
      <c r="B2720" s="68" t="s">
        <v>271</v>
      </c>
      <c r="C2720" s="68" t="s">
        <v>904</v>
      </c>
      <c r="D2720" s="68" t="s">
        <v>48</v>
      </c>
    </row>
    <row r="2721" spans="1:4" ht="27.6">
      <c r="A2721" s="68" t="s">
        <v>3130</v>
      </c>
      <c r="B2721" s="68" t="s">
        <v>271</v>
      </c>
      <c r="C2721" s="68" t="s">
        <v>904</v>
      </c>
      <c r="D2721" s="68" t="s">
        <v>48</v>
      </c>
    </row>
    <row r="2722" spans="1:4" ht="27.6">
      <c r="A2722" s="68" t="s">
        <v>3131</v>
      </c>
      <c r="B2722" s="68" t="s">
        <v>271</v>
      </c>
      <c r="C2722" s="68" t="s">
        <v>904</v>
      </c>
      <c r="D2722" s="68" t="s">
        <v>648</v>
      </c>
    </row>
    <row r="2723" spans="1:4">
      <c r="A2723" s="68" t="s">
        <v>3132</v>
      </c>
      <c r="B2723" s="68" t="s">
        <v>271</v>
      </c>
      <c r="C2723" s="68" t="s">
        <v>904</v>
      </c>
      <c r="D2723" s="68" t="s">
        <v>648</v>
      </c>
    </row>
    <row r="2724" spans="1:4" ht="27.6">
      <c r="A2724" s="68" t="s">
        <v>3133</v>
      </c>
      <c r="B2724" s="68" t="s">
        <v>271</v>
      </c>
      <c r="C2724" s="68" t="s">
        <v>904</v>
      </c>
      <c r="D2724" s="68" t="s">
        <v>648</v>
      </c>
    </row>
    <row r="2725" spans="1:4" ht="41.45">
      <c r="A2725" s="68" t="s">
        <v>3134</v>
      </c>
      <c r="B2725" s="68" t="s">
        <v>271</v>
      </c>
      <c r="C2725" s="68" t="s">
        <v>904</v>
      </c>
      <c r="D2725" s="68" t="s">
        <v>48</v>
      </c>
    </row>
    <row r="2726" spans="1:4" ht="27.6">
      <c r="A2726" s="68" t="s">
        <v>3135</v>
      </c>
      <c r="B2726" s="68" t="s">
        <v>271</v>
      </c>
      <c r="C2726" s="68" t="s">
        <v>904</v>
      </c>
      <c r="D2726" s="68" t="s">
        <v>3</v>
      </c>
    </row>
    <row r="2727" spans="1:4" ht="41.45">
      <c r="A2727" s="68" t="s">
        <v>3136</v>
      </c>
      <c r="B2727" s="68" t="s">
        <v>272</v>
      </c>
      <c r="C2727" s="68" t="s">
        <v>904</v>
      </c>
      <c r="D2727" s="68" t="s">
        <v>648</v>
      </c>
    </row>
    <row r="2728" spans="1:4" ht="41.45">
      <c r="A2728" s="68" t="s">
        <v>3137</v>
      </c>
      <c r="B2728" s="68" t="s">
        <v>272</v>
      </c>
      <c r="C2728" s="68" t="s">
        <v>904</v>
      </c>
      <c r="D2728" s="68" t="s">
        <v>646</v>
      </c>
    </row>
    <row r="2729" spans="1:4" ht="41.45">
      <c r="A2729" s="68" t="s">
        <v>3138</v>
      </c>
      <c r="B2729" s="68" t="s">
        <v>272</v>
      </c>
      <c r="C2729" s="68" t="s">
        <v>904</v>
      </c>
      <c r="D2729" s="68" t="s">
        <v>648</v>
      </c>
    </row>
    <row r="2730" spans="1:4" ht="41.45">
      <c r="A2730" s="68" t="s">
        <v>3138</v>
      </c>
      <c r="B2730" s="68" t="s">
        <v>272</v>
      </c>
      <c r="C2730" s="68" t="s">
        <v>904</v>
      </c>
      <c r="D2730" s="68" t="s">
        <v>648</v>
      </c>
    </row>
    <row r="2731" spans="1:4" ht="41.45">
      <c r="A2731" s="68" t="s">
        <v>3139</v>
      </c>
      <c r="B2731" s="68" t="s">
        <v>272</v>
      </c>
      <c r="C2731" s="68" t="s">
        <v>904</v>
      </c>
      <c r="D2731" s="68" t="s">
        <v>3</v>
      </c>
    </row>
    <row r="2732" spans="1:4" ht="69">
      <c r="A2732" s="68" t="s">
        <v>3140</v>
      </c>
      <c r="B2732" s="68" t="s">
        <v>272</v>
      </c>
      <c r="C2732" s="68" t="s">
        <v>904</v>
      </c>
      <c r="D2732" s="68" t="s">
        <v>648</v>
      </c>
    </row>
    <row r="2733" spans="1:4" ht="41.45">
      <c r="A2733" s="68" t="s">
        <v>3141</v>
      </c>
      <c r="B2733" s="68" t="s">
        <v>272</v>
      </c>
      <c r="C2733" s="68" t="s">
        <v>904</v>
      </c>
      <c r="D2733" s="68" t="s">
        <v>3</v>
      </c>
    </row>
    <row r="2734" spans="1:4" ht="41.45">
      <c r="A2734" s="68" t="s">
        <v>3142</v>
      </c>
      <c r="B2734" s="68" t="s">
        <v>272</v>
      </c>
      <c r="C2734" s="68" t="s">
        <v>904</v>
      </c>
      <c r="D2734" s="68" t="s">
        <v>3</v>
      </c>
    </row>
    <row r="2735" spans="1:4" ht="41.45">
      <c r="A2735" s="68" t="s">
        <v>3143</v>
      </c>
      <c r="B2735" s="68" t="s">
        <v>272</v>
      </c>
      <c r="C2735" s="68" t="s">
        <v>904</v>
      </c>
      <c r="D2735" s="68" t="s">
        <v>646</v>
      </c>
    </row>
    <row r="2736" spans="1:4" ht="41.45">
      <c r="A2736" s="68" t="s">
        <v>3144</v>
      </c>
      <c r="B2736" s="68" t="s">
        <v>272</v>
      </c>
      <c r="C2736" s="68" t="s">
        <v>904</v>
      </c>
      <c r="D2736" s="68" t="s">
        <v>3</v>
      </c>
    </row>
    <row r="2737" spans="1:4" ht="41.45">
      <c r="A2737" s="68" t="s">
        <v>3145</v>
      </c>
      <c r="B2737" s="68" t="s">
        <v>272</v>
      </c>
      <c r="C2737" s="68" t="s">
        <v>904</v>
      </c>
      <c r="D2737" s="68" t="s">
        <v>648</v>
      </c>
    </row>
    <row r="2738" spans="1:4" ht="41.45">
      <c r="A2738" s="68" t="s">
        <v>3145</v>
      </c>
      <c r="B2738" s="68" t="s">
        <v>272</v>
      </c>
      <c r="C2738" s="68" t="s">
        <v>904</v>
      </c>
      <c r="D2738" s="68" t="s">
        <v>648</v>
      </c>
    </row>
    <row r="2739" spans="1:4" ht="41.45">
      <c r="A2739" s="68" t="s">
        <v>3146</v>
      </c>
      <c r="B2739" s="68" t="s">
        <v>272</v>
      </c>
      <c r="C2739" s="68" t="s">
        <v>904</v>
      </c>
      <c r="D2739" s="68" t="s">
        <v>48</v>
      </c>
    </row>
    <row r="2740" spans="1:4" ht="41.45">
      <c r="A2740" s="68" t="s">
        <v>3120</v>
      </c>
      <c r="B2740" s="68" t="s">
        <v>272</v>
      </c>
      <c r="C2740" s="68" t="s">
        <v>904</v>
      </c>
      <c r="D2740" s="68" t="s">
        <v>648</v>
      </c>
    </row>
    <row r="2741" spans="1:4" ht="41.45">
      <c r="A2741" s="68" t="s">
        <v>3147</v>
      </c>
      <c r="B2741" s="68" t="s">
        <v>272</v>
      </c>
      <c r="C2741" s="68" t="s">
        <v>904</v>
      </c>
      <c r="D2741" s="68" t="s">
        <v>48</v>
      </c>
    </row>
    <row r="2742" spans="1:4" ht="41.45">
      <c r="A2742" s="68" t="s">
        <v>3148</v>
      </c>
      <c r="B2742" s="68" t="s">
        <v>272</v>
      </c>
      <c r="C2742" s="68" t="s">
        <v>904</v>
      </c>
      <c r="D2742" s="68" t="s">
        <v>3</v>
      </c>
    </row>
    <row r="2743" spans="1:4" ht="41.45">
      <c r="A2743" s="68" t="s">
        <v>3149</v>
      </c>
      <c r="B2743" s="68" t="s">
        <v>272</v>
      </c>
      <c r="C2743" s="68" t="s">
        <v>904</v>
      </c>
      <c r="D2743" s="68" t="s">
        <v>48</v>
      </c>
    </row>
    <row r="2744" spans="1:4" ht="41.45">
      <c r="A2744" s="68" t="s">
        <v>3150</v>
      </c>
      <c r="B2744" s="68" t="s">
        <v>272</v>
      </c>
      <c r="C2744" s="68" t="s">
        <v>904</v>
      </c>
      <c r="D2744" s="68" t="s">
        <v>48</v>
      </c>
    </row>
    <row r="2745" spans="1:4" ht="41.45">
      <c r="A2745" s="68" t="s">
        <v>3151</v>
      </c>
      <c r="B2745" s="68" t="s">
        <v>272</v>
      </c>
      <c r="C2745" s="68" t="s">
        <v>904</v>
      </c>
      <c r="D2745" s="68" t="s">
        <v>48</v>
      </c>
    </row>
    <row r="2746" spans="1:4" ht="41.45">
      <c r="A2746" s="68" t="s">
        <v>3125</v>
      </c>
      <c r="B2746" s="68" t="s">
        <v>272</v>
      </c>
      <c r="C2746" s="68" t="s">
        <v>904</v>
      </c>
      <c r="D2746" s="68" t="s">
        <v>48</v>
      </c>
    </row>
    <row r="2747" spans="1:4" ht="41.45">
      <c r="A2747" s="68" t="s">
        <v>3152</v>
      </c>
      <c r="B2747" s="68" t="s">
        <v>272</v>
      </c>
      <c r="C2747" s="68" t="s">
        <v>904</v>
      </c>
      <c r="D2747" s="68" t="s">
        <v>646</v>
      </c>
    </row>
    <row r="2748" spans="1:4" ht="55.15">
      <c r="A2748" s="68" t="s">
        <v>3153</v>
      </c>
      <c r="B2748" s="68" t="s">
        <v>272</v>
      </c>
      <c r="C2748" s="68" t="s">
        <v>904</v>
      </c>
      <c r="D2748" s="68" t="s">
        <v>48</v>
      </c>
    </row>
    <row r="2749" spans="1:4" ht="41.45">
      <c r="A2749" s="68" t="s">
        <v>3154</v>
      </c>
      <c r="B2749" s="68" t="s">
        <v>272</v>
      </c>
      <c r="C2749" s="68" t="s">
        <v>904</v>
      </c>
      <c r="D2749" s="68" t="s">
        <v>3</v>
      </c>
    </row>
    <row r="2750" spans="1:4" ht="41.45">
      <c r="A2750" s="68" t="s">
        <v>653</v>
      </c>
      <c r="B2750" s="68" t="s">
        <v>272</v>
      </c>
      <c r="C2750" s="68" t="s">
        <v>904</v>
      </c>
      <c r="D2750" s="68" t="s">
        <v>3</v>
      </c>
    </row>
    <row r="2751" spans="1:4" ht="41.45">
      <c r="A2751" s="68" t="s">
        <v>3155</v>
      </c>
      <c r="B2751" s="68" t="s">
        <v>272</v>
      </c>
      <c r="C2751" s="68" t="s">
        <v>904</v>
      </c>
      <c r="D2751" s="68" t="s">
        <v>48</v>
      </c>
    </row>
    <row r="2752" spans="1:4" ht="41.45">
      <c r="A2752" s="68" t="s">
        <v>3156</v>
      </c>
      <c r="B2752" s="68" t="s">
        <v>272</v>
      </c>
      <c r="C2752" s="68" t="s">
        <v>904</v>
      </c>
      <c r="D2752" s="68" t="s">
        <v>48</v>
      </c>
    </row>
    <row r="2753" spans="1:4" ht="41.45">
      <c r="A2753" s="68" t="s">
        <v>3157</v>
      </c>
      <c r="B2753" s="68" t="s">
        <v>272</v>
      </c>
      <c r="C2753" s="68" t="s">
        <v>904</v>
      </c>
      <c r="D2753" s="68" t="s">
        <v>646</v>
      </c>
    </row>
    <row r="2754" spans="1:4" ht="41.45">
      <c r="A2754" s="68" t="s">
        <v>3158</v>
      </c>
      <c r="B2754" s="68" t="s">
        <v>272</v>
      </c>
      <c r="C2754" s="68" t="s">
        <v>904</v>
      </c>
      <c r="D2754" s="68" t="s">
        <v>646</v>
      </c>
    </row>
    <row r="2755" spans="1:4" ht="41.45">
      <c r="A2755" s="68" t="s">
        <v>3159</v>
      </c>
      <c r="B2755" s="68" t="s">
        <v>272</v>
      </c>
      <c r="C2755" s="68" t="s">
        <v>904</v>
      </c>
      <c r="D2755" s="68" t="s">
        <v>48</v>
      </c>
    </row>
    <row r="2756" spans="1:4" ht="41.45">
      <c r="A2756" s="68" t="s">
        <v>3160</v>
      </c>
      <c r="B2756" s="68" t="s">
        <v>272</v>
      </c>
      <c r="C2756" s="68" t="s">
        <v>904</v>
      </c>
      <c r="D2756" s="68" t="s">
        <v>648</v>
      </c>
    </row>
    <row r="2757" spans="1:4" ht="41.45">
      <c r="A2757" s="68" t="s">
        <v>3160</v>
      </c>
      <c r="B2757" s="68" t="s">
        <v>272</v>
      </c>
      <c r="C2757" s="68" t="s">
        <v>904</v>
      </c>
      <c r="D2757" s="68" t="s">
        <v>648</v>
      </c>
    </row>
    <row r="2758" spans="1:4" ht="41.45">
      <c r="A2758" s="68" t="s">
        <v>3161</v>
      </c>
      <c r="B2758" s="68" t="s">
        <v>273</v>
      </c>
      <c r="C2758" s="68" t="s">
        <v>355</v>
      </c>
      <c r="D2758" s="68" t="s">
        <v>48</v>
      </c>
    </row>
    <row r="2759" spans="1:4" ht="27.6">
      <c r="A2759" s="68" t="s">
        <v>3162</v>
      </c>
      <c r="B2759" s="68" t="s">
        <v>273</v>
      </c>
      <c r="C2759" s="68" t="s">
        <v>355</v>
      </c>
      <c r="D2759" s="68" t="s">
        <v>48</v>
      </c>
    </row>
    <row r="2760" spans="1:4" ht="27.6">
      <c r="A2760" s="68" t="s">
        <v>3163</v>
      </c>
      <c r="B2760" s="68" t="s">
        <v>273</v>
      </c>
      <c r="C2760" s="68" t="s">
        <v>355</v>
      </c>
      <c r="D2760" s="68" t="s">
        <v>48</v>
      </c>
    </row>
    <row r="2761" spans="1:4" ht="27.6">
      <c r="A2761" s="68" t="s">
        <v>3164</v>
      </c>
      <c r="B2761" s="68" t="s">
        <v>273</v>
      </c>
      <c r="C2761" s="68" t="s">
        <v>355</v>
      </c>
      <c r="D2761" s="68" t="s">
        <v>48</v>
      </c>
    </row>
    <row r="2762" spans="1:4" ht="41.45">
      <c r="A2762" s="68" t="s">
        <v>3165</v>
      </c>
      <c r="B2762" s="68" t="s">
        <v>273</v>
      </c>
      <c r="C2762" s="68" t="s">
        <v>355</v>
      </c>
      <c r="D2762" s="68" t="s">
        <v>48</v>
      </c>
    </row>
    <row r="2763" spans="1:4" ht="27.6">
      <c r="A2763" s="68" t="s">
        <v>3166</v>
      </c>
      <c r="B2763" s="68" t="s">
        <v>273</v>
      </c>
      <c r="C2763" s="68" t="s">
        <v>355</v>
      </c>
      <c r="D2763" s="68" t="s">
        <v>48</v>
      </c>
    </row>
    <row r="2764" spans="1:4" ht="27.6">
      <c r="A2764" s="68" t="s">
        <v>3167</v>
      </c>
      <c r="B2764" s="68" t="s">
        <v>273</v>
      </c>
      <c r="C2764" s="68" t="s">
        <v>355</v>
      </c>
      <c r="D2764" s="68" t="s">
        <v>48</v>
      </c>
    </row>
    <row r="2765" spans="1:4" ht="27.6">
      <c r="A2765" s="68" t="s">
        <v>987</v>
      </c>
      <c r="B2765" s="68" t="s">
        <v>273</v>
      </c>
      <c r="C2765" s="68" t="s">
        <v>355</v>
      </c>
      <c r="D2765" s="68" t="s">
        <v>48</v>
      </c>
    </row>
    <row r="2766" spans="1:4" ht="27.6">
      <c r="A2766" s="68" t="s">
        <v>3168</v>
      </c>
      <c r="B2766" s="68" t="s">
        <v>273</v>
      </c>
      <c r="C2766" s="68" t="s">
        <v>355</v>
      </c>
      <c r="D2766" s="68" t="s">
        <v>48</v>
      </c>
    </row>
    <row r="2767" spans="1:4" ht="27.6">
      <c r="A2767" s="68" t="s">
        <v>3169</v>
      </c>
      <c r="B2767" s="68" t="s">
        <v>273</v>
      </c>
      <c r="C2767" s="68" t="s">
        <v>355</v>
      </c>
      <c r="D2767" s="68" t="s">
        <v>48</v>
      </c>
    </row>
    <row r="2768" spans="1:4" ht="27.6">
      <c r="A2768" s="68" t="s">
        <v>3170</v>
      </c>
      <c r="B2768" s="68" t="s">
        <v>273</v>
      </c>
      <c r="C2768" s="68" t="s">
        <v>355</v>
      </c>
      <c r="D2768" s="68" t="s">
        <v>48</v>
      </c>
    </row>
    <row r="2769" spans="1:4">
      <c r="A2769" s="68" t="s">
        <v>1506</v>
      </c>
      <c r="B2769" s="68" t="s">
        <v>273</v>
      </c>
      <c r="C2769" s="68" t="s">
        <v>355</v>
      </c>
      <c r="D2769" s="68" t="s">
        <v>3</v>
      </c>
    </row>
    <row r="2770" spans="1:4" ht="55.15">
      <c r="A2770" s="68" t="s">
        <v>3171</v>
      </c>
      <c r="B2770" s="68" t="s">
        <v>275</v>
      </c>
      <c r="C2770" s="68" t="s">
        <v>355</v>
      </c>
      <c r="D2770" s="68" t="s">
        <v>48</v>
      </c>
    </row>
    <row r="2771" spans="1:4" ht="41.45">
      <c r="A2771" s="68" t="s">
        <v>3172</v>
      </c>
      <c r="B2771" s="68" t="s">
        <v>275</v>
      </c>
      <c r="C2771" s="68" t="s">
        <v>355</v>
      </c>
      <c r="D2771" s="68" t="s">
        <v>3</v>
      </c>
    </row>
    <row r="2772" spans="1:4" ht="27.6">
      <c r="A2772" s="68" t="s">
        <v>3173</v>
      </c>
      <c r="B2772" s="68" t="s">
        <v>276</v>
      </c>
      <c r="C2772" s="68" t="s">
        <v>355</v>
      </c>
      <c r="D2772" s="68" t="s">
        <v>48</v>
      </c>
    </row>
    <row r="2773" spans="1:4" ht="27.6">
      <c r="A2773" s="68" t="s">
        <v>3167</v>
      </c>
      <c r="B2773" s="68" t="s">
        <v>276</v>
      </c>
      <c r="C2773" s="68" t="s">
        <v>355</v>
      </c>
      <c r="D2773" s="68" t="s">
        <v>48</v>
      </c>
    </row>
    <row r="2774" spans="1:4" ht="27.6">
      <c r="A2774" s="68" t="s">
        <v>3045</v>
      </c>
      <c r="B2774" s="68" t="s">
        <v>276</v>
      </c>
      <c r="C2774" s="68" t="s">
        <v>355</v>
      </c>
      <c r="D2774" s="68" t="s">
        <v>48</v>
      </c>
    </row>
    <row r="2775" spans="1:4" ht="27.6">
      <c r="A2775" s="68" t="s">
        <v>3174</v>
      </c>
      <c r="B2775" s="68" t="s">
        <v>276</v>
      </c>
      <c r="C2775" s="68" t="s">
        <v>355</v>
      </c>
      <c r="D2775" s="68" t="s">
        <v>48</v>
      </c>
    </row>
    <row r="2776" spans="1:4" ht="69">
      <c r="A2776" s="68" t="s">
        <v>3175</v>
      </c>
      <c r="B2776" s="68" t="s">
        <v>276</v>
      </c>
      <c r="C2776" s="68" t="s">
        <v>355</v>
      </c>
      <c r="D2776" s="68" t="s">
        <v>648</v>
      </c>
    </row>
    <row r="2777" spans="1:4" ht="27.6">
      <c r="A2777" s="68" t="s">
        <v>3172</v>
      </c>
      <c r="B2777" s="68" t="s">
        <v>276</v>
      </c>
      <c r="C2777" s="68" t="s">
        <v>355</v>
      </c>
      <c r="D2777" s="68" t="s">
        <v>3</v>
      </c>
    </row>
    <row r="2778" spans="1:4" ht="27.6">
      <c r="A2778" s="68" t="s">
        <v>3176</v>
      </c>
      <c r="B2778" s="68" t="s">
        <v>276</v>
      </c>
      <c r="C2778" s="68" t="s">
        <v>355</v>
      </c>
      <c r="D2778" s="68" t="s">
        <v>648</v>
      </c>
    </row>
    <row r="2779" spans="1:4" ht="27.6">
      <c r="A2779" s="68" t="s">
        <v>3177</v>
      </c>
      <c r="B2779" s="68" t="s">
        <v>277</v>
      </c>
      <c r="C2779" s="68" t="s">
        <v>683</v>
      </c>
      <c r="D2779" s="68" t="s">
        <v>48</v>
      </c>
    </row>
    <row r="2780" spans="1:4" ht="27.6">
      <c r="A2780" s="68" t="s">
        <v>3178</v>
      </c>
      <c r="B2780" s="68" t="s">
        <v>277</v>
      </c>
      <c r="C2780" s="68" t="s">
        <v>683</v>
      </c>
      <c r="D2780" s="68" t="s">
        <v>48</v>
      </c>
    </row>
    <row r="2781" spans="1:4" ht="27.6">
      <c r="A2781" s="68" t="s">
        <v>3179</v>
      </c>
      <c r="B2781" s="68" t="s">
        <v>277</v>
      </c>
      <c r="C2781" s="68" t="s">
        <v>683</v>
      </c>
      <c r="D2781" s="68" t="s">
        <v>48</v>
      </c>
    </row>
    <row r="2782" spans="1:4" ht="27.6">
      <c r="A2782" s="68" t="s">
        <v>3180</v>
      </c>
      <c r="B2782" s="68" t="s">
        <v>277</v>
      </c>
      <c r="C2782" s="68" t="s">
        <v>683</v>
      </c>
      <c r="D2782" s="68" t="s">
        <v>48</v>
      </c>
    </row>
    <row r="2783" spans="1:4" ht="27.6">
      <c r="A2783" s="68" t="s">
        <v>3181</v>
      </c>
      <c r="B2783" s="68" t="s">
        <v>277</v>
      </c>
      <c r="C2783" s="68" t="s">
        <v>683</v>
      </c>
      <c r="D2783" s="68" t="s">
        <v>48</v>
      </c>
    </row>
    <row r="2784" spans="1:4" ht="27.6">
      <c r="A2784" s="68" t="s">
        <v>3182</v>
      </c>
      <c r="B2784" s="68" t="s">
        <v>277</v>
      </c>
      <c r="C2784" s="68" t="s">
        <v>683</v>
      </c>
      <c r="D2784" s="68" t="s">
        <v>648</v>
      </c>
    </row>
    <row r="2785" spans="1:4" ht="27.6">
      <c r="A2785" s="68" t="s">
        <v>3183</v>
      </c>
      <c r="B2785" s="68" t="s">
        <v>277</v>
      </c>
      <c r="C2785" s="68" t="s">
        <v>683</v>
      </c>
      <c r="D2785" s="68" t="s">
        <v>48</v>
      </c>
    </row>
    <row r="2786" spans="1:4" ht="27.6">
      <c r="A2786" s="68" t="s">
        <v>3184</v>
      </c>
      <c r="B2786" s="68" t="s">
        <v>277</v>
      </c>
      <c r="C2786" s="68" t="s">
        <v>683</v>
      </c>
      <c r="D2786" s="68" t="s">
        <v>48</v>
      </c>
    </row>
    <row r="2787" spans="1:4" ht="27.6">
      <c r="A2787" s="68" t="s">
        <v>3185</v>
      </c>
      <c r="B2787" s="68" t="s">
        <v>277</v>
      </c>
      <c r="C2787" s="68" t="s">
        <v>683</v>
      </c>
      <c r="D2787" s="68" t="s">
        <v>48</v>
      </c>
    </row>
    <row r="2788" spans="1:4" ht="27.6">
      <c r="A2788" s="68" t="s">
        <v>3186</v>
      </c>
      <c r="B2788" s="68" t="s">
        <v>277</v>
      </c>
      <c r="C2788" s="68" t="s">
        <v>683</v>
      </c>
      <c r="D2788" s="68" t="s">
        <v>648</v>
      </c>
    </row>
    <row r="2789" spans="1:4" ht="27.6">
      <c r="A2789" s="68" t="s">
        <v>3187</v>
      </c>
      <c r="B2789" s="68" t="s">
        <v>277</v>
      </c>
      <c r="C2789" s="68" t="s">
        <v>683</v>
      </c>
      <c r="D2789" s="68" t="s">
        <v>646</v>
      </c>
    </row>
    <row r="2790" spans="1:4" ht="27.6">
      <c r="A2790" s="68" t="s">
        <v>3188</v>
      </c>
      <c r="B2790" s="68" t="s">
        <v>277</v>
      </c>
      <c r="C2790" s="68" t="s">
        <v>683</v>
      </c>
      <c r="D2790" s="68" t="s">
        <v>3</v>
      </c>
    </row>
    <row r="2791" spans="1:4" ht="27.6">
      <c r="A2791" s="68" t="s">
        <v>3189</v>
      </c>
      <c r="B2791" s="68" t="s">
        <v>277</v>
      </c>
      <c r="C2791" s="68" t="s">
        <v>683</v>
      </c>
      <c r="D2791" s="68" t="s">
        <v>48</v>
      </c>
    </row>
    <row r="2792" spans="1:4" ht="27.6">
      <c r="A2792" s="68" t="s">
        <v>3190</v>
      </c>
      <c r="B2792" s="68" t="s">
        <v>277</v>
      </c>
      <c r="C2792" s="68" t="s">
        <v>683</v>
      </c>
      <c r="D2792" s="68" t="s">
        <v>3</v>
      </c>
    </row>
    <row r="2793" spans="1:4" ht="27.6">
      <c r="A2793" s="68" t="s">
        <v>3191</v>
      </c>
      <c r="B2793" s="68" t="s">
        <v>277</v>
      </c>
      <c r="C2793" s="68" t="s">
        <v>683</v>
      </c>
      <c r="D2793" s="68" t="s">
        <v>3</v>
      </c>
    </row>
    <row r="2794" spans="1:4" ht="27.6">
      <c r="A2794" s="68" t="s">
        <v>3192</v>
      </c>
      <c r="B2794" s="68" t="s">
        <v>278</v>
      </c>
      <c r="C2794" s="68" t="s">
        <v>411</v>
      </c>
      <c r="D2794" s="68" t="s">
        <v>48</v>
      </c>
    </row>
    <row r="2795" spans="1:4" ht="27.6">
      <c r="A2795" s="68" t="s">
        <v>3193</v>
      </c>
      <c r="B2795" s="68" t="s">
        <v>278</v>
      </c>
      <c r="C2795" s="68" t="s">
        <v>411</v>
      </c>
      <c r="D2795" s="68" t="s">
        <v>48</v>
      </c>
    </row>
    <row r="2796" spans="1:4" ht="27.6">
      <c r="A2796" s="68" t="s">
        <v>3194</v>
      </c>
      <c r="B2796" s="68" t="s">
        <v>278</v>
      </c>
      <c r="C2796" s="68" t="s">
        <v>411</v>
      </c>
      <c r="D2796" s="68" t="s">
        <v>48</v>
      </c>
    </row>
    <row r="2797" spans="1:4" ht="27.6">
      <c r="A2797" s="68" t="s">
        <v>3195</v>
      </c>
      <c r="B2797" s="68" t="s">
        <v>278</v>
      </c>
      <c r="C2797" s="68" t="s">
        <v>411</v>
      </c>
      <c r="D2797" s="68" t="s">
        <v>648</v>
      </c>
    </row>
    <row r="2798" spans="1:4" ht="27.6">
      <c r="A2798" s="68" t="s">
        <v>3196</v>
      </c>
      <c r="B2798" s="68" t="s">
        <v>278</v>
      </c>
      <c r="C2798" s="68" t="s">
        <v>411</v>
      </c>
      <c r="D2798" s="68" t="s">
        <v>646</v>
      </c>
    </row>
    <row r="2799" spans="1:4" ht="27.6">
      <c r="A2799" s="68" t="s">
        <v>3197</v>
      </c>
      <c r="B2799" s="68" t="s">
        <v>278</v>
      </c>
      <c r="C2799" s="68" t="s">
        <v>411</v>
      </c>
      <c r="D2799" s="68" t="s">
        <v>48</v>
      </c>
    </row>
    <row r="2800" spans="1:4" ht="27.6">
      <c r="A2800" s="68" t="s">
        <v>3198</v>
      </c>
      <c r="B2800" s="68" t="s">
        <v>278</v>
      </c>
      <c r="C2800" s="68" t="s">
        <v>411</v>
      </c>
      <c r="D2800" s="68" t="s">
        <v>48</v>
      </c>
    </row>
    <row r="2801" spans="1:4" ht="27.6">
      <c r="A2801" s="68" t="s">
        <v>3199</v>
      </c>
      <c r="B2801" s="68" t="s">
        <v>278</v>
      </c>
      <c r="C2801" s="68" t="s">
        <v>411</v>
      </c>
      <c r="D2801" s="68" t="s">
        <v>48</v>
      </c>
    </row>
    <row r="2802" spans="1:4" ht="27.6">
      <c r="A2802" s="68" t="s">
        <v>2014</v>
      </c>
      <c r="B2802" s="68" t="s">
        <v>278</v>
      </c>
      <c r="C2802" s="68" t="s">
        <v>411</v>
      </c>
      <c r="D2802" s="68" t="s">
        <v>648</v>
      </c>
    </row>
    <row r="2803" spans="1:4" ht="27.6">
      <c r="A2803" s="68" t="s">
        <v>3200</v>
      </c>
      <c r="B2803" s="68" t="s">
        <v>278</v>
      </c>
      <c r="C2803" s="68" t="s">
        <v>411</v>
      </c>
      <c r="D2803" s="68" t="s">
        <v>3</v>
      </c>
    </row>
    <row r="2804" spans="1:4" ht="27.6">
      <c r="A2804" s="68" t="s">
        <v>3201</v>
      </c>
      <c r="B2804" s="68" t="s">
        <v>278</v>
      </c>
      <c r="C2804" s="68" t="s">
        <v>411</v>
      </c>
      <c r="D2804" s="68" t="s">
        <v>48</v>
      </c>
    </row>
    <row r="2805" spans="1:4" ht="27.6">
      <c r="A2805" s="68" t="s">
        <v>3202</v>
      </c>
      <c r="B2805" s="68" t="s">
        <v>278</v>
      </c>
      <c r="C2805" s="68" t="s">
        <v>411</v>
      </c>
      <c r="D2805" s="68" t="s">
        <v>3</v>
      </c>
    </row>
    <row r="2806" spans="1:4" ht="27.6">
      <c r="A2806" s="68" t="s">
        <v>3203</v>
      </c>
      <c r="B2806" s="68" t="s">
        <v>278</v>
      </c>
      <c r="C2806" s="68" t="s">
        <v>411</v>
      </c>
      <c r="D2806" s="68" t="s">
        <v>48</v>
      </c>
    </row>
    <row r="2807" spans="1:4" ht="27.6">
      <c r="A2807" s="68" t="s">
        <v>1612</v>
      </c>
      <c r="B2807" s="68" t="s">
        <v>278</v>
      </c>
      <c r="C2807" s="68" t="s">
        <v>411</v>
      </c>
      <c r="D2807" s="68" t="s">
        <v>3</v>
      </c>
    </row>
    <row r="2808" spans="1:4" ht="27.6">
      <c r="A2808" s="68" t="s">
        <v>3204</v>
      </c>
      <c r="B2808" s="68" t="s">
        <v>278</v>
      </c>
      <c r="C2808" s="68" t="s">
        <v>411</v>
      </c>
      <c r="D2808" s="68" t="s">
        <v>648</v>
      </c>
    </row>
    <row r="2809" spans="1:4" ht="27.6">
      <c r="A2809" s="68" t="s">
        <v>3205</v>
      </c>
      <c r="B2809" s="68" t="s">
        <v>278</v>
      </c>
      <c r="C2809" s="68" t="s">
        <v>411</v>
      </c>
      <c r="D2809" s="68" t="s">
        <v>48</v>
      </c>
    </row>
    <row r="2810" spans="1:4" ht="27.6">
      <c r="A2810" s="68" t="s">
        <v>2551</v>
      </c>
      <c r="B2810" s="68" t="s">
        <v>278</v>
      </c>
      <c r="C2810" s="68" t="s">
        <v>411</v>
      </c>
      <c r="D2810" s="68" t="s">
        <v>48</v>
      </c>
    </row>
    <row r="2811" spans="1:4" ht="27.6">
      <c r="A2811" s="68" t="s">
        <v>3206</v>
      </c>
      <c r="B2811" s="68" t="s">
        <v>278</v>
      </c>
      <c r="C2811" s="68" t="s">
        <v>411</v>
      </c>
      <c r="D2811" s="68" t="s">
        <v>648</v>
      </c>
    </row>
    <row r="2812" spans="1:4" ht="27.6">
      <c r="A2812" s="68" t="s">
        <v>3207</v>
      </c>
      <c r="B2812" s="68" t="s">
        <v>278</v>
      </c>
      <c r="C2812" s="68" t="s">
        <v>411</v>
      </c>
      <c r="D2812" s="68" t="s">
        <v>648</v>
      </c>
    </row>
    <row r="2813" spans="1:4" ht="27.6">
      <c r="A2813" s="68" t="s">
        <v>3208</v>
      </c>
      <c r="B2813" s="68" t="s">
        <v>278</v>
      </c>
      <c r="C2813" s="68" t="s">
        <v>411</v>
      </c>
      <c r="D2813" s="68" t="s">
        <v>48</v>
      </c>
    </row>
    <row r="2814" spans="1:4" ht="27.6">
      <c r="A2814" s="68" t="s">
        <v>3209</v>
      </c>
      <c r="B2814" s="68" t="s">
        <v>3210</v>
      </c>
      <c r="C2814" s="68" t="s">
        <v>411</v>
      </c>
      <c r="D2814" s="68" t="s">
        <v>648</v>
      </c>
    </row>
    <row r="2815" spans="1:4" ht="27.6">
      <c r="A2815" s="68" t="s">
        <v>3211</v>
      </c>
      <c r="B2815" s="68" t="s">
        <v>3210</v>
      </c>
      <c r="C2815" s="68" t="s">
        <v>411</v>
      </c>
      <c r="D2815" s="68" t="s">
        <v>48</v>
      </c>
    </row>
    <row r="2816" spans="1:4" ht="27.6">
      <c r="A2816" s="68" t="s">
        <v>3212</v>
      </c>
      <c r="B2816" s="68" t="s">
        <v>3210</v>
      </c>
      <c r="C2816" s="68" t="s">
        <v>411</v>
      </c>
      <c r="D2816" s="68" t="s">
        <v>48</v>
      </c>
    </row>
    <row r="2817" spans="1:4" ht="27.6">
      <c r="A2817" s="68" t="s">
        <v>3213</v>
      </c>
      <c r="B2817" s="68" t="s">
        <v>3210</v>
      </c>
      <c r="C2817" s="68" t="s">
        <v>411</v>
      </c>
      <c r="D2817" s="68" t="s">
        <v>648</v>
      </c>
    </row>
    <row r="2818" spans="1:4" ht="27.6">
      <c r="A2818" s="68" t="s">
        <v>3214</v>
      </c>
      <c r="B2818" s="68" t="s">
        <v>3210</v>
      </c>
      <c r="C2818" s="68" t="s">
        <v>411</v>
      </c>
      <c r="D2818" s="68" t="s">
        <v>48</v>
      </c>
    </row>
    <row r="2819" spans="1:4" ht="27.6">
      <c r="A2819" s="68" t="s">
        <v>3215</v>
      </c>
      <c r="B2819" s="68" t="s">
        <v>3210</v>
      </c>
      <c r="C2819" s="68" t="s">
        <v>411</v>
      </c>
      <c r="D2819" s="68" t="s">
        <v>48</v>
      </c>
    </row>
    <row r="2820" spans="1:4" ht="27.6">
      <c r="A2820" s="68" t="s">
        <v>3193</v>
      </c>
      <c r="B2820" s="68" t="s">
        <v>3210</v>
      </c>
      <c r="C2820" s="68" t="s">
        <v>411</v>
      </c>
      <c r="D2820" s="68" t="s">
        <v>48</v>
      </c>
    </row>
    <row r="2821" spans="1:4" ht="27.6">
      <c r="A2821" s="68" t="s">
        <v>3216</v>
      </c>
      <c r="B2821" s="68" t="s">
        <v>3210</v>
      </c>
      <c r="C2821" s="68" t="s">
        <v>411</v>
      </c>
      <c r="D2821" s="68" t="s">
        <v>48</v>
      </c>
    </row>
    <row r="2822" spans="1:4" ht="27.6">
      <c r="A2822" s="68" t="s">
        <v>3217</v>
      </c>
      <c r="B2822" s="68" t="s">
        <v>3210</v>
      </c>
      <c r="C2822" s="68" t="s">
        <v>411</v>
      </c>
      <c r="D2822" s="68" t="s">
        <v>646</v>
      </c>
    </row>
    <row r="2823" spans="1:4" ht="27.6">
      <c r="A2823" s="68" t="s">
        <v>3218</v>
      </c>
      <c r="B2823" s="68" t="s">
        <v>3210</v>
      </c>
      <c r="C2823" s="68" t="s">
        <v>411</v>
      </c>
      <c r="D2823" s="68" t="s">
        <v>648</v>
      </c>
    </row>
    <row r="2824" spans="1:4" ht="27.6">
      <c r="A2824" s="68" t="s">
        <v>3219</v>
      </c>
      <c r="B2824" s="68" t="s">
        <v>3210</v>
      </c>
      <c r="C2824" s="68" t="s">
        <v>411</v>
      </c>
      <c r="D2824" s="68" t="s">
        <v>48</v>
      </c>
    </row>
    <row r="2825" spans="1:4" ht="27.6">
      <c r="A2825" s="68" t="s">
        <v>3220</v>
      </c>
      <c r="B2825" s="68" t="s">
        <v>3210</v>
      </c>
      <c r="C2825" s="68" t="s">
        <v>411</v>
      </c>
      <c r="D2825" s="68" t="s">
        <v>648</v>
      </c>
    </row>
    <row r="2826" spans="1:4" ht="27.6">
      <c r="A2826" s="68" t="s">
        <v>3195</v>
      </c>
      <c r="B2826" s="68" t="s">
        <v>3210</v>
      </c>
      <c r="C2826" s="68" t="s">
        <v>411</v>
      </c>
      <c r="D2826" s="68" t="s">
        <v>648</v>
      </c>
    </row>
    <row r="2827" spans="1:4" ht="27.6">
      <c r="A2827" s="68" t="s">
        <v>3196</v>
      </c>
      <c r="B2827" s="68" t="s">
        <v>3210</v>
      </c>
      <c r="C2827" s="68" t="s">
        <v>411</v>
      </c>
      <c r="D2827" s="68" t="s">
        <v>646</v>
      </c>
    </row>
    <row r="2828" spans="1:4" ht="27.6">
      <c r="A2828" s="68" t="s">
        <v>3221</v>
      </c>
      <c r="B2828" s="68" t="s">
        <v>3210</v>
      </c>
      <c r="C2828" s="68" t="s">
        <v>411</v>
      </c>
      <c r="D2828" s="68" t="s">
        <v>648</v>
      </c>
    </row>
    <row r="2829" spans="1:4" ht="27.6">
      <c r="A2829" s="68" t="s">
        <v>3222</v>
      </c>
      <c r="B2829" s="68" t="s">
        <v>3210</v>
      </c>
      <c r="C2829" s="68" t="s">
        <v>411</v>
      </c>
      <c r="D2829" s="68" t="s">
        <v>646</v>
      </c>
    </row>
    <row r="2830" spans="1:4" ht="27.6">
      <c r="A2830" s="68" t="s">
        <v>3198</v>
      </c>
      <c r="B2830" s="68" t="s">
        <v>3210</v>
      </c>
      <c r="C2830" s="68" t="s">
        <v>411</v>
      </c>
      <c r="D2830" s="68" t="s">
        <v>48</v>
      </c>
    </row>
    <row r="2831" spans="1:4" ht="27.6">
      <c r="A2831" s="68" t="s">
        <v>3223</v>
      </c>
      <c r="B2831" s="68" t="s">
        <v>3210</v>
      </c>
      <c r="C2831" s="68" t="s">
        <v>411</v>
      </c>
      <c r="D2831" s="68" t="s">
        <v>48</v>
      </c>
    </row>
    <row r="2832" spans="1:4" ht="27.6">
      <c r="A2832" s="68" t="s">
        <v>3224</v>
      </c>
      <c r="B2832" s="68" t="s">
        <v>3210</v>
      </c>
      <c r="C2832" s="68" t="s">
        <v>411</v>
      </c>
      <c r="D2832" s="68" t="s">
        <v>648</v>
      </c>
    </row>
    <row r="2833" spans="1:4" ht="27.6">
      <c r="A2833" s="68" t="s">
        <v>3225</v>
      </c>
      <c r="B2833" s="68" t="s">
        <v>3210</v>
      </c>
      <c r="C2833" s="68" t="s">
        <v>411</v>
      </c>
      <c r="D2833" s="68" t="s">
        <v>648</v>
      </c>
    </row>
    <row r="2834" spans="1:4" ht="27.6">
      <c r="A2834" s="68" t="s">
        <v>2014</v>
      </c>
      <c r="B2834" s="68" t="s">
        <v>3210</v>
      </c>
      <c r="C2834" s="68" t="s">
        <v>411</v>
      </c>
      <c r="D2834" s="68" t="s">
        <v>648</v>
      </c>
    </row>
    <row r="2835" spans="1:4" ht="27.6">
      <c r="A2835" s="68" t="s">
        <v>3226</v>
      </c>
      <c r="B2835" s="68" t="s">
        <v>3210</v>
      </c>
      <c r="C2835" s="68" t="s">
        <v>411</v>
      </c>
      <c r="D2835" s="68" t="s">
        <v>48</v>
      </c>
    </row>
    <row r="2836" spans="1:4" ht="27.6">
      <c r="A2836" s="68" t="s">
        <v>1451</v>
      </c>
      <c r="B2836" s="68" t="s">
        <v>3210</v>
      </c>
      <c r="C2836" s="68" t="s">
        <v>411</v>
      </c>
      <c r="D2836" s="68" t="s">
        <v>48</v>
      </c>
    </row>
    <row r="2837" spans="1:4" ht="27.6">
      <c r="A2837" s="68" t="s">
        <v>795</v>
      </c>
      <c r="B2837" s="68" t="s">
        <v>3210</v>
      </c>
      <c r="C2837" s="68" t="s">
        <v>411</v>
      </c>
      <c r="D2837" s="68" t="s">
        <v>48</v>
      </c>
    </row>
    <row r="2838" spans="1:4" ht="27.6">
      <c r="A2838" s="68" t="s">
        <v>3227</v>
      </c>
      <c r="B2838" s="68" t="s">
        <v>3210</v>
      </c>
      <c r="C2838" s="68" t="s">
        <v>411</v>
      </c>
      <c r="D2838" s="68" t="s">
        <v>48</v>
      </c>
    </row>
    <row r="2839" spans="1:4" ht="27.6">
      <c r="A2839" s="68" t="s">
        <v>3200</v>
      </c>
      <c r="B2839" s="68" t="s">
        <v>3210</v>
      </c>
      <c r="C2839" s="68" t="s">
        <v>411</v>
      </c>
      <c r="D2839" s="68" t="s">
        <v>3</v>
      </c>
    </row>
    <row r="2840" spans="1:4" ht="27.6">
      <c r="A2840" s="68" t="s">
        <v>3228</v>
      </c>
      <c r="B2840" s="68" t="s">
        <v>3210</v>
      </c>
      <c r="C2840" s="68" t="s">
        <v>411</v>
      </c>
      <c r="D2840" s="68" t="s">
        <v>646</v>
      </c>
    </row>
    <row r="2841" spans="1:4" ht="27.6">
      <c r="A2841" s="68" t="s">
        <v>1875</v>
      </c>
      <c r="B2841" s="68" t="s">
        <v>3210</v>
      </c>
      <c r="C2841" s="68" t="s">
        <v>411</v>
      </c>
      <c r="D2841" s="68" t="s">
        <v>648</v>
      </c>
    </row>
    <row r="2842" spans="1:4" ht="27.6">
      <c r="A2842" s="68" t="s">
        <v>3201</v>
      </c>
      <c r="B2842" s="68" t="s">
        <v>3210</v>
      </c>
      <c r="C2842" s="68" t="s">
        <v>411</v>
      </c>
      <c r="D2842" s="68" t="s">
        <v>48</v>
      </c>
    </row>
    <row r="2843" spans="1:4" ht="27.6">
      <c r="A2843" s="68" t="s">
        <v>3229</v>
      </c>
      <c r="B2843" s="68" t="s">
        <v>3210</v>
      </c>
      <c r="C2843" s="68" t="s">
        <v>411</v>
      </c>
      <c r="D2843" s="68" t="s">
        <v>48</v>
      </c>
    </row>
    <row r="2844" spans="1:4" ht="27.6">
      <c r="A2844" s="68" t="s">
        <v>3230</v>
      </c>
      <c r="B2844" s="68" t="s">
        <v>3210</v>
      </c>
      <c r="C2844" s="68" t="s">
        <v>411</v>
      </c>
      <c r="D2844" s="68" t="s">
        <v>48</v>
      </c>
    </row>
    <row r="2845" spans="1:4" ht="27.6">
      <c r="A2845" s="68" t="s">
        <v>3202</v>
      </c>
      <c r="B2845" s="68" t="s">
        <v>3210</v>
      </c>
      <c r="C2845" s="68" t="s">
        <v>411</v>
      </c>
      <c r="D2845" s="68" t="s">
        <v>3</v>
      </c>
    </row>
    <row r="2846" spans="1:4" ht="27.6">
      <c r="A2846" s="68" t="s">
        <v>706</v>
      </c>
      <c r="B2846" s="68" t="s">
        <v>3210</v>
      </c>
      <c r="C2846" s="68" t="s">
        <v>411</v>
      </c>
      <c r="D2846" s="68" t="s">
        <v>3</v>
      </c>
    </row>
    <row r="2847" spans="1:4" ht="27.6">
      <c r="A2847" s="68" t="s">
        <v>706</v>
      </c>
      <c r="B2847" s="68" t="s">
        <v>3210</v>
      </c>
      <c r="C2847" s="68" t="s">
        <v>411</v>
      </c>
      <c r="D2847" s="68" t="s">
        <v>3</v>
      </c>
    </row>
    <row r="2848" spans="1:4" ht="27.6">
      <c r="A2848" s="68" t="s">
        <v>3231</v>
      </c>
      <c r="B2848" s="68" t="s">
        <v>3210</v>
      </c>
      <c r="C2848" s="68" t="s">
        <v>411</v>
      </c>
      <c r="D2848" s="68" t="s">
        <v>648</v>
      </c>
    </row>
    <row r="2849" spans="1:4" ht="27.6">
      <c r="A2849" s="68" t="s">
        <v>3203</v>
      </c>
      <c r="B2849" s="68" t="s">
        <v>3210</v>
      </c>
      <c r="C2849" s="68" t="s">
        <v>411</v>
      </c>
      <c r="D2849" s="68" t="s">
        <v>48</v>
      </c>
    </row>
    <row r="2850" spans="1:4" ht="27.6">
      <c r="A2850" s="68" t="s">
        <v>3232</v>
      </c>
      <c r="B2850" s="68" t="s">
        <v>3210</v>
      </c>
      <c r="C2850" s="68" t="s">
        <v>411</v>
      </c>
      <c r="D2850" s="68" t="s">
        <v>48</v>
      </c>
    </row>
    <row r="2851" spans="1:4" ht="27.6">
      <c r="A2851" s="68" t="s">
        <v>3233</v>
      </c>
      <c r="B2851" s="68" t="s">
        <v>3210</v>
      </c>
      <c r="C2851" s="68" t="s">
        <v>411</v>
      </c>
      <c r="D2851" s="68" t="s">
        <v>3</v>
      </c>
    </row>
    <row r="2852" spans="1:4" ht="27.6">
      <c r="A2852" s="68" t="s">
        <v>1612</v>
      </c>
      <c r="B2852" s="68" t="s">
        <v>3210</v>
      </c>
      <c r="C2852" s="68" t="s">
        <v>411</v>
      </c>
      <c r="D2852" s="68" t="s">
        <v>3</v>
      </c>
    </row>
    <row r="2853" spans="1:4" ht="27.6">
      <c r="A2853" s="68" t="s">
        <v>3234</v>
      </c>
      <c r="B2853" s="68" t="s">
        <v>3210</v>
      </c>
      <c r="C2853" s="68" t="s">
        <v>411</v>
      </c>
      <c r="D2853" s="68" t="s">
        <v>3</v>
      </c>
    </row>
    <row r="2854" spans="1:4" ht="27.6">
      <c r="A2854" s="68" t="s">
        <v>3235</v>
      </c>
      <c r="B2854" s="68" t="s">
        <v>3210</v>
      </c>
      <c r="C2854" s="68" t="s">
        <v>411</v>
      </c>
      <c r="D2854" s="68" t="s">
        <v>648</v>
      </c>
    </row>
    <row r="2855" spans="1:4" ht="27.6">
      <c r="A2855" s="68" t="s">
        <v>3204</v>
      </c>
      <c r="B2855" s="68" t="s">
        <v>3210</v>
      </c>
      <c r="C2855" s="68" t="s">
        <v>411</v>
      </c>
      <c r="D2855" s="68" t="s">
        <v>648</v>
      </c>
    </row>
    <row r="2856" spans="1:4" ht="27.6">
      <c r="A2856" s="68" t="s">
        <v>3236</v>
      </c>
      <c r="B2856" s="68" t="s">
        <v>3210</v>
      </c>
      <c r="C2856" s="68" t="s">
        <v>411</v>
      </c>
      <c r="D2856" s="68" t="s">
        <v>648</v>
      </c>
    </row>
    <row r="2857" spans="1:4" ht="27.6">
      <c r="A2857" s="68" t="s">
        <v>3237</v>
      </c>
      <c r="B2857" s="68" t="s">
        <v>3210</v>
      </c>
      <c r="C2857" s="68" t="s">
        <v>411</v>
      </c>
      <c r="D2857" s="68" t="s">
        <v>48</v>
      </c>
    </row>
    <row r="2858" spans="1:4" ht="27.6">
      <c r="A2858" s="68" t="s">
        <v>3238</v>
      </c>
      <c r="B2858" s="68" t="s">
        <v>3210</v>
      </c>
      <c r="C2858" s="68" t="s">
        <v>411</v>
      </c>
      <c r="D2858" s="68" t="s">
        <v>646</v>
      </c>
    </row>
    <row r="2859" spans="1:4" ht="27.6">
      <c r="A2859" s="68" t="s">
        <v>3239</v>
      </c>
      <c r="B2859" s="68" t="s">
        <v>3210</v>
      </c>
      <c r="C2859" s="68" t="s">
        <v>411</v>
      </c>
      <c r="D2859" s="68" t="s">
        <v>48</v>
      </c>
    </row>
    <row r="2860" spans="1:4" ht="27.6">
      <c r="A2860" s="68" t="s">
        <v>3240</v>
      </c>
      <c r="B2860" s="68" t="s">
        <v>3210</v>
      </c>
      <c r="C2860" s="68" t="s">
        <v>411</v>
      </c>
      <c r="D2860" s="68" t="s">
        <v>48</v>
      </c>
    </row>
    <row r="2861" spans="1:4" ht="27.6">
      <c r="A2861" s="68" t="s">
        <v>3241</v>
      </c>
      <c r="B2861" s="68" t="s">
        <v>3210</v>
      </c>
      <c r="C2861" s="68" t="s">
        <v>411</v>
      </c>
      <c r="D2861" s="68" t="s">
        <v>48</v>
      </c>
    </row>
    <row r="2862" spans="1:4" ht="27.6">
      <c r="A2862" s="68" t="s">
        <v>3242</v>
      </c>
      <c r="B2862" s="68" t="s">
        <v>280</v>
      </c>
      <c r="C2862" s="68" t="s">
        <v>683</v>
      </c>
      <c r="D2862" s="68" t="s">
        <v>3</v>
      </c>
    </row>
    <row r="2863" spans="1:4" ht="27.6">
      <c r="A2863" s="68" t="s">
        <v>3243</v>
      </c>
      <c r="B2863" s="68" t="s">
        <v>280</v>
      </c>
      <c r="C2863" s="68" t="s">
        <v>683</v>
      </c>
      <c r="D2863" s="68" t="s">
        <v>646</v>
      </c>
    </row>
    <row r="2864" spans="1:4" ht="27.6">
      <c r="A2864" s="68" t="s">
        <v>3244</v>
      </c>
      <c r="B2864" s="68" t="s">
        <v>280</v>
      </c>
      <c r="C2864" s="68" t="s">
        <v>683</v>
      </c>
      <c r="D2864" s="68" t="s">
        <v>48</v>
      </c>
    </row>
    <row r="2865" spans="1:4" ht="27.6">
      <c r="A2865" s="68" t="s">
        <v>3245</v>
      </c>
      <c r="B2865" s="68" t="s">
        <v>280</v>
      </c>
      <c r="C2865" s="68" t="s">
        <v>683</v>
      </c>
      <c r="D2865" s="68" t="s">
        <v>48</v>
      </c>
    </row>
    <row r="2866" spans="1:4" ht="41.45">
      <c r="A2866" s="68" t="s">
        <v>3246</v>
      </c>
      <c r="B2866" s="68" t="s">
        <v>280</v>
      </c>
      <c r="C2866" s="68" t="s">
        <v>683</v>
      </c>
      <c r="D2866" s="68" t="s">
        <v>648</v>
      </c>
    </row>
    <row r="2867" spans="1:4" ht="27.6">
      <c r="A2867" s="68" t="s">
        <v>3247</v>
      </c>
      <c r="B2867" s="68" t="s">
        <v>280</v>
      </c>
      <c r="C2867" s="68" t="s">
        <v>683</v>
      </c>
      <c r="D2867" s="68" t="s">
        <v>48</v>
      </c>
    </row>
    <row r="2868" spans="1:4" ht="27.6">
      <c r="A2868" s="68" t="s">
        <v>3248</v>
      </c>
      <c r="B2868" s="68" t="s">
        <v>281</v>
      </c>
      <c r="C2868" s="68" t="s">
        <v>683</v>
      </c>
      <c r="D2868" s="68" t="s">
        <v>48</v>
      </c>
    </row>
    <row r="2869" spans="1:4" ht="27.6">
      <c r="A2869" s="68" t="s">
        <v>3249</v>
      </c>
      <c r="B2869" s="68" t="s">
        <v>281</v>
      </c>
      <c r="C2869" s="68" t="s">
        <v>683</v>
      </c>
      <c r="D2869" s="68" t="s">
        <v>646</v>
      </c>
    </row>
    <row r="2870" spans="1:4" ht="27.6">
      <c r="A2870" s="68" t="s">
        <v>3250</v>
      </c>
      <c r="B2870" s="68" t="s">
        <v>281</v>
      </c>
      <c r="C2870" s="68" t="s">
        <v>683</v>
      </c>
      <c r="D2870" s="68" t="s">
        <v>648</v>
      </c>
    </row>
    <row r="2871" spans="1:4" ht="27.6">
      <c r="A2871" s="68" t="s">
        <v>3251</v>
      </c>
      <c r="B2871" s="68" t="s">
        <v>281</v>
      </c>
      <c r="C2871" s="68" t="s">
        <v>683</v>
      </c>
      <c r="D2871" s="68" t="s">
        <v>648</v>
      </c>
    </row>
    <row r="2872" spans="1:4" ht="27.6">
      <c r="A2872" s="68" t="s">
        <v>3252</v>
      </c>
      <c r="B2872" s="68" t="s">
        <v>281</v>
      </c>
      <c r="C2872" s="68" t="s">
        <v>683</v>
      </c>
      <c r="D2872" s="68" t="s">
        <v>48</v>
      </c>
    </row>
    <row r="2873" spans="1:4" ht="27.6">
      <c r="A2873" s="68" t="s">
        <v>889</v>
      </c>
      <c r="B2873" s="68" t="s">
        <v>281</v>
      </c>
      <c r="C2873" s="68" t="s">
        <v>683</v>
      </c>
      <c r="D2873" s="68" t="s">
        <v>3</v>
      </c>
    </row>
    <row r="2874" spans="1:4" ht="27.6">
      <c r="A2874" s="68" t="s">
        <v>3253</v>
      </c>
      <c r="B2874" s="68" t="s">
        <v>281</v>
      </c>
      <c r="C2874" s="68" t="s">
        <v>683</v>
      </c>
      <c r="D2874" s="68" t="s">
        <v>48</v>
      </c>
    </row>
    <row r="2875" spans="1:4" ht="27.6">
      <c r="A2875" s="68" t="s">
        <v>3254</v>
      </c>
      <c r="B2875" s="68" t="s">
        <v>281</v>
      </c>
      <c r="C2875" s="68" t="s">
        <v>683</v>
      </c>
      <c r="D2875" s="68" t="s">
        <v>48</v>
      </c>
    </row>
    <row r="2876" spans="1:4" ht="27.6">
      <c r="A2876" s="68" t="s">
        <v>3255</v>
      </c>
      <c r="B2876" s="68" t="s">
        <v>281</v>
      </c>
      <c r="C2876" s="68" t="s">
        <v>683</v>
      </c>
      <c r="D2876" s="68" t="s">
        <v>3</v>
      </c>
    </row>
    <row r="2877" spans="1:4" ht="27.6">
      <c r="A2877" s="68" t="s">
        <v>3256</v>
      </c>
      <c r="B2877" s="68" t="s">
        <v>281</v>
      </c>
      <c r="C2877" s="68" t="s">
        <v>683</v>
      </c>
      <c r="D2877" s="68" t="s">
        <v>3</v>
      </c>
    </row>
    <row r="2878" spans="1:4" ht="27.6">
      <c r="A2878" s="68" t="s">
        <v>3257</v>
      </c>
      <c r="B2878" s="68" t="s">
        <v>281</v>
      </c>
      <c r="C2878" s="68" t="s">
        <v>683</v>
      </c>
      <c r="D2878" s="68" t="s">
        <v>648</v>
      </c>
    </row>
    <row r="2879" spans="1:4" ht="27.6">
      <c r="A2879" s="68" t="s">
        <v>3258</v>
      </c>
      <c r="B2879" s="68" t="s">
        <v>281</v>
      </c>
      <c r="C2879" s="68" t="s">
        <v>683</v>
      </c>
      <c r="D2879" s="68" t="s">
        <v>48</v>
      </c>
    </row>
    <row r="2880" spans="1:4" ht="27.6">
      <c r="A2880" s="68" t="s">
        <v>3259</v>
      </c>
      <c r="B2880" s="68" t="s">
        <v>281</v>
      </c>
      <c r="C2880" s="68" t="s">
        <v>683</v>
      </c>
      <c r="D2880" s="68" t="s">
        <v>648</v>
      </c>
    </row>
    <row r="2881" spans="1:4" ht="27.6">
      <c r="A2881" s="68" t="s">
        <v>3260</v>
      </c>
      <c r="B2881" s="68" t="s">
        <v>281</v>
      </c>
      <c r="C2881" s="68" t="s">
        <v>683</v>
      </c>
      <c r="D2881" s="68" t="s">
        <v>648</v>
      </c>
    </row>
    <row r="2882" spans="1:4" ht="55.15">
      <c r="A2882" s="68" t="s">
        <v>3261</v>
      </c>
      <c r="B2882" s="68" t="s">
        <v>281</v>
      </c>
      <c r="C2882" s="68" t="s">
        <v>683</v>
      </c>
      <c r="D2882" s="68" t="s">
        <v>48</v>
      </c>
    </row>
    <row r="2883" spans="1:4" ht="27.6">
      <c r="A2883" s="68" t="s">
        <v>2014</v>
      </c>
      <c r="B2883" s="68" t="s">
        <v>282</v>
      </c>
      <c r="C2883" s="68" t="s">
        <v>411</v>
      </c>
      <c r="D2883" s="68" t="s">
        <v>648</v>
      </c>
    </row>
    <row r="2884" spans="1:4" ht="27.6">
      <c r="A2884" s="68" t="s">
        <v>3262</v>
      </c>
      <c r="B2884" s="68" t="s">
        <v>282</v>
      </c>
      <c r="C2884" s="68" t="s">
        <v>411</v>
      </c>
      <c r="D2884" s="68" t="s">
        <v>48</v>
      </c>
    </row>
    <row r="2885" spans="1:4" ht="27.6">
      <c r="A2885" s="68" t="s">
        <v>3263</v>
      </c>
      <c r="B2885" s="68" t="s">
        <v>282</v>
      </c>
      <c r="C2885" s="68" t="s">
        <v>411</v>
      </c>
      <c r="D2885" s="68" t="s">
        <v>648</v>
      </c>
    </row>
    <row r="2886" spans="1:4" ht="27.6">
      <c r="A2886" s="68" t="s">
        <v>729</v>
      </c>
      <c r="B2886" s="68" t="s">
        <v>282</v>
      </c>
      <c r="C2886" s="68" t="s">
        <v>411</v>
      </c>
      <c r="D2886" s="68" t="s">
        <v>48</v>
      </c>
    </row>
    <row r="2887" spans="1:4" ht="27.6">
      <c r="A2887" s="68" t="s">
        <v>3264</v>
      </c>
      <c r="B2887" s="68" t="s">
        <v>286</v>
      </c>
      <c r="C2887" s="68" t="s">
        <v>683</v>
      </c>
      <c r="D2887" s="68" t="s">
        <v>648</v>
      </c>
    </row>
    <row r="2888" spans="1:4" ht="27.6">
      <c r="A2888" s="68" t="s">
        <v>3265</v>
      </c>
      <c r="B2888" s="68" t="s">
        <v>286</v>
      </c>
      <c r="C2888" s="68" t="s">
        <v>683</v>
      </c>
      <c r="D2888" s="68" t="s">
        <v>48</v>
      </c>
    </row>
    <row r="2889" spans="1:4" ht="27.6">
      <c r="A2889" s="68" t="s">
        <v>3266</v>
      </c>
      <c r="B2889" s="68" t="s">
        <v>286</v>
      </c>
      <c r="C2889" s="68" t="s">
        <v>683</v>
      </c>
      <c r="D2889" s="68" t="s">
        <v>48</v>
      </c>
    </row>
    <row r="2890" spans="1:4" ht="27.6">
      <c r="A2890" s="68" t="s">
        <v>3267</v>
      </c>
      <c r="B2890" s="68" t="s">
        <v>286</v>
      </c>
      <c r="C2890" s="68" t="s">
        <v>683</v>
      </c>
      <c r="D2890" s="68" t="s">
        <v>48</v>
      </c>
    </row>
    <row r="2891" spans="1:4" ht="27.6">
      <c r="A2891" s="68" t="s">
        <v>3268</v>
      </c>
      <c r="B2891" s="68" t="s">
        <v>286</v>
      </c>
      <c r="C2891" s="68" t="s">
        <v>683</v>
      </c>
      <c r="D2891" s="68" t="s">
        <v>648</v>
      </c>
    </row>
    <row r="2892" spans="1:4" ht="27.6">
      <c r="A2892" s="68" t="s">
        <v>3269</v>
      </c>
      <c r="B2892" s="68" t="s">
        <v>286</v>
      </c>
      <c r="C2892" s="68" t="s">
        <v>683</v>
      </c>
      <c r="D2892" s="68" t="s">
        <v>48</v>
      </c>
    </row>
    <row r="2893" spans="1:4" ht="27.6">
      <c r="A2893" s="68" t="s">
        <v>3270</v>
      </c>
      <c r="B2893" s="68" t="s">
        <v>286</v>
      </c>
      <c r="C2893" s="68" t="s">
        <v>683</v>
      </c>
      <c r="D2893" s="68" t="s">
        <v>48</v>
      </c>
    </row>
    <row r="2894" spans="1:4" ht="27.6">
      <c r="A2894" s="68" t="s">
        <v>3271</v>
      </c>
      <c r="B2894" s="68" t="s">
        <v>286</v>
      </c>
      <c r="C2894" s="68" t="s">
        <v>683</v>
      </c>
      <c r="D2894" s="68" t="s">
        <v>648</v>
      </c>
    </row>
    <row r="2895" spans="1:4" ht="27.6">
      <c r="A2895" s="68" t="s">
        <v>3272</v>
      </c>
      <c r="B2895" s="68" t="s">
        <v>286</v>
      </c>
      <c r="C2895" s="68" t="s">
        <v>683</v>
      </c>
      <c r="D2895" s="68" t="s">
        <v>48</v>
      </c>
    </row>
    <row r="2896" spans="1:4" ht="27.6">
      <c r="A2896" s="68" t="s">
        <v>3273</v>
      </c>
      <c r="B2896" s="68" t="s">
        <v>286</v>
      </c>
      <c r="C2896" s="68" t="s">
        <v>683</v>
      </c>
      <c r="D2896" s="68" t="s">
        <v>646</v>
      </c>
    </row>
    <row r="2897" spans="1:4" ht="27.6">
      <c r="A2897" s="68" t="s">
        <v>3274</v>
      </c>
      <c r="B2897" s="68" t="s">
        <v>286</v>
      </c>
      <c r="C2897" s="68" t="s">
        <v>683</v>
      </c>
      <c r="D2897" s="68" t="s">
        <v>48</v>
      </c>
    </row>
    <row r="2898" spans="1:4" ht="27.6">
      <c r="A2898" s="68" t="s">
        <v>3044</v>
      </c>
      <c r="B2898" s="68" t="s">
        <v>286</v>
      </c>
      <c r="C2898" s="68" t="s">
        <v>683</v>
      </c>
      <c r="D2898" s="68" t="s">
        <v>646</v>
      </c>
    </row>
    <row r="2899" spans="1:4" ht="27.6">
      <c r="A2899" s="68" t="s">
        <v>3275</v>
      </c>
      <c r="B2899" s="68" t="s">
        <v>286</v>
      </c>
      <c r="C2899" s="68" t="s">
        <v>683</v>
      </c>
      <c r="D2899" s="68" t="s">
        <v>646</v>
      </c>
    </row>
    <row r="2900" spans="1:4" ht="27.6">
      <c r="A2900" s="68" t="s">
        <v>1979</v>
      </c>
      <c r="B2900" s="68" t="s">
        <v>286</v>
      </c>
      <c r="C2900" s="68" t="s">
        <v>683</v>
      </c>
      <c r="D2900" s="68" t="s">
        <v>648</v>
      </c>
    </row>
    <row r="2901" spans="1:4" ht="27.6">
      <c r="A2901" s="68" t="s">
        <v>3276</v>
      </c>
      <c r="B2901" s="68" t="s">
        <v>286</v>
      </c>
      <c r="C2901" s="68" t="s">
        <v>683</v>
      </c>
      <c r="D2901" s="68" t="s">
        <v>48</v>
      </c>
    </row>
    <row r="2902" spans="1:4" ht="27.6">
      <c r="A2902" s="68" t="s">
        <v>724</v>
      </c>
      <c r="B2902" s="68" t="s">
        <v>286</v>
      </c>
      <c r="C2902" s="68" t="s">
        <v>683</v>
      </c>
      <c r="D2902" s="68" t="s">
        <v>3</v>
      </c>
    </row>
    <row r="2903" spans="1:4" ht="27.6">
      <c r="A2903" s="68" t="s">
        <v>3277</v>
      </c>
      <c r="B2903" s="68" t="s">
        <v>286</v>
      </c>
      <c r="C2903" s="68" t="s">
        <v>683</v>
      </c>
      <c r="D2903" s="68" t="s">
        <v>648</v>
      </c>
    </row>
    <row r="2904" spans="1:4" ht="27.6">
      <c r="A2904" s="68" t="s">
        <v>3278</v>
      </c>
      <c r="B2904" s="68" t="s">
        <v>286</v>
      </c>
      <c r="C2904" s="68" t="s">
        <v>683</v>
      </c>
      <c r="D2904" s="68" t="s">
        <v>648</v>
      </c>
    </row>
    <row r="2905" spans="1:4" ht="27.6">
      <c r="A2905" s="68" t="s">
        <v>3279</v>
      </c>
      <c r="B2905" s="68" t="s">
        <v>286</v>
      </c>
      <c r="C2905" s="68" t="s">
        <v>683</v>
      </c>
      <c r="D2905" s="68" t="s">
        <v>648</v>
      </c>
    </row>
    <row r="2906" spans="1:4" ht="41.45">
      <c r="A2906" s="68" t="s">
        <v>3280</v>
      </c>
      <c r="B2906" s="68" t="s">
        <v>286</v>
      </c>
      <c r="C2906" s="68" t="s">
        <v>683</v>
      </c>
      <c r="D2906" s="68" t="s">
        <v>3</v>
      </c>
    </row>
    <row r="2907" spans="1:4" ht="41.45">
      <c r="A2907" s="68" t="s">
        <v>3281</v>
      </c>
      <c r="B2907" s="68" t="s">
        <v>290</v>
      </c>
      <c r="C2907" s="68" t="s">
        <v>904</v>
      </c>
      <c r="D2907" s="68" t="s">
        <v>48</v>
      </c>
    </row>
    <row r="2908" spans="1:4" ht="27.6">
      <c r="A2908" s="68" t="s">
        <v>906</v>
      </c>
      <c r="B2908" s="68" t="s">
        <v>290</v>
      </c>
      <c r="C2908" s="68" t="s">
        <v>904</v>
      </c>
      <c r="D2908" s="68" t="s">
        <v>48</v>
      </c>
    </row>
    <row r="2909" spans="1:4">
      <c r="A2909" s="68" t="s">
        <v>906</v>
      </c>
      <c r="B2909" s="68" t="s">
        <v>290</v>
      </c>
      <c r="C2909" s="68" t="s">
        <v>904</v>
      </c>
      <c r="D2909" s="68" t="s">
        <v>3</v>
      </c>
    </row>
    <row r="2910" spans="1:4" ht="41.45">
      <c r="A2910" s="68" t="s">
        <v>3282</v>
      </c>
      <c r="B2910" s="68" t="s">
        <v>290</v>
      </c>
      <c r="C2910" s="68" t="s">
        <v>904</v>
      </c>
      <c r="D2910" s="68" t="s">
        <v>48</v>
      </c>
    </row>
    <row r="2911" spans="1:4" ht="27.6">
      <c r="A2911" s="68" t="s">
        <v>3283</v>
      </c>
      <c r="B2911" s="68" t="s">
        <v>290</v>
      </c>
      <c r="C2911" s="68" t="s">
        <v>904</v>
      </c>
      <c r="D2911" s="68" t="s">
        <v>648</v>
      </c>
    </row>
    <row r="2912" spans="1:4" ht="27.6">
      <c r="A2912" s="68" t="s">
        <v>3283</v>
      </c>
      <c r="B2912" s="68" t="s">
        <v>290</v>
      </c>
      <c r="C2912" s="68" t="s">
        <v>904</v>
      </c>
      <c r="D2912" s="68" t="s">
        <v>3</v>
      </c>
    </row>
    <row r="2913" spans="1:4" ht="41.45">
      <c r="A2913" s="68" t="s">
        <v>3284</v>
      </c>
      <c r="B2913" s="68" t="s">
        <v>290</v>
      </c>
      <c r="C2913" s="68" t="s">
        <v>904</v>
      </c>
      <c r="D2913" s="68" t="s">
        <v>48</v>
      </c>
    </row>
    <row r="2914" spans="1:4" ht="41.45">
      <c r="A2914" s="68" t="s">
        <v>3285</v>
      </c>
      <c r="B2914" s="68" t="s">
        <v>290</v>
      </c>
      <c r="C2914" s="68" t="s">
        <v>904</v>
      </c>
      <c r="D2914" s="68" t="s">
        <v>48</v>
      </c>
    </row>
    <row r="2915" spans="1:4" ht="27.6">
      <c r="A2915" s="68" t="s">
        <v>3286</v>
      </c>
      <c r="B2915" s="68" t="s">
        <v>290</v>
      </c>
      <c r="C2915" s="68" t="s">
        <v>904</v>
      </c>
      <c r="D2915" s="68" t="s">
        <v>648</v>
      </c>
    </row>
    <row r="2916" spans="1:4" ht="55.15">
      <c r="A2916" s="68" t="s">
        <v>3287</v>
      </c>
      <c r="B2916" s="68" t="s">
        <v>290</v>
      </c>
      <c r="C2916" s="68" t="s">
        <v>904</v>
      </c>
      <c r="D2916" s="68" t="s">
        <v>48</v>
      </c>
    </row>
    <row r="2917" spans="1:4" ht="27.6">
      <c r="A2917" s="68" t="s">
        <v>3288</v>
      </c>
      <c r="B2917" s="68" t="s">
        <v>290</v>
      </c>
      <c r="C2917" s="68" t="s">
        <v>904</v>
      </c>
      <c r="D2917" s="68" t="s">
        <v>648</v>
      </c>
    </row>
    <row r="2918" spans="1:4">
      <c r="A2918" s="68" t="s">
        <v>1419</v>
      </c>
      <c r="B2918" s="68" t="s">
        <v>290</v>
      </c>
      <c r="C2918" s="68" t="s">
        <v>904</v>
      </c>
      <c r="D2918" s="68" t="s">
        <v>648</v>
      </c>
    </row>
    <row r="2919" spans="1:4" ht="41.45">
      <c r="A2919" s="68" t="s">
        <v>3289</v>
      </c>
      <c r="B2919" s="68" t="s">
        <v>292</v>
      </c>
      <c r="C2919" s="68" t="s">
        <v>683</v>
      </c>
      <c r="D2919" s="68" t="s">
        <v>3</v>
      </c>
    </row>
    <row r="2920" spans="1:4" ht="41.45">
      <c r="A2920" s="68" t="s">
        <v>3290</v>
      </c>
      <c r="B2920" s="68" t="s">
        <v>292</v>
      </c>
      <c r="C2920" s="68" t="s">
        <v>683</v>
      </c>
      <c r="D2920" s="68" t="s">
        <v>48</v>
      </c>
    </row>
    <row r="2921" spans="1:4" ht="41.45">
      <c r="A2921" s="68" t="s">
        <v>3291</v>
      </c>
      <c r="B2921" s="68" t="s">
        <v>292</v>
      </c>
      <c r="C2921" s="68" t="s">
        <v>683</v>
      </c>
      <c r="D2921" s="68" t="s">
        <v>48</v>
      </c>
    </row>
    <row r="2922" spans="1:4" ht="41.45">
      <c r="A2922" s="68" t="s">
        <v>3292</v>
      </c>
      <c r="B2922" s="68" t="s">
        <v>292</v>
      </c>
      <c r="C2922" s="68" t="s">
        <v>683</v>
      </c>
      <c r="D2922" s="68" t="s">
        <v>3</v>
      </c>
    </row>
    <row r="2923" spans="1:4" ht="41.45">
      <c r="A2923" s="68" t="s">
        <v>3293</v>
      </c>
      <c r="B2923" s="68" t="s">
        <v>292</v>
      </c>
      <c r="C2923" s="68" t="s">
        <v>683</v>
      </c>
      <c r="D2923" s="68" t="s">
        <v>648</v>
      </c>
    </row>
    <row r="2924" spans="1:4" ht="41.45">
      <c r="A2924" s="68" t="s">
        <v>1871</v>
      </c>
      <c r="B2924" s="68" t="s">
        <v>292</v>
      </c>
      <c r="C2924" s="68" t="s">
        <v>683</v>
      </c>
      <c r="D2924" s="68" t="s">
        <v>48</v>
      </c>
    </row>
    <row r="2925" spans="1:4" ht="41.45">
      <c r="A2925" s="68" t="s">
        <v>1871</v>
      </c>
      <c r="B2925" s="68" t="s">
        <v>292</v>
      </c>
      <c r="C2925" s="68" t="s">
        <v>683</v>
      </c>
      <c r="D2925" s="68" t="s">
        <v>48</v>
      </c>
    </row>
    <row r="2926" spans="1:4" ht="41.45">
      <c r="A2926" s="68" t="s">
        <v>1515</v>
      </c>
      <c r="B2926" s="68" t="s">
        <v>292</v>
      </c>
      <c r="C2926" s="68" t="s">
        <v>683</v>
      </c>
      <c r="D2926" s="68" t="s">
        <v>3</v>
      </c>
    </row>
    <row r="2927" spans="1:4" ht="41.45">
      <c r="A2927" s="68" t="s">
        <v>3092</v>
      </c>
      <c r="B2927" s="68" t="s">
        <v>292</v>
      </c>
      <c r="C2927" s="68" t="s">
        <v>683</v>
      </c>
      <c r="D2927" s="68" t="s">
        <v>48</v>
      </c>
    </row>
    <row r="2928" spans="1:4" ht="41.45">
      <c r="A2928" s="68" t="s">
        <v>3294</v>
      </c>
      <c r="B2928" s="68" t="s">
        <v>292</v>
      </c>
      <c r="C2928" s="68" t="s">
        <v>683</v>
      </c>
      <c r="D2928" s="68" t="s">
        <v>648</v>
      </c>
    </row>
    <row r="2929" spans="1:4" ht="41.45">
      <c r="A2929" s="68" t="s">
        <v>3295</v>
      </c>
      <c r="B2929" s="68" t="s">
        <v>292</v>
      </c>
      <c r="C2929" s="68" t="s">
        <v>683</v>
      </c>
      <c r="D2929" s="68" t="s">
        <v>48</v>
      </c>
    </row>
    <row r="2930" spans="1:4" ht="41.45">
      <c r="A2930" s="68" t="s">
        <v>3296</v>
      </c>
      <c r="B2930" s="68" t="s">
        <v>292</v>
      </c>
      <c r="C2930" s="68" t="s">
        <v>683</v>
      </c>
      <c r="D2930" s="68" t="s">
        <v>48</v>
      </c>
    </row>
    <row r="2931" spans="1:4" ht="41.45">
      <c r="A2931" s="68" t="s">
        <v>719</v>
      </c>
      <c r="B2931" s="68" t="s">
        <v>292</v>
      </c>
      <c r="C2931" s="68" t="s">
        <v>683</v>
      </c>
      <c r="D2931" s="68" t="s">
        <v>48</v>
      </c>
    </row>
    <row r="2932" spans="1:4" ht="41.45">
      <c r="A2932" s="68" t="s">
        <v>3297</v>
      </c>
      <c r="B2932" s="68" t="s">
        <v>292</v>
      </c>
      <c r="C2932" s="68" t="s">
        <v>683</v>
      </c>
      <c r="D2932" s="68" t="s">
        <v>48</v>
      </c>
    </row>
    <row r="2933" spans="1:4" ht="41.45">
      <c r="A2933" s="68" t="s">
        <v>3298</v>
      </c>
      <c r="B2933" s="68" t="s">
        <v>292</v>
      </c>
      <c r="C2933" s="68" t="s">
        <v>683</v>
      </c>
      <c r="D2933" s="68" t="s">
        <v>646</v>
      </c>
    </row>
    <row r="2934" spans="1:4" ht="41.45">
      <c r="A2934" s="68" t="s">
        <v>3298</v>
      </c>
      <c r="B2934" s="68" t="s">
        <v>292</v>
      </c>
      <c r="C2934" s="68" t="s">
        <v>683</v>
      </c>
      <c r="D2934" s="68" t="s">
        <v>646</v>
      </c>
    </row>
    <row r="2935" spans="1:4" ht="41.45">
      <c r="A2935" s="68" t="s">
        <v>3299</v>
      </c>
      <c r="B2935" s="68" t="s">
        <v>292</v>
      </c>
      <c r="C2935" s="68" t="s">
        <v>683</v>
      </c>
      <c r="D2935" s="68" t="s">
        <v>3</v>
      </c>
    </row>
    <row r="2936" spans="1:4" ht="41.45">
      <c r="A2936" s="68" t="s">
        <v>3300</v>
      </c>
      <c r="B2936" s="68" t="s">
        <v>292</v>
      </c>
      <c r="C2936" s="68" t="s">
        <v>683</v>
      </c>
      <c r="D2936" s="68" t="s">
        <v>648</v>
      </c>
    </row>
    <row r="2937" spans="1:4" ht="41.45">
      <c r="A2937" s="68" t="s">
        <v>729</v>
      </c>
      <c r="B2937" s="68" t="s">
        <v>292</v>
      </c>
      <c r="C2937" s="68" t="s">
        <v>683</v>
      </c>
      <c r="D2937" s="68" t="s">
        <v>48</v>
      </c>
    </row>
    <row r="2938" spans="1:4" ht="41.45">
      <c r="A2938" s="68" t="s">
        <v>3301</v>
      </c>
      <c r="B2938" s="68" t="s">
        <v>292</v>
      </c>
      <c r="C2938" s="68" t="s">
        <v>683</v>
      </c>
      <c r="D2938" s="68" t="s">
        <v>3</v>
      </c>
    </row>
    <row r="2939" spans="1:4" ht="41.45">
      <c r="A2939" s="68" t="s">
        <v>1764</v>
      </c>
      <c r="B2939" s="68" t="s">
        <v>292</v>
      </c>
      <c r="C2939" s="68" t="s">
        <v>683</v>
      </c>
      <c r="D2939" s="68" t="s">
        <v>3</v>
      </c>
    </row>
    <row r="2940" spans="1:4" ht="41.45">
      <c r="A2940" s="68" t="s">
        <v>3302</v>
      </c>
      <c r="B2940" s="68" t="s">
        <v>292</v>
      </c>
      <c r="C2940" s="68" t="s">
        <v>683</v>
      </c>
      <c r="D2940" s="68" t="s">
        <v>48</v>
      </c>
    </row>
    <row r="2941" spans="1:4" ht="41.45">
      <c r="A2941" s="68" t="s">
        <v>3303</v>
      </c>
      <c r="B2941" s="68" t="s">
        <v>292</v>
      </c>
      <c r="C2941" s="68" t="s">
        <v>683</v>
      </c>
      <c r="D2941" s="68" t="s">
        <v>48</v>
      </c>
    </row>
    <row r="2942" spans="1:4" ht="41.45">
      <c r="A2942" s="68" t="s">
        <v>3304</v>
      </c>
      <c r="B2942" s="68" t="s">
        <v>292</v>
      </c>
      <c r="C2942" s="68" t="s">
        <v>683</v>
      </c>
      <c r="D2942" s="68" t="s">
        <v>648</v>
      </c>
    </row>
    <row r="2943" spans="1:4" ht="41.45">
      <c r="A2943" s="68" t="s">
        <v>3305</v>
      </c>
      <c r="B2943" s="68" t="s">
        <v>292</v>
      </c>
      <c r="C2943" s="68" t="s">
        <v>683</v>
      </c>
      <c r="D2943" s="68" t="s">
        <v>648</v>
      </c>
    </row>
    <row r="2944" spans="1:4" ht="55.15">
      <c r="A2944" s="68" t="s">
        <v>3306</v>
      </c>
      <c r="B2944" s="68" t="s">
        <v>293</v>
      </c>
      <c r="C2944" s="68" t="s">
        <v>373</v>
      </c>
      <c r="D2944" s="68" t="s">
        <v>48</v>
      </c>
    </row>
    <row r="2945" spans="1:4">
      <c r="A2945" s="68" t="s">
        <v>3307</v>
      </c>
      <c r="B2945" s="68" t="s">
        <v>293</v>
      </c>
      <c r="C2945" s="68" t="s">
        <v>373</v>
      </c>
      <c r="D2945" s="68" t="s">
        <v>648</v>
      </c>
    </row>
    <row r="2946" spans="1:4" ht="41.45">
      <c r="A2946" s="68" t="s">
        <v>3308</v>
      </c>
      <c r="B2946" s="68" t="s">
        <v>293</v>
      </c>
      <c r="C2946" s="68" t="s">
        <v>373</v>
      </c>
      <c r="D2946" s="68" t="s">
        <v>48</v>
      </c>
    </row>
    <row r="2947" spans="1:4" ht="41.45">
      <c r="A2947" s="68" t="s">
        <v>3309</v>
      </c>
      <c r="B2947" s="68" t="s">
        <v>293</v>
      </c>
      <c r="C2947" s="68" t="s">
        <v>373</v>
      </c>
      <c r="D2947" s="68" t="s">
        <v>48</v>
      </c>
    </row>
    <row r="2948" spans="1:4" ht="27.6">
      <c r="A2948" s="68" t="s">
        <v>3310</v>
      </c>
      <c r="B2948" s="68" t="s">
        <v>293</v>
      </c>
      <c r="C2948" s="68" t="s">
        <v>373</v>
      </c>
      <c r="D2948" s="68" t="s">
        <v>48</v>
      </c>
    </row>
    <row r="2949" spans="1:4" ht="41.45">
      <c r="A2949" s="68" t="s">
        <v>3311</v>
      </c>
      <c r="B2949" s="68" t="s">
        <v>293</v>
      </c>
      <c r="C2949" s="68" t="s">
        <v>373</v>
      </c>
      <c r="D2949" s="68" t="s">
        <v>3</v>
      </c>
    </row>
    <row r="2950" spans="1:4" ht="27.6">
      <c r="A2950" s="68" t="s">
        <v>3312</v>
      </c>
      <c r="B2950" s="68" t="s">
        <v>293</v>
      </c>
      <c r="C2950" s="68" t="s">
        <v>373</v>
      </c>
      <c r="D2950" s="68" t="s">
        <v>648</v>
      </c>
    </row>
    <row r="2951" spans="1:4" ht="55.15">
      <c r="A2951" s="68" t="s">
        <v>3313</v>
      </c>
      <c r="B2951" s="68" t="s">
        <v>293</v>
      </c>
      <c r="C2951" s="68" t="s">
        <v>373</v>
      </c>
      <c r="D2951" s="68" t="s">
        <v>646</v>
      </c>
    </row>
    <row r="2952" spans="1:4" ht="55.15">
      <c r="A2952" s="68" t="s">
        <v>3314</v>
      </c>
      <c r="B2952" s="68" t="s">
        <v>293</v>
      </c>
      <c r="C2952" s="68" t="s">
        <v>373</v>
      </c>
      <c r="D2952" s="68" t="s">
        <v>646</v>
      </c>
    </row>
    <row r="2953" spans="1:4" ht="27.6">
      <c r="A2953" s="68" t="s">
        <v>3315</v>
      </c>
      <c r="B2953" s="68" t="s">
        <v>293</v>
      </c>
      <c r="C2953" s="68" t="s">
        <v>373</v>
      </c>
      <c r="D2953" s="68" t="s">
        <v>3</v>
      </c>
    </row>
    <row r="2954" spans="1:4" ht="27.6">
      <c r="A2954" s="68" t="s">
        <v>3316</v>
      </c>
      <c r="B2954" s="68" t="s">
        <v>293</v>
      </c>
      <c r="C2954" s="68" t="s">
        <v>373</v>
      </c>
      <c r="D2954" s="68" t="s">
        <v>3</v>
      </c>
    </row>
    <row r="2955" spans="1:4" ht="41.45">
      <c r="A2955" s="68" t="s">
        <v>3317</v>
      </c>
      <c r="B2955" s="68" t="s">
        <v>293</v>
      </c>
      <c r="C2955" s="68" t="s">
        <v>373</v>
      </c>
      <c r="D2955" s="68" t="s">
        <v>3</v>
      </c>
    </row>
    <row r="2956" spans="1:4" ht="41.45">
      <c r="A2956" s="68" t="s">
        <v>3318</v>
      </c>
      <c r="B2956" s="68" t="s">
        <v>293</v>
      </c>
      <c r="C2956" s="68" t="s">
        <v>373</v>
      </c>
      <c r="D2956" s="68" t="s">
        <v>48</v>
      </c>
    </row>
    <row r="2957" spans="1:4" ht="41.45">
      <c r="A2957" s="68" t="s">
        <v>3319</v>
      </c>
      <c r="B2957" s="68" t="s">
        <v>293</v>
      </c>
      <c r="C2957" s="68" t="s">
        <v>373</v>
      </c>
      <c r="D2957" s="68" t="s">
        <v>48</v>
      </c>
    </row>
    <row r="2958" spans="1:4" ht="27.6">
      <c r="A2958" s="68" t="s">
        <v>3320</v>
      </c>
      <c r="B2958" s="68" t="s">
        <v>293</v>
      </c>
      <c r="C2958" s="68" t="s">
        <v>373</v>
      </c>
      <c r="D2958" s="68" t="s">
        <v>648</v>
      </c>
    </row>
    <row r="2959" spans="1:4" ht="27.6">
      <c r="A2959" s="68" t="s">
        <v>3320</v>
      </c>
      <c r="B2959" s="68" t="s">
        <v>293</v>
      </c>
      <c r="C2959" s="68" t="s">
        <v>373</v>
      </c>
      <c r="D2959" s="68" t="s">
        <v>48</v>
      </c>
    </row>
    <row r="2960" spans="1:4" ht="41.45">
      <c r="A2960" s="68" t="s">
        <v>3321</v>
      </c>
      <c r="B2960" s="68" t="s">
        <v>293</v>
      </c>
      <c r="C2960" s="68" t="s">
        <v>373</v>
      </c>
      <c r="D2960" s="68" t="s">
        <v>48</v>
      </c>
    </row>
    <row r="2961" spans="1:4" ht="27.6">
      <c r="A2961" s="68" t="s">
        <v>3322</v>
      </c>
      <c r="B2961" s="68" t="s">
        <v>293</v>
      </c>
      <c r="C2961" s="68" t="s">
        <v>373</v>
      </c>
      <c r="D2961" s="68" t="s">
        <v>48</v>
      </c>
    </row>
    <row r="2962" spans="1:4" ht="55.15">
      <c r="A2962" s="68" t="s">
        <v>3323</v>
      </c>
      <c r="B2962" s="68" t="s">
        <v>293</v>
      </c>
      <c r="C2962" s="68" t="s">
        <v>373</v>
      </c>
      <c r="D2962" s="68" t="s">
        <v>48</v>
      </c>
    </row>
    <row r="2963" spans="1:4" ht="55.15">
      <c r="A2963" s="68" t="s">
        <v>3323</v>
      </c>
      <c r="B2963" s="68" t="s">
        <v>293</v>
      </c>
      <c r="C2963" s="68" t="s">
        <v>373</v>
      </c>
      <c r="D2963" s="68" t="s">
        <v>48</v>
      </c>
    </row>
    <row r="2964" spans="1:4" ht="27.6">
      <c r="A2964" s="68" t="s">
        <v>3324</v>
      </c>
      <c r="B2964" s="68" t="s">
        <v>293</v>
      </c>
      <c r="C2964" s="68" t="s">
        <v>373</v>
      </c>
      <c r="D2964" s="68" t="s">
        <v>3</v>
      </c>
    </row>
    <row r="2965" spans="1:4" ht="27.6">
      <c r="A2965" s="68" t="s">
        <v>3325</v>
      </c>
      <c r="B2965" s="68" t="s">
        <v>293</v>
      </c>
      <c r="C2965" s="68" t="s">
        <v>373</v>
      </c>
      <c r="D2965" s="68" t="s">
        <v>48</v>
      </c>
    </row>
    <row r="2966" spans="1:4" ht="27.6">
      <c r="A2966" s="68" t="s">
        <v>3326</v>
      </c>
      <c r="B2966" s="68" t="s">
        <v>293</v>
      </c>
      <c r="C2966" s="68" t="s">
        <v>373</v>
      </c>
      <c r="D2966" s="68" t="s">
        <v>48</v>
      </c>
    </row>
    <row r="2967" spans="1:4" ht="41.45">
      <c r="A2967" s="68" t="s">
        <v>3327</v>
      </c>
      <c r="B2967" s="68" t="s">
        <v>293</v>
      </c>
      <c r="C2967" s="68" t="s">
        <v>373</v>
      </c>
      <c r="D2967" s="68" t="s">
        <v>48</v>
      </c>
    </row>
    <row r="2968" spans="1:4" ht="41.45">
      <c r="A2968" s="68" t="s">
        <v>3327</v>
      </c>
      <c r="B2968" s="68" t="s">
        <v>293</v>
      </c>
      <c r="C2968" s="68" t="s">
        <v>373</v>
      </c>
      <c r="D2968" s="68" t="s">
        <v>48</v>
      </c>
    </row>
    <row r="2969" spans="1:4" ht="41.45">
      <c r="A2969" s="68" t="s">
        <v>3328</v>
      </c>
      <c r="B2969" s="68" t="s">
        <v>293</v>
      </c>
      <c r="C2969" s="68" t="s">
        <v>373</v>
      </c>
      <c r="D2969" s="68" t="s">
        <v>648</v>
      </c>
    </row>
    <row r="2970" spans="1:4">
      <c r="A2970" s="68" t="s">
        <v>946</v>
      </c>
      <c r="B2970" s="68" t="s">
        <v>293</v>
      </c>
      <c r="C2970" s="68" t="s">
        <v>373</v>
      </c>
      <c r="D2970" s="68" t="s">
        <v>3</v>
      </c>
    </row>
    <row r="2971" spans="1:4" ht="55.15">
      <c r="A2971" s="68" t="s">
        <v>3329</v>
      </c>
      <c r="B2971" s="68" t="s">
        <v>293</v>
      </c>
      <c r="C2971" s="68" t="s">
        <v>373</v>
      </c>
      <c r="D2971" s="68" t="s">
        <v>48</v>
      </c>
    </row>
    <row r="2972" spans="1:4" ht="27.6">
      <c r="A2972" s="68" t="s">
        <v>3330</v>
      </c>
      <c r="B2972" s="68" t="s">
        <v>293</v>
      </c>
      <c r="C2972" s="68" t="s">
        <v>373</v>
      </c>
      <c r="D2972" s="68" t="s">
        <v>48</v>
      </c>
    </row>
    <row r="2973" spans="1:4" ht="27.6">
      <c r="A2973" s="68" t="s">
        <v>3330</v>
      </c>
      <c r="B2973" s="68" t="s">
        <v>293</v>
      </c>
      <c r="C2973" s="68" t="s">
        <v>373</v>
      </c>
      <c r="D2973" s="68" t="s">
        <v>48</v>
      </c>
    </row>
    <row r="2974" spans="1:4">
      <c r="A2974" s="68" t="s">
        <v>3331</v>
      </c>
      <c r="B2974" s="68" t="s">
        <v>293</v>
      </c>
      <c r="C2974" s="68" t="s">
        <v>373</v>
      </c>
      <c r="D2974" s="68" t="s">
        <v>646</v>
      </c>
    </row>
    <row r="2975" spans="1:4" ht="41.45">
      <c r="A2975" s="68" t="s">
        <v>3332</v>
      </c>
      <c r="B2975" s="68" t="s">
        <v>293</v>
      </c>
      <c r="C2975" s="68" t="s">
        <v>373</v>
      </c>
      <c r="D2975" s="68" t="s">
        <v>646</v>
      </c>
    </row>
    <row r="2976" spans="1:4" ht="27.6">
      <c r="A2976" s="68" t="s">
        <v>3333</v>
      </c>
      <c r="B2976" s="68" t="s">
        <v>293</v>
      </c>
      <c r="C2976" s="68" t="s">
        <v>373</v>
      </c>
      <c r="D2976" s="68" t="s">
        <v>646</v>
      </c>
    </row>
    <row r="2977" spans="1:4" ht="27.6">
      <c r="A2977" s="68" t="s">
        <v>3334</v>
      </c>
      <c r="B2977" s="68" t="s">
        <v>293</v>
      </c>
      <c r="C2977" s="68" t="s">
        <v>373</v>
      </c>
      <c r="D2977" s="68" t="s">
        <v>646</v>
      </c>
    </row>
    <row r="2978" spans="1:4" ht="55.15">
      <c r="A2978" s="68" t="s">
        <v>3335</v>
      </c>
      <c r="B2978" s="68" t="s">
        <v>293</v>
      </c>
      <c r="C2978" s="68" t="s">
        <v>373</v>
      </c>
      <c r="D2978" s="68" t="s">
        <v>48</v>
      </c>
    </row>
    <row r="2979" spans="1:4" ht="41.45">
      <c r="A2979" s="68" t="s">
        <v>3336</v>
      </c>
      <c r="B2979" s="68" t="s">
        <v>293</v>
      </c>
      <c r="C2979" s="68" t="s">
        <v>373</v>
      </c>
      <c r="D2979" s="68" t="s">
        <v>48</v>
      </c>
    </row>
    <row r="2980" spans="1:4" ht="55.15">
      <c r="A2980" s="68" t="s">
        <v>3337</v>
      </c>
      <c r="B2980" s="68" t="s">
        <v>293</v>
      </c>
      <c r="C2980" s="68" t="s">
        <v>373</v>
      </c>
      <c r="D2980" s="68" t="s">
        <v>48</v>
      </c>
    </row>
    <row r="2981" spans="1:4" ht="27.6">
      <c r="A2981" s="68" t="s">
        <v>3338</v>
      </c>
      <c r="B2981" s="68" t="s">
        <v>293</v>
      </c>
      <c r="C2981" s="68" t="s">
        <v>373</v>
      </c>
      <c r="D2981" s="68" t="s">
        <v>48</v>
      </c>
    </row>
    <row r="2982" spans="1:4" ht="27.6">
      <c r="A2982" s="68" t="s">
        <v>3339</v>
      </c>
      <c r="B2982" s="68" t="s">
        <v>293</v>
      </c>
      <c r="C2982" s="68" t="s">
        <v>373</v>
      </c>
      <c r="D2982" s="68" t="s">
        <v>48</v>
      </c>
    </row>
    <row r="2983" spans="1:4" ht="27.6">
      <c r="A2983" s="68" t="s">
        <v>3340</v>
      </c>
      <c r="B2983" s="68" t="s">
        <v>293</v>
      </c>
      <c r="C2983" s="68" t="s">
        <v>373</v>
      </c>
      <c r="D2983" s="68" t="s">
        <v>646</v>
      </c>
    </row>
    <row r="2984" spans="1:4" ht="27.6">
      <c r="A2984" s="68" t="s">
        <v>3341</v>
      </c>
      <c r="B2984" s="68" t="s">
        <v>293</v>
      </c>
      <c r="C2984" s="68" t="s">
        <v>373</v>
      </c>
      <c r="D2984" s="68" t="s">
        <v>3</v>
      </c>
    </row>
    <row r="2985" spans="1:4" ht="27.6">
      <c r="A2985" s="68" t="s">
        <v>3341</v>
      </c>
      <c r="B2985" s="68" t="s">
        <v>293</v>
      </c>
      <c r="C2985" s="68" t="s">
        <v>373</v>
      </c>
      <c r="D2985" s="68" t="s">
        <v>646</v>
      </c>
    </row>
    <row r="2986" spans="1:4" ht="27.6">
      <c r="A2986" s="68" t="s">
        <v>3342</v>
      </c>
      <c r="B2986" s="68" t="s">
        <v>293</v>
      </c>
      <c r="C2986" s="68" t="s">
        <v>373</v>
      </c>
      <c r="D2986" s="68" t="s">
        <v>48</v>
      </c>
    </row>
    <row r="2987" spans="1:4" ht="27.6">
      <c r="A2987" s="68" t="s">
        <v>3343</v>
      </c>
      <c r="B2987" s="68" t="s">
        <v>293</v>
      </c>
      <c r="C2987" s="68" t="s">
        <v>373</v>
      </c>
      <c r="D2987" s="68" t="s">
        <v>48</v>
      </c>
    </row>
    <row r="2988" spans="1:4" ht="27.6">
      <c r="A2988" s="68" t="s">
        <v>3343</v>
      </c>
      <c r="B2988" s="68" t="s">
        <v>293</v>
      </c>
      <c r="C2988" s="68" t="s">
        <v>373</v>
      </c>
      <c r="D2988" s="68" t="s">
        <v>48</v>
      </c>
    </row>
    <row r="2989" spans="1:4">
      <c r="A2989" s="68" t="s">
        <v>3344</v>
      </c>
      <c r="B2989" s="68" t="s">
        <v>293</v>
      </c>
      <c r="C2989" s="68" t="s">
        <v>373</v>
      </c>
      <c r="D2989" s="68" t="s">
        <v>646</v>
      </c>
    </row>
    <row r="2990" spans="1:4" ht="55.15">
      <c r="A2990" s="68" t="s">
        <v>3345</v>
      </c>
      <c r="B2990" s="68" t="s">
        <v>293</v>
      </c>
      <c r="C2990" s="68" t="s">
        <v>373</v>
      </c>
      <c r="D2990" s="68" t="s">
        <v>648</v>
      </c>
    </row>
    <row r="2991" spans="1:4" ht="27.6">
      <c r="A2991" s="68" t="s">
        <v>3346</v>
      </c>
      <c r="B2991" s="68" t="s">
        <v>293</v>
      </c>
      <c r="C2991" s="68" t="s">
        <v>373</v>
      </c>
      <c r="D2991" s="68" t="s">
        <v>648</v>
      </c>
    </row>
    <row r="2992" spans="1:4">
      <c r="A2992" s="68" t="s">
        <v>3347</v>
      </c>
      <c r="B2992" s="68" t="s">
        <v>293</v>
      </c>
      <c r="C2992" s="68" t="s">
        <v>373</v>
      </c>
      <c r="D2992" s="68" t="s">
        <v>648</v>
      </c>
    </row>
    <row r="2993" spans="1:4" ht="41.45">
      <c r="A2993" s="68" t="s">
        <v>3348</v>
      </c>
      <c r="B2993" s="68" t="s">
        <v>293</v>
      </c>
      <c r="C2993" s="68" t="s">
        <v>373</v>
      </c>
      <c r="D2993" s="68" t="s">
        <v>3</v>
      </c>
    </row>
    <row r="2994" spans="1:4" ht="55.15">
      <c r="A2994" s="68" t="s">
        <v>3349</v>
      </c>
      <c r="B2994" s="68" t="s">
        <v>293</v>
      </c>
      <c r="C2994" s="68" t="s">
        <v>373</v>
      </c>
      <c r="D2994" s="68" t="s">
        <v>648</v>
      </c>
    </row>
    <row r="2995" spans="1:4" ht="55.15">
      <c r="A2995" s="68" t="s">
        <v>3349</v>
      </c>
      <c r="B2995" s="68" t="s">
        <v>293</v>
      </c>
      <c r="C2995" s="68" t="s">
        <v>373</v>
      </c>
      <c r="D2995" s="68" t="s">
        <v>3</v>
      </c>
    </row>
    <row r="2996" spans="1:4" ht="41.45">
      <c r="A2996" s="68" t="s">
        <v>3350</v>
      </c>
      <c r="B2996" s="68" t="s">
        <v>293</v>
      </c>
      <c r="C2996" s="68" t="s">
        <v>373</v>
      </c>
      <c r="D2996" s="68" t="s">
        <v>648</v>
      </c>
    </row>
    <row r="2997" spans="1:4" ht="41.45">
      <c r="A2997" s="68" t="s">
        <v>3350</v>
      </c>
      <c r="B2997" s="68" t="s">
        <v>293</v>
      </c>
      <c r="C2997" s="68" t="s">
        <v>373</v>
      </c>
      <c r="D2997" s="68" t="s">
        <v>648</v>
      </c>
    </row>
    <row r="2998" spans="1:4" ht="41.45">
      <c r="A2998" s="68" t="s">
        <v>3351</v>
      </c>
      <c r="B2998" s="68" t="s">
        <v>293</v>
      </c>
      <c r="C2998" s="68" t="s">
        <v>373</v>
      </c>
      <c r="D2998" s="68" t="s">
        <v>48</v>
      </c>
    </row>
    <row r="2999" spans="1:4" ht="41.45">
      <c r="A2999" s="68" t="s">
        <v>3351</v>
      </c>
      <c r="B2999" s="68" t="s">
        <v>293</v>
      </c>
      <c r="C2999" s="68" t="s">
        <v>373</v>
      </c>
      <c r="D2999" s="68" t="s">
        <v>48</v>
      </c>
    </row>
    <row r="3000" spans="1:4" ht="55.15">
      <c r="A3000" s="68" t="s">
        <v>3352</v>
      </c>
      <c r="B3000" s="68" t="s">
        <v>293</v>
      </c>
      <c r="C3000" s="68" t="s">
        <v>373</v>
      </c>
      <c r="D3000" s="68" t="s">
        <v>48</v>
      </c>
    </row>
    <row r="3001" spans="1:4" ht="55.15">
      <c r="A3001" s="68" t="s">
        <v>3352</v>
      </c>
      <c r="B3001" s="68" t="s">
        <v>293</v>
      </c>
      <c r="C3001" s="68" t="s">
        <v>373</v>
      </c>
      <c r="D3001" s="68" t="s">
        <v>3</v>
      </c>
    </row>
    <row r="3002" spans="1:4" ht="27.6">
      <c r="A3002" s="68" t="s">
        <v>3353</v>
      </c>
      <c r="B3002" s="68" t="s">
        <v>293</v>
      </c>
      <c r="C3002" s="68" t="s">
        <v>373</v>
      </c>
      <c r="D3002" s="68" t="s">
        <v>48</v>
      </c>
    </row>
    <row r="3003" spans="1:4" ht="27.6">
      <c r="A3003" s="68" t="s">
        <v>1278</v>
      </c>
      <c r="B3003" s="68" t="s">
        <v>293</v>
      </c>
      <c r="C3003" s="68" t="s">
        <v>373</v>
      </c>
      <c r="D3003" s="68" t="s">
        <v>648</v>
      </c>
    </row>
    <row r="3004" spans="1:4" ht="41.45">
      <c r="A3004" s="68" t="s">
        <v>3354</v>
      </c>
      <c r="B3004" s="68" t="s">
        <v>293</v>
      </c>
      <c r="C3004" s="68" t="s">
        <v>373</v>
      </c>
      <c r="D3004" s="68" t="s">
        <v>3</v>
      </c>
    </row>
    <row r="3005" spans="1:4" ht="27.6">
      <c r="A3005" s="68" t="s">
        <v>3355</v>
      </c>
      <c r="B3005" s="68" t="s">
        <v>293</v>
      </c>
      <c r="C3005" s="68" t="s">
        <v>373</v>
      </c>
      <c r="D3005" s="68" t="s">
        <v>648</v>
      </c>
    </row>
    <row r="3006" spans="1:4" ht="27.6">
      <c r="A3006" s="68" t="s">
        <v>3355</v>
      </c>
      <c r="B3006" s="68" t="s">
        <v>293</v>
      </c>
      <c r="C3006" s="68" t="s">
        <v>373</v>
      </c>
      <c r="D3006" s="68" t="s">
        <v>648</v>
      </c>
    </row>
    <row r="3007" spans="1:4" ht="41.45">
      <c r="A3007" s="68" t="s">
        <v>3356</v>
      </c>
      <c r="B3007" s="68" t="s">
        <v>293</v>
      </c>
      <c r="C3007" s="68" t="s">
        <v>373</v>
      </c>
      <c r="D3007" s="68" t="s">
        <v>646</v>
      </c>
    </row>
    <row r="3008" spans="1:4">
      <c r="A3008" s="68" t="s">
        <v>3357</v>
      </c>
      <c r="B3008" s="68" t="s">
        <v>293</v>
      </c>
      <c r="C3008" s="68" t="s">
        <v>373</v>
      </c>
      <c r="D3008" s="68" t="s">
        <v>3</v>
      </c>
    </row>
    <row r="3009" spans="1:4" ht="27.6">
      <c r="A3009" s="68" t="s">
        <v>3358</v>
      </c>
      <c r="B3009" s="68" t="s">
        <v>293</v>
      </c>
      <c r="C3009" s="68" t="s">
        <v>373</v>
      </c>
      <c r="D3009" s="68" t="s">
        <v>48</v>
      </c>
    </row>
    <row r="3010" spans="1:4" ht="27.6">
      <c r="A3010" s="68" t="s">
        <v>3359</v>
      </c>
      <c r="B3010" s="68" t="s">
        <v>293</v>
      </c>
      <c r="C3010" s="68" t="s">
        <v>373</v>
      </c>
      <c r="D3010" s="68" t="s">
        <v>48</v>
      </c>
    </row>
    <row r="3011" spans="1:4" ht="55.15">
      <c r="A3011" s="68" t="s">
        <v>3360</v>
      </c>
      <c r="B3011" s="68" t="s">
        <v>293</v>
      </c>
      <c r="C3011" s="68" t="s">
        <v>373</v>
      </c>
      <c r="D3011" s="68" t="s">
        <v>48</v>
      </c>
    </row>
    <row r="3012" spans="1:4" ht="55.15">
      <c r="A3012" s="68" t="s">
        <v>3361</v>
      </c>
      <c r="B3012" s="68" t="s">
        <v>293</v>
      </c>
      <c r="C3012" s="68" t="s">
        <v>373</v>
      </c>
      <c r="D3012" s="68" t="s">
        <v>48</v>
      </c>
    </row>
    <row r="3013" spans="1:4" ht="55.15">
      <c r="A3013" s="68" t="s">
        <v>3362</v>
      </c>
      <c r="B3013" s="68" t="s">
        <v>293</v>
      </c>
      <c r="C3013" s="68" t="s">
        <v>373</v>
      </c>
      <c r="D3013" s="68" t="s">
        <v>48</v>
      </c>
    </row>
    <row r="3014" spans="1:4" ht="27.6">
      <c r="A3014" s="68" t="s">
        <v>3363</v>
      </c>
      <c r="B3014" s="68" t="s">
        <v>293</v>
      </c>
      <c r="C3014" s="68" t="s">
        <v>373</v>
      </c>
      <c r="D3014" s="68" t="s">
        <v>48</v>
      </c>
    </row>
    <row r="3015" spans="1:4" ht="27.6">
      <c r="A3015" s="68" t="s">
        <v>3364</v>
      </c>
      <c r="B3015" s="68" t="s">
        <v>293</v>
      </c>
      <c r="C3015" s="68" t="s">
        <v>373</v>
      </c>
      <c r="D3015" s="68" t="s">
        <v>48</v>
      </c>
    </row>
    <row r="3016" spans="1:4" ht="41.45">
      <c r="A3016" s="68" t="s">
        <v>3365</v>
      </c>
      <c r="B3016" s="68" t="s">
        <v>293</v>
      </c>
      <c r="C3016" s="68" t="s">
        <v>373</v>
      </c>
      <c r="D3016" s="68" t="s">
        <v>48</v>
      </c>
    </row>
    <row r="3017" spans="1:4" ht="55.15">
      <c r="A3017" s="68" t="s">
        <v>3366</v>
      </c>
      <c r="B3017" s="68" t="s">
        <v>293</v>
      </c>
      <c r="C3017" s="68" t="s">
        <v>373</v>
      </c>
      <c r="D3017" s="68" t="s">
        <v>48</v>
      </c>
    </row>
    <row r="3018" spans="1:4" ht="27.6">
      <c r="A3018" s="68" t="s">
        <v>3367</v>
      </c>
      <c r="B3018" s="68" t="s">
        <v>293</v>
      </c>
      <c r="C3018" s="68" t="s">
        <v>373</v>
      </c>
      <c r="D3018" s="68" t="s">
        <v>48</v>
      </c>
    </row>
    <row r="3019" spans="1:4" ht="41.45">
      <c r="A3019" s="68" t="s">
        <v>3368</v>
      </c>
      <c r="B3019" s="68" t="s">
        <v>293</v>
      </c>
      <c r="C3019" s="68" t="s">
        <v>373</v>
      </c>
      <c r="D3019" s="68" t="s">
        <v>648</v>
      </c>
    </row>
    <row r="3020" spans="1:4" ht="41.45">
      <c r="A3020" s="68" t="s">
        <v>3369</v>
      </c>
      <c r="B3020" s="68" t="s">
        <v>293</v>
      </c>
      <c r="C3020" s="68" t="s">
        <v>373</v>
      </c>
      <c r="D3020" s="68" t="s">
        <v>48</v>
      </c>
    </row>
    <row r="3021" spans="1:4" ht="55.15">
      <c r="A3021" s="68" t="s">
        <v>3370</v>
      </c>
      <c r="B3021" s="68" t="s">
        <v>293</v>
      </c>
      <c r="C3021" s="68" t="s">
        <v>373</v>
      </c>
      <c r="D3021" s="68" t="s">
        <v>48</v>
      </c>
    </row>
    <row r="3022" spans="1:4" ht="41.45">
      <c r="A3022" s="68" t="s">
        <v>3371</v>
      </c>
      <c r="B3022" s="68" t="s">
        <v>293</v>
      </c>
      <c r="C3022" s="68" t="s">
        <v>373</v>
      </c>
      <c r="D3022" s="68" t="s">
        <v>648</v>
      </c>
    </row>
    <row r="3023" spans="1:4" ht="27.6">
      <c r="A3023" s="68" t="s">
        <v>3372</v>
      </c>
      <c r="B3023" s="68" t="s">
        <v>293</v>
      </c>
      <c r="C3023" s="68" t="s">
        <v>373</v>
      </c>
      <c r="D3023" s="68" t="s">
        <v>48</v>
      </c>
    </row>
    <row r="3024" spans="1:4" ht="27.6">
      <c r="A3024" s="68" t="s">
        <v>3373</v>
      </c>
      <c r="B3024" s="68" t="s">
        <v>293</v>
      </c>
      <c r="C3024" s="68" t="s">
        <v>373</v>
      </c>
      <c r="D3024" s="68" t="s">
        <v>48</v>
      </c>
    </row>
    <row r="3025" spans="1:4" ht="27.6">
      <c r="A3025" s="68" t="s">
        <v>3374</v>
      </c>
      <c r="B3025" s="68" t="s">
        <v>293</v>
      </c>
      <c r="C3025" s="68" t="s">
        <v>373</v>
      </c>
      <c r="D3025" s="68" t="s">
        <v>48</v>
      </c>
    </row>
    <row r="3026" spans="1:4" ht="27.6">
      <c r="A3026" s="68" t="s">
        <v>3375</v>
      </c>
      <c r="B3026" s="68" t="s">
        <v>293</v>
      </c>
      <c r="C3026" s="68" t="s">
        <v>373</v>
      </c>
      <c r="D3026" s="68" t="s">
        <v>48</v>
      </c>
    </row>
    <row r="3027" spans="1:4" ht="55.15">
      <c r="A3027" s="68" t="s">
        <v>3376</v>
      </c>
      <c r="B3027" s="68" t="s">
        <v>293</v>
      </c>
      <c r="C3027" s="68" t="s">
        <v>373</v>
      </c>
      <c r="D3027" s="68" t="s">
        <v>48</v>
      </c>
    </row>
    <row r="3028" spans="1:4" ht="41.45">
      <c r="A3028" s="68" t="s">
        <v>3377</v>
      </c>
      <c r="B3028" s="68" t="s">
        <v>293</v>
      </c>
      <c r="C3028" s="68" t="s">
        <v>373</v>
      </c>
      <c r="D3028" s="68" t="s">
        <v>48</v>
      </c>
    </row>
    <row r="3029" spans="1:4" ht="41.45">
      <c r="A3029" s="68" t="s">
        <v>3378</v>
      </c>
      <c r="B3029" s="68" t="s">
        <v>293</v>
      </c>
      <c r="C3029" s="68" t="s">
        <v>373</v>
      </c>
      <c r="D3029" s="68" t="s">
        <v>48</v>
      </c>
    </row>
    <row r="3030" spans="1:4" ht="41.45">
      <c r="A3030" s="68" t="s">
        <v>3379</v>
      </c>
      <c r="B3030" s="68" t="s">
        <v>293</v>
      </c>
      <c r="C3030" s="68" t="s">
        <v>373</v>
      </c>
      <c r="D3030" s="68" t="s">
        <v>648</v>
      </c>
    </row>
    <row r="3031" spans="1:4" ht="55.15">
      <c r="A3031" s="68" t="s">
        <v>3380</v>
      </c>
      <c r="B3031" s="68" t="s">
        <v>293</v>
      </c>
      <c r="C3031" s="68" t="s">
        <v>373</v>
      </c>
      <c r="D3031" s="68" t="s">
        <v>48</v>
      </c>
    </row>
    <row r="3032" spans="1:4" ht="41.45">
      <c r="A3032" s="68" t="s">
        <v>3381</v>
      </c>
      <c r="B3032" s="68" t="s">
        <v>293</v>
      </c>
      <c r="C3032" s="68" t="s">
        <v>373</v>
      </c>
      <c r="D3032" s="68" t="s">
        <v>48</v>
      </c>
    </row>
    <row r="3033" spans="1:4" ht="55.15">
      <c r="A3033" s="68" t="s">
        <v>3382</v>
      </c>
      <c r="B3033" s="68" t="s">
        <v>293</v>
      </c>
      <c r="C3033" s="68" t="s">
        <v>373</v>
      </c>
      <c r="D3033" s="68" t="s">
        <v>48</v>
      </c>
    </row>
    <row r="3034" spans="1:4" ht="55.15">
      <c r="A3034" s="68" t="s">
        <v>3383</v>
      </c>
      <c r="B3034" s="68" t="s">
        <v>293</v>
      </c>
      <c r="C3034" s="68" t="s">
        <v>373</v>
      </c>
      <c r="D3034" s="68" t="s">
        <v>48</v>
      </c>
    </row>
    <row r="3035" spans="1:4" ht="55.15">
      <c r="A3035" s="68" t="s">
        <v>3384</v>
      </c>
      <c r="B3035" s="68" t="s">
        <v>293</v>
      </c>
      <c r="C3035" s="68" t="s">
        <v>373</v>
      </c>
      <c r="D3035" s="68" t="s">
        <v>48</v>
      </c>
    </row>
    <row r="3036" spans="1:4" ht="41.45">
      <c r="A3036" s="68" t="s">
        <v>3385</v>
      </c>
      <c r="B3036" s="68" t="s">
        <v>293</v>
      </c>
      <c r="C3036" s="68" t="s">
        <v>373</v>
      </c>
      <c r="D3036" s="68" t="s">
        <v>48</v>
      </c>
    </row>
    <row r="3037" spans="1:4" ht="41.45">
      <c r="A3037" s="68" t="s">
        <v>3386</v>
      </c>
      <c r="B3037" s="68" t="s">
        <v>293</v>
      </c>
      <c r="C3037" s="68" t="s">
        <v>373</v>
      </c>
      <c r="D3037" s="68" t="s">
        <v>48</v>
      </c>
    </row>
    <row r="3038" spans="1:4" ht="55.15">
      <c r="A3038" s="68" t="s">
        <v>3387</v>
      </c>
      <c r="B3038" s="68" t="s">
        <v>293</v>
      </c>
      <c r="C3038" s="68" t="s">
        <v>373</v>
      </c>
      <c r="D3038" s="68" t="s">
        <v>48</v>
      </c>
    </row>
    <row r="3039" spans="1:4" ht="55.15">
      <c r="A3039" s="68" t="s">
        <v>3388</v>
      </c>
      <c r="B3039" s="68" t="s">
        <v>293</v>
      </c>
      <c r="C3039" s="68" t="s">
        <v>373</v>
      </c>
      <c r="D3039" s="68" t="s">
        <v>48</v>
      </c>
    </row>
    <row r="3040" spans="1:4" ht="41.45">
      <c r="A3040" s="68" t="s">
        <v>3389</v>
      </c>
      <c r="B3040" s="68" t="s">
        <v>293</v>
      </c>
      <c r="C3040" s="68" t="s">
        <v>373</v>
      </c>
      <c r="D3040" s="68" t="s">
        <v>648</v>
      </c>
    </row>
    <row r="3041" spans="1:4" ht="41.45">
      <c r="A3041" s="68" t="s">
        <v>3390</v>
      </c>
      <c r="B3041" s="68" t="s">
        <v>293</v>
      </c>
      <c r="C3041" s="68" t="s">
        <v>373</v>
      </c>
      <c r="D3041" s="68" t="s">
        <v>48</v>
      </c>
    </row>
    <row r="3042" spans="1:4" ht="41.45">
      <c r="A3042" s="68" t="s">
        <v>3391</v>
      </c>
      <c r="B3042" s="68" t="s">
        <v>293</v>
      </c>
      <c r="C3042" s="68" t="s">
        <v>373</v>
      </c>
      <c r="D3042" s="68" t="s">
        <v>48</v>
      </c>
    </row>
    <row r="3043" spans="1:4" ht="41.45">
      <c r="A3043" s="68" t="s">
        <v>3391</v>
      </c>
      <c r="B3043" s="68" t="s">
        <v>293</v>
      </c>
      <c r="C3043" s="68" t="s">
        <v>373</v>
      </c>
      <c r="D3043" s="68" t="s">
        <v>646</v>
      </c>
    </row>
    <row r="3044" spans="1:4" ht="55.15">
      <c r="A3044" s="68" t="s">
        <v>3392</v>
      </c>
      <c r="B3044" s="68" t="s">
        <v>293</v>
      </c>
      <c r="C3044" s="68" t="s">
        <v>373</v>
      </c>
      <c r="D3044" s="68" t="s">
        <v>48</v>
      </c>
    </row>
    <row r="3045" spans="1:4" ht="41.45">
      <c r="A3045" s="68" t="s">
        <v>3393</v>
      </c>
      <c r="B3045" s="68" t="s">
        <v>293</v>
      </c>
      <c r="C3045" s="68" t="s">
        <v>373</v>
      </c>
      <c r="D3045" s="68" t="s">
        <v>48</v>
      </c>
    </row>
    <row r="3046" spans="1:4" ht="55.15">
      <c r="A3046" s="68" t="s">
        <v>3394</v>
      </c>
      <c r="B3046" s="68" t="s">
        <v>293</v>
      </c>
      <c r="C3046" s="68" t="s">
        <v>373</v>
      </c>
      <c r="D3046" s="68" t="s">
        <v>48</v>
      </c>
    </row>
    <row r="3047" spans="1:4" ht="69">
      <c r="A3047" s="68" t="s">
        <v>3395</v>
      </c>
      <c r="B3047" s="68" t="s">
        <v>293</v>
      </c>
      <c r="C3047" s="68" t="s">
        <v>373</v>
      </c>
      <c r="D3047" s="68" t="s">
        <v>48</v>
      </c>
    </row>
    <row r="3048" spans="1:4" ht="27.6">
      <c r="A3048" s="68" t="s">
        <v>3396</v>
      </c>
      <c r="B3048" s="68" t="s">
        <v>293</v>
      </c>
      <c r="C3048" s="68" t="s">
        <v>373</v>
      </c>
      <c r="D3048" s="68" t="s">
        <v>648</v>
      </c>
    </row>
    <row r="3049" spans="1:4" ht="55.15">
      <c r="A3049" s="68" t="s">
        <v>3397</v>
      </c>
      <c r="B3049" s="68" t="s">
        <v>293</v>
      </c>
      <c r="C3049" s="68" t="s">
        <v>373</v>
      </c>
      <c r="D3049" s="68" t="s">
        <v>646</v>
      </c>
    </row>
    <row r="3050" spans="1:4" ht="27.6">
      <c r="A3050" s="68" t="s">
        <v>3398</v>
      </c>
      <c r="B3050" s="68" t="s">
        <v>293</v>
      </c>
      <c r="C3050" s="68" t="s">
        <v>373</v>
      </c>
      <c r="D3050" s="68" t="s">
        <v>48</v>
      </c>
    </row>
    <row r="3051" spans="1:4" ht="41.45">
      <c r="A3051" s="68" t="s">
        <v>3399</v>
      </c>
      <c r="B3051" s="68" t="s">
        <v>293</v>
      </c>
      <c r="C3051" s="68" t="s">
        <v>373</v>
      </c>
      <c r="D3051" s="68" t="s">
        <v>48</v>
      </c>
    </row>
    <row r="3052" spans="1:4" ht="41.45">
      <c r="A3052" s="68" t="s">
        <v>3400</v>
      </c>
      <c r="B3052" s="68" t="s">
        <v>293</v>
      </c>
      <c r="C3052" s="68" t="s">
        <v>373</v>
      </c>
      <c r="D3052" s="68" t="s">
        <v>648</v>
      </c>
    </row>
    <row r="3053" spans="1:4" ht="55.15">
      <c r="A3053" s="68" t="s">
        <v>3401</v>
      </c>
      <c r="B3053" s="68" t="s">
        <v>293</v>
      </c>
      <c r="C3053" s="68" t="s">
        <v>373</v>
      </c>
      <c r="D3053" s="68" t="s">
        <v>648</v>
      </c>
    </row>
    <row r="3054" spans="1:4" ht="55.15">
      <c r="A3054" s="68" t="s">
        <v>3402</v>
      </c>
      <c r="B3054" s="68" t="s">
        <v>293</v>
      </c>
      <c r="C3054" s="68" t="s">
        <v>373</v>
      </c>
      <c r="D3054" s="68" t="s">
        <v>648</v>
      </c>
    </row>
    <row r="3055" spans="1:4" ht="55.15">
      <c r="A3055" s="68" t="s">
        <v>3403</v>
      </c>
      <c r="B3055" s="68" t="s">
        <v>293</v>
      </c>
      <c r="C3055" s="68" t="s">
        <v>373</v>
      </c>
      <c r="D3055" s="68" t="s">
        <v>646</v>
      </c>
    </row>
    <row r="3056" spans="1:4" ht="41.45">
      <c r="A3056" s="68" t="s">
        <v>3404</v>
      </c>
      <c r="B3056" s="68" t="s">
        <v>293</v>
      </c>
      <c r="C3056" s="68" t="s">
        <v>373</v>
      </c>
      <c r="D3056" s="68" t="s">
        <v>646</v>
      </c>
    </row>
    <row r="3057" spans="1:4" ht="27.6">
      <c r="A3057" s="68" t="s">
        <v>3405</v>
      </c>
      <c r="B3057" s="68" t="s">
        <v>293</v>
      </c>
      <c r="C3057" s="68" t="s">
        <v>373</v>
      </c>
      <c r="D3057" s="68" t="s">
        <v>48</v>
      </c>
    </row>
    <row r="3058" spans="1:4" ht="55.15">
      <c r="A3058" s="68" t="s">
        <v>3406</v>
      </c>
      <c r="B3058" s="68" t="s">
        <v>293</v>
      </c>
      <c r="C3058" s="68" t="s">
        <v>373</v>
      </c>
      <c r="D3058" s="68" t="s">
        <v>48</v>
      </c>
    </row>
    <row r="3059" spans="1:4" ht="41.45">
      <c r="A3059" s="68" t="s">
        <v>3407</v>
      </c>
      <c r="B3059" s="68" t="s">
        <v>293</v>
      </c>
      <c r="C3059" s="68" t="s">
        <v>373</v>
      </c>
      <c r="D3059" s="68" t="s">
        <v>648</v>
      </c>
    </row>
    <row r="3060" spans="1:4" ht="41.45">
      <c r="A3060" s="68" t="s">
        <v>3408</v>
      </c>
      <c r="B3060" s="68" t="s">
        <v>293</v>
      </c>
      <c r="C3060" s="68" t="s">
        <v>373</v>
      </c>
      <c r="D3060" s="68" t="s">
        <v>48</v>
      </c>
    </row>
    <row r="3061" spans="1:4" ht="41.45">
      <c r="A3061" s="68" t="s">
        <v>3409</v>
      </c>
      <c r="B3061" s="68" t="s">
        <v>293</v>
      </c>
      <c r="C3061" s="68" t="s">
        <v>373</v>
      </c>
      <c r="D3061" s="68" t="s">
        <v>48</v>
      </c>
    </row>
    <row r="3062" spans="1:4" ht="27.6">
      <c r="A3062" s="68" t="s">
        <v>3410</v>
      </c>
      <c r="B3062" s="68" t="s">
        <v>293</v>
      </c>
      <c r="C3062" s="68" t="s">
        <v>373</v>
      </c>
      <c r="D3062" s="68" t="s">
        <v>48</v>
      </c>
    </row>
    <row r="3063" spans="1:4" ht="27.6">
      <c r="A3063" s="68" t="s">
        <v>3411</v>
      </c>
      <c r="B3063" s="68" t="s">
        <v>293</v>
      </c>
      <c r="C3063" s="68" t="s">
        <v>373</v>
      </c>
      <c r="D3063" s="68" t="s">
        <v>648</v>
      </c>
    </row>
    <row r="3064" spans="1:4">
      <c r="A3064" s="68" t="s">
        <v>1058</v>
      </c>
      <c r="B3064" s="68" t="s">
        <v>293</v>
      </c>
      <c r="C3064" s="68" t="s">
        <v>373</v>
      </c>
      <c r="D3064" s="68" t="s">
        <v>3</v>
      </c>
    </row>
    <row r="3065" spans="1:4" ht="27.6">
      <c r="A3065" s="68" t="s">
        <v>3412</v>
      </c>
      <c r="B3065" s="68" t="s">
        <v>293</v>
      </c>
      <c r="C3065" s="68" t="s">
        <v>373</v>
      </c>
      <c r="D3065" s="68" t="s">
        <v>3</v>
      </c>
    </row>
    <row r="3066" spans="1:4">
      <c r="A3066" s="68" t="s">
        <v>1443</v>
      </c>
      <c r="B3066" s="68" t="s">
        <v>293</v>
      </c>
      <c r="C3066" s="68" t="s">
        <v>373</v>
      </c>
      <c r="D3066" s="68" t="s">
        <v>3</v>
      </c>
    </row>
    <row r="3067" spans="1:4" ht="27.6">
      <c r="A3067" s="68" t="s">
        <v>3413</v>
      </c>
      <c r="B3067" s="68" t="s">
        <v>293</v>
      </c>
      <c r="C3067" s="68" t="s">
        <v>373</v>
      </c>
      <c r="D3067" s="68" t="s">
        <v>3</v>
      </c>
    </row>
    <row r="3068" spans="1:4" ht="41.45">
      <c r="A3068" s="68" t="s">
        <v>3414</v>
      </c>
      <c r="B3068" s="68" t="s">
        <v>293</v>
      </c>
      <c r="C3068" s="68" t="s">
        <v>373</v>
      </c>
      <c r="D3068" s="68" t="s">
        <v>48</v>
      </c>
    </row>
    <row r="3069" spans="1:4">
      <c r="A3069" s="68" t="s">
        <v>3415</v>
      </c>
      <c r="B3069" s="68" t="s">
        <v>293</v>
      </c>
      <c r="C3069" s="68" t="s">
        <v>373</v>
      </c>
      <c r="D3069" s="68" t="s">
        <v>648</v>
      </c>
    </row>
    <row r="3070" spans="1:4" ht="41.45">
      <c r="A3070" s="68" t="s">
        <v>3416</v>
      </c>
      <c r="B3070" s="68" t="s">
        <v>293</v>
      </c>
      <c r="C3070" s="68" t="s">
        <v>373</v>
      </c>
      <c r="D3070" s="68" t="s">
        <v>648</v>
      </c>
    </row>
    <row r="3071" spans="1:4" ht="27.6">
      <c r="A3071" s="68" t="s">
        <v>3417</v>
      </c>
      <c r="B3071" s="68" t="s">
        <v>293</v>
      </c>
      <c r="C3071" s="68" t="s">
        <v>373</v>
      </c>
      <c r="D3071" s="68" t="s">
        <v>48</v>
      </c>
    </row>
    <row r="3072" spans="1:4" ht="27.6">
      <c r="A3072" s="68" t="s">
        <v>3417</v>
      </c>
      <c r="B3072" s="68" t="s">
        <v>293</v>
      </c>
      <c r="C3072" s="68" t="s">
        <v>373</v>
      </c>
      <c r="D3072" s="68" t="s">
        <v>48</v>
      </c>
    </row>
    <row r="3073" spans="1:4" ht="27.6">
      <c r="A3073" s="68" t="s">
        <v>3418</v>
      </c>
      <c r="B3073" s="68" t="s">
        <v>293</v>
      </c>
      <c r="C3073" s="68" t="s">
        <v>373</v>
      </c>
      <c r="D3073" s="68" t="s">
        <v>48</v>
      </c>
    </row>
    <row r="3074" spans="1:4" ht="27.6">
      <c r="A3074" s="68" t="s">
        <v>3419</v>
      </c>
      <c r="B3074" s="68" t="s">
        <v>293</v>
      </c>
      <c r="C3074" s="68" t="s">
        <v>373</v>
      </c>
      <c r="D3074" s="68" t="s">
        <v>48</v>
      </c>
    </row>
    <row r="3075" spans="1:4" ht="27.6">
      <c r="A3075" s="68" t="s">
        <v>3420</v>
      </c>
      <c r="B3075" s="68" t="s">
        <v>293</v>
      </c>
      <c r="C3075" s="68" t="s">
        <v>373</v>
      </c>
      <c r="D3075" s="68" t="s">
        <v>48</v>
      </c>
    </row>
    <row r="3076" spans="1:4">
      <c r="A3076" s="68" t="s">
        <v>3421</v>
      </c>
      <c r="B3076" s="68" t="s">
        <v>293</v>
      </c>
      <c r="C3076" s="68" t="s">
        <v>373</v>
      </c>
      <c r="D3076" s="68" t="s">
        <v>3</v>
      </c>
    </row>
    <row r="3077" spans="1:4" ht="27.6">
      <c r="A3077" s="68" t="s">
        <v>3422</v>
      </c>
      <c r="B3077" s="68" t="s">
        <v>293</v>
      </c>
      <c r="C3077" s="68" t="s">
        <v>373</v>
      </c>
      <c r="D3077" s="68" t="s">
        <v>646</v>
      </c>
    </row>
    <row r="3078" spans="1:4" ht="41.45">
      <c r="A3078" s="68" t="s">
        <v>3423</v>
      </c>
      <c r="B3078" s="68" t="s">
        <v>293</v>
      </c>
      <c r="C3078" s="68" t="s">
        <v>373</v>
      </c>
      <c r="D3078" s="68" t="s">
        <v>648</v>
      </c>
    </row>
    <row r="3079" spans="1:4" ht="69">
      <c r="A3079" s="68" t="s">
        <v>3424</v>
      </c>
      <c r="B3079" s="68" t="s">
        <v>293</v>
      </c>
      <c r="C3079" s="68" t="s">
        <v>373</v>
      </c>
      <c r="D3079" s="68" t="s">
        <v>3</v>
      </c>
    </row>
    <row r="3080" spans="1:4" ht="27.6">
      <c r="A3080" s="68" t="s">
        <v>3425</v>
      </c>
      <c r="B3080" s="68" t="s">
        <v>293</v>
      </c>
      <c r="C3080" s="68" t="s">
        <v>373</v>
      </c>
      <c r="D3080" s="68" t="s">
        <v>3</v>
      </c>
    </row>
    <row r="3081" spans="1:4" ht="27.6">
      <c r="A3081" s="68" t="s">
        <v>3426</v>
      </c>
      <c r="B3081" s="68" t="s">
        <v>293</v>
      </c>
      <c r="C3081" s="68" t="s">
        <v>373</v>
      </c>
      <c r="D3081" s="68" t="s">
        <v>3</v>
      </c>
    </row>
    <row r="3082" spans="1:4" ht="27.6">
      <c r="A3082" s="68" t="s">
        <v>3427</v>
      </c>
      <c r="B3082" s="68" t="s">
        <v>293</v>
      </c>
      <c r="C3082" s="68" t="s">
        <v>373</v>
      </c>
      <c r="D3082" s="68" t="s">
        <v>3</v>
      </c>
    </row>
    <row r="3083" spans="1:4" ht="41.45">
      <c r="A3083" s="68" t="s">
        <v>3428</v>
      </c>
      <c r="B3083" s="68" t="s">
        <v>293</v>
      </c>
      <c r="C3083" s="68" t="s">
        <v>373</v>
      </c>
      <c r="D3083" s="68" t="s">
        <v>3</v>
      </c>
    </row>
    <row r="3084" spans="1:4" ht="55.15">
      <c r="A3084" s="68" t="s">
        <v>3429</v>
      </c>
      <c r="B3084" s="68" t="s">
        <v>293</v>
      </c>
      <c r="C3084" s="68" t="s">
        <v>373</v>
      </c>
      <c r="D3084" s="68" t="s">
        <v>648</v>
      </c>
    </row>
    <row r="3085" spans="1:4" ht="55.15">
      <c r="A3085" s="68" t="s">
        <v>3430</v>
      </c>
      <c r="B3085" s="68" t="s">
        <v>293</v>
      </c>
      <c r="C3085" s="68" t="s">
        <v>373</v>
      </c>
      <c r="D3085" s="68" t="s">
        <v>648</v>
      </c>
    </row>
    <row r="3086" spans="1:4" ht="55.15">
      <c r="A3086" s="68" t="s">
        <v>3431</v>
      </c>
      <c r="B3086" s="68" t="s">
        <v>293</v>
      </c>
      <c r="C3086" s="68" t="s">
        <v>373</v>
      </c>
      <c r="D3086" s="68" t="s">
        <v>648</v>
      </c>
    </row>
    <row r="3087" spans="1:4" ht="41.45">
      <c r="A3087" s="68" t="s">
        <v>3432</v>
      </c>
      <c r="B3087" s="68" t="s">
        <v>293</v>
      </c>
      <c r="C3087" s="68" t="s">
        <v>373</v>
      </c>
      <c r="D3087" s="68" t="s">
        <v>648</v>
      </c>
    </row>
    <row r="3088" spans="1:4" ht="55.15">
      <c r="A3088" s="68" t="s">
        <v>3433</v>
      </c>
      <c r="B3088" s="68" t="s">
        <v>293</v>
      </c>
      <c r="C3088" s="68" t="s">
        <v>373</v>
      </c>
      <c r="D3088" s="68" t="s">
        <v>48</v>
      </c>
    </row>
    <row r="3089" spans="1:4" ht="69">
      <c r="A3089" s="68" t="s">
        <v>3434</v>
      </c>
      <c r="B3089" s="68" t="s">
        <v>293</v>
      </c>
      <c r="C3089" s="68" t="s">
        <v>373</v>
      </c>
      <c r="D3089" s="68" t="s">
        <v>648</v>
      </c>
    </row>
    <row r="3090" spans="1:4" ht="55.15">
      <c r="A3090" s="68" t="s">
        <v>3435</v>
      </c>
      <c r="B3090" s="68" t="s">
        <v>293</v>
      </c>
      <c r="C3090" s="68" t="s">
        <v>373</v>
      </c>
      <c r="D3090" s="68" t="s">
        <v>648</v>
      </c>
    </row>
    <row r="3091" spans="1:4" ht="41.45">
      <c r="A3091" s="68" t="s">
        <v>3436</v>
      </c>
      <c r="B3091" s="68" t="s">
        <v>293</v>
      </c>
      <c r="C3091" s="68" t="s">
        <v>373</v>
      </c>
      <c r="D3091" s="68" t="s">
        <v>648</v>
      </c>
    </row>
    <row r="3092" spans="1:4" ht="55.15">
      <c r="A3092" s="68" t="s">
        <v>3437</v>
      </c>
      <c r="B3092" s="68" t="s">
        <v>293</v>
      </c>
      <c r="C3092" s="68" t="s">
        <v>373</v>
      </c>
      <c r="D3092" s="68" t="s">
        <v>648</v>
      </c>
    </row>
    <row r="3093" spans="1:4" ht="41.45">
      <c r="A3093" s="68" t="s">
        <v>3438</v>
      </c>
      <c r="B3093" s="68" t="s">
        <v>293</v>
      </c>
      <c r="C3093" s="68" t="s">
        <v>373</v>
      </c>
      <c r="D3093" s="68" t="s">
        <v>648</v>
      </c>
    </row>
    <row r="3094" spans="1:4" ht="41.45">
      <c r="A3094" s="68" t="s">
        <v>3439</v>
      </c>
      <c r="B3094" s="68" t="s">
        <v>293</v>
      </c>
      <c r="C3094" s="68" t="s">
        <v>373</v>
      </c>
      <c r="D3094" s="68" t="s">
        <v>648</v>
      </c>
    </row>
    <row r="3095" spans="1:4" ht="27.6">
      <c r="A3095" s="68" t="s">
        <v>3440</v>
      </c>
      <c r="B3095" s="68" t="s">
        <v>293</v>
      </c>
      <c r="C3095" s="68" t="s">
        <v>373</v>
      </c>
      <c r="D3095" s="68" t="s">
        <v>48</v>
      </c>
    </row>
    <row r="3096" spans="1:4" ht="27.6">
      <c r="A3096" s="68" t="s">
        <v>3441</v>
      </c>
      <c r="B3096" s="68" t="s">
        <v>293</v>
      </c>
      <c r="C3096" s="68" t="s">
        <v>373</v>
      </c>
      <c r="D3096" s="68" t="s">
        <v>648</v>
      </c>
    </row>
    <row r="3097" spans="1:4" ht="55.15">
      <c r="A3097" s="68" t="s">
        <v>3442</v>
      </c>
      <c r="B3097" s="68" t="s">
        <v>293</v>
      </c>
      <c r="C3097" s="68" t="s">
        <v>373</v>
      </c>
      <c r="D3097" s="68" t="s">
        <v>648</v>
      </c>
    </row>
    <row r="3098" spans="1:4" ht="41.45">
      <c r="A3098" s="68" t="s">
        <v>3443</v>
      </c>
      <c r="B3098" s="68" t="s">
        <v>293</v>
      </c>
      <c r="C3098" s="68" t="s">
        <v>373</v>
      </c>
      <c r="D3098" s="68" t="s">
        <v>48</v>
      </c>
    </row>
    <row r="3099" spans="1:4" ht="27.6">
      <c r="A3099" s="68" t="s">
        <v>3444</v>
      </c>
      <c r="B3099" s="68" t="s">
        <v>293</v>
      </c>
      <c r="C3099" s="68" t="s">
        <v>373</v>
      </c>
      <c r="D3099" s="68" t="s">
        <v>48</v>
      </c>
    </row>
    <row r="3100" spans="1:4" ht="41.45">
      <c r="A3100" s="68" t="s">
        <v>3445</v>
      </c>
      <c r="B3100" s="68" t="s">
        <v>293</v>
      </c>
      <c r="C3100" s="68" t="s">
        <v>373</v>
      </c>
      <c r="D3100" s="68" t="s">
        <v>48</v>
      </c>
    </row>
    <row r="3101" spans="1:4" ht="41.45">
      <c r="A3101" s="68" t="s">
        <v>3446</v>
      </c>
      <c r="B3101" s="68" t="s">
        <v>293</v>
      </c>
      <c r="C3101" s="68" t="s">
        <v>373</v>
      </c>
      <c r="D3101" s="68" t="s">
        <v>48</v>
      </c>
    </row>
    <row r="3102" spans="1:4" ht="27.6">
      <c r="A3102" s="68" t="s">
        <v>3447</v>
      </c>
      <c r="B3102" s="68" t="s">
        <v>293</v>
      </c>
      <c r="C3102" s="68" t="s">
        <v>373</v>
      </c>
      <c r="D3102" s="68" t="s">
        <v>648</v>
      </c>
    </row>
    <row r="3103" spans="1:4" ht="27.6">
      <c r="A3103" s="68" t="s">
        <v>3448</v>
      </c>
      <c r="B3103" s="68" t="s">
        <v>293</v>
      </c>
      <c r="C3103" s="68" t="s">
        <v>373</v>
      </c>
      <c r="D3103" s="68" t="s">
        <v>48</v>
      </c>
    </row>
    <row r="3104" spans="1:4" ht="41.45">
      <c r="A3104" s="68" t="s">
        <v>3449</v>
      </c>
      <c r="B3104" s="68" t="s">
        <v>293</v>
      </c>
      <c r="C3104" s="68" t="s">
        <v>373</v>
      </c>
      <c r="D3104" s="68" t="s">
        <v>48</v>
      </c>
    </row>
    <row r="3105" spans="1:4" ht="41.45">
      <c r="A3105" s="68" t="s">
        <v>3450</v>
      </c>
      <c r="B3105" s="68" t="s">
        <v>293</v>
      </c>
      <c r="C3105" s="68" t="s">
        <v>373</v>
      </c>
      <c r="D3105" s="68" t="s">
        <v>646</v>
      </c>
    </row>
    <row r="3106" spans="1:4" ht="55.15">
      <c r="A3106" s="68" t="s">
        <v>3451</v>
      </c>
      <c r="B3106" s="68" t="s">
        <v>293</v>
      </c>
      <c r="C3106" s="68" t="s">
        <v>373</v>
      </c>
      <c r="D3106" s="68" t="s">
        <v>48</v>
      </c>
    </row>
    <row r="3107" spans="1:4" ht="27.6">
      <c r="A3107" s="68" t="s">
        <v>3452</v>
      </c>
      <c r="B3107" s="68" t="s">
        <v>293</v>
      </c>
      <c r="C3107" s="68" t="s">
        <v>373</v>
      </c>
      <c r="D3107" s="68" t="s">
        <v>3</v>
      </c>
    </row>
    <row r="3108" spans="1:4">
      <c r="A3108" s="68" t="s">
        <v>3453</v>
      </c>
      <c r="B3108" s="68" t="s">
        <v>293</v>
      </c>
      <c r="C3108" s="68" t="s">
        <v>373</v>
      </c>
      <c r="D3108" s="68" t="s">
        <v>648</v>
      </c>
    </row>
    <row r="3109" spans="1:4" ht="55.15">
      <c r="A3109" s="68" t="s">
        <v>3454</v>
      </c>
      <c r="B3109" s="68" t="s">
        <v>293</v>
      </c>
      <c r="C3109" s="68" t="s">
        <v>373</v>
      </c>
      <c r="D3109" s="68" t="s">
        <v>3</v>
      </c>
    </row>
    <row r="3110" spans="1:4" ht="41.45">
      <c r="A3110" s="68" t="s">
        <v>3455</v>
      </c>
      <c r="B3110" s="68" t="s">
        <v>293</v>
      </c>
      <c r="C3110" s="68" t="s">
        <v>373</v>
      </c>
      <c r="D3110" s="68" t="s">
        <v>648</v>
      </c>
    </row>
    <row r="3111" spans="1:4" ht="27.6">
      <c r="A3111" s="68" t="s">
        <v>3456</v>
      </c>
      <c r="B3111" s="68" t="s">
        <v>293</v>
      </c>
      <c r="C3111" s="68" t="s">
        <v>373</v>
      </c>
      <c r="D3111" s="68" t="s">
        <v>48</v>
      </c>
    </row>
    <row r="3112" spans="1:4" ht="27.6">
      <c r="A3112" s="68" t="s">
        <v>3456</v>
      </c>
      <c r="B3112" s="68" t="s">
        <v>293</v>
      </c>
      <c r="C3112" s="68" t="s">
        <v>373</v>
      </c>
      <c r="D3112" s="68" t="s">
        <v>48</v>
      </c>
    </row>
    <row r="3113" spans="1:4">
      <c r="A3113" s="68" t="s">
        <v>3457</v>
      </c>
      <c r="B3113" s="68" t="s">
        <v>293</v>
      </c>
      <c r="C3113" s="68" t="s">
        <v>373</v>
      </c>
      <c r="D3113" s="68" t="s">
        <v>3</v>
      </c>
    </row>
    <row r="3114" spans="1:4">
      <c r="A3114" s="68" t="s">
        <v>3458</v>
      </c>
      <c r="B3114" s="68" t="s">
        <v>293</v>
      </c>
      <c r="C3114" s="68" t="s">
        <v>373</v>
      </c>
      <c r="D3114" s="68" t="s">
        <v>648</v>
      </c>
    </row>
    <row r="3115" spans="1:4" ht="55.15">
      <c r="A3115" s="68" t="s">
        <v>3459</v>
      </c>
      <c r="B3115" s="68" t="s">
        <v>293</v>
      </c>
      <c r="C3115" s="68" t="s">
        <v>373</v>
      </c>
      <c r="D3115" s="68" t="s">
        <v>648</v>
      </c>
    </row>
    <row r="3116" spans="1:4" ht="27.6">
      <c r="A3116" s="68" t="s">
        <v>3460</v>
      </c>
      <c r="B3116" s="68" t="s">
        <v>293</v>
      </c>
      <c r="C3116" s="68" t="s">
        <v>373</v>
      </c>
      <c r="D3116" s="68" t="s">
        <v>48</v>
      </c>
    </row>
    <row r="3117" spans="1:4" ht="27.6">
      <c r="A3117" s="68" t="s">
        <v>3461</v>
      </c>
      <c r="B3117" s="68" t="s">
        <v>293</v>
      </c>
      <c r="C3117" s="68" t="s">
        <v>373</v>
      </c>
      <c r="D3117" s="68" t="s">
        <v>48</v>
      </c>
    </row>
    <row r="3118" spans="1:4" ht="27.6">
      <c r="A3118" s="68" t="s">
        <v>3461</v>
      </c>
      <c r="B3118" s="68" t="s">
        <v>293</v>
      </c>
      <c r="C3118" s="68" t="s">
        <v>373</v>
      </c>
      <c r="D3118" s="68" t="s">
        <v>48</v>
      </c>
    </row>
    <row r="3119" spans="1:4" ht="41.45">
      <c r="A3119" s="68" t="s">
        <v>3462</v>
      </c>
      <c r="B3119" s="68" t="s">
        <v>293</v>
      </c>
      <c r="C3119" s="68" t="s">
        <v>373</v>
      </c>
      <c r="D3119" s="68" t="s">
        <v>646</v>
      </c>
    </row>
    <row r="3120" spans="1:4" ht="27.6">
      <c r="A3120" s="68" t="s">
        <v>3463</v>
      </c>
      <c r="B3120" s="68" t="s">
        <v>293</v>
      </c>
      <c r="C3120" s="68" t="s">
        <v>373</v>
      </c>
      <c r="D3120" s="68" t="s">
        <v>48</v>
      </c>
    </row>
    <row r="3121" spans="1:4" ht="27.6">
      <c r="A3121" s="68" t="s">
        <v>3464</v>
      </c>
      <c r="B3121" s="68" t="s">
        <v>293</v>
      </c>
      <c r="C3121" s="68" t="s">
        <v>373</v>
      </c>
      <c r="D3121" s="68" t="s">
        <v>48</v>
      </c>
    </row>
    <row r="3122" spans="1:4" ht="27.6">
      <c r="A3122" s="68" t="s">
        <v>3465</v>
      </c>
      <c r="B3122" s="68" t="s">
        <v>293</v>
      </c>
      <c r="C3122" s="68" t="s">
        <v>373</v>
      </c>
      <c r="D3122" s="68" t="s">
        <v>48</v>
      </c>
    </row>
    <row r="3123" spans="1:4" ht="27.6">
      <c r="A3123" s="68" t="s">
        <v>3466</v>
      </c>
      <c r="B3123" s="68" t="s">
        <v>293</v>
      </c>
      <c r="C3123" s="68" t="s">
        <v>373</v>
      </c>
      <c r="D3123" s="68" t="s">
        <v>48</v>
      </c>
    </row>
    <row r="3124" spans="1:4" ht="55.15">
      <c r="A3124" s="68" t="s">
        <v>3467</v>
      </c>
      <c r="B3124" s="68" t="s">
        <v>293</v>
      </c>
      <c r="C3124" s="68" t="s">
        <v>373</v>
      </c>
      <c r="D3124" s="68" t="s">
        <v>648</v>
      </c>
    </row>
    <row r="3125" spans="1:4" ht="27.6">
      <c r="A3125" s="68" t="s">
        <v>3468</v>
      </c>
      <c r="B3125" s="68" t="s">
        <v>293</v>
      </c>
      <c r="C3125" s="68" t="s">
        <v>373</v>
      </c>
      <c r="D3125" s="68" t="s">
        <v>646</v>
      </c>
    </row>
    <row r="3126" spans="1:4">
      <c r="A3126" s="68" t="s">
        <v>1411</v>
      </c>
      <c r="B3126" s="68" t="s">
        <v>293</v>
      </c>
      <c r="C3126" s="68" t="s">
        <v>373</v>
      </c>
      <c r="D3126" s="68" t="s">
        <v>3</v>
      </c>
    </row>
    <row r="3127" spans="1:4" ht="41.45">
      <c r="A3127" s="68" t="s">
        <v>3469</v>
      </c>
      <c r="B3127" s="68" t="s">
        <v>293</v>
      </c>
      <c r="C3127" s="68" t="s">
        <v>373</v>
      </c>
      <c r="D3127" s="68" t="s">
        <v>48</v>
      </c>
    </row>
    <row r="3128" spans="1:4">
      <c r="A3128" s="68" t="s">
        <v>2822</v>
      </c>
      <c r="B3128" s="68" t="s">
        <v>293</v>
      </c>
      <c r="C3128" s="68" t="s">
        <v>373</v>
      </c>
      <c r="D3128" s="68" t="s">
        <v>646</v>
      </c>
    </row>
    <row r="3129" spans="1:4" ht="55.15">
      <c r="A3129" s="68" t="s">
        <v>3470</v>
      </c>
      <c r="B3129" s="68" t="s">
        <v>293</v>
      </c>
      <c r="C3129" s="68" t="s">
        <v>373</v>
      </c>
      <c r="D3129" s="68" t="s">
        <v>646</v>
      </c>
    </row>
    <row r="3130" spans="1:4" ht="41.45">
      <c r="A3130" s="68" t="s">
        <v>3471</v>
      </c>
      <c r="B3130" s="68" t="s">
        <v>293</v>
      </c>
      <c r="C3130" s="68" t="s">
        <v>373</v>
      </c>
      <c r="D3130" s="68" t="s">
        <v>3</v>
      </c>
    </row>
    <row r="3131" spans="1:4" ht="41.45">
      <c r="A3131" s="68" t="s">
        <v>3472</v>
      </c>
      <c r="B3131" s="68" t="s">
        <v>293</v>
      </c>
      <c r="C3131" s="68" t="s">
        <v>373</v>
      </c>
      <c r="D3131" s="68" t="s">
        <v>48</v>
      </c>
    </row>
    <row r="3132" spans="1:4" ht="41.45">
      <c r="A3132" s="68" t="s">
        <v>3473</v>
      </c>
      <c r="B3132" s="68" t="s">
        <v>293</v>
      </c>
      <c r="C3132" s="68" t="s">
        <v>373</v>
      </c>
      <c r="D3132" s="68" t="s">
        <v>648</v>
      </c>
    </row>
    <row r="3133" spans="1:4" ht="41.45">
      <c r="A3133" s="68" t="s">
        <v>3474</v>
      </c>
      <c r="B3133" s="68" t="s">
        <v>293</v>
      </c>
      <c r="C3133" s="68" t="s">
        <v>373</v>
      </c>
      <c r="D3133" s="68" t="s">
        <v>648</v>
      </c>
    </row>
    <row r="3134" spans="1:4">
      <c r="A3134" s="68" t="s">
        <v>3475</v>
      </c>
      <c r="B3134" s="68" t="s">
        <v>293</v>
      </c>
      <c r="C3134" s="68" t="s">
        <v>373</v>
      </c>
      <c r="D3134" s="68" t="s">
        <v>3</v>
      </c>
    </row>
    <row r="3135" spans="1:4" ht="41.45">
      <c r="A3135" s="68" t="s">
        <v>3476</v>
      </c>
      <c r="B3135" s="68" t="s">
        <v>293</v>
      </c>
      <c r="C3135" s="68" t="s">
        <v>373</v>
      </c>
      <c r="D3135" s="68" t="s">
        <v>646</v>
      </c>
    </row>
    <row r="3136" spans="1:4" ht="55.15">
      <c r="A3136" s="68" t="s">
        <v>3477</v>
      </c>
      <c r="B3136" s="68" t="s">
        <v>293</v>
      </c>
      <c r="C3136" s="68" t="s">
        <v>373</v>
      </c>
      <c r="D3136" s="68" t="s">
        <v>648</v>
      </c>
    </row>
    <row r="3137" spans="1:4" ht="27.6">
      <c r="A3137" s="68" t="s">
        <v>3478</v>
      </c>
      <c r="B3137" s="68" t="s">
        <v>293</v>
      </c>
      <c r="C3137" s="68" t="s">
        <v>373</v>
      </c>
      <c r="D3137" s="68" t="s">
        <v>48</v>
      </c>
    </row>
    <row r="3138" spans="1:4" ht="41.45">
      <c r="A3138" s="68" t="s">
        <v>3479</v>
      </c>
      <c r="B3138" s="68" t="s">
        <v>293</v>
      </c>
      <c r="C3138" s="68" t="s">
        <v>373</v>
      </c>
      <c r="D3138" s="68" t="s">
        <v>648</v>
      </c>
    </row>
    <row r="3139" spans="1:4" ht="55.15">
      <c r="A3139" s="68" t="s">
        <v>3480</v>
      </c>
      <c r="B3139" s="68" t="s">
        <v>293</v>
      </c>
      <c r="C3139" s="68" t="s">
        <v>373</v>
      </c>
      <c r="D3139" s="68" t="s">
        <v>48</v>
      </c>
    </row>
    <row r="3140" spans="1:4" ht="27.6">
      <c r="A3140" s="68" t="s">
        <v>3481</v>
      </c>
      <c r="B3140" s="68" t="s">
        <v>293</v>
      </c>
      <c r="C3140" s="68" t="s">
        <v>373</v>
      </c>
      <c r="D3140" s="68" t="s">
        <v>648</v>
      </c>
    </row>
    <row r="3141" spans="1:4">
      <c r="A3141" s="68" t="s">
        <v>3482</v>
      </c>
      <c r="B3141" s="68" t="s">
        <v>293</v>
      </c>
      <c r="C3141" s="68" t="s">
        <v>373</v>
      </c>
      <c r="D3141" s="68" t="s">
        <v>3</v>
      </c>
    </row>
    <row r="3142" spans="1:4" ht="27.6">
      <c r="A3142" s="68" t="s">
        <v>3483</v>
      </c>
      <c r="B3142" s="68" t="s">
        <v>293</v>
      </c>
      <c r="C3142" s="68" t="s">
        <v>373</v>
      </c>
      <c r="D3142" s="68" t="s">
        <v>3</v>
      </c>
    </row>
    <row r="3143" spans="1:4" ht="41.45">
      <c r="A3143" s="68" t="s">
        <v>3484</v>
      </c>
      <c r="B3143" s="68" t="s">
        <v>293</v>
      </c>
      <c r="C3143" s="68" t="s">
        <v>373</v>
      </c>
      <c r="D3143" s="68" t="s">
        <v>648</v>
      </c>
    </row>
    <row r="3144" spans="1:4" ht="55.15">
      <c r="A3144" s="68" t="s">
        <v>3485</v>
      </c>
      <c r="B3144" s="68" t="s">
        <v>293</v>
      </c>
      <c r="C3144" s="68" t="s">
        <v>373</v>
      </c>
      <c r="D3144" s="68" t="s">
        <v>648</v>
      </c>
    </row>
    <row r="3145" spans="1:4" ht="55.15">
      <c r="A3145" s="68" t="s">
        <v>3486</v>
      </c>
      <c r="B3145" s="68" t="s">
        <v>293</v>
      </c>
      <c r="C3145" s="68" t="s">
        <v>373</v>
      </c>
      <c r="D3145" s="68" t="s">
        <v>648</v>
      </c>
    </row>
    <row r="3146" spans="1:4" ht="27.6">
      <c r="A3146" s="68" t="s">
        <v>3487</v>
      </c>
      <c r="B3146" s="68" t="s">
        <v>293</v>
      </c>
      <c r="C3146" s="68" t="s">
        <v>373</v>
      </c>
      <c r="D3146" s="68" t="s">
        <v>648</v>
      </c>
    </row>
    <row r="3147" spans="1:4" ht="55.15">
      <c r="A3147" s="68" t="s">
        <v>3488</v>
      </c>
      <c r="B3147" s="68" t="s">
        <v>293</v>
      </c>
      <c r="C3147" s="68" t="s">
        <v>373</v>
      </c>
      <c r="D3147" s="68" t="s">
        <v>648</v>
      </c>
    </row>
    <row r="3148" spans="1:4" ht="27.6">
      <c r="A3148" s="68" t="s">
        <v>3489</v>
      </c>
      <c r="B3148" s="68" t="s">
        <v>293</v>
      </c>
      <c r="C3148" s="68" t="s">
        <v>373</v>
      </c>
      <c r="D3148" s="68" t="s">
        <v>648</v>
      </c>
    </row>
    <row r="3149" spans="1:4" ht="55.15">
      <c r="A3149" s="68" t="s">
        <v>3490</v>
      </c>
      <c r="B3149" s="68" t="s">
        <v>293</v>
      </c>
      <c r="C3149" s="68" t="s">
        <v>373</v>
      </c>
      <c r="D3149" s="68" t="s">
        <v>648</v>
      </c>
    </row>
    <row r="3150" spans="1:4" ht="41.45">
      <c r="A3150" s="68" t="s">
        <v>3491</v>
      </c>
      <c r="B3150" s="68" t="s">
        <v>293</v>
      </c>
      <c r="C3150" s="68" t="s">
        <v>373</v>
      </c>
      <c r="D3150" s="68" t="s">
        <v>648</v>
      </c>
    </row>
    <row r="3151" spans="1:4" ht="27.6">
      <c r="A3151" s="68" t="s">
        <v>3492</v>
      </c>
      <c r="B3151" s="68" t="s">
        <v>293</v>
      </c>
      <c r="C3151" s="68" t="s">
        <v>373</v>
      </c>
      <c r="D3151" s="68" t="s">
        <v>648</v>
      </c>
    </row>
    <row r="3152" spans="1:4" ht="55.15">
      <c r="A3152" s="68" t="s">
        <v>3493</v>
      </c>
      <c r="B3152" s="68" t="s">
        <v>293</v>
      </c>
      <c r="C3152" s="68" t="s">
        <v>373</v>
      </c>
      <c r="D3152" s="68" t="s">
        <v>648</v>
      </c>
    </row>
    <row r="3153" spans="1:4" ht="41.45">
      <c r="A3153" s="68" t="s">
        <v>3494</v>
      </c>
      <c r="B3153" s="68" t="s">
        <v>293</v>
      </c>
      <c r="C3153" s="68" t="s">
        <v>373</v>
      </c>
      <c r="D3153" s="68" t="s">
        <v>648</v>
      </c>
    </row>
    <row r="3154" spans="1:4" ht="41.45">
      <c r="A3154" s="68" t="s">
        <v>3495</v>
      </c>
      <c r="B3154" s="68" t="s">
        <v>293</v>
      </c>
      <c r="C3154" s="68" t="s">
        <v>373</v>
      </c>
      <c r="D3154" s="68" t="s">
        <v>648</v>
      </c>
    </row>
    <row r="3155" spans="1:4" ht="55.15">
      <c r="A3155" s="68" t="s">
        <v>3496</v>
      </c>
      <c r="B3155" s="68" t="s">
        <v>293</v>
      </c>
      <c r="C3155" s="68" t="s">
        <v>373</v>
      </c>
      <c r="D3155" s="68" t="s">
        <v>648</v>
      </c>
    </row>
    <row r="3156" spans="1:4" ht="41.45">
      <c r="A3156" s="68" t="s">
        <v>3497</v>
      </c>
      <c r="B3156" s="68" t="s">
        <v>293</v>
      </c>
      <c r="C3156" s="68" t="s">
        <v>373</v>
      </c>
      <c r="D3156" s="68" t="s">
        <v>648</v>
      </c>
    </row>
    <row r="3157" spans="1:4" ht="27.6">
      <c r="A3157" s="68" t="s">
        <v>3498</v>
      </c>
      <c r="B3157" s="68" t="s">
        <v>293</v>
      </c>
      <c r="C3157" s="68" t="s">
        <v>373</v>
      </c>
      <c r="D3157" s="68" t="s">
        <v>648</v>
      </c>
    </row>
    <row r="3158" spans="1:4" ht="55.15">
      <c r="A3158" s="68" t="s">
        <v>3499</v>
      </c>
      <c r="B3158" s="68" t="s">
        <v>293</v>
      </c>
      <c r="C3158" s="68" t="s">
        <v>373</v>
      </c>
      <c r="D3158" s="68" t="s">
        <v>648</v>
      </c>
    </row>
    <row r="3159" spans="1:4" ht="55.15">
      <c r="A3159" s="68" t="s">
        <v>3500</v>
      </c>
      <c r="B3159" s="68" t="s">
        <v>293</v>
      </c>
      <c r="C3159" s="68" t="s">
        <v>373</v>
      </c>
      <c r="D3159" s="68" t="s">
        <v>648</v>
      </c>
    </row>
    <row r="3160" spans="1:4" ht="55.15">
      <c r="A3160" s="68" t="s">
        <v>3501</v>
      </c>
      <c r="B3160" s="68" t="s">
        <v>293</v>
      </c>
      <c r="C3160" s="68" t="s">
        <v>373</v>
      </c>
      <c r="D3160" s="68" t="s">
        <v>648</v>
      </c>
    </row>
    <row r="3161" spans="1:4" ht="41.45">
      <c r="A3161" s="68" t="s">
        <v>3502</v>
      </c>
      <c r="B3161" s="68" t="s">
        <v>293</v>
      </c>
      <c r="C3161" s="68" t="s">
        <v>373</v>
      </c>
      <c r="D3161" s="68" t="s">
        <v>648</v>
      </c>
    </row>
    <row r="3162" spans="1:4" ht="55.15">
      <c r="A3162" s="68" t="s">
        <v>3503</v>
      </c>
      <c r="B3162" s="68" t="s">
        <v>293</v>
      </c>
      <c r="C3162" s="68" t="s">
        <v>373</v>
      </c>
      <c r="D3162" s="68" t="s">
        <v>648</v>
      </c>
    </row>
    <row r="3163" spans="1:4" ht="41.45">
      <c r="A3163" s="68" t="s">
        <v>3504</v>
      </c>
      <c r="B3163" s="68" t="s">
        <v>293</v>
      </c>
      <c r="C3163" s="68" t="s">
        <v>373</v>
      </c>
      <c r="D3163" s="68" t="s">
        <v>648</v>
      </c>
    </row>
    <row r="3164" spans="1:4" ht="55.15">
      <c r="A3164" s="68" t="s">
        <v>3505</v>
      </c>
      <c r="B3164" s="68" t="s">
        <v>293</v>
      </c>
      <c r="C3164" s="68" t="s">
        <v>373</v>
      </c>
      <c r="D3164" s="68" t="s">
        <v>648</v>
      </c>
    </row>
    <row r="3165" spans="1:4" ht="55.15">
      <c r="A3165" s="68" t="s">
        <v>3506</v>
      </c>
      <c r="B3165" s="68" t="s">
        <v>293</v>
      </c>
      <c r="C3165" s="68" t="s">
        <v>373</v>
      </c>
      <c r="D3165" s="68" t="s">
        <v>648</v>
      </c>
    </row>
    <row r="3166" spans="1:4" ht="55.15">
      <c r="A3166" s="68" t="s">
        <v>3507</v>
      </c>
      <c r="B3166" s="68" t="s">
        <v>293</v>
      </c>
      <c r="C3166" s="68" t="s">
        <v>373</v>
      </c>
      <c r="D3166" s="68" t="s">
        <v>648</v>
      </c>
    </row>
    <row r="3167" spans="1:4" ht="55.15">
      <c r="A3167" s="68" t="s">
        <v>3508</v>
      </c>
      <c r="B3167" s="68" t="s">
        <v>293</v>
      </c>
      <c r="C3167" s="68" t="s">
        <v>373</v>
      </c>
      <c r="D3167" s="68" t="s">
        <v>648</v>
      </c>
    </row>
    <row r="3168" spans="1:4" ht="41.45">
      <c r="A3168" s="68" t="s">
        <v>3509</v>
      </c>
      <c r="B3168" s="68" t="s">
        <v>293</v>
      </c>
      <c r="C3168" s="68" t="s">
        <v>373</v>
      </c>
      <c r="D3168" s="68" t="s">
        <v>648</v>
      </c>
    </row>
    <row r="3169" spans="1:4" ht="41.45">
      <c r="A3169" s="68" t="s">
        <v>3510</v>
      </c>
      <c r="B3169" s="68" t="s">
        <v>293</v>
      </c>
      <c r="C3169" s="68" t="s">
        <v>373</v>
      </c>
      <c r="D3169" s="68" t="s">
        <v>648</v>
      </c>
    </row>
    <row r="3170" spans="1:4" ht="55.15">
      <c r="A3170" s="68" t="s">
        <v>3511</v>
      </c>
      <c r="B3170" s="68" t="s">
        <v>293</v>
      </c>
      <c r="C3170" s="68" t="s">
        <v>373</v>
      </c>
      <c r="D3170" s="68" t="s">
        <v>648</v>
      </c>
    </row>
    <row r="3171" spans="1:4" ht="55.15">
      <c r="A3171" s="68" t="s">
        <v>3512</v>
      </c>
      <c r="B3171" s="68" t="s">
        <v>293</v>
      </c>
      <c r="C3171" s="68" t="s">
        <v>373</v>
      </c>
      <c r="D3171" s="68" t="s">
        <v>648</v>
      </c>
    </row>
    <row r="3172" spans="1:4" ht="41.45">
      <c r="A3172" s="68" t="s">
        <v>3513</v>
      </c>
      <c r="B3172" s="68" t="s">
        <v>293</v>
      </c>
      <c r="C3172" s="68" t="s">
        <v>373</v>
      </c>
      <c r="D3172" s="68" t="s">
        <v>648</v>
      </c>
    </row>
    <row r="3173" spans="1:4" ht="27.6">
      <c r="A3173" s="68" t="s">
        <v>3514</v>
      </c>
      <c r="B3173" s="68" t="s">
        <v>293</v>
      </c>
      <c r="C3173" s="68" t="s">
        <v>373</v>
      </c>
      <c r="D3173" s="68" t="s">
        <v>648</v>
      </c>
    </row>
    <row r="3174" spans="1:4" ht="55.15">
      <c r="A3174" s="68" t="s">
        <v>3515</v>
      </c>
      <c r="B3174" s="68" t="s">
        <v>293</v>
      </c>
      <c r="C3174" s="68" t="s">
        <v>373</v>
      </c>
      <c r="D3174" s="68" t="s">
        <v>648</v>
      </c>
    </row>
    <row r="3175" spans="1:4" ht="55.15">
      <c r="A3175" s="68" t="s">
        <v>3516</v>
      </c>
      <c r="B3175" s="68" t="s">
        <v>293</v>
      </c>
      <c r="C3175" s="68" t="s">
        <v>373</v>
      </c>
      <c r="D3175" s="68" t="s">
        <v>648</v>
      </c>
    </row>
    <row r="3176" spans="1:4" ht="27.6">
      <c r="A3176" s="68" t="s">
        <v>3517</v>
      </c>
      <c r="B3176" s="68" t="s">
        <v>293</v>
      </c>
      <c r="C3176" s="68" t="s">
        <v>373</v>
      </c>
      <c r="D3176" s="68" t="s">
        <v>648</v>
      </c>
    </row>
    <row r="3177" spans="1:4" ht="55.15">
      <c r="A3177" s="68" t="s">
        <v>3518</v>
      </c>
      <c r="B3177" s="68" t="s">
        <v>293</v>
      </c>
      <c r="C3177" s="68" t="s">
        <v>373</v>
      </c>
      <c r="D3177" s="68" t="s">
        <v>648</v>
      </c>
    </row>
    <row r="3178" spans="1:4" ht="55.15">
      <c r="A3178" s="68" t="s">
        <v>3519</v>
      </c>
      <c r="B3178" s="68" t="s">
        <v>293</v>
      </c>
      <c r="C3178" s="68" t="s">
        <v>373</v>
      </c>
      <c r="D3178" s="68" t="s">
        <v>648</v>
      </c>
    </row>
    <row r="3179" spans="1:4" ht="41.45">
      <c r="A3179" s="68" t="s">
        <v>3520</v>
      </c>
      <c r="B3179" s="68" t="s">
        <v>293</v>
      </c>
      <c r="C3179" s="68" t="s">
        <v>373</v>
      </c>
      <c r="D3179" s="68" t="s">
        <v>648</v>
      </c>
    </row>
    <row r="3180" spans="1:4" ht="27.6">
      <c r="A3180" s="68" t="s">
        <v>3521</v>
      </c>
      <c r="B3180" s="68" t="s">
        <v>293</v>
      </c>
      <c r="C3180" s="68" t="s">
        <v>373</v>
      </c>
      <c r="D3180" s="68" t="s">
        <v>48</v>
      </c>
    </row>
    <row r="3181" spans="1:4" ht="41.45">
      <c r="A3181" s="68" t="s">
        <v>3522</v>
      </c>
      <c r="B3181" s="68" t="s">
        <v>293</v>
      </c>
      <c r="C3181" s="68" t="s">
        <v>373</v>
      </c>
      <c r="D3181" s="68" t="s">
        <v>648</v>
      </c>
    </row>
    <row r="3182" spans="1:4" ht="41.45">
      <c r="A3182" s="68" t="s">
        <v>3523</v>
      </c>
      <c r="B3182" s="68" t="s">
        <v>293</v>
      </c>
      <c r="C3182" s="68" t="s">
        <v>373</v>
      </c>
      <c r="D3182" s="68" t="s">
        <v>646</v>
      </c>
    </row>
    <row r="3183" spans="1:4" ht="41.45">
      <c r="A3183" s="68" t="s">
        <v>3523</v>
      </c>
      <c r="B3183" s="68" t="s">
        <v>293</v>
      </c>
      <c r="C3183" s="68" t="s">
        <v>373</v>
      </c>
      <c r="D3183" s="68" t="s">
        <v>646</v>
      </c>
    </row>
    <row r="3184" spans="1:4" ht="55.15">
      <c r="A3184" s="68" t="s">
        <v>3524</v>
      </c>
      <c r="B3184" s="68" t="s">
        <v>293</v>
      </c>
      <c r="C3184" s="68" t="s">
        <v>373</v>
      </c>
      <c r="D3184" s="68" t="s">
        <v>646</v>
      </c>
    </row>
    <row r="3185" spans="1:4" ht="55.15">
      <c r="A3185" s="68" t="s">
        <v>3525</v>
      </c>
      <c r="B3185" s="68" t="s">
        <v>293</v>
      </c>
      <c r="C3185" s="68" t="s">
        <v>373</v>
      </c>
      <c r="D3185" s="68" t="s">
        <v>48</v>
      </c>
    </row>
    <row r="3186" spans="1:4" ht="55.15">
      <c r="A3186" s="68" t="s">
        <v>3526</v>
      </c>
      <c r="B3186" s="68" t="s">
        <v>293</v>
      </c>
      <c r="C3186" s="68" t="s">
        <v>373</v>
      </c>
      <c r="D3186" s="68" t="s">
        <v>48</v>
      </c>
    </row>
    <row r="3187" spans="1:4" ht="41.45">
      <c r="A3187" s="68" t="s">
        <v>3527</v>
      </c>
      <c r="B3187" s="68" t="s">
        <v>293</v>
      </c>
      <c r="C3187" s="68" t="s">
        <v>373</v>
      </c>
      <c r="D3187" s="68" t="s">
        <v>648</v>
      </c>
    </row>
    <row r="3188" spans="1:4" ht="41.45">
      <c r="A3188" s="68" t="s">
        <v>3527</v>
      </c>
      <c r="B3188" s="68" t="s">
        <v>293</v>
      </c>
      <c r="C3188" s="68" t="s">
        <v>373</v>
      </c>
      <c r="D3188" s="68" t="s">
        <v>3</v>
      </c>
    </row>
    <row r="3189" spans="1:4" ht="41.45">
      <c r="A3189" s="68" t="s">
        <v>3528</v>
      </c>
      <c r="B3189" s="68" t="s">
        <v>293</v>
      </c>
      <c r="C3189" s="68" t="s">
        <v>373</v>
      </c>
      <c r="D3189" s="68" t="s">
        <v>646</v>
      </c>
    </row>
    <row r="3190" spans="1:4" ht="27.6">
      <c r="A3190" s="68" t="s">
        <v>3529</v>
      </c>
      <c r="B3190" s="68" t="s">
        <v>293</v>
      </c>
      <c r="C3190" s="68" t="s">
        <v>373</v>
      </c>
      <c r="D3190" s="68" t="s">
        <v>648</v>
      </c>
    </row>
    <row r="3191" spans="1:4" ht="27.6">
      <c r="A3191" s="68" t="s">
        <v>3529</v>
      </c>
      <c r="B3191" s="68" t="s">
        <v>293</v>
      </c>
      <c r="C3191" s="68" t="s">
        <v>373</v>
      </c>
      <c r="D3191" s="68" t="s">
        <v>648</v>
      </c>
    </row>
    <row r="3192" spans="1:4" ht="41.45">
      <c r="A3192" s="68" t="s">
        <v>3530</v>
      </c>
      <c r="B3192" s="68" t="s">
        <v>293</v>
      </c>
      <c r="C3192" s="68" t="s">
        <v>373</v>
      </c>
      <c r="D3192" s="68" t="s">
        <v>648</v>
      </c>
    </row>
    <row r="3193" spans="1:4" ht="27.6">
      <c r="A3193" s="68" t="s">
        <v>3531</v>
      </c>
      <c r="B3193" s="68" t="s">
        <v>293</v>
      </c>
      <c r="C3193" s="68" t="s">
        <v>373</v>
      </c>
      <c r="D3193" s="68" t="s">
        <v>48</v>
      </c>
    </row>
    <row r="3194" spans="1:4" ht="27.6">
      <c r="A3194" s="68" t="s">
        <v>3532</v>
      </c>
      <c r="B3194" s="68" t="s">
        <v>293</v>
      </c>
      <c r="C3194" s="68" t="s">
        <v>373</v>
      </c>
      <c r="D3194" s="68" t="s">
        <v>48</v>
      </c>
    </row>
    <row r="3195" spans="1:4" ht="27.6">
      <c r="A3195" s="68" t="s">
        <v>3532</v>
      </c>
      <c r="B3195" s="68" t="s">
        <v>293</v>
      </c>
      <c r="C3195" s="68" t="s">
        <v>373</v>
      </c>
      <c r="D3195" s="68" t="s">
        <v>48</v>
      </c>
    </row>
    <row r="3196" spans="1:4" ht="41.45">
      <c r="A3196" s="68" t="s">
        <v>3533</v>
      </c>
      <c r="B3196" s="68" t="s">
        <v>293</v>
      </c>
      <c r="C3196" s="68" t="s">
        <v>373</v>
      </c>
      <c r="D3196" s="68" t="s">
        <v>48</v>
      </c>
    </row>
    <row r="3197" spans="1:4">
      <c r="A3197" s="68" t="s">
        <v>3534</v>
      </c>
      <c r="B3197" s="68" t="s">
        <v>293</v>
      </c>
      <c r="C3197" s="68" t="s">
        <v>373</v>
      </c>
      <c r="D3197" s="68" t="s">
        <v>3</v>
      </c>
    </row>
    <row r="3198" spans="1:4" ht="69">
      <c r="A3198" s="68" t="s">
        <v>3535</v>
      </c>
      <c r="B3198" s="68" t="s">
        <v>293</v>
      </c>
      <c r="C3198" s="68" t="s">
        <v>373</v>
      </c>
      <c r="D3198" s="68" t="s">
        <v>48</v>
      </c>
    </row>
    <row r="3199" spans="1:4" ht="41.45">
      <c r="A3199" s="68" t="s">
        <v>3536</v>
      </c>
      <c r="B3199" s="68" t="s">
        <v>293</v>
      </c>
      <c r="C3199" s="68" t="s">
        <v>373</v>
      </c>
      <c r="D3199" s="68" t="s">
        <v>648</v>
      </c>
    </row>
    <row r="3200" spans="1:4" ht="55.15">
      <c r="A3200" s="68" t="s">
        <v>3537</v>
      </c>
      <c r="B3200" s="68" t="s">
        <v>293</v>
      </c>
      <c r="C3200" s="68" t="s">
        <v>373</v>
      </c>
      <c r="D3200" s="68" t="s">
        <v>3</v>
      </c>
    </row>
    <row r="3201" spans="1:4" ht="55.15">
      <c r="A3201" s="68" t="s">
        <v>3538</v>
      </c>
      <c r="B3201" s="68" t="s">
        <v>293</v>
      </c>
      <c r="C3201" s="68" t="s">
        <v>373</v>
      </c>
      <c r="D3201" s="68" t="s">
        <v>3</v>
      </c>
    </row>
    <row r="3202" spans="1:4" ht="55.15">
      <c r="A3202" s="68" t="s">
        <v>3539</v>
      </c>
      <c r="B3202" s="68" t="s">
        <v>293</v>
      </c>
      <c r="C3202" s="68" t="s">
        <v>373</v>
      </c>
      <c r="D3202" s="68" t="s">
        <v>646</v>
      </c>
    </row>
    <row r="3203" spans="1:4" ht="55.15">
      <c r="A3203" s="68" t="s">
        <v>3540</v>
      </c>
      <c r="B3203" s="68" t="s">
        <v>293</v>
      </c>
      <c r="C3203" s="68" t="s">
        <v>373</v>
      </c>
      <c r="D3203" s="68" t="s">
        <v>648</v>
      </c>
    </row>
    <row r="3204" spans="1:4" ht="55.15">
      <c r="A3204" s="68" t="s">
        <v>3540</v>
      </c>
      <c r="B3204" s="68" t="s">
        <v>293</v>
      </c>
      <c r="C3204" s="68" t="s">
        <v>373</v>
      </c>
      <c r="D3204" s="68" t="s">
        <v>48</v>
      </c>
    </row>
    <row r="3205" spans="1:4" ht="55.15">
      <c r="A3205" s="68" t="s">
        <v>3540</v>
      </c>
      <c r="B3205" s="68" t="s">
        <v>293</v>
      </c>
      <c r="C3205" s="68" t="s">
        <v>373</v>
      </c>
      <c r="D3205" s="68" t="s">
        <v>3</v>
      </c>
    </row>
    <row r="3206" spans="1:4" ht="41.45">
      <c r="A3206" s="68" t="s">
        <v>3541</v>
      </c>
      <c r="B3206" s="68" t="s">
        <v>293</v>
      </c>
      <c r="C3206" s="68" t="s">
        <v>373</v>
      </c>
      <c r="D3206" s="68" t="s">
        <v>3</v>
      </c>
    </row>
    <row r="3207" spans="1:4" ht="27.6">
      <c r="A3207" s="68" t="s">
        <v>3542</v>
      </c>
      <c r="B3207" s="68" t="s">
        <v>293</v>
      </c>
      <c r="C3207" s="68" t="s">
        <v>373</v>
      </c>
      <c r="D3207" s="68" t="s">
        <v>648</v>
      </c>
    </row>
    <row r="3208" spans="1:4" ht="27.6">
      <c r="A3208" s="68" t="s">
        <v>3543</v>
      </c>
      <c r="B3208" s="68" t="s">
        <v>293</v>
      </c>
      <c r="C3208" s="68" t="s">
        <v>373</v>
      </c>
      <c r="D3208" s="68" t="s">
        <v>3</v>
      </c>
    </row>
    <row r="3209" spans="1:4" ht="41.45">
      <c r="A3209" s="68" t="s">
        <v>3544</v>
      </c>
      <c r="B3209" s="68" t="s">
        <v>293</v>
      </c>
      <c r="C3209" s="68" t="s">
        <v>373</v>
      </c>
      <c r="D3209" s="68" t="s">
        <v>648</v>
      </c>
    </row>
    <row r="3210" spans="1:4" ht="41.45">
      <c r="A3210" s="68" t="s">
        <v>3545</v>
      </c>
      <c r="B3210" s="68" t="s">
        <v>293</v>
      </c>
      <c r="C3210" s="68" t="s">
        <v>373</v>
      </c>
      <c r="D3210" s="68" t="s">
        <v>48</v>
      </c>
    </row>
    <row r="3211" spans="1:4" ht="55.15">
      <c r="A3211" s="68" t="s">
        <v>3546</v>
      </c>
      <c r="B3211" s="68" t="s">
        <v>293</v>
      </c>
      <c r="C3211" s="68" t="s">
        <v>373</v>
      </c>
      <c r="D3211" s="68" t="s">
        <v>648</v>
      </c>
    </row>
    <row r="3212" spans="1:4" ht="55.15">
      <c r="A3212" s="68" t="s">
        <v>3547</v>
      </c>
      <c r="B3212" s="68" t="s">
        <v>293</v>
      </c>
      <c r="C3212" s="68" t="s">
        <v>373</v>
      </c>
      <c r="D3212" s="68" t="s">
        <v>648</v>
      </c>
    </row>
    <row r="3213" spans="1:4" ht="55.15">
      <c r="A3213" s="68" t="s">
        <v>3548</v>
      </c>
      <c r="B3213" s="68" t="s">
        <v>293</v>
      </c>
      <c r="C3213" s="68" t="s">
        <v>373</v>
      </c>
      <c r="D3213" s="68" t="s">
        <v>648</v>
      </c>
    </row>
    <row r="3214" spans="1:4" ht="55.15">
      <c r="A3214" s="68" t="s">
        <v>3549</v>
      </c>
      <c r="B3214" s="68" t="s">
        <v>293</v>
      </c>
      <c r="C3214" s="68" t="s">
        <v>373</v>
      </c>
      <c r="D3214" s="68" t="s">
        <v>648</v>
      </c>
    </row>
    <row r="3215" spans="1:4" ht="55.15">
      <c r="A3215" s="68" t="s">
        <v>3550</v>
      </c>
      <c r="B3215" s="68" t="s">
        <v>293</v>
      </c>
      <c r="C3215" s="68" t="s">
        <v>373</v>
      </c>
      <c r="D3215" s="68" t="s">
        <v>48</v>
      </c>
    </row>
    <row r="3216" spans="1:4" ht="41.45">
      <c r="A3216" s="68" t="s">
        <v>3551</v>
      </c>
      <c r="B3216" s="68" t="s">
        <v>293</v>
      </c>
      <c r="C3216" s="68" t="s">
        <v>373</v>
      </c>
      <c r="D3216" s="68" t="s">
        <v>648</v>
      </c>
    </row>
    <row r="3217" spans="1:4">
      <c r="A3217" s="68" t="s">
        <v>3552</v>
      </c>
      <c r="B3217" s="68" t="s">
        <v>295</v>
      </c>
      <c r="C3217" s="68" t="s">
        <v>904</v>
      </c>
      <c r="D3217" s="68" t="s">
        <v>3</v>
      </c>
    </row>
    <row r="3218" spans="1:4" ht="27.6">
      <c r="A3218" s="68" t="s">
        <v>3553</v>
      </c>
      <c r="B3218" s="68" t="s">
        <v>295</v>
      </c>
      <c r="C3218" s="68" t="s">
        <v>904</v>
      </c>
      <c r="D3218" s="68" t="s">
        <v>48</v>
      </c>
    </row>
    <row r="3219" spans="1:4" ht="27.6">
      <c r="A3219" s="68" t="s">
        <v>3554</v>
      </c>
      <c r="B3219" s="68" t="s">
        <v>295</v>
      </c>
      <c r="C3219" s="68" t="s">
        <v>904</v>
      </c>
      <c r="D3219" s="68" t="s">
        <v>48</v>
      </c>
    </row>
    <row r="3220" spans="1:4" ht="27.6">
      <c r="A3220" s="68" t="s">
        <v>3555</v>
      </c>
      <c r="B3220" s="68" t="s">
        <v>295</v>
      </c>
      <c r="C3220" s="68" t="s">
        <v>904</v>
      </c>
      <c r="D3220" s="68" t="s">
        <v>648</v>
      </c>
    </row>
    <row r="3221" spans="1:4" ht="27.6">
      <c r="A3221" s="68" t="s">
        <v>3556</v>
      </c>
      <c r="B3221" s="68" t="s">
        <v>295</v>
      </c>
      <c r="C3221" s="68" t="s">
        <v>904</v>
      </c>
      <c r="D3221" s="68" t="s">
        <v>48</v>
      </c>
    </row>
    <row r="3222" spans="1:4" ht="27.6">
      <c r="A3222" s="68" t="s">
        <v>3557</v>
      </c>
      <c r="B3222" s="68" t="s">
        <v>295</v>
      </c>
      <c r="C3222" s="68" t="s">
        <v>904</v>
      </c>
      <c r="D3222" s="68" t="s">
        <v>648</v>
      </c>
    </row>
    <row r="3223" spans="1:4" ht="27.6">
      <c r="A3223" s="68" t="s">
        <v>3558</v>
      </c>
      <c r="B3223" s="68" t="s">
        <v>295</v>
      </c>
      <c r="C3223" s="68" t="s">
        <v>904</v>
      </c>
      <c r="D3223" s="68" t="s">
        <v>648</v>
      </c>
    </row>
    <row r="3224" spans="1:4" ht="27.6">
      <c r="A3224" s="68" t="s">
        <v>3559</v>
      </c>
      <c r="B3224" s="68" t="s">
        <v>295</v>
      </c>
      <c r="C3224" s="68" t="s">
        <v>904</v>
      </c>
      <c r="D3224" s="68" t="s">
        <v>48</v>
      </c>
    </row>
    <row r="3225" spans="1:4" ht="27.6">
      <c r="A3225" s="68" t="s">
        <v>3560</v>
      </c>
      <c r="B3225" s="68" t="s">
        <v>295</v>
      </c>
      <c r="C3225" s="68" t="s">
        <v>904</v>
      </c>
      <c r="D3225" s="68" t="s">
        <v>48</v>
      </c>
    </row>
    <row r="3226" spans="1:4">
      <c r="A3226" s="68" t="s">
        <v>3561</v>
      </c>
      <c r="B3226" s="68" t="s">
        <v>295</v>
      </c>
      <c r="C3226" s="68" t="s">
        <v>904</v>
      </c>
      <c r="D3226" s="68" t="s">
        <v>3</v>
      </c>
    </row>
    <row r="3227" spans="1:4">
      <c r="A3227" s="68" t="s">
        <v>3562</v>
      </c>
      <c r="B3227" s="68" t="s">
        <v>295</v>
      </c>
      <c r="C3227" s="68" t="s">
        <v>904</v>
      </c>
      <c r="D3227" s="68" t="s">
        <v>648</v>
      </c>
    </row>
    <row r="3228" spans="1:4">
      <c r="A3228" s="68" t="s">
        <v>704</v>
      </c>
      <c r="B3228" s="68" t="s">
        <v>295</v>
      </c>
      <c r="C3228" s="68" t="s">
        <v>904</v>
      </c>
      <c r="D3228" s="68" t="s">
        <v>3</v>
      </c>
    </row>
    <row r="3229" spans="1:4">
      <c r="A3229" s="68" t="s">
        <v>3563</v>
      </c>
      <c r="B3229" s="68" t="s">
        <v>295</v>
      </c>
      <c r="C3229" s="68" t="s">
        <v>904</v>
      </c>
      <c r="D3229" s="68" t="s">
        <v>3</v>
      </c>
    </row>
    <row r="3230" spans="1:4">
      <c r="A3230" s="68" t="s">
        <v>3564</v>
      </c>
      <c r="B3230" s="68" t="s">
        <v>295</v>
      </c>
      <c r="C3230" s="68" t="s">
        <v>904</v>
      </c>
      <c r="D3230" s="68" t="s">
        <v>648</v>
      </c>
    </row>
    <row r="3231" spans="1:4" ht="27.6">
      <c r="A3231" s="68" t="s">
        <v>3565</v>
      </c>
      <c r="B3231" s="68" t="s">
        <v>295</v>
      </c>
      <c r="C3231" s="68" t="s">
        <v>904</v>
      </c>
      <c r="D3231" s="68" t="s">
        <v>48</v>
      </c>
    </row>
    <row r="3232" spans="1:4" ht="27.6">
      <c r="A3232" s="68" t="s">
        <v>3566</v>
      </c>
      <c r="B3232" s="68" t="s">
        <v>295</v>
      </c>
      <c r="C3232" s="68" t="s">
        <v>904</v>
      </c>
      <c r="D3232" s="68" t="s">
        <v>48</v>
      </c>
    </row>
    <row r="3233" spans="1:4" ht="41.45">
      <c r="A3233" s="68" t="s">
        <v>3567</v>
      </c>
      <c r="B3233" s="68" t="s">
        <v>295</v>
      </c>
      <c r="C3233" s="68" t="s">
        <v>904</v>
      </c>
      <c r="D3233" s="68" t="s">
        <v>48</v>
      </c>
    </row>
    <row r="3234" spans="1:4" ht="27.6">
      <c r="A3234" s="68" t="s">
        <v>3568</v>
      </c>
      <c r="B3234" s="68" t="s">
        <v>295</v>
      </c>
      <c r="C3234" s="68" t="s">
        <v>904</v>
      </c>
      <c r="D3234" s="68" t="s">
        <v>3</v>
      </c>
    </row>
    <row r="3235" spans="1:4" ht="27.6">
      <c r="A3235" s="68" t="s">
        <v>3569</v>
      </c>
      <c r="B3235" s="68" t="s">
        <v>295</v>
      </c>
      <c r="C3235" s="68" t="s">
        <v>904</v>
      </c>
      <c r="D3235" s="68" t="s">
        <v>48</v>
      </c>
    </row>
    <row r="3236" spans="1:4" ht="27.6">
      <c r="A3236" s="68" t="s">
        <v>3570</v>
      </c>
      <c r="B3236" s="68" t="s">
        <v>295</v>
      </c>
      <c r="C3236" s="68" t="s">
        <v>904</v>
      </c>
      <c r="D3236" s="68" t="s">
        <v>48</v>
      </c>
    </row>
    <row r="3237" spans="1:4" ht="27.6">
      <c r="A3237" s="68" t="s">
        <v>3571</v>
      </c>
      <c r="B3237" s="68" t="s">
        <v>296</v>
      </c>
      <c r="C3237" s="68" t="s">
        <v>411</v>
      </c>
      <c r="D3237" s="68" t="s">
        <v>48</v>
      </c>
    </row>
    <row r="3238" spans="1:4">
      <c r="A3238" s="68" t="s">
        <v>1568</v>
      </c>
      <c r="B3238" s="68" t="s">
        <v>296</v>
      </c>
      <c r="C3238" s="68" t="s">
        <v>411</v>
      </c>
      <c r="D3238" s="68" t="s">
        <v>646</v>
      </c>
    </row>
    <row r="3239" spans="1:4" ht="27.6">
      <c r="A3239" s="68" t="s">
        <v>1602</v>
      </c>
      <c r="B3239" s="68" t="s">
        <v>296</v>
      </c>
      <c r="C3239" s="68" t="s">
        <v>411</v>
      </c>
      <c r="D3239" s="68" t="s">
        <v>48</v>
      </c>
    </row>
    <row r="3240" spans="1:4" ht="27.6">
      <c r="A3240" s="68" t="s">
        <v>1451</v>
      </c>
      <c r="B3240" s="68" t="s">
        <v>296</v>
      </c>
      <c r="C3240" s="68" t="s">
        <v>411</v>
      </c>
      <c r="D3240" s="68" t="s">
        <v>48</v>
      </c>
    </row>
    <row r="3241" spans="1:4">
      <c r="A3241" s="68" t="s">
        <v>3572</v>
      </c>
      <c r="B3241" s="68" t="s">
        <v>296</v>
      </c>
      <c r="C3241" s="68" t="s">
        <v>411</v>
      </c>
      <c r="D3241" s="68" t="s">
        <v>648</v>
      </c>
    </row>
    <row r="3242" spans="1:4" ht="27.6">
      <c r="A3242" s="68" t="s">
        <v>3573</v>
      </c>
      <c r="B3242" s="68" t="s">
        <v>296</v>
      </c>
      <c r="C3242" s="68" t="s">
        <v>411</v>
      </c>
      <c r="D3242" s="68" t="s">
        <v>648</v>
      </c>
    </row>
    <row r="3243" spans="1:4" ht="27.6">
      <c r="A3243" s="68" t="s">
        <v>3574</v>
      </c>
      <c r="B3243" s="68" t="s">
        <v>298</v>
      </c>
      <c r="C3243" s="68" t="s">
        <v>435</v>
      </c>
      <c r="D3243" s="68" t="s">
        <v>48</v>
      </c>
    </row>
    <row r="3244" spans="1:4" ht="41.45">
      <c r="A3244" s="68" t="s">
        <v>3575</v>
      </c>
      <c r="B3244" s="68" t="s">
        <v>298</v>
      </c>
      <c r="C3244" s="68" t="s">
        <v>435</v>
      </c>
      <c r="D3244" s="68" t="s">
        <v>48</v>
      </c>
    </row>
    <row r="3245" spans="1:4" ht="27.6">
      <c r="A3245" s="68" t="s">
        <v>3576</v>
      </c>
      <c r="B3245" s="68" t="s">
        <v>298</v>
      </c>
      <c r="C3245" s="68" t="s">
        <v>435</v>
      </c>
      <c r="D3245" s="68" t="s">
        <v>48</v>
      </c>
    </row>
    <row r="3246" spans="1:4" ht="27.6">
      <c r="A3246" s="68" t="s">
        <v>3577</v>
      </c>
      <c r="B3246" s="68" t="s">
        <v>298</v>
      </c>
      <c r="C3246" s="68" t="s">
        <v>435</v>
      </c>
      <c r="D3246" s="68" t="s">
        <v>48</v>
      </c>
    </row>
    <row r="3247" spans="1:4" ht="27.6">
      <c r="A3247" s="68" t="s">
        <v>3578</v>
      </c>
      <c r="B3247" s="68" t="s">
        <v>298</v>
      </c>
      <c r="C3247" s="68" t="s">
        <v>435</v>
      </c>
      <c r="D3247" s="68" t="s">
        <v>48</v>
      </c>
    </row>
    <row r="3248" spans="1:4" ht="27.6">
      <c r="A3248" s="68" t="s">
        <v>3579</v>
      </c>
      <c r="B3248" s="68" t="s">
        <v>298</v>
      </c>
      <c r="C3248" s="68" t="s">
        <v>435</v>
      </c>
      <c r="D3248" s="68" t="s">
        <v>48</v>
      </c>
    </row>
    <row r="3249" spans="1:4">
      <c r="A3249" s="68" t="s">
        <v>3580</v>
      </c>
      <c r="B3249" s="68" t="s">
        <v>298</v>
      </c>
      <c r="C3249" s="68" t="s">
        <v>435</v>
      </c>
      <c r="D3249" s="68" t="s">
        <v>648</v>
      </c>
    </row>
    <row r="3250" spans="1:4" ht="41.45">
      <c r="A3250" s="68" t="s">
        <v>3581</v>
      </c>
      <c r="B3250" s="68" t="s">
        <v>298</v>
      </c>
      <c r="C3250" s="68" t="s">
        <v>435</v>
      </c>
      <c r="D3250" s="68" t="s">
        <v>3</v>
      </c>
    </row>
    <row r="3251" spans="1:4" ht="41.45">
      <c r="A3251" s="68" t="s">
        <v>3582</v>
      </c>
      <c r="B3251" s="68" t="s">
        <v>298</v>
      </c>
      <c r="C3251" s="68" t="s">
        <v>435</v>
      </c>
      <c r="D3251" s="68" t="s">
        <v>648</v>
      </c>
    </row>
    <row r="3252" spans="1:4">
      <c r="A3252" s="68" t="s">
        <v>3583</v>
      </c>
      <c r="B3252" s="68" t="s">
        <v>298</v>
      </c>
      <c r="C3252" s="68" t="s">
        <v>435</v>
      </c>
      <c r="D3252" s="68" t="s">
        <v>646</v>
      </c>
    </row>
    <row r="3253" spans="1:4">
      <c r="A3253" s="68" t="s">
        <v>2450</v>
      </c>
      <c r="B3253" s="68" t="s">
        <v>298</v>
      </c>
      <c r="C3253" s="68" t="s">
        <v>435</v>
      </c>
      <c r="D3253" s="68" t="s">
        <v>648</v>
      </c>
    </row>
    <row r="3254" spans="1:4" ht="41.45">
      <c r="A3254" s="68" t="s">
        <v>3584</v>
      </c>
      <c r="B3254" s="68" t="s">
        <v>298</v>
      </c>
      <c r="C3254" s="68" t="s">
        <v>435</v>
      </c>
      <c r="D3254" s="68" t="s">
        <v>648</v>
      </c>
    </row>
    <row r="3255" spans="1:4">
      <c r="A3255" s="68" t="s">
        <v>3249</v>
      </c>
      <c r="B3255" s="68" t="s">
        <v>298</v>
      </c>
      <c r="C3255" s="68" t="s">
        <v>435</v>
      </c>
      <c r="D3255" s="68" t="s">
        <v>646</v>
      </c>
    </row>
    <row r="3256" spans="1:4">
      <c r="A3256" s="68" t="s">
        <v>3585</v>
      </c>
      <c r="B3256" s="68" t="s">
        <v>298</v>
      </c>
      <c r="C3256" s="68" t="s">
        <v>435</v>
      </c>
      <c r="D3256" s="68" t="s">
        <v>648</v>
      </c>
    </row>
    <row r="3257" spans="1:4" ht="27.6">
      <c r="A3257" s="68" t="s">
        <v>3586</v>
      </c>
      <c r="B3257" s="68" t="s">
        <v>298</v>
      </c>
      <c r="C3257" s="68" t="s">
        <v>435</v>
      </c>
      <c r="D3257" s="68" t="s">
        <v>3</v>
      </c>
    </row>
    <row r="3258" spans="1:4" ht="27.6">
      <c r="A3258" s="68" t="s">
        <v>3587</v>
      </c>
      <c r="B3258" s="68" t="s">
        <v>298</v>
      </c>
      <c r="C3258" s="68" t="s">
        <v>435</v>
      </c>
      <c r="D3258" s="68" t="s">
        <v>48</v>
      </c>
    </row>
    <row r="3259" spans="1:4" ht="27.6">
      <c r="A3259" s="68" t="s">
        <v>3588</v>
      </c>
      <c r="B3259" s="68" t="s">
        <v>298</v>
      </c>
      <c r="C3259" s="68" t="s">
        <v>435</v>
      </c>
      <c r="D3259" s="68" t="s">
        <v>48</v>
      </c>
    </row>
    <row r="3260" spans="1:4" ht="27.6">
      <c r="A3260" s="68" t="s">
        <v>3589</v>
      </c>
      <c r="B3260" s="68" t="s">
        <v>298</v>
      </c>
      <c r="C3260" s="68" t="s">
        <v>435</v>
      </c>
      <c r="D3260" s="68" t="s">
        <v>48</v>
      </c>
    </row>
    <row r="3261" spans="1:4" ht="27.6">
      <c r="A3261" s="68" t="s">
        <v>3590</v>
      </c>
      <c r="B3261" s="68" t="s">
        <v>298</v>
      </c>
      <c r="C3261" s="68" t="s">
        <v>435</v>
      </c>
      <c r="D3261" s="68" t="s">
        <v>48</v>
      </c>
    </row>
    <row r="3262" spans="1:4" ht="27.6">
      <c r="A3262" s="68" t="s">
        <v>3591</v>
      </c>
      <c r="B3262" s="68" t="s">
        <v>298</v>
      </c>
      <c r="C3262" s="68" t="s">
        <v>435</v>
      </c>
      <c r="D3262" s="68" t="s">
        <v>48</v>
      </c>
    </row>
    <row r="3263" spans="1:4" ht="27.6">
      <c r="A3263" s="68" t="s">
        <v>3592</v>
      </c>
      <c r="B3263" s="68" t="s">
        <v>298</v>
      </c>
      <c r="C3263" s="68" t="s">
        <v>435</v>
      </c>
      <c r="D3263" s="68" t="s">
        <v>48</v>
      </c>
    </row>
    <row r="3264" spans="1:4" ht="27.6">
      <c r="A3264" s="68" t="s">
        <v>3593</v>
      </c>
      <c r="B3264" s="68" t="s">
        <v>298</v>
      </c>
      <c r="C3264" s="68" t="s">
        <v>435</v>
      </c>
      <c r="D3264" s="68" t="s">
        <v>48</v>
      </c>
    </row>
    <row r="3265" spans="1:4" ht="27.6">
      <c r="A3265" s="68" t="s">
        <v>3594</v>
      </c>
      <c r="B3265" s="68" t="s">
        <v>298</v>
      </c>
      <c r="C3265" s="68" t="s">
        <v>435</v>
      </c>
      <c r="D3265" s="68" t="s">
        <v>648</v>
      </c>
    </row>
    <row r="3266" spans="1:4" ht="27.6">
      <c r="A3266" s="68" t="s">
        <v>2086</v>
      </c>
      <c r="B3266" s="68" t="s">
        <v>298</v>
      </c>
      <c r="C3266" s="68" t="s">
        <v>435</v>
      </c>
      <c r="D3266" s="68" t="s">
        <v>3</v>
      </c>
    </row>
    <row r="3267" spans="1:4" ht="27.6">
      <c r="A3267" s="68" t="s">
        <v>3595</v>
      </c>
      <c r="B3267" s="68" t="s">
        <v>298</v>
      </c>
      <c r="C3267" s="68" t="s">
        <v>435</v>
      </c>
      <c r="D3267" s="68" t="s">
        <v>48</v>
      </c>
    </row>
    <row r="3268" spans="1:4" ht="27.6">
      <c r="A3268" s="68" t="s">
        <v>3596</v>
      </c>
      <c r="B3268" s="68" t="s">
        <v>298</v>
      </c>
      <c r="C3268" s="68" t="s">
        <v>435</v>
      </c>
      <c r="D3268" s="68" t="s">
        <v>48</v>
      </c>
    </row>
    <row r="3269" spans="1:4" ht="41.45">
      <c r="A3269" s="68" t="s">
        <v>3597</v>
      </c>
      <c r="B3269" s="68" t="s">
        <v>298</v>
      </c>
      <c r="C3269" s="68" t="s">
        <v>435</v>
      </c>
      <c r="D3269" s="68" t="s">
        <v>48</v>
      </c>
    </row>
    <row r="3270" spans="1:4" ht="27.6">
      <c r="A3270" s="68" t="s">
        <v>3598</v>
      </c>
      <c r="B3270" s="68" t="s">
        <v>298</v>
      </c>
      <c r="C3270" s="68" t="s">
        <v>435</v>
      </c>
      <c r="D3270" s="68" t="s">
        <v>48</v>
      </c>
    </row>
    <row r="3271" spans="1:4" ht="27.6">
      <c r="A3271" s="68" t="s">
        <v>3599</v>
      </c>
      <c r="B3271" s="68" t="s">
        <v>298</v>
      </c>
      <c r="C3271" s="68" t="s">
        <v>435</v>
      </c>
      <c r="D3271" s="68" t="s">
        <v>3</v>
      </c>
    </row>
    <row r="3272" spans="1:4" ht="41.45">
      <c r="A3272" s="68" t="s">
        <v>3600</v>
      </c>
      <c r="B3272" s="68" t="s">
        <v>298</v>
      </c>
      <c r="C3272" s="68" t="s">
        <v>435</v>
      </c>
      <c r="D3272" s="68" t="s">
        <v>648</v>
      </c>
    </row>
    <row r="3273" spans="1:4" ht="27.6">
      <c r="A3273" s="68" t="s">
        <v>3601</v>
      </c>
      <c r="B3273" s="68" t="s">
        <v>298</v>
      </c>
      <c r="C3273" s="68" t="s">
        <v>435</v>
      </c>
      <c r="D3273" s="68" t="s">
        <v>648</v>
      </c>
    </row>
    <row r="3274" spans="1:4" ht="27.6">
      <c r="A3274" s="68" t="s">
        <v>3602</v>
      </c>
      <c r="B3274" s="68" t="s">
        <v>298</v>
      </c>
      <c r="C3274" s="68" t="s">
        <v>435</v>
      </c>
      <c r="D3274" s="68" t="s">
        <v>48</v>
      </c>
    </row>
    <row r="3275" spans="1:4" ht="27.6">
      <c r="A3275" s="68" t="s">
        <v>3603</v>
      </c>
      <c r="B3275" s="68" t="s">
        <v>298</v>
      </c>
      <c r="C3275" s="68" t="s">
        <v>435</v>
      </c>
      <c r="D3275" s="68" t="s">
        <v>48</v>
      </c>
    </row>
    <row r="3276" spans="1:4">
      <c r="A3276" s="68" t="s">
        <v>724</v>
      </c>
      <c r="B3276" s="68" t="s">
        <v>298</v>
      </c>
      <c r="C3276" s="68" t="s">
        <v>435</v>
      </c>
      <c r="D3276" s="68" t="s">
        <v>3</v>
      </c>
    </row>
    <row r="3277" spans="1:4">
      <c r="A3277" s="68" t="s">
        <v>706</v>
      </c>
      <c r="B3277" s="68" t="s">
        <v>298</v>
      </c>
      <c r="C3277" s="68" t="s">
        <v>435</v>
      </c>
      <c r="D3277" s="68" t="s">
        <v>3</v>
      </c>
    </row>
    <row r="3278" spans="1:4" ht="27.6">
      <c r="A3278" s="68" t="s">
        <v>3604</v>
      </c>
      <c r="B3278" s="68" t="s">
        <v>298</v>
      </c>
      <c r="C3278" s="68" t="s">
        <v>435</v>
      </c>
      <c r="D3278" s="68" t="s">
        <v>3</v>
      </c>
    </row>
    <row r="3279" spans="1:4">
      <c r="A3279" s="68" t="s">
        <v>3605</v>
      </c>
      <c r="B3279" s="68" t="s">
        <v>298</v>
      </c>
      <c r="C3279" s="68" t="s">
        <v>435</v>
      </c>
      <c r="D3279" s="68" t="s">
        <v>648</v>
      </c>
    </row>
    <row r="3280" spans="1:4" ht="41.45">
      <c r="A3280" s="68" t="s">
        <v>3606</v>
      </c>
      <c r="B3280" s="68" t="s">
        <v>298</v>
      </c>
      <c r="C3280" s="68" t="s">
        <v>435</v>
      </c>
      <c r="D3280" s="68" t="s">
        <v>648</v>
      </c>
    </row>
    <row r="3281" spans="1:4" ht="41.45">
      <c r="A3281" s="68" t="s">
        <v>3607</v>
      </c>
      <c r="B3281" s="68" t="s">
        <v>298</v>
      </c>
      <c r="C3281" s="68" t="s">
        <v>435</v>
      </c>
      <c r="D3281" s="68" t="s">
        <v>648</v>
      </c>
    </row>
    <row r="3282" spans="1:4" ht="27.6">
      <c r="A3282" s="68" t="s">
        <v>3608</v>
      </c>
      <c r="B3282" s="68" t="s">
        <v>298</v>
      </c>
      <c r="C3282" s="68" t="s">
        <v>435</v>
      </c>
      <c r="D3282" s="68" t="s">
        <v>48</v>
      </c>
    </row>
    <row r="3283" spans="1:4" ht="27.6">
      <c r="A3283" s="68" t="s">
        <v>3609</v>
      </c>
      <c r="B3283" s="68" t="s">
        <v>298</v>
      </c>
      <c r="C3283" s="68" t="s">
        <v>435</v>
      </c>
      <c r="D3283" s="68" t="s">
        <v>48</v>
      </c>
    </row>
    <row r="3284" spans="1:4">
      <c r="A3284" s="68" t="s">
        <v>3610</v>
      </c>
      <c r="B3284" s="68" t="s">
        <v>298</v>
      </c>
      <c r="C3284" s="68" t="s">
        <v>435</v>
      </c>
      <c r="D3284" s="68" t="s">
        <v>3</v>
      </c>
    </row>
    <row r="3285" spans="1:4" ht="27.6">
      <c r="A3285" s="68" t="s">
        <v>3611</v>
      </c>
      <c r="B3285" s="68" t="s">
        <v>298</v>
      </c>
      <c r="C3285" s="68" t="s">
        <v>435</v>
      </c>
      <c r="D3285" s="68" t="s">
        <v>646</v>
      </c>
    </row>
    <row r="3286" spans="1:4" ht="27.6">
      <c r="A3286" s="68" t="s">
        <v>3612</v>
      </c>
      <c r="B3286" s="68" t="s">
        <v>298</v>
      </c>
      <c r="C3286" s="68" t="s">
        <v>435</v>
      </c>
      <c r="D3286" s="68" t="s">
        <v>48</v>
      </c>
    </row>
    <row r="3287" spans="1:4">
      <c r="A3287" s="68" t="s">
        <v>3613</v>
      </c>
      <c r="B3287" s="68" t="s">
        <v>298</v>
      </c>
      <c r="C3287" s="68" t="s">
        <v>435</v>
      </c>
      <c r="D3287" s="68" t="s">
        <v>648</v>
      </c>
    </row>
    <row r="3288" spans="1:4" ht="27.6">
      <c r="A3288" s="68" t="s">
        <v>3614</v>
      </c>
      <c r="B3288" s="68" t="s">
        <v>298</v>
      </c>
      <c r="C3288" s="68" t="s">
        <v>435</v>
      </c>
      <c r="D3288" s="68" t="s">
        <v>48</v>
      </c>
    </row>
    <row r="3289" spans="1:4">
      <c r="A3289" s="68" t="s">
        <v>3615</v>
      </c>
      <c r="B3289" s="68" t="s">
        <v>298</v>
      </c>
      <c r="C3289" s="68" t="s">
        <v>435</v>
      </c>
      <c r="D3289" s="68" t="s">
        <v>648</v>
      </c>
    </row>
    <row r="3290" spans="1:4" ht="27.6">
      <c r="A3290" s="68" t="s">
        <v>3616</v>
      </c>
      <c r="B3290" s="68" t="s">
        <v>298</v>
      </c>
      <c r="C3290" s="68" t="s">
        <v>435</v>
      </c>
      <c r="D3290" s="68" t="s">
        <v>48</v>
      </c>
    </row>
    <row r="3291" spans="1:4" ht="27.6">
      <c r="A3291" s="68" t="s">
        <v>3617</v>
      </c>
      <c r="B3291" s="68" t="s">
        <v>298</v>
      </c>
      <c r="C3291" s="68" t="s">
        <v>435</v>
      </c>
      <c r="D3291" s="68" t="s">
        <v>3</v>
      </c>
    </row>
    <row r="3292" spans="1:4" ht="27.6">
      <c r="A3292" s="68" t="s">
        <v>3618</v>
      </c>
      <c r="B3292" s="68" t="s">
        <v>298</v>
      </c>
      <c r="C3292" s="68" t="s">
        <v>435</v>
      </c>
      <c r="D3292" s="68" t="s">
        <v>648</v>
      </c>
    </row>
    <row r="3293" spans="1:4" ht="41.45">
      <c r="A3293" s="68" t="s">
        <v>3619</v>
      </c>
      <c r="B3293" s="68" t="s">
        <v>298</v>
      </c>
      <c r="C3293" s="68" t="s">
        <v>435</v>
      </c>
      <c r="D3293" s="68" t="s">
        <v>648</v>
      </c>
    </row>
    <row r="3294" spans="1:4">
      <c r="A3294" s="68" t="s">
        <v>3620</v>
      </c>
      <c r="B3294" s="68" t="s">
        <v>298</v>
      </c>
      <c r="C3294" s="68" t="s">
        <v>435</v>
      </c>
      <c r="D3294" s="68" t="s">
        <v>646</v>
      </c>
    </row>
    <row r="3295" spans="1:4" ht="27.6">
      <c r="A3295" s="68" t="s">
        <v>3621</v>
      </c>
      <c r="B3295" s="68" t="s">
        <v>298</v>
      </c>
      <c r="C3295" s="68" t="s">
        <v>435</v>
      </c>
      <c r="D3295" s="68" t="s">
        <v>3</v>
      </c>
    </row>
    <row r="3296" spans="1:4" ht="41.45">
      <c r="A3296" s="68" t="s">
        <v>3622</v>
      </c>
      <c r="B3296" s="68" t="s">
        <v>298</v>
      </c>
      <c r="C3296" s="68" t="s">
        <v>435</v>
      </c>
      <c r="D3296" s="68" t="s">
        <v>648</v>
      </c>
    </row>
    <row r="3297" spans="1:4" ht="27.6">
      <c r="A3297" s="68" t="s">
        <v>3623</v>
      </c>
      <c r="B3297" s="68" t="s">
        <v>298</v>
      </c>
      <c r="C3297" s="68" t="s">
        <v>435</v>
      </c>
      <c r="D3297" s="68" t="s">
        <v>48</v>
      </c>
    </row>
    <row r="3298" spans="1:4" ht="27.6">
      <c r="A3298" s="68" t="s">
        <v>1528</v>
      </c>
      <c r="B3298" s="68" t="s">
        <v>300</v>
      </c>
      <c r="C3298" s="68" t="s">
        <v>435</v>
      </c>
      <c r="D3298" s="68" t="s">
        <v>48</v>
      </c>
    </row>
    <row r="3299" spans="1:4" ht="27.6">
      <c r="A3299" s="68" t="s">
        <v>3624</v>
      </c>
      <c r="B3299" s="68" t="s">
        <v>301</v>
      </c>
      <c r="C3299" s="68" t="s">
        <v>344</v>
      </c>
      <c r="D3299" s="68" t="s">
        <v>48</v>
      </c>
    </row>
    <row r="3300" spans="1:4">
      <c r="A3300" s="68" t="s">
        <v>3625</v>
      </c>
      <c r="B3300" s="68" t="s">
        <v>301</v>
      </c>
      <c r="C3300" s="68" t="s">
        <v>344</v>
      </c>
      <c r="D3300" s="68" t="s">
        <v>3</v>
      </c>
    </row>
    <row r="3301" spans="1:4">
      <c r="A3301" s="68" t="s">
        <v>3626</v>
      </c>
      <c r="B3301" s="68" t="s">
        <v>301</v>
      </c>
      <c r="C3301" s="68" t="s">
        <v>344</v>
      </c>
      <c r="D3301" s="68" t="s">
        <v>3</v>
      </c>
    </row>
    <row r="3302" spans="1:4" ht="27.6">
      <c r="A3302" s="68" t="s">
        <v>3627</v>
      </c>
      <c r="B3302" s="68" t="s">
        <v>301</v>
      </c>
      <c r="C3302" s="68" t="s">
        <v>344</v>
      </c>
      <c r="D3302" s="68" t="s">
        <v>48</v>
      </c>
    </row>
    <row r="3303" spans="1:4" ht="27.6">
      <c r="A3303" s="68" t="s">
        <v>3628</v>
      </c>
      <c r="B3303" s="68" t="s">
        <v>301</v>
      </c>
      <c r="C3303" s="68" t="s">
        <v>344</v>
      </c>
      <c r="D3303" s="68" t="s">
        <v>48</v>
      </c>
    </row>
    <row r="3304" spans="1:4" ht="27.6">
      <c r="A3304" s="68" t="s">
        <v>3629</v>
      </c>
      <c r="B3304" s="68" t="s">
        <v>301</v>
      </c>
      <c r="C3304" s="68" t="s">
        <v>344</v>
      </c>
      <c r="D3304" s="68" t="s">
        <v>48</v>
      </c>
    </row>
    <row r="3305" spans="1:4" ht="41.45">
      <c r="A3305" s="68" t="s">
        <v>3630</v>
      </c>
      <c r="B3305" s="68" t="s">
        <v>301</v>
      </c>
      <c r="C3305" s="68" t="s">
        <v>344</v>
      </c>
      <c r="D3305" s="68" t="s">
        <v>648</v>
      </c>
    </row>
    <row r="3306" spans="1:4" ht="55.15">
      <c r="A3306" s="68" t="s">
        <v>3631</v>
      </c>
      <c r="B3306" s="68" t="s">
        <v>301</v>
      </c>
      <c r="C3306" s="68" t="s">
        <v>344</v>
      </c>
      <c r="D3306" s="68" t="s">
        <v>48</v>
      </c>
    </row>
    <row r="3307" spans="1:4" ht="41.45">
      <c r="A3307" s="68" t="s">
        <v>3632</v>
      </c>
      <c r="B3307" s="68" t="s">
        <v>301</v>
      </c>
      <c r="C3307" s="68" t="s">
        <v>344</v>
      </c>
      <c r="D3307" s="68" t="s">
        <v>48</v>
      </c>
    </row>
    <row r="3308" spans="1:4" ht="41.45">
      <c r="A3308" s="68" t="s">
        <v>3633</v>
      </c>
      <c r="B3308" s="68" t="s">
        <v>301</v>
      </c>
      <c r="C3308" s="68" t="s">
        <v>344</v>
      </c>
      <c r="D3308" s="68" t="s">
        <v>48</v>
      </c>
    </row>
    <row r="3309" spans="1:4" ht="41.45">
      <c r="A3309" s="68" t="s">
        <v>3634</v>
      </c>
      <c r="B3309" s="68" t="s">
        <v>301</v>
      </c>
      <c r="C3309" s="68" t="s">
        <v>344</v>
      </c>
      <c r="D3309" s="68" t="s">
        <v>48</v>
      </c>
    </row>
    <row r="3310" spans="1:4" ht="41.45">
      <c r="A3310" s="68" t="s">
        <v>3635</v>
      </c>
      <c r="B3310" s="68" t="s">
        <v>301</v>
      </c>
      <c r="C3310" s="68" t="s">
        <v>344</v>
      </c>
      <c r="D3310" s="68" t="s">
        <v>48</v>
      </c>
    </row>
    <row r="3311" spans="1:4" ht="27.6">
      <c r="A3311" s="68" t="s">
        <v>3636</v>
      </c>
      <c r="B3311" s="68" t="s">
        <v>301</v>
      </c>
      <c r="C3311" s="68" t="s">
        <v>344</v>
      </c>
      <c r="D3311" s="68" t="s">
        <v>48</v>
      </c>
    </row>
    <row r="3312" spans="1:4" ht="27.6">
      <c r="A3312" s="68" t="s">
        <v>3045</v>
      </c>
      <c r="B3312" s="68" t="s">
        <v>301</v>
      </c>
      <c r="C3312" s="68" t="s">
        <v>344</v>
      </c>
      <c r="D3312" s="68" t="s">
        <v>48</v>
      </c>
    </row>
    <row r="3313" spans="1:4" ht="27.6">
      <c r="A3313" s="68" t="s">
        <v>3637</v>
      </c>
      <c r="B3313" s="68" t="s">
        <v>301</v>
      </c>
      <c r="C3313" s="68" t="s">
        <v>344</v>
      </c>
      <c r="D3313" s="68" t="s">
        <v>3</v>
      </c>
    </row>
    <row r="3314" spans="1:4" ht="27.6">
      <c r="A3314" s="68" t="s">
        <v>3638</v>
      </c>
      <c r="B3314" s="68" t="s">
        <v>301</v>
      </c>
      <c r="C3314" s="68" t="s">
        <v>344</v>
      </c>
      <c r="D3314" s="68" t="s">
        <v>3</v>
      </c>
    </row>
    <row r="3315" spans="1:4" ht="27.6">
      <c r="A3315" s="68" t="s">
        <v>2333</v>
      </c>
      <c r="B3315" s="68" t="s">
        <v>301</v>
      </c>
      <c r="C3315" s="68" t="s">
        <v>344</v>
      </c>
      <c r="D3315" s="68" t="s">
        <v>648</v>
      </c>
    </row>
    <row r="3316" spans="1:4" ht="27.6">
      <c r="A3316" s="68" t="s">
        <v>3639</v>
      </c>
      <c r="B3316" s="68" t="s">
        <v>301</v>
      </c>
      <c r="C3316" s="68" t="s">
        <v>344</v>
      </c>
      <c r="D3316" s="68" t="s">
        <v>648</v>
      </c>
    </row>
    <row r="3317" spans="1:4" ht="41.45">
      <c r="A3317" s="68" t="s">
        <v>3640</v>
      </c>
      <c r="B3317" s="68" t="s">
        <v>301</v>
      </c>
      <c r="C3317" s="68" t="s">
        <v>344</v>
      </c>
      <c r="D3317" s="68" t="s">
        <v>648</v>
      </c>
    </row>
    <row r="3318" spans="1:4" ht="41.45">
      <c r="A3318" s="68" t="s">
        <v>3641</v>
      </c>
      <c r="B3318" s="68" t="s">
        <v>301</v>
      </c>
      <c r="C3318" s="68" t="s">
        <v>344</v>
      </c>
      <c r="D3318" s="68" t="s">
        <v>48</v>
      </c>
    </row>
    <row r="3319" spans="1:4" ht="27.6">
      <c r="A3319" s="68" t="s">
        <v>3642</v>
      </c>
      <c r="B3319" s="68" t="s">
        <v>301</v>
      </c>
      <c r="C3319" s="68" t="s">
        <v>344</v>
      </c>
      <c r="D3319" s="68" t="s">
        <v>648</v>
      </c>
    </row>
    <row r="3320" spans="1:4" ht="41.45">
      <c r="A3320" s="68" t="s">
        <v>3643</v>
      </c>
      <c r="B3320" s="68" t="s">
        <v>301</v>
      </c>
      <c r="C3320" s="68" t="s">
        <v>344</v>
      </c>
      <c r="D3320" s="68" t="s">
        <v>48</v>
      </c>
    </row>
    <row r="3321" spans="1:4" ht="41.45">
      <c r="A3321" s="68" t="s">
        <v>3644</v>
      </c>
      <c r="B3321" s="68" t="s">
        <v>301</v>
      </c>
      <c r="C3321" s="68" t="s">
        <v>344</v>
      </c>
      <c r="D3321" s="68" t="s">
        <v>48</v>
      </c>
    </row>
    <row r="3322" spans="1:4" ht="41.45">
      <c r="A3322" s="68" t="s">
        <v>3645</v>
      </c>
      <c r="B3322" s="68" t="s">
        <v>301</v>
      </c>
      <c r="C3322" s="68" t="s">
        <v>344</v>
      </c>
      <c r="D3322" s="68" t="s">
        <v>648</v>
      </c>
    </row>
    <row r="3323" spans="1:4">
      <c r="A3323" s="68" t="s">
        <v>3646</v>
      </c>
      <c r="B3323" s="68" t="s">
        <v>301</v>
      </c>
      <c r="C3323" s="68" t="s">
        <v>344</v>
      </c>
      <c r="D3323" s="68" t="s">
        <v>3</v>
      </c>
    </row>
    <row r="3324" spans="1:4" ht="41.45">
      <c r="A3324" s="68" t="s">
        <v>3647</v>
      </c>
      <c r="B3324" s="68" t="s">
        <v>301</v>
      </c>
      <c r="C3324" s="68" t="s">
        <v>344</v>
      </c>
      <c r="D3324" s="68" t="s">
        <v>48</v>
      </c>
    </row>
    <row r="3325" spans="1:4" ht="27.6">
      <c r="A3325" s="68" t="s">
        <v>3648</v>
      </c>
      <c r="B3325" s="68" t="s">
        <v>301</v>
      </c>
      <c r="C3325" s="68" t="s">
        <v>344</v>
      </c>
      <c r="D3325" s="68" t="s">
        <v>48</v>
      </c>
    </row>
    <row r="3326" spans="1:4" ht="27.6">
      <c r="A3326" s="68" t="s">
        <v>3649</v>
      </c>
      <c r="B3326" s="68" t="s">
        <v>301</v>
      </c>
      <c r="C3326" s="68" t="s">
        <v>344</v>
      </c>
      <c r="D3326" s="68" t="s">
        <v>48</v>
      </c>
    </row>
    <row r="3327" spans="1:4" ht="27.6">
      <c r="A3327" s="68" t="s">
        <v>3650</v>
      </c>
      <c r="B3327" s="68" t="s">
        <v>301</v>
      </c>
      <c r="C3327" s="68" t="s">
        <v>344</v>
      </c>
      <c r="D3327" s="68" t="s">
        <v>48</v>
      </c>
    </row>
    <row r="3328" spans="1:4" ht="27.6">
      <c r="A3328" s="68" t="s">
        <v>3651</v>
      </c>
      <c r="B3328" s="68" t="s">
        <v>301</v>
      </c>
      <c r="C3328" s="68" t="s">
        <v>344</v>
      </c>
      <c r="D3328" s="68" t="s">
        <v>48</v>
      </c>
    </row>
    <row r="3329" spans="1:4" ht="27.6">
      <c r="A3329" s="68" t="s">
        <v>3652</v>
      </c>
      <c r="B3329" s="68" t="s">
        <v>301</v>
      </c>
      <c r="C3329" s="68" t="s">
        <v>344</v>
      </c>
      <c r="D3329" s="68" t="s">
        <v>3</v>
      </c>
    </row>
    <row r="3330" spans="1:4" ht="27.6">
      <c r="A3330" s="68" t="s">
        <v>3653</v>
      </c>
      <c r="B3330" s="68" t="s">
        <v>301</v>
      </c>
      <c r="C3330" s="68" t="s">
        <v>344</v>
      </c>
      <c r="D3330" s="68" t="s">
        <v>3</v>
      </c>
    </row>
    <row r="3331" spans="1:4" ht="27.6">
      <c r="A3331" s="68" t="s">
        <v>3654</v>
      </c>
      <c r="B3331" s="68" t="s">
        <v>301</v>
      </c>
      <c r="C3331" s="68" t="s">
        <v>344</v>
      </c>
      <c r="D3331" s="68" t="s">
        <v>48</v>
      </c>
    </row>
    <row r="3332" spans="1:4" ht="27.6">
      <c r="A3332" s="68" t="s">
        <v>3655</v>
      </c>
      <c r="B3332" s="68" t="s">
        <v>301</v>
      </c>
      <c r="C3332" s="68" t="s">
        <v>344</v>
      </c>
      <c r="D3332" s="68" t="s">
        <v>48</v>
      </c>
    </row>
    <row r="3333" spans="1:4">
      <c r="A3333" s="68" t="s">
        <v>3656</v>
      </c>
      <c r="B3333" s="68" t="s">
        <v>302</v>
      </c>
      <c r="C3333" s="68" t="s">
        <v>904</v>
      </c>
      <c r="D3333" s="68" t="s">
        <v>3</v>
      </c>
    </row>
    <row r="3334" spans="1:4" ht="27.6">
      <c r="A3334" s="68" t="s">
        <v>3657</v>
      </c>
      <c r="B3334" s="68" t="s">
        <v>302</v>
      </c>
      <c r="C3334" s="68" t="s">
        <v>904</v>
      </c>
      <c r="D3334" s="68" t="s">
        <v>3</v>
      </c>
    </row>
    <row r="3335" spans="1:4">
      <c r="A3335" s="68" t="s">
        <v>1270</v>
      </c>
      <c r="B3335" s="68" t="s">
        <v>302</v>
      </c>
      <c r="C3335" s="68" t="s">
        <v>904</v>
      </c>
      <c r="D3335" s="68" t="s">
        <v>3</v>
      </c>
    </row>
    <row r="3336" spans="1:4" ht="27.6">
      <c r="A3336" s="68" t="s">
        <v>3658</v>
      </c>
      <c r="B3336" s="68" t="s">
        <v>302</v>
      </c>
      <c r="C3336" s="68" t="s">
        <v>904</v>
      </c>
      <c r="D3336" s="68" t="s">
        <v>48</v>
      </c>
    </row>
    <row r="3337" spans="1:4" ht="41.45">
      <c r="A3337" s="68" t="s">
        <v>3659</v>
      </c>
      <c r="B3337" s="68" t="s">
        <v>302</v>
      </c>
      <c r="C3337" s="68" t="s">
        <v>904</v>
      </c>
      <c r="D3337" s="68" t="s">
        <v>648</v>
      </c>
    </row>
    <row r="3338" spans="1:4" ht="27.6">
      <c r="A3338" s="68" t="s">
        <v>3660</v>
      </c>
      <c r="B3338" s="68" t="s">
        <v>302</v>
      </c>
      <c r="C3338" s="68" t="s">
        <v>904</v>
      </c>
      <c r="D3338" s="68" t="s">
        <v>48</v>
      </c>
    </row>
    <row r="3339" spans="1:4" ht="27.6">
      <c r="A3339" s="68" t="s">
        <v>3660</v>
      </c>
      <c r="B3339" s="68" t="s">
        <v>302</v>
      </c>
      <c r="C3339" s="68" t="s">
        <v>904</v>
      </c>
      <c r="D3339" s="68" t="s">
        <v>48</v>
      </c>
    </row>
    <row r="3340" spans="1:4">
      <c r="A3340" s="68" t="s">
        <v>3661</v>
      </c>
      <c r="B3340" s="68" t="s">
        <v>302</v>
      </c>
      <c r="C3340" s="68" t="s">
        <v>904</v>
      </c>
      <c r="D3340" s="68" t="s">
        <v>3</v>
      </c>
    </row>
    <row r="3341" spans="1:4" ht="27.6">
      <c r="A3341" s="68" t="s">
        <v>3662</v>
      </c>
      <c r="B3341" s="68" t="s">
        <v>302</v>
      </c>
      <c r="C3341" s="68" t="s">
        <v>904</v>
      </c>
      <c r="D3341" s="68" t="s">
        <v>48</v>
      </c>
    </row>
    <row r="3342" spans="1:4" ht="27.6">
      <c r="A3342" s="68" t="s">
        <v>3663</v>
      </c>
      <c r="B3342" s="68" t="s">
        <v>302</v>
      </c>
      <c r="C3342" s="68" t="s">
        <v>904</v>
      </c>
      <c r="D3342" s="68" t="s">
        <v>648</v>
      </c>
    </row>
    <row r="3343" spans="1:4" ht="27.6">
      <c r="A3343" s="68" t="s">
        <v>3664</v>
      </c>
      <c r="B3343" s="68" t="s">
        <v>302</v>
      </c>
      <c r="C3343" s="68" t="s">
        <v>904</v>
      </c>
      <c r="D3343" s="68" t="s">
        <v>48</v>
      </c>
    </row>
    <row r="3344" spans="1:4" ht="27.6">
      <c r="A3344" s="68" t="s">
        <v>3665</v>
      </c>
      <c r="B3344" s="68" t="s">
        <v>302</v>
      </c>
      <c r="C3344" s="68" t="s">
        <v>904</v>
      </c>
      <c r="D3344" s="68" t="s">
        <v>48</v>
      </c>
    </row>
    <row r="3345" spans="1:4" ht="27.6">
      <c r="A3345" s="68" t="s">
        <v>3666</v>
      </c>
      <c r="B3345" s="68" t="s">
        <v>302</v>
      </c>
      <c r="C3345" s="68" t="s">
        <v>904</v>
      </c>
      <c r="D3345" s="68" t="s">
        <v>48</v>
      </c>
    </row>
    <row r="3346" spans="1:4" ht="27.6">
      <c r="A3346" s="68" t="s">
        <v>3667</v>
      </c>
      <c r="B3346" s="68" t="s">
        <v>302</v>
      </c>
      <c r="C3346" s="68" t="s">
        <v>904</v>
      </c>
      <c r="D3346" s="68" t="s">
        <v>48</v>
      </c>
    </row>
    <row r="3347" spans="1:4">
      <c r="A3347" s="68" t="s">
        <v>908</v>
      </c>
      <c r="B3347" s="68" t="s">
        <v>302</v>
      </c>
      <c r="C3347" s="68" t="s">
        <v>904</v>
      </c>
      <c r="D3347" s="68" t="s">
        <v>3</v>
      </c>
    </row>
    <row r="3348" spans="1:4" ht="27.6">
      <c r="A3348" s="68" t="s">
        <v>3668</v>
      </c>
      <c r="B3348" s="68" t="s">
        <v>302</v>
      </c>
      <c r="C3348" s="68" t="s">
        <v>904</v>
      </c>
      <c r="D3348" s="68" t="s">
        <v>48</v>
      </c>
    </row>
    <row r="3349" spans="1:4" ht="27.6">
      <c r="A3349" s="68" t="s">
        <v>3669</v>
      </c>
      <c r="B3349" s="68" t="s">
        <v>302</v>
      </c>
      <c r="C3349" s="68" t="s">
        <v>904</v>
      </c>
      <c r="D3349" s="68" t="s">
        <v>648</v>
      </c>
    </row>
    <row r="3350" spans="1:4" ht="27.6">
      <c r="A3350" s="68" t="s">
        <v>3670</v>
      </c>
      <c r="B3350" s="68" t="s">
        <v>302</v>
      </c>
      <c r="C3350" s="68" t="s">
        <v>904</v>
      </c>
      <c r="D3350" s="68" t="s">
        <v>648</v>
      </c>
    </row>
    <row r="3351" spans="1:4" ht="27.6">
      <c r="A3351" s="68" t="s">
        <v>3670</v>
      </c>
      <c r="B3351" s="68" t="s">
        <v>302</v>
      </c>
      <c r="C3351" s="68" t="s">
        <v>904</v>
      </c>
      <c r="D3351" s="68" t="s">
        <v>48</v>
      </c>
    </row>
    <row r="3352" spans="1:4" ht="27.6">
      <c r="A3352" s="68" t="s">
        <v>3671</v>
      </c>
      <c r="B3352" s="68" t="s">
        <v>302</v>
      </c>
      <c r="C3352" s="68" t="s">
        <v>904</v>
      </c>
      <c r="D3352" s="68" t="s">
        <v>48</v>
      </c>
    </row>
    <row r="3353" spans="1:4" ht="27.6">
      <c r="A3353" s="68" t="s">
        <v>3671</v>
      </c>
      <c r="B3353" s="68" t="s">
        <v>302</v>
      </c>
      <c r="C3353" s="68" t="s">
        <v>904</v>
      </c>
      <c r="D3353" s="68" t="s">
        <v>48</v>
      </c>
    </row>
    <row r="3354" spans="1:4" ht="27.6">
      <c r="A3354" s="68" t="s">
        <v>3672</v>
      </c>
      <c r="B3354" s="68" t="s">
        <v>302</v>
      </c>
      <c r="C3354" s="68" t="s">
        <v>904</v>
      </c>
      <c r="D3354" s="68" t="s">
        <v>48</v>
      </c>
    </row>
    <row r="3355" spans="1:4" ht="27.6">
      <c r="A3355" s="68" t="s">
        <v>3672</v>
      </c>
      <c r="B3355" s="68" t="s">
        <v>302</v>
      </c>
      <c r="C3355" s="68" t="s">
        <v>904</v>
      </c>
      <c r="D3355" s="68" t="s">
        <v>48</v>
      </c>
    </row>
    <row r="3356" spans="1:4" ht="27.6">
      <c r="A3356" s="68" t="s">
        <v>3673</v>
      </c>
      <c r="B3356" s="68" t="s">
        <v>302</v>
      </c>
      <c r="C3356" s="68" t="s">
        <v>904</v>
      </c>
      <c r="D3356" s="68" t="s">
        <v>48</v>
      </c>
    </row>
    <row r="3357" spans="1:4">
      <c r="A3357" s="68" t="s">
        <v>704</v>
      </c>
      <c r="B3357" s="68" t="s">
        <v>302</v>
      </c>
      <c r="C3357" s="68" t="s">
        <v>904</v>
      </c>
      <c r="D3357" s="68" t="s">
        <v>3</v>
      </c>
    </row>
    <row r="3358" spans="1:4">
      <c r="A3358" s="68" t="s">
        <v>704</v>
      </c>
      <c r="B3358" s="68" t="s">
        <v>302</v>
      </c>
      <c r="C3358" s="68" t="s">
        <v>904</v>
      </c>
      <c r="D3358" s="68" t="s">
        <v>3</v>
      </c>
    </row>
    <row r="3359" spans="1:4" ht="27.6">
      <c r="A3359" s="68" t="s">
        <v>3674</v>
      </c>
      <c r="B3359" s="68" t="s">
        <v>302</v>
      </c>
      <c r="C3359" s="68" t="s">
        <v>904</v>
      </c>
      <c r="D3359" s="68" t="s">
        <v>3</v>
      </c>
    </row>
    <row r="3360" spans="1:4">
      <c r="A3360" s="68" t="s">
        <v>3675</v>
      </c>
      <c r="B3360" s="68" t="s">
        <v>302</v>
      </c>
      <c r="C3360" s="68" t="s">
        <v>904</v>
      </c>
      <c r="D3360" s="68" t="s">
        <v>648</v>
      </c>
    </row>
    <row r="3361" spans="1:4" ht="41.45">
      <c r="A3361" s="68" t="s">
        <v>3676</v>
      </c>
      <c r="B3361" s="68" t="s">
        <v>302</v>
      </c>
      <c r="C3361" s="68" t="s">
        <v>904</v>
      </c>
      <c r="D3361" s="68" t="s">
        <v>646</v>
      </c>
    </row>
    <row r="3362" spans="1:4" ht="27.6">
      <c r="A3362" s="68" t="s">
        <v>3677</v>
      </c>
      <c r="B3362" s="68" t="s">
        <v>302</v>
      </c>
      <c r="C3362" s="68" t="s">
        <v>904</v>
      </c>
      <c r="D3362" s="68" t="s">
        <v>648</v>
      </c>
    </row>
    <row r="3363" spans="1:4" ht="27.6">
      <c r="A3363" s="68" t="s">
        <v>3678</v>
      </c>
      <c r="B3363" s="68" t="s">
        <v>302</v>
      </c>
      <c r="C3363" s="68" t="s">
        <v>904</v>
      </c>
      <c r="D3363" s="68" t="s">
        <v>48</v>
      </c>
    </row>
    <row r="3364" spans="1:4">
      <c r="A3364" s="68" t="s">
        <v>1411</v>
      </c>
      <c r="B3364" s="68" t="s">
        <v>302</v>
      </c>
      <c r="C3364" s="68" t="s">
        <v>904</v>
      </c>
      <c r="D3364" s="68" t="s">
        <v>3</v>
      </c>
    </row>
    <row r="3365" spans="1:4" ht="27.6">
      <c r="A3365" s="68" t="s">
        <v>3679</v>
      </c>
      <c r="B3365" s="68" t="s">
        <v>302</v>
      </c>
      <c r="C3365" s="68" t="s">
        <v>904</v>
      </c>
      <c r="D3365" s="68" t="s">
        <v>48</v>
      </c>
    </row>
    <row r="3366" spans="1:4" ht="27.6">
      <c r="A3366" s="68" t="s">
        <v>3680</v>
      </c>
      <c r="B3366" s="68" t="s">
        <v>302</v>
      </c>
      <c r="C3366" s="68" t="s">
        <v>904</v>
      </c>
      <c r="D3366" s="68" t="s">
        <v>648</v>
      </c>
    </row>
    <row r="3367" spans="1:4">
      <c r="A3367" s="68" t="s">
        <v>3681</v>
      </c>
      <c r="B3367" s="68" t="s">
        <v>302</v>
      </c>
      <c r="C3367" s="68" t="s">
        <v>904</v>
      </c>
      <c r="D3367" s="68" t="s">
        <v>648</v>
      </c>
    </row>
    <row r="3368" spans="1:4" ht="27.6">
      <c r="A3368" s="68" t="s">
        <v>3682</v>
      </c>
      <c r="B3368" s="68" t="s">
        <v>302</v>
      </c>
      <c r="C3368" s="68" t="s">
        <v>904</v>
      </c>
      <c r="D3368" s="68" t="s">
        <v>48</v>
      </c>
    </row>
    <row r="3369" spans="1:4" ht="27.6">
      <c r="A3369" s="68" t="s">
        <v>3683</v>
      </c>
      <c r="B3369" s="68" t="s">
        <v>302</v>
      </c>
      <c r="C3369" s="68" t="s">
        <v>904</v>
      </c>
      <c r="D3369" s="68" t="s">
        <v>48</v>
      </c>
    </row>
    <row r="3370" spans="1:4" ht="41.45">
      <c r="A3370" s="68" t="s">
        <v>3684</v>
      </c>
      <c r="B3370" s="68" t="s">
        <v>302</v>
      </c>
      <c r="C3370" s="68" t="s">
        <v>904</v>
      </c>
      <c r="D3370" s="68" t="s">
        <v>646</v>
      </c>
    </row>
    <row r="3371" spans="1:4" ht="27.6">
      <c r="A3371" s="68" t="s">
        <v>3685</v>
      </c>
      <c r="B3371" s="68" t="s">
        <v>302</v>
      </c>
      <c r="C3371" s="68" t="s">
        <v>904</v>
      </c>
      <c r="D3371" s="68" t="s">
        <v>48</v>
      </c>
    </row>
    <row r="3372" spans="1:4" ht="27.6">
      <c r="A3372" s="68" t="s">
        <v>3686</v>
      </c>
      <c r="B3372" s="68" t="s">
        <v>302</v>
      </c>
      <c r="C3372" s="68" t="s">
        <v>904</v>
      </c>
      <c r="D3372" s="68" t="s">
        <v>48</v>
      </c>
    </row>
    <row r="3373" spans="1:4" ht="41.45">
      <c r="A3373" s="68" t="s">
        <v>3687</v>
      </c>
      <c r="B3373" s="68" t="s">
        <v>302</v>
      </c>
      <c r="C3373" s="68" t="s">
        <v>904</v>
      </c>
      <c r="D3373" s="68" t="s">
        <v>48</v>
      </c>
    </row>
    <row r="3374" spans="1:4" ht="27.6">
      <c r="A3374" s="68" t="s">
        <v>3688</v>
      </c>
      <c r="B3374" s="68" t="s">
        <v>302</v>
      </c>
      <c r="C3374" s="68" t="s">
        <v>904</v>
      </c>
      <c r="D3374" s="68" t="s">
        <v>48</v>
      </c>
    </row>
    <row r="3375" spans="1:4" ht="27.6">
      <c r="A3375" s="68" t="s">
        <v>3689</v>
      </c>
      <c r="B3375" s="68" t="s">
        <v>302</v>
      </c>
      <c r="C3375" s="68" t="s">
        <v>904</v>
      </c>
      <c r="D3375" s="68" t="s">
        <v>3</v>
      </c>
    </row>
    <row r="3376" spans="1:4" ht="27.6">
      <c r="A3376" s="68" t="s">
        <v>3690</v>
      </c>
      <c r="B3376" s="68" t="s">
        <v>302</v>
      </c>
      <c r="C3376" s="68" t="s">
        <v>904</v>
      </c>
      <c r="D3376" s="68" t="s">
        <v>648</v>
      </c>
    </row>
    <row r="3377" spans="1:4" ht="27.6">
      <c r="A3377" s="68" t="s">
        <v>3691</v>
      </c>
      <c r="B3377" s="68" t="s">
        <v>302</v>
      </c>
      <c r="C3377" s="68" t="s">
        <v>904</v>
      </c>
      <c r="D3377" s="68" t="s">
        <v>48</v>
      </c>
    </row>
    <row r="3378" spans="1:4">
      <c r="A3378" s="68" t="s">
        <v>3692</v>
      </c>
      <c r="B3378" s="68" t="s">
        <v>302</v>
      </c>
      <c r="C3378" s="68" t="s">
        <v>904</v>
      </c>
      <c r="D3378" s="68" t="s">
        <v>648</v>
      </c>
    </row>
    <row r="3379" spans="1:4">
      <c r="A3379" s="68" t="s">
        <v>3692</v>
      </c>
      <c r="B3379" s="68" t="s">
        <v>302</v>
      </c>
      <c r="C3379" s="68" t="s">
        <v>904</v>
      </c>
      <c r="D3379" s="68" t="s">
        <v>3</v>
      </c>
    </row>
    <row r="3380" spans="1:4" ht="27.6">
      <c r="A3380" s="68" t="s">
        <v>3693</v>
      </c>
      <c r="B3380" s="68" t="s">
        <v>305</v>
      </c>
      <c r="C3380" s="68" t="s">
        <v>373</v>
      </c>
      <c r="D3380" s="68" t="s">
        <v>648</v>
      </c>
    </row>
    <row r="3381" spans="1:4" ht="27.6">
      <c r="A3381" s="68" t="s">
        <v>3693</v>
      </c>
      <c r="B3381" s="68" t="s">
        <v>305</v>
      </c>
      <c r="C3381" s="68" t="s">
        <v>373</v>
      </c>
      <c r="D3381" s="68" t="s">
        <v>646</v>
      </c>
    </row>
    <row r="3382" spans="1:4">
      <c r="A3382" s="68" t="s">
        <v>3694</v>
      </c>
      <c r="B3382" s="68" t="s">
        <v>305</v>
      </c>
      <c r="C3382" s="68" t="s">
        <v>373</v>
      </c>
      <c r="D3382" s="68" t="s">
        <v>3</v>
      </c>
    </row>
    <row r="3383" spans="1:4" ht="27.6">
      <c r="A3383" s="68" t="s">
        <v>3695</v>
      </c>
      <c r="B3383" s="68" t="s">
        <v>305</v>
      </c>
      <c r="C3383" s="68" t="s">
        <v>373</v>
      </c>
      <c r="D3383" s="68" t="s">
        <v>3</v>
      </c>
    </row>
    <row r="3384" spans="1:4" ht="27.6">
      <c r="A3384" s="68" t="s">
        <v>3696</v>
      </c>
      <c r="B3384" s="68" t="s">
        <v>305</v>
      </c>
      <c r="C3384" s="68" t="s">
        <v>373</v>
      </c>
      <c r="D3384" s="68" t="s">
        <v>3</v>
      </c>
    </row>
    <row r="3385" spans="1:4" ht="27.6">
      <c r="A3385" s="68" t="s">
        <v>3697</v>
      </c>
      <c r="B3385" s="68" t="s">
        <v>305</v>
      </c>
      <c r="C3385" s="68" t="s">
        <v>373</v>
      </c>
      <c r="D3385" s="68" t="s">
        <v>646</v>
      </c>
    </row>
    <row r="3386" spans="1:4" ht="27.6">
      <c r="A3386" s="68" t="s">
        <v>3698</v>
      </c>
      <c r="B3386" s="68" t="s">
        <v>305</v>
      </c>
      <c r="C3386" s="68" t="s">
        <v>373</v>
      </c>
      <c r="D3386" s="68" t="s">
        <v>3</v>
      </c>
    </row>
    <row r="3387" spans="1:4" ht="41.45">
      <c r="A3387" s="68" t="s">
        <v>3699</v>
      </c>
      <c r="B3387" s="68" t="s">
        <v>305</v>
      </c>
      <c r="C3387" s="68" t="s">
        <v>373</v>
      </c>
      <c r="D3387" s="68" t="s">
        <v>646</v>
      </c>
    </row>
    <row r="3388" spans="1:4">
      <c r="A3388" s="68" t="s">
        <v>3700</v>
      </c>
      <c r="B3388" s="68" t="s">
        <v>305</v>
      </c>
      <c r="C3388" s="68" t="s">
        <v>373</v>
      </c>
      <c r="D3388" s="68" t="s">
        <v>648</v>
      </c>
    </row>
    <row r="3389" spans="1:4" ht="27.6">
      <c r="A3389" s="68" t="s">
        <v>3701</v>
      </c>
      <c r="B3389" s="68" t="s">
        <v>305</v>
      </c>
      <c r="C3389" s="68" t="s">
        <v>373</v>
      </c>
      <c r="D3389" s="68" t="s">
        <v>648</v>
      </c>
    </row>
    <row r="3390" spans="1:4">
      <c r="A3390" s="68" t="s">
        <v>3702</v>
      </c>
      <c r="B3390" s="68" t="s">
        <v>305</v>
      </c>
      <c r="C3390" s="68" t="s">
        <v>373</v>
      </c>
      <c r="D3390" s="68" t="s">
        <v>646</v>
      </c>
    </row>
    <row r="3391" spans="1:4" ht="27.6">
      <c r="A3391" s="68" t="s">
        <v>3703</v>
      </c>
      <c r="B3391" s="68" t="s">
        <v>307</v>
      </c>
      <c r="C3391" s="68" t="s">
        <v>372</v>
      </c>
      <c r="D3391" s="68" t="s">
        <v>48</v>
      </c>
    </row>
    <row r="3392" spans="1:4" ht="41.45">
      <c r="A3392" s="68" t="s">
        <v>3704</v>
      </c>
      <c r="B3392" s="68" t="s">
        <v>307</v>
      </c>
      <c r="C3392" s="68" t="s">
        <v>372</v>
      </c>
      <c r="D3392" s="68" t="s">
        <v>3</v>
      </c>
    </row>
    <row r="3393" spans="1:4" ht="27.6">
      <c r="A3393" s="68" t="s">
        <v>1471</v>
      </c>
      <c r="B3393" s="68" t="s">
        <v>307</v>
      </c>
      <c r="C3393" s="68" t="s">
        <v>372</v>
      </c>
      <c r="D3393" s="68" t="s">
        <v>3</v>
      </c>
    </row>
    <row r="3394" spans="1:4" ht="41.45">
      <c r="A3394" s="68" t="s">
        <v>3705</v>
      </c>
      <c r="B3394" s="68" t="s">
        <v>307</v>
      </c>
      <c r="C3394" s="68" t="s">
        <v>372</v>
      </c>
      <c r="D3394" s="68" t="s">
        <v>3</v>
      </c>
    </row>
    <row r="3395" spans="1:4" ht="27.6">
      <c r="A3395" s="68" t="s">
        <v>3706</v>
      </c>
      <c r="B3395" s="68" t="s">
        <v>307</v>
      </c>
      <c r="C3395" s="68" t="s">
        <v>372</v>
      </c>
      <c r="D3395" s="68" t="s">
        <v>3</v>
      </c>
    </row>
    <row r="3396" spans="1:4">
      <c r="A3396" s="68" t="s">
        <v>1763</v>
      </c>
      <c r="B3396" s="68" t="s">
        <v>307</v>
      </c>
      <c r="C3396" s="68" t="s">
        <v>372</v>
      </c>
      <c r="D3396" s="68" t="s">
        <v>648</v>
      </c>
    </row>
    <row r="3397" spans="1:4" ht="27.6">
      <c r="A3397" s="68" t="s">
        <v>3707</v>
      </c>
      <c r="B3397" s="68" t="s">
        <v>307</v>
      </c>
      <c r="C3397" s="68" t="s">
        <v>372</v>
      </c>
      <c r="D3397" s="68" t="s">
        <v>648</v>
      </c>
    </row>
    <row r="3398" spans="1:4" ht="41.45">
      <c r="A3398" s="68" t="s">
        <v>3708</v>
      </c>
      <c r="B3398" s="68" t="s">
        <v>307</v>
      </c>
      <c r="C3398" s="68" t="s">
        <v>372</v>
      </c>
      <c r="D3398" s="68" t="s">
        <v>648</v>
      </c>
    </row>
    <row r="3399" spans="1:4" ht="41.45">
      <c r="A3399" s="68" t="s">
        <v>3709</v>
      </c>
      <c r="B3399" s="68" t="s">
        <v>307</v>
      </c>
      <c r="C3399" s="68" t="s">
        <v>372</v>
      </c>
      <c r="D3399" s="68" t="s">
        <v>648</v>
      </c>
    </row>
    <row r="3400" spans="1:4" ht="41.45">
      <c r="A3400" s="68" t="s">
        <v>3710</v>
      </c>
      <c r="B3400" s="68" t="s">
        <v>3711</v>
      </c>
      <c r="C3400" s="68" t="s">
        <v>365</v>
      </c>
      <c r="D3400" s="68" t="s">
        <v>48</v>
      </c>
    </row>
    <row r="3401" spans="1:4" ht="41.45">
      <c r="A3401" s="68" t="s">
        <v>3712</v>
      </c>
      <c r="B3401" s="68" t="s">
        <v>3711</v>
      </c>
      <c r="C3401" s="68" t="s">
        <v>365</v>
      </c>
      <c r="D3401" s="68" t="s">
        <v>48</v>
      </c>
    </row>
    <row r="3402" spans="1:4" ht="41.45">
      <c r="A3402" s="68" t="s">
        <v>3713</v>
      </c>
      <c r="B3402" s="68" t="s">
        <v>3711</v>
      </c>
      <c r="C3402" s="68" t="s">
        <v>365</v>
      </c>
      <c r="D3402" s="68" t="s">
        <v>648</v>
      </c>
    </row>
    <row r="3403" spans="1:4" ht="41.45">
      <c r="A3403" s="68" t="s">
        <v>3714</v>
      </c>
      <c r="B3403" s="68" t="s">
        <v>3711</v>
      </c>
      <c r="C3403" s="68" t="s">
        <v>365</v>
      </c>
      <c r="D3403" s="68" t="s">
        <v>48</v>
      </c>
    </row>
    <row r="3404" spans="1:4" ht="41.45">
      <c r="A3404" s="68" t="s">
        <v>3715</v>
      </c>
      <c r="B3404" s="68" t="s">
        <v>3711</v>
      </c>
      <c r="C3404" s="68" t="s">
        <v>365</v>
      </c>
      <c r="D3404" s="68" t="s">
        <v>48</v>
      </c>
    </row>
    <row r="3405" spans="1:4" ht="41.45">
      <c r="A3405" s="68" t="s">
        <v>3716</v>
      </c>
      <c r="B3405" s="68" t="s">
        <v>3711</v>
      </c>
      <c r="C3405" s="68" t="s">
        <v>365</v>
      </c>
      <c r="D3405" s="68" t="s">
        <v>48</v>
      </c>
    </row>
    <row r="3406" spans="1:4" ht="27.6">
      <c r="A3406" s="68" t="s">
        <v>3717</v>
      </c>
      <c r="B3406" s="68" t="s">
        <v>310</v>
      </c>
      <c r="C3406" s="68" t="s">
        <v>344</v>
      </c>
      <c r="D3406" s="68" t="s">
        <v>3</v>
      </c>
    </row>
    <row r="3407" spans="1:4" ht="27.6">
      <c r="A3407" s="68" t="s">
        <v>3718</v>
      </c>
      <c r="B3407" s="68" t="s">
        <v>310</v>
      </c>
      <c r="C3407" s="68" t="s">
        <v>344</v>
      </c>
      <c r="D3407" s="68" t="s">
        <v>3</v>
      </c>
    </row>
    <row r="3408" spans="1:4" ht="27.6">
      <c r="A3408" s="68" t="s">
        <v>3719</v>
      </c>
      <c r="B3408" s="68" t="s">
        <v>310</v>
      </c>
      <c r="C3408" s="68" t="s">
        <v>344</v>
      </c>
      <c r="D3408" s="68" t="s">
        <v>3</v>
      </c>
    </row>
    <row r="3409" spans="1:4" ht="27.6">
      <c r="A3409" s="68" t="s">
        <v>3720</v>
      </c>
      <c r="B3409" s="68" t="s">
        <v>310</v>
      </c>
      <c r="C3409" s="68" t="s">
        <v>344</v>
      </c>
      <c r="D3409" s="68" t="s">
        <v>646</v>
      </c>
    </row>
    <row r="3410" spans="1:4" ht="55.15">
      <c r="A3410" s="68" t="s">
        <v>3721</v>
      </c>
      <c r="B3410" s="68" t="s">
        <v>310</v>
      </c>
      <c r="C3410" s="68" t="s">
        <v>344</v>
      </c>
      <c r="D3410" s="68" t="s">
        <v>48</v>
      </c>
    </row>
    <row r="3411" spans="1:4" ht="41.45">
      <c r="A3411" s="68" t="s">
        <v>3722</v>
      </c>
      <c r="B3411" s="68" t="s">
        <v>310</v>
      </c>
      <c r="C3411" s="68" t="s">
        <v>344</v>
      </c>
      <c r="D3411" s="68" t="s">
        <v>48</v>
      </c>
    </row>
    <row r="3412" spans="1:4" ht="41.45">
      <c r="A3412" s="68" t="s">
        <v>3723</v>
      </c>
      <c r="B3412" s="68" t="s">
        <v>310</v>
      </c>
      <c r="C3412" s="68" t="s">
        <v>344</v>
      </c>
      <c r="D3412" s="68" t="s">
        <v>648</v>
      </c>
    </row>
    <row r="3413" spans="1:4" ht="27.6">
      <c r="A3413" s="68" t="s">
        <v>3724</v>
      </c>
      <c r="B3413" s="68" t="s">
        <v>310</v>
      </c>
      <c r="C3413" s="68" t="s">
        <v>344</v>
      </c>
      <c r="D3413" s="68" t="s">
        <v>648</v>
      </c>
    </row>
    <row r="3414" spans="1:4" ht="55.15">
      <c r="A3414" s="68" t="s">
        <v>3725</v>
      </c>
      <c r="B3414" s="68" t="s">
        <v>310</v>
      </c>
      <c r="C3414" s="68" t="s">
        <v>344</v>
      </c>
      <c r="D3414" s="68" t="s">
        <v>648</v>
      </c>
    </row>
    <row r="3415" spans="1:4" ht="27.6">
      <c r="A3415" s="68" t="s">
        <v>3726</v>
      </c>
      <c r="B3415" s="68" t="s">
        <v>310</v>
      </c>
      <c r="C3415" s="68" t="s">
        <v>344</v>
      </c>
      <c r="D3415" s="68" t="s">
        <v>648</v>
      </c>
    </row>
    <row r="3416" spans="1:4" ht="41.45">
      <c r="A3416" s="68" t="s">
        <v>3727</v>
      </c>
      <c r="B3416" s="68" t="s">
        <v>310</v>
      </c>
      <c r="C3416" s="68" t="s">
        <v>344</v>
      </c>
      <c r="D3416" s="68" t="s">
        <v>3</v>
      </c>
    </row>
    <row r="3417" spans="1:4" ht="27.6">
      <c r="A3417" s="68" t="s">
        <v>3728</v>
      </c>
      <c r="B3417" s="68" t="s">
        <v>310</v>
      </c>
      <c r="C3417" s="68" t="s">
        <v>344</v>
      </c>
      <c r="D3417" s="68" t="s">
        <v>48</v>
      </c>
    </row>
    <row r="3418" spans="1:4" ht="27.6">
      <c r="A3418" s="68" t="s">
        <v>3729</v>
      </c>
      <c r="B3418" s="68" t="s">
        <v>310</v>
      </c>
      <c r="C3418" s="68" t="s">
        <v>344</v>
      </c>
      <c r="D3418" s="68" t="s">
        <v>48</v>
      </c>
    </row>
    <row r="3419" spans="1:4" ht="27.6">
      <c r="A3419" s="68" t="s">
        <v>3730</v>
      </c>
      <c r="B3419" s="68" t="s">
        <v>310</v>
      </c>
      <c r="C3419" s="68" t="s">
        <v>344</v>
      </c>
      <c r="D3419" s="68" t="s">
        <v>48</v>
      </c>
    </row>
    <row r="3420" spans="1:4" ht="41.45">
      <c r="A3420" s="68" t="s">
        <v>3731</v>
      </c>
      <c r="B3420" s="68" t="s">
        <v>310</v>
      </c>
      <c r="C3420" s="68" t="s">
        <v>344</v>
      </c>
      <c r="D3420" s="68" t="s">
        <v>648</v>
      </c>
    </row>
    <row r="3421" spans="1:4" ht="27.6">
      <c r="A3421" s="68" t="s">
        <v>3732</v>
      </c>
      <c r="B3421" s="68" t="s">
        <v>310</v>
      </c>
      <c r="C3421" s="68" t="s">
        <v>344</v>
      </c>
      <c r="D3421" s="68" t="s">
        <v>3</v>
      </c>
    </row>
    <row r="3422" spans="1:4" ht="55.15">
      <c r="A3422" s="68" t="s">
        <v>3733</v>
      </c>
      <c r="B3422" s="68" t="s">
        <v>310</v>
      </c>
      <c r="C3422" s="68" t="s">
        <v>344</v>
      </c>
      <c r="D3422" s="68" t="s">
        <v>3</v>
      </c>
    </row>
    <row r="3423" spans="1:4" ht="27.6">
      <c r="A3423" s="68" t="s">
        <v>3734</v>
      </c>
      <c r="B3423" s="68" t="s">
        <v>310</v>
      </c>
      <c r="C3423" s="68" t="s">
        <v>344</v>
      </c>
      <c r="D3423" s="68" t="s">
        <v>48</v>
      </c>
    </row>
    <row r="3424" spans="1:4" ht="27.6">
      <c r="A3424" s="68" t="s">
        <v>3735</v>
      </c>
      <c r="B3424" s="68" t="s">
        <v>310</v>
      </c>
      <c r="C3424" s="68" t="s">
        <v>344</v>
      </c>
      <c r="D3424" s="68" t="s">
        <v>3</v>
      </c>
    </row>
    <row r="3425" spans="1:4" ht="27.6">
      <c r="A3425" s="68" t="s">
        <v>3736</v>
      </c>
      <c r="B3425" s="68" t="s">
        <v>310</v>
      </c>
      <c r="C3425" s="68" t="s">
        <v>344</v>
      </c>
      <c r="D3425" s="68" t="s">
        <v>648</v>
      </c>
    </row>
    <row r="3426" spans="1:4" ht="27.6">
      <c r="A3426" s="68" t="s">
        <v>3737</v>
      </c>
      <c r="B3426" s="68" t="s">
        <v>310</v>
      </c>
      <c r="C3426" s="68" t="s">
        <v>344</v>
      </c>
      <c r="D3426" s="68" t="s">
        <v>648</v>
      </c>
    </row>
    <row r="3427" spans="1:4" ht="27.6">
      <c r="A3427" s="68" t="s">
        <v>3737</v>
      </c>
      <c r="B3427" s="68" t="s">
        <v>310</v>
      </c>
      <c r="C3427" s="68" t="s">
        <v>344</v>
      </c>
      <c r="D3427" s="68" t="s">
        <v>648</v>
      </c>
    </row>
    <row r="3428" spans="1:4" ht="41.45">
      <c r="A3428" s="68" t="s">
        <v>3738</v>
      </c>
      <c r="B3428" s="68" t="s">
        <v>310</v>
      </c>
      <c r="C3428" s="68" t="s">
        <v>344</v>
      </c>
      <c r="D3428" s="68" t="s">
        <v>48</v>
      </c>
    </row>
    <row r="3429" spans="1:4" ht="55.15">
      <c r="A3429" s="68" t="s">
        <v>3739</v>
      </c>
      <c r="B3429" s="68" t="s">
        <v>310</v>
      </c>
      <c r="C3429" s="68" t="s">
        <v>344</v>
      </c>
      <c r="D3429" s="68" t="s">
        <v>648</v>
      </c>
    </row>
    <row r="3430" spans="1:4" ht="41.45">
      <c r="A3430" s="68" t="s">
        <v>3740</v>
      </c>
      <c r="B3430" s="68" t="s">
        <v>310</v>
      </c>
      <c r="C3430" s="68" t="s">
        <v>344</v>
      </c>
      <c r="D3430" s="68" t="s">
        <v>648</v>
      </c>
    </row>
    <row r="3431" spans="1:4" ht="27.6">
      <c r="A3431" s="68" t="s">
        <v>3741</v>
      </c>
      <c r="B3431" s="68" t="s">
        <v>310</v>
      </c>
      <c r="C3431" s="68" t="s">
        <v>344</v>
      </c>
      <c r="D3431" s="68" t="s">
        <v>648</v>
      </c>
    </row>
    <row r="3432" spans="1:4" ht="55.15">
      <c r="A3432" s="68" t="s">
        <v>3742</v>
      </c>
      <c r="B3432" s="68" t="s">
        <v>310</v>
      </c>
      <c r="C3432" s="68" t="s">
        <v>344</v>
      </c>
      <c r="D3432" s="68" t="s">
        <v>48</v>
      </c>
    </row>
    <row r="3433" spans="1:4" ht="27.6">
      <c r="A3433" s="68" t="s">
        <v>3743</v>
      </c>
      <c r="B3433" s="68" t="s">
        <v>312</v>
      </c>
      <c r="C3433" s="68" t="s">
        <v>364</v>
      </c>
      <c r="D3433" s="68" t="s">
        <v>48</v>
      </c>
    </row>
    <row r="3434" spans="1:4" ht="27.6">
      <c r="A3434" s="68" t="s">
        <v>3744</v>
      </c>
      <c r="B3434" s="68" t="s">
        <v>312</v>
      </c>
      <c r="C3434" s="68" t="s">
        <v>364</v>
      </c>
      <c r="D3434" s="68" t="s">
        <v>3</v>
      </c>
    </row>
    <row r="3435" spans="1:4">
      <c r="A3435" s="68" t="s">
        <v>1735</v>
      </c>
      <c r="B3435" s="68" t="s">
        <v>312</v>
      </c>
      <c r="C3435" s="68" t="s">
        <v>364</v>
      </c>
      <c r="D3435" s="68" t="s">
        <v>648</v>
      </c>
    </row>
    <row r="3436" spans="1:4" ht="27.6">
      <c r="A3436" s="68" t="s">
        <v>3745</v>
      </c>
      <c r="B3436" s="68" t="s">
        <v>312</v>
      </c>
      <c r="C3436" s="68" t="s">
        <v>364</v>
      </c>
      <c r="D3436" s="68" t="s">
        <v>48</v>
      </c>
    </row>
    <row r="3437" spans="1:4" ht="27.6">
      <c r="A3437" s="68" t="s">
        <v>3746</v>
      </c>
      <c r="B3437" s="68" t="s">
        <v>312</v>
      </c>
      <c r="C3437" s="68" t="s">
        <v>364</v>
      </c>
      <c r="D3437" s="68" t="s">
        <v>48</v>
      </c>
    </row>
    <row r="3438" spans="1:4" ht="27.6">
      <c r="A3438" s="68" t="s">
        <v>3747</v>
      </c>
      <c r="B3438" s="68" t="s">
        <v>312</v>
      </c>
      <c r="C3438" s="68" t="s">
        <v>364</v>
      </c>
      <c r="D3438" s="68" t="s">
        <v>48</v>
      </c>
    </row>
    <row r="3439" spans="1:4">
      <c r="A3439" s="68" t="s">
        <v>3748</v>
      </c>
      <c r="B3439" s="68" t="s">
        <v>312</v>
      </c>
      <c r="C3439" s="68" t="s">
        <v>364</v>
      </c>
      <c r="D3439" s="68" t="s">
        <v>648</v>
      </c>
    </row>
    <row r="3440" spans="1:4" ht="27.6">
      <c r="A3440" s="68" t="s">
        <v>1699</v>
      </c>
      <c r="B3440" s="68" t="s">
        <v>312</v>
      </c>
      <c r="C3440" s="68" t="s">
        <v>364</v>
      </c>
      <c r="D3440" s="68" t="s">
        <v>3</v>
      </c>
    </row>
    <row r="3441" spans="1:4" ht="41.45">
      <c r="A3441" s="68" t="s">
        <v>3749</v>
      </c>
      <c r="B3441" s="68" t="s">
        <v>312</v>
      </c>
      <c r="C3441" s="68" t="s">
        <v>364</v>
      </c>
      <c r="D3441" s="68" t="s">
        <v>48</v>
      </c>
    </row>
    <row r="3442" spans="1:4" ht="27.6">
      <c r="A3442" s="68" t="s">
        <v>3750</v>
      </c>
      <c r="B3442" s="68" t="s">
        <v>312</v>
      </c>
      <c r="C3442" s="68" t="s">
        <v>364</v>
      </c>
      <c r="D3442" s="68" t="s">
        <v>48</v>
      </c>
    </row>
    <row r="3443" spans="1:4" ht="27.6">
      <c r="A3443" s="68" t="s">
        <v>3751</v>
      </c>
      <c r="B3443" s="68" t="s">
        <v>312</v>
      </c>
      <c r="C3443" s="68" t="s">
        <v>364</v>
      </c>
      <c r="D3443" s="68" t="s">
        <v>48</v>
      </c>
    </row>
    <row r="3444" spans="1:4" ht="27.6">
      <c r="A3444" s="68" t="s">
        <v>3752</v>
      </c>
      <c r="B3444" s="68" t="s">
        <v>312</v>
      </c>
      <c r="C3444" s="68" t="s">
        <v>364</v>
      </c>
      <c r="D3444" s="68" t="s">
        <v>48</v>
      </c>
    </row>
    <row r="3445" spans="1:4" ht="27.6">
      <c r="A3445" s="68" t="s">
        <v>3753</v>
      </c>
      <c r="B3445" s="68" t="s">
        <v>312</v>
      </c>
      <c r="C3445" s="68" t="s">
        <v>364</v>
      </c>
      <c r="D3445" s="68" t="s">
        <v>648</v>
      </c>
    </row>
    <row r="3446" spans="1:4" ht="27.6">
      <c r="A3446" s="68" t="s">
        <v>3754</v>
      </c>
      <c r="B3446" s="68" t="s">
        <v>312</v>
      </c>
      <c r="C3446" s="68" t="s">
        <v>364</v>
      </c>
      <c r="D3446" s="68" t="s">
        <v>48</v>
      </c>
    </row>
    <row r="3447" spans="1:4">
      <c r="A3447" s="68" t="s">
        <v>3755</v>
      </c>
      <c r="B3447" s="68" t="s">
        <v>312</v>
      </c>
      <c r="C3447" s="68" t="s">
        <v>364</v>
      </c>
      <c r="D3447" s="68" t="s">
        <v>3</v>
      </c>
    </row>
    <row r="3448" spans="1:4" ht="27.6">
      <c r="A3448" s="68" t="s">
        <v>3756</v>
      </c>
      <c r="B3448" s="68" t="s">
        <v>313</v>
      </c>
      <c r="C3448" s="68" t="s">
        <v>365</v>
      </c>
      <c r="D3448" s="68" t="s">
        <v>648</v>
      </c>
    </row>
    <row r="3449" spans="1:4" ht="27.6">
      <c r="A3449" s="68" t="s">
        <v>3757</v>
      </c>
      <c r="B3449" s="68" t="s">
        <v>313</v>
      </c>
      <c r="C3449" s="68" t="s">
        <v>365</v>
      </c>
      <c r="D3449" s="68" t="s">
        <v>48</v>
      </c>
    </row>
    <row r="3450" spans="1:4" ht="27.6">
      <c r="A3450" s="68" t="s">
        <v>3758</v>
      </c>
      <c r="B3450" s="68" t="s">
        <v>313</v>
      </c>
      <c r="C3450" s="68" t="s">
        <v>365</v>
      </c>
      <c r="D3450" s="68" t="s">
        <v>48</v>
      </c>
    </row>
    <row r="3451" spans="1:4" ht="27.6">
      <c r="A3451" s="68" t="s">
        <v>3759</v>
      </c>
      <c r="B3451" s="68" t="s">
        <v>313</v>
      </c>
      <c r="C3451" s="68" t="s">
        <v>365</v>
      </c>
      <c r="D3451" s="68" t="s">
        <v>48</v>
      </c>
    </row>
    <row r="3452" spans="1:4" ht="41.45">
      <c r="A3452" s="68" t="s">
        <v>3760</v>
      </c>
      <c r="B3452" s="68" t="s">
        <v>313</v>
      </c>
      <c r="C3452" s="68" t="s">
        <v>365</v>
      </c>
      <c r="D3452" s="68" t="s">
        <v>3</v>
      </c>
    </row>
    <row r="3453" spans="1:4" ht="27.6">
      <c r="A3453" s="68" t="s">
        <v>3761</v>
      </c>
      <c r="B3453" s="68" t="s">
        <v>313</v>
      </c>
      <c r="C3453" s="68" t="s">
        <v>365</v>
      </c>
      <c r="D3453" s="68" t="s">
        <v>48</v>
      </c>
    </row>
    <row r="3454" spans="1:4" ht="27.6">
      <c r="A3454" s="68" t="s">
        <v>3762</v>
      </c>
      <c r="B3454" s="68" t="s">
        <v>313</v>
      </c>
      <c r="C3454" s="68" t="s">
        <v>365</v>
      </c>
      <c r="D3454" s="68" t="s">
        <v>48</v>
      </c>
    </row>
    <row r="3455" spans="1:4" ht="27.6">
      <c r="A3455" s="68" t="s">
        <v>3763</v>
      </c>
      <c r="B3455" s="68" t="s">
        <v>313</v>
      </c>
      <c r="C3455" s="68" t="s">
        <v>365</v>
      </c>
      <c r="D3455" s="68" t="s">
        <v>48</v>
      </c>
    </row>
    <row r="3456" spans="1:4" ht="27.6">
      <c r="A3456" s="68" t="s">
        <v>3764</v>
      </c>
      <c r="B3456" s="68" t="s">
        <v>313</v>
      </c>
      <c r="C3456" s="68" t="s">
        <v>365</v>
      </c>
      <c r="D3456" s="68" t="s">
        <v>48</v>
      </c>
    </row>
    <row r="3457" spans="1:4">
      <c r="A3457" s="68" t="s">
        <v>3765</v>
      </c>
      <c r="B3457" s="68" t="s">
        <v>313</v>
      </c>
      <c r="C3457" s="68" t="s">
        <v>365</v>
      </c>
      <c r="D3457" s="68" t="s">
        <v>646</v>
      </c>
    </row>
    <row r="3458" spans="1:4" ht="27.6">
      <c r="A3458" s="68" t="s">
        <v>3766</v>
      </c>
      <c r="B3458" s="68" t="s">
        <v>313</v>
      </c>
      <c r="C3458" s="68" t="s">
        <v>365</v>
      </c>
      <c r="D3458" s="68" t="s">
        <v>48</v>
      </c>
    </row>
    <row r="3459" spans="1:4">
      <c r="A3459" s="68" t="s">
        <v>3767</v>
      </c>
      <c r="B3459" s="68" t="s">
        <v>313</v>
      </c>
      <c r="C3459" s="68" t="s">
        <v>365</v>
      </c>
      <c r="D3459" s="68" t="s">
        <v>646</v>
      </c>
    </row>
    <row r="3460" spans="1:4" ht="27.6">
      <c r="A3460" s="68" t="s">
        <v>3768</v>
      </c>
      <c r="B3460" s="68" t="s">
        <v>313</v>
      </c>
      <c r="C3460" s="68" t="s">
        <v>365</v>
      </c>
      <c r="D3460" s="68" t="s">
        <v>48</v>
      </c>
    </row>
    <row r="3461" spans="1:4" ht="27.6">
      <c r="A3461" s="68" t="s">
        <v>3769</v>
      </c>
      <c r="B3461" s="68" t="s">
        <v>313</v>
      </c>
      <c r="C3461" s="68" t="s">
        <v>365</v>
      </c>
      <c r="D3461" s="68" t="s">
        <v>48</v>
      </c>
    </row>
    <row r="3462" spans="1:4" ht="27.6">
      <c r="A3462" s="68" t="s">
        <v>3770</v>
      </c>
      <c r="B3462" s="68" t="s">
        <v>313</v>
      </c>
      <c r="C3462" s="68" t="s">
        <v>365</v>
      </c>
      <c r="D3462" s="68" t="s">
        <v>48</v>
      </c>
    </row>
    <row r="3463" spans="1:4" ht="27.6">
      <c r="A3463" s="68" t="s">
        <v>3771</v>
      </c>
      <c r="B3463" s="68" t="s">
        <v>313</v>
      </c>
      <c r="C3463" s="68" t="s">
        <v>365</v>
      </c>
      <c r="D3463" s="68" t="s">
        <v>48</v>
      </c>
    </row>
    <row r="3464" spans="1:4" ht="27.6">
      <c r="A3464" s="68" t="s">
        <v>3772</v>
      </c>
      <c r="B3464" s="68" t="s">
        <v>313</v>
      </c>
      <c r="C3464" s="68" t="s">
        <v>365</v>
      </c>
      <c r="D3464" s="68" t="s">
        <v>48</v>
      </c>
    </row>
    <row r="3465" spans="1:4" ht="27.6">
      <c r="A3465" s="68" t="s">
        <v>3773</v>
      </c>
      <c r="B3465" s="68" t="s">
        <v>313</v>
      </c>
      <c r="C3465" s="68" t="s">
        <v>365</v>
      </c>
      <c r="D3465" s="68" t="s">
        <v>648</v>
      </c>
    </row>
    <row r="3466" spans="1:4">
      <c r="A3466" s="68" t="s">
        <v>3143</v>
      </c>
      <c r="B3466" s="68" t="s">
        <v>313</v>
      </c>
      <c r="C3466" s="68" t="s">
        <v>365</v>
      </c>
      <c r="D3466" s="68" t="s">
        <v>646</v>
      </c>
    </row>
    <row r="3467" spans="1:4" ht="27.6">
      <c r="A3467" s="68" t="s">
        <v>3774</v>
      </c>
      <c r="B3467" s="68" t="s">
        <v>313</v>
      </c>
      <c r="C3467" s="68" t="s">
        <v>365</v>
      </c>
      <c r="D3467" s="68" t="s">
        <v>48</v>
      </c>
    </row>
    <row r="3468" spans="1:4" ht="27.6">
      <c r="A3468" s="68" t="s">
        <v>1871</v>
      </c>
      <c r="B3468" s="68" t="s">
        <v>313</v>
      </c>
      <c r="C3468" s="68" t="s">
        <v>365</v>
      </c>
      <c r="D3468" s="68" t="s">
        <v>48</v>
      </c>
    </row>
    <row r="3469" spans="1:4" ht="27.6">
      <c r="A3469" s="68" t="s">
        <v>3775</v>
      </c>
      <c r="B3469" s="68" t="s">
        <v>313</v>
      </c>
      <c r="C3469" s="68" t="s">
        <v>365</v>
      </c>
      <c r="D3469" s="68" t="s">
        <v>48</v>
      </c>
    </row>
    <row r="3470" spans="1:4" ht="27.6">
      <c r="A3470" s="68" t="s">
        <v>3776</v>
      </c>
      <c r="B3470" s="68" t="s">
        <v>313</v>
      </c>
      <c r="C3470" s="68" t="s">
        <v>365</v>
      </c>
      <c r="D3470" s="68" t="s">
        <v>48</v>
      </c>
    </row>
    <row r="3471" spans="1:4">
      <c r="A3471" s="68" t="s">
        <v>3777</v>
      </c>
      <c r="B3471" s="68" t="s">
        <v>313</v>
      </c>
      <c r="C3471" s="68" t="s">
        <v>365</v>
      </c>
      <c r="D3471" s="68" t="s">
        <v>648</v>
      </c>
    </row>
    <row r="3472" spans="1:4" ht="27.6">
      <c r="A3472" s="68" t="s">
        <v>3778</v>
      </c>
      <c r="B3472" s="68" t="s">
        <v>313</v>
      </c>
      <c r="C3472" s="68" t="s">
        <v>365</v>
      </c>
      <c r="D3472" s="68" t="s">
        <v>48</v>
      </c>
    </row>
    <row r="3473" spans="1:4" ht="27.6">
      <c r="A3473" s="68" t="s">
        <v>3779</v>
      </c>
      <c r="B3473" s="68" t="s">
        <v>313</v>
      </c>
      <c r="C3473" s="68" t="s">
        <v>365</v>
      </c>
      <c r="D3473" s="68" t="s">
        <v>48</v>
      </c>
    </row>
    <row r="3474" spans="1:4" ht="41.45">
      <c r="A3474" s="68" t="s">
        <v>3780</v>
      </c>
      <c r="B3474" s="68" t="s">
        <v>313</v>
      </c>
      <c r="C3474" s="68" t="s">
        <v>365</v>
      </c>
      <c r="D3474" s="68" t="s">
        <v>648</v>
      </c>
    </row>
    <row r="3475" spans="1:4" ht="27.6">
      <c r="A3475" s="68" t="s">
        <v>3781</v>
      </c>
      <c r="B3475" s="68" t="s">
        <v>313</v>
      </c>
      <c r="C3475" s="68" t="s">
        <v>365</v>
      </c>
      <c r="D3475" s="68" t="s">
        <v>3</v>
      </c>
    </row>
    <row r="3476" spans="1:4" ht="27.6">
      <c r="A3476" s="68" t="s">
        <v>2016</v>
      </c>
      <c r="B3476" s="68" t="s">
        <v>313</v>
      </c>
      <c r="C3476" s="68" t="s">
        <v>365</v>
      </c>
      <c r="D3476" s="68" t="s">
        <v>646</v>
      </c>
    </row>
    <row r="3477" spans="1:4" ht="27.6">
      <c r="A3477" s="68" t="s">
        <v>3782</v>
      </c>
      <c r="B3477" s="68" t="s">
        <v>313</v>
      </c>
      <c r="C3477" s="68" t="s">
        <v>365</v>
      </c>
      <c r="D3477" s="68" t="s">
        <v>48</v>
      </c>
    </row>
    <row r="3478" spans="1:4" ht="27.6">
      <c r="A3478" s="68" t="s">
        <v>3783</v>
      </c>
      <c r="B3478" s="68" t="s">
        <v>313</v>
      </c>
      <c r="C3478" s="68" t="s">
        <v>365</v>
      </c>
      <c r="D3478" s="68" t="s">
        <v>3</v>
      </c>
    </row>
    <row r="3479" spans="1:4" ht="27.6">
      <c r="A3479" s="68" t="s">
        <v>3784</v>
      </c>
      <c r="B3479" s="68" t="s">
        <v>313</v>
      </c>
      <c r="C3479" s="68" t="s">
        <v>365</v>
      </c>
      <c r="D3479" s="68" t="s">
        <v>3</v>
      </c>
    </row>
    <row r="3480" spans="1:4">
      <c r="A3480" s="68" t="s">
        <v>3785</v>
      </c>
      <c r="B3480" s="68" t="s">
        <v>313</v>
      </c>
      <c r="C3480" s="68" t="s">
        <v>365</v>
      </c>
      <c r="D3480" s="68" t="s">
        <v>646</v>
      </c>
    </row>
    <row r="3481" spans="1:4">
      <c r="A3481" s="68" t="s">
        <v>3786</v>
      </c>
      <c r="B3481" s="68" t="s">
        <v>313</v>
      </c>
      <c r="C3481" s="68" t="s">
        <v>365</v>
      </c>
      <c r="D3481" s="68" t="s">
        <v>646</v>
      </c>
    </row>
    <row r="3482" spans="1:4" ht="27.6">
      <c r="A3482" s="68" t="s">
        <v>3787</v>
      </c>
      <c r="B3482" s="68" t="s">
        <v>313</v>
      </c>
      <c r="C3482" s="68" t="s">
        <v>365</v>
      </c>
      <c r="D3482" s="68" t="s">
        <v>3</v>
      </c>
    </row>
    <row r="3483" spans="1:4">
      <c r="A3483" s="68" t="s">
        <v>3788</v>
      </c>
      <c r="B3483" s="68" t="s">
        <v>313</v>
      </c>
      <c r="C3483" s="68" t="s">
        <v>365</v>
      </c>
      <c r="D3483" s="68" t="s">
        <v>648</v>
      </c>
    </row>
    <row r="3484" spans="1:4">
      <c r="A3484" s="68" t="s">
        <v>3789</v>
      </c>
      <c r="B3484" s="68" t="s">
        <v>313</v>
      </c>
      <c r="C3484" s="68" t="s">
        <v>365</v>
      </c>
      <c r="D3484" s="68" t="s">
        <v>648</v>
      </c>
    </row>
    <row r="3485" spans="1:4" ht="27.6">
      <c r="A3485" s="68" t="s">
        <v>3790</v>
      </c>
      <c r="B3485" s="68" t="s">
        <v>313</v>
      </c>
      <c r="C3485" s="68" t="s">
        <v>365</v>
      </c>
      <c r="D3485" s="68" t="s">
        <v>48</v>
      </c>
    </row>
    <row r="3486" spans="1:4">
      <c r="A3486" s="68" t="s">
        <v>3791</v>
      </c>
      <c r="B3486" s="68" t="s">
        <v>313</v>
      </c>
      <c r="C3486" s="68" t="s">
        <v>365</v>
      </c>
      <c r="D3486" s="68" t="s">
        <v>3</v>
      </c>
    </row>
    <row r="3487" spans="1:4">
      <c r="A3487" s="68" t="s">
        <v>3792</v>
      </c>
      <c r="B3487" s="68" t="s">
        <v>313</v>
      </c>
      <c r="C3487" s="68" t="s">
        <v>365</v>
      </c>
      <c r="D3487" s="68" t="s">
        <v>648</v>
      </c>
    </row>
    <row r="3488" spans="1:4" ht="27.6">
      <c r="A3488" s="68" t="s">
        <v>3793</v>
      </c>
      <c r="B3488" s="68" t="s">
        <v>313</v>
      </c>
      <c r="C3488" s="68" t="s">
        <v>365</v>
      </c>
      <c r="D3488" s="68" t="s">
        <v>648</v>
      </c>
    </row>
    <row r="3489" spans="1:4">
      <c r="A3489" s="68" t="s">
        <v>3794</v>
      </c>
      <c r="B3489" s="68" t="s">
        <v>313</v>
      </c>
      <c r="C3489" s="68" t="s">
        <v>365</v>
      </c>
      <c r="D3489" s="68" t="s">
        <v>646</v>
      </c>
    </row>
    <row r="3490" spans="1:4">
      <c r="A3490" s="68" t="s">
        <v>3795</v>
      </c>
      <c r="B3490" s="68" t="s">
        <v>313</v>
      </c>
      <c r="C3490" s="68" t="s">
        <v>365</v>
      </c>
      <c r="D3490" s="68" t="s">
        <v>646</v>
      </c>
    </row>
    <row r="3491" spans="1:4" ht="27.6">
      <c r="A3491" s="68" t="s">
        <v>3796</v>
      </c>
      <c r="B3491" s="68" t="s">
        <v>313</v>
      </c>
      <c r="C3491" s="68" t="s">
        <v>365</v>
      </c>
      <c r="D3491" s="68" t="s">
        <v>648</v>
      </c>
    </row>
    <row r="3492" spans="1:4" ht="27.6">
      <c r="A3492" s="68" t="s">
        <v>3797</v>
      </c>
      <c r="B3492" s="68" t="s">
        <v>313</v>
      </c>
      <c r="C3492" s="68" t="s">
        <v>365</v>
      </c>
      <c r="D3492" s="68" t="s">
        <v>648</v>
      </c>
    </row>
    <row r="3493" spans="1:4" ht="41.45">
      <c r="A3493" s="68" t="s">
        <v>3798</v>
      </c>
      <c r="B3493" s="68" t="s">
        <v>313</v>
      </c>
      <c r="C3493" s="68" t="s">
        <v>365</v>
      </c>
      <c r="D3493" s="68" t="s">
        <v>48</v>
      </c>
    </row>
    <row r="3494" spans="1:4" ht="27.6">
      <c r="A3494" s="68" t="s">
        <v>729</v>
      </c>
      <c r="B3494" s="68" t="s">
        <v>313</v>
      </c>
      <c r="C3494" s="68" t="s">
        <v>365</v>
      </c>
      <c r="D3494" s="68" t="s">
        <v>48</v>
      </c>
    </row>
    <row r="3495" spans="1:4" ht="41.45">
      <c r="A3495" s="68" t="s">
        <v>3799</v>
      </c>
      <c r="B3495" s="68" t="s">
        <v>313</v>
      </c>
      <c r="C3495" s="68" t="s">
        <v>365</v>
      </c>
      <c r="D3495" s="68" t="s">
        <v>648</v>
      </c>
    </row>
    <row r="3496" spans="1:4" ht="27.6">
      <c r="A3496" s="68" t="s">
        <v>3800</v>
      </c>
      <c r="B3496" s="68" t="s">
        <v>313</v>
      </c>
      <c r="C3496" s="68" t="s">
        <v>365</v>
      </c>
      <c r="D3496" s="68" t="s">
        <v>48</v>
      </c>
    </row>
    <row r="3497" spans="1:4" ht="27.6">
      <c r="A3497" s="68" t="s">
        <v>3801</v>
      </c>
      <c r="B3497" s="68" t="s">
        <v>313</v>
      </c>
      <c r="C3497" s="68" t="s">
        <v>365</v>
      </c>
      <c r="D3497" s="68" t="s">
        <v>48</v>
      </c>
    </row>
    <row r="3498" spans="1:4" ht="27.6">
      <c r="A3498" s="68" t="s">
        <v>3802</v>
      </c>
      <c r="B3498" s="68" t="s">
        <v>313</v>
      </c>
      <c r="C3498" s="68" t="s">
        <v>365</v>
      </c>
      <c r="D3498" s="68" t="s">
        <v>48</v>
      </c>
    </row>
    <row r="3499" spans="1:4" ht="27.6">
      <c r="A3499" s="68" t="s">
        <v>3803</v>
      </c>
      <c r="B3499" s="68" t="s">
        <v>313</v>
      </c>
      <c r="C3499" s="68" t="s">
        <v>365</v>
      </c>
      <c r="D3499" s="68" t="s">
        <v>48</v>
      </c>
    </row>
    <row r="3500" spans="1:4" ht="27.6">
      <c r="A3500" s="68" t="s">
        <v>3804</v>
      </c>
      <c r="B3500" s="68" t="s">
        <v>314</v>
      </c>
      <c r="C3500" s="68" t="s">
        <v>368</v>
      </c>
      <c r="D3500" s="68" t="s">
        <v>48</v>
      </c>
    </row>
    <row r="3501" spans="1:4">
      <c r="A3501" s="68" t="s">
        <v>3805</v>
      </c>
      <c r="B3501" s="68" t="s">
        <v>314</v>
      </c>
      <c r="C3501" s="68" t="s">
        <v>368</v>
      </c>
      <c r="D3501" s="68" t="s">
        <v>646</v>
      </c>
    </row>
    <row r="3502" spans="1:4">
      <c r="A3502" s="68" t="s">
        <v>3806</v>
      </c>
      <c r="B3502" s="68" t="s">
        <v>314</v>
      </c>
      <c r="C3502" s="68" t="s">
        <v>368</v>
      </c>
      <c r="D3502" s="68" t="s">
        <v>3</v>
      </c>
    </row>
    <row r="3503" spans="1:4" ht="27.6">
      <c r="A3503" s="68" t="s">
        <v>3807</v>
      </c>
      <c r="B3503" s="68" t="s">
        <v>314</v>
      </c>
      <c r="C3503" s="68" t="s">
        <v>368</v>
      </c>
      <c r="D3503" s="68" t="s">
        <v>48</v>
      </c>
    </row>
    <row r="3504" spans="1:4" ht="27.6">
      <c r="A3504" s="68" t="s">
        <v>3808</v>
      </c>
      <c r="B3504" s="68" t="s">
        <v>314</v>
      </c>
      <c r="C3504" s="68" t="s">
        <v>368</v>
      </c>
      <c r="D3504" s="68" t="s">
        <v>648</v>
      </c>
    </row>
    <row r="3505" spans="1:4">
      <c r="A3505" s="68" t="s">
        <v>3809</v>
      </c>
      <c r="B3505" s="68" t="s">
        <v>314</v>
      </c>
      <c r="C3505" s="68" t="s">
        <v>368</v>
      </c>
      <c r="D3505" s="68" t="s">
        <v>648</v>
      </c>
    </row>
    <row r="3506" spans="1:4" ht="27.6">
      <c r="A3506" s="68" t="s">
        <v>3809</v>
      </c>
      <c r="B3506" s="68" t="s">
        <v>314</v>
      </c>
      <c r="C3506" s="68" t="s">
        <v>368</v>
      </c>
      <c r="D3506" s="68" t="s">
        <v>48</v>
      </c>
    </row>
    <row r="3507" spans="1:4" ht="27.6">
      <c r="A3507" s="68" t="s">
        <v>3810</v>
      </c>
      <c r="B3507" s="68" t="s">
        <v>314</v>
      </c>
      <c r="C3507" s="68" t="s">
        <v>368</v>
      </c>
      <c r="D3507" s="68" t="s">
        <v>48</v>
      </c>
    </row>
    <row r="3508" spans="1:4" ht="27.6">
      <c r="A3508" s="68" t="s">
        <v>3811</v>
      </c>
      <c r="B3508" s="68" t="s">
        <v>314</v>
      </c>
      <c r="C3508" s="68" t="s">
        <v>368</v>
      </c>
      <c r="D3508" s="68" t="s">
        <v>48</v>
      </c>
    </row>
    <row r="3509" spans="1:4">
      <c r="A3509" s="68" t="s">
        <v>3812</v>
      </c>
      <c r="B3509" s="68" t="s">
        <v>314</v>
      </c>
      <c r="C3509" s="68" t="s">
        <v>368</v>
      </c>
      <c r="D3509" s="68" t="s">
        <v>3</v>
      </c>
    </row>
    <row r="3510" spans="1:4" ht="27.6">
      <c r="A3510" s="68" t="s">
        <v>3813</v>
      </c>
      <c r="B3510" s="68" t="s">
        <v>314</v>
      </c>
      <c r="C3510" s="68" t="s">
        <v>368</v>
      </c>
      <c r="D3510" s="68" t="s">
        <v>3</v>
      </c>
    </row>
    <row r="3511" spans="1:4" ht="27.6">
      <c r="A3511" s="68" t="s">
        <v>1222</v>
      </c>
      <c r="B3511" s="68" t="s">
        <v>314</v>
      </c>
      <c r="C3511" s="68" t="s">
        <v>368</v>
      </c>
      <c r="D3511" s="68" t="s">
        <v>646</v>
      </c>
    </row>
    <row r="3512" spans="1:4" ht="27.6">
      <c r="A3512" s="68" t="s">
        <v>3814</v>
      </c>
      <c r="B3512" s="68" t="s">
        <v>314</v>
      </c>
      <c r="C3512" s="68" t="s">
        <v>368</v>
      </c>
      <c r="D3512" s="68" t="s">
        <v>48</v>
      </c>
    </row>
    <row r="3513" spans="1:4" ht="27.6">
      <c r="A3513" s="68" t="s">
        <v>3815</v>
      </c>
      <c r="B3513" s="68" t="s">
        <v>314</v>
      </c>
      <c r="C3513" s="68" t="s">
        <v>368</v>
      </c>
      <c r="D3513" s="68" t="s">
        <v>646</v>
      </c>
    </row>
    <row r="3514" spans="1:4">
      <c r="A3514" s="68" t="s">
        <v>3816</v>
      </c>
      <c r="B3514" s="68" t="s">
        <v>314</v>
      </c>
      <c r="C3514" s="68" t="s">
        <v>368</v>
      </c>
      <c r="D3514" s="68" t="s">
        <v>3</v>
      </c>
    </row>
    <row r="3515" spans="1:4" ht="27.6">
      <c r="A3515" s="68" t="s">
        <v>3817</v>
      </c>
      <c r="B3515" s="68" t="s">
        <v>314</v>
      </c>
      <c r="C3515" s="68" t="s">
        <v>368</v>
      </c>
      <c r="D3515" s="68" t="s">
        <v>48</v>
      </c>
    </row>
    <row r="3516" spans="1:4" ht="27.6">
      <c r="A3516" s="68" t="s">
        <v>3818</v>
      </c>
      <c r="B3516" s="68" t="s">
        <v>314</v>
      </c>
      <c r="C3516" s="68" t="s">
        <v>368</v>
      </c>
      <c r="D3516" s="68" t="s">
        <v>48</v>
      </c>
    </row>
    <row r="3517" spans="1:4" ht="27.6">
      <c r="A3517" s="68" t="s">
        <v>3819</v>
      </c>
      <c r="B3517" s="68" t="s">
        <v>314</v>
      </c>
      <c r="C3517" s="68" t="s">
        <v>368</v>
      </c>
      <c r="D3517" s="68" t="s">
        <v>48</v>
      </c>
    </row>
    <row r="3518" spans="1:4" ht="27.6">
      <c r="A3518" s="68" t="s">
        <v>3820</v>
      </c>
      <c r="B3518" s="68" t="s">
        <v>314</v>
      </c>
      <c r="C3518" s="68" t="s">
        <v>368</v>
      </c>
      <c r="D3518" s="68" t="s">
        <v>646</v>
      </c>
    </row>
    <row r="3519" spans="1:4" ht="27.6">
      <c r="A3519" s="68" t="s">
        <v>3821</v>
      </c>
      <c r="B3519" s="68" t="s">
        <v>314</v>
      </c>
      <c r="C3519" s="68" t="s">
        <v>368</v>
      </c>
      <c r="D3519" s="68" t="s">
        <v>3</v>
      </c>
    </row>
    <row r="3520" spans="1:4">
      <c r="A3520" s="68" t="s">
        <v>3822</v>
      </c>
      <c r="B3520" s="68" t="s">
        <v>314</v>
      </c>
      <c r="C3520" s="68" t="s">
        <v>368</v>
      </c>
      <c r="D3520" s="68" t="s">
        <v>648</v>
      </c>
    </row>
    <row r="3521" spans="1:4">
      <c r="A3521" s="68" t="s">
        <v>1763</v>
      </c>
      <c r="B3521" s="68" t="s">
        <v>314</v>
      </c>
      <c r="C3521" s="68" t="s">
        <v>368</v>
      </c>
      <c r="D3521" s="68" t="s">
        <v>648</v>
      </c>
    </row>
    <row r="3522" spans="1:4" ht="41.45">
      <c r="A3522" s="68" t="s">
        <v>3823</v>
      </c>
      <c r="B3522" s="68" t="s">
        <v>314</v>
      </c>
      <c r="C3522" s="68" t="s">
        <v>368</v>
      </c>
      <c r="D3522" s="68" t="s">
        <v>648</v>
      </c>
    </row>
    <row r="3523" spans="1:4">
      <c r="A3523" s="68" t="s">
        <v>3824</v>
      </c>
      <c r="B3523" s="68" t="s">
        <v>314</v>
      </c>
      <c r="C3523" s="68" t="s">
        <v>368</v>
      </c>
      <c r="D3523" s="68" t="s">
        <v>648</v>
      </c>
    </row>
    <row r="3524" spans="1:4" ht="27.6">
      <c r="A3524" s="68" t="s">
        <v>3825</v>
      </c>
      <c r="B3524" s="68" t="s">
        <v>314</v>
      </c>
      <c r="C3524" s="68" t="s">
        <v>368</v>
      </c>
      <c r="D3524" s="68" t="s">
        <v>648</v>
      </c>
    </row>
    <row r="3525" spans="1:4" ht="27.6">
      <c r="A3525" s="68" t="s">
        <v>3826</v>
      </c>
      <c r="B3525" s="68" t="s">
        <v>314</v>
      </c>
      <c r="C3525" s="68" t="s">
        <v>368</v>
      </c>
      <c r="D3525" s="68" t="s">
        <v>646</v>
      </c>
    </row>
    <row r="3526" spans="1:4" ht="27.6">
      <c r="A3526" s="68" t="s">
        <v>3827</v>
      </c>
      <c r="B3526" s="68" t="s">
        <v>314</v>
      </c>
      <c r="C3526" s="68" t="s">
        <v>368</v>
      </c>
      <c r="D3526" s="68" t="s">
        <v>48</v>
      </c>
    </row>
    <row r="3527" spans="1:4">
      <c r="A3527" s="68" t="s">
        <v>3828</v>
      </c>
      <c r="B3527" s="68" t="s">
        <v>315</v>
      </c>
      <c r="C3527" s="68" t="s">
        <v>17</v>
      </c>
      <c r="D3527" s="68" t="s">
        <v>646</v>
      </c>
    </row>
    <row r="3528" spans="1:4" ht="41.45">
      <c r="A3528" s="68" t="s">
        <v>3829</v>
      </c>
      <c r="B3528" s="68" t="s">
        <v>315</v>
      </c>
      <c r="C3528" s="68" t="s">
        <v>17</v>
      </c>
      <c r="D3528" s="68" t="s">
        <v>48</v>
      </c>
    </row>
    <row r="3529" spans="1:4">
      <c r="A3529" s="68" t="s">
        <v>3830</v>
      </c>
      <c r="B3529" s="68" t="s">
        <v>315</v>
      </c>
      <c r="C3529" s="68" t="s">
        <v>17</v>
      </c>
      <c r="D3529" s="68" t="s">
        <v>3</v>
      </c>
    </row>
    <row r="3530" spans="1:4" ht="27.6">
      <c r="A3530" s="68" t="s">
        <v>3831</v>
      </c>
      <c r="B3530" s="68" t="s">
        <v>315</v>
      </c>
      <c r="C3530" s="68" t="s">
        <v>17</v>
      </c>
      <c r="D3530" s="68" t="s">
        <v>3</v>
      </c>
    </row>
    <row r="3531" spans="1:4" ht="55.15">
      <c r="A3531" s="68" t="s">
        <v>3832</v>
      </c>
      <c r="B3531" s="68" t="s">
        <v>315</v>
      </c>
      <c r="C3531" s="68" t="s">
        <v>17</v>
      </c>
      <c r="D3531" s="68" t="s">
        <v>48</v>
      </c>
    </row>
    <row r="3532" spans="1:4" ht="27.6">
      <c r="A3532" s="68" t="s">
        <v>3833</v>
      </c>
      <c r="B3532" s="68" t="s">
        <v>315</v>
      </c>
      <c r="C3532" s="68" t="s">
        <v>17</v>
      </c>
      <c r="D3532" s="68" t="s">
        <v>48</v>
      </c>
    </row>
    <row r="3533" spans="1:4" ht="41.45">
      <c r="A3533" s="68" t="s">
        <v>3834</v>
      </c>
      <c r="B3533" s="68" t="s">
        <v>315</v>
      </c>
      <c r="C3533" s="68" t="s">
        <v>17</v>
      </c>
      <c r="D3533" s="68" t="s">
        <v>3</v>
      </c>
    </row>
    <row r="3534" spans="1:4" ht="27.6">
      <c r="A3534" s="68" t="s">
        <v>3835</v>
      </c>
      <c r="B3534" s="68" t="s">
        <v>315</v>
      </c>
      <c r="C3534" s="68" t="s">
        <v>17</v>
      </c>
      <c r="D3534" s="68" t="s">
        <v>48</v>
      </c>
    </row>
    <row r="3535" spans="1:4" ht="27.6">
      <c r="A3535" s="68" t="s">
        <v>3836</v>
      </c>
      <c r="B3535" s="68" t="s">
        <v>315</v>
      </c>
      <c r="C3535" s="68" t="s">
        <v>17</v>
      </c>
      <c r="D3535" s="68" t="s">
        <v>3</v>
      </c>
    </row>
    <row r="3536" spans="1:4" ht="27.6">
      <c r="A3536" s="68" t="s">
        <v>3837</v>
      </c>
      <c r="B3536" s="68" t="s">
        <v>315</v>
      </c>
      <c r="C3536" s="68" t="s">
        <v>17</v>
      </c>
      <c r="D3536" s="68" t="s">
        <v>48</v>
      </c>
    </row>
    <row r="3537" spans="1:4" ht="27.6">
      <c r="A3537" s="68" t="s">
        <v>3838</v>
      </c>
      <c r="B3537" s="68" t="s">
        <v>315</v>
      </c>
      <c r="C3537" s="68" t="s">
        <v>17</v>
      </c>
      <c r="D3537" s="68" t="s">
        <v>3</v>
      </c>
    </row>
    <row r="3538" spans="1:4" ht="41.45">
      <c r="A3538" s="68" t="s">
        <v>3839</v>
      </c>
      <c r="B3538" s="68" t="s">
        <v>315</v>
      </c>
      <c r="C3538" s="68" t="s">
        <v>17</v>
      </c>
      <c r="D3538" s="68" t="s">
        <v>48</v>
      </c>
    </row>
    <row r="3539" spans="1:4">
      <c r="A3539" s="68" t="s">
        <v>3840</v>
      </c>
      <c r="B3539" s="68" t="s">
        <v>315</v>
      </c>
      <c r="C3539" s="68" t="s">
        <v>17</v>
      </c>
      <c r="D3539" s="68" t="s">
        <v>3</v>
      </c>
    </row>
    <row r="3540" spans="1:4" ht="27.6">
      <c r="A3540" s="68" t="s">
        <v>3841</v>
      </c>
      <c r="B3540" s="68" t="s">
        <v>315</v>
      </c>
      <c r="C3540" s="68" t="s">
        <v>17</v>
      </c>
      <c r="D3540" s="68" t="s">
        <v>3</v>
      </c>
    </row>
    <row r="3541" spans="1:4">
      <c r="A3541" s="68" t="s">
        <v>3842</v>
      </c>
      <c r="B3541" s="68" t="s">
        <v>315</v>
      </c>
      <c r="C3541" s="68" t="s">
        <v>17</v>
      </c>
      <c r="D3541" s="68" t="s">
        <v>3</v>
      </c>
    </row>
    <row r="3542" spans="1:4" ht="41.45">
      <c r="A3542" s="68" t="s">
        <v>3843</v>
      </c>
      <c r="B3542" s="68" t="s">
        <v>315</v>
      </c>
      <c r="C3542" s="68" t="s">
        <v>17</v>
      </c>
      <c r="D3542" s="68" t="s">
        <v>48</v>
      </c>
    </row>
    <row r="3543" spans="1:4">
      <c r="A3543" s="68" t="s">
        <v>3844</v>
      </c>
      <c r="B3543" s="68" t="s">
        <v>315</v>
      </c>
      <c r="C3543" s="68" t="s">
        <v>17</v>
      </c>
      <c r="D3543" s="68" t="s">
        <v>3</v>
      </c>
    </row>
    <row r="3544" spans="1:4" ht="27.6">
      <c r="A3544" s="68" t="s">
        <v>3845</v>
      </c>
      <c r="B3544" s="68" t="s">
        <v>315</v>
      </c>
      <c r="C3544" s="68" t="s">
        <v>17</v>
      </c>
      <c r="D3544" s="68" t="s">
        <v>648</v>
      </c>
    </row>
    <row r="3545" spans="1:4">
      <c r="A3545" s="68" t="s">
        <v>3846</v>
      </c>
      <c r="B3545" s="68" t="s">
        <v>315</v>
      </c>
      <c r="C3545" s="68" t="s">
        <v>17</v>
      </c>
      <c r="D3545" s="68" t="s">
        <v>648</v>
      </c>
    </row>
    <row r="3546" spans="1:4" ht="41.45">
      <c r="A3546" s="68" t="s">
        <v>3847</v>
      </c>
      <c r="B3546" s="68" t="s">
        <v>315</v>
      </c>
      <c r="C3546" s="68" t="s">
        <v>17</v>
      </c>
      <c r="D3546" s="68" t="s">
        <v>646</v>
      </c>
    </row>
    <row r="3547" spans="1:4" ht="27.6">
      <c r="A3547" s="68" t="s">
        <v>3848</v>
      </c>
      <c r="B3547" s="68" t="s">
        <v>315</v>
      </c>
      <c r="C3547" s="68" t="s">
        <v>17</v>
      </c>
      <c r="D3547" s="68" t="s">
        <v>3</v>
      </c>
    </row>
    <row r="3548" spans="1:4" ht="27.6">
      <c r="A3548" s="68" t="s">
        <v>3849</v>
      </c>
      <c r="B3548" s="68" t="s">
        <v>315</v>
      </c>
      <c r="C3548" s="68" t="s">
        <v>17</v>
      </c>
      <c r="D3548" s="68" t="s">
        <v>648</v>
      </c>
    </row>
    <row r="3549" spans="1:4">
      <c r="A3549" s="68" t="s">
        <v>3850</v>
      </c>
      <c r="B3549" s="68" t="s">
        <v>315</v>
      </c>
      <c r="C3549" s="68" t="s">
        <v>17</v>
      </c>
      <c r="D3549" s="68" t="s">
        <v>648</v>
      </c>
    </row>
    <row r="3550" spans="1:4" ht="41.45">
      <c r="A3550" s="68" t="s">
        <v>3851</v>
      </c>
      <c r="B3550" s="68" t="s">
        <v>315</v>
      </c>
      <c r="C3550" s="68" t="s">
        <v>17</v>
      </c>
      <c r="D3550" s="68" t="s">
        <v>48</v>
      </c>
    </row>
    <row r="3551" spans="1:4" ht="27.6">
      <c r="A3551" s="68" t="s">
        <v>3852</v>
      </c>
      <c r="B3551" s="68" t="s">
        <v>316</v>
      </c>
      <c r="C3551" s="68" t="s">
        <v>683</v>
      </c>
      <c r="D3551" s="68" t="s">
        <v>646</v>
      </c>
    </row>
    <row r="3552" spans="1:4" ht="27.6">
      <c r="A3552" s="68" t="s">
        <v>3853</v>
      </c>
      <c r="B3552" s="68" t="s">
        <v>316</v>
      </c>
      <c r="C3552" s="68" t="s">
        <v>683</v>
      </c>
      <c r="D3552" s="68" t="s">
        <v>48</v>
      </c>
    </row>
    <row r="3553" spans="1:4" ht="27.6">
      <c r="A3553" s="68" t="s">
        <v>3854</v>
      </c>
      <c r="B3553" s="68" t="s">
        <v>316</v>
      </c>
      <c r="C3553" s="68" t="s">
        <v>683</v>
      </c>
      <c r="D3553" s="68" t="s">
        <v>48</v>
      </c>
    </row>
    <row r="3554" spans="1:4" ht="27.6">
      <c r="A3554" s="68" t="s">
        <v>1974</v>
      </c>
      <c r="B3554" s="68" t="s">
        <v>316</v>
      </c>
      <c r="C3554" s="68" t="s">
        <v>683</v>
      </c>
      <c r="D3554" s="68" t="s">
        <v>48</v>
      </c>
    </row>
    <row r="3555" spans="1:4" ht="27.6">
      <c r="A3555" s="68" t="s">
        <v>3855</v>
      </c>
      <c r="B3555" s="68" t="s">
        <v>316</v>
      </c>
      <c r="C3555" s="68" t="s">
        <v>683</v>
      </c>
      <c r="D3555" s="68" t="s">
        <v>648</v>
      </c>
    </row>
    <row r="3556" spans="1:4" ht="27.6">
      <c r="A3556" s="68" t="s">
        <v>3856</v>
      </c>
      <c r="B3556" s="68" t="s">
        <v>316</v>
      </c>
      <c r="C3556" s="68" t="s">
        <v>683</v>
      </c>
      <c r="D3556" s="68" t="s">
        <v>3</v>
      </c>
    </row>
    <row r="3557" spans="1:4" ht="27.6">
      <c r="A3557" s="68" t="s">
        <v>3857</v>
      </c>
      <c r="B3557" s="68" t="s">
        <v>316</v>
      </c>
      <c r="C3557" s="68" t="s">
        <v>683</v>
      </c>
      <c r="D3557" s="68" t="s">
        <v>648</v>
      </c>
    </row>
    <row r="3558" spans="1:4" ht="27.6">
      <c r="A3558" s="68" t="s">
        <v>3858</v>
      </c>
      <c r="B3558" s="68" t="s">
        <v>316</v>
      </c>
      <c r="C3558" s="68" t="s">
        <v>683</v>
      </c>
      <c r="D3558" s="68" t="s">
        <v>3</v>
      </c>
    </row>
    <row r="3559" spans="1:4" ht="27.6">
      <c r="A3559" s="68" t="s">
        <v>3859</v>
      </c>
      <c r="B3559" s="68" t="s">
        <v>316</v>
      </c>
      <c r="C3559" s="68" t="s">
        <v>683</v>
      </c>
      <c r="D3559" s="68" t="s">
        <v>648</v>
      </c>
    </row>
    <row r="3560" spans="1:4" ht="27.6">
      <c r="A3560" s="68" t="s">
        <v>3860</v>
      </c>
      <c r="B3560" s="68" t="s">
        <v>317</v>
      </c>
      <c r="C3560" s="68" t="s">
        <v>435</v>
      </c>
      <c r="D3560" s="68" t="s">
        <v>648</v>
      </c>
    </row>
    <row r="3561" spans="1:4" ht="27.6">
      <c r="A3561" s="68" t="s">
        <v>3861</v>
      </c>
      <c r="B3561" s="68" t="s">
        <v>320</v>
      </c>
      <c r="C3561" s="68" t="s">
        <v>348</v>
      </c>
      <c r="D3561" s="68" t="s">
        <v>3</v>
      </c>
    </row>
    <row r="3562" spans="1:4" ht="27.6">
      <c r="A3562" s="68" t="s">
        <v>3862</v>
      </c>
      <c r="B3562" s="68" t="s">
        <v>321</v>
      </c>
      <c r="C3562" s="68" t="s">
        <v>818</v>
      </c>
      <c r="D3562" s="68" t="s">
        <v>648</v>
      </c>
    </row>
    <row r="3563" spans="1:4" ht="27.6">
      <c r="A3563" s="68" t="s">
        <v>1430</v>
      </c>
      <c r="B3563" s="68" t="s">
        <v>321</v>
      </c>
      <c r="C3563" s="68" t="s">
        <v>818</v>
      </c>
      <c r="D3563" s="68" t="s">
        <v>48</v>
      </c>
    </row>
    <row r="3564" spans="1:4" ht="27.6">
      <c r="A3564" s="68" t="s">
        <v>3863</v>
      </c>
      <c r="B3564" s="68" t="s">
        <v>321</v>
      </c>
      <c r="C3564" s="68" t="s">
        <v>818</v>
      </c>
      <c r="D3564" s="68" t="s">
        <v>48</v>
      </c>
    </row>
    <row r="3565" spans="1:4" ht="27.6">
      <c r="A3565" s="68" t="s">
        <v>3864</v>
      </c>
      <c r="B3565" s="68" t="s">
        <v>321</v>
      </c>
      <c r="C3565" s="68" t="s">
        <v>818</v>
      </c>
      <c r="D3565" s="68" t="s">
        <v>646</v>
      </c>
    </row>
    <row r="3566" spans="1:4">
      <c r="A3566" s="68" t="s">
        <v>3249</v>
      </c>
      <c r="B3566" s="68" t="s">
        <v>321</v>
      </c>
      <c r="C3566" s="68" t="s">
        <v>818</v>
      </c>
      <c r="D3566" s="68" t="s">
        <v>646</v>
      </c>
    </row>
    <row r="3567" spans="1:4" ht="27.6">
      <c r="A3567" s="68" t="s">
        <v>3865</v>
      </c>
      <c r="B3567" s="68" t="s">
        <v>321</v>
      </c>
      <c r="C3567" s="68" t="s">
        <v>818</v>
      </c>
      <c r="D3567" s="68" t="s">
        <v>646</v>
      </c>
    </row>
    <row r="3568" spans="1:4" ht="27.6">
      <c r="A3568" s="68" t="s">
        <v>3866</v>
      </c>
      <c r="B3568" s="68" t="s">
        <v>321</v>
      </c>
      <c r="C3568" s="68" t="s">
        <v>818</v>
      </c>
      <c r="D3568" s="68" t="s">
        <v>48</v>
      </c>
    </row>
    <row r="3569" spans="1:4" ht="27.6">
      <c r="A3569" s="68" t="s">
        <v>3867</v>
      </c>
      <c r="B3569" s="68" t="s">
        <v>321</v>
      </c>
      <c r="C3569" s="68" t="s">
        <v>818</v>
      </c>
      <c r="D3569" s="68" t="s">
        <v>48</v>
      </c>
    </row>
    <row r="3570" spans="1:4" ht="27.6">
      <c r="A3570" s="68" t="s">
        <v>3868</v>
      </c>
      <c r="B3570" s="68" t="s">
        <v>321</v>
      </c>
      <c r="C3570" s="68" t="s">
        <v>818</v>
      </c>
      <c r="D3570" s="68" t="s">
        <v>48</v>
      </c>
    </row>
    <row r="3571" spans="1:4" ht="27.6">
      <c r="A3571" s="68" t="s">
        <v>795</v>
      </c>
      <c r="B3571" s="68" t="s">
        <v>321</v>
      </c>
      <c r="C3571" s="68" t="s">
        <v>818</v>
      </c>
      <c r="D3571" s="68" t="s">
        <v>48</v>
      </c>
    </row>
    <row r="3572" spans="1:4">
      <c r="A3572" s="68" t="s">
        <v>3869</v>
      </c>
      <c r="B3572" s="68" t="s">
        <v>321</v>
      </c>
      <c r="C3572" s="68" t="s">
        <v>818</v>
      </c>
      <c r="D3572" s="68" t="s">
        <v>646</v>
      </c>
    </row>
    <row r="3573" spans="1:4">
      <c r="A3573" s="68" t="s">
        <v>1817</v>
      </c>
      <c r="B3573" s="68" t="s">
        <v>321</v>
      </c>
      <c r="C3573" s="68" t="s">
        <v>818</v>
      </c>
      <c r="D3573" s="68" t="s">
        <v>3</v>
      </c>
    </row>
    <row r="3574" spans="1:4" ht="27.6">
      <c r="A3574" s="68" t="s">
        <v>3870</v>
      </c>
      <c r="B3574" s="68" t="s">
        <v>321</v>
      </c>
      <c r="C3574" s="68" t="s">
        <v>818</v>
      </c>
      <c r="D3574" s="68" t="s">
        <v>648</v>
      </c>
    </row>
    <row r="3575" spans="1:4" ht="27.6">
      <c r="A3575" s="68" t="s">
        <v>795</v>
      </c>
      <c r="B3575" s="68" t="s">
        <v>322</v>
      </c>
      <c r="C3575" s="68" t="s">
        <v>818</v>
      </c>
      <c r="D3575" s="68" t="s">
        <v>48</v>
      </c>
    </row>
    <row r="3576" spans="1:4" ht="27.6">
      <c r="A3576" s="68" t="s">
        <v>3870</v>
      </c>
      <c r="B3576" s="68" t="s">
        <v>322</v>
      </c>
      <c r="C3576" s="68" t="s">
        <v>818</v>
      </c>
      <c r="D3576" s="68" t="s">
        <v>648</v>
      </c>
    </row>
    <row r="3577" spans="1:4" ht="27.6">
      <c r="A3577" s="68" t="s">
        <v>3871</v>
      </c>
      <c r="B3577" s="68" t="s">
        <v>323</v>
      </c>
      <c r="C3577" s="68" t="s">
        <v>435</v>
      </c>
      <c r="D3577" s="68" t="s">
        <v>48</v>
      </c>
    </row>
    <row r="3578" spans="1:4" ht="41.45">
      <c r="A3578" s="68" t="s">
        <v>3872</v>
      </c>
      <c r="B3578" s="68" t="s">
        <v>323</v>
      </c>
      <c r="C3578" s="68" t="s">
        <v>435</v>
      </c>
      <c r="D3578" s="68" t="s">
        <v>646</v>
      </c>
    </row>
    <row r="3579" spans="1:4" ht="27.6">
      <c r="A3579" s="68" t="s">
        <v>3873</v>
      </c>
      <c r="B3579" s="68" t="s">
        <v>323</v>
      </c>
      <c r="C3579" s="68" t="s">
        <v>435</v>
      </c>
      <c r="D3579" s="68" t="s">
        <v>48</v>
      </c>
    </row>
    <row r="3580" spans="1:4" ht="41.45">
      <c r="A3580" s="68" t="s">
        <v>3874</v>
      </c>
      <c r="B3580" s="68" t="s">
        <v>323</v>
      </c>
      <c r="C3580" s="68" t="s">
        <v>435</v>
      </c>
      <c r="D3580" s="68" t="s">
        <v>48</v>
      </c>
    </row>
    <row r="3581" spans="1:4" ht="27.6">
      <c r="A3581" s="68" t="s">
        <v>3875</v>
      </c>
      <c r="B3581" s="68" t="s">
        <v>324</v>
      </c>
      <c r="C3581" s="68" t="s">
        <v>435</v>
      </c>
      <c r="D3581" s="68" t="s">
        <v>3</v>
      </c>
    </row>
    <row r="3582" spans="1:4" ht="27.6">
      <c r="A3582" s="68" t="s">
        <v>3876</v>
      </c>
      <c r="B3582" s="68" t="s">
        <v>324</v>
      </c>
      <c r="C3582" s="68" t="s">
        <v>435</v>
      </c>
      <c r="D3582" s="68" t="s">
        <v>48</v>
      </c>
    </row>
    <row r="3583" spans="1:4" ht="27.6">
      <c r="A3583" s="68" t="s">
        <v>3877</v>
      </c>
      <c r="B3583" s="68" t="s">
        <v>324</v>
      </c>
      <c r="C3583" s="68" t="s">
        <v>435</v>
      </c>
      <c r="D3583" s="68" t="s">
        <v>48</v>
      </c>
    </row>
    <row r="3584" spans="1:4" ht="27.6">
      <c r="A3584" s="68" t="s">
        <v>3878</v>
      </c>
      <c r="B3584" s="68" t="s">
        <v>324</v>
      </c>
      <c r="C3584" s="68" t="s">
        <v>435</v>
      </c>
      <c r="D3584" s="68" t="s">
        <v>3</v>
      </c>
    </row>
    <row r="3585" spans="1:4" ht="27.6">
      <c r="A3585" s="68" t="s">
        <v>3879</v>
      </c>
      <c r="B3585" s="68" t="s">
        <v>324</v>
      </c>
      <c r="C3585" s="68" t="s">
        <v>435</v>
      </c>
      <c r="D3585" s="68" t="s">
        <v>48</v>
      </c>
    </row>
    <row r="3586" spans="1:4" ht="27.6">
      <c r="A3586" s="68" t="s">
        <v>3879</v>
      </c>
      <c r="B3586" s="68" t="s">
        <v>324</v>
      </c>
      <c r="C3586" s="68" t="s">
        <v>435</v>
      </c>
      <c r="D3586" s="68" t="s">
        <v>3</v>
      </c>
    </row>
    <row r="3587" spans="1:4" ht="27.6">
      <c r="A3587" s="68" t="s">
        <v>3880</v>
      </c>
      <c r="B3587" s="68" t="s">
        <v>324</v>
      </c>
      <c r="C3587" s="68" t="s">
        <v>435</v>
      </c>
      <c r="D3587" s="68" t="s">
        <v>48</v>
      </c>
    </row>
    <row r="3588" spans="1:4" ht="27.6">
      <c r="A3588" s="68" t="s">
        <v>2121</v>
      </c>
      <c r="B3588" s="68" t="s">
        <v>324</v>
      </c>
      <c r="C3588" s="68" t="s">
        <v>435</v>
      </c>
      <c r="D3588" s="68" t="s">
        <v>48</v>
      </c>
    </row>
    <row r="3589" spans="1:4">
      <c r="A3589" s="68" t="s">
        <v>3881</v>
      </c>
      <c r="B3589" s="68" t="s">
        <v>326</v>
      </c>
      <c r="C3589" s="68" t="s">
        <v>348</v>
      </c>
      <c r="D3589" s="68" t="s">
        <v>648</v>
      </c>
    </row>
    <row r="3590" spans="1:4" ht="27.6">
      <c r="A3590" s="68" t="s">
        <v>3882</v>
      </c>
      <c r="B3590" s="68" t="s">
        <v>326</v>
      </c>
      <c r="C3590" s="68" t="s">
        <v>348</v>
      </c>
      <c r="D3590" s="68" t="s">
        <v>648</v>
      </c>
    </row>
    <row r="3591" spans="1:4" ht="27.6">
      <c r="A3591" s="68" t="s">
        <v>3883</v>
      </c>
      <c r="B3591" s="68" t="s">
        <v>326</v>
      </c>
      <c r="C3591" s="68" t="s">
        <v>348</v>
      </c>
      <c r="D3591" s="68" t="s">
        <v>3</v>
      </c>
    </row>
    <row r="3592" spans="1:4" ht="27.6">
      <c r="A3592" s="68" t="s">
        <v>3884</v>
      </c>
      <c r="B3592" s="68" t="s">
        <v>326</v>
      </c>
      <c r="C3592" s="68" t="s">
        <v>348</v>
      </c>
      <c r="D3592" s="68" t="s">
        <v>648</v>
      </c>
    </row>
    <row r="3593" spans="1:4" ht="27.6">
      <c r="A3593" s="68" t="s">
        <v>3885</v>
      </c>
      <c r="B3593" s="68" t="s">
        <v>326</v>
      </c>
      <c r="C3593" s="68" t="s">
        <v>348</v>
      </c>
      <c r="D3593" s="68" t="s">
        <v>648</v>
      </c>
    </row>
    <row r="3594" spans="1:4" ht="27.6">
      <c r="A3594" s="68" t="s">
        <v>3886</v>
      </c>
      <c r="B3594" s="68" t="s">
        <v>326</v>
      </c>
      <c r="C3594" s="68" t="s">
        <v>348</v>
      </c>
      <c r="D3594" s="68" t="s">
        <v>648</v>
      </c>
    </row>
    <row r="3595" spans="1:4" ht="27.6">
      <c r="A3595" s="68" t="s">
        <v>3886</v>
      </c>
      <c r="B3595" s="68" t="s">
        <v>326</v>
      </c>
      <c r="C3595" s="68" t="s">
        <v>348</v>
      </c>
      <c r="D3595" s="68" t="s">
        <v>48</v>
      </c>
    </row>
    <row r="3596" spans="1:4" ht="27.6">
      <c r="A3596" s="68" t="s">
        <v>928</v>
      </c>
      <c r="B3596" s="68" t="s">
        <v>326</v>
      </c>
      <c r="C3596" s="68" t="s">
        <v>348</v>
      </c>
      <c r="D3596" s="68" t="s">
        <v>3</v>
      </c>
    </row>
    <row r="3597" spans="1:4" ht="27.6">
      <c r="A3597" s="68" t="s">
        <v>1246</v>
      </c>
      <c r="B3597" s="68" t="s">
        <v>326</v>
      </c>
      <c r="C3597" s="68" t="s">
        <v>348</v>
      </c>
      <c r="D3597" s="68" t="s">
        <v>3</v>
      </c>
    </row>
    <row r="3598" spans="1:4" ht="27.6">
      <c r="A3598" s="68" t="s">
        <v>3887</v>
      </c>
      <c r="B3598" s="68" t="s">
        <v>326</v>
      </c>
      <c r="C3598" s="68" t="s">
        <v>348</v>
      </c>
      <c r="D3598" s="68" t="s">
        <v>48</v>
      </c>
    </row>
    <row r="3599" spans="1:4">
      <c r="A3599" s="68" t="s">
        <v>3888</v>
      </c>
      <c r="B3599" s="68" t="s">
        <v>326</v>
      </c>
      <c r="C3599" s="68" t="s">
        <v>348</v>
      </c>
      <c r="D3599" s="68" t="s">
        <v>648</v>
      </c>
    </row>
    <row r="3600" spans="1:4" ht="27.6">
      <c r="A3600" s="68" t="s">
        <v>3889</v>
      </c>
      <c r="B3600" s="68" t="s">
        <v>326</v>
      </c>
      <c r="C3600" s="68" t="s">
        <v>348</v>
      </c>
      <c r="D3600" s="68" t="s">
        <v>48</v>
      </c>
    </row>
    <row r="3601" spans="1:4" ht="27.6">
      <c r="A3601" s="68" t="s">
        <v>3890</v>
      </c>
      <c r="B3601" s="68" t="s">
        <v>326</v>
      </c>
      <c r="C3601" s="68" t="s">
        <v>348</v>
      </c>
      <c r="D3601" s="68" t="s">
        <v>48</v>
      </c>
    </row>
    <row r="3602" spans="1:4" ht="27.6">
      <c r="A3602" s="68" t="s">
        <v>3891</v>
      </c>
      <c r="B3602" s="68" t="s">
        <v>326</v>
      </c>
      <c r="C3602" s="68" t="s">
        <v>348</v>
      </c>
      <c r="D3602" s="68" t="s">
        <v>48</v>
      </c>
    </row>
    <row r="3603" spans="1:4" ht="27.6">
      <c r="A3603" s="68" t="s">
        <v>3892</v>
      </c>
      <c r="B3603" s="68" t="s">
        <v>326</v>
      </c>
      <c r="C3603" s="68" t="s">
        <v>348</v>
      </c>
      <c r="D3603" s="68" t="s">
        <v>648</v>
      </c>
    </row>
    <row r="3604" spans="1:4" ht="27.6">
      <c r="A3604" s="68" t="s">
        <v>3893</v>
      </c>
      <c r="B3604" s="68" t="s">
        <v>326</v>
      </c>
      <c r="C3604" s="68" t="s">
        <v>348</v>
      </c>
      <c r="D3604" s="68" t="s">
        <v>648</v>
      </c>
    </row>
  </sheetData>
  <autoFilter ref="A1:D3604" xr:uid="{9740467B-BD65-4023-AD82-D60F6F2E25C7}">
    <sortState xmlns:xlrd2="http://schemas.microsoft.com/office/spreadsheetml/2017/richdata2" ref="A2:D3604">
      <sortCondition ref="A1:A3604"/>
    </sortState>
  </autoFilter>
  <sortState xmlns:xlrd2="http://schemas.microsoft.com/office/spreadsheetml/2017/richdata2" ref="A2:H3604">
    <sortCondition ref="B2:B3604"/>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DE1B4-F85C-6F4F-B317-FB90A3F64B33}">
  <sheetPr codeName="Sheet10">
    <tabColor theme="3"/>
  </sheetPr>
  <dimension ref="A1:D270"/>
  <sheetViews>
    <sheetView showGridLines="0" zoomScale="68" workbookViewId="0">
      <selection activeCell="D6" sqref="D6"/>
    </sheetView>
  </sheetViews>
  <sheetFormatPr defaultColWidth="11.42578125" defaultRowHeight="14.45"/>
  <cols>
    <col min="1" max="1" width="25.42578125" customWidth="1"/>
    <col min="2" max="2" width="12.5703125" bestFit="1" customWidth="1"/>
    <col min="3" max="3" width="15.85546875" bestFit="1" customWidth="1"/>
  </cols>
  <sheetData>
    <row r="1" spans="1:4" ht="26.45">
      <c r="A1" s="1" t="s">
        <v>3894</v>
      </c>
      <c r="B1" s="1" t="s">
        <v>3895</v>
      </c>
      <c r="C1" s="1" t="s">
        <v>3896</v>
      </c>
    </row>
    <row r="2" spans="1:4" ht="20.45">
      <c r="A2" s="87" t="s">
        <v>3897</v>
      </c>
      <c r="B2" s="87" t="s">
        <v>3898</v>
      </c>
      <c r="C2" s="87" t="s">
        <v>3899</v>
      </c>
      <c r="D2" s="15"/>
    </row>
    <row r="3" spans="1:4" ht="20.45">
      <c r="A3" s="87" t="s">
        <v>3900</v>
      </c>
      <c r="B3" s="87" t="s">
        <v>3901</v>
      </c>
      <c r="C3" s="87" t="s">
        <v>3902</v>
      </c>
      <c r="D3" s="15"/>
    </row>
    <row r="4" spans="1:4" ht="20.45">
      <c r="A4" s="87" t="s">
        <v>3903</v>
      </c>
      <c r="B4" s="87" t="s">
        <v>3904</v>
      </c>
      <c r="C4" s="87" t="s">
        <v>3905</v>
      </c>
      <c r="D4" s="15"/>
    </row>
    <row r="5" spans="1:4" ht="20.45">
      <c r="A5" s="87" t="s">
        <v>3906</v>
      </c>
      <c r="B5" s="87" t="s">
        <v>3907</v>
      </c>
      <c r="C5" s="87" t="s">
        <v>3908</v>
      </c>
      <c r="D5" s="15"/>
    </row>
    <row r="6" spans="1:4" ht="20.45">
      <c r="A6" s="87" t="s">
        <v>3909</v>
      </c>
      <c r="B6" s="87" t="s">
        <v>3910</v>
      </c>
      <c r="C6" s="87" t="s">
        <v>3911</v>
      </c>
      <c r="D6" s="15"/>
    </row>
    <row r="7" spans="1:4" ht="20.45">
      <c r="A7" s="87" t="s">
        <v>411</v>
      </c>
      <c r="B7" s="87" t="s">
        <v>3912</v>
      </c>
      <c r="C7" s="87" t="s">
        <v>3913</v>
      </c>
      <c r="D7" s="15"/>
    </row>
    <row r="8" spans="1:4" ht="20.45">
      <c r="A8" s="87" t="s">
        <v>344</v>
      </c>
      <c r="B8" s="87" t="s">
        <v>552</v>
      </c>
      <c r="C8" s="87" t="s">
        <v>3914</v>
      </c>
      <c r="D8" s="15"/>
    </row>
    <row r="9" spans="1:4" ht="20.45">
      <c r="A9" s="87" t="s">
        <v>3915</v>
      </c>
      <c r="B9" s="87" t="s">
        <v>3916</v>
      </c>
      <c r="C9" s="87" t="s">
        <v>3917</v>
      </c>
      <c r="D9" s="15"/>
    </row>
    <row r="10" spans="1:4" ht="20.45">
      <c r="A10" s="87" t="s">
        <v>3918</v>
      </c>
      <c r="B10" s="87" t="s">
        <v>3919</v>
      </c>
      <c r="C10" s="87" t="s">
        <v>3902</v>
      </c>
      <c r="D10" s="15"/>
    </row>
    <row r="11" spans="1:4" ht="20.45">
      <c r="A11" s="87" t="s">
        <v>3920</v>
      </c>
      <c r="B11" s="87" t="s">
        <v>3921</v>
      </c>
      <c r="C11" s="87" t="s">
        <v>3922</v>
      </c>
      <c r="D11" s="15"/>
    </row>
    <row r="12" spans="1:4" ht="20.45">
      <c r="A12" s="87" t="s">
        <v>3923</v>
      </c>
      <c r="B12" s="87" t="s">
        <v>3924</v>
      </c>
      <c r="C12" s="87" t="s">
        <v>3913</v>
      </c>
      <c r="D12" s="15"/>
    </row>
    <row r="13" spans="1:4" ht="20.45">
      <c r="A13" s="87" t="s">
        <v>3925</v>
      </c>
      <c r="B13" s="87" t="s">
        <v>3926</v>
      </c>
      <c r="C13" s="87" t="s">
        <v>3927</v>
      </c>
      <c r="D13" s="15"/>
    </row>
    <row r="14" spans="1:4" ht="20.45">
      <c r="A14" s="87" t="s">
        <v>346</v>
      </c>
      <c r="B14" s="87" t="s">
        <v>552</v>
      </c>
      <c r="C14" s="87" t="s">
        <v>3914</v>
      </c>
      <c r="D14" s="15"/>
    </row>
    <row r="15" spans="1:4" ht="20.45">
      <c r="A15" s="87" t="s">
        <v>3928</v>
      </c>
      <c r="B15" s="87" t="s">
        <v>3929</v>
      </c>
      <c r="C15" s="87" t="s">
        <v>3913</v>
      </c>
      <c r="D15" s="15"/>
    </row>
    <row r="16" spans="1:4" ht="20.45">
      <c r="A16" s="87" t="s">
        <v>3930</v>
      </c>
      <c r="B16" s="87" t="s">
        <v>3931</v>
      </c>
      <c r="C16" s="87" t="s">
        <v>3932</v>
      </c>
      <c r="D16" s="15"/>
    </row>
    <row r="17" spans="1:4" ht="35.450000000000003">
      <c r="A17" s="87" t="s">
        <v>3933</v>
      </c>
      <c r="B17" s="87" t="s">
        <v>3934</v>
      </c>
      <c r="C17" s="88" t="s">
        <v>3935</v>
      </c>
      <c r="D17" s="15"/>
    </row>
    <row r="18" spans="1:4" ht="20.45">
      <c r="A18" s="87" t="s">
        <v>3936</v>
      </c>
      <c r="B18" s="87" t="s">
        <v>3937</v>
      </c>
      <c r="C18" s="87" t="s">
        <v>3938</v>
      </c>
      <c r="D18" s="15"/>
    </row>
    <row r="19" spans="1:4" ht="20.45">
      <c r="A19" s="87" t="s">
        <v>453</v>
      </c>
      <c r="B19" s="87" t="s">
        <v>3939</v>
      </c>
      <c r="C19" s="87" t="s">
        <v>3940</v>
      </c>
      <c r="D19" s="15"/>
    </row>
    <row r="20" spans="1:4" ht="20.45">
      <c r="A20" s="87" t="s">
        <v>3941</v>
      </c>
      <c r="B20" s="87" t="s">
        <v>3942</v>
      </c>
      <c r="C20" s="87" t="s">
        <v>3943</v>
      </c>
      <c r="D20" s="15"/>
    </row>
    <row r="21" spans="1:4" ht="20.45">
      <c r="A21" s="87" t="s">
        <v>3944</v>
      </c>
      <c r="B21" s="87" t="s">
        <v>3945</v>
      </c>
      <c r="C21" s="87" t="s">
        <v>3946</v>
      </c>
      <c r="D21" s="15"/>
    </row>
    <row r="22" spans="1:4" ht="20.45">
      <c r="A22" s="87" t="s">
        <v>3947</v>
      </c>
      <c r="B22" s="87" t="s">
        <v>3948</v>
      </c>
      <c r="C22" s="87" t="s">
        <v>3949</v>
      </c>
      <c r="D22" s="15"/>
    </row>
    <row r="23" spans="1:4" ht="20.45">
      <c r="A23" s="87" t="s">
        <v>3950</v>
      </c>
      <c r="B23" s="87" t="s">
        <v>3951</v>
      </c>
      <c r="C23" s="87" t="s">
        <v>3952</v>
      </c>
      <c r="D23" s="15"/>
    </row>
    <row r="24" spans="1:4" ht="20.45">
      <c r="A24" s="87" t="s">
        <v>435</v>
      </c>
      <c r="B24" s="87" t="s">
        <v>3953</v>
      </c>
      <c r="C24" s="87" t="s">
        <v>3913</v>
      </c>
      <c r="D24" s="15"/>
    </row>
    <row r="25" spans="1:4" ht="20.45">
      <c r="A25" s="87" t="s">
        <v>3954</v>
      </c>
      <c r="B25" s="87" t="s">
        <v>3955</v>
      </c>
      <c r="C25" s="87" t="s">
        <v>3913</v>
      </c>
      <c r="D25" s="15"/>
    </row>
    <row r="26" spans="1:4" ht="20.45">
      <c r="A26" s="87" t="s">
        <v>3956</v>
      </c>
      <c r="B26" s="87" t="s">
        <v>3951</v>
      </c>
      <c r="C26" s="87" t="s">
        <v>3952</v>
      </c>
      <c r="D26" s="15"/>
    </row>
    <row r="27" spans="1:4" ht="20.45">
      <c r="A27" s="87" t="s">
        <v>543</v>
      </c>
      <c r="B27" s="87" t="s">
        <v>3957</v>
      </c>
      <c r="C27" s="87" t="s">
        <v>3908</v>
      </c>
      <c r="D27" s="15"/>
    </row>
    <row r="28" spans="1:4" ht="20.45">
      <c r="A28" s="87" t="s">
        <v>348</v>
      </c>
      <c r="B28" s="87" t="s">
        <v>3958</v>
      </c>
      <c r="C28" s="87" t="s">
        <v>3959</v>
      </c>
      <c r="D28" s="15"/>
    </row>
    <row r="29" spans="1:4" ht="20.45">
      <c r="A29" s="87" t="s">
        <v>3960</v>
      </c>
      <c r="B29" s="87" t="s">
        <v>3961</v>
      </c>
      <c r="C29" s="87" t="s">
        <v>3908</v>
      </c>
      <c r="D29" s="15"/>
    </row>
    <row r="30" spans="1:4" ht="20.45">
      <c r="A30" s="87" t="s">
        <v>3962</v>
      </c>
      <c r="B30" s="87" t="s">
        <v>3963</v>
      </c>
      <c r="C30" s="87" t="s">
        <v>3964</v>
      </c>
      <c r="D30" s="15"/>
    </row>
    <row r="31" spans="1:4" ht="20.45">
      <c r="A31" s="87" t="s">
        <v>3965</v>
      </c>
      <c r="B31" s="87" t="s">
        <v>3951</v>
      </c>
      <c r="C31" s="87" t="s">
        <v>3952</v>
      </c>
      <c r="D31" s="15"/>
    </row>
    <row r="32" spans="1:4" ht="20.45">
      <c r="A32" s="87" t="s">
        <v>3966</v>
      </c>
      <c r="B32" s="87" t="s">
        <v>3967</v>
      </c>
      <c r="C32" s="87" t="s">
        <v>3968</v>
      </c>
      <c r="D32" s="15"/>
    </row>
    <row r="33" spans="1:4" ht="20.45">
      <c r="A33" s="87" t="s">
        <v>350</v>
      </c>
      <c r="B33" s="87" t="s">
        <v>3969</v>
      </c>
      <c r="C33" s="87" t="s">
        <v>3970</v>
      </c>
      <c r="D33" s="15"/>
    </row>
    <row r="34" spans="1:4" ht="20.45">
      <c r="A34" s="87" t="s">
        <v>3971</v>
      </c>
      <c r="B34" s="87" t="s">
        <v>552</v>
      </c>
      <c r="C34" s="87" t="s">
        <v>3914</v>
      </c>
      <c r="D34" s="15"/>
    </row>
    <row r="35" spans="1:4" ht="20.45">
      <c r="A35" s="87" t="s">
        <v>351</v>
      </c>
      <c r="B35" s="87" t="s">
        <v>3972</v>
      </c>
      <c r="C35" s="87" t="s">
        <v>3973</v>
      </c>
      <c r="D35" s="15"/>
    </row>
    <row r="36" spans="1:4" ht="20.45">
      <c r="A36" s="87" t="s">
        <v>352</v>
      </c>
      <c r="B36" s="87" t="s">
        <v>3974</v>
      </c>
      <c r="C36" s="87" t="s">
        <v>3975</v>
      </c>
      <c r="D36" s="15"/>
    </row>
    <row r="37" spans="1:4" ht="20.45">
      <c r="A37" s="87" t="s">
        <v>3976</v>
      </c>
      <c r="B37" s="87" t="s">
        <v>3977</v>
      </c>
      <c r="C37" s="87" t="s">
        <v>3908</v>
      </c>
      <c r="D37" s="15"/>
    </row>
    <row r="38" spans="1:4" ht="20.45">
      <c r="A38" s="87" t="s">
        <v>549</v>
      </c>
      <c r="B38" s="87" t="s">
        <v>3978</v>
      </c>
      <c r="C38" s="87" t="s">
        <v>3913</v>
      </c>
      <c r="D38" s="15"/>
    </row>
    <row r="39" spans="1:4" ht="20.45">
      <c r="A39" s="87" t="s">
        <v>3979</v>
      </c>
      <c r="B39" s="87" t="s">
        <v>3980</v>
      </c>
      <c r="C39" s="87" t="s">
        <v>3981</v>
      </c>
      <c r="D39" s="15"/>
    </row>
    <row r="40" spans="1:4" ht="20.45">
      <c r="A40" s="87" t="s">
        <v>3982</v>
      </c>
      <c r="B40" s="87" t="s">
        <v>3978</v>
      </c>
      <c r="C40" s="87" t="s">
        <v>3913</v>
      </c>
      <c r="D40" s="15"/>
    </row>
    <row r="41" spans="1:4" ht="20.45">
      <c r="A41" s="87" t="s">
        <v>3983</v>
      </c>
      <c r="B41" s="87" t="s">
        <v>3951</v>
      </c>
      <c r="C41" s="87" t="s">
        <v>3952</v>
      </c>
      <c r="D41" s="15"/>
    </row>
    <row r="42" spans="1:4" ht="20.45">
      <c r="A42" s="87" t="s">
        <v>3984</v>
      </c>
      <c r="B42" s="87" t="s">
        <v>552</v>
      </c>
      <c r="C42" s="87" t="s">
        <v>3914</v>
      </c>
      <c r="D42" s="15"/>
    </row>
    <row r="43" spans="1:4" ht="20.45">
      <c r="A43" s="87" t="s">
        <v>3985</v>
      </c>
      <c r="B43" s="87" t="s">
        <v>3986</v>
      </c>
      <c r="C43" s="87" t="s">
        <v>3987</v>
      </c>
      <c r="D43" s="15"/>
    </row>
    <row r="44" spans="1:4" ht="20.45">
      <c r="A44" s="87" t="s">
        <v>3988</v>
      </c>
      <c r="B44" s="87" t="s">
        <v>3989</v>
      </c>
      <c r="C44" s="87" t="s">
        <v>3913</v>
      </c>
      <c r="D44" s="15"/>
    </row>
    <row r="45" spans="1:4" ht="20.45">
      <c r="A45" s="87" t="s">
        <v>353</v>
      </c>
      <c r="B45" s="87" t="s">
        <v>552</v>
      </c>
      <c r="C45" s="87" t="s">
        <v>3914</v>
      </c>
      <c r="D45" s="15"/>
    </row>
    <row r="46" spans="1:4" ht="20.45">
      <c r="A46" s="87" t="s">
        <v>354</v>
      </c>
      <c r="B46" s="87" t="s">
        <v>552</v>
      </c>
      <c r="C46" s="87" t="s">
        <v>3914</v>
      </c>
      <c r="D46" s="15"/>
    </row>
    <row r="47" spans="1:4" ht="20.45">
      <c r="A47" s="87" t="s">
        <v>3990</v>
      </c>
      <c r="B47" s="87" t="s">
        <v>3951</v>
      </c>
      <c r="C47" s="87" t="s">
        <v>3952</v>
      </c>
      <c r="D47" s="15"/>
    </row>
    <row r="48" spans="1:4" ht="20.45">
      <c r="A48" s="87" t="s">
        <v>3991</v>
      </c>
      <c r="B48" s="87" t="s">
        <v>3992</v>
      </c>
      <c r="C48" s="87" t="s">
        <v>3993</v>
      </c>
      <c r="D48" s="15"/>
    </row>
    <row r="49" spans="1:4" ht="20.45">
      <c r="A49" s="87" t="s">
        <v>355</v>
      </c>
      <c r="B49" s="87" t="s">
        <v>552</v>
      </c>
      <c r="C49" s="87" t="s">
        <v>3914</v>
      </c>
      <c r="D49" s="15"/>
    </row>
    <row r="50" spans="1:4" ht="20.45">
      <c r="A50" s="87" t="s">
        <v>3994</v>
      </c>
      <c r="B50" s="87" t="s">
        <v>3995</v>
      </c>
      <c r="C50" s="87" t="s">
        <v>3996</v>
      </c>
      <c r="D50" s="15"/>
    </row>
    <row r="51" spans="1:4" ht="20.45">
      <c r="A51" s="87" t="s">
        <v>3997</v>
      </c>
      <c r="B51" s="87" t="s">
        <v>3998</v>
      </c>
      <c r="C51" s="87" t="s">
        <v>3981</v>
      </c>
      <c r="D51" s="15"/>
    </row>
    <row r="52" spans="1:4" ht="20.45">
      <c r="A52" s="87" t="s">
        <v>3999</v>
      </c>
      <c r="B52" s="87" t="s">
        <v>552</v>
      </c>
      <c r="C52" s="87" t="s">
        <v>3914</v>
      </c>
      <c r="D52" s="15"/>
    </row>
    <row r="53" spans="1:4" ht="20.45">
      <c r="A53" s="87" t="s">
        <v>4000</v>
      </c>
      <c r="B53" s="87" t="s">
        <v>3974</v>
      </c>
      <c r="C53" s="87" t="s">
        <v>4001</v>
      </c>
      <c r="D53" s="15"/>
    </row>
    <row r="54" spans="1:4" ht="20.45">
      <c r="A54" s="87" t="s">
        <v>4002</v>
      </c>
      <c r="B54" s="87" t="s">
        <v>4003</v>
      </c>
      <c r="C54" s="87" t="s">
        <v>4004</v>
      </c>
      <c r="D54" s="15"/>
    </row>
    <row r="55" spans="1:4" ht="35.450000000000003">
      <c r="A55" s="87" t="s">
        <v>4005</v>
      </c>
      <c r="B55" s="87" t="s">
        <v>4006</v>
      </c>
      <c r="C55" s="88" t="s">
        <v>4007</v>
      </c>
      <c r="D55" s="15"/>
    </row>
    <row r="56" spans="1:4" ht="20.45">
      <c r="A56" s="87" t="s">
        <v>4008</v>
      </c>
      <c r="B56" s="87" t="s">
        <v>4009</v>
      </c>
      <c r="C56" s="87" t="s">
        <v>3913</v>
      </c>
      <c r="D56" s="15"/>
    </row>
    <row r="57" spans="1:4" ht="20.45">
      <c r="A57" s="87" t="s">
        <v>4010</v>
      </c>
      <c r="B57" s="87" t="s">
        <v>4011</v>
      </c>
      <c r="C57" s="87" t="s">
        <v>4012</v>
      </c>
      <c r="D57" s="15"/>
    </row>
    <row r="58" spans="1:4" ht="20.45">
      <c r="A58" s="87" t="s">
        <v>356</v>
      </c>
      <c r="B58" s="87" t="s">
        <v>4013</v>
      </c>
      <c r="C58" s="87" t="s">
        <v>3913</v>
      </c>
      <c r="D58" s="15"/>
    </row>
    <row r="59" spans="1:4" ht="20.45">
      <c r="A59" s="87" t="s">
        <v>357</v>
      </c>
      <c r="B59" s="87" t="s">
        <v>4014</v>
      </c>
      <c r="C59" s="87" t="s">
        <v>4015</v>
      </c>
      <c r="D59" s="15"/>
    </row>
    <row r="60" spans="1:4" ht="20.45">
      <c r="A60" s="87" t="s">
        <v>358</v>
      </c>
      <c r="B60" s="87" t="s">
        <v>4016</v>
      </c>
      <c r="C60" s="87" t="s">
        <v>4017</v>
      </c>
      <c r="D60" s="15"/>
    </row>
    <row r="61" spans="1:4" ht="20.45">
      <c r="A61" s="87" t="s">
        <v>359</v>
      </c>
      <c r="B61" s="87" t="s">
        <v>4018</v>
      </c>
      <c r="C61" s="87" t="s">
        <v>4019</v>
      </c>
      <c r="D61" s="15"/>
    </row>
    <row r="62" spans="1:4" ht="20.45">
      <c r="A62" s="87" t="s">
        <v>360</v>
      </c>
      <c r="B62" s="87" t="s">
        <v>4020</v>
      </c>
      <c r="C62" s="87" t="s">
        <v>4021</v>
      </c>
      <c r="D62" s="15"/>
    </row>
    <row r="63" spans="1:4" ht="20.45">
      <c r="A63" s="87" t="s">
        <v>4022</v>
      </c>
      <c r="B63" s="87" t="s">
        <v>4023</v>
      </c>
      <c r="C63" s="87" t="s">
        <v>3902</v>
      </c>
      <c r="D63" s="15"/>
    </row>
    <row r="64" spans="1:4" ht="20.45">
      <c r="A64" s="87" t="s">
        <v>361</v>
      </c>
      <c r="B64" s="87" t="s">
        <v>552</v>
      </c>
      <c r="C64" s="87" t="s">
        <v>3914</v>
      </c>
      <c r="D64" s="15"/>
    </row>
    <row r="65" spans="1:4" ht="20.45">
      <c r="A65" s="87" t="s">
        <v>4024</v>
      </c>
      <c r="B65" s="87" t="s">
        <v>4025</v>
      </c>
      <c r="C65" s="87" t="s">
        <v>3981</v>
      </c>
      <c r="D65" s="15"/>
    </row>
    <row r="66" spans="1:4" ht="20.45">
      <c r="A66" s="87" t="s">
        <v>2137</v>
      </c>
      <c r="B66" s="87" t="s">
        <v>4026</v>
      </c>
      <c r="C66" s="87" t="s">
        <v>4027</v>
      </c>
      <c r="D66" s="15"/>
    </row>
    <row r="67" spans="1:4" ht="20.45">
      <c r="A67" s="87" t="s">
        <v>362</v>
      </c>
      <c r="B67" s="87" t="s">
        <v>552</v>
      </c>
      <c r="C67" s="87" t="s">
        <v>3914</v>
      </c>
      <c r="D67" s="15"/>
    </row>
    <row r="68" spans="1:4" ht="27.6" customHeight="1">
      <c r="A68" s="87" t="s">
        <v>4028</v>
      </c>
      <c r="B68" s="87" t="s">
        <v>4029</v>
      </c>
      <c r="C68" s="88" t="s">
        <v>4030</v>
      </c>
      <c r="D68" s="15"/>
    </row>
    <row r="69" spans="1:4" ht="20.45">
      <c r="A69" s="87" t="s">
        <v>4031</v>
      </c>
      <c r="B69" s="87" t="s">
        <v>4032</v>
      </c>
      <c r="C69" s="87" t="s">
        <v>3913</v>
      </c>
      <c r="D69" s="15"/>
    </row>
    <row r="70" spans="1:4" ht="20.45">
      <c r="A70" s="87" t="s">
        <v>17</v>
      </c>
      <c r="B70" s="87" t="s">
        <v>4033</v>
      </c>
      <c r="C70" s="87" t="s">
        <v>4034</v>
      </c>
      <c r="D70" s="15"/>
    </row>
    <row r="71" spans="1:4" ht="35.450000000000003">
      <c r="A71" s="87" t="s">
        <v>4035</v>
      </c>
      <c r="B71" s="87" t="s">
        <v>4006</v>
      </c>
      <c r="C71" s="88" t="s">
        <v>4007</v>
      </c>
      <c r="D71" s="15"/>
    </row>
    <row r="72" spans="1:4" ht="20.45">
      <c r="A72" s="87" t="s">
        <v>4036</v>
      </c>
      <c r="B72" s="87" t="s">
        <v>4037</v>
      </c>
      <c r="C72" s="87" t="s">
        <v>3902</v>
      </c>
      <c r="D72" s="15"/>
    </row>
    <row r="73" spans="1:4" ht="20.45">
      <c r="A73" s="87" t="s">
        <v>363</v>
      </c>
      <c r="B73" s="87" t="s">
        <v>4038</v>
      </c>
      <c r="C73" s="87" t="s">
        <v>4039</v>
      </c>
      <c r="D73" s="15"/>
    </row>
    <row r="74" spans="1:4" ht="20.45">
      <c r="A74" s="87" t="s">
        <v>4040</v>
      </c>
      <c r="B74" s="87" t="s">
        <v>4041</v>
      </c>
      <c r="C74" s="87" t="s">
        <v>4042</v>
      </c>
      <c r="D74" s="15"/>
    </row>
    <row r="75" spans="1:4" ht="20.45">
      <c r="A75" s="87" t="s">
        <v>370</v>
      </c>
      <c r="B75" s="87" t="s">
        <v>4043</v>
      </c>
      <c r="C75" s="87" t="s">
        <v>4044</v>
      </c>
      <c r="D75" s="15"/>
    </row>
    <row r="76" spans="1:4" ht="20.45">
      <c r="A76" s="87" t="s">
        <v>4045</v>
      </c>
      <c r="B76" s="87" t="s">
        <v>552</v>
      </c>
      <c r="C76" s="87" t="s">
        <v>3914</v>
      </c>
      <c r="D76" s="15"/>
    </row>
    <row r="77" spans="1:4" ht="20.45">
      <c r="A77" s="87" t="s">
        <v>4046</v>
      </c>
      <c r="B77" s="87" t="s">
        <v>4047</v>
      </c>
      <c r="C77" s="87" t="s">
        <v>3902</v>
      </c>
      <c r="D77" s="15"/>
    </row>
    <row r="78" spans="1:4" ht="20.45">
      <c r="A78" s="87" t="s">
        <v>4048</v>
      </c>
      <c r="B78" s="87" t="s">
        <v>4049</v>
      </c>
      <c r="C78" s="87" t="s">
        <v>4050</v>
      </c>
      <c r="D78" s="15"/>
    </row>
    <row r="79" spans="1:4" ht="20.45">
      <c r="A79" s="87" t="s">
        <v>4051</v>
      </c>
      <c r="B79" s="87" t="s">
        <v>4052</v>
      </c>
      <c r="C79" s="87" t="s">
        <v>4053</v>
      </c>
      <c r="D79" s="15"/>
    </row>
    <row r="80" spans="1:4" ht="20.45">
      <c r="A80" s="87" t="s">
        <v>4054</v>
      </c>
      <c r="B80" s="87" t="s">
        <v>552</v>
      </c>
      <c r="C80" s="87" t="s">
        <v>3914</v>
      </c>
      <c r="D80" s="15"/>
    </row>
    <row r="81" spans="1:4" ht="20.45">
      <c r="A81" s="87" t="s">
        <v>4055</v>
      </c>
      <c r="B81" s="87" t="s">
        <v>4056</v>
      </c>
      <c r="C81" s="87" t="s">
        <v>3981</v>
      </c>
      <c r="D81" s="15"/>
    </row>
    <row r="82" spans="1:4" ht="20.45">
      <c r="A82" s="87" t="s">
        <v>4057</v>
      </c>
      <c r="B82" s="87" t="s">
        <v>4058</v>
      </c>
      <c r="C82" s="87" t="s">
        <v>3902</v>
      </c>
      <c r="D82" s="15"/>
    </row>
    <row r="83" spans="1:4" ht="20.45">
      <c r="A83" s="87" t="s">
        <v>4059</v>
      </c>
      <c r="B83" s="87" t="s">
        <v>4060</v>
      </c>
      <c r="C83" s="87" t="s">
        <v>3964</v>
      </c>
      <c r="D83" s="15"/>
    </row>
    <row r="84" spans="1:4" ht="20.45">
      <c r="A84" s="87" t="s">
        <v>364</v>
      </c>
      <c r="B84" s="87" t="s">
        <v>552</v>
      </c>
      <c r="C84" s="87" t="s">
        <v>3914</v>
      </c>
      <c r="D84" s="15"/>
    </row>
    <row r="85" spans="1:4" ht="20.45">
      <c r="A85" s="87" t="s">
        <v>4061</v>
      </c>
      <c r="B85" s="87" t="s">
        <v>552</v>
      </c>
      <c r="C85" s="87" t="s">
        <v>3914</v>
      </c>
      <c r="D85" s="15"/>
    </row>
    <row r="86" spans="1:4" ht="20.45">
      <c r="A86" s="87" t="s">
        <v>4062</v>
      </c>
      <c r="B86" s="87" t="s">
        <v>4063</v>
      </c>
      <c r="C86" s="87" t="s">
        <v>4064</v>
      </c>
      <c r="D86" s="15"/>
    </row>
    <row r="87" spans="1:4" ht="20.45">
      <c r="A87" s="87" t="s">
        <v>4065</v>
      </c>
      <c r="B87" s="87" t="s">
        <v>4066</v>
      </c>
      <c r="C87" s="87" t="s">
        <v>4067</v>
      </c>
      <c r="D87" s="15"/>
    </row>
    <row r="88" spans="1:4" ht="20.45">
      <c r="A88" s="87" t="s">
        <v>4068</v>
      </c>
      <c r="B88" s="87" t="s">
        <v>4069</v>
      </c>
      <c r="C88" s="87" t="s">
        <v>4070</v>
      </c>
      <c r="D88" s="15"/>
    </row>
    <row r="89" spans="1:4" ht="20.45">
      <c r="A89" s="87" t="s">
        <v>4071</v>
      </c>
      <c r="B89" s="87" t="s">
        <v>4072</v>
      </c>
      <c r="C89" s="87" t="s">
        <v>4073</v>
      </c>
      <c r="D89" s="15"/>
    </row>
    <row r="90" spans="1:4" ht="20.45">
      <c r="A90" s="87" t="s">
        <v>4074</v>
      </c>
      <c r="B90" s="87" t="s">
        <v>4075</v>
      </c>
      <c r="C90" s="87" t="s">
        <v>4076</v>
      </c>
      <c r="D90" s="15"/>
    </row>
    <row r="91" spans="1:4" ht="20.45">
      <c r="A91" s="87" t="s">
        <v>4077</v>
      </c>
      <c r="B91" s="87" t="s">
        <v>552</v>
      </c>
      <c r="C91" s="87" t="s">
        <v>3914</v>
      </c>
      <c r="D91" s="15"/>
    </row>
    <row r="92" spans="1:4" ht="20.45">
      <c r="A92" s="87" t="s">
        <v>4078</v>
      </c>
      <c r="B92" s="87" t="s">
        <v>4079</v>
      </c>
      <c r="C92" s="87" t="s">
        <v>4080</v>
      </c>
      <c r="D92" s="15"/>
    </row>
    <row r="93" spans="1:4" ht="20.45">
      <c r="A93" s="87" t="s">
        <v>4081</v>
      </c>
      <c r="B93" s="87" t="s">
        <v>4082</v>
      </c>
      <c r="C93" s="87" t="s">
        <v>4019</v>
      </c>
      <c r="D93" s="15"/>
    </row>
    <row r="94" spans="1:4" ht="20.45">
      <c r="A94" s="87" t="s">
        <v>471</v>
      </c>
      <c r="B94" s="87" t="s">
        <v>4083</v>
      </c>
      <c r="C94" s="87" t="s">
        <v>3908</v>
      </c>
      <c r="D94" s="15"/>
    </row>
    <row r="95" spans="1:4" ht="20.45">
      <c r="A95" s="87" t="s">
        <v>4084</v>
      </c>
      <c r="B95" s="87" t="s">
        <v>4085</v>
      </c>
      <c r="C95" s="87" t="s">
        <v>4086</v>
      </c>
      <c r="D95" s="15"/>
    </row>
    <row r="96" spans="1:4" ht="20.45">
      <c r="A96" s="87" t="s">
        <v>4087</v>
      </c>
      <c r="B96" s="87" t="s">
        <v>4088</v>
      </c>
      <c r="C96" s="87" t="s">
        <v>4089</v>
      </c>
      <c r="D96" s="15"/>
    </row>
    <row r="97" spans="1:4" ht="20.45">
      <c r="A97" s="87" t="s">
        <v>4090</v>
      </c>
      <c r="B97" s="87" t="s">
        <v>552</v>
      </c>
      <c r="C97" s="87" t="s">
        <v>3914</v>
      </c>
      <c r="D97" s="15"/>
    </row>
    <row r="98" spans="1:4" ht="20.45">
      <c r="A98" s="87" t="s">
        <v>449</v>
      </c>
      <c r="B98" s="87" t="s">
        <v>4091</v>
      </c>
      <c r="C98" s="87" t="s">
        <v>4092</v>
      </c>
      <c r="D98" s="15"/>
    </row>
    <row r="99" spans="1:4" ht="20.45">
      <c r="A99" s="87" t="s">
        <v>4093</v>
      </c>
      <c r="B99" s="87" t="s">
        <v>4094</v>
      </c>
      <c r="C99" s="87" t="s">
        <v>4095</v>
      </c>
      <c r="D99" s="15"/>
    </row>
    <row r="100" spans="1:4" ht="20.45">
      <c r="A100" s="87" t="s">
        <v>4096</v>
      </c>
      <c r="B100" s="87" t="s">
        <v>4097</v>
      </c>
      <c r="C100" s="87" t="s">
        <v>4098</v>
      </c>
      <c r="D100" s="15"/>
    </row>
    <row r="101" spans="1:4" ht="20.45">
      <c r="A101" s="87" t="s">
        <v>4099</v>
      </c>
      <c r="B101" s="87" t="s">
        <v>4100</v>
      </c>
      <c r="C101" s="87" t="s">
        <v>3913</v>
      </c>
      <c r="D101" s="15"/>
    </row>
    <row r="102" spans="1:4" ht="20.45">
      <c r="A102" s="87" t="s">
        <v>365</v>
      </c>
      <c r="B102" s="87" t="s">
        <v>552</v>
      </c>
      <c r="C102" s="87" t="s">
        <v>3914</v>
      </c>
      <c r="D102" s="15"/>
    </row>
    <row r="103" spans="1:4" ht="20.45">
      <c r="A103" s="87" t="s">
        <v>4101</v>
      </c>
      <c r="B103" s="87" t="s">
        <v>4102</v>
      </c>
      <c r="C103" s="87" t="s">
        <v>4103</v>
      </c>
      <c r="D103" s="15"/>
    </row>
    <row r="104" spans="1:4" ht="20.45">
      <c r="A104" s="87" t="s">
        <v>568</v>
      </c>
      <c r="B104" s="87" t="s">
        <v>4104</v>
      </c>
      <c r="C104" s="87" t="s">
        <v>3913</v>
      </c>
      <c r="D104" s="15"/>
    </row>
    <row r="105" spans="1:4" ht="20.45">
      <c r="A105" s="87" t="s">
        <v>4105</v>
      </c>
      <c r="B105" s="87" t="s">
        <v>4106</v>
      </c>
      <c r="C105" s="87" t="s">
        <v>4107</v>
      </c>
      <c r="D105" s="15"/>
    </row>
    <row r="106" spans="1:4" ht="20.45">
      <c r="A106" s="87" t="s">
        <v>4108</v>
      </c>
      <c r="B106" s="87" t="s">
        <v>4109</v>
      </c>
      <c r="C106" s="87" t="s">
        <v>4110</v>
      </c>
      <c r="D106" s="15"/>
    </row>
    <row r="107" spans="1:4" ht="20.45">
      <c r="A107" s="87" t="s">
        <v>4111</v>
      </c>
      <c r="B107" s="87" t="s">
        <v>4112</v>
      </c>
      <c r="C107" s="87" t="s">
        <v>4113</v>
      </c>
      <c r="D107" s="15"/>
    </row>
    <row r="108" spans="1:4" ht="20.45">
      <c r="A108" s="87" t="s">
        <v>366</v>
      </c>
      <c r="B108" s="87" t="s">
        <v>4114</v>
      </c>
      <c r="C108" s="87" t="s">
        <v>3975</v>
      </c>
      <c r="D108" s="15"/>
    </row>
    <row r="109" spans="1:4" ht="20.45">
      <c r="A109" s="87" t="s">
        <v>4115</v>
      </c>
      <c r="B109" s="87" t="s">
        <v>4116</v>
      </c>
      <c r="C109" s="87" t="s">
        <v>4117</v>
      </c>
      <c r="D109" s="15"/>
    </row>
    <row r="110" spans="1:4" ht="20.45">
      <c r="A110" s="87" t="s">
        <v>4118</v>
      </c>
      <c r="B110" s="87" t="s">
        <v>4119</v>
      </c>
      <c r="C110" s="87" t="s">
        <v>4019</v>
      </c>
      <c r="D110" s="15"/>
    </row>
    <row r="111" spans="1:4" ht="52.9">
      <c r="A111" s="87" t="s">
        <v>4120</v>
      </c>
      <c r="B111" s="87" t="s">
        <v>4121</v>
      </c>
      <c r="C111" s="88" t="s">
        <v>4122</v>
      </c>
      <c r="D111" s="15"/>
    </row>
    <row r="112" spans="1:4" ht="20.45">
      <c r="A112" s="87" t="s">
        <v>4123</v>
      </c>
      <c r="B112" s="87" t="s">
        <v>4124</v>
      </c>
      <c r="C112" s="87" t="s">
        <v>4125</v>
      </c>
      <c r="D112" s="15"/>
    </row>
    <row r="113" spans="1:4" ht="20.45">
      <c r="A113" s="87" t="s">
        <v>4126</v>
      </c>
      <c r="B113" s="87" t="s">
        <v>4127</v>
      </c>
      <c r="C113" s="87" t="s">
        <v>4128</v>
      </c>
      <c r="D113" s="15"/>
    </row>
    <row r="114" spans="1:4" ht="20.45">
      <c r="A114" s="87" t="s">
        <v>4129</v>
      </c>
      <c r="B114" s="87" t="s">
        <v>4130</v>
      </c>
      <c r="C114" s="87" t="s">
        <v>4131</v>
      </c>
      <c r="D114" s="15"/>
    </row>
    <row r="115" spans="1:4" ht="20.45">
      <c r="A115" s="87" t="s">
        <v>547</v>
      </c>
      <c r="B115" s="87" t="s">
        <v>4132</v>
      </c>
      <c r="C115" s="87" t="s">
        <v>4133</v>
      </c>
      <c r="D115" s="15"/>
    </row>
    <row r="116" spans="1:4" ht="20.45">
      <c r="A116" s="87" t="s">
        <v>367</v>
      </c>
      <c r="B116" s="87" t="s">
        <v>4134</v>
      </c>
      <c r="C116" s="87" t="s">
        <v>3908</v>
      </c>
      <c r="D116" s="15"/>
    </row>
    <row r="117" spans="1:4" ht="20.45">
      <c r="A117" s="87" t="s">
        <v>368</v>
      </c>
      <c r="B117" s="87" t="s">
        <v>4135</v>
      </c>
      <c r="C117" s="87" t="s">
        <v>4136</v>
      </c>
      <c r="D117" s="15"/>
    </row>
    <row r="118" spans="1:4" ht="20.45">
      <c r="A118" s="87" t="s">
        <v>369</v>
      </c>
      <c r="B118" s="87" t="s">
        <v>552</v>
      </c>
      <c r="C118" s="87" t="s">
        <v>3914</v>
      </c>
      <c r="D118" s="15"/>
    </row>
    <row r="119" spans="1:4" ht="20.45">
      <c r="A119" s="87" t="s">
        <v>4137</v>
      </c>
      <c r="B119" s="87" t="s">
        <v>3978</v>
      </c>
      <c r="C119" s="87" t="s">
        <v>3913</v>
      </c>
      <c r="D119" s="15"/>
    </row>
    <row r="120" spans="1:4" ht="20.45">
      <c r="A120" s="87" t="s">
        <v>4138</v>
      </c>
      <c r="B120" s="87" t="s">
        <v>4139</v>
      </c>
      <c r="C120" s="87" t="s">
        <v>4140</v>
      </c>
      <c r="D120" s="15"/>
    </row>
    <row r="121" spans="1:4" ht="20.45">
      <c r="A121" s="87" t="s">
        <v>4141</v>
      </c>
      <c r="B121" s="87" t="s">
        <v>4142</v>
      </c>
      <c r="C121" s="87" t="s">
        <v>4086</v>
      </c>
      <c r="D121" s="15"/>
    </row>
    <row r="122" spans="1:4" ht="20.45">
      <c r="A122" s="87" t="s">
        <v>1868</v>
      </c>
      <c r="B122" s="87" t="s">
        <v>4143</v>
      </c>
      <c r="C122" s="87" t="s">
        <v>4144</v>
      </c>
      <c r="D122" s="15"/>
    </row>
    <row r="123" spans="1:4" ht="20.45">
      <c r="A123" s="87" t="s">
        <v>4145</v>
      </c>
      <c r="B123" s="87" t="s">
        <v>4146</v>
      </c>
      <c r="C123" s="87" t="s">
        <v>3964</v>
      </c>
      <c r="D123" s="15"/>
    </row>
    <row r="124" spans="1:4" ht="20.45">
      <c r="A124" s="87" t="s">
        <v>4147</v>
      </c>
      <c r="B124" s="87" t="s">
        <v>4148</v>
      </c>
      <c r="C124" s="87" t="s">
        <v>3913</v>
      </c>
      <c r="D124" s="15"/>
    </row>
    <row r="125" spans="1:4" ht="20.45">
      <c r="A125" s="87" t="s">
        <v>4149</v>
      </c>
      <c r="B125" s="87" t="s">
        <v>4150</v>
      </c>
      <c r="C125" s="87" t="s">
        <v>4140</v>
      </c>
      <c r="D125" s="15"/>
    </row>
    <row r="126" spans="1:4" ht="27.95" customHeight="1">
      <c r="A126" s="87" t="s">
        <v>4151</v>
      </c>
      <c r="B126" s="87" t="s">
        <v>4029</v>
      </c>
      <c r="C126" s="88" t="s">
        <v>4030</v>
      </c>
      <c r="D126" s="15"/>
    </row>
    <row r="127" spans="1:4" ht="20.45">
      <c r="A127" s="87" t="s">
        <v>4152</v>
      </c>
      <c r="B127" s="87" t="s">
        <v>4153</v>
      </c>
      <c r="C127" s="87" t="s">
        <v>3902</v>
      </c>
      <c r="D127" s="15"/>
    </row>
    <row r="128" spans="1:4" ht="20.45">
      <c r="A128" s="87" t="s">
        <v>4154</v>
      </c>
      <c r="B128" s="87" t="s">
        <v>380</v>
      </c>
      <c r="C128" s="87" t="s">
        <v>3913</v>
      </c>
      <c r="D128" s="15"/>
    </row>
    <row r="129" spans="1:4" ht="20.45">
      <c r="A129" s="87" t="s">
        <v>4155</v>
      </c>
      <c r="B129" s="87" t="s">
        <v>552</v>
      </c>
      <c r="C129" s="87" t="s">
        <v>3914</v>
      </c>
      <c r="D129" s="15"/>
    </row>
    <row r="130" spans="1:4" ht="20.45">
      <c r="A130" s="87" t="s">
        <v>4156</v>
      </c>
      <c r="B130" s="87" t="s">
        <v>552</v>
      </c>
      <c r="C130" s="87" t="s">
        <v>3914</v>
      </c>
      <c r="D130" s="15"/>
    </row>
    <row r="131" spans="1:4" ht="20.45">
      <c r="A131" s="87" t="s">
        <v>602</v>
      </c>
      <c r="B131" s="87" t="s">
        <v>4157</v>
      </c>
      <c r="C131" s="87" t="s">
        <v>4158</v>
      </c>
      <c r="D131" s="15"/>
    </row>
    <row r="132" spans="1:4" ht="20.45">
      <c r="A132" s="87" t="s">
        <v>371</v>
      </c>
      <c r="B132" s="87" t="s">
        <v>552</v>
      </c>
      <c r="C132" s="87" t="s">
        <v>3914</v>
      </c>
      <c r="D132" s="15"/>
    </row>
    <row r="133" spans="1:4" ht="20.45">
      <c r="A133" s="87" t="s">
        <v>4159</v>
      </c>
      <c r="B133" s="87" t="s">
        <v>4160</v>
      </c>
      <c r="C133" s="87" t="s">
        <v>4019</v>
      </c>
      <c r="D133" s="15"/>
    </row>
    <row r="134" spans="1:4" ht="20.45">
      <c r="A134" s="87" t="s">
        <v>4161</v>
      </c>
      <c r="B134" s="87" t="s">
        <v>4162</v>
      </c>
      <c r="C134" s="87" t="s">
        <v>4163</v>
      </c>
      <c r="D134" s="15"/>
    </row>
    <row r="135" spans="1:4" ht="20.45">
      <c r="A135" s="87" t="s">
        <v>372</v>
      </c>
      <c r="B135" s="87" t="s">
        <v>4164</v>
      </c>
      <c r="C135" s="87" t="s">
        <v>4017</v>
      </c>
      <c r="D135" s="15"/>
    </row>
    <row r="136" spans="1:4" ht="20.45">
      <c r="A136" s="87" t="s">
        <v>373</v>
      </c>
      <c r="B136" s="87" t="s">
        <v>4060</v>
      </c>
      <c r="C136" s="87" t="s">
        <v>3964</v>
      </c>
      <c r="D136" s="15"/>
    </row>
    <row r="137" spans="1:4" ht="20.45">
      <c r="A137" s="87" t="s">
        <v>374</v>
      </c>
      <c r="B137" s="87" t="s">
        <v>4165</v>
      </c>
      <c r="C137" s="87" t="s">
        <v>3913</v>
      </c>
      <c r="D137" s="15"/>
    </row>
    <row r="138" spans="1:4" ht="20.45">
      <c r="A138" s="87" t="s">
        <v>4166</v>
      </c>
      <c r="B138" s="87" t="s">
        <v>4167</v>
      </c>
      <c r="C138" s="87" t="s">
        <v>4168</v>
      </c>
      <c r="D138" s="15"/>
    </row>
    <row r="139" spans="1:4" ht="20.45">
      <c r="A139" s="87" t="s">
        <v>4169</v>
      </c>
      <c r="B139" s="87" t="s">
        <v>4170</v>
      </c>
      <c r="C139" s="87" t="s">
        <v>4042</v>
      </c>
      <c r="D139" s="15"/>
    </row>
    <row r="140" spans="1:4" ht="20.45">
      <c r="A140" s="87" t="s">
        <v>375</v>
      </c>
      <c r="B140" s="87" t="s">
        <v>4171</v>
      </c>
      <c r="C140" s="87" t="s">
        <v>4172</v>
      </c>
      <c r="D140" s="15"/>
    </row>
    <row r="141" spans="1:4" ht="20.45">
      <c r="A141" s="87" t="s">
        <v>4173</v>
      </c>
      <c r="B141" s="87" t="s">
        <v>3978</v>
      </c>
      <c r="C141" s="87" t="s">
        <v>4174</v>
      </c>
      <c r="D141" s="15"/>
    </row>
    <row r="142" spans="1:4" ht="20.45">
      <c r="A142" s="87" t="s">
        <v>4175</v>
      </c>
      <c r="B142" s="87" t="s">
        <v>4176</v>
      </c>
      <c r="C142" s="87" t="s">
        <v>3913</v>
      </c>
      <c r="D142" s="15"/>
    </row>
    <row r="143" spans="1:4" ht="20.45">
      <c r="A143" s="87" t="s">
        <v>4177</v>
      </c>
      <c r="B143" s="87" t="s">
        <v>4178</v>
      </c>
      <c r="C143" s="87" t="s">
        <v>3902</v>
      </c>
      <c r="D143" s="15"/>
    </row>
    <row r="144" spans="1:4" ht="20.45">
      <c r="A144" s="87" t="s">
        <v>480</v>
      </c>
      <c r="B144" s="87" t="s">
        <v>4179</v>
      </c>
      <c r="C144" s="87" t="s">
        <v>4180</v>
      </c>
      <c r="D144" s="15"/>
    </row>
    <row r="145" spans="1:4" ht="20.45">
      <c r="A145" s="87" t="s">
        <v>4181</v>
      </c>
      <c r="B145" s="87" t="s">
        <v>4182</v>
      </c>
      <c r="C145" s="87" t="s">
        <v>3917</v>
      </c>
      <c r="D145" s="15"/>
    </row>
    <row r="146" spans="1:4" ht="20.45">
      <c r="A146" s="87" t="s">
        <v>4183</v>
      </c>
      <c r="B146" s="87" t="s">
        <v>4184</v>
      </c>
      <c r="C146" s="87" t="s">
        <v>4042</v>
      </c>
      <c r="D146" s="15"/>
    </row>
    <row r="147" spans="1:4" ht="20.45">
      <c r="A147" s="87" t="s">
        <v>4185</v>
      </c>
      <c r="B147" s="87" t="s">
        <v>4186</v>
      </c>
      <c r="C147" s="87" t="s">
        <v>4187</v>
      </c>
      <c r="D147" s="15"/>
    </row>
    <row r="148" spans="1:4" ht="20.45">
      <c r="A148" s="87" t="s">
        <v>4188</v>
      </c>
      <c r="B148" s="87" t="s">
        <v>4189</v>
      </c>
      <c r="C148" s="87" t="s">
        <v>4092</v>
      </c>
      <c r="D148" s="15"/>
    </row>
    <row r="149" spans="1:4" ht="20.45">
      <c r="A149" s="87" t="s">
        <v>376</v>
      </c>
      <c r="B149" s="87" t="s">
        <v>4006</v>
      </c>
      <c r="C149" s="87" t="s">
        <v>4190</v>
      </c>
      <c r="D149" s="15"/>
    </row>
    <row r="150" spans="1:4" ht="20.45">
      <c r="A150" s="87" t="s">
        <v>406</v>
      </c>
      <c r="B150" s="87" t="s">
        <v>3978</v>
      </c>
      <c r="C150" s="87" t="s">
        <v>3913</v>
      </c>
      <c r="D150" s="15"/>
    </row>
    <row r="151" spans="1:4" ht="20.45">
      <c r="A151" s="87" t="s">
        <v>4191</v>
      </c>
      <c r="B151" s="87" t="s">
        <v>4192</v>
      </c>
      <c r="C151" s="87" t="s">
        <v>3908</v>
      </c>
      <c r="D151" s="15"/>
    </row>
    <row r="152" spans="1:4" ht="20.45">
      <c r="A152" s="87" t="s">
        <v>4193</v>
      </c>
      <c r="B152" s="87" t="s">
        <v>4194</v>
      </c>
      <c r="C152" s="87" t="s">
        <v>4195</v>
      </c>
      <c r="D152" s="15"/>
    </row>
    <row r="153" spans="1:4" ht="20.45">
      <c r="A153" s="87" t="s">
        <v>4196</v>
      </c>
      <c r="B153" s="87" t="s">
        <v>4197</v>
      </c>
      <c r="C153" s="87" t="s">
        <v>4198</v>
      </c>
      <c r="D153" s="15"/>
    </row>
    <row r="154" spans="1:4" ht="20.45">
      <c r="A154" s="87" t="s">
        <v>4199</v>
      </c>
      <c r="B154" s="87" t="s">
        <v>4200</v>
      </c>
      <c r="C154" s="87" t="s">
        <v>4201</v>
      </c>
      <c r="D154" s="15"/>
    </row>
    <row r="155" spans="1:4" ht="20.45">
      <c r="A155" s="87" t="s">
        <v>4202</v>
      </c>
      <c r="B155" s="87" t="s">
        <v>4203</v>
      </c>
      <c r="C155" s="87" t="s">
        <v>4070</v>
      </c>
      <c r="D155" s="15"/>
    </row>
    <row r="156" spans="1:4" ht="20.45">
      <c r="A156" s="87" t="s">
        <v>4204</v>
      </c>
      <c r="B156" s="87" t="s">
        <v>4205</v>
      </c>
      <c r="C156" s="89"/>
      <c r="D156" s="15"/>
    </row>
    <row r="157" spans="1:4" ht="20.45">
      <c r="A157" s="15"/>
      <c r="B157" s="15"/>
      <c r="C157" s="15"/>
      <c r="D157" s="15"/>
    </row>
    <row r="158" spans="1:4" ht="20.45">
      <c r="A158" s="15"/>
      <c r="B158" s="15"/>
      <c r="C158" s="15"/>
      <c r="D158" s="15"/>
    </row>
    <row r="159" spans="1:4" ht="20.45">
      <c r="A159" s="15"/>
      <c r="B159" s="15"/>
      <c r="C159" s="15"/>
      <c r="D159" s="15"/>
    </row>
    <row r="160" spans="1:4" ht="20.45">
      <c r="A160" s="15"/>
      <c r="B160" s="15"/>
      <c r="C160" s="15"/>
      <c r="D160" s="15"/>
    </row>
    <row r="161" spans="1:4" ht="20.45">
      <c r="A161" s="15"/>
      <c r="B161" s="15"/>
      <c r="C161" s="15"/>
      <c r="D161" s="15"/>
    </row>
    <row r="162" spans="1:4" ht="20.45">
      <c r="A162" s="15"/>
      <c r="B162" s="15"/>
      <c r="C162" s="15"/>
      <c r="D162" s="15"/>
    </row>
    <row r="163" spans="1:4" ht="20.45">
      <c r="A163" s="15"/>
      <c r="B163" s="15"/>
      <c r="C163" s="15"/>
      <c r="D163" s="15"/>
    </row>
    <row r="164" spans="1:4" ht="20.45">
      <c r="A164" s="15"/>
      <c r="B164" s="15"/>
      <c r="C164" s="15"/>
      <c r="D164" s="15"/>
    </row>
    <row r="165" spans="1:4" ht="20.45">
      <c r="A165" s="15"/>
      <c r="B165" s="15"/>
      <c r="C165" s="15"/>
      <c r="D165" s="15"/>
    </row>
    <row r="166" spans="1:4" ht="20.45">
      <c r="A166" s="15"/>
      <c r="B166" s="15"/>
      <c r="C166" s="15"/>
      <c r="D166" s="15"/>
    </row>
    <row r="167" spans="1:4" ht="20.45">
      <c r="A167" s="15"/>
      <c r="B167" s="15"/>
      <c r="C167" s="15"/>
      <c r="D167" s="15"/>
    </row>
    <row r="168" spans="1:4" ht="20.45">
      <c r="A168" s="15"/>
      <c r="B168" s="15"/>
      <c r="C168" s="15"/>
      <c r="D168" s="15"/>
    </row>
    <row r="169" spans="1:4" ht="20.45">
      <c r="A169" s="15"/>
      <c r="B169" s="15"/>
      <c r="C169" s="15"/>
      <c r="D169" s="15"/>
    </row>
    <row r="170" spans="1:4" ht="20.45">
      <c r="A170" s="15"/>
      <c r="B170" s="15"/>
      <c r="C170" s="15"/>
      <c r="D170" s="15"/>
    </row>
    <row r="171" spans="1:4" ht="20.45">
      <c r="A171" s="15"/>
      <c r="B171" s="15"/>
      <c r="C171" s="15"/>
      <c r="D171" s="15"/>
    </row>
    <row r="172" spans="1:4" ht="20.45">
      <c r="A172" s="15"/>
      <c r="B172" s="15"/>
      <c r="C172" s="15"/>
      <c r="D172" s="15"/>
    </row>
    <row r="173" spans="1:4" ht="20.45">
      <c r="A173" s="15"/>
      <c r="B173" s="15"/>
      <c r="C173" s="15"/>
      <c r="D173" s="15"/>
    </row>
    <row r="174" spans="1:4" ht="20.45">
      <c r="A174" s="15"/>
      <c r="B174" s="15"/>
      <c r="C174" s="15"/>
      <c r="D174" s="15"/>
    </row>
    <row r="175" spans="1:4" ht="20.45">
      <c r="A175" s="15"/>
      <c r="B175" s="15"/>
      <c r="C175" s="15"/>
      <c r="D175" s="15"/>
    </row>
    <row r="176" spans="1:4" ht="20.45">
      <c r="A176" s="15"/>
      <c r="B176" s="15"/>
      <c r="C176" s="15"/>
      <c r="D176" s="15"/>
    </row>
    <row r="177" spans="1:4" ht="20.45">
      <c r="A177" s="15"/>
      <c r="B177" s="15"/>
      <c r="C177" s="15"/>
      <c r="D177" s="15"/>
    </row>
    <row r="178" spans="1:4" ht="20.45">
      <c r="A178" s="15"/>
      <c r="B178" s="15"/>
      <c r="C178" s="15"/>
      <c r="D178" s="15"/>
    </row>
    <row r="179" spans="1:4" ht="20.45">
      <c r="A179" s="15"/>
      <c r="B179" s="15"/>
      <c r="C179" s="15"/>
      <c r="D179" s="15"/>
    </row>
    <row r="180" spans="1:4" ht="20.45">
      <c r="A180" s="15"/>
      <c r="B180" s="15"/>
      <c r="C180" s="15"/>
      <c r="D180" s="15"/>
    </row>
    <row r="181" spans="1:4" ht="20.45">
      <c r="A181" s="15"/>
      <c r="B181" s="15"/>
      <c r="C181" s="15"/>
      <c r="D181" s="15"/>
    </row>
    <row r="182" spans="1:4" ht="20.45">
      <c r="A182" s="15"/>
      <c r="B182" s="15"/>
      <c r="C182" s="15"/>
      <c r="D182" s="15"/>
    </row>
    <row r="183" spans="1:4" ht="20.45">
      <c r="A183" s="15"/>
      <c r="B183" s="15"/>
      <c r="C183" s="15"/>
      <c r="D183" s="15"/>
    </row>
    <row r="184" spans="1:4" ht="20.45">
      <c r="A184" s="15"/>
      <c r="B184" s="15"/>
      <c r="C184" s="15"/>
      <c r="D184" s="15"/>
    </row>
    <row r="185" spans="1:4" ht="20.45">
      <c r="A185" s="15"/>
      <c r="B185" s="15"/>
      <c r="C185" s="15"/>
      <c r="D185" s="15"/>
    </row>
    <row r="186" spans="1:4" ht="20.45">
      <c r="A186" s="15"/>
      <c r="B186" s="15"/>
      <c r="C186" s="15"/>
      <c r="D186" s="15"/>
    </row>
    <row r="187" spans="1:4" ht="20.45">
      <c r="A187" s="15"/>
      <c r="B187" s="15"/>
      <c r="C187" s="15"/>
      <c r="D187" s="15"/>
    </row>
    <row r="188" spans="1:4" ht="20.45">
      <c r="A188" s="15"/>
      <c r="B188" s="15"/>
      <c r="C188" s="15"/>
      <c r="D188" s="15"/>
    </row>
    <row r="189" spans="1:4" ht="20.45">
      <c r="A189" s="15"/>
      <c r="B189" s="15"/>
      <c r="C189" s="15"/>
      <c r="D189" s="15"/>
    </row>
    <row r="190" spans="1:4" ht="20.45">
      <c r="A190" s="15"/>
      <c r="B190" s="15"/>
      <c r="C190" s="15"/>
      <c r="D190" s="15"/>
    </row>
    <row r="191" spans="1:4" ht="20.45">
      <c r="A191" s="15"/>
      <c r="B191" s="15"/>
      <c r="C191" s="15"/>
      <c r="D191" s="15"/>
    </row>
    <row r="192" spans="1:4" ht="20.45">
      <c r="A192" s="15"/>
      <c r="B192" s="15"/>
      <c r="C192" s="15"/>
      <c r="D192" s="15"/>
    </row>
    <row r="193" spans="1:4" ht="20.45">
      <c r="A193" s="15"/>
      <c r="B193" s="15"/>
      <c r="C193" s="15"/>
      <c r="D193" s="15"/>
    </row>
    <row r="194" spans="1:4" ht="20.45">
      <c r="A194" s="15"/>
      <c r="B194" s="15"/>
      <c r="C194" s="15"/>
      <c r="D194" s="15"/>
    </row>
    <row r="195" spans="1:4" ht="20.45">
      <c r="A195" s="15"/>
      <c r="B195" s="15"/>
      <c r="C195" s="15"/>
      <c r="D195" s="15"/>
    </row>
    <row r="196" spans="1:4" ht="20.45">
      <c r="A196" s="15"/>
      <c r="B196" s="15"/>
      <c r="C196" s="15"/>
      <c r="D196" s="15"/>
    </row>
    <row r="197" spans="1:4" ht="20.45">
      <c r="A197" s="15"/>
      <c r="B197" s="15"/>
      <c r="C197" s="15"/>
      <c r="D197" s="15"/>
    </row>
    <row r="198" spans="1:4" ht="20.45">
      <c r="A198" s="15"/>
      <c r="B198" s="15"/>
      <c r="C198" s="15"/>
      <c r="D198" s="15"/>
    </row>
    <row r="199" spans="1:4" ht="20.45">
      <c r="A199" s="15"/>
      <c r="B199" s="15"/>
      <c r="C199" s="15"/>
      <c r="D199" s="15"/>
    </row>
    <row r="200" spans="1:4" ht="20.45">
      <c r="A200" s="15"/>
      <c r="B200" s="15"/>
      <c r="C200" s="15"/>
      <c r="D200" s="15"/>
    </row>
    <row r="201" spans="1:4" ht="20.45">
      <c r="A201" s="15"/>
      <c r="B201" s="15"/>
      <c r="C201" s="15"/>
      <c r="D201" s="15"/>
    </row>
    <row r="202" spans="1:4" ht="20.45">
      <c r="A202" s="15"/>
      <c r="B202" s="15"/>
      <c r="C202" s="15"/>
      <c r="D202" s="15"/>
    </row>
    <row r="203" spans="1:4" ht="20.45">
      <c r="A203" s="15"/>
      <c r="B203" s="15"/>
      <c r="C203" s="15"/>
      <c r="D203" s="15"/>
    </row>
    <row r="204" spans="1:4" ht="20.45">
      <c r="A204" s="15"/>
      <c r="B204" s="15"/>
      <c r="C204" s="15"/>
      <c r="D204" s="15"/>
    </row>
    <row r="205" spans="1:4" ht="20.45">
      <c r="A205" s="15"/>
      <c r="B205" s="15"/>
      <c r="C205" s="15"/>
      <c r="D205" s="15"/>
    </row>
    <row r="206" spans="1:4" ht="20.45">
      <c r="A206" s="15"/>
      <c r="B206" s="15"/>
      <c r="C206" s="15"/>
      <c r="D206" s="15"/>
    </row>
    <row r="207" spans="1:4" ht="20.45">
      <c r="A207" s="15"/>
      <c r="B207" s="15"/>
      <c r="C207" s="15"/>
      <c r="D207" s="15"/>
    </row>
    <row r="208" spans="1:4" ht="20.45">
      <c r="A208" s="15"/>
      <c r="B208" s="15"/>
      <c r="C208" s="15"/>
      <c r="D208" s="15"/>
    </row>
    <row r="209" spans="1:4" ht="20.45">
      <c r="A209" s="15"/>
      <c r="B209" s="15"/>
      <c r="C209" s="15"/>
      <c r="D209" s="15"/>
    </row>
    <row r="210" spans="1:4" ht="20.45">
      <c r="A210" s="15"/>
      <c r="B210" s="15"/>
      <c r="C210" s="15"/>
      <c r="D210" s="15"/>
    </row>
    <row r="211" spans="1:4" ht="20.45">
      <c r="A211" s="15"/>
      <c r="B211" s="15"/>
      <c r="C211" s="15"/>
      <c r="D211" s="15"/>
    </row>
    <row r="212" spans="1:4" ht="20.45">
      <c r="A212" s="15"/>
      <c r="B212" s="15"/>
      <c r="C212" s="15"/>
      <c r="D212" s="15"/>
    </row>
    <row r="213" spans="1:4" ht="20.45">
      <c r="A213" s="15"/>
      <c r="B213" s="15"/>
      <c r="C213" s="15"/>
      <c r="D213" s="15"/>
    </row>
    <row r="214" spans="1:4" ht="20.45">
      <c r="A214" s="15"/>
      <c r="B214" s="15"/>
      <c r="C214" s="15"/>
      <c r="D214" s="15"/>
    </row>
    <row r="215" spans="1:4" ht="20.45">
      <c r="A215" s="15"/>
      <c r="B215" s="15"/>
      <c r="C215" s="15"/>
      <c r="D215" s="15"/>
    </row>
    <row r="216" spans="1:4" ht="20.45">
      <c r="A216" s="15"/>
      <c r="B216" s="15"/>
      <c r="C216" s="15"/>
      <c r="D216" s="15"/>
    </row>
    <row r="217" spans="1:4" ht="20.45">
      <c r="A217" s="15"/>
      <c r="B217" s="15"/>
      <c r="C217" s="15"/>
      <c r="D217" s="15"/>
    </row>
    <row r="218" spans="1:4" ht="20.45">
      <c r="A218" s="15"/>
      <c r="B218" s="15"/>
      <c r="C218" s="15"/>
      <c r="D218" s="15"/>
    </row>
    <row r="219" spans="1:4" ht="20.45">
      <c r="A219" s="15"/>
      <c r="B219" s="15"/>
      <c r="C219" s="15"/>
      <c r="D219" s="15"/>
    </row>
    <row r="220" spans="1:4" ht="20.45">
      <c r="A220" s="15"/>
      <c r="B220" s="15"/>
      <c r="C220" s="15"/>
      <c r="D220" s="15"/>
    </row>
    <row r="221" spans="1:4" ht="20.45">
      <c r="A221" s="15"/>
      <c r="B221" s="15"/>
      <c r="C221" s="15"/>
      <c r="D221" s="15"/>
    </row>
    <row r="222" spans="1:4" ht="20.45">
      <c r="A222" s="15"/>
      <c r="B222" s="15"/>
      <c r="C222" s="15"/>
      <c r="D222" s="15"/>
    </row>
    <row r="223" spans="1:4" ht="20.45">
      <c r="A223" s="15"/>
      <c r="B223" s="15"/>
      <c r="C223" s="15"/>
      <c r="D223" s="15"/>
    </row>
    <row r="224" spans="1:4" ht="20.45">
      <c r="A224" s="15"/>
      <c r="B224" s="15"/>
      <c r="C224" s="15"/>
      <c r="D224" s="15"/>
    </row>
    <row r="225" spans="1:4" ht="20.45">
      <c r="A225" s="15"/>
      <c r="B225" s="15"/>
      <c r="C225" s="15"/>
      <c r="D225" s="15"/>
    </row>
    <row r="226" spans="1:4" ht="20.45">
      <c r="A226" s="15"/>
      <c r="B226" s="15"/>
      <c r="C226" s="15"/>
      <c r="D226" s="15"/>
    </row>
    <row r="227" spans="1:4" ht="20.45">
      <c r="A227" s="15"/>
      <c r="B227" s="15"/>
      <c r="C227" s="15"/>
      <c r="D227" s="15"/>
    </row>
    <row r="228" spans="1:4" ht="20.45">
      <c r="A228" s="15"/>
      <c r="B228" s="15"/>
      <c r="C228" s="15"/>
      <c r="D228" s="15"/>
    </row>
    <row r="229" spans="1:4" ht="20.45">
      <c r="A229" s="15"/>
      <c r="B229" s="15"/>
      <c r="C229" s="15"/>
      <c r="D229" s="15"/>
    </row>
    <row r="230" spans="1:4" ht="20.45">
      <c r="A230" s="15"/>
      <c r="B230" s="15"/>
      <c r="C230" s="15"/>
      <c r="D230" s="15"/>
    </row>
    <row r="231" spans="1:4" ht="20.45">
      <c r="A231" s="15"/>
      <c r="B231" s="15"/>
      <c r="C231" s="15"/>
      <c r="D231" s="15"/>
    </row>
    <row r="232" spans="1:4" ht="20.45">
      <c r="A232" s="15"/>
      <c r="B232" s="15"/>
      <c r="C232" s="15"/>
      <c r="D232" s="15"/>
    </row>
    <row r="233" spans="1:4" ht="20.45">
      <c r="A233" s="15"/>
      <c r="B233" s="15"/>
      <c r="C233" s="15"/>
      <c r="D233" s="15"/>
    </row>
    <row r="234" spans="1:4" ht="20.45">
      <c r="A234" s="15"/>
      <c r="B234" s="15"/>
      <c r="C234" s="15"/>
      <c r="D234" s="15"/>
    </row>
    <row r="235" spans="1:4" ht="20.45">
      <c r="A235" s="15"/>
      <c r="B235" s="15"/>
      <c r="C235" s="15"/>
      <c r="D235" s="15"/>
    </row>
    <row r="236" spans="1:4" ht="20.45">
      <c r="A236" s="15"/>
      <c r="B236" s="15"/>
      <c r="C236" s="15"/>
      <c r="D236" s="15"/>
    </row>
    <row r="237" spans="1:4" ht="20.45">
      <c r="A237" s="15"/>
      <c r="B237" s="15"/>
      <c r="C237" s="15"/>
      <c r="D237" s="15"/>
    </row>
    <row r="238" spans="1:4" ht="20.45">
      <c r="A238" s="15"/>
      <c r="B238" s="15"/>
      <c r="C238" s="15"/>
      <c r="D238" s="15"/>
    </row>
    <row r="239" spans="1:4" ht="20.45">
      <c r="A239" s="15"/>
      <c r="B239" s="15"/>
      <c r="C239" s="15"/>
      <c r="D239" s="15"/>
    </row>
    <row r="240" spans="1:4" ht="20.45">
      <c r="A240" s="15"/>
      <c r="B240" s="15"/>
      <c r="C240" s="15"/>
      <c r="D240" s="15"/>
    </row>
    <row r="241" spans="1:4" ht="20.45">
      <c r="A241" s="15"/>
      <c r="B241" s="15"/>
      <c r="C241" s="15"/>
      <c r="D241" s="15"/>
    </row>
    <row r="242" spans="1:4" ht="20.45">
      <c r="A242" s="15"/>
      <c r="B242" s="15"/>
      <c r="C242" s="15"/>
      <c r="D242" s="15"/>
    </row>
    <row r="243" spans="1:4" ht="20.45">
      <c r="A243" s="15"/>
      <c r="B243" s="15"/>
      <c r="C243" s="15"/>
      <c r="D243" s="15"/>
    </row>
    <row r="244" spans="1:4" ht="20.45">
      <c r="A244" s="15"/>
      <c r="B244" s="15"/>
      <c r="C244" s="15"/>
      <c r="D244" s="15"/>
    </row>
    <row r="245" spans="1:4" ht="20.45">
      <c r="A245" s="15"/>
      <c r="B245" s="15"/>
      <c r="C245" s="15"/>
      <c r="D245" s="15"/>
    </row>
    <row r="246" spans="1:4" ht="20.45">
      <c r="A246" s="15"/>
      <c r="B246" s="15"/>
      <c r="C246" s="15"/>
      <c r="D246" s="15"/>
    </row>
    <row r="247" spans="1:4" ht="20.45">
      <c r="A247" s="15"/>
      <c r="B247" s="15"/>
      <c r="C247" s="15"/>
      <c r="D247" s="15"/>
    </row>
    <row r="248" spans="1:4" ht="20.45">
      <c r="A248" s="15"/>
      <c r="B248" s="15"/>
      <c r="C248" s="15"/>
      <c r="D248" s="15"/>
    </row>
    <row r="249" spans="1:4" ht="20.45">
      <c r="A249" s="15"/>
      <c r="B249" s="15"/>
      <c r="C249" s="15"/>
      <c r="D249" s="15"/>
    </row>
    <row r="250" spans="1:4" ht="20.45">
      <c r="A250" s="15"/>
      <c r="B250" s="15"/>
      <c r="C250" s="15"/>
      <c r="D250" s="15"/>
    </row>
    <row r="251" spans="1:4" ht="20.45">
      <c r="A251" s="15"/>
      <c r="B251" s="15"/>
      <c r="C251" s="15"/>
      <c r="D251" s="15"/>
    </row>
    <row r="252" spans="1:4" ht="20.45">
      <c r="A252" s="15"/>
      <c r="B252" s="15"/>
      <c r="C252" s="15"/>
      <c r="D252" s="15"/>
    </row>
    <row r="253" spans="1:4" ht="20.45">
      <c r="A253" s="15"/>
      <c r="B253" s="15"/>
      <c r="C253" s="15"/>
      <c r="D253" s="15"/>
    </row>
    <row r="254" spans="1:4" ht="20.45">
      <c r="A254" s="15"/>
      <c r="B254" s="15"/>
      <c r="C254" s="15"/>
      <c r="D254" s="15"/>
    </row>
    <row r="255" spans="1:4" ht="20.45">
      <c r="A255" s="15"/>
      <c r="B255" s="15"/>
      <c r="C255" s="15"/>
      <c r="D255" s="15"/>
    </row>
    <row r="256" spans="1:4" ht="20.45">
      <c r="A256" s="15"/>
      <c r="B256" s="15"/>
      <c r="C256" s="15"/>
      <c r="D256" s="15"/>
    </row>
    <row r="257" spans="1:4" ht="20.45">
      <c r="A257" s="15"/>
      <c r="B257" s="15"/>
      <c r="C257" s="15"/>
      <c r="D257" s="15"/>
    </row>
    <row r="258" spans="1:4" ht="20.45">
      <c r="A258" s="15"/>
      <c r="B258" s="15"/>
      <c r="C258" s="15"/>
      <c r="D258" s="15"/>
    </row>
    <row r="259" spans="1:4" ht="20.45">
      <c r="A259" s="15"/>
      <c r="B259" s="15"/>
      <c r="C259" s="15"/>
      <c r="D259" s="15"/>
    </row>
    <row r="260" spans="1:4" ht="20.45">
      <c r="A260" s="15"/>
      <c r="B260" s="15"/>
      <c r="C260" s="15"/>
      <c r="D260" s="15"/>
    </row>
    <row r="261" spans="1:4" ht="20.45">
      <c r="A261" s="15"/>
      <c r="B261" s="15"/>
      <c r="C261" s="15"/>
      <c r="D261" s="15"/>
    </row>
    <row r="262" spans="1:4" ht="20.45">
      <c r="A262" s="15"/>
      <c r="B262" s="15"/>
      <c r="C262" s="15"/>
      <c r="D262" s="15"/>
    </row>
    <row r="263" spans="1:4" ht="20.45">
      <c r="A263" s="15"/>
      <c r="B263" s="15"/>
      <c r="C263" s="15"/>
      <c r="D263" s="15"/>
    </row>
    <row r="264" spans="1:4" ht="20.45">
      <c r="A264" s="15"/>
      <c r="B264" s="15"/>
      <c r="C264" s="15"/>
      <c r="D264" s="15"/>
    </row>
    <row r="265" spans="1:4" ht="20.45">
      <c r="A265" s="15"/>
      <c r="B265" s="15"/>
      <c r="C265" s="15"/>
      <c r="D265" s="15"/>
    </row>
    <row r="266" spans="1:4" ht="20.45">
      <c r="A266" s="15"/>
      <c r="B266" s="15"/>
      <c r="C266" s="15"/>
      <c r="D266" s="15"/>
    </row>
    <row r="267" spans="1:4" ht="20.45">
      <c r="A267" s="15"/>
      <c r="B267" s="15"/>
      <c r="C267" s="15"/>
      <c r="D267" s="15"/>
    </row>
    <row r="268" spans="1:4" ht="20.45">
      <c r="A268" s="15"/>
      <c r="B268" s="15"/>
      <c r="C268" s="15"/>
      <c r="D268" s="15"/>
    </row>
    <row r="269" spans="1:4" ht="20.45">
      <c r="A269" s="15"/>
      <c r="B269" s="15"/>
      <c r="C269" s="15"/>
      <c r="D269" s="15"/>
    </row>
    <row r="270" spans="1:4" ht="20.45">
      <c r="A270" s="15"/>
      <c r="B270" s="15"/>
      <c r="C270" s="15"/>
      <c r="D270" s="15"/>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57FA2-DFC4-4B5E-A8F8-0551CA263801}">
  <sheetPr codeName="Sheet11">
    <tabColor theme="3"/>
  </sheetPr>
  <dimension ref="A1:D165"/>
  <sheetViews>
    <sheetView showGridLines="0" workbookViewId="0">
      <selection activeCell="D2" sqref="D2"/>
    </sheetView>
  </sheetViews>
  <sheetFormatPr defaultColWidth="8.85546875" defaultRowHeight="15" customHeight="1"/>
  <cols>
    <col min="1" max="1" width="18.42578125" customWidth="1"/>
    <col min="2" max="2" width="16.85546875" customWidth="1"/>
    <col min="4" max="4" width="11.42578125" bestFit="1" customWidth="1"/>
  </cols>
  <sheetData>
    <row r="1" spans="1:4" ht="36">
      <c r="A1" s="70" t="s">
        <v>9</v>
      </c>
      <c r="B1" s="70" t="s">
        <v>4206</v>
      </c>
      <c r="C1" s="70" t="s">
        <v>4207</v>
      </c>
      <c r="D1" s="70" t="s">
        <v>41</v>
      </c>
    </row>
    <row r="2" spans="1:4" ht="15.6">
      <c r="A2" s="90" t="s">
        <v>4208</v>
      </c>
      <c r="B2" s="90">
        <v>3.294</v>
      </c>
      <c r="C2" s="90">
        <f t="shared" ref="C2:C33" si="0">5-B2</f>
        <v>1.706</v>
      </c>
      <c r="D2" s="139">
        <f>C2/LARGE($C$2:$C$164,1)</f>
        <v>0.43878600823045266</v>
      </c>
    </row>
    <row r="3" spans="1:4" ht="15.6">
      <c r="A3" s="90" t="s">
        <v>3897</v>
      </c>
      <c r="B3" s="90">
        <v>1.8089999999999999</v>
      </c>
      <c r="C3" s="90">
        <f t="shared" si="0"/>
        <v>3.1909999999999998</v>
      </c>
      <c r="D3" s="139">
        <f t="shared" ref="D3:D33" si="1">C3/LARGE($C$2:$C$164,1)</f>
        <v>0.82073045267489708</v>
      </c>
    </row>
    <row r="4" spans="1:4" ht="15.6">
      <c r="A4" s="90" t="s">
        <v>3900</v>
      </c>
      <c r="B4" s="90">
        <v>2.11</v>
      </c>
      <c r="C4" s="90">
        <f t="shared" si="0"/>
        <v>2.89</v>
      </c>
      <c r="D4" s="139">
        <f t="shared" si="1"/>
        <v>0.74331275720164613</v>
      </c>
    </row>
    <row r="5" spans="1:4" ht="15.6">
      <c r="A5" s="90" t="s">
        <v>3903</v>
      </c>
      <c r="B5" s="90">
        <v>2.0430000000000001</v>
      </c>
      <c r="C5" s="90">
        <f t="shared" si="0"/>
        <v>2.9569999999999999</v>
      </c>
      <c r="D5" s="139">
        <f t="shared" si="1"/>
        <v>0.76054526748971196</v>
      </c>
    </row>
    <row r="6" spans="1:4" ht="15.6">
      <c r="A6" s="90" t="s">
        <v>3906</v>
      </c>
      <c r="B6" s="90">
        <v>1.855</v>
      </c>
      <c r="C6" s="90">
        <f t="shared" si="0"/>
        <v>3.145</v>
      </c>
      <c r="D6" s="139">
        <f t="shared" si="1"/>
        <v>0.80889917695473257</v>
      </c>
    </row>
    <row r="7" spans="1:4" ht="15.6">
      <c r="A7" s="90" t="s">
        <v>3909</v>
      </c>
      <c r="B7" s="90">
        <v>2.052</v>
      </c>
      <c r="C7" s="90">
        <f t="shared" si="0"/>
        <v>2.948</v>
      </c>
      <c r="D7" s="139">
        <f t="shared" si="1"/>
        <v>0.75823045267489708</v>
      </c>
    </row>
    <row r="8" spans="1:4" ht="15.6">
      <c r="A8" s="90" t="s">
        <v>411</v>
      </c>
      <c r="B8" s="90">
        <v>1.536</v>
      </c>
      <c r="C8" s="90">
        <f t="shared" si="0"/>
        <v>3.464</v>
      </c>
      <c r="D8" s="139">
        <f t="shared" si="1"/>
        <v>0.89094650205761317</v>
      </c>
    </row>
    <row r="9" spans="1:4" ht="15.6">
      <c r="A9" s="90" t="s">
        <v>344</v>
      </c>
      <c r="B9" s="90">
        <v>1.3129999999999999</v>
      </c>
      <c r="C9" s="90">
        <f t="shared" si="0"/>
        <v>3.6870000000000003</v>
      </c>
      <c r="D9" s="139">
        <f t="shared" si="1"/>
        <v>0.94830246913580252</v>
      </c>
    </row>
    <row r="10" spans="1:4" ht="15.6">
      <c r="A10" s="90" t="s">
        <v>3915</v>
      </c>
      <c r="B10" s="90">
        <v>2.2480000000000002</v>
      </c>
      <c r="C10" s="90">
        <f t="shared" si="0"/>
        <v>2.7519999999999998</v>
      </c>
      <c r="D10" s="139">
        <f t="shared" si="1"/>
        <v>0.70781893004115226</v>
      </c>
    </row>
    <row r="11" spans="1:4" ht="15.6">
      <c r="A11" s="90" t="s">
        <v>3918</v>
      </c>
      <c r="B11" s="90">
        <v>2.0720000000000001</v>
      </c>
      <c r="C11" s="90">
        <f t="shared" si="0"/>
        <v>2.9279999999999999</v>
      </c>
      <c r="D11" s="139">
        <f t="shared" si="1"/>
        <v>0.75308641975308643</v>
      </c>
    </row>
    <row r="12" spans="1:4" ht="15.6">
      <c r="A12" s="90" t="s">
        <v>3920</v>
      </c>
      <c r="B12" s="90">
        <v>2.1259999999999999</v>
      </c>
      <c r="C12" s="90">
        <f t="shared" si="0"/>
        <v>2.8740000000000001</v>
      </c>
      <c r="D12" s="139">
        <f t="shared" si="1"/>
        <v>0.73919753086419759</v>
      </c>
    </row>
    <row r="13" spans="1:4" ht="15.6">
      <c r="A13" s="90" t="s">
        <v>3925</v>
      </c>
      <c r="B13" s="90">
        <v>2.2909999999999999</v>
      </c>
      <c r="C13" s="90">
        <f t="shared" si="0"/>
        <v>2.7090000000000001</v>
      </c>
      <c r="D13" s="139">
        <f t="shared" si="1"/>
        <v>0.6967592592592593</v>
      </c>
    </row>
    <row r="14" spans="1:4" ht="15.6">
      <c r="A14" s="90" t="s">
        <v>346</v>
      </c>
      <c r="B14" s="90">
        <v>1.51</v>
      </c>
      <c r="C14" s="90">
        <f t="shared" si="0"/>
        <v>3.49</v>
      </c>
      <c r="D14" s="139">
        <f t="shared" si="1"/>
        <v>0.89763374485596714</v>
      </c>
    </row>
    <row r="15" spans="1:4" ht="15.6">
      <c r="A15" s="90" t="s">
        <v>4209</v>
      </c>
      <c r="B15" s="90">
        <v>2.306</v>
      </c>
      <c r="C15" s="90">
        <f t="shared" si="0"/>
        <v>2.694</v>
      </c>
      <c r="D15" s="139">
        <f t="shared" si="1"/>
        <v>0.6929012345679012</v>
      </c>
    </row>
    <row r="16" spans="1:4" ht="15.6">
      <c r="A16" s="90" t="s">
        <v>4210</v>
      </c>
      <c r="B16" s="90">
        <v>1.5640000000000001</v>
      </c>
      <c r="C16" s="90">
        <f t="shared" si="0"/>
        <v>3.4359999999999999</v>
      </c>
      <c r="D16" s="139">
        <f t="shared" si="1"/>
        <v>0.88374485596707819</v>
      </c>
    </row>
    <row r="17" spans="1:4" ht="15.6">
      <c r="A17" s="90" t="s">
        <v>3930</v>
      </c>
      <c r="B17" s="90">
        <v>2.0089999999999999</v>
      </c>
      <c r="C17" s="90">
        <f t="shared" si="0"/>
        <v>2.9910000000000001</v>
      </c>
      <c r="D17" s="139">
        <f t="shared" si="1"/>
        <v>0.76929012345679015</v>
      </c>
    </row>
    <row r="18" spans="1:4" ht="15.6">
      <c r="A18" s="90" t="s">
        <v>3933</v>
      </c>
      <c r="B18" s="90">
        <v>1.9610000000000001</v>
      </c>
      <c r="C18" s="90">
        <f t="shared" si="0"/>
        <v>3.0389999999999997</v>
      </c>
      <c r="D18" s="139">
        <f t="shared" si="1"/>
        <v>0.78163580246913578</v>
      </c>
    </row>
    <row r="19" spans="1:4" ht="15.6">
      <c r="A19" s="90" t="s">
        <v>3936</v>
      </c>
      <c r="B19" s="90">
        <v>1.863</v>
      </c>
      <c r="C19" s="90">
        <f t="shared" si="0"/>
        <v>3.137</v>
      </c>
      <c r="D19" s="139">
        <f t="shared" si="1"/>
        <v>0.80684156378600824</v>
      </c>
    </row>
    <row r="20" spans="1:4" ht="15.6">
      <c r="A20" s="90" t="s">
        <v>453</v>
      </c>
      <c r="B20" s="90">
        <v>2.589</v>
      </c>
      <c r="C20" s="90">
        <f t="shared" si="0"/>
        <v>2.411</v>
      </c>
      <c r="D20" s="139">
        <f t="shared" si="1"/>
        <v>0.62011316872427991</v>
      </c>
    </row>
    <row r="21" spans="1:4" ht="15.6">
      <c r="A21" s="90" t="s">
        <v>3941</v>
      </c>
      <c r="B21" s="90">
        <v>1.629</v>
      </c>
      <c r="C21" s="90">
        <f t="shared" si="0"/>
        <v>3.371</v>
      </c>
      <c r="D21" s="139">
        <f t="shared" si="1"/>
        <v>0.86702674897119347</v>
      </c>
    </row>
    <row r="22" spans="1:4" ht="15.6">
      <c r="A22" s="90" t="s">
        <v>4211</v>
      </c>
      <c r="B22" s="90">
        <v>2.9689999999999999</v>
      </c>
      <c r="C22" s="90">
        <f t="shared" si="0"/>
        <v>2.0310000000000001</v>
      </c>
      <c r="D22" s="139">
        <f t="shared" si="1"/>
        <v>0.52237654320987659</v>
      </c>
    </row>
    <row r="23" spans="1:4" ht="15.6">
      <c r="A23" s="90" t="s">
        <v>4212</v>
      </c>
      <c r="B23" s="90">
        <v>2.5670000000000002</v>
      </c>
      <c r="C23" s="90">
        <f t="shared" si="0"/>
        <v>2.4329999999999998</v>
      </c>
      <c r="D23" s="139">
        <f t="shared" si="1"/>
        <v>0.62577160493827155</v>
      </c>
    </row>
    <row r="24" spans="1:4" ht="15.6">
      <c r="A24" s="90" t="s">
        <v>3947</v>
      </c>
      <c r="B24" s="90">
        <v>2.028</v>
      </c>
      <c r="C24" s="90">
        <f t="shared" si="0"/>
        <v>2.972</v>
      </c>
      <c r="D24" s="139">
        <f t="shared" si="1"/>
        <v>0.76440329218106995</v>
      </c>
    </row>
    <row r="25" spans="1:4" ht="15.6">
      <c r="A25" s="90" t="s">
        <v>4213</v>
      </c>
      <c r="B25" s="90">
        <v>2.7730000000000001</v>
      </c>
      <c r="C25" s="90">
        <f t="shared" si="0"/>
        <v>2.2269999999999999</v>
      </c>
      <c r="D25" s="139">
        <f t="shared" si="1"/>
        <v>0.57278806584362141</v>
      </c>
    </row>
    <row r="26" spans="1:4" ht="15.6">
      <c r="A26" s="90" t="s">
        <v>435</v>
      </c>
      <c r="B26" s="90">
        <v>1.4490000000000001</v>
      </c>
      <c r="C26" s="90">
        <f t="shared" si="0"/>
        <v>3.5510000000000002</v>
      </c>
      <c r="D26" s="139">
        <f t="shared" si="1"/>
        <v>0.91332304526748975</v>
      </c>
    </row>
    <row r="27" spans="1:4" ht="15.6">
      <c r="A27" s="90" t="s">
        <v>4214</v>
      </c>
      <c r="B27" s="90">
        <v>3.0089999999999999</v>
      </c>
      <c r="C27" s="90">
        <f t="shared" si="0"/>
        <v>1.9910000000000001</v>
      </c>
      <c r="D27" s="139">
        <f t="shared" si="1"/>
        <v>0.51208847736625518</v>
      </c>
    </row>
    <row r="28" spans="1:4" ht="15.6">
      <c r="A28" s="90" t="s">
        <v>3956</v>
      </c>
      <c r="B28" s="90">
        <v>2.7040000000000002</v>
      </c>
      <c r="C28" s="90">
        <f t="shared" si="0"/>
        <v>2.2959999999999998</v>
      </c>
      <c r="D28" s="139">
        <f t="shared" si="1"/>
        <v>0.59053497942386823</v>
      </c>
    </row>
    <row r="29" spans="1:4" ht="15.6">
      <c r="A29" s="90" t="s">
        <v>543</v>
      </c>
      <c r="B29" s="90">
        <v>1.978</v>
      </c>
      <c r="C29" s="90">
        <f t="shared" si="0"/>
        <v>3.0220000000000002</v>
      </c>
      <c r="D29" s="139">
        <f t="shared" si="1"/>
        <v>0.77726337448559679</v>
      </c>
    </row>
    <row r="30" spans="1:4" ht="15.6">
      <c r="A30" s="90" t="s">
        <v>348</v>
      </c>
      <c r="B30" s="90">
        <v>2.101</v>
      </c>
      <c r="C30" s="90">
        <f t="shared" si="0"/>
        <v>2.899</v>
      </c>
      <c r="D30" s="139">
        <f t="shared" si="1"/>
        <v>0.7456275720164609</v>
      </c>
    </row>
    <row r="31" spans="1:4" ht="15.6">
      <c r="A31" s="90" t="s">
        <v>3960</v>
      </c>
      <c r="B31" s="90">
        <v>2.887</v>
      </c>
      <c r="C31" s="90">
        <f t="shared" si="0"/>
        <v>2.113</v>
      </c>
      <c r="D31" s="139">
        <f t="shared" si="1"/>
        <v>0.5434670781893004</v>
      </c>
    </row>
    <row r="32" spans="1:4" ht="15.6">
      <c r="A32" s="90" t="s">
        <v>3966</v>
      </c>
      <c r="B32" s="90">
        <v>1.95</v>
      </c>
      <c r="C32" s="90">
        <f t="shared" si="0"/>
        <v>3.05</v>
      </c>
      <c r="D32" s="139">
        <f t="shared" si="1"/>
        <v>0.78446502057613166</v>
      </c>
    </row>
    <row r="33" spans="1:4" ht="15.6">
      <c r="A33" s="90" t="s">
        <v>350</v>
      </c>
      <c r="B33" s="90">
        <v>1.504</v>
      </c>
      <c r="C33" s="90">
        <f t="shared" si="0"/>
        <v>3.496</v>
      </c>
      <c r="D33" s="139">
        <f t="shared" si="1"/>
        <v>0.89917695473251036</v>
      </c>
    </row>
    <row r="34" spans="1:4" ht="15.6">
      <c r="A34" s="90" t="s">
        <v>4215</v>
      </c>
      <c r="B34" s="90">
        <v>2.16</v>
      </c>
      <c r="C34" s="90">
        <f t="shared" ref="C34:C65" si="2">5-B34</f>
        <v>2.84</v>
      </c>
      <c r="D34" s="139">
        <f t="shared" ref="D34:D65" si="3">C34/LARGE($C$2:$C$164,1)</f>
        <v>0.73045267489711929</v>
      </c>
    </row>
    <row r="35" spans="1:4" ht="15.6">
      <c r="A35" s="90" t="s">
        <v>3971</v>
      </c>
      <c r="B35" s="90">
        <v>2.101</v>
      </c>
      <c r="C35" s="90">
        <f t="shared" si="2"/>
        <v>2.899</v>
      </c>
      <c r="D35" s="139">
        <f t="shared" si="3"/>
        <v>0.7456275720164609</v>
      </c>
    </row>
    <row r="36" spans="1:4" ht="15.6">
      <c r="A36" s="90" t="s">
        <v>351</v>
      </c>
      <c r="B36" s="90">
        <v>1.4590000000000001</v>
      </c>
      <c r="C36" s="90">
        <f t="shared" si="2"/>
        <v>3.5409999999999999</v>
      </c>
      <c r="D36" s="139">
        <f t="shared" si="3"/>
        <v>0.91075102880658432</v>
      </c>
    </row>
    <row r="37" spans="1:4" ht="15.6">
      <c r="A37" s="90" t="s">
        <v>352</v>
      </c>
      <c r="B37" s="90">
        <v>1.3819999999999999</v>
      </c>
      <c r="C37" s="90">
        <f t="shared" si="2"/>
        <v>3.6180000000000003</v>
      </c>
      <c r="D37" s="139">
        <f t="shared" si="3"/>
        <v>0.93055555555555569</v>
      </c>
    </row>
    <row r="38" spans="1:4" ht="15.6">
      <c r="A38" s="90" t="s">
        <v>4216</v>
      </c>
      <c r="B38" s="90">
        <v>2.3740000000000001</v>
      </c>
      <c r="C38" s="90">
        <f t="shared" si="2"/>
        <v>2.6259999999999999</v>
      </c>
      <c r="D38" s="139">
        <f t="shared" si="3"/>
        <v>0.67541152263374482</v>
      </c>
    </row>
    <row r="39" spans="1:4" ht="15.6">
      <c r="A39" s="90" t="s">
        <v>3976</v>
      </c>
      <c r="B39" s="90">
        <v>2.157</v>
      </c>
      <c r="C39" s="90">
        <f t="shared" si="2"/>
        <v>2.843</v>
      </c>
      <c r="D39" s="139">
        <f t="shared" si="3"/>
        <v>0.73122427983539096</v>
      </c>
    </row>
    <row r="40" spans="1:4" ht="15.6">
      <c r="A40" s="90" t="s">
        <v>4217</v>
      </c>
      <c r="B40" s="90">
        <v>3.2639999999999998</v>
      </c>
      <c r="C40" s="90">
        <f t="shared" si="2"/>
        <v>1.7360000000000002</v>
      </c>
      <c r="D40" s="139">
        <f t="shared" si="3"/>
        <v>0.4465020576131688</v>
      </c>
    </row>
    <row r="41" spans="1:4" ht="15.6">
      <c r="A41" s="90" t="s">
        <v>549</v>
      </c>
      <c r="B41" s="90">
        <v>2.5720000000000001</v>
      </c>
      <c r="C41" s="90">
        <f t="shared" si="2"/>
        <v>2.4279999999999999</v>
      </c>
      <c r="D41" s="139">
        <f t="shared" si="3"/>
        <v>0.62448559670781889</v>
      </c>
    </row>
    <row r="42" spans="1:4" ht="15.6">
      <c r="A42" s="90" t="s">
        <v>3979</v>
      </c>
      <c r="B42" s="90">
        <v>2.2120000000000002</v>
      </c>
      <c r="C42" s="90">
        <f t="shared" si="2"/>
        <v>2.7879999999999998</v>
      </c>
      <c r="D42" s="139">
        <f t="shared" si="3"/>
        <v>0.71707818930041145</v>
      </c>
    </row>
    <row r="43" spans="1:4" ht="15.6">
      <c r="A43" s="90" t="s">
        <v>3982</v>
      </c>
      <c r="B43" s="90">
        <v>2.25</v>
      </c>
      <c r="C43" s="90">
        <f t="shared" si="2"/>
        <v>2.75</v>
      </c>
      <c r="D43" s="139">
        <f t="shared" si="3"/>
        <v>0.70730452674897126</v>
      </c>
    </row>
    <row r="44" spans="1:4" ht="15.6">
      <c r="A44" s="90" t="s">
        <v>3983</v>
      </c>
      <c r="B44" s="90">
        <v>2.1320000000000001</v>
      </c>
      <c r="C44" s="90">
        <f t="shared" si="2"/>
        <v>2.8679999999999999</v>
      </c>
      <c r="D44" s="139">
        <f t="shared" si="3"/>
        <v>0.73765432098765427</v>
      </c>
    </row>
    <row r="45" spans="1:4" ht="15.6">
      <c r="A45" s="90" t="s">
        <v>4218</v>
      </c>
      <c r="B45" s="90">
        <v>2.7480000000000002</v>
      </c>
      <c r="C45" s="90">
        <f t="shared" si="2"/>
        <v>2.2519999999999998</v>
      </c>
      <c r="D45" s="139">
        <f t="shared" si="3"/>
        <v>0.57921810699588472</v>
      </c>
    </row>
    <row r="46" spans="1:4" ht="15.6">
      <c r="A46" s="90" t="s">
        <v>3984</v>
      </c>
      <c r="B46" s="90">
        <v>1.615</v>
      </c>
      <c r="C46" s="90">
        <f t="shared" si="2"/>
        <v>3.3849999999999998</v>
      </c>
      <c r="D46" s="139">
        <f t="shared" si="3"/>
        <v>0.8706275720164609</v>
      </c>
    </row>
    <row r="47" spans="1:4" ht="15.6">
      <c r="A47" s="90" t="s">
        <v>4219</v>
      </c>
      <c r="B47" s="90">
        <v>2.2090000000000001</v>
      </c>
      <c r="C47" s="90">
        <f t="shared" si="2"/>
        <v>2.7909999999999999</v>
      </c>
      <c r="D47" s="139">
        <f t="shared" si="3"/>
        <v>0.71784979423868311</v>
      </c>
    </row>
    <row r="48" spans="1:4" ht="15.6">
      <c r="A48" s="90" t="s">
        <v>3985</v>
      </c>
      <c r="B48" s="90">
        <v>2.8450000000000002</v>
      </c>
      <c r="C48" s="90">
        <f t="shared" si="2"/>
        <v>2.1549999999999998</v>
      </c>
      <c r="D48" s="139">
        <f t="shared" si="3"/>
        <v>0.55426954732510281</v>
      </c>
    </row>
    <row r="49" spans="1:4" ht="15.6">
      <c r="A49" s="90" t="s">
        <v>353</v>
      </c>
      <c r="B49" s="90">
        <v>1.474</v>
      </c>
      <c r="C49" s="90">
        <f t="shared" si="2"/>
        <v>3.5259999999999998</v>
      </c>
      <c r="D49" s="139">
        <f t="shared" si="3"/>
        <v>0.90689300411522633</v>
      </c>
    </row>
    <row r="50" spans="1:4" ht="15.6">
      <c r="A50" s="90" t="s">
        <v>354</v>
      </c>
      <c r="B50" s="90">
        <v>2.0880000000000001</v>
      </c>
      <c r="C50" s="90">
        <f t="shared" si="2"/>
        <v>2.9119999999999999</v>
      </c>
      <c r="D50" s="139">
        <f t="shared" si="3"/>
        <v>0.74897119341563789</v>
      </c>
    </row>
    <row r="51" spans="1:4" ht="15.6">
      <c r="A51" s="90" t="s">
        <v>3990</v>
      </c>
      <c r="B51" s="90">
        <v>2.3719999999999999</v>
      </c>
      <c r="C51" s="90">
        <f t="shared" si="2"/>
        <v>2.6280000000000001</v>
      </c>
      <c r="D51" s="139">
        <f t="shared" si="3"/>
        <v>0.67592592592592593</v>
      </c>
    </row>
    <row r="52" spans="1:4" ht="15.6">
      <c r="A52" s="90" t="s">
        <v>4220</v>
      </c>
      <c r="B52" s="90">
        <v>2.0790000000000002</v>
      </c>
      <c r="C52" s="90">
        <f t="shared" si="2"/>
        <v>2.9209999999999998</v>
      </c>
      <c r="D52" s="139">
        <f t="shared" si="3"/>
        <v>0.75128600823045266</v>
      </c>
    </row>
    <row r="53" spans="1:4" ht="15.6">
      <c r="A53" s="90" t="s">
        <v>3991</v>
      </c>
      <c r="B53" s="90">
        <v>2.1949999999999998</v>
      </c>
      <c r="C53" s="90">
        <f t="shared" si="2"/>
        <v>2.8050000000000002</v>
      </c>
      <c r="D53" s="139">
        <f t="shared" si="3"/>
        <v>0.72145061728395066</v>
      </c>
    </row>
    <row r="54" spans="1:4" ht="15.6">
      <c r="A54" s="90" t="s">
        <v>355</v>
      </c>
      <c r="B54" s="90">
        <v>1.542</v>
      </c>
      <c r="C54" s="90">
        <f t="shared" si="2"/>
        <v>3.4580000000000002</v>
      </c>
      <c r="D54" s="139">
        <f t="shared" si="3"/>
        <v>0.88940329218107006</v>
      </c>
    </row>
    <row r="55" spans="1:4" ht="15.6">
      <c r="A55" s="90" t="s">
        <v>3994</v>
      </c>
      <c r="B55" s="90">
        <v>1.9379999999999999</v>
      </c>
      <c r="C55" s="90">
        <f t="shared" si="2"/>
        <v>3.0620000000000003</v>
      </c>
      <c r="D55" s="139">
        <f t="shared" si="3"/>
        <v>0.7875514403292182</v>
      </c>
    </row>
    <row r="56" spans="1:4" ht="15.6">
      <c r="A56" s="90" t="s">
        <v>3999</v>
      </c>
      <c r="B56" s="90">
        <v>1.7929999999999999</v>
      </c>
      <c r="C56" s="90">
        <f t="shared" si="2"/>
        <v>3.2069999999999999</v>
      </c>
      <c r="D56" s="139">
        <f t="shared" si="3"/>
        <v>0.82484567901234562</v>
      </c>
    </row>
    <row r="57" spans="1:4" ht="15.6">
      <c r="A57" s="90" t="s">
        <v>4002</v>
      </c>
      <c r="B57" s="90">
        <v>2.3319999999999999</v>
      </c>
      <c r="C57" s="90">
        <f t="shared" si="2"/>
        <v>2.6680000000000001</v>
      </c>
      <c r="D57" s="139">
        <f t="shared" si="3"/>
        <v>0.68621399176954734</v>
      </c>
    </row>
    <row r="58" spans="1:4" ht="15.6">
      <c r="A58" s="90" t="s">
        <v>4221</v>
      </c>
      <c r="B58" s="90">
        <v>2.423</v>
      </c>
      <c r="C58" s="90">
        <f t="shared" si="2"/>
        <v>2.577</v>
      </c>
      <c r="D58" s="139">
        <f t="shared" si="3"/>
        <v>0.66280864197530864</v>
      </c>
    </row>
    <row r="59" spans="1:4" ht="15.6">
      <c r="A59" s="90" t="s">
        <v>4222</v>
      </c>
      <c r="B59" s="90">
        <v>2.085</v>
      </c>
      <c r="C59" s="90">
        <f t="shared" si="2"/>
        <v>2.915</v>
      </c>
      <c r="D59" s="139">
        <f t="shared" si="3"/>
        <v>0.74974279835390945</v>
      </c>
    </row>
    <row r="60" spans="1:4" ht="15.6">
      <c r="A60" s="90" t="s">
        <v>4008</v>
      </c>
      <c r="B60" s="90">
        <v>2.286</v>
      </c>
      <c r="C60" s="90">
        <f t="shared" si="2"/>
        <v>2.714</v>
      </c>
      <c r="D60" s="139">
        <f t="shared" si="3"/>
        <v>0.69804526748971196</v>
      </c>
    </row>
    <row r="61" spans="1:4" ht="15.6">
      <c r="A61" s="90" t="s">
        <v>4223</v>
      </c>
      <c r="B61" s="90">
        <v>2.827</v>
      </c>
      <c r="C61" s="90">
        <f t="shared" si="2"/>
        <v>2.173</v>
      </c>
      <c r="D61" s="139">
        <f t="shared" si="3"/>
        <v>0.55889917695473257</v>
      </c>
    </row>
    <row r="62" spans="1:4" ht="15.6">
      <c r="A62" s="90" t="s">
        <v>4010</v>
      </c>
      <c r="B62" s="90">
        <v>2.415</v>
      </c>
      <c r="C62" s="90">
        <f t="shared" si="2"/>
        <v>2.585</v>
      </c>
      <c r="D62" s="139">
        <f t="shared" si="3"/>
        <v>0.66486625514403297</v>
      </c>
    </row>
    <row r="63" spans="1:4" ht="15.6">
      <c r="A63" s="90" t="s">
        <v>356</v>
      </c>
      <c r="B63" s="90">
        <v>2.101</v>
      </c>
      <c r="C63" s="90">
        <f t="shared" si="2"/>
        <v>2.899</v>
      </c>
      <c r="D63" s="139">
        <f t="shared" si="3"/>
        <v>0.7456275720164609</v>
      </c>
    </row>
    <row r="64" spans="1:4" ht="15.6">
      <c r="A64" s="90" t="s">
        <v>357</v>
      </c>
      <c r="B64" s="90">
        <v>1.502</v>
      </c>
      <c r="C64" s="90">
        <f t="shared" si="2"/>
        <v>3.4980000000000002</v>
      </c>
      <c r="D64" s="139">
        <f t="shared" si="3"/>
        <v>0.89969135802469147</v>
      </c>
    </row>
    <row r="65" spans="1:4" ht="15.6">
      <c r="A65" s="90" t="s">
        <v>358</v>
      </c>
      <c r="B65" s="90">
        <v>1.1120000000000001</v>
      </c>
      <c r="C65" s="90">
        <f t="shared" si="2"/>
        <v>3.8879999999999999</v>
      </c>
      <c r="D65" s="139">
        <f t="shared" si="3"/>
        <v>1</v>
      </c>
    </row>
    <row r="66" spans="1:4" ht="15.6">
      <c r="A66" s="90" t="s">
        <v>359</v>
      </c>
      <c r="B66" s="90">
        <v>2.319</v>
      </c>
      <c r="C66" s="90">
        <f t="shared" ref="C66:C97" si="4">5-B66</f>
        <v>2.681</v>
      </c>
      <c r="D66" s="139">
        <f t="shared" ref="D66:D97" si="5">C66/LARGE($C$2:$C$164,1)</f>
        <v>0.68955761316872433</v>
      </c>
    </row>
    <row r="67" spans="1:4" ht="15.6">
      <c r="A67" s="90" t="s">
        <v>360</v>
      </c>
      <c r="B67" s="90">
        <v>1.857</v>
      </c>
      <c r="C67" s="90">
        <f t="shared" si="4"/>
        <v>3.1429999999999998</v>
      </c>
      <c r="D67" s="139">
        <f t="shared" si="5"/>
        <v>0.80838477366255146</v>
      </c>
    </row>
    <row r="68" spans="1:4" ht="15.6">
      <c r="A68" s="90" t="s">
        <v>4224</v>
      </c>
      <c r="B68" s="90">
        <v>2.6819999999999999</v>
      </c>
      <c r="C68" s="90">
        <f t="shared" si="4"/>
        <v>2.3180000000000001</v>
      </c>
      <c r="D68" s="139">
        <f t="shared" si="5"/>
        <v>0.5961934156378601</v>
      </c>
    </row>
    <row r="69" spans="1:4" ht="15.6">
      <c r="A69" s="90" t="s">
        <v>4022</v>
      </c>
      <c r="B69" s="90">
        <v>3.0449999999999999</v>
      </c>
      <c r="C69" s="90">
        <f t="shared" si="4"/>
        <v>1.9550000000000001</v>
      </c>
      <c r="D69" s="139">
        <f t="shared" si="5"/>
        <v>0.50282921810699588</v>
      </c>
    </row>
    <row r="70" spans="1:4" ht="15.6">
      <c r="A70" s="90" t="s">
        <v>361</v>
      </c>
      <c r="B70" s="90">
        <v>1.3029999999999999</v>
      </c>
      <c r="C70" s="90">
        <f t="shared" si="4"/>
        <v>3.6970000000000001</v>
      </c>
      <c r="D70" s="139">
        <f t="shared" si="5"/>
        <v>0.95087448559670784</v>
      </c>
    </row>
    <row r="71" spans="1:4" ht="15.6">
      <c r="A71" s="90" t="s">
        <v>2137</v>
      </c>
      <c r="B71" s="90">
        <v>3.1150000000000002</v>
      </c>
      <c r="C71" s="90">
        <f t="shared" si="4"/>
        <v>1.8849999999999998</v>
      </c>
      <c r="D71" s="139">
        <f t="shared" si="5"/>
        <v>0.48482510288065839</v>
      </c>
    </row>
    <row r="72" spans="1:4" ht="15.6">
      <c r="A72" s="90" t="s">
        <v>362</v>
      </c>
      <c r="B72" s="90">
        <v>1.6919999999999999</v>
      </c>
      <c r="C72" s="90">
        <f t="shared" si="4"/>
        <v>3.3079999999999998</v>
      </c>
      <c r="D72" s="139">
        <f t="shared" si="5"/>
        <v>0.85082304526748964</v>
      </c>
    </row>
    <row r="73" spans="1:4" ht="15.6">
      <c r="A73" s="90" t="s">
        <v>4225</v>
      </c>
      <c r="B73" s="90">
        <v>2.2549999999999999</v>
      </c>
      <c r="C73" s="90">
        <f t="shared" si="4"/>
        <v>2.7450000000000001</v>
      </c>
      <c r="D73" s="139">
        <f t="shared" si="5"/>
        <v>0.7060185185185186</v>
      </c>
    </row>
    <row r="74" spans="1:4" ht="15.6">
      <c r="A74" s="90" t="s">
        <v>4031</v>
      </c>
      <c r="B74" s="90">
        <v>2.1190000000000002</v>
      </c>
      <c r="C74" s="90">
        <f t="shared" si="4"/>
        <v>2.8809999999999998</v>
      </c>
      <c r="D74" s="139">
        <f t="shared" si="5"/>
        <v>0.74099794238683125</v>
      </c>
    </row>
    <row r="75" spans="1:4" ht="15.6">
      <c r="A75" s="90" t="s">
        <v>17</v>
      </c>
      <c r="B75" s="90">
        <v>1.5249999999999999</v>
      </c>
      <c r="C75" s="90">
        <f t="shared" si="4"/>
        <v>3.4750000000000001</v>
      </c>
      <c r="D75" s="139">
        <f t="shared" si="5"/>
        <v>0.89377572016460904</v>
      </c>
    </row>
    <row r="76" spans="1:4" ht="15.6">
      <c r="A76" s="90" t="s">
        <v>4036</v>
      </c>
      <c r="B76" s="90">
        <v>1.998</v>
      </c>
      <c r="C76" s="90">
        <f t="shared" si="4"/>
        <v>3.0019999999999998</v>
      </c>
      <c r="D76" s="139">
        <f t="shared" si="5"/>
        <v>0.77211934156378592</v>
      </c>
    </row>
    <row r="77" spans="1:4" ht="15.6">
      <c r="A77" s="90" t="s">
        <v>363</v>
      </c>
      <c r="B77" s="90">
        <v>1.954</v>
      </c>
      <c r="C77" s="90">
        <f t="shared" si="4"/>
        <v>3.0460000000000003</v>
      </c>
      <c r="D77" s="139">
        <f t="shared" si="5"/>
        <v>0.78343621399176966</v>
      </c>
    </row>
    <row r="78" spans="1:4" ht="15.6">
      <c r="A78" s="90" t="s">
        <v>4040</v>
      </c>
      <c r="B78" s="90">
        <v>2.4089999999999998</v>
      </c>
      <c r="C78" s="90">
        <f t="shared" si="4"/>
        <v>2.5910000000000002</v>
      </c>
      <c r="D78" s="139">
        <f t="shared" si="5"/>
        <v>0.66640946502057619</v>
      </c>
    </row>
    <row r="79" spans="1:4" ht="15.6">
      <c r="A79" s="90" t="s">
        <v>4046</v>
      </c>
      <c r="B79" s="90">
        <v>1.6220000000000001</v>
      </c>
      <c r="C79" s="90">
        <f t="shared" si="4"/>
        <v>3.3780000000000001</v>
      </c>
      <c r="D79" s="139">
        <f t="shared" si="5"/>
        <v>0.86882716049382724</v>
      </c>
    </row>
    <row r="80" spans="1:4" ht="15.6">
      <c r="A80" s="90" t="s">
        <v>4048</v>
      </c>
      <c r="B80" s="90">
        <v>2.0529999999999999</v>
      </c>
      <c r="C80" s="90">
        <f t="shared" si="4"/>
        <v>2.9470000000000001</v>
      </c>
      <c r="D80" s="139">
        <f t="shared" si="5"/>
        <v>0.75797325102880664</v>
      </c>
    </row>
    <row r="81" spans="1:4" ht="15.6">
      <c r="A81" s="90" t="s">
        <v>4226</v>
      </c>
      <c r="B81" s="90">
        <v>1.861</v>
      </c>
      <c r="C81" s="90">
        <f t="shared" si="4"/>
        <v>3.1390000000000002</v>
      </c>
      <c r="D81" s="139">
        <f t="shared" si="5"/>
        <v>0.80735596707818935</v>
      </c>
    </row>
    <row r="82" spans="1:4" ht="15.6">
      <c r="A82" s="90" t="s">
        <v>4054</v>
      </c>
      <c r="B82" s="90">
        <v>1.661</v>
      </c>
      <c r="C82" s="90">
        <f t="shared" si="4"/>
        <v>3.339</v>
      </c>
      <c r="D82" s="139">
        <f t="shared" si="5"/>
        <v>0.85879629629629628</v>
      </c>
    </row>
    <row r="83" spans="1:4" ht="15.6">
      <c r="A83" s="90" t="s">
        <v>4055</v>
      </c>
      <c r="B83" s="90">
        <v>2.6930000000000001</v>
      </c>
      <c r="C83" s="90">
        <f t="shared" si="4"/>
        <v>2.3069999999999999</v>
      </c>
      <c r="D83" s="139">
        <f t="shared" si="5"/>
        <v>0.59336419753086422</v>
      </c>
    </row>
    <row r="84" spans="1:4" ht="15.6">
      <c r="A84" s="90" t="s">
        <v>4227</v>
      </c>
      <c r="B84" s="90">
        <v>2.4609999999999999</v>
      </c>
      <c r="C84" s="90">
        <f t="shared" si="4"/>
        <v>2.5390000000000001</v>
      </c>
      <c r="D84" s="139">
        <f t="shared" si="5"/>
        <v>0.65303497942386834</v>
      </c>
    </row>
    <row r="85" spans="1:4" ht="15.6">
      <c r="A85" s="90" t="s">
        <v>4228</v>
      </c>
      <c r="B85" s="90">
        <v>2.0249999999999999</v>
      </c>
      <c r="C85" s="90">
        <f t="shared" si="4"/>
        <v>2.9750000000000001</v>
      </c>
      <c r="D85" s="139">
        <f t="shared" si="5"/>
        <v>0.76517489711934161</v>
      </c>
    </row>
    <row r="86" spans="1:4" ht="15.6">
      <c r="A86" s="90" t="s">
        <v>4057</v>
      </c>
      <c r="B86" s="90">
        <v>2.528</v>
      </c>
      <c r="C86" s="90">
        <f t="shared" si="4"/>
        <v>2.472</v>
      </c>
      <c r="D86" s="139">
        <f t="shared" si="5"/>
        <v>0.63580246913580252</v>
      </c>
    </row>
    <row r="87" spans="1:4" ht="15.6">
      <c r="A87" s="90" t="s">
        <v>364</v>
      </c>
      <c r="B87" s="90">
        <v>1.6719999999999999</v>
      </c>
      <c r="C87" s="90">
        <f t="shared" si="4"/>
        <v>3.3280000000000003</v>
      </c>
      <c r="D87" s="139">
        <f t="shared" si="5"/>
        <v>0.85596707818930051</v>
      </c>
    </row>
    <row r="88" spans="1:4" ht="15.6">
      <c r="A88" s="90" t="s">
        <v>4065</v>
      </c>
      <c r="B88" s="90">
        <v>1.8380000000000001</v>
      </c>
      <c r="C88" s="90">
        <f t="shared" si="4"/>
        <v>3.1619999999999999</v>
      </c>
      <c r="D88" s="139">
        <f t="shared" si="5"/>
        <v>0.81327160493827155</v>
      </c>
    </row>
    <row r="89" spans="1:4" ht="15.6">
      <c r="A89" s="90" t="s">
        <v>4068</v>
      </c>
      <c r="B89" s="90">
        <v>2.0630000000000002</v>
      </c>
      <c r="C89" s="90">
        <f t="shared" si="4"/>
        <v>2.9369999999999998</v>
      </c>
      <c r="D89" s="139">
        <f t="shared" si="5"/>
        <v>0.7554012345679012</v>
      </c>
    </row>
    <row r="90" spans="1:4" ht="15.6">
      <c r="A90" s="90" t="s">
        <v>4071</v>
      </c>
      <c r="B90" s="90">
        <v>1.427</v>
      </c>
      <c r="C90" s="90">
        <f t="shared" si="4"/>
        <v>3.573</v>
      </c>
      <c r="D90" s="139">
        <f t="shared" si="5"/>
        <v>0.91898148148148151</v>
      </c>
    </row>
    <row r="91" spans="1:4" ht="15.6">
      <c r="A91" s="90" t="s">
        <v>4229</v>
      </c>
      <c r="B91" s="90">
        <v>3.0950000000000002</v>
      </c>
      <c r="C91" s="90">
        <f t="shared" si="4"/>
        <v>1.9049999999999998</v>
      </c>
      <c r="D91" s="139">
        <f t="shared" si="5"/>
        <v>0.48996913580246909</v>
      </c>
    </row>
    <row r="92" spans="1:4" ht="15.6">
      <c r="A92" s="90" t="s">
        <v>4078</v>
      </c>
      <c r="B92" s="90">
        <v>2.1360000000000001</v>
      </c>
      <c r="C92" s="90">
        <f t="shared" si="4"/>
        <v>2.8639999999999999</v>
      </c>
      <c r="D92" s="139">
        <f t="shared" si="5"/>
        <v>0.73662551440329216</v>
      </c>
    </row>
    <row r="93" spans="1:4" ht="15.6">
      <c r="A93" s="90" t="s">
        <v>4081</v>
      </c>
      <c r="B93" s="90">
        <v>1.577</v>
      </c>
      <c r="C93" s="90">
        <f t="shared" si="4"/>
        <v>3.423</v>
      </c>
      <c r="D93" s="139">
        <f t="shared" si="5"/>
        <v>0.88040123456790131</v>
      </c>
    </row>
    <row r="94" spans="1:4" ht="15.6">
      <c r="A94" s="90" t="s">
        <v>471</v>
      </c>
      <c r="B94" s="90">
        <v>2.778</v>
      </c>
      <c r="C94" s="90">
        <f t="shared" si="4"/>
        <v>2.222</v>
      </c>
      <c r="D94" s="139">
        <f t="shared" si="5"/>
        <v>0.57150205761316875</v>
      </c>
    </row>
    <row r="95" spans="1:4" ht="15.6">
      <c r="A95" s="90" t="s">
        <v>4084</v>
      </c>
      <c r="B95" s="90">
        <v>1.976</v>
      </c>
      <c r="C95" s="90">
        <f t="shared" si="4"/>
        <v>3.024</v>
      </c>
      <c r="D95" s="139">
        <f t="shared" si="5"/>
        <v>0.77777777777777779</v>
      </c>
    </row>
    <row r="96" spans="1:4" ht="15.6">
      <c r="A96" s="90" t="s">
        <v>4087</v>
      </c>
      <c r="B96" s="90">
        <v>1.845</v>
      </c>
      <c r="C96" s="90">
        <f t="shared" si="4"/>
        <v>3.1550000000000002</v>
      </c>
      <c r="D96" s="139">
        <f t="shared" si="5"/>
        <v>0.81147119341563789</v>
      </c>
    </row>
    <row r="97" spans="1:4" ht="15.6">
      <c r="A97" s="90" t="s">
        <v>4090</v>
      </c>
      <c r="B97" s="90">
        <v>1.746</v>
      </c>
      <c r="C97" s="90">
        <f t="shared" si="4"/>
        <v>3.254</v>
      </c>
      <c r="D97" s="139">
        <f t="shared" si="5"/>
        <v>0.8369341563786008</v>
      </c>
    </row>
    <row r="98" spans="1:4" ht="15.6">
      <c r="A98" s="90" t="s">
        <v>449</v>
      </c>
      <c r="B98" s="90">
        <v>2.0539999999999998</v>
      </c>
      <c r="C98" s="90">
        <f t="shared" ref="C98:C129" si="6">5-B98</f>
        <v>2.9460000000000002</v>
      </c>
      <c r="D98" s="139">
        <f t="shared" ref="D98:D129" si="7">C98/LARGE($C$2:$C$164,1)</f>
        <v>0.75771604938271608</v>
      </c>
    </row>
    <row r="99" spans="1:4" ht="15.6">
      <c r="A99" s="90" t="s">
        <v>4093</v>
      </c>
      <c r="B99" s="90">
        <v>2.25</v>
      </c>
      <c r="C99" s="90">
        <f t="shared" si="6"/>
        <v>2.75</v>
      </c>
      <c r="D99" s="139">
        <f t="shared" si="7"/>
        <v>0.70730452674897126</v>
      </c>
    </row>
    <row r="100" spans="1:4" ht="15.6">
      <c r="A100" s="90" t="s">
        <v>4096</v>
      </c>
      <c r="B100" s="90">
        <v>2.9430000000000001</v>
      </c>
      <c r="C100" s="90">
        <f t="shared" si="6"/>
        <v>2.0569999999999999</v>
      </c>
      <c r="D100" s="139">
        <f t="shared" si="7"/>
        <v>0.52906378600823045</v>
      </c>
    </row>
    <row r="101" spans="1:4" ht="15.6">
      <c r="A101" s="90" t="s">
        <v>4230</v>
      </c>
      <c r="B101" s="90">
        <v>1.972</v>
      </c>
      <c r="C101" s="90">
        <f t="shared" si="6"/>
        <v>3.028</v>
      </c>
      <c r="D101" s="139">
        <f t="shared" si="7"/>
        <v>0.7788065843621399</v>
      </c>
    </row>
    <row r="102" spans="1:4" ht="15.6">
      <c r="A102" s="90" t="s">
        <v>4231</v>
      </c>
      <c r="B102" s="90">
        <v>2.069</v>
      </c>
      <c r="C102" s="90">
        <f t="shared" si="6"/>
        <v>2.931</v>
      </c>
      <c r="D102" s="139">
        <f t="shared" si="7"/>
        <v>0.7538580246913581</v>
      </c>
    </row>
    <row r="103" spans="1:4" ht="15.6">
      <c r="A103" s="90" t="s">
        <v>365</v>
      </c>
      <c r="B103" s="90">
        <v>1.5269999999999999</v>
      </c>
      <c r="C103" s="90">
        <f t="shared" si="6"/>
        <v>3.4729999999999999</v>
      </c>
      <c r="D103" s="139">
        <f t="shared" si="7"/>
        <v>0.89326131687242794</v>
      </c>
    </row>
    <row r="104" spans="1:4" ht="15.6">
      <c r="A104" s="90" t="s">
        <v>568</v>
      </c>
      <c r="B104" s="90">
        <v>1.323</v>
      </c>
      <c r="C104" s="90">
        <f t="shared" si="6"/>
        <v>3.677</v>
      </c>
      <c r="D104" s="139">
        <f t="shared" si="7"/>
        <v>0.94573045267489719</v>
      </c>
    </row>
    <row r="105" spans="1:4" ht="15.6">
      <c r="A105" s="90" t="s">
        <v>4105</v>
      </c>
      <c r="B105" s="90">
        <v>2.2949999999999999</v>
      </c>
      <c r="C105" s="90">
        <f t="shared" si="6"/>
        <v>2.7050000000000001</v>
      </c>
      <c r="D105" s="139">
        <f t="shared" si="7"/>
        <v>0.69573045267489719</v>
      </c>
    </row>
    <row r="106" spans="1:4" ht="15.6">
      <c r="A106" s="90" t="s">
        <v>4232</v>
      </c>
      <c r="B106" s="90">
        <v>2.7919999999999998</v>
      </c>
      <c r="C106" s="90">
        <f t="shared" si="6"/>
        <v>2.2080000000000002</v>
      </c>
      <c r="D106" s="139">
        <f t="shared" si="7"/>
        <v>0.56790123456790131</v>
      </c>
    </row>
    <row r="107" spans="1:4" ht="15.6">
      <c r="A107" s="90" t="s">
        <v>4108</v>
      </c>
      <c r="B107" s="90">
        <v>2.907</v>
      </c>
      <c r="C107" s="90">
        <f t="shared" si="6"/>
        <v>2.093</v>
      </c>
      <c r="D107" s="139">
        <f t="shared" si="7"/>
        <v>0.53832304526748975</v>
      </c>
    </row>
    <row r="108" spans="1:4" ht="15.6">
      <c r="A108" s="90" t="s">
        <v>4233</v>
      </c>
      <c r="B108" s="90">
        <v>3.0550000000000002</v>
      </c>
      <c r="C108" s="90">
        <f t="shared" si="6"/>
        <v>1.9449999999999998</v>
      </c>
      <c r="D108" s="139">
        <f t="shared" si="7"/>
        <v>0.50025720164609055</v>
      </c>
    </row>
    <row r="109" spans="1:4" ht="15.6">
      <c r="A109" s="90" t="s">
        <v>4111</v>
      </c>
      <c r="B109" s="90">
        <v>1.764</v>
      </c>
      <c r="C109" s="90">
        <f t="shared" si="6"/>
        <v>3.2359999999999998</v>
      </c>
      <c r="D109" s="139">
        <f t="shared" si="7"/>
        <v>0.83230452674897115</v>
      </c>
    </row>
    <row r="110" spans="1:4" ht="15.6">
      <c r="A110" s="90" t="s">
        <v>366</v>
      </c>
      <c r="B110" s="90">
        <v>1.6379999999999999</v>
      </c>
      <c r="C110" s="90">
        <f t="shared" si="6"/>
        <v>3.3620000000000001</v>
      </c>
      <c r="D110" s="139">
        <f t="shared" si="7"/>
        <v>0.8647119341563787</v>
      </c>
    </row>
    <row r="111" spans="1:4" ht="15.6">
      <c r="A111" s="90" t="s">
        <v>4115</v>
      </c>
      <c r="B111" s="90">
        <v>1.7609999999999999</v>
      </c>
      <c r="C111" s="90">
        <f t="shared" si="6"/>
        <v>3.2389999999999999</v>
      </c>
      <c r="D111" s="139">
        <f t="shared" si="7"/>
        <v>0.83307613168724282</v>
      </c>
    </row>
    <row r="112" spans="1:4" ht="15.6">
      <c r="A112" s="90" t="s">
        <v>4118</v>
      </c>
      <c r="B112" s="90">
        <v>2.7829999999999999</v>
      </c>
      <c r="C112" s="90">
        <f t="shared" si="6"/>
        <v>2.2170000000000001</v>
      </c>
      <c r="D112" s="139">
        <f t="shared" si="7"/>
        <v>0.57021604938271608</v>
      </c>
    </row>
    <row r="113" spans="1:4" ht="15.6">
      <c r="A113" s="90" t="s">
        <v>4234</v>
      </c>
      <c r="B113" s="90">
        <v>2.8719999999999999</v>
      </c>
      <c r="C113" s="90">
        <f t="shared" si="6"/>
        <v>2.1280000000000001</v>
      </c>
      <c r="D113" s="139">
        <f t="shared" si="7"/>
        <v>0.5473251028806585</v>
      </c>
    </row>
    <row r="114" spans="1:4" ht="15.6">
      <c r="A114" s="90" t="s">
        <v>4123</v>
      </c>
      <c r="B114" s="90">
        <v>2.14</v>
      </c>
      <c r="C114" s="90">
        <f t="shared" si="6"/>
        <v>2.86</v>
      </c>
      <c r="D114" s="139">
        <f t="shared" si="7"/>
        <v>0.73559670781893005</v>
      </c>
    </row>
    <row r="115" spans="1:4" ht="15.6">
      <c r="A115" s="90" t="s">
        <v>4126</v>
      </c>
      <c r="B115" s="90">
        <v>2.3149999999999999</v>
      </c>
      <c r="C115" s="90">
        <f t="shared" si="6"/>
        <v>2.6850000000000001</v>
      </c>
      <c r="D115" s="139">
        <f t="shared" si="7"/>
        <v>0.69058641975308643</v>
      </c>
    </row>
    <row r="116" spans="1:4" ht="15.6">
      <c r="A116" s="90" t="s">
        <v>4129</v>
      </c>
      <c r="B116" s="90">
        <v>2.044</v>
      </c>
      <c r="C116" s="90">
        <f t="shared" si="6"/>
        <v>2.956</v>
      </c>
      <c r="D116" s="139">
        <f t="shared" si="7"/>
        <v>0.76028806584362141</v>
      </c>
    </row>
    <row r="117" spans="1:4" ht="15.6">
      <c r="A117" s="90" t="s">
        <v>547</v>
      </c>
      <c r="B117" s="90">
        <v>2.1789999999999998</v>
      </c>
      <c r="C117" s="90">
        <f t="shared" si="6"/>
        <v>2.8210000000000002</v>
      </c>
      <c r="D117" s="139">
        <f t="shared" si="7"/>
        <v>0.7255658436213992</v>
      </c>
    </row>
    <row r="118" spans="1:4" ht="15.6">
      <c r="A118" s="90" t="s">
        <v>367</v>
      </c>
      <c r="B118" s="90">
        <v>2.21</v>
      </c>
      <c r="C118" s="90">
        <f t="shared" si="6"/>
        <v>2.79</v>
      </c>
      <c r="D118" s="139">
        <f t="shared" si="7"/>
        <v>0.71759259259259267</v>
      </c>
    </row>
    <row r="119" spans="1:4" ht="15.6">
      <c r="A119" s="90" t="s">
        <v>368</v>
      </c>
      <c r="B119" s="90">
        <v>1.6779999999999999</v>
      </c>
      <c r="C119" s="90">
        <f t="shared" si="6"/>
        <v>3.3220000000000001</v>
      </c>
      <c r="D119" s="139">
        <f t="shared" si="7"/>
        <v>0.8544238683127573</v>
      </c>
    </row>
    <row r="120" spans="1:4" ht="15.6">
      <c r="A120" s="90" t="s">
        <v>369</v>
      </c>
      <c r="B120" s="90">
        <v>1.3720000000000001</v>
      </c>
      <c r="C120" s="90">
        <f t="shared" si="6"/>
        <v>3.6280000000000001</v>
      </c>
      <c r="D120" s="139">
        <f t="shared" si="7"/>
        <v>0.9331275720164609</v>
      </c>
    </row>
    <row r="121" spans="1:4" ht="15.6">
      <c r="A121" s="90" t="s">
        <v>4138</v>
      </c>
      <c r="B121" s="90">
        <v>1.6559999999999999</v>
      </c>
      <c r="C121" s="90">
        <f t="shared" si="6"/>
        <v>3.3440000000000003</v>
      </c>
      <c r="D121" s="139">
        <f t="shared" si="7"/>
        <v>0.86008230452674905</v>
      </c>
    </row>
    <row r="122" spans="1:4" ht="15.6">
      <c r="A122" s="90" t="s">
        <v>4235</v>
      </c>
      <c r="B122" s="90">
        <v>2.2610000000000001</v>
      </c>
      <c r="C122" s="90">
        <f t="shared" si="6"/>
        <v>2.7389999999999999</v>
      </c>
      <c r="D122" s="139">
        <f t="shared" si="7"/>
        <v>0.70447530864197527</v>
      </c>
    </row>
    <row r="123" spans="1:4" ht="15.6">
      <c r="A123" s="90" t="s">
        <v>4141</v>
      </c>
      <c r="B123" s="90">
        <v>1.7549999999999999</v>
      </c>
      <c r="C123" s="90">
        <f t="shared" si="6"/>
        <v>3.2450000000000001</v>
      </c>
      <c r="D123" s="139">
        <f t="shared" si="7"/>
        <v>0.83461934156378603</v>
      </c>
    </row>
    <row r="124" spans="1:4" ht="15.6">
      <c r="A124" s="90" t="s">
        <v>2141</v>
      </c>
      <c r="B124" s="90">
        <v>3.2490000000000001</v>
      </c>
      <c r="C124" s="90">
        <f t="shared" si="6"/>
        <v>1.7509999999999999</v>
      </c>
      <c r="D124" s="139">
        <f t="shared" si="7"/>
        <v>0.45036008230452673</v>
      </c>
    </row>
    <row r="125" spans="1:4" ht="15.6">
      <c r="A125" s="90" t="s">
        <v>4145</v>
      </c>
      <c r="B125" s="90">
        <v>2.12</v>
      </c>
      <c r="C125" s="90">
        <f t="shared" si="6"/>
        <v>2.88</v>
      </c>
      <c r="D125" s="139">
        <f t="shared" si="7"/>
        <v>0.7407407407407407</v>
      </c>
    </row>
    <row r="126" spans="1:4" ht="15.6">
      <c r="A126" s="90" t="s">
        <v>4149</v>
      </c>
      <c r="B126" s="90">
        <v>2.206</v>
      </c>
      <c r="C126" s="90">
        <f t="shared" si="6"/>
        <v>2.794</v>
      </c>
      <c r="D126" s="139">
        <f t="shared" si="7"/>
        <v>0.71862139917695478</v>
      </c>
    </row>
    <row r="127" spans="1:4" ht="15.6">
      <c r="A127" s="90" t="s">
        <v>4151</v>
      </c>
      <c r="B127" s="90">
        <v>2.0840000000000001</v>
      </c>
      <c r="C127" s="90">
        <f t="shared" si="6"/>
        <v>2.9159999999999999</v>
      </c>
      <c r="D127" s="139">
        <f t="shared" si="7"/>
        <v>0.75</v>
      </c>
    </row>
    <row r="128" spans="1:4" ht="15.6">
      <c r="A128" s="90" t="s">
        <v>4152</v>
      </c>
      <c r="B128" s="90">
        <v>1.93</v>
      </c>
      <c r="C128" s="90">
        <f t="shared" si="6"/>
        <v>3.0700000000000003</v>
      </c>
      <c r="D128" s="139">
        <f t="shared" si="7"/>
        <v>0.78960905349794253</v>
      </c>
    </row>
    <row r="129" spans="1:4" ht="15.6">
      <c r="A129" s="90" t="s">
        <v>4236</v>
      </c>
      <c r="B129" s="90">
        <v>1.9930000000000001</v>
      </c>
      <c r="C129" s="90">
        <f t="shared" si="6"/>
        <v>3.0069999999999997</v>
      </c>
      <c r="D129" s="139">
        <f t="shared" si="7"/>
        <v>0.77340534979423858</v>
      </c>
    </row>
    <row r="130" spans="1:4" ht="15.6">
      <c r="A130" s="90" t="s">
        <v>4154</v>
      </c>
      <c r="B130" s="90">
        <v>1.339</v>
      </c>
      <c r="C130" s="90">
        <f t="shared" ref="C130:C161" si="8">5-B130</f>
        <v>3.661</v>
      </c>
      <c r="D130" s="139">
        <f t="shared" ref="D130:D161" si="9">C130/LARGE($C$2:$C$164,1)</f>
        <v>0.94161522633744854</v>
      </c>
    </row>
    <row r="131" spans="1:4" ht="15.6">
      <c r="A131" s="90" t="s">
        <v>4237</v>
      </c>
      <c r="B131" s="90">
        <v>1.6339999999999999</v>
      </c>
      <c r="C131" s="90">
        <f t="shared" si="8"/>
        <v>3.3660000000000001</v>
      </c>
      <c r="D131" s="139">
        <f t="shared" si="9"/>
        <v>0.86574074074074081</v>
      </c>
    </row>
    <row r="132" spans="1:4" ht="15.6">
      <c r="A132" s="90" t="s">
        <v>4156</v>
      </c>
      <c r="B132" s="90">
        <v>1.395</v>
      </c>
      <c r="C132" s="90">
        <f t="shared" si="8"/>
        <v>3.605</v>
      </c>
      <c r="D132" s="139">
        <f t="shared" si="9"/>
        <v>0.92721193415637859</v>
      </c>
    </row>
    <row r="133" spans="1:4" ht="15.6">
      <c r="A133" s="90" t="s">
        <v>4238</v>
      </c>
      <c r="B133" s="90">
        <v>3.0910000000000002</v>
      </c>
      <c r="C133" s="90">
        <f t="shared" si="8"/>
        <v>1.9089999999999998</v>
      </c>
      <c r="D133" s="139">
        <f t="shared" si="9"/>
        <v>0.49099794238683125</v>
      </c>
    </row>
    <row r="134" spans="1:4" ht="15.6">
      <c r="A134" s="90" t="s">
        <v>602</v>
      </c>
      <c r="B134" s="90">
        <v>2.5070000000000001</v>
      </c>
      <c r="C134" s="90">
        <f t="shared" si="8"/>
        <v>2.4929999999999999</v>
      </c>
      <c r="D134" s="139">
        <f t="shared" si="9"/>
        <v>0.64120370370370372</v>
      </c>
    </row>
    <row r="135" spans="1:4" ht="15.6">
      <c r="A135" s="90" t="s">
        <v>370</v>
      </c>
      <c r="B135" s="90">
        <v>1.8480000000000001</v>
      </c>
      <c r="C135" s="90">
        <f t="shared" si="8"/>
        <v>3.1520000000000001</v>
      </c>
      <c r="D135" s="139">
        <f t="shared" si="9"/>
        <v>0.81069958847736634</v>
      </c>
    </row>
    <row r="136" spans="1:4" ht="15.6">
      <c r="A136" s="90" t="s">
        <v>4239</v>
      </c>
      <c r="B136" s="90">
        <v>3.3239999999999998</v>
      </c>
      <c r="C136" s="90">
        <f t="shared" si="8"/>
        <v>1.6760000000000002</v>
      </c>
      <c r="D136" s="139">
        <f t="shared" si="9"/>
        <v>0.43106995884773669</v>
      </c>
    </row>
    <row r="137" spans="1:4" ht="15.6">
      <c r="A137" s="90" t="s">
        <v>371</v>
      </c>
      <c r="B137" s="90">
        <v>1.597</v>
      </c>
      <c r="C137" s="90">
        <f t="shared" si="8"/>
        <v>3.403</v>
      </c>
      <c r="D137" s="139">
        <f t="shared" si="9"/>
        <v>0.87525720164609055</v>
      </c>
    </row>
    <row r="138" spans="1:4" ht="15.6">
      <c r="A138" s="90" t="s">
        <v>4159</v>
      </c>
      <c r="B138" s="90">
        <v>2.1949999999999998</v>
      </c>
      <c r="C138" s="90">
        <f t="shared" si="8"/>
        <v>2.8050000000000002</v>
      </c>
      <c r="D138" s="139">
        <f t="shared" si="9"/>
        <v>0.72145061728395066</v>
      </c>
    </row>
    <row r="139" spans="1:4" ht="15.6">
      <c r="A139" s="90" t="s">
        <v>4240</v>
      </c>
      <c r="B139" s="90">
        <v>3.327</v>
      </c>
      <c r="C139" s="90">
        <f t="shared" si="8"/>
        <v>1.673</v>
      </c>
      <c r="D139" s="139">
        <f t="shared" si="9"/>
        <v>0.43029835390946503</v>
      </c>
    </row>
    <row r="140" spans="1:4" ht="15.6">
      <c r="A140" s="90" t="s">
        <v>372</v>
      </c>
      <c r="B140" s="90">
        <v>1.782</v>
      </c>
      <c r="C140" s="90">
        <f t="shared" si="8"/>
        <v>3.218</v>
      </c>
      <c r="D140" s="139">
        <f t="shared" si="9"/>
        <v>0.82767489711934161</v>
      </c>
    </row>
    <row r="141" spans="1:4" ht="15.6">
      <c r="A141" s="90" t="s">
        <v>373</v>
      </c>
      <c r="B141" s="90">
        <v>1.35</v>
      </c>
      <c r="C141" s="90">
        <f t="shared" si="8"/>
        <v>3.65</v>
      </c>
      <c r="D141" s="139">
        <f t="shared" si="9"/>
        <v>0.93878600823045266</v>
      </c>
    </row>
    <row r="142" spans="1:4" ht="15.6">
      <c r="A142" s="90" t="s">
        <v>4241</v>
      </c>
      <c r="B142" s="90">
        <v>3.173</v>
      </c>
      <c r="C142" s="90">
        <f t="shared" si="8"/>
        <v>1.827</v>
      </c>
      <c r="D142" s="139">
        <f t="shared" si="9"/>
        <v>0.46990740740740738</v>
      </c>
    </row>
    <row r="143" spans="1:4" ht="15.6">
      <c r="A143" s="90" t="s">
        <v>374</v>
      </c>
      <c r="B143" s="90">
        <v>1.8180000000000001</v>
      </c>
      <c r="C143" s="90">
        <f t="shared" si="8"/>
        <v>3.1819999999999999</v>
      </c>
      <c r="D143" s="139">
        <f t="shared" si="9"/>
        <v>0.81841563786008231</v>
      </c>
    </row>
    <row r="144" spans="1:4" ht="15.6">
      <c r="A144" s="90" t="s">
        <v>4166</v>
      </c>
      <c r="B144" s="90">
        <v>2.0350000000000001</v>
      </c>
      <c r="C144" s="90">
        <f t="shared" si="8"/>
        <v>2.9649999999999999</v>
      </c>
      <c r="D144" s="139">
        <f t="shared" si="9"/>
        <v>0.76260288065843618</v>
      </c>
    </row>
    <row r="145" spans="1:4" ht="15.6">
      <c r="A145" s="90" t="s">
        <v>4169</v>
      </c>
      <c r="B145" s="90">
        <v>1.9870000000000001</v>
      </c>
      <c r="C145" s="90">
        <f t="shared" si="8"/>
        <v>3.0129999999999999</v>
      </c>
      <c r="D145" s="139">
        <f t="shared" si="9"/>
        <v>0.77494855967078191</v>
      </c>
    </row>
    <row r="146" spans="1:4" ht="15.6">
      <c r="A146" s="90" t="s">
        <v>375</v>
      </c>
      <c r="B146" s="90">
        <v>2.048</v>
      </c>
      <c r="C146" s="90">
        <f t="shared" si="8"/>
        <v>2.952</v>
      </c>
      <c r="D146" s="139">
        <f t="shared" si="9"/>
        <v>0.7592592592592593</v>
      </c>
    </row>
    <row r="147" spans="1:4" ht="15.6">
      <c r="A147" s="90" t="s">
        <v>4173</v>
      </c>
      <c r="B147" s="90">
        <v>1.8819999999999999</v>
      </c>
      <c r="C147" s="90">
        <f t="shared" si="8"/>
        <v>3.1180000000000003</v>
      </c>
      <c r="D147" s="139">
        <f t="shared" si="9"/>
        <v>0.80195473251028815</v>
      </c>
    </row>
    <row r="148" spans="1:4" ht="15.6">
      <c r="A148" s="90" t="s">
        <v>4242</v>
      </c>
      <c r="B148" s="90">
        <v>2.3809999999999998</v>
      </c>
      <c r="C148" s="90">
        <f t="shared" si="8"/>
        <v>2.6190000000000002</v>
      </c>
      <c r="D148" s="139">
        <f t="shared" si="9"/>
        <v>0.67361111111111116</v>
      </c>
    </row>
    <row r="149" spans="1:4" ht="15.6">
      <c r="A149" s="90" t="s">
        <v>4243</v>
      </c>
      <c r="B149" s="90">
        <v>2.0920000000000001</v>
      </c>
      <c r="C149" s="90">
        <f t="shared" si="8"/>
        <v>2.9079999999999999</v>
      </c>
      <c r="D149" s="139">
        <f t="shared" si="9"/>
        <v>0.74794238683127567</v>
      </c>
    </row>
    <row r="150" spans="1:4" ht="15.6">
      <c r="A150" s="90" t="s">
        <v>4177</v>
      </c>
      <c r="B150" s="90">
        <v>2.044</v>
      </c>
      <c r="C150" s="90">
        <f t="shared" si="8"/>
        <v>2.956</v>
      </c>
      <c r="D150" s="139">
        <f t="shared" si="9"/>
        <v>0.76028806584362141</v>
      </c>
    </row>
    <row r="151" spans="1:4" ht="15.6">
      <c r="A151" s="90" t="s">
        <v>480</v>
      </c>
      <c r="B151" s="90">
        <v>2.78</v>
      </c>
      <c r="C151" s="90">
        <f t="shared" si="8"/>
        <v>2.2200000000000002</v>
      </c>
      <c r="D151" s="139">
        <f t="shared" si="9"/>
        <v>0.57098765432098775</v>
      </c>
    </row>
    <row r="152" spans="1:4" ht="15.6">
      <c r="A152" s="90" t="s">
        <v>4181</v>
      </c>
      <c r="B152" s="90">
        <v>2.0790000000000002</v>
      </c>
      <c r="C152" s="90">
        <f t="shared" si="8"/>
        <v>2.9209999999999998</v>
      </c>
      <c r="D152" s="139">
        <f t="shared" si="9"/>
        <v>0.75128600823045266</v>
      </c>
    </row>
    <row r="153" spans="1:4" ht="15.6">
      <c r="A153" s="90" t="s">
        <v>4183</v>
      </c>
      <c r="B153" s="90">
        <v>2.4769999999999999</v>
      </c>
      <c r="C153" s="90">
        <f t="shared" si="8"/>
        <v>2.5230000000000001</v>
      </c>
      <c r="D153" s="139">
        <f t="shared" si="9"/>
        <v>0.6489197530864198</v>
      </c>
    </row>
    <row r="154" spans="1:4" ht="15.6">
      <c r="A154" s="90" t="s">
        <v>4185</v>
      </c>
      <c r="B154" s="90">
        <v>3.28</v>
      </c>
      <c r="C154" s="90">
        <f t="shared" si="8"/>
        <v>1.7200000000000002</v>
      </c>
      <c r="D154" s="139">
        <f t="shared" si="9"/>
        <v>0.4423868312757202</v>
      </c>
    </row>
    <row r="155" spans="1:4" ht="15.6">
      <c r="A155" s="90" t="s">
        <v>4188</v>
      </c>
      <c r="B155" s="90">
        <v>1.897</v>
      </c>
      <c r="C155" s="90">
        <f t="shared" si="8"/>
        <v>3.1029999999999998</v>
      </c>
      <c r="D155" s="139">
        <f t="shared" si="9"/>
        <v>0.79809670781893005</v>
      </c>
    </row>
    <row r="156" spans="1:4" ht="15.6">
      <c r="A156" s="90" t="s">
        <v>376</v>
      </c>
      <c r="B156" s="90">
        <v>1.7030000000000001</v>
      </c>
      <c r="C156" s="90">
        <f t="shared" si="8"/>
        <v>3.2969999999999997</v>
      </c>
      <c r="D156" s="139">
        <f t="shared" si="9"/>
        <v>0.84799382716049376</v>
      </c>
    </row>
    <row r="157" spans="1:4" ht="15.6">
      <c r="A157" s="90" t="s">
        <v>406</v>
      </c>
      <c r="B157" s="90">
        <v>2.6219999999999999</v>
      </c>
      <c r="C157" s="90">
        <f t="shared" si="8"/>
        <v>2.3780000000000001</v>
      </c>
      <c r="D157" s="139">
        <f t="shared" si="9"/>
        <v>0.61162551440329227</v>
      </c>
    </row>
    <row r="158" spans="1:4" ht="15.6">
      <c r="A158" s="90" t="s">
        <v>4191</v>
      </c>
      <c r="B158" s="90">
        <v>1.893</v>
      </c>
      <c r="C158" s="90">
        <f t="shared" si="8"/>
        <v>3.1070000000000002</v>
      </c>
      <c r="D158" s="139">
        <f t="shared" si="9"/>
        <v>0.79912551440329227</v>
      </c>
    </row>
    <row r="159" spans="1:4" ht="15.6">
      <c r="A159" s="90" t="s">
        <v>4244</v>
      </c>
      <c r="B159" s="90">
        <v>1.9570000000000001</v>
      </c>
      <c r="C159" s="90">
        <f t="shared" si="8"/>
        <v>3.0430000000000001</v>
      </c>
      <c r="D159" s="139">
        <f t="shared" si="9"/>
        <v>0.78266460905349799</v>
      </c>
    </row>
    <row r="160" spans="1:4" ht="15.6">
      <c r="A160" s="90" t="s">
        <v>4196</v>
      </c>
      <c r="B160" s="90">
        <v>2.8210000000000002</v>
      </c>
      <c r="C160" s="90">
        <f t="shared" si="8"/>
        <v>2.1789999999999998</v>
      </c>
      <c r="D160" s="139">
        <f t="shared" si="9"/>
        <v>0.56044238683127567</v>
      </c>
    </row>
    <row r="161" spans="1:4" ht="15.6">
      <c r="A161" s="90" t="s">
        <v>4199</v>
      </c>
      <c r="B161" s="90">
        <v>1.802</v>
      </c>
      <c r="C161" s="90">
        <f t="shared" si="8"/>
        <v>3.198</v>
      </c>
      <c r="D161" s="139">
        <f t="shared" si="9"/>
        <v>0.82253086419753085</v>
      </c>
    </row>
    <row r="162" spans="1:4" ht="15.6">
      <c r="A162" s="90" t="s">
        <v>4245</v>
      </c>
      <c r="B162" s="90">
        <v>3.3969999999999998</v>
      </c>
      <c r="C162" s="90">
        <f t="shared" ref="C162:C164" si="10">5-B162</f>
        <v>1.6030000000000002</v>
      </c>
      <c r="D162" s="139">
        <f t="shared" ref="D162:D164" si="11">C162/LARGE($C$2:$C$164,1)</f>
        <v>0.41229423868312765</v>
      </c>
    </row>
    <row r="163" spans="1:4" ht="15.6">
      <c r="A163" s="90" t="s">
        <v>4202</v>
      </c>
      <c r="B163" s="90">
        <v>1.948</v>
      </c>
      <c r="C163" s="90">
        <f t="shared" si="10"/>
        <v>3.052</v>
      </c>
      <c r="D163" s="139">
        <f t="shared" si="11"/>
        <v>0.78497942386831276</v>
      </c>
    </row>
    <row r="164" spans="1:4" ht="15.6">
      <c r="A164" s="90" t="s">
        <v>4204</v>
      </c>
      <c r="B164" s="90">
        <v>2.3959999999999999</v>
      </c>
      <c r="C164" s="90">
        <f t="shared" si="10"/>
        <v>2.6040000000000001</v>
      </c>
      <c r="D164" s="139">
        <f t="shared" si="11"/>
        <v>0.66975308641975317</v>
      </c>
    </row>
    <row r="165" spans="1:4" ht="14.45"/>
  </sheetData>
  <autoFilter ref="A1:C164" xr:uid="{AC157FA2-DFC4-4B5E-A8F8-0551CA263801}">
    <sortState xmlns:xlrd2="http://schemas.microsoft.com/office/spreadsheetml/2017/richdata2" ref="A2:C164">
      <sortCondition ref="A1:A164"/>
    </sortState>
  </autoFilter>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6C6AD-D2B0-41E9-9387-F0087A3B6EBB}">
  <sheetPr codeName="Sheet2">
    <tabColor theme="1" tint="0.499984740745262"/>
  </sheetPr>
  <dimension ref="A1:D44"/>
  <sheetViews>
    <sheetView zoomScale="78" workbookViewId="0">
      <selection activeCell="F7" sqref="F7"/>
    </sheetView>
  </sheetViews>
  <sheetFormatPr defaultColWidth="8.85546875" defaultRowHeight="14.45"/>
  <cols>
    <col min="1" max="4" width="37.42578125" customWidth="1"/>
  </cols>
  <sheetData>
    <row r="1" spans="1:4">
      <c r="A1" s="12" t="s">
        <v>4246</v>
      </c>
      <c r="B1" s="12" t="s">
        <v>4247</v>
      </c>
      <c r="C1" s="12" t="s">
        <v>4248</v>
      </c>
      <c r="D1" s="12" t="s">
        <v>4249</v>
      </c>
    </row>
    <row r="2" spans="1:4" ht="28.9">
      <c r="A2" s="13" t="s">
        <v>4250</v>
      </c>
      <c r="B2" s="13" t="s">
        <v>4251</v>
      </c>
      <c r="C2" s="13" t="s">
        <v>4252</v>
      </c>
      <c r="D2" s="13" t="s">
        <v>4253</v>
      </c>
    </row>
    <row r="3" spans="1:4" ht="28.9">
      <c r="A3" s="13" t="s">
        <v>4254</v>
      </c>
      <c r="B3" s="13" t="s">
        <v>4255</v>
      </c>
      <c r="C3" s="13" t="s">
        <v>4256</v>
      </c>
      <c r="D3" s="13" t="s">
        <v>4257</v>
      </c>
    </row>
    <row r="4" spans="1:4" ht="28.9">
      <c r="A4" s="13" t="s">
        <v>4258</v>
      </c>
      <c r="B4" s="13" t="s">
        <v>4259</v>
      </c>
      <c r="C4" s="13" t="s">
        <v>4260</v>
      </c>
      <c r="D4" s="13" t="s">
        <v>4261</v>
      </c>
    </row>
    <row r="5" spans="1:4" ht="28.9">
      <c r="A5" s="13" t="s">
        <v>4262</v>
      </c>
      <c r="B5" s="13" t="s">
        <v>4263</v>
      </c>
      <c r="C5" s="13" t="s">
        <v>4264</v>
      </c>
      <c r="D5" s="13"/>
    </row>
    <row r="6" spans="1:4" ht="28.9">
      <c r="A6" s="13" t="s">
        <v>4265</v>
      </c>
      <c r="B6" s="13" t="s">
        <v>4266</v>
      </c>
      <c r="C6" s="13" t="s">
        <v>4267</v>
      </c>
      <c r="D6" s="13"/>
    </row>
    <row r="7" spans="1:4">
      <c r="A7" s="13" t="s">
        <v>4268</v>
      </c>
      <c r="B7" s="13" t="s">
        <v>4269</v>
      </c>
      <c r="C7" s="13" t="s">
        <v>4270</v>
      </c>
      <c r="D7" s="13"/>
    </row>
    <row r="8" spans="1:4" ht="28.9">
      <c r="A8" s="13" t="s">
        <v>4271</v>
      </c>
      <c r="B8" s="13" t="s">
        <v>4272</v>
      </c>
      <c r="C8" s="13" t="s">
        <v>4273</v>
      </c>
      <c r="D8" s="13"/>
    </row>
    <row r="9" spans="1:4" ht="28.9">
      <c r="A9" s="13" t="s">
        <v>4274</v>
      </c>
      <c r="B9" s="13" t="s">
        <v>4275</v>
      </c>
      <c r="C9" s="13" t="s">
        <v>4276</v>
      </c>
      <c r="D9" s="14"/>
    </row>
    <row r="10" spans="1:4" ht="28.9">
      <c r="A10" s="13" t="s">
        <v>4277</v>
      </c>
      <c r="B10" s="13" t="s">
        <v>4278</v>
      </c>
      <c r="C10" s="13" t="s">
        <v>4279</v>
      </c>
      <c r="D10" s="13"/>
    </row>
    <row r="11" spans="1:4" ht="28.9">
      <c r="A11" s="13" t="s">
        <v>4280</v>
      </c>
      <c r="B11" s="13" t="s">
        <v>4281</v>
      </c>
      <c r="C11" s="13" t="s">
        <v>4282</v>
      </c>
      <c r="D11" s="13"/>
    </row>
    <row r="12" spans="1:4" ht="28.9">
      <c r="A12" s="13" t="s">
        <v>4283</v>
      </c>
      <c r="B12" s="13" t="s">
        <v>4284</v>
      </c>
      <c r="C12" s="13" t="s">
        <v>4285</v>
      </c>
      <c r="D12" s="13"/>
    </row>
    <row r="13" spans="1:4" ht="28.9">
      <c r="A13" s="13" t="s">
        <v>4286</v>
      </c>
      <c r="B13" s="13" t="s">
        <v>4287</v>
      </c>
      <c r="C13" s="13" t="s">
        <v>4288</v>
      </c>
      <c r="D13" s="13"/>
    </row>
    <row r="14" spans="1:4" ht="28.9">
      <c r="A14" s="13" t="s">
        <v>4289</v>
      </c>
      <c r="B14" s="13" t="s">
        <v>4290</v>
      </c>
      <c r="C14" s="13" t="s">
        <v>4291</v>
      </c>
      <c r="D14" s="13"/>
    </row>
    <row r="15" spans="1:4" ht="28.9">
      <c r="A15" s="13" t="s">
        <v>4292</v>
      </c>
      <c r="B15" s="13" t="s">
        <v>4293</v>
      </c>
      <c r="C15" s="13" t="s">
        <v>4294</v>
      </c>
      <c r="D15" s="13"/>
    </row>
    <row r="16" spans="1:4" ht="28.9">
      <c r="A16" s="13" t="s">
        <v>4295</v>
      </c>
      <c r="B16" s="13" t="s">
        <v>4296</v>
      </c>
      <c r="C16" s="13" t="s">
        <v>4297</v>
      </c>
      <c r="D16" s="13"/>
    </row>
    <row r="17" spans="1:4" ht="28.9">
      <c r="A17" s="13" t="s">
        <v>4298</v>
      </c>
      <c r="B17" s="13" t="s">
        <v>4299</v>
      </c>
      <c r="C17" s="13"/>
      <c r="D17" s="13"/>
    </row>
    <row r="18" spans="1:4" ht="28.9">
      <c r="A18" s="13" t="s">
        <v>4300</v>
      </c>
      <c r="B18" s="13" t="s">
        <v>4301</v>
      </c>
      <c r="C18" s="13"/>
      <c r="D18" s="13"/>
    </row>
    <row r="19" spans="1:4" ht="43.15">
      <c r="A19" s="13" t="s">
        <v>4302</v>
      </c>
      <c r="B19" s="13" t="s">
        <v>4303</v>
      </c>
      <c r="C19" s="13"/>
      <c r="D19" s="13"/>
    </row>
    <row r="20" spans="1:4" ht="28.9">
      <c r="A20" s="13" t="s">
        <v>4304</v>
      </c>
      <c r="B20" s="13" t="s">
        <v>4305</v>
      </c>
      <c r="C20" s="13"/>
      <c r="D20" s="13"/>
    </row>
    <row r="21" spans="1:4" ht="28.9">
      <c r="A21" s="13" t="s">
        <v>4306</v>
      </c>
      <c r="B21" s="13" t="s">
        <v>4307</v>
      </c>
      <c r="C21" s="13"/>
      <c r="D21" s="13"/>
    </row>
    <row r="22" spans="1:4" ht="28.9">
      <c r="A22" s="13" t="s">
        <v>4308</v>
      </c>
      <c r="B22" s="13" t="s">
        <v>4309</v>
      </c>
      <c r="C22" s="13"/>
      <c r="D22" s="13"/>
    </row>
    <row r="23" spans="1:4" ht="28.9">
      <c r="A23" s="13" t="s">
        <v>4310</v>
      </c>
      <c r="B23" s="13" t="s">
        <v>4309</v>
      </c>
      <c r="C23" s="13"/>
      <c r="D23" s="13"/>
    </row>
    <row r="24" spans="1:4" ht="28.9">
      <c r="A24" s="13" t="s">
        <v>4311</v>
      </c>
      <c r="B24" s="13" t="s">
        <v>4312</v>
      </c>
      <c r="C24" s="13"/>
      <c r="D24" s="13"/>
    </row>
    <row r="25" spans="1:4" ht="28.9">
      <c r="A25" s="13" t="s">
        <v>4313</v>
      </c>
      <c r="B25" s="13" t="s">
        <v>4314</v>
      </c>
      <c r="C25" s="13"/>
      <c r="D25" s="13"/>
    </row>
    <row r="26" spans="1:4">
      <c r="A26" s="13" t="s">
        <v>4315</v>
      </c>
      <c r="B26" s="13" t="s">
        <v>4316</v>
      </c>
      <c r="C26" s="13"/>
      <c r="D26" s="13"/>
    </row>
    <row r="27" spans="1:4" ht="28.9">
      <c r="A27" s="13" t="s">
        <v>4317</v>
      </c>
      <c r="B27" s="13" t="s">
        <v>4318</v>
      </c>
      <c r="C27" s="13"/>
      <c r="D27" s="13"/>
    </row>
    <row r="28" spans="1:4" ht="28.9">
      <c r="A28" s="13" t="s">
        <v>4319</v>
      </c>
      <c r="B28" s="13" t="s">
        <v>4320</v>
      </c>
      <c r="C28" s="13"/>
      <c r="D28" s="13"/>
    </row>
    <row r="29" spans="1:4" ht="28.9">
      <c r="A29" s="13" t="s">
        <v>4321</v>
      </c>
      <c r="B29" s="13" t="s">
        <v>4322</v>
      </c>
      <c r="C29" s="13"/>
      <c r="D29" s="13"/>
    </row>
    <row r="30" spans="1:4" ht="28.9">
      <c r="A30" s="13" t="s">
        <v>4323</v>
      </c>
      <c r="B30" s="13" t="s">
        <v>4324</v>
      </c>
      <c r="C30" s="13"/>
      <c r="D30" s="13"/>
    </row>
    <row r="31" spans="1:4" ht="43.15">
      <c r="A31" s="13" t="s">
        <v>4325</v>
      </c>
      <c r="B31" s="13" t="s">
        <v>4326</v>
      </c>
      <c r="C31" s="13"/>
      <c r="D31" s="13"/>
    </row>
    <row r="32" spans="1:4" ht="28.9">
      <c r="A32" s="13" t="s">
        <v>4327</v>
      </c>
      <c r="B32" s="13" t="s">
        <v>4328</v>
      </c>
      <c r="C32" s="13"/>
      <c r="D32" s="13"/>
    </row>
    <row r="33" spans="1:4" ht="43.15">
      <c r="A33" s="13" t="s">
        <v>4329</v>
      </c>
      <c r="B33" s="13" t="s">
        <v>4330</v>
      </c>
      <c r="C33" s="13"/>
      <c r="D33" s="13"/>
    </row>
    <row r="34" spans="1:4" ht="28.9">
      <c r="A34" s="13" t="s">
        <v>4331</v>
      </c>
      <c r="B34" s="13" t="s">
        <v>4332</v>
      </c>
      <c r="C34" s="13"/>
      <c r="D34" s="13"/>
    </row>
    <row r="35" spans="1:4">
      <c r="A35" s="13" t="s">
        <v>4333</v>
      </c>
      <c r="B35" s="13" t="s">
        <v>4334</v>
      </c>
      <c r="C35" s="13"/>
      <c r="D35" s="13"/>
    </row>
    <row r="36" spans="1:4" ht="28.9">
      <c r="A36" s="13" t="s">
        <v>4335</v>
      </c>
      <c r="B36" s="13" t="s">
        <v>4336</v>
      </c>
      <c r="C36" s="13"/>
      <c r="D36" s="13"/>
    </row>
    <row r="37" spans="1:4">
      <c r="A37" s="13"/>
      <c r="B37" s="13" t="s">
        <v>4337</v>
      </c>
      <c r="C37" s="13"/>
      <c r="D37" s="13"/>
    </row>
    <row r="38" spans="1:4">
      <c r="A38" s="10"/>
      <c r="B38" s="10"/>
      <c r="C38" s="10"/>
      <c r="D38" s="10"/>
    </row>
    <row r="39" spans="1:4">
      <c r="A39" s="10"/>
      <c r="B39" s="10"/>
      <c r="C39" s="10"/>
      <c r="D39" s="10"/>
    </row>
    <row r="40" spans="1:4">
      <c r="A40" s="10"/>
      <c r="B40" s="10"/>
      <c r="C40" s="10"/>
      <c r="D40" s="10"/>
    </row>
    <row r="41" spans="1:4">
      <c r="A41" s="10"/>
      <c r="B41" s="10"/>
      <c r="C41" s="10"/>
      <c r="D41" s="10"/>
    </row>
    <row r="42" spans="1:4">
      <c r="A42" s="10"/>
      <c r="B42" s="10"/>
      <c r="C42" s="10"/>
      <c r="D42" s="10"/>
    </row>
    <row r="43" spans="1:4">
      <c r="B43" s="10"/>
    </row>
    <row r="44" spans="1:4">
      <c r="B44" s="10"/>
    </row>
  </sheetData>
  <sortState xmlns:xlrd2="http://schemas.microsoft.com/office/spreadsheetml/2017/richdata2" ref="B3:B37">
    <sortCondition ref="B3:B37"/>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1FB8BC523E44346A7E8A92458782F5F" ma:contentTypeVersion="13" ma:contentTypeDescription="Create a new document." ma:contentTypeScope="" ma:versionID="82c76f894f6d5822309708037764707e">
  <xsd:schema xmlns:xsd="http://www.w3.org/2001/XMLSchema" xmlns:xs="http://www.w3.org/2001/XMLSchema" xmlns:p="http://schemas.microsoft.com/office/2006/metadata/properties" xmlns:ns1="http://schemas.microsoft.com/sharepoint/v3" xmlns:ns3="8abce0ba-b8ad-4774-b73b-5c842e1876fc" targetNamespace="http://schemas.microsoft.com/office/2006/metadata/properties" ma:root="true" ma:fieldsID="50641cbdea8d3ee12848fda1737b7609" ns1:_="" ns3:_="">
    <xsd:import namespace="http://schemas.microsoft.com/sharepoint/v3"/>
    <xsd:import namespace="8abce0ba-b8ad-4774-b73b-5c842e1876fc"/>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1:_ip_UnifiedCompliancePolicyProperties" minOccurs="0"/>
                <xsd:element ref="ns1:_ip_UnifiedCompliancePolicyUIAction" minOccurs="0"/>
                <xsd:element ref="ns3:MediaServiceGenerationTime" minOccurs="0"/>
                <xsd:element ref="ns3:MediaServiceEventHashCode" minOccurs="0"/>
                <xsd:element ref="ns3:MediaServiceSystemTags" minOccurs="0"/>
                <xsd:element ref="ns3:MediaServiceOCR"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abce0ba-b8ad-4774-b73b-5c842e1876fc"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SystemTags" ma:index="18" nillable="true" ma:displayName="MediaServiceSystemTags" ma:hidden="true" ma:internalName="MediaServiceSystemTags" ma:readOnly="true">
      <xsd:simpleType>
        <xsd:restriction base="dms:Note"/>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8abce0ba-b8ad-4774-b73b-5c842e1876fc"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FFD5CB7-87DA-4993-A321-9AA9C02D976B}"/>
</file>

<file path=customXml/itemProps2.xml><?xml version="1.0" encoding="utf-8"?>
<ds:datastoreItem xmlns:ds="http://schemas.openxmlformats.org/officeDocument/2006/customXml" ds:itemID="{AB8F8F34-CEB9-420B-B7BC-B1F170793D2C}"/>
</file>

<file path=customXml/itemProps3.xml><?xml version="1.0" encoding="utf-8"?>
<ds:datastoreItem xmlns:ds="http://schemas.openxmlformats.org/officeDocument/2006/customXml" ds:itemID="{AF84D962-EB17-48A3-A42C-EA70B46667D5}"/>
</file>

<file path=docMetadata/LabelInfo.xml><?xml version="1.0" encoding="utf-8"?>
<clbl:labelList xmlns:clbl="http://schemas.microsoft.com/office/2020/mipLabelMetadata">
  <clbl:label id="{c98a79ca-5a9a-4791-a243-f06afd67464d}" enabled="0" method="" siteId="{c98a79ca-5a9a-4791-a243-f06afd67464d}"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Megan KWEK Tze Ying</dc:creator>
  <cp:keywords/>
  <dc:description/>
  <cp:lastModifiedBy/>
  <cp:revision/>
  <dcterms:created xsi:type="dcterms:W3CDTF">2025-03-14T05:40:39Z</dcterms:created>
  <dcterms:modified xsi:type="dcterms:W3CDTF">2025-04-11T06:31:45Z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0x01010041FB8BC523E44346A7E8A92458782F5F</vt:lpwstr>
  </property>
</Properties>
</file>