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8D694B5D-7FD4-4320-90FB-95A5A1F86923}" xr6:coauthVersionLast="47" xr6:coauthVersionMax="47" xr10:uidLastSave="{00000000-0000-0000-0000-000000000000}"/>
  <bookViews>
    <workbookView xWindow="-120" yWindow="330" windowWidth="20730" windowHeight="1131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3" i="4" l="1"/>
  <c r="H46" i="4"/>
  <c r="H45" i="4"/>
  <c r="H44" i="4"/>
  <c r="H43" i="4"/>
  <c r="H42" i="4"/>
  <c r="H41" i="4"/>
  <c r="H40" i="4"/>
  <c r="H39" i="4"/>
  <c r="H38" i="4"/>
  <c r="H37" i="4"/>
  <c r="J12" i="4" l="1"/>
  <c r="J11" i="4"/>
  <c r="J10" i="4"/>
  <c r="J9" i="4"/>
  <c r="J8" i="4"/>
  <c r="J7" i="4"/>
  <c r="J6" i="4"/>
  <c r="J5" i="4"/>
  <c r="J4" i="4"/>
  <c r="J3" i="4"/>
  <c r="J38" i="4"/>
  <c r="J39" i="4"/>
  <c r="J40" i="4"/>
  <c r="J41" i="4"/>
  <c r="J42" i="4"/>
  <c r="J43" i="4"/>
  <c r="J44" i="4"/>
  <c r="J45" i="4"/>
  <c r="J46" i="4"/>
  <c r="J37" i="4"/>
  <c r="C38" i="4"/>
  <c r="D38" i="4" s="1"/>
  <c r="E38" i="4" s="1"/>
  <c r="F38" i="4" s="1"/>
  <c r="C39" i="4"/>
  <c r="D39" i="4" s="1"/>
  <c r="E39" i="4" s="1"/>
  <c r="F39" i="4" s="1"/>
  <c r="C40" i="4"/>
  <c r="D40" i="4" s="1"/>
  <c r="E40" i="4" s="1"/>
  <c r="F40" i="4" s="1"/>
  <c r="C41" i="4"/>
  <c r="D41" i="4" s="1"/>
  <c r="E41" i="4" s="1"/>
  <c r="F41" i="4" s="1"/>
  <c r="C42" i="4"/>
  <c r="D42" i="4" s="1"/>
  <c r="E42" i="4" s="1"/>
  <c r="F42" i="4" s="1"/>
  <c r="C43" i="4"/>
  <c r="D43" i="4" s="1"/>
  <c r="E43" i="4" s="1"/>
  <c r="F43" i="4" s="1"/>
  <c r="C44" i="4"/>
  <c r="D44" i="4" s="1"/>
  <c r="E44" i="4" s="1"/>
  <c r="F44" i="4" s="1"/>
  <c r="C45" i="4"/>
  <c r="D45" i="4" s="1"/>
  <c r="E45" i="4" s="1"/>
  <c r="F45" i="4" s="1"/>
  <c r="C46" i="4"/>
  <c r="D46" i="4" s="1"/>
  <c r="E46" i="4" s="1"/>
  <c r="F46" i="4" s="1"/>
  <c r="C37" i="4"/>
  <c r="D37" i="4" s="1"/>
  <c r="E37" i="4" s="1"/>
  <c r="F37" i="4" s="1"/>
  <c r="G46" i="4"/>
  <c r="K46" i="4" s="1"/>
  <c r="L46" i="4" s="1"/>
  <c r="G45" i="4"/>
  <c r="K45" i="4" s="1"/>
  <c r="L45" i="4" s="1"/>
  <c r="G44" i="4"/>
  <c r="K44" i="4" s="1"/>
  <c r="L44" i="4" s="1"/>
  <c r="G43" i="4"/>
  <c r="K43" i="4" s="1"/>
  <c r="L43" i="4" s="1"/>
  <c r="G42" i="4"/>
  <c r="K42" i="4" s="1"/>
  <c r="L42" i="4" s="1"/>
  <c r="G41" i="4"/>
  <c r="K41" i="4" s="1"/>
  <c r="L41" i="4" s="1"/>
  <c r="G40" i="4"/>
  <c r="K40" i="4" s="1"/>
  <c r="L40" i="4" s="1"/>
  <c r="G39" i="4"/>
  <c r="K39" i="4" s="1"/>
  <c r="L39" i="4" s="1"/>
  <c r="G38" i="4"/>
  <c r="K38" i="4" s="1"/>
  <c r="L38" i="4" s="1"/>
  <c r="G37" i="4"/>
  <c r="K37" i="4" l="1"/>
  <c r="L37" i="4" s="1"/>
  <c r="C51" i="4"/>
  <c r="C50" i="4"/>
  <c r="C54" i="4" s="1"/>
  <c r="C4" i="4" l="1"/>
  <c r="D4" i="4" s="1"/>
  <c r="F4" i="4" s="1"/>
  <c r="G4" i="4" s="1"/>
  <c r="C5" i="4"/>
  <c r="D5" i="4" s="1"/>
  <c r="F5" i="4" s="1"/>
  <c r="G5" i="4" s="1"/>
  <c r="C6" i="4"/>
  <c r="D6" i="4" s="1"/>
  <c r="F6" i="4" s="1"/>
  <c r="G6" i="4" s="1"/>
  <c r="C7" i="4"/>
  <c r="D7" i="4" s="1"/>
  <c r="F7" i="4" s="1"/>
  <c r="G7" i="4" s="1"/>
  <c r="C8" i="4"/>
  <c r="D8" i="4" s="1"/>
  <c r="F8" i="4" s="1"/>
  <c r="G8" i="4" s="1"/>
  <c r="C9" i="4"/>
  <c r="D9" i="4" s="1"/>
  <c r="F9" i="4" s="1"/>
  <c r="G9" i="4" s="1"/>
  <c r="C10" i="4"/>
  <c r="D10" i="4" s="1"/>
  <c r="F10" i="4" s="1"/>
  <c r="G10" i="4" s="1"/>
  <c r="C11" i="4"/>
  <c r="D11" i="4" s="1"/>
  <c r="F11" i="4" s="1"/>
  <c r="G11" i="4" s="1"/>
  <c r="C12" i="4"/>
  <c r="D12" i="4" s="1"/>
  <c r="F12" i="4" s="1"/>
  <c r="G12" i="4" s="1"/>
  <c r="C3" i="4"/>
  <c r="J3" i="3"/>
  <c r="C4" i="3"/>
  <c r="D4" i="3" s="1"/>
  <c r="C5" i="3"/>
  <c r="D5" i="3" s="1"/>
  <c r="F5" i="3" s="1"/>
  <c r="G5" i="3" s="1"/>
  <c r="C6" i="3"/>
  <c r="D6" i="3" s="1"/>
  <c r="F6" i="3" s="1"/>
  <c r="G6" i="3" s="1"/>
  <c r="C7" i="3"/>
  <c r="D7" i="3" s="1"/>
  <c r="C8" i="3"/>
  <c r="D8" i="3" s="1"/>
  <c r="C9" i="3"/>
  <c r="D9" i="3" s="1"/>
  <c r="C10" i="3"/>
  <c r="D10" i="3" s="1"/>
  <c r="F10" i="3" s="1"/>
  <c r="G10" i="3" s="1"/>
  <c r="C11" i="3"/>
  <c r="D11" i="3" s="1"/>
  <c r="C12" i="3"/>
  <c r="D12" i="3" s="1"/>
  <c r="C13" i="3"/>
  <c r="D13" i="3" s="1"/>
  <c r="F13" i="3" s="1"/>
  <c r="G13" i="3" s="1"/>
  <c r="C14" i="3"/>
  <c r="D14" i="3" s="1"/>
  <c r="F14" i="3" s="1"/>
  <c r="G14" i="3" s="1"/>
  <c r="C15" i="3"/>
  <c r="D15" i="3" s="1"/>
  <c r="F15" i="3" s="1"/>
  <c r="G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F21" i="3" s="1"/>
  <c r="G21" i="3" s="1"/>
  <c r="C22" i="3"/>
  <c r="D22" i="3" s="1"/>
  <c r="F22" i="3" s="1"/>
  <c r="G22" i="3" s="1"/>
  <c r="C23" i="3"/>
  <c r="D23" i="3" s="1"/>
  <c r="F23" i="3" s="1"/>
  <c r="G23" i="3" s="1"/>
  <c r="C3" i="3"/>
  <c r="D3" i="3" s="1"/>
  <c r="K21" i="3"/>
  <c r="K20" i="3"/>
  <c r="K19" i="3"/>
  <c r="K18" i="3"/>
  <c r="K17" i="3"/>
  <c r="K16" i="3"/>
  <c r="K15" i="3"/>
  <c r="K11" i="3"/>
  <c r="K14" i="3"/>
  <c r="K9" i="3"/>
  <c r="K13" i="3"/>
  <c r="K12" i="3"/>
  <c r="K10" i="3"/>
  <c r="K7" i="3"/>
  <c r="K8" i="3"/>
  <c r="K6" i="3"/>
  <c r="K3" i="3"/>
  <c r="K5" i="3"/>
  <c r="K4" i="3"/>
  <c r="K2" i="3"/>
  <c r="K22" i="3"/>
  <c r="G36" i="2"/>
  <c r="H36" i="2" s="1"/>
  <c r="E36" i="2"/>
  <c r="E35" i="2"/>
  <c r="G35" i="2" s="1"/>
  <c r="H35" i="2" s="1"/>
  <c r="E34" i="2"/>
  <c r="G34" i="2" s="1"/>
  <c r="H34" i="2" s="1"/>
  <c r="E33" i="2"/>
  <c r="G33" i="2" s="1"/>
  <c r="H33" i="2" s="1"/>
  <c r="D14" i="2"/>
  <c r="D13" i="2"/>
  <c r="I12" i="2"/>
  <c r="D12" i="2"/>
  <c r="M11" i="2"/>
  <c r="N11" i="2" s="1"/>
  <c r="P11" i="2" s="1"/>
  <c r="Q11" i="2" s="1"/>
  <c r="I11" i="2"/>
  <c r="D11" i="2"/>
  <c r="N10" i="2"/>
  <c r="P10" i="2" s="1"/>
  <c r="Q10" i="2" s="1"/>
  <c r="M10" i="2"/>
  <c r="I10" i="2"/>
  <c r="D10" i="2"/>
  <c r="M9" i="2"/>
  <c r="N9" i="2" s="1"/>
  <c r="P9" i="2" s="1"/>
  <c r="Q9" i="2" s="1"/>
  <c r="I9" i="2"/>
  <c r="D9" i="2"/>
  <c r="N8" i="2"/>
  <c r="P8" i="2" s="1"/>
  <c r="Q8" i="2" s="1"/>
  <c r="M8" i="2"/>
  <c r="I8" i="2"/>
  <c r="D8" i="2"/>
  <c r="M7" i="2"/>
  <c r="N7" i="2" s="1"/>
  <c r="P7" i="2" s="1"/>
  <c r="Q7" i="2" s="1"/>
  <c r="I7" i="2"/>
  <c r="D7" i="2"/>
  <c r="M6" i="2"/>
  <c r="N6" i="2" s="1"/>
  <c r="P6" i="2" s="1"/>
  <c r="Q6" i="2" s="1"/>
  <c r="I6" i="2"/>
  <c r="D6" i="2"/>
  <c r="M5" i="2"/>
  <c r="N5" i="2" s="1"/>
  <c r="P5" i="2" s="1"/>
  <c r="Q5" i="2" s="1"/>
  <c r="I5" i="2"/>
  <c r="D5" i="2"/>
  <c r="M4" i="2"/>
  <c r="N4" i="2" s="1"/>
  <c r="P4" i="2" s="1"/>
  <c r="Q4" i="2" s="1"/>
  <c r="I4" i="2"/>
  <c r="D4" i="2"/>
  <c r="M3" i="2"/>
  <c r="N3" i="2" s="1"/>
  <c r="P3" i="2" s="1"/>
  <c r="Q3" i="2" s="1"/>
  <c r="I3" i="2"/>
  <c r="D3" i="2"/>
  <c r="D25" i="1"/>
  <c r="F25" i="1" s="1"/>
  <c r="G25" i="1" s="1"/>
  <c r="D24" i="1"/>
  <c r="F24" i="1" s="1"/>
  <c r="G24" i="1" s="1"/>
  <c r="D23" i="1"/>
  <c r="F23" i="1" s="1"/>
  <c r="G23" i="1" s="1"/>
  <c r="D22" i="1"/>
  <c r="F22" i="1" s="1"/>
  <c r="H38" i="2" l="1"/>
  <c r="D3" i="4"/>
  <c r="F3" i="4" s="1"/>
  <c r="G3" i="4" s="1"/>
  <c r="F12" i="3"/>
  <c r="G12" i="3" s="1"/>
  <c r="F4" i="3"/>
  <c r="G4" i="3" s="1"/>
  <c r="F7" i="3"/>
  <c r="G7" i="3" s="1"/>
  <c r="F3" i="3"/>
  <c r="G3" i="3" s="1"/>
  <c r="F19" i="3"/>
  <c r="G19" i="3" s="1"/>
  <c r="F18" i="3"/>
  <c r="G18" i="3" s="1"/>
  <c r="F20" i="3"/>
  <c r="G20" i="3" s="1"/>
  <c r="F17" i="3"/>
  <c r="G17" i="3" s="1"/>
  <c r="F11" i="3"/>
  <c r="G11" i="3" s="1"/>
  <c r="F9" i="3"/>
  <c r="G9" i="3" s="1"/>
  <c r="F16" i="3"/>
  <c r="G16" i="3" s="1"/>
  <c r="F8" i="3"/>
  <c r="G8" i="3" s="1"/>
  <c r="G22" i="1"/>
  <c r="G27" i="1" s="1"/>
</calcChain>
</file>

<file path=xl/sharedStrings.xml><?xml version="1.0" encoding="utf-8"?>
<sst xmlns="http://schemas.openxmlformats.org/spreadsheetml/2006/main" count="64" uniqueCount="26">
  <si>
    <t>Tegangan</t>
  </si>
  <si>
    <t>Lux</t>
  </si>
  <si>
    <t>Perhitungan</t>
  </si>
  <si>
    <t>Pengukuran</t>
  </si>
  <si>
    <t>Error</t>
  </si>
  <si>
    <t>%Error</t>
  </si>
  <si>
    <t>Intensitas = 15.492 * tegangan^2 + 280.54 * tegangan + 264.5</t>
  </si>
  <si>
    <t>tegangan</t>
  </si>
  <si>
    <t>lux</t>
  </si>
  <si>
    <t>Rata2</t>
  </si>
  <si>
    <t>Design</t>
  </si>
  <si>
    <t>Jam</t>
  </si>
  <si>
    <t>ADC</t>
  </si>
  <si>
    <t>Lux (Estimasi)</t>
  </si>
  <si>
    <t>Lux (Pengukuran)</t>
  </si>
  <si>
    <t>Lux (pengukuran)</t>
  </si>
  <si>
    <t>Error %</t>
  </si>
  <si>
    <t>Resistor Voltage</t>
  </si>
  <si>
    <t>LDR Voltage</t>
  </si>
  <si>
    <t>LDR Resistance</t>
  </si>
  <si>
    <t>Log (Lux)</t>
  </si>
  <si>
    <t>Log (R)</t>
  </si>
  <si>
    <t>SLOPE</t>
  </si>
  <si>
    <t>Y-INTERCEPT</t>
  </si>
  <si>
    <t>A = 10^(Y-INCEPT)</t>
  </si>
  <si>
    <t>B =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</si>
</sst>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Times New Roman"/>
    </font>
    <font>
      <b/>
      <sz val="11"/>
      <color theme="1"/>
      <name val="Times New Roman"/>
    </font>
    <font>
      <sz val="11"/>
      <color rgb="FF000000"/>
      <name val="Times New Roman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/>
    <xf numFmtId="0" fontId="6" fillId="3" borderId="0" xfId="0" applyFont="1" applyFill="1" applyBorder="1"/>
    <xf numFmtId="0" fontId="4" fillId="0" borderId="0" xfId="0" applyFont="1" applyBorder="1"/>
    <xf numFmtId="0" fontId="4" fillId="0" borderId="3" xfId="0" applyFont="1" applyBorder="1"/>
    <xf numFmtId="0" fontId="4" fillId="0" borderId="2" xfId="0" applyFont="1" applyBorder="1"/>
    <xf numFmtId="0" fontId="4" fillId="4" borderId="2" xfId="0" applyFont="1" applyFill="1" applyBorder="1"/>
    <xf numFmtId="0" fontId="4" fillId="4" borderId="1" xfId="0" applyFont="1" applyFill="1" applyBorder="1"/>
    <xf numFmtId="0" fontId="6" fillId="0" borderId="0" xfId="0" applyFont="1" applyFill="1" applyBorder="1"/>
    <xf numFmtId="0" fontId="4" fillId="0" borderId="0" xfId="0" applyFont="1" applyFill="1" applyBorder="1"/>
    <xf numFmtId="0" fontId="6" fillId="3" borderId="4" xfId="0" applyFont="1" applyFill="1" applyBorder="1"/>
    <xf numFmtId="0" fontId="4" fillId="0" borderId="5" xfId="0" applyFont="1" applyBorder="1"/>
    <xf numFmtId="0" fontId="4" fillId="4" borderId="5" xfId="0" applyFont="1" applyFill="1" applyBorder="1"/>
    <xf numFmtId="0" fontId="4" fillId="0" borderId="6" xfId="0" applyFont="1" applyBorder="1"/>
    <xf numFmtId="0" fontId="4" fillId="4" borderId="7" xfId="0" applyFont="1" applyFill="1" applyBorder="1"/>
    <xf numFmtId="0" fontId="4" fillId="0" borderId="7" xfId="0" applyFont="1" applyBorder="1"/>
    <xf numFmtId="0" fontId="5" fillId="2" borderId="3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 readingOrder="1"/>
    </xf>
    <xf numFmtId="0" fontId="4" fillId="4" borderId="3" xfId="0" applyFont="1" applyFill="1" applyBorder="1"/>
    <xf numFmtId="0" fontId="9" fillId="0" borderId="2" xfId="0" applyFont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9" fillId="0" borderId="2" xfId="0" applyFont="1" applyBorder="1" applyAlignment="1"/>
    <xf numFmtId="0" fontId="8" fillId="6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1" fillId="0" borderId="2" xfId="0" applyFont="1" applyBorder="1" applyAlignment="1"/>
    <xf numFmtId="0" fontId="0" fillId="0" borderId="2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4285F4">
                  <a:alpha val="100000"/>
                </a:srgbClr>
              </a:solidFill>
            </a:ln>
          </c:spPr>
          <c:marker>
            <c:symbol val="none"/>
          </c:marker>
          <c:trendline>
            <c:trendlineType val="poly"/>
            <c:order val="5"/>
            <c:dispRSqr val="0"/>
            <c:dispEq val="0"/>
          </c:trendline>
          <c:cat>
            <c:numRef>
              <c:f>Sheet1!$C$3:$C$12</c:f>
              <c:numCache>
                <c:formatCode>General</c:formatCode>
                <c:ptCount val="10"/>
                <c:pt idx="0">
                  <c:v>1.5</c:v>
                </c:pt>
                <c:pt idx="1">
                  <c:v>1.7</c:v>
                </c:pt>
                <c:pt idx="2">
                  <c:v>2</c:v>
                </c:pt>
                <c:pt idx="3">
                  <c:v>2.5</c:v>
                </c:pt>
                <c:pt idx="4">
                  <c:v>2.7</c:v>
                </c:pt>
                <c:pt idx="5">
                  <c:v>3</c:v>
                </c:pt>
                <c:pt idx="6">
                  <c:v>3.2</c:v>
                </c:pt>
                <c:pt idx="7">
                  <c:v>4.2</c:v>
                </c:pt>
                <c:pt idx="8">
                  <c:v>4.3</c:v>
                </c:pt>
                <c:pt idx="9">
                  <c:v>4.7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650</c:v>
                </c:pt>
                <c:pt idx="1">
                  <c:v>750</c:v>
                </c:pt>
                <c:pt idx="2">
                  <c:v>1000</c:v>
                </c:pt>
                <c:pt idx="3">
                  <c:v>1200</c:v>
                </c:pt>
                <c:pt idx="4">
                  <c:v>1300</c:v>
                </c:pt>
                <c:pt idx="5">
                  <c:v>1350</c:v>
                </c:pt>
                <c:pt idx="6">
                  <c:v>1430</c:v>
                </c:pt>
                <c:pt idx="7">
                  <c:v>1500</c:v>
                </c:pt>
                <c:pt idx="8">
                  <c:v>1520</c:v>
                </c:pt>
                <c:pt idx="9">
                  <c:v>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4-4D3B-A9DF-C943438B0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971966"/>
        <c:axId val="948890460"/>
      </c:lineChart>
      <c:catAx>
        <c:axId val="1026971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D" sz="1000" b="0" i="0">
                    <a:solidFill>
                      <a:srgbClr val="000000"/>
                    </a:solidFill>
                    <a:latin typeface="Calibri"/>
                  </a:rPr>
                  <a:t>Tegangan (volt)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48890460"/>
        <c:crosses val="autoZero"/>
        <c:auto val="1"/>
        <c:lblAlgn val="ctr"/>
        <c:lblOffset val="100"/>
        <c:noMultiLvlLbl val="1"/>
      </c:catAx>
      <c:valAx>
        <c:axId val="948890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D" sz="1000" b="0" i="0">
                    <a:solidFill>
                      <a:srgbClr val="000000"/>
                    </a:solidFill>
                    <a:latin typeface="Calibri"/>
                  </a:rPr>
                  <a:t>Intensitas Cahaya (Lux)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2697196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ID" sz="1400" b="0" i="0">
                <a:solidFill>
                  <a:srgbClr val="757575"/>
                </a:solidFill>
                <a:latin typeface="Calibri"/>
              </a:rPr>
              <a:t>Intensity towards hours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4285F4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Sheet2!$B$3:$B$13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Sheet2!$E$3:$E$13</c:f>
              <c:numCache>
                <c:formatCode>General</c:formatCode>
                <c:ptCount val="11"/>
                <c:pt idx="0">
                  <c:v>20000</c:v>
                </c:pt>
                <c:pt idx="1">
                  <c:v>26000</c:v>
                </c:pt>
                <c:pt idx="2">
                  <c:v>27039</c:v>
                </c:pt>
                <c:pt idx="3">
                  <c:v>21000</c:v>
                </c:pt>
                <c:pt idx="4">
                  <c:v>28000</c:v>
                </c:pt>
                <c:pt idx="5">
                  <c:v>28050</c:v>
                </c:pt>
                <c:pt idx="6">
                  <c:v>27039</c:v>
                </c:pt>
                <c:pt idx="7">
                  <c:v>28000</c:v>
                </c:pt>
                <c:pt idx="8">
                  <c:v>23000</c:v>
                </c:pt>
                <c:pt idx="9">
                  <c:v>18000</c:v>
                </c:pt>
                <c:pt idx="10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C-4CB2-B198-1DF91F1C0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787075"/>
        <c:axId val="1999240668"/>
      </c:lineChart>
      <c:catAx>
        <c:axId val="1133787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D" sz="1000" b="0" i="0">
                    <a:solidFill>
                      <a:srgbClr val="000000"/>
                    </a:solidFill>
                    <a:latin typeface="Calibri"/>
                  </a:rPr>
                  <a:t>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99240668"/>
        <c:crosses val="autoZero"/>
        <c:auto val="1"/>
        <c:lblAlgn val="ctr"/>
        <c:lblOffset val="100"/>
        <c:noMultiLvlLbl val="1"/>
      </c:catAx>
      <c:valAx>
        <c:axId val="1999240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D" sz="1000" b="0" i="0">
                    <a:solidFill>
                      <a:srgbClr val="000000"/>
                    </a:solidFill>
                    <a:latin typeface="Calibri"/>
                  </a:rPr>
                  <a:t>Intensity (lux)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3378707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ID" sz="1400" b="0" i="0">
                <a:solidFill>
                  <a:srgbClr val="757575"/>
                </a:solidFill>
                <a:latin typeface="Calibri"/>
              </a:rPr>
              <a:t>Intensity toward Voltage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4285F4">
                  <a:alpha val="100000"/>
                </a:srgbClr>
              </a:solidFill>
            </a:ln>
          </c:spPr>
          <c:marker>
            <c:symbol val="none"/>
          </c:marker>
          <c:trendline>
            <c:trendlineType val="poly"/>
            <c:order val="6"/>
            <c:dispRSqr val="0"/>
            <c:dispEq val="1"/>
            <c:trendlineLbl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cat>
            <c:numRef>
              <c:f>Sheet2!$I$3:$I$13</c:f>
              <c:numCache>
                <c:formatCode>General</c:formatCode>
                <c:ptCount val="11"/>
                <c:pt idx="0">
                  <c:v>0.84066471163245349</c:v>
                </c:pt>
                <c:pt idx="1">
                  <c:v>2.6246334310850439</c:v>
                </c:pt>
                <c:pt idx="2">
                  <c:v>3.4701857282502448</c:v>
                </c:pt>
                <c:pt idx="3">
                  <c:v>3.6656891495601176</c:v>
                </c:pt>
                <c:pt idx="4">
                  <c:v>3.7781036168132944</c:v>
                </c:pt>
                <c:pt idx="5">
                  <c:v>4.1544477028347995</c:v>
                </c:pt>
                <c:pt idx="6">
                  <c:v>4.4574780058651022</c:v>
                </c:pt>
                <c:pt idx="7">
                  <c:v>4.5063538611925704</c:v>
                </c:pt>
                <c:pt idx="8">
                  <c:v>4.5112414467253172</c:v>
                </c:pt>
                <c:pt idx="9">
                  <c:v>4.5161290322580641</c:v>
                </c:pt>
              </c:numCache>
            </c:numRef>
          </c:cat>
          <c:val>
            <c:numRef>
              <c:f>Sheet2!$J$3:$J$13</c:f>
              <c:numCache>
                <c:formatCode>General</c:formatCode>
                <c:ptCount val="11"/>
                <c:pt idx="0">
                  <c:v>170</c:v>
                </c:pt>
                <c:pt idx="1">
                  <c:v>13000</c:v>
                </c:pt>
                <c:pt idx="2">
                  <c:v>18000</c:v>
                </c:pt>
                <c:pt idx="3">
                  <c:v>20000</c:v>
                </c:pt>
                <c:pt idx="4">
                  <c:v>21000</c:v>
                </c:pt>
                <c:pt idx="5">
                  <c:v>23000</c:v>
                </c:pt>
                <c:pt idx="6">
                  <c:v>26000</c:v>
                </c:pt>
                <c:pt idx="7">
                  <c:v>27039</c:v>
                </c:pt>
                <c:pt idx="8">
                  <c:v>28000</c:v>
                </c:pt>
                <c:pt idx="9">
                  <c:v>28050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7-42EC-A60C-AD65DBDE5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129130"/>
        <c:axId val="736673085"/>
      </c:lineChart>
      <c:catAx>
        <c:axId val="388129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D" sz="1000" b="0" i="0">
                    <a:solidFill>
                      <a:srgbClr val="000000"/>
                    </a:solidFill>
                    <a:latin typeface="Calibri"/>
                  </a:rPr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36673085"/>
        <c:crosses val="autoZero"/>
        <c:auto val="1"/>
        <c:lblAlgn val="ctr"/>
        <c:lblOffset val="100"/>
        <c:noMultiLvlLbl val="1"/>
      </c:catAx>
      <c:valAx>
        <c:axId val="736673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D" sz="1000" b="0" i="0">
                    <a:solidFill>
                      <a:srgbClr val="000000"/>
                    </a:solidFill>
                    <a:latin typeface="Calibri"/>
                  </a:rPr>
                  <a:t>Intensity (lux)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8812913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2.5518591426071741E-2"/>
                  <c:y val="-0.48498505395158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Sheet3!$K$2:$K$22</c:f>
              <c:numCache>
                <c:formatCode>General</c:formatCode>
                <c:ptCount val="21"/>
                <c:pt idx="0">
                  <c:v>0</c:v>
                </c:pt>
                <c:pt idx="1">
                  <c:v>0.28205128205128205</c:v>
                </c:pt>
                <c:pt idx="2">
                  <c:v>0.31257631257631258</c:v>
                </c:pt>
                <c:pt idx="3">
                  <c:v>0.3394383394383394</c:v>
                </c:pt>
                <c:pt idx="4">
                  <c:v>0.4713064713064713</c:v>
                </c:pt>
                <c:pt idx="5">
                  <c:v>0.51404151404151399</c:v>
                </c:pt>
                <c:pt idx="6">
                  <c:v>0.56654456654456653</c:v>
                </c:pt>
                <c:pt idx="7">
                  <c:v>0.70329670329670324</c:v>
                </c:pt>
                <c:pt idx="8">
                  <c:v>0.76068376068376065</c:v>
                </c:pt>
                <c:pt idx="9">
                  <c:v>0.76190476190476197</c:v>
                </c:pt>
                <c:pt idx="10">
                  <c:v>0.97435897435897434</c:v>
                </c:pt>
                <c:pt idx="11">
                  <c:v>1.1501831501831501</c:v>
                </c:pt>
                <c:pt idx="12">
                  <c:v>1.4285714285714284</c:v>
                </c:pt>
                <c:pt idx="13">
                  <c:v>1.503052503052503</c:v>
                </c:pt>
                <c:pt idx="14">
                  <c:v>2.9133089133089136</c:v>
                </c:pt>
                <c:pt idx="15">
                  <c:v>3.1025641025641026</c:v>
                </c:pt>
                <c:pt idx="16">
                  <c:v>3.4517704517704519</c:v>
                </c:pt>
                <c:pt idx="17">
                  <c:v>3.8510378510378511</c:v>
                </c:pt>
                <c:pt idx="18">
                  <c:v>4.0525030525030523</c:v>
                </c:pt>
                <c:pt idx="19">
                  <c:v>4.2564102564102564</c:v>
                </c:pt>
                <c:pt idx="20">
                  <c:v>5</c:v>
                </c:pt>
              </c:numCache>
            </c:numRef>
          </c:cat>
          <c:val>
            <c:numRef>
              <c:f>Sheet3!$L$2:$L$22</c:f>
              <c:numCache>
                <c:formatCode>General</c:formatCode>
                <c:ptCount val="21"/>
                <c:pt idx="0">
                  <c:v>2270</c:v>
                </c:pt>
                <c:pt idx="1">
                  <c:v>1200</c:v>
                </c:pt>
                <c:pt idx="2">
                  <c:v>1093</c:v>
                </c:pt>
                <c:pt idx="3">
                  <c:v>982</c:v>
                </c:pt>
                <c:pt idx="4">
                  <c:v>841</c:v>
                </c:pt>
                <c:pt idx="5">
                  <c:v>810</c:v>
                </c:pt>
                <c:pt idx="6">
                  <c:v>651</c:v>
                </c:pt>
                <c:pt idx="7">
                  <c:v>603</c:v>
                </c:pt>
                <c:pt idx="8">
                  <c:v>543</c:v>
                </c:pt>
                <c:pt idx="9">
                  <c:v>423</c:v>
                </c:pt>
                <c:pt idx="10">
                  <c:v>385</c:v>
                </c:pt>
                <c:pt idx="11">
                  <c:v>66</c:v>
                </c:pt>
                <c:pt idx="12">
                  <c:v>17</c:v>
                </c:pt>
                <c:pt idx="13">
                  <c:v>15</c:v>
                </c:pt>
                <c:pt idx="14">
                  <c:v>14</c:v>
                </c:pt>
                <c:pt idx="15">
                  <c:v>10</c:v>
                </c:pt>
                <c:pt idx="16">
                  <c:v>8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D-4BAD-B3F0-1E027E0CB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282751"/>
        <c:axId val="1563289407"/>
      </c:lineChart>
      <c:catAx>
        <c:axId val="156328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289407"/>
        <c:crosses val="autoZero"/>
        <c:auto val="1"/>
        <c:lblAlgn val="ctr"/>
        <c:lblOffset val="100"/>
        <c:noMultiLvlLbl val="0"/>
      </c:catAx>
      <c:valAx>
        <c:axId val="15632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28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8.6990376202974624E-3"/>
                  <c:y val="-0.50463291046952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Sheet3!$K$2:$K$22</c:f>
              <c:numCache>
                <c:formatCode>General</c:formatCode>
                <c:ptCount val="21"/>
                <c:pt idx="0">
                  <c:v>0</c:v>
                </c:pt>
                <c:pt idx="1">
                  <c:v>0.28205128205128205</c:v>
                </c:pt>
                <c:pt idx="2">
                  <c:v>0.31257631257631258</c:v>
                </c:pt>
                <c:pt idx="3">
                  <c:v>0.3394383394383394</c:v>
                </c:pt>
                <c:pt idx="4">
                  <c:v>0.4713064713064713</c:v>
                </c:pt>
                <c:pt idx="5">
                  <c:v>0.51404151404151399</c:v>
                </c:pt>
                <c:pt idx="6">
                  <c:v>0.56654456654456653</c:v>
                </c:pt>
                <c:pt idx="7">
                  <c:v>0.70329670329670324</c:v>
                </c:pt>
                <c:pt idx="8">
                  <c:v>0.76068376068376065</c:v>
                </c:pt>
                <c:pt idx="9">
                  <c:v>0.76190476190476197</c:v>
                </c:pt>
                <c:pt idx="10">
                  <c:v>0.97435897435897434</c:v>
                </c:pt>
                <c:pt idx="11">
                  <c:v>1.1501831501831501</c:v>
                </c:pt>
                <c:pt idx="12">
                  <c:v>1.4285714285714284</c:v>
                </c:pt>
                <c:pt idx="13">
                  <c:v>1.503052503052503</c:v>
                </c:pt>
                <c:pt idx="14">
                  <c:v>2.9133089133089136</c:v>
                </c:pt>
                <c:pt idx="15">
                  <c:v>3.1025641025641026</c:v>
                </c:pt>
                <c:pt idx="16">
                  <c:v>3.4517704517704519</c:v>
                </c:pt>
                <c:pt idx="17">
                  <c:v>3.8510378510378511</c:v>
                </c:pt>
                <c:pt idx="18">
                  <c:v>4.0525030525030523</c:v>
                </c:pt>
                <c:pt idx="19">
                  <c:v>4.2564102564102564</c:v>
                </c:pt>
                <c:pt idx="20">
                  <c:v>5</c:v>
                </c:pt>
              </c:numCache>
            </c:numRef>
          </c:cat>
          <c:val>
            <c:numRef>
              <c:f>Sheet3!$L$2:$L$22</c:f>
              <c:numCache>
                <c:formatCode>General</c:formatCode>
                <c:ptCount val="21"/>
                <c:pt idx="0">
                  <c:v>2270</c:v>
                </c:pt>
                <c:pt idx="1">
                  <c:v>1200</c:v>
                </c:pt>
                <c:pt idx="2">
                  <c:v>1093</c:v>
                </c:pt>
                <c:pt idx="3">
                  <c:v>982</c:v>
                </c:pt>
                <c:pt idx="4">
                  <c:v>841</c:v>
                </c:pt>
                <c:pt idx="5">
                  <c:v>810</c:v>
                </c:pt>
                <c:pt idx="6">
                  <c:v>651</c:v>
                </c:pt>
                <c:pt idx="7">
                  <c:v>603</c:v>
                </c:pt>
                <c:pt idx="8">
                  <c:v>543</c:v>
                </c:pt>
                <c:pt idx="9">
                  <c:v>423</c:v>
                </c:pt>
                <c:pt idx="10">
                  <c:v>385</c:v>
                </c:pt>
                <c:pt idx="11">
                  <c:v>66</c:v>
                </c:pt>
                <c:pt idx="12">
                  <c:v>17</c:v>
                </c:pt>
                <c:pt idx="13">
                  <c:v>15</c:v>
                </c:pt>
                <c:pt idx="14">
                  <c:v>14</c:v>
                </c:pt>
                <c:pt idx="15">
                  <c:v>10</c:v>
                </c:pt>
                <c:pt idx="16">
                  <c:v>8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5-4279-9F71-513800BE3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594911"/>
        <c:axId val="1701976671"/>
      </c:lineChart>
      <c:catAx>
        <c:axId val="211059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976671"/>
        <c:crosses val="autoZero"/>
        <c:auto val="1"/>
        <c:lblAlgn val="ctr"/>
        <c:lblOffset val="100"/>
        <c:noMultiLvlLbl val="0"/>
      </c:catAx>
      <c:valAx>
        <c:axId val="17019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9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3806867891513564E-2"/>
                  <c:y val="-0.47808727034120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Sheet4!$J$3:$J$12</c:f>
              <c:numCache>
                <c:formatCode>General</c:formatCode>
                <c:ptCount val="10"/>
                <c:pt idx="0">
                  <c:v>1.4285714285714284</c:v>
                </c:pt>
                <c:pt idx="1">
                  <c:v>1.1501831501831501</c:v>
                </c:pt>
                <c:pt idx="2">
                  <c:v>0.76190476190476197</c:v>
                </c:pt>
                <c:pt idx="3">
                  <c:v>0.70329670329670324</c:v>
                </c:pt>
                <c:pt idx="4">
                  <c:v>0.56654456654456653</c:v>
                </c:pt>
                <c:pt idx="5">
                  <c:v>0.51404151404151399</c:v>
                </c:pt>
                <c:pt idx="6">
                  <c:v>0.4713064713064713</c:v>
                </c:pt>
                <c:pt idx="7">
                  <c:v>0.3394383394383394</c:v>
                </c:pt>
                <c:pt idx="8">
                  <c:v>0.31257631257631258</c:v>
                </c:pt>
                <c:pt idx="9">
                  <c:v>0.28205128205128205</c:v>
                </c:pt>
              </c:numCache>
            </c:numRef>
          </c:cat>
          <c:val>
            <c:numRef>
              <c:f>Sheet4!$K$3:$K$12</c:f>
              <c:numCache>
                <c:formatCode>General</c:formatCode>
                <c:ptCount val="10"/>
                <c:pt idx="0">
                  <c:v>1200</c:v>
                </c:pt>
                <c:pt idx="1">
                  <c:v>1093</c:v>
                </c:pt>
                <c:pt idx="2">
                  <c:v>982</c:v>
                </c:pt>
                <c:pt idx="3">
                  <c:v>841</c:v>
                </c:pt>
                <c:pt idx="4">
                  <c:v>810</c:v>
                </c:pt>
                <c:pt idx="5">
                  <c:v>651</c:v>
                </c:pt>
                <c:pt idx="6">
                  <c:v>603</c:v>
                </c:pt>
                <c:pt idx="7">
                  <c:v>543</c:v>
                </c:pt>
                <c:pt idx="8">
                  <c:v>423</c:v>
                </c:pt>
                <c:pt idx="9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4-4E0A-99FD-88294A20B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353791"/>
        <c:axId val="749352543"/>
      </c:lineChart>
      <c:catAx>
        <c:axId val="74935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52543"/>
        <c:crosses val="autoZero"/>
        <c:auto val="1"/>
        <c:lblAlgn val="ctr"/>
        <c:lblOffset val="100"/>
        <c:noMultiLvlLbl val="0"/>
      </c:catAx>
      <c:valAx>
        <c:axId val="74935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5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Lux (estimasi) Fungsi</a:t>
            </a:r>
            <a:r>
              <a:rPr lang="en-US" baseline="0"/>
              <a:t> dari LDR Resistance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Lux (Estimasi)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1143328187368459E-2"/>
                  <c:y val="0.265545638170749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Sheet4!$E$37:$E$46</c:f>
              <c:numCache>
                <c:formatCode>General</c:formatCode>
                <c:ptCount val="10"/>
                <c:pt idx="0">
                  <c:v>25000.000000000004</c:v>
                </c:pt>
                <c:pt idx="1">
                  <c:v>33471.337579617837</c:v>
                </c:pt>
                <c:pt idx="2">
                  <c:v>55624.999999999993</c:v>
                </c:pt>
                <c:pt idx="3">
                  <c:v>61093.75</c:v>
                </c:pt>
                <c:pt idx="4">
                  <c:v>78254.310344827594</c:v>
                </c:pt>
                <c:pt idx="5">
                  <c:v>87268.408551068889</c:v>
                </c:pt>
                <c:pt idx="6">
                  <c:v>96088.082901554415</c:v>
                </c:pt>
                <c:pt idx="7">
                  <c:v>137302.15827338133</c:v>
                </c:pt>
                <c:pt idx="8">
                  <c:v>149960.9375</c:v>
                </c:pt>
                <c:pt idx="9">
                  <c:v>167272.72727272726</c:v>
                </c:pt>
              </c:numCache>
            </c:numRef>
          </c:cat>
          <c:val>
            <c:numRef>
              <c:f>Sheet4!$H$37:$H$46</c:f>
              <c:numCache>
                <c:formatCode>General</c:formatCode>
                <c:ptCount val="10"/>
                <c:pt idx="0">
                  <c:v>357.32139002879592</c:v>
                </c:pt>
                <c:pt idx="1">
                  <c:v>427.13703075773515</c:v>
                </c:pt>
                <c:pt idx="2">
                  <c:v>582.74869841950601</c:v>
                </c:pt>
                <c:pt idx="3">
                  <c:v>617.14788141890619</c:v>
                </c:pt>
                <c:pt idx="4">
                  <c:v>718.02869318975763</c:v>
                </c:pt>
                <c:pt idx="5">
                  <c:v>767.53762135985733</c:v>
                </c:pt>
                <c:pt idx="6">
                  <c:v>814.08848058517458</c:v>
                </c:pt>
                <c:pt idx="7">
                  <c:v>1012.6801242791993</c:v>
                </c:pt>
                <c:pt idx="8">
                  <c:v>1068.8001898872385</c:v>
                </c:pt>
                <c:pt idx="9">
                  <c:v>1142.6532376226821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1A2-9DEA-FA0CF68D9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6512"/>
        <c:axId val="155963584"/>
      </c:lineChart>
      <c:catAx>
        <c:axId val="15595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LDR 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3584"/>
        <c:crosses val="autoZero"/>
        <c:auto val="1"/>
        <c:lblAlgn val="ctr"/>
        <c:lblOffset val="100"/>
        <c:noMultiLvlLbl val="0"/>
      </c:catAx>
      <c:valAx>
        <c:axId val="1559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Lux</a:t>
                </a:r>
                <a:r>
                  <a:rPr lang="en-US" baseline="0"/>
                  <a:t> Estimasi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65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85725</xdr:colOff>
      <xdr:row>2</xdr:row>
      <xdr:rowOff>114300</xdr:rowOff>
    </xdr:from>
    <xdr:ext cx="4371975" cy="28860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14</xdr:row>
      <xdr:rowOff>95250</xdr:rowOff>
    </xdr:from>
    <xdr:ext cx="5019675" cy="44767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739775</xdr:colOff>
      <xdr:row>16</xdr:row>
      <xdr:rowOff>152400</xdr:rowOff>
    </xdr:from>
    <xdr:ext cx="5200650" cy="386715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432593</xdr:colOff>
      <xdr:row>1</xdr:row>
      <xdr:rowOff>150699</xdr:rowOff>
    </xdr:from>
    <xdr:to>
      <xdr:col>16</xdr:col>
      <xdr:colOff>971209</xdr:colOff>
      <xdr:row>16</xdr:row>
      <xdr:rowOff>157729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6597F7E-F52B-7F41-DD12-82000EBA4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312964</xdr:colOff>
      <xdr:row>7</xdr:row>
      <xdr:rowOff>93436</xdr:rowOff>
    </xdr:from>
    <xdr:to>
      <xdr:col>13</xdr:col>
      <xdr:colOff>857250</xdr:colOff>
      <xdr:row>21</xdr:row>
      <xdr:rowOff>42636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19A1A02-895F-584B-971F-A1FE267AD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1010024</xdr:colOff>
      <xdr:row>12</xdr:row>
      <xdr:rowOff>180415</xdr:rowOff>
    </xdr:from>
    <xdr:to>
      <xdr:col>10</xdr:col>
      <xdr:colOff>379319</xdr:colOff>
      <xdr:row>27</xdr:row>
      <xdr:rowOff>174812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F5967-E36C-ED27-031E-BC4ABD8BB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128867</xdr:colOff>
      <xdr:row>50</xdr:row>
      <xdr:rowOff>12324</xdr:rowOff>
    </xdr:from>
    <xdr:to>
      <xdr:col>10</xdr:col>
      <xdr:colOff>78440</xdr:colOff>
      <xdr:row>67</xdr:row>
      <xdr:rowOff>168088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675D14-3428-5350-C6A9-61CF8E1EB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1000"/>
  <sheetViews>
    <sheetView workbookViewId="0">
      <selection activeCell="C6" sqref="C6"/>
    </sheetView>
  </sheetViews>
  <sheetFormatPr defaultColWidth="14.42578125" defaultRowHeight="15" customHeight="1" x14ac:dyDescent="0.25"/>
  <cols>
    <col min="1" max="3" width="8.7109375" customWidth="1"/>
    <col min="4" max="4" width="11.42578125" customWidth="1"/>
    <col min="5" max="8" width="11.5703125" customWidth="1"/>
    <col min="9" max="9" width="8.7109375" customWidth="1"/>
  </cols>
  <sheetData>
    <row r="2" spans="3:4" x14ac:dyDescent="0.25">
      <c r="C2" s="1" t="s">
        <v>0</v>
      </c>
      <c r="D2" s="1" t="s">
        <v>1</v>
      </c>
    </row>
    <row r="3" spans="3:4" x14ac:dyDescent="0.25">
      <c r="C3" s="1">
        <v>1.5</v>
      </c>
      <c r="D3" s="1">
        <v>650</v>
      </c>
    </row>
    <row r="4" spans="3:4" x14ac:dyDescent="0.25">
      <c r="C4" s="1">
        <v>1.7</v>
      </c>
      <c r="D4" s="1">
        <v>750</v>
      </c>
    </row>
    <row r="5" spans="3:4" x14ac:dyDescent="0.25">
      <c r="C5" s="1">
        <v>2</v>
      </c>
      <c r="D5" s="1">
        <v>1000</v>
      </c>
    </row>
    <row r="6" spans="3:4" x14ac:dyDescent="0.25">
      <c r="C6" s="1">
        <v>2.5</v>
      </c>
      <c r="D6" s="1">
        <v>1200</v>
      </c>
    </row>
    <row r="7" spans="3:4" x14ac:dyDescent="0.25">
      <c r="C7" s="1">
        <v>2.7</v>
      </c>
      <c r="D7" s="1">
        <v>1300</v>
      </c>
    </row>
    <row r="8" spans="3:4" x14ac:dyDescent="0.25">
      <c r="C8" s="1">
        <v>3</v>
      </c>
      <c r="D8" s="1">
        <v>1350</v>
      </c>
    </row>
    <row r="9" spans="3:4" x14ac:dyDescent="0.25">
      <c r="C9" s="1">
        <v>3.2</v>
      </c>
      <c r="D9" s="1">
        <v>1430</v>
      </c>
    </row>
    <row r="10" spans="3:4" x14ac:dyDescent="0.25">
      <c r="C10" s="1">
        <v>4.2</v>
      </c>
      <c r="D10" s="1">
        <v>1500</v>
      </c>
    </row>
    <row r="11" spans="3:4" x14ac:dyDescent="0.25">
      <c r="C11" s="1">
        <v>4.3</v>
      </c>
      <c r="D11" s="1">
        <v>1520</v>
      </c>
    </row>
    <row r="12" spans="3:4" x14ac:dyDescent="0.25">
      <c r="C12" s="1">
        <v>4.7</v>
      </c>
      <c r="D12" s="1">
        <v>1560</v>
      </c>
    </row>
    <row r="20" spans="3:9" x14ac:dyDescent="0.25">
      <c r="D20" s="2" t="s">
        <v>2</v>
      </c>
      <c r="E20" s="2" t="s">
        <v>3</v>
      </c>
      <c r="F20" s="2" t="s">
        <v>4</v>
      </c>
      <c r="G20" s="2" t="s">
        <v>5</v>
      </c>
      <c r="I20" s="2" t="s">
        <v>6</v>
      </c>
    </row>
    <row r="21" spans="3:9" ht="15.75" customHeight="1" x14ac:dyDescent="0.25">
      <c r="C21" s="2" t="s">
        <v>7</v>
      </c>
      <c r="D21" s="2" t="s">
        <v>8</v>
      </c>
      <c r="E21" s="2" t="s">
        <v>8</v>
      </c>
    </row>
    <row r="22" spans="3:9" ht="15.75" customHeight="1" x14ac:dyDescent="0.25">
      <c r="C22" s="2">
        <v>3.7</v>
      </c>
      <c r="D22" s="2">
        <f>H17</f>
        <v>0</v>
      </c>
      <c r="E22" s="2">
        <v>1510</v>
      </c>
      <c r="F22" s="2">
        <f>ABS(E22-D22)</f>
        <v>1510</v>
      </c>
      <c r="G22" s="2">
        <f t="shared" ref="G22:G25" si="0">F22/E22*100</f>
        <v>100</v>
      </c>
    </row>
    <row r="23" spans="3:9" ht="15.75" customHeight="1" x14ac:dyDescent="0.25">
      <c r="C23" s="2">
        <v>4</v>
      </c>
      <c r="D23" s="2">
        <f t="shared" ref="D23:D25" si="1">15.492*C23*C23+280.54*C23+264.5</f>
        <v>1634.5320000000002</v>
      </c>
      <c r="E23" s="2">
        <v>1635</v>
      </c>
      <c r="F23" s="2">
        <f t="shared" ref="F23:F25" si="2">ABS(E23-D23)</f>
        <v>0.4679999999998472</v>
      </c>
      <c r="G23" s="2">
        <f t="shared" si="0"/>
        <v>2.8623853210999826E-2</v>
      </c>
    </row>
    <row r="24" spans="3:9" ht="15.75" customHeight="1" x14ac:dyDescent="0.25">
      <c r="C24" s="2">
        <v>2.1</v>
      </c>
      <c r="D24" s="2">
        <f t="shared" si="1"/>
        <v>921.95371999999998</v>
      </c>
      <c r="E24" s="2">
        <v>920</v>
      </c>
      <c r="F24" s="2">
        <f t="shared" si="2"/>
        <v>1.9537199999999757</v>
      </c>
      <c r="G24" s="2">
        <f t="shared" si="0"/>
        <v>0.21236086956521474</v>
      </c>
    </row>
    <row r="25" spans="3:9" ht="15.75" customHeight="1" x14ac:dyDescent="0.25">
      <c r="C25" s="2">
        <v>1.5</v>
      </c>
      <c r="D25" s="2">
        <f t="shared" si="1"/>
        <v>720.16700000000003</v>
      </c>
      <c r="E25" s="2">
        <v>725</v>
      </c>
      <c r="F25" s="2">
        <f t="shared" si="2"/>
        <v>4.83299999999997</v>
      </c>
      <c r="G25" s="2">
        <f t="shared" si="0"/>
        <v>0.6666206896551683</v>
      </c>
    </row>
    <row r="26" spans="3:9" ht="15.75" customHeight="1" x14ac:dyDescent="0.25"/>
    <row r="27" spans="3:9" ht="15.75" customHeight="1" x14ac:dyDescent="0.25">
      <c r="F27" s="2" t="s">
        <v>9</v>
      </c>
      <c r="G27" s="2">
        <f>AVERAGE(G22:G25)</f>
        <v>25.226901353107845</v>
      </c>
    </row>
    <row r="28" spans="3:9" ht="15.75" customHeight="1" x14ac:dyDescent="0.25"/>
    <row r="29" spans="3:9" ht="15.75" customHeight="1" x14ac:dyDescent="0.25"/>
    <row r="30" spans="3:9" ht="15.75" customHeight="1" x14ac:dyDescent="0.25"/>
    <row r="31" spans="3:9" ht="15.75" customHeight="1" x14ac:dyDescent="0.25"/>
    <row r="32" spans="3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000"/>
  <sheetViews>
    <sheetView zoomScale="70" zoomScaleNormal="70" workbookViewId="0">
      <selection activeCell="N3" sqref="N3"/>
    </sheetView>
  </sheetViews>
  <sheetFormatPr defaultColWidth="14.42578125" defaultRowHeight="15" customHeight="1" x14ac:dyDescent="0.25"/>
  <cols>
    <col min="1" max="3" width="8.7109375" customWidth="1"/>
    <col min="4" max="4" width="13.140625" customWidth="1"/>
    <col min="5" max="5" width="11.42578125" customWidth="1"/>
    <col min="6" max="8" width="11.5703125" customWidth="1"/>
    <col min="9" max="9" width="14.7109375" customWidth="1"/>
    <col min="10" max="12" width="8.7109375" customWidth="1"/>
    <col min="13" max="13" width="18.85546875" customWidth="1"/>
    <col min="14" max="14" width="13.28515625" customWidth="1"/>
    <col min="15" max="15" width="16.5703125" customWidth="1"/>
    <col min="16" max="17" width="12.140625" customWidth="1"/>
  </cols>
  <sheetData>
    <row r="1" spans="2:17" x14ac:dyDescent="0.25">
      <c r="G1" s="38" t="s">
        <v>10</v>
      </c>
      <c r="H1" s="39"/>
      <c r="I1" s="39"/>
      <c r="J1" s="39"/>
    </row>
    <row r="2" spans="2:17" x14ac:dyDescent="0.25">
      <c r="B2" s="1" t="s">
        <v>11</v>
      </c>
      <c r="C2" s="1" t="s">
        <v>12</v>
      </c>
      <c r="D2" s="1" t="s">
        <v>0</v>
      </c>
      <c r="E2" s="1" t="s">
        <v>1</v>
      </c>
      <c r="G2" s="1" t="s">
        <v>11</v>
      </c>
      <c r="H2" s="1" t="s">
        <v>12</v>
      </c>
      <c r="I2" s="1" t="s">
        <v>0</v>
      </c>
      <c r="J2" s="1" t="s">
        <v>1</v>
      </c>
      <c r="L2" s="4" t="s">
        <v>12</v>
      </c>
      <c r="M2" s="4" t="s">
        <v>0</v>
      </c>
      <c r="N2" s="4" t="s">
        <v>13</v>
      </c>
      <c r="O2" s="4" t="s">
        <v>14</v>
      </c>
      <c r="P2" s="4" t="s">
        <v>4</v>
      </c>
      <c r="Q2" s="4" t="s">
        <v>5</v>
      </c>
    </row>
    <row r="3" spans="2:17" x14ac:dyDescent="0.25">
      <c r="B3" s="3">
        <v>7</v>
      </c>
      <c r="C3" s="1">
        <v>750</v>
      </c>
      <c r="D3" s="1">
        <f t="shared" ref="D3:D14" si="0">C3/1023*5</f>
        <v>3.6656891495601176</v>
      </c>
      <c r="E3" s="1">
        <v>20000</v>
      </c>
      <c r="H3" s="1">
        <v>172</v>
      </c>
      <c r="I3" s="1">
        <f t="shared" ref="I3:I12" si="1">H3/1023*5</f>
        <v>0.84066471163245349</v>
      </c>
      <c r="J3" s="1">
        <v>170</v>
      </c>
      <c r="L3" s="5">
        <v>537</v>
      </c>
      <c r="M3" s="6">
        <f t="shared" ref="M3:M11" si="2">L3/1023*5</f>
        <v>2.6246334310850439</v>
      </c>
      <c r="N3" s="6">
        <f>5.6819*POWER(M3,5)-189.72*POWER(M3,4)+2392.6*POWER(M3,3)-14220*POWER(M3,2)+41584*M3-29441</f>
        <v>16708.062435435357</v>
      </c>
      <c r="O3" s="5">
        <v>13000</v>
      </c>
      <c r="P3" s="6">
        <f t="shared" ref="P3:P11" si="3">ABS(O3-N3)</f>
        <v>3708.0624354353567</v>
      </c>
      <c r="Q3" s="6">
        <f>P3/O3*100</f>
        <v>28.52355719565659</v>
      </c>
    </row>
    <row r="4" spans="2:17" x14ac:dyDescent="0.25">
      <c r="B4" s="3">
        <v>8</v>
      </c>
      <c r="C4" s="1">
        <v>912</v>
      </c>
      <c r="D4" s="1">
        <f t="shared" si="0"/>
        <v>4.4574780058651022</v>
      </c>
      <c r="E4" s="1">
        <v>26000</v>
      </c>
      <c r="G4" s="3">
        <v>17</v>
      </c>
      <c r="H4" s="1">
        <v>537</v>
      </c>
      <c r="I4" s="1">
        <f t="shared" si="1"/>
        <v>2.6246334310850439</v>
      </c>
      <c r="J4" s="1">
        <v>13000</v>
      </c>
      <c r="L4" s="5">
        <v>710</v>
      </c>
      <c r="M4" s="6">
        <f t="shared" si="2"/>
        <v>3.4701857282502448</v>
      </c>
      <c r="N4" s="6">
        <f t="shared" ref="N4:N11" si="4">180.46*M4*M4+3578*M4+10391</f>
        <v>24980.457960553413</v>
      </c>
      <c r="O4" s="5">
        <v>18000</v>
      </c>
      <c r="P4" s="6">
        <f t="shared" si="3"/>
        <v>6980.4579605534127</v>
      </c>
      <c r="Q4" s="6">
        <f t="shared" ref="Q4:Q11" si="5">P4/O4*100</f>
        <v>38.780322003074517</v>
      </c>
    </row>
    <row r="5" spans="2:17" x14ac:dyDescent="0.25">
      <c r="B5" s="3">
        <v>9</v>
      </c>
      <c r="C5" s="1">
        <v>922</v>
      </c>
      <c r="D5" s="1">
        <f t="shared" si="0"/>
        <v>4.5063538611925704</v>
      </c>
      <c r="E5" s="1">
        <v>27039</v>
      </c>
      <c r="G5" s="3">
        <v>16</v>
      </c>
      <c r="H5" s="1">
        <v>710</v>
      </c>
      <c r="I5" s="1">
        <f t="shared" si="1"/>
        <v>3.4701857282502448</v>
      </c>
      <c r="J5" s="1">
        <v>18000</v>
      </c>
      <c r="L5" s="5">
        <v>750</v>
      </c>
      <c r="M5" s="6">
        <f t="shared" si="2"/>
        <v>3.6656891495601176</v>
      </c>
      <c r="N5" s="6">
        <f t="shared" si="4"/>
        <v>25931.726773935556</v>
      </c>
      <c r="O5" s="5">
        <v>20000</v>
      </c>
      <c r="P5" s="6">
        <f t="shared" si="3"/>
        <v>5931.7267739355557</v>
      </c>
      <c r="Q5" s="6">
        <f t="shared" si="5"/>
        <v>29.658633869677782</v>
      </c>
    </row>
    <row r="6" spans="2:17" x14ac:dyDescent="0.25">
      <c r="B6" s="3">
        <v>10</v>
      </c>
      <c r="C6" s="1">
        <v>773</v>
      </c>
      <c r="D6" s="1">
        <f t="shared" si="0"/>
        <v>3.7781036168132944</v>
      </c>
      <c r="E6" s="1">
        <v>21000</v>
      </c>
      <c r="G6" s="3">
        <v>7</v>
      </c>
      <c r="H6" s="1">
        <v>750</v>
      </c>
      <c r="I6" s="1">
        <f t="shared" si="1"/>
        <v>3.6656891495601176</v>
      </c>
      <c r="J6" s="1">
        <v>20000</v>
      </c>
      <c r="L6" s="5">
        <v>773</v>
      </c>
      <c r="M6" s="6">
        <f t="shared" si="2"/>
        <v>3.7781036168132944</v>
      </c>
      <c r="N6" s="6">
        <f t="shared" si="4"/>
        <v>26484.952860838064</v>
      </c>
      <c r="O6" s="5">
        <v>21000</v>
      </c>
      <c r="P6" s="6">
        <f t="shared" si="3"/>
        <v>5484.9528608380642</v>
      </c>
      <c r="Q6" s="6">
        <f t="shared" si="5"/>
        <v>26.118823146847923</v>
      </c>
    </row>
    <row r="7" spans="2:17" x14ac:dyDescent="0.25">
      <c r="B7" s="3">
        <v>11</v>
      </c>
      <c r="C7" s="1">
        <v>923</v>
      </c>
      <c r="D7" s="1">
        <f t="shared" si="0"/>
        <v>4.5112414467253172</v>
      </c>
      <c r="E7" s="1">
        <v>28000</v>
      </c>
      <c r="G7" s="3">
        <v>10</v>
      </c>
      <c r="H7" s="1">
        <v>773</v>
      </c>
      <c r="I7" s="1">
        <f t="shared" si="1"/>
        <v>3.7781036168132944</v>
      </c>
      <c r="J7" s="1">
        <v>21000</v>
      </c>
      <c r="L7" s="5">
        <v>850</v>
      </c>
      <c r="M7" s="6">
        <f t="shared" si="2"/>
        <v>4.1544477028347995</v>
      </c>
      <c r="N7" s="6">
        <f t="shared" si="4"/>
        <v>28370.251649978167</v>
      </c>
      <c r="O7" s="5">
        <v>23000</v>
      </c>
      <c r="P7" s="6">
        <f t="shared" si="3"/>
        <v>5370.2516499781668</v>
      </c>
      <c r="Q7" s="6">
        <f t="shared" si="5"/>
        <v>23.348920217296374</v>
      </c>
    </row>
    <row r="8" spans="2:17" x14ac:dyDescent="0.25">
      <c r="B8" s="3">
        <v>12</v>
      </c>
      <c r="C8" s="1">
        <v>924</v>
      </c>
      <c r="D8" s="1">
        <f t="shared" si="0"/>
        <v>4.5161290322580641</v>
      </c>
      <c r="E8" s="1">
        <v>28050</v>
      </c>
      <c r="G8" s="3">
        <v>15</v>
      </c>
      <c r="H8" s="1">
        <v>850</v>
      </c>
      <c r="I8" s="1">
        <f t="shared" si="1"/>
        <v>4.1544477028347995</v>
      </c>
      <c r="J8" s="1">
        <v>23000</v>
      </c>
      <c r="L8" s="5">
        <v>912</v>
      </c>
      <c r="M8" s="6">
        <f t="shared" si="2"/>
        <v>4.4574780058651022</v>
      </c>
      <c r="N8" s="6">
        <f t="shared" si="4"/>
        <v>29925.435926763614</v>
      </c>
      <c r="O8" s="5">
        <v>26000</v>
      </c>
      <c r="P8" s="6">
        <f t="shared" si="3"/>
        <v>3925.4359267636137</v>
      </c>
      <c r="Q8" s="6">
        <f t="shared" si="5"/>
        <v>15.097830487552361</v>
      </c>
    </row>
    <row r="9" spans="2:17" x14ac:dyDescent="0.25">
      <c r="B9" s="3">
        <v>13</v>
      </c>
      <c r="C9" s="1">
        <v>922</v>
      </c>
      <c r="D9" s="1">
        <f t="shared" si="0"/>
        <v>4.5063538611925704</v>
      </c>
      <c r="E9" s="1">
        <v>27039</v>
      </c>
      <c r="G9" s="3">
        <v>8</v>
      </c>
      <c r="H9" s="1">
        <v>912</v>
      </c>
      <c r="I9" s="1">
        <f t="shared" si="1"/>
        <v>4.4574780058651022</v>
      </c>
      <c r="J9" s="1">
        <v>26000</v>
      </c>
      <c r="L9" s="5">
        <v>922</v>
      </c>
      <c r="M9" s="6">
        <f t="shared" si="2"/>
        <v>4.5063538611925704</v>
      </c>
      <c r="N9" s="6">
        <f t="shared" si="4"/>
        <v>30179.375960914604</v>
      </c>
      <c r="O9" s="5">
        <v>27039</v>
      </c>
      <c r="P9" s="6">
        <f t="shared" si="3"/>
        <v>3140.3759609146036</v>
      </c>
      <c r="Q9" s="6">
        <f t="shared" si="5"/>
        <v>11.614245944430651</v>
      </c>
    </row>
    <row r="10" spans="2:17" x14ac:dyDescent="0.25">
      <c r="B10" s="3">
        <v>14</v>
      </c>
      <c r="C10" s="1">
        <v>923</v>
      </c>
      <c r="D10" s="1">
        <f t="shared" si="0"/>
        <v>4.5112414467253172</v>
      </c>
      <c r="E10" s="1">
        <v>28000</v>
      </c>
      <c r="G10" s="3">
        <v>9</v>
      </c>
      <c r="H10" s="1">
        <v>922</v>
      </c>
      <c r="I10" s="1">
        <f t="shared" si="1"/>
        <v>4.5063538611925704</v>
      </c>
      <c r="J10" s="1">
        <v>27039</v>
      </c>
      <c r="L10" s="5">
        <v>923</v>
      </c>
      <c r="M10" s="6">
        <f t="shared" si="2"/>
        <v>4.5112414467253172</v>
      </c>
      <c r="N10" s="6">
        <f t="shared" si="4"/>
        <v>30204.817384420305</v>
      </c>
      <c r="O10" s="5">
        <v>28000</v>
      </c>
      <c r="P10" s="6">
        <f t="shared" si="3"/>
        <v>2204.8173844203047</v>
      </c>
      <c r="Q10" s="6">
        <f t="shared" si="5"/>
        <v>7.8743478015010888</v>
      </c>
    </row>
    <row r="11" spans="2:17" x14ac:dyDescent="0.25">
      <c r="B11" s="3">
        <v>15</v>
      </c>
      <c r="C11" s="1">
        <v>850</v>
      </c>
      <c r="D11" s="1">
        <f t="shared" si="0"/>
        <v>4.1544477028347995</v>
      </c>
      <c r="E11" s="1">
        <v>23000</v>
      </c>
      <c r="G11" s="3">
        <v>13</v>
      </c>
      <c r="H11" s="1">
        <v>923</v>
      </c>
      <c r="I11" s="1">
        <f t="shared" si="1"/>
        <v>4.5112414467253172</v>
      </c>
      <c r="J11" s="1">
        <v>28000</v>
      </c>
      <c r="L11" s="5">
        <v>924</v>
      </c>
      <c r="M11" s="6">
        <f t="shared" si="2"/>
        <v>4.5161290322580641</v>
      </c>
      <c r="N11" s="6">
        <f t="shared" si="4"/>
        <v>30230.267429760665</v>
      </c>
      <c r="O11" s="5">
        <v>28050</v>
      </c>
      <c r="P11" s="6">
        <f t="shared" si="3"/>
        <v>2180.2674297606645</v>
      </c>
      <c r="Q11" s="6">
        <f t="shared" si="5"/>
        <v>7.7727894109114599</v>
      </c>
    </row>
    <row r="12" spans="2:17" x14ac:dyDescent="0.25">
      <c r="B12" s="3">
        <v>16</v>
      </c>
      <c r="C12" s="1">
        <v>710</v>
      </c>
      <c r="D12" s="1">
        <f t="shared" si="0"/>
        <v>3.4701857282502448</v>
      </c>
      <c r="E12" s="1">
        <v>18000</v>
      </c>
      <c r="G12" s="3">
        <v>11</v>
      </c>
      <c r="H12" s="1">
        <v>924</v>
      </c>
      <c r="I12" s="1">
        <f t="shared" si="1"/>
        <v>4.5161290322580641</v>
      </c>
      <c r="J12" s="1">
        <v>28050</v>
      </c>
      <c r="N12" s="6"/>
    </row>
    <row r="13" spans="2:17" x14ac:dyDescent="0.25">
      <c r="B13" s="3">
        <v>17</v>
      </c>
      <c r="C13" s="1">
        <v>537</v>
      </c>
      <c r="D13" s="1">
        <f t="shared" si="0"/>
        <v>2.6246334310850439</v>
      </c>
      <c r="E13" s="1">
        <v>13000</v>
      </c>
      <c r="G13" s="3">
        <v>14</v>
      </c>
      <c r="H13" s="1"/>
      <c r="I13" s="1"/>
      <c r="J13" s="1"/>
    </row>
    <row r="14" spans="2:17" x14ac:dyDescent="0.25">
      <c r="C14" s="1">
        <v>172</v>
      </c>
      <c r="D14" s="1">
        <f t="shared" si="0"/>
        <v>0.84066471163245349</v>
      </c>
      <c r="E14" s="1">
        <v>170</v>
      </c>
      <c r="G14" s="3">
        <v>12</v>
      </c>
    </row>
    <row r="21" spans="4:10" ht="15.75" customHeight="1" x14ac:dyDescent="0.25"/>
    <row r="22" spans="4:10" ht="15.75" customHeight="1" x14ac:dyDescent="0.25"/>
    <row r="23" spans="4:10" ht="15.75" customHeight="1" x14ac:dyDescent="0.25"/>
    <row r="24" spans="4:10" ht="15.75" customHeight="1" x14ac:dyDescent="0.25"/>
    <row r="25" spans="4:10" ht="15.75" customHeight="1" x14ac:dyDescent="0.25"/>
    <row r="26" spans="4:10" ht="15.75" customHeight="1" x14ac:dyDescent="0.25"/>
    <row r="27" spans="4:10" ht="15.75" customHeight="1" x14ac:dyDescent="0.25"/>
    <row r="28" spans="4:10" ht="15.75" customHeight="1" x14ac:dyDescent="0.25"/>
    <row r="29" spans="4:10" ht="15.75" customHeight="1" x14ac:dyDescent="0.25"/>
    <row r="30" spans="4:10" ht="15.75" customHeight="1" x14ac:dyDescent="0.25"/>
    <row r="31" spans="4:10" ht="15.75" customHeight="1" x14ac:dyDescent="0.25">
      <c r="E31" s="2" t="s">
        <v>2</v>
      </c>
      <c r="F31" s="2" t="s">
        <v>3</v>
      </c>
      <c r="G31" s="2" t="s">
        <v>4</v>
      </c>
      <c r="H31" s="2" t="s">
        <v>5</v>
      </c>
      <c r="J31" s="2" t="s">
        <v>6</v>
      </c>
    </row>
    <row r="32" spans="4:10" ht="15.75" customHeight="1" x14ac:dyDescent="0.25">
      <c r="D32" s="2" t="s">
        <v>7</v>
      </c>
      <c r="E32" s="2" t="s">
        <v>8</v>
      </c>
      <c r="F32" s="2" t="s">
        <v>8</v>
      </c>
    </row>
    <row r="33" spans="4:8" ht="15.75" customHeight="1" x14ac:dyDescent="0.25">
      <c r="D33" s="2">
        <v>3.7</v>
      </c>
      <c r="E33" s="2">
        <f>I28</f>
        <v>0</v>
      </c>
      <c r="F33" s="2">
        <v>1510</v>
      </c>
      <c r="G33" s="2">
        <f t="shared" ref="G33:G36" si="6">ABS(F33-E33)</f>
        <v>1510</v>
      </c>
      <c r="H33" s="2">
        <f t="shared" ref="H33:H36" si="7">G33/F33*100</f>
        <v>100</v>
      </c>
    </row>
    <row r="34" spans="4:8" ht="15.75" customHeight="1" x14ac:dyDescent="0.25">
      <c r="D34" s="2">
        <v>4</v>
      </c>
      <c r="E34" s="2">
        <f t="shared" ref="E34:E36" si="8">15.492*D34*D34+280.54*D34+264.5</f>
        <v>1634.5320000000002</v>
      </c>
      <c r="F34" s="2">
        <v>1635</v>
      </c>
      <c r="G34" s="2">
        <f t="shared" si="6"/>
        <v>0.4679999999998472</v>
      </c>
      <c r="H34" s="2">
        <f t="shared" si="7"/>
        <v>2.8623853210999826E-2</v>
      </c>
    </row>
    <row r="35" spans="4:8" ht="15.75" customHeight="1" x14ac:dyDescent="0.25">
      <c r="D35" s="2">
        <v>2.1</v>
      </c>
      <c r="E35" s="2">
        <f t="shared" si="8"/>
        <v>921.95371999999998</v>
      </c>
      <c r="F35" s="2">
        <v>920</v>
      </c>
      <c r="G35" s="2">
        <f t="shared" si="6"/>
        <v>1.9537199999999757</v>
      </c>
      <c r="H35" s="2">
        <f t="shared" si="7"/>
        <v>0.21236086956521474</v>
      </c>
    </row>
    <row r="36" spans="4:8" ht="15.75" customHeight="1" x14ac:dyDescent="0.25">
      <c r="D36" s="2">
        <v>1.5</v>
      </c>
      <c r="E36" s="2">
        <f t="shared" si="8"/>
        <v>720.16700000000003</v>
      </c>
      <c r="F36" s="2">
        <v>725</v>
      </c>
      <c r="G36" s="2">
        <f t="shared" si="6"/>
        <v>4.83299999999997</v>
      </c>
      <c r="H36" s="2">
        <f t="shared" si="7"/>
        <v>0.6666206896551683</v>
      </c>
    </row>
    <row r="37" spans="4:8" ht="15.75" customHeight="1" x14ac:dyDescent="0.25"/>
    <row r="38" spans="4:8" ht="15.75" customHeight="1" x14ac:dyDescent="0.25">
      <c r="G38" s="2" t="s">
        <v>9</v>
      </c>
      <c r="H38" s="2">
        <f>AVERAGE(H33:H36)</f>
        <v>25.226901353107845</v>
      </c>
    </row>
    <row r="39" spans="4:8" ht="15.75" customHeight="1" x14ac:dyDescent="0.25"/>
    <row r="40" spans="4:8" ht="15.75" customHeight="1" x14ac:dyDescent="0.25"/>
    <row r="41" spans="4:8" ht="15.75" customHeight="1" x14ac:dyDescent="0.25"/>
    <row r="42" spans="4:8" ht="15.75" customHeight="1" x14ac:dyDescent="0.25"/>
    <row r="43" spans="4:8" ht="15.75" customHeight="1" x14ac:dyDescent="0.25"/>
    <row r="44" spans="4:8" ht="15.75" customHeight="1" x14ac:dyDescent="0.25"/>
    <row r="45" spans="4:8" ht="15.75" customHeight="1" x14ac:dyDescent="0.25"/>
    <row r="46" spans="4:8" ht="15.75" customHeight="1" x14ac:dyDescent="0.25"/>
    <row r="47" spans="4:8" ht="15.75" customHeight="1" x14ac:dyDescent="0.25"/>
    <row r="48" spans="4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G1:J1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zoomScale="70" zoomScaleNormal="70" workbookViewId="0">
      <selection activeCell="G4" sqref="G4"/>
    </sheetView>
  </sheetViews>
  <sheetFormatPr defaultColWidth="14.42578125" defaultRowHeight="15" customHeight="1" x14ac:dyDescent="0.25"/>
  <cols>
    <col min="1" max="3" width="14.42578125" customWidth="1"/>
    <col min="4" max="4" width="16" customWidth="1"/>
    <col min="5" max="5" width="17.42578125" customWidth="1"/>
    <col min="6" max="6" width="14.42578125" customWidth="1"/>
  </cols>
  <sheetData>
    <row r="1" spans="1:26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 t="s">
        <v>0</v>
      </c>
      <c r="L1" s="7" t="s">
        <v>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5">
      <c r="A2" s="7"/>
      <c r="B2" s="8" t="s">
        <v>12</v>
      </c>
      <c r="C2" s="9" t="s">
        <v>0</v>
      </c>
      <c r="D2" s="26" t="s">
        <v>13</v>
      </c>
      <c r="E2" s="9" t="s">
        <v>15</v>
      </c>
      <c r="F2" s="9" t="s">
        <v>4</v>
      </c>
      <c r="G2" s="9" t="s">
        <v>16</v>
      </c>
      <c r="H2" s="7"/>
      <c r="I2" s="12"/>
      <c r="J2" s="13"/>
      <c r="K2" s="18">
        <f t="shared" ref="K2:K22" si="0">B3/4095*5</f>
        <v>0</v>
      </c>
      <c r="L2" s="11">
        <v>2270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x14ac:dyDescent="0.25">
      <c r="A3" s="7"/>
      <c r="B3" s="10">
        <v>0</v>
      </c>
      <c r="C3" s="20">
        <f>(B3/4095)*5000</f>
        <v>0</v>
      </c>
      <c r="D3" s="27">
        <f>(0.0024*POWER(C3,6))-(0.1816*POWER(C3,5))+(5.3502*POWER(C3,4))-(77.304*POWER(C3,3))+(566.59*POWER(C3,2))-(2046.9*C3)+3753.8</f>
        <v>3753.8</v>
      </c>
      <c r="E3" s="21">
        <v>2270</v>
      </c>
      <c r="F3" s="11">
        <f>ABS(E3-D3)</f>
        <v>1483.8000000000002</v>
      </c>
      <c r="G3" s="11">
        <f>(F3/E3)*100</f>
        <v>65.365638766519822</v>
      </c>
      <c r="H3" s="7"/>
      <c r="I3" s="12"/>
      <c r="J3" s="19">
        <f>H3</f>
        <v>0</v>
      </c>
      <c r="K3" s="18">
        <f t="shared" si="0"/>
        <v>0.28205128205128205</v>
      </c>
      <c r="L3" s="17">
        <v>1200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x14ac:dyDescent="0.25">
      <c r="A4" s="7"/>
      <c r="B4" s="17">
        <v>231</v>
      </c>
      <c r="C4" s="20">
        <f t="shared" ref="C4:C23" si="1">(B4/4095)*5000</f>
        <v>282.05128205128204</v>
      </c>
      <c r="D4" s="27">
        <f>(0.0024*(C4^6))-(0.1816*(C4^5))+(5.3502*(C4^4))-(77.304*(C4^3))+(566.59*(C4^2))-(2046.9*C4)+3753.8</f>
        <v>916325702781.01599</v>
      </c>
      <c r="E4" s="22">
        <v>1200</v>
      </c>
      <c r="F4" s="11">
        <f t="shared" ref="F4:F23" si="2">ABS(E4-D4)</f>
        <v>916325701581.01599</v>
      </c>
      <c r="G4" s="11">
        <f t="shared" ref="G4:G23" si="3">(F4/E4)*100</f>
        <v>76360475131.751328</v>
      </c>
      <c r="H4" s="7"/>
      <c r="I4" s="12"/>
      <c r="J4" s="19"/>
      <c r="K4" s="18">
        <f t="shared" si="0"/>
        <v>0.31257631257631258</v>
      </c>
      <c r="L4" s="17">
        <v>1093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x14ac:dyDescent="0.25">
      <c r="A5" s="7"/>
      <c r="B5" s="17">
        <v>256</v>
      </c>
      <c r="C5" s="20">
        <f t="shared" si="1"/>
        <v>312.5763125763126</v>
      </c>
      <c r="D5" s="27">
        <f t="shared" ref="D5:D23" si="4">(0.0024*(C5^6))-(0.1816*(C5^5))+(5.3502*(C5^4))-(77.304*(C5^3))+(566.59*(C5^2))-(2046.9*C5)+3753.8</f>
        <v>1745347047685.2805</v>
      </c>
      <c r="E5" s="22">
        <v>1093</v>
      </c>
      <c r="F5" s="11">
        <f t="shared" si="2"/>
        <v>1745347046592.2805</v>
      </c>
      <c r="G5" s="11">
        <f t="shared" si="3"/>
        <v>159684084775.14001</v>
      </c>
      <c r="H5" s="7"/>
      <c r="I5" s="12"/>
      <c r="J5" s="19"/>
      <c r="K5" s="18">
        <f t="shared" si="0"/>
        <v>0.3394383394383394</v>
      </c>
      <c r="L5" s="17">
        <v>982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x14ac:dyDescent="0.25">
      <c r="A6" s="7"/>
      <c r="B6" s="17">
        <v>278</v>
      </c>
      <c r="C6" s="20">
        <f t="shared" si="1"/>
        <v>339.43833943833943</v>
      </c>
      <c r="D6" s="27">
        <f t="shared" si="4"/>
        <v>2920686278736.3394</v>
      </c>
      <c r="E6" s="22">
        <v>982</v>
      </c>
      <c r="F6" s="11">
        <f t="shared" si="2"/>
        <v>2920686277754.3394</v>
      </c>
      <c r="G6" s="11">
        <f t="shared" si="3"/>
        <v>297422227877.224</v>
      </c>
      <c r="H6" s="7"/>
      <c r="I6" s="12"/>
      <c r="J6" s="19"/>
      <c r="K6" s="18">
        <f t="shared" si="0"/>
        <v>0.4713064713064713</v>
      </c>
      <c r="L6" s="17">
        <v>841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x14ac:dyDescent="0.25">
      <c r="A7" s="7"/>
      <c r="B7" s="17">
        <v>386</v>
      </c>
      <c r="C7" s="20">
        <f t="shared" si="1"/>
        <v>471.30647130647128</v>
      </c>
      <c r="D7" s="27">
        <f t="shared" si="4"/>
        <v>22337502386220.008</v>
      </c>
      <c r="E7" s="22">
        <v>841</v>
      </c>
      <c r="F7" s="11">
        <f t="shared" si="2"/>
        <v>22337502385379.008</v>
      </c>
      <c r="G7" s="11">
        <f t="shared" si="3"/>
        <v>2656064492910.7026</v>
      </c>
      <c r="H7" s="7"/>
      <c r="I7" s="12"/>
      <c r="J7" s="19"/>
      <c r="K7" s="18">
        <f t="shared" si="0"/>
        <v>0.51404151404151399</v>
      </c>
      <c r="L7" s="17">
        <v>810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x14ac:dyDescent="0.25">
      <c r="A8" s="7"/>
      <c r="B8" s="17">
        <v>421</v>
      </c>
      <c r="C8" s="20">
        <f t="shared" si="1"/>
        <v>514.04151404151401</v>
      </c>
      <c r="D8" s="27">
        <f t="shared" si="4"/>
        <v>38124589052210.094</v>
      </c>
      <c r="E8" s="22">
        <v>810</v>
      </c>
      <c r="F8" s="11">
        <f t="shared" si="2"/>
        <v>38124589051400.094</v>
      </c>
      <c r="G8" s="11">
        <f t="shared" si="3"/>
        <v>4706739389061.7402</v>
      </c>
      <c r="H8" s="7"/>
      <c r="I8" s="12"/>
      <c r="J8" s="19"/>
      <c r="K8" s="18">
        <f t="shared" si="0"/>
        <v>0.56654456654456653</v>
      </c>
      <c r="L8" s="17">
        <v>651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x14ac:dyDescent="0.25">
      <c r="A9" s="7"/>
      <c r="B9" s="17">
        <v>464</v>
      </c>
      <c r="C9" s="20">
        <f t="shared" si="1"/>
        <v>566.54456654456658</v>
      </c>
      <c r="D9" s="27">
        <f t="shared" si="4"/>
        <v>69300367131500.438</v>
      </c>
      <c r="E9" s="22">
        <v>651</v>
      </c>
      <c r="F9" s="11">
        <f t="shared" si="2"/>
        <v>69300367130849.438</v>
      </c>
      <c r="G9" s="11">
        <f>(F9/E9)*100</f>
        <v>10645217685230.328</v>
      </c>
      <c r="H9" s="7"/>
      <c r="I9" s="12"/>
      <c r="J9" s="19"/>
      <c r="K9" s="18">
        <f t="shared" si="0"/>
        <v>0.70329670329670324</v>
      </c>
      <c r="L9" s="17">
        <v>603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x14ac:dyDescent="0.25">
      <c r="A10" s="7"/>
      <c r="B10" s="17">
        <v>576</v>
      </c>
      <c r="C10" s="20">
        <f t="shared" si="1"/>
        <v>703.2967032967033</v>
      </c>
      <c r="D10" s="27">
        <f t="shared" si="4"/>
        <v>260466150943714.13</v>
      </c>
      <c r="E10" s="22">
        <v>603</v>
      </c>
      <c r="F10" s="11">
        <f t="shared" si="2"/>
        <v>260466150943111.13</v>
      </c>
      <c r="G10" s="11">
        <f t="shared" si="3"/>
        <v>43195049907646.953</v>
      </c>
      <c r="H10" s="7"/>
      <c r="I10" s="12"/>
      <c r="J10" s="19"/>
      <c r="K10" s="18">
        <f t="shared" si="0"/>
        <v>0.76068376068376065</v>
      </c>
      <c r="L10" s="17">
        <v>543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x14ac:dyDescent="0.25">
      <c r="A11" s="7"/>
      <c r="B11" s="10">
        <v>623</v>
      </c>
      <c r="C11" s="20">
        <f t="shared" si="1"/>
        <v>760.68376068376062</v>
      </c>
      <c r="D11" s="27">
        <f t="shared" si="4"/>
        <v>420486998693476.25</v>
      </c>
      <c r="E11" s="21">
        <v>66</v>
      </c>
      <c r="F11" s="11">
        <f t="shared" si="2"/>
        <v>420486998693410.25</v>
      </c>
      <c r="G11" s="11">
        <f t="shared" si="3"/>
        <v>637101513171833.75</v>
      </c>
      <c r="H11" s="7"/>
      <c r="I11" s="12"/>
      <c r="J11" s="19"/>
      <c r="K11" s="18">
        <f t="shared" si="0"/>
        <v>0.76190476190476197</v>
      </c>
      <c r="L11" s="17">
        <v>423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x14ac:dyDescent="0.25">
      <c r="A12" s="7"/>
      <c r="B12" s="17">
        <v>624</v>
      </c>
      <c r="C12" s="20">
        <f t="shared" si="1"/>
        <v>761.90476190476193</v>
      </c>
      <c r="D12" s="27">
        <f t="shared" si="4"/>
        <v>424622127970245.56</v>
      </c>
      <c r="E12" s="22">
        <v>543</v>
      </c>
      <c r="F12" s="11">
        <f t="shared" si="2"/>
        <v>424622127969702.56</v>
      </c>
      <c r="G12" s="11">
        <f t="shared" si="3"/>
        <v>78199286918913.922</v>
      </c>
      <c r="H12" s="7"/>
      <c r="I12" s="12"/>
      <c r="J12" s="19"/>
      <c r="K12" s="18">
        <f t="shared" si="0"/>
        <v>0.97435897435897434</v>
      </c>
      <c r="L12" s="28">
        <v>385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x14ac:dyDescent="0.25">
      <c r="A13" s="7"/>
      <c r="B13" s="14">
        <v>798</v>
      </c>
      <c r="C13" s="20">
        <f t="shared" si="1"/>
        <v>974.35897435897436</v>
      </c>
      <c r="D13" s="27">
        <f t="shared" si="4"/>
        <v>1898913647100684.3</v>
      </c>
      <c r="E13" s="23">
        <v>15</v>
      </c>
      <c r="F13" s="11">
        <f t="shared" si="2"/>
        <v>1898913647100669.3</v>
      </c>
      <c r="G13" s="11">
        <f t="shared" si="3"/>
        <v>1.265942431400446E+16</v>
      </c>
      <c r="H13" s="7"/>
      <c r="I13" s="7"/>
      <c r="J13" s="19"/>
      <c r="K13" s="18">
        <f t="shared" si="0"/>
        <v>1.1501831501831501</v>
      </c>
      <c r="L13" s="15">
        <v>66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x14ac:dyDescent="0.25">
      <c r="A14" s="7"/>
      <c r="B14" s="16">
        <v>942</v>
      </c>
      <c r="C14" s="20">
        <f t="shared" si="1"/>
        <v>1150.18315018315</v>
      </c>
      <c r="D14" s="27">
        <f t="shared" si="4"/>
        <v>5200345827151409</v>
      </c>
      <c r="E14" s="24">
        <v>423</v>
      </c>
      <c r="F14" s="11">
        <f t="shared" si="2"/>
        <v>5200345827150986</v>
      </c>
      <c r="G14" s="11">
        <f t="shared" si="3"/>
        <v>1229396176631438.8</v>
      </c>
      <c r="H14" s="7"/>
      <c r="I14" s="7"/>
      <c r="J14" s="19"/>
      <c r="K14" s="18">
        <f t="shared" si="0"/>
        <v>1.4285714285714284</v>
      </c>
      <c r="L14" s="15">
        <v>17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x14ac:dyDescent="0.25">
      <c r="A15" s="7"/>
      <c r="B15" s="16">
        <v>1170</v>
      </c>
      <c r="C15" s="20">
        <f t="shared" si="1"/>
        <v>1428.5714285714284</v>
      </c>
      <c r="D15" s="27">
        <f t="shared" si="4"/>
        <v>1.9341220226459008E+16</v>
      </c>
      <c r="E15" s="24">
        <v>385</v>
      </c>
      <c r="F15" s="11">
        <f t="shared" si="2"/>
        <v>1.9341220226458624E+16</v>
      </c>
      <c r="G15" s="11">
        <f t="shared" si="3"/>
        <v>5023693565313928</v>
      </c>
      <c r="H15" s="7"/>
      <c r="I15" s="7"/>
      <c r="J15" s="19"/>
      <c r="K15" s="18">
        <f t="shared" si="0"/>
        <v>1.503052503052503</v>
      </c>
      <c r="L15" s="15">
        <v>15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x14ac:dyDescent="0.25">
      <c r="A16" s="7"/>
      <c r="B16" s="15">
        <v>1231</v>
      </c>
      <c r="C16" s="20">
        <f t="shared" si="1"/>
        <v>1503.052503052503</v>
      </c>
      <c r="D16" s="27">
        <f t="shared" si="4"/>
        <v>2.6306925486202228E+16</v>
      </c>
      <c r="E16" s="25">
        <v>17</v>
      </c>
      <c r="F16" s="11">
        <f t="shared" si="2"/>
        <v>2.6306925486202212E+16</v>
      </c>
      <c r="G16" s="11">
        <f t="shared" si="3"/>
        <v>1.5474662050707184E+17</v>
      </c>
      <c r="H16" s="7"/>
      <c r="I16" s="7"/>
      <c r="J16" s="19"/>
      <c r="K16" s="18">
        <f t="shared" si="0"/>
        <v>2.9133089133089136</v>
      </c>
      <c r="L16" s="15">
        <v>14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x14ac:dyDescent="0.25">
      <c r="A17" s="7"/>
      <c r="B17" s="15">
        <v>2386</v>
      </c>
      <c r="C17" s="20">
        <f t="shared" si="1"/>
        <v>2913.3089133089134</v>
      </c>
      <c r="D17" s="27">
        <f t="shared" si="4"/>
        <v>1.4296116782071987E+18</v>
      </c>
      <c r="E17" s="25">
        <v>10</v>
      </c>
      <c r="F17" s="11">
        <f t="shared" si="2"/>
        <v>1.4296116782071987E+18</v>
      </c>
      <c r="G17" s="11">
        <f t="shared" si="3"/>
        <v>1.4296116782071988E+19</v>
      </c>
      <c r="H17" s="7"/>
      <c r="I17" s="7"/>
      <c r="J17" s="19"/>
      <c r="K17" s="18">
        <f t="shared" si="0"/>
        <v>3.1025641025641026</v>
      </c>
      <c r="L17" s="15">
        <v>10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x14ac:dyDescent="0.25">
      <c r="A18" s="7"/>
      <c r="B18" s="15">
        <v>2541</v>
      </c>
      <c r="C18" s="20">
        <f t="shared" si="1"/>
        <v>3102.5641025641025</v>
      </c>
      <c r="D18" s="27">
        <f t="shared" si="4"/>
        <v>2.0888890073659011E+18</v>
      </c>
      <c r="E18" s="25">
        <v>14</v>
      </c>
      <c r="F18" s="11">
        <f t="shared" si="2"/>
        <v>2.0888890073659011E+18</v>
      </c>
      <c r="G18" s="11">
        <f t="shared" si="3"/>
        <v>1.4920635766899292E+19</v>
      </c>
      <c r="H18" s="7"/>
      <c r="I18" s="7"/>
      <c r="J18" s="19"/>
      <c r="K18" s="18">
        <f t="shared" si="0"/>
        <v>3.4517704517704519</v>
      </c>
      <c r="L18" s="15">
        <v>8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x14ac:dyDescent="0.25">
      <c r="A19" s="7"/>
      <c r="B19" s="15">
        <v>2827</v>
      </c>
      <c r="C19" s="20">
        <f t="shared" si="1"/>
        <v>3451.7704517704519</v>
      </c>
      <c r="D19" s="27">
        <f t="shared" si="4"/>
        <v>3.9711773901941852E+18</v>
      </c>
      <c r="E19" s="25">
        <v>8</v>
      </c>
      <c r="F19" s="11">
        <f t="shared" si="2"/>
        <v>3.9711773901941852E+18</v>
      </c>
      <c r="G19" s="11">
        <f t="shared" si="3"/>
        <v>4.9639717377427317E+19</v>
      </c>
      <c r="H19" s="7"/>
      <c r="I19" s="7"/>
      <c r="J19" s="19"/>
      <c r="K19" s="18">
        <f t="shared" si="0"/>
        <v>3.8510378510378511</v>
      </c>
      <c r="L19" s="15">
        <v>3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x14ac:dyDescent="0.25">
      <c r="A20" s="7"/>
      <c r="B20" s="15">
        <v>3154</v>
      </c>
      <c r="C20" s="20">
        <f t="shared" si="1"/>
        <v>3851.0378510378514</v>
      </c>
      <c r="D20" s="27">
        <f t="shared" si="4"/>
        <v>7.6758445282841754E+18</v>
      </c>
      <c r="E20" s="25">
        <v>1</v>
      </c>
      <c r="F20" s="11">
        <f t="shared" si="2"/>
        <v>7.6758445282841754E+18</v>
      </c>
      <c r="G20" s="11">
        <f t="shared" si="3"/>
        <v>7.6758445282841749E+20</v>
      </c>
      <c r="H20" s="7"/>
      <c r="I20" s="7"/>
      <c r="J20" s="19"/>
      <c r="K20" s="18">
        <f t="shared" si="0"/>
        <v>4.0525030525030523</v>
      </c>
      <c r="L20" s="15">
        <v>2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5">
      <c r="A21" s="7"/>
      <c r="B21" s="15">
        <v>3319</v>
      </c>
      <c r="C21" s="20">
        <f t="shared" si="1"/>
        <v>4052.5030525030525</v>
      </c>
      <c r="D21" s="27">
        <f t="shared" si="4"/>
        <v>1.0433393183016673E+19</v>
      </c>
      <c r="E21" s="25">
        <v>3</v>
      </c>
      <c r="F21" s="11">
        <f t="shared" si="2"/>
        <v>1.0433393183016673E+19</v>
      </c>
      <c r="G21" s="11">
        <f t="shared" si="3"/>
        <v>3.4777977276722243E+20</v>
      </c>
      <c r="H21" s="7"/>
      <c r="I21" s="7"/>
      <c r="J21" s="19"/>
      <c r="K21" s="18">
        <f t="shared" si="0"/>
        <v>4.2564102564102564</v>
      </c>
      <c r="L21" s="15">
        <v>1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5">
      <c r="A22" s="7"/>
      <c r="B22" s="15">
        <v>3486</v>
      </c>
      <c r="C22" s="20">
        <f t="shared" si="1"/>
        <v>4256.4102564102559</v>
      </c>
      <c r="D22" s="27">
        <f t="shared" si="4"/>
        <v>1.4019625009511444E+19</v>
      </c>
      <c r="E22" s="25">
        <v>2</v>
      </c>
      <c r="F22" s="11">
        <f t="shared" si="2"/>
        <v>1.4019625009511444E+19</v>
      </c>
      <c r="G22" s="11">
        <f t="shared" si="3"/>
        <v>7.009812504755722E+20</v>
      </c>
      <c r="H22" s="7"/>
      <c r="I22" s="7"/>
      <c r="J22" s="19"/>
      <c r="K22" s="18">
        <f t="shared" si="0"/>
        <v>5</v>
      </c>
      <c r="L22" s="15">
        <v>0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5">
      <c r="A23" s="7"/>
      <c r="B23" s="15">
        <v>4095</v>
      </c>
      <c r="C23" s="20">
        <f t="shared" si="1"/>
        <v>5000</v>
      </c>
      <c r="D23" s="27">
        <f t="shared" si="4"/>
        <v>3.6935834226154512E+19</v>
      </c>
      <c r="E23" s="25">
        <v>0</v>
      </c>
      <c r="F23" s="11">
        <f t="shared" si="2"/>
        <v>3.6935834226154512E+19</v>
      </c>
      <c r="G23" s="11" t="e">
        <f t="shared" si="3"/>
        <v>#DIV/0!</v>
      </c>
      <c r="H23" s="7"/>
      <c r="I23" s="7"/>
      <c r="J23" s="19"/>
      <c r="K23" s="18"/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sortState xmlns:xlrd2="http://schemas.microsoft.com/office/spreadsheetml/2017/richdata2" ref="L2:L22">
    <sortCondition descending="1" ref="L2:L2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0410-115A-4AFF-B86A-535503FC7DB7}">
  <dimension ref="B2:L60"/>
  <sheetViews>
    <sheetView tabSelected="1" topLeftCell="A34" zoomScale="85" zoomScaleNormal="85" workbookViewId="0">
      <selection activeCell="C53" sqref="C53"/>
    </sheetView>
  </sheetViews>
  <sheetFormatPr defaultRowHeight="15" x14ac:dyDescent="0.25"/>
  <cols>
    <col min="2" max="2" width="17.28515625" customWidth="1"/>
    <col min="3" max="3" width="18.42578125" style="31" customWidth="1"/>
    <col min="4" max="4" width="16.85546875" style="31" customWidth="1"/>
    <col min="5" max="5" width="18.5703125" style="31" customWidth="1"/>
    <col min="6" max="6" width="12.85546875" style="31" customWidth="1"/>
    <col min="7" max="7" width="18.140625" style="31" customWidth="1"/>
    <col min="8" max="8" width="18.42578125" style="31" customWidth="1"/>
    <col min="9" max="9" width="19.5703125" customWidth="1"/>
    <col min="10" max="10" width="19.5703125" style="31" customWidth="1"/>
    <col min="11" max="11" width="17.140625" customWidth="1"/>
    <col min="12" max="12" width="18.140625" customWidth="1"/>
    <col min="13" max="13" width="12.140625" customWidth="1"/>
    <col min="17" max="17" width="11.5703125" customWidth="1"/>
  </cols>
  <sheetData>
    <row r="2" spans="2:11" x14ac:dyDescent="0.25">
      <c r="B2" s="26" t="s">
        <v>12</v>
      </c>
      <c r="C2" s="26" t="s">
        <v>0</v>
      </c>
      <c r="D2" s="26" t="s">
        <v>13</v>
      </c>
      <c r="E2" s="26" t="s">
        <v>15</v>
      </c>
      <c r="F2" s="26" t="s">
        <v>4</v>
      </c>
      <c r="G2" s="26" t="s">
        <v>16</v>
      </c>
      <c r="H2"/>
      <c r="J2"/>
    </row>
    <row r="3" spans="2:11" ht="15.75" x14ac:dyDescent="0.25">
      <c r="B3" s="30">
        <v>1170</v>
      </c>
      <c r="C3" s="29">
        <f t="shared" ref="C3:C12" si="0">B3/4095*5</f>
        <v>1.4285714285714284</v>
      </c>
      <c r="D3" s="33">
        <f t="shared" ref="D3:D12" si="1">(3.1856*C3*C3)-(126.51*C3)+1326.3</f>
        <v>1152.0726530612244</v>
      </c>
      <c r="E3" s="30">
        <v>385</v>
      </c>
      <c r="F3" s="29">
        <f>ABS(E3-D3)</f>
        <v>767.0726530612244</v>
      </c>
      <c r="G3" s="29">
        <f>(F3/E3)*100</f>
        <v>199.23965014577257</v>
      </c>
      <c r="H3"/>
      <c r="J3">
        <f>B3/4095*5</f>
        <v>1.4285714285714284</v>
      </c>
      <c r="K3" s="30">
        <v>1200</v>
      </c>
    </row>
    <row r="4" spans="2:11" ht="15.75" x14ac:dyDescent="0.25">
      <c r="B4" s="30">
        <v>942</v>
      </c>
      <c r="C4" s="29">
        <f t="shared" si="0"/>
        <v>1.1501831501831501</v>
      </c>
      <c r="D4" s="33">
        <f t="shared" si="1"/>
        <v>1185.0046276966013</v>
      </c>
      <c r="E4" s="30">
        <v>423</v>
      </c>
      <c r="F4" s="29">
        <f t="shared" ref="F4:F12" si="2">ABS(E4-D4)</f>
        <v>762.00462769660135</v>
      </c>
      <c r="G4" s="29">
        <f t="shared" ref="G4:G12" si="3">(F4/E4)*100</f>
        <v>180.14293798974029</v>
      </c>
      <c r="H4"/>
      <c r="J4" s="31">
        <f t="shared" ref="J4:J12" si="4">B4/4095*5</f>
        <v>1.1501831501831501</v>
      </c>
      <c r="K4" s="30">
        <v>1093</v>
      </c>
    </row>
    <row r="5" spans="2:11" ht="15.75" x14ac:dyDescent="0.25">
      <c r="B5" s="30">
        <v>624</v>
      </c>
      <c r="C5" s="29">
        <f t="shared" si="0"/>
        <v>0.76190476190476197</v>
      </c>
      <c r="D5" s="33">
        <f t="shared" si="1"/>
        <v>1231.760665759637</v>
      </c>
      <c r="E5" s="30">
        <v>543</v>
      </c>
      <c r="F5" s="29">
        <f t="shared" si="2"/>
        <v>688.76066575963705</v>
      </c>
      <c r="G5" s="29">
        <f t="shared" si="3"/>
        <v>126.84358485444514</v>
      </c>
      <c r="H5"/>
      <c r="J5" s="31">
        <f t="shared" si="4"/>
        <v>0.76190476190476197</v>
      </c>
      <c r="K5" s="30">
        <v>982</v>
      </c>
    </row>
    <row r="6" spans="2:11" ht="15.75" x14ac:dyDescent="0.25">
      <c r="B6" s="30">
        <v>576</v>
      </c>
      <c r="C6" s="29">
        <f t="shared" si="0"/>
        <v>0.70329670329670324</v>
      </c>
      <c r="D6" s="33">
        <f t="shared" si="1"/>
        <v>1238.9016154570704</v>
      </c>
      <c r="E6" s="30">
        <v>603</v>
      </c>
      <c r="F6" s="29">
        <f t="shared" si="2"/>
        <v>635.90161545707042</v>
      </c>
      <c r="G6" s="29">
        <f t="shared" si="3"/>
        <v>105.4563209713218</v>
      </c>
      <c r="H6"/>
      <c r="J6" s="31">
        <f t="shared" si="4"/>
        <v>0.70329670329670324</v>
      </c>
      <c r="K6" s="30">
        <v>841</v>
      </c>
    </row>
    <row r="7" spans="2:11" ht="15.75" x14ac:dyDescent="0.25">
      <c r="B7" s="30">
        <v>464</v>
      </c>
      <c r="C7" s="29">
        <f t="shared" si="0"/>
        <v>0.56654456654456653</v>
      </c>
      <c r="D7" s="33">
        <f t="shared" si="1"/>
        <v>1255.648937665726</v>
      </c>
      <c r="E7" s="30">
        <v>651</v>
      </c>
      <c r="F7" s="29">
        <f t="shared" si="2"/>
        <v>604.64893766572595</v>
      </c>
      <c r="G7" s="29">
        <f t="shared" si="3"/>
        <v>92.8800211468089</v>
      </c>
      <c r="H7"/>
      <c r="J7" s="31">
        <f t="shared" si="4"/>
        <v>0.56654456654456653</v>
      </c>
      <c r="K7" s="30">
        <v>810</v>
      </c>
    </row>
    <row r="8" spans="2:11" ht="15.75" x14ac:dyDescent="0.25">
      <c r="B8" s="30">
        <v>421</v>
      </c>
      <c r="C8" s="29">
        <f t="shared" si="0"/>
        <v>0.51404151404151399</v>
      </c>
      <c r="D8" s="33">
        <f t="shared" si="1"/>
        <v>1262.1103667917484</v>
      </c>
      <c r="E8" s="30">
        <v>810</v>
      </c>
      <c r="F8" s="29">
        <f t="shared" si="2"/>
        <v>452.11036679174845</v>
      </c>
      <c r="G8" s="29">
        <f t="shared" si="3"/>
        <v>55.816094665647952</v>
      </c>
      <c r="H8"/>
      <c r="J8" s="31">
        <f t="shared" si="4"/>
        <v>0.51404151404151399</v>
      </c>
      <c r="K8" s="30">
        <v>651</v>
      </c>
    </row>
    <row r="9" spans="2:11" ht="15.75" x14ac:dyDescent="0.25">
      <c r="B9" s="30">
        <v>386</v>
      </c>
      <c r="C9" s="29">
        <f t="shared" si="0"/>
        <v>0.4713064713064713</v>
      </c>
      <c r="D9" s="33">
        <f t="shared" si="1"/>
        <v>1267.3826349737089</v>
      </c>
      <c r="E9" s="30">
        <v>841</v>
      </c>
      <c r="F9" s="29">
        <f t="shared" si="2"/>
        <v>426.38263497370895</v>
      </c>
      <c r="G9" s="29">
        <f t="shared" si="3"/>
        <v>50.699480971903569</v>
      </c>
      <c r="H9"/>
      <c r="J9" s="31">
        <f t="shared" si="4"/>
        <v>0.4713064713064713</v>
      </c>
      <c r="K9" s="30">
        <v>603</v>
      </c>
    </row>
    <row r="10" spans="2:11" ht="15.75" x14ac:dyDescent="0.25">
      <c r="B10" s="30">
        <v>278</v>
      </c>
      <c r="C10" s="29">
        <f t="shared" si="0"/>
        <v>0.3394383394383394</v>
      </c>
      <c r="D10" s="33">
        <f t="shared" si="1"/>
        <v>1283.7246953689912</v>
      </c>
      <c r="E10" s="30">
        <v>982</v>
      </c>
      <c r="F10" s="29">
        <f t="shared" si="2"/>
        <v>301.72469536899121</v>
      </c>
      <c r="G10" s="29">
        <f t="shared" si="3"/>
        <v>30.72552905997874</v>
      </c>
      <c r="H10"/>
      <c r="J10" s="31">
        <f t="shared" si="4"/>
        <v>0.3394383394383394</v>
      </c>
      <c r="K10" s="30">
        <v>543</v>
      </c>
    </row>
    <row r="11" spans="2:11" ht="15.75" x14ac:dyDescent="0.25">
      <c r="B11" s="30">
        <v>256</v>
      </c>
      <c r="C11" s="29">
        <f t="shared" si="0"/>
        <v>0.31257631257631258</v>
      </c>
      <c r="D11" s="33">
        <f t="shared" si="1"/>
        <v>1287.0672164028617</v>
      </c>
      <c r="E11" s="30">
        <v>1093</v>
      </c>
      <c r="F11" s="29">
        <f t="shared" si="2"/>
        <v>194.06721640286173</v>
      </c>
      <c r="G11" s="29">
        <f t="shared" si="3"/>
        <v>17.755463531826322</v>
      </c>
      <c r="H11"/>
      <c r="J11" s="31">
        <f t="shared" si="4"/>
        <v>0.31257631257631258</v>
      </c>
      <c r="K11" s="30">
        <v>423</v>
      </c>
    </row>
    <row r="12" spans="2:11" ht="15.75" x14ac:dyDescent="0.25">
      <c r="B12" s="30">
        <v>231</v>
      </c>
      <c r="C12" s="29">
        <f t="shared" si="0"/>
        <v>0.28205128205128205</v>
      </c>
      <c r="D12" s="33">
        <f t="shared" si="1"/>
        <v>1290.8711161078238</v>
      </c>
      <c r="E12" s="30">
        <v>1200</v>
      </c>
      <c r="F12" s="29">
        <f t="shared" si="2"/>
        <v>90.871116107823809</v>
      </c>
      <c r="G12" s="29">
        <f t="shared" si="3"/>
        <v>7.5725930089853177</v>
      </c>
      <c r="H12"/>
      <c r="J12" s="31">
        <f t="shared" si="4"/>
        <v>0.28205128205128205</v>
      </c>
      <c r="K12" s="30">
        <v>385</v>
      </c>
    </row>
    <row r="36" spans="2:12" ht="21" customHeight="1" x14ac:dyDescent="0.25">
      <c r="B36" s="35" t="s">
        <v>12</v>
      </c>
      <c r="C36" s="35" t="s">
        <v>17</v>
      </c>
      <c r="D36" s="35" t="s">
        <v>18</v>
      </c>
      <c r="E36" s="35" t="s">
        <v>19</v>
      </c>
      <c r="F36" s="35" t="s">
        <v>21</v>
      </c>
      <c r="G36" s="35" t="s">
        <v>0</v>
      </c>
      <c r="H36" s="35" t="s">
        <v>13</v>
      </c>
      <c r="I36" s="35" t="s">
        <v>15</v>
      </c>
      <c r="J36" s="35" t="s">
        <v>20</v>
      </c>
      <c r="K36" s="35" t="s">
        <v>4</v>
      </c>
      <c r="L36" s="35" t="s">
        <v>16</v>
      </c>
    </row>
    <row r="37" spans="2:12" ht="15.75" x14ac:dyDescent="0.25">
      <c r="B37" s="30">
        <v>1170</v>
      </c>
      <c r="C37" s="34">
        <f xml:space="preserve"> B37/4095*5</f>
        <v>1.4285714285714284</v>
      </c>
      <c r="D37" s="34">
        <f>5-C37</f>
        <v>3.5714285714285716</v>
      </c>
      <c r="E37" s="34">
        <f>D37/C37*10000</f>
        <v>25000.000000000004</v>
      </c>
      <c r="F37" s="34">
        <f>LOG(E37)</f>
        <v>4.3979400086720375</v>
      </c>
      <c r="G37" s="29">
        <f t="shared" ref="G37:G46" si="5">B37/4095*5</f>
        <v>1.4285714285714284</v>
      </c>
      <c r="H37" s="33">
        <f>C53*E37^C54</f>
        <v>357.32139002879592</v>
      </c>
      <c r="I37" s="30">
        <v>385</v>
      </c>
      <c r="J37" s="34">
        <f>LOG(I37)</f>
        <v>2.5854607295085006</v>
      </c>
      <c r="K37" s="29">
        <f>ABS(I37-H37)</f>
        <v>27.678609971204082</v>
      </c>
      <c r="L37" s="29">
        <f>(K37/I37)*100</f>
        <v>7.1892493431698918</v>
      </c>
    </row>
    <row r="38" spans="2:12" ht="15.75" x14ac:dyDescent="0.25">
      <c r="B38" s="30">
        <v>942</v>
      </c>
      <c r="C38" s="34">
        <f t="shared" ref="C38:C46" si="6" xml:space="preserve"> B38/4095*5</f>
        <v>1.1501831501831501</v>
      </c>
      <c r="D38" s="34">
        <f t="shared" ref="D38:D46" si="7">5-C38</f>
        <v>3.8498168498168499</v>
      </c>
      <c r="E38" s="34">
        <f t="shared" ref="E38:E46" si="8">D38/C38*10000</f>
        <v>33471.337579617837</v>
      </c>
      <c r="F38" s="34">
        <f t="shared" ref="F38:F46" si="9">LOG(E38)</f>
        <v>4.5246730679550273</v>
      </c>
      <c r="G38" s="29">
        <f t="shared" si="5"/>
        <v>1.1501831501831501</v>
      </c>
      <c r="H38" s="33">
        <f>C53*E38^C54</f>
        <v>427.13703075773515</v>
      </c>
      <c r="I38" s="30">
        <v>423</v>
      </c>
      <c r="J38" s="34">
        <f t="shared" ref="J38:J46" si="10">LOG(I38)</f>
        <v>2.6263403673750423</v>
      </c>
      <c r="K38" s="29">
        <f t="shared" ref="K38:K46" si="11">ABS(I38-H38)</f>
        <v>4.1370307577351468</v>
      </c>
      <c r="L38" s="29">
        <f t="shared" ref="L38:L46" si="12">(K38/I38)*100</f>
        <v>0.97802145572934918</v>
      </c>
    </row>
    <row r="39" spans="2:12" ht="15.75" x14ac:dyDescent="0.25">
      <c r="B39" s="30">
        <v>624</v>
      </c>
      <c r="C39" s="34">
        <f t="shared" si="6"/>
        <v>0.76190476190476197</v>
      </c>
      <c r="D39" s="34">
        <f t="shared" si="7"/>
        <v>4.2380952380952381</v>
      </c>
      <c r="E39" s="34">
        <f t="shared" si="8"/>
        <v>55624.999999999993</v>
      </c>
      <c r="F39" s="34">
        <f t="shared" si="9"/>
        <v>4.7452700239889882</v>
      </c>
      <c r="G39" s="29">
        <f t="shared" si="5"/>
        <v>0.76190476190476197</v>
      </c>
      <c r="H39" s="33">
        <f>C53*E39^C54</f>
        <v>582.74869841950601</v>
      </c>
      <c r="I39" s="30">
        <v>543</v>
      </c>
      <c r="J39" s="34">
        <f t="shared" si="10"/>
        <v>2.7347998295888472</v>
      </c>
      <c r="K39" s="29">
        <f t="shared" si="11"/>
        <v>39.748698419506013</v>
      </c>
      <c r="L39" s="29">
        <f t="shared" si="12"/>
        <v>7.3202022872018437</v>
      </c>
    </row>
    <row r="40" spans="2:12" ht="15.75" x14ac:dyDescent="0.25">
      <c r="B40" s="30">
        <v>576</v>
      </c>
      <c r="C40" s="34">
        <f t="shared" si="6"/>
        <v>0.70329670329670324</v>
      </c>
      <c r="D40" s="34">
        <f t="shared" si="7"/>
        <v>4.2967032967032965</v>
      </c>
      <c r="E40" s="34">
        <f t="shared" si="8"/>
        <v>61093.75</v>
      </c>
      <c r="F40" s="34">
        <f t="shared" si="9"/>
        <v>4.7859967834119796</v>
      </c>
      <c r="G40" s="29">
        <f t="shared" si="5"/>
        <v>0.70329670329670324</v>
      </c>
      <c r="H40" s="33">
        <f>C53*E40^C54</f>
        <v>617.14788141890619</v>
      </c>
      <c r="I40" s="30">
        <v>603</v>
      </c>
      <c r="J40" s="34">
        <f t="shared" si="10"/>
        <v>2.7803173121401512</v>
      </c>
      <c r="K40" s="29">
        <f t="shared" si="11"/>
        <v>14.147881418906195</v>
      </c>
      <c r="L40" s="29">
        <f t="shared" si="12"/>
        <v>2.3462489915267324</v>
      </c>
    </row>
    <row r="41" spans="2:12" ht="15.75" x14ac:dyDescent="0.25">
      <c r="B41" s="30">
        <v>464</v>
      </c>
      <c r="C41" s="34">
        <f t="shared" si="6"/>
        <v>0.56654456654456653</v>
      </c>
      <c r="D41" s="34">
        <f t="shared" si="7"/>
        <v>4.4334554334554337</v>
      </c>
      <c r="E41" s="34">
        <f t="shared" si="8"/>
        <v>78254.310344827594</v>
      </c>
      <c r="F41" s="34">
        <f t="shared" si="9"/>
        <v>4.8935082683580111</v>
      </c>
      <c r="G41" s="29">
        <f t="shared" si="5"/>
        <v>0.56654456654456653</v>
      </c>
      <c r="H41" s="33">
        <f>C53*E41^C54</f>
        <v>718.02869318975763</v>
      </c>
      <c r="I41" s="30">
        <v>651</v>
      </c>
      <c r="J41" s="34">
        <f t="shared" si="10"/>
        <v>2.8135809885681922</v>
      </c>
      <c r="K41" s="29">
        <f t="shared" si="11"/>
        <v>67.028693189757632</v>
      </c>
      <c r="L41" s="29">
        <f t="shared" si="12"/>
        <v>10.296266234985811</v>
      </c>
    </row>
    <row r="42" spans="2:12" ht="15.75" x14ac:dyDescent="0.25">
      <c r="B42" s="30">
        <v>421</v>
      </c>
      <c r="C42" s="34">
        <f t="shared" si="6"/>
        <v>0.51404151404151399</v>
      </c>
      <c r="D42" s="34">
        <f t="shared" si="7"/>
        <v>4.485958485958486</v>
      </c>
      <c r="E42" s="34">
        <f t="shared" si="8"/>
        <v>87268.408551068889</v>
      </c>
      <c r="F42" s="34">
        <f t="shared" si="9"/>
        <v>4.9408570561341216</v>
      </c>
      <c r="G42" s="29">
        <f t="shared" si="5"/>
        <v>0.51404151404151399</v>
      </c>
      <c r="H42" s="33">
        <f>C53*E42^C54</f>
        <v>767.53762135985733</v>
      </c>
      <c r="I42" s="30">
        <v>810</v>
      </c>
      <c r="J42" s="34">
        <f t="shared" si="10"/>
        <v>2.90848501887865</v>
      </c>
      <c r="K42" s="29">
        <f t="shared" si="11"/>
        <v>42.462378640142674</v>
      </c>
      <c r="L42" s="29">
        <f t="shared" si="12"/>
        <v>5.2422689679188483</v>
      </c>
    </row>
    <row r="43" spans="2:12" ht="15.75" x14ac:dyDescent="0.25">
      <c r="B43" s="30">
        <v>386</v>
      </c>
      <c r="C43" s="34">
        <f t="shared" si="6"/>
        <v>0.4713064713064713</v>
      </c>
      <c r="D43" s="34">
        <f t="shared" si="7"/>
        <v>4.5286935286935286</v>
      </c>
      <c r="E43" s="34">
        <f t="shared" si="8"/>
        <v>96088.082901554415</v>
      </c>
      <c r="F43" s="34">
        <f t="shared" si="9"/>
        <v>4.9826695286568556</v>
      </c>
      <c r="G43" s="29">
        <f t="shared" si="5"/>
        <v>0.4713064713064713</v>
      </c>
      <c r="H43" s="33">
        <f>C53*E43^C54</f>
        <v>814.08848058517458</v>
      </c>
      <c r="I43" s="30">
        <v>841</v>
      </c>
      <c r="J43" s="34">
        <f t="shared" si="10"/>
        <v>2.9247959957979122</v>
      </c>
      <c r="K43" s="29">
        <f t="shared" si="11"/>
        <v>26.91151941482542</v>
      </c>
      <c r="L43" s="29">
        <f t="shared" si="12"/>
        <v>3.1999428555083731</v>
      </c>
    </row>
    <row r="44" spans="2:12" ht="15.75" x14ac:dyDescent="0.25">
      <c r="B44" s="30">
        <v>278</v>
      </c>
      <c r="C44" s="34">
        <f t="shared" si="6"/>
        <v>0.3394383394383394</v>
      </c>
      <c r="D44" s="34">
        <f t="shared" si="7"/>
        <v>4.6605616605616609</v>
      </c>
      <c r="E44" s="34">
        <f t="shared" si="8"/>
        <v>137302.15827338133</v>
      </c>
      <c r="F44" s="34">
        <f t="shared" si="9"/>
        <v>5.1376773640310223</v>
      </c>
      <c r="G44" s="29">
        <f t="shared" si="5"/>
        <v>0.3394383394383394</v>
      </c>
      <c r="H44" s="33">
        <f>C53*E44^C54</f>
        <v>1012.6801242791993</v>
      </c>
      <c r="I44" s="30">
        <v>982</v>
      </c>
      <c r="J44" s="34">
        <f t="shared" si="10"/>
        <v>2.9921114877869495</v>
      </c>
      <c r="K44" s="29">
        <f t="shared" si="11"/>
        <v>30.680124279199276</v>
      </c>
      <c r="L44" s="29">
        <f t="shared" si="12"/>
        <v>3.1242489082687652</v>
      </c>
    </row>
    <row r="45" spans="2:12" ht="15.75" x14ac:dyDescent="0.25">
      <c r="B45" s="30">
        <v>256</v>
      </c>
      <c r="C45" s="34">
        <f t="shared" si="6"/>
        <v>0.31257631257631258</v>
      </c>
      <c r="D45" s="34">
        <f t="shared" si="7"/>
        <v>4.6874236874236876</v>
      </c>
      <c r="E45" s="34">
        <f t="shared" si="8"/>
        <v>149960.9375</v>
      </c>
      <c r="F45" s="34">
        <f t="shared" si="9"/>
        <v>5.175978146805555</v>
      </c>
      <c r="G45" s="29">
        <f t="shared" si="5"/>
        <v>0.31257631257631258</v>
      </c>
      <c r="H45" s="33">
        <f>C53*E45^C54</f>
        <v>1068.8001898872385</v>
      </c>
      <c r="I45" s="30">
        <v>1093</v>
      </c>
      <c r="J45" s="34">
        <f t="shared" si="10"/>
        <v>3.0386201619497029</v>
      </c>
      <c r="K45" s="29">
        <f t="shared" si="11"/>
        <v>24.199810112761497</v>
      </c>
      <c r="L45" s="29">
        <f t="shared" si="12"/>
        <v>2.2140722884502742</v>
      </c>
    </row>
    <row r="46" spans="2:12" ht="15.75" x14ac:dyDescent="0.25">
      <c r="B46" s="30">
        <v>231</v>
      </c>
      <c r="C46" s="34">
        <f t="shared" si="6"/>
        <v>0.28205128205128205</v>
      </c>
      <c r="D46" s="34">
        <f t="shared" si="7"/>
        <v>4.7179487179487181</v>
      </c>
      <c r="E46" s="34">
        <f t="shared" si="8"/>
        <v>167272.72727272726</v>
      </c>
      <c r="F46" s="34">
        <f t="shared" si="9"/>
        <v>5.2234251378513115</v>
      </c>
      <c r="G46" s="29">
        <f t="shared" si="5"/>
        <v>0.28205128205128205</v>
      </c>
      <c r="H46" s="33">
        <f>C53*E46^C54</f>
        <v>1142.6532376226821</v>
      </c>
      <c r="I46" s="30">
        <v>1200</v>
      </c>
      <c r="J46" s="34">
        <f t="shared" si="10"/>
        <v>3.0791812460476247</v>
      </c>
      <c r="K46" s="29">
        <f t="shared" si="11"/>
        <v>57.346762377317873</v>
      </c>
      <c r="L46" s="29">
        <f t="shared" si="12"/>
        <v>4.7788968647764891</v>
      </c>
    </row>
    <row r="50" spans="2:12" x14ac:dyDescent="0.25">
      <c r="B50" s="36" t="s">
        <v>22</v>
      </c>
      <c r="C50" s="37">
        <f>INDEX(LINEST(J37:J46, F37:F46),1)</f>
        <v>0.61158635314049181</v>
      </c>
    </row>
    <row r="51" spans="2:12" x14ac:dyDescent="0.25">
      <c r="B51" s="36" t="s">
        <v>23</v>
      </c>
      <c r="C51" s="37">
        <f>INDEX(LINEST(J37:J46, F37:F46),2)</f>
        <v>-0.13666107644975067</v>
      </c>
    </row>
    <row r="52" spans="2:12" x14ac:dyDescent="0.25">
      <c r="B52" s="37"/>
      <c r="C52" s="37"/>
      <c r="L52" s="32"/>
    </row>
    <row r="53" spans="2:12" x14ac:dyDescent="0.25">
      <c r="B53" s="36" t="s">
        <v>24</v>
      </c>
      <c r="C53" s="37">
        <f>10^C51</f>
        <v>0.73002700131156006</v>
      </c>
      <c r="L53" s="32"/>
    </row>
    <row r="54" spans="2:12" x14ac:dyDescent="0.25">
      <c r="B54" s="36" t="s">
        <v>25</v>
      </c>
      <c r="C54" s="37">
        <f>C50</f>
        <v>0.61158635314049181</v>
      </c>
      <c r="L54" s="32"/>
    </row>
    <row r="55" spans="2:12" x14ac:dyDescent="0.25">
      <c r="B55" s="31"/>
      <c r="G55"/>
      <c r="J55"/>
      <c r="L55" s="32"/>
    </row>
    <row r="56" spans="2:12" x14ac:dyDescent="0.25">
      <c r="L56" s="32"/>
    </row>
    <row r="57" spans="2:12" x14ac:dyDescent="0.25">
      <c r="L57" s="32"/>
    </row>
    <row r="58" spans="2:12" x14ac:dyDescent="0.25">
      <c r="L58" s="32"/>
    </row>
    <row r="59" spans="2:12" x14ac:dyDescent="0.25">
      <c r="L59" s="32"/>
    </row>
    <row r="60" spans="2:12" x14ac:dyDescent="0.25">
      <c r="L60" s="32"/>
    </row>
  </sheetData>
  <sortState xmlns:xlrd2="http://schemas.microsoft.com/office/spreadsheetml/2017/richdata2" ref="B3:B12">
    <sortCondition descending="1" ref="B3:B1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vigok</cp:lastModifiedBy>
  <dcterms:modified xsi:type="dcterms:W3CDTF">2022-06-28T02:52:38Z</dcterms:modified>
</cp:coreProperties>
</file>