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80" tabRatio="500"/>
  </bookViews>
  <sheets>
    <sheet name="Variance and Standard Deviation" sheetId="12" r:id="rId1"/>
    <sheet name="Range and IQR" sheetId="5" r:id="rId2"/>
    <sheet name="Variability Practice" sheetId="4" r:id="rId3"/>
    <sheet name="North Carolina Pivot and Hist" sheetId="10" r:id="rId4"/>
    <sheet name="New York Pivot and Hist" sheetId="11" r:id="rId5"/>
  </sheets>
  <calcPr calcId="140001" concurrentCalc="0"/>
  <pivotCaches>
    <pivotCache cacheId="3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2" l="1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C24" i="5"/>
  <c r="B24" i="5"/>
  <c r="B14" i="4"/>
  <c r="B9" i="4"/>
  <c r="B5" i="4"/>
  <c r="C27" i="5"/>
  <c r="B27" i="5"/>
  <c r="C25" i="5"/>
  <c r="B25" i="5"/>
  <c r="B44" i="4"/>
  <c r="B43" i="4"/>
  <c r="B39" i="4"/>
  <c r="B38" i="4"/>
  <c r="B34" i="4"/>
  <c r="B33" i="4"/>
  <c r="B29" i="4"/>
  <c r="B28" i="4"/>
  <c r="B24" i="4"/>
  <c r="B23" i="4"/>
  <c r="B19" i="4"/>
  <c r="B18" i="4"/>
  <c r="B13" i="4"/>
  <c r="B8" i="4"/>
  <c r="B4" i="4"/>
  <c r="C28" i="5"/>
  <c r="C26" i="5"/>
  <c r="B28" i="5"/>
  <c r="B26" i="5"/>
  <c r="C24" i="12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I24" i="12"/>
  <c r="I27" i="12"/>
  <c r="I25" i="12"/>
  <c r="I28" i="12"/>
  <c r="I26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24" i="12"/>
  <c r="F27" i="12"/>
  <c r="F28" i="12"/>
  <c r="F25" i="12"/>
  <c r="F26" i="12"/>
  <c r="C28" i="12"/>
  <c r="C27" i="12"/>
  <c r="C26" i="12"/>
  <c r="C25" i="12"/>
  <c r="B28" i="12"/>
  <c r="B27" i="12"/>
  <c r="B26" i="12"/>
  <c r="B25" i="12"/>
  <c r="B24" i="12"/>
</calcChain>
</file>

<file path=xl/sharedStrings.xml><?xml version="1.0" encoding="utf-8"?>
<sst xmlns="http://schemas.openxmlformats.org/spreadsheetml/2006/main" count="79" uniqueCount="52">
  <si>
    <t>Mean</t>
  </si>
  <si>
    <t>Median</t>
  </si>
  <si>
    <t>The sample data below shows the number of hours spent by five students over the weekend to prepare for Monday’s Business Statistics exam.</t>
  </si>
  <si>
    <t>The annual returns (in percent) for a sample of stocks in the technology industry over the past year are as follows: </t>
  </si>
  <si>
    <t>The sample data below shows the number of hours spent by five students over the weekend to prepare for Monday’s Business Statistics exam. </t>
  </si>
  <si>
    <t>IQR</t>
  </si>
  <si>
    <t>The price to earnings ratio, also called the P/E ratio of a stock, is a measure of the price of a share relative to the annual net income per share earned by the firm. Suppose the P/Es for a firm’s common stock during the past four quarters are 10, 12, 15, and 11, respectively. The standard deviation of the P/E ratio over the four quarters is ______.</t>
  </si>
  <si>
    <t>A bowler’s scores for a sample of seven games were…</t>
  </si>
  <si>
    <t>Range</t>
  </si>
  <si>
    <t>Given the following data:</t>
  </si>
  <si>
    <t>As of September 30, 2011, the earnings per share (EPS) of five firms in the biotechnology industry are </t>
  </si>
  <si>
    <t>Standard Dev</t>
  </si>
  <si>
    <t>The following data represent the wait time, in minutes, for customers calling Dell technical support. </t>
  </si>
  <si>
    <t>Consider a population with data values of…</t>
  </si>
  <si>
    <t>Variance</t>
  </si>
  <si>
    <t>Standard Deviation</t>
  </si>
  <si>
    <t>North Carolina</t>
  </si>
  <si>
    <t>New York</t>
  </si>
  <si>
    <t>Travel Times for Workers in Minutes</t>
  </si>
  <si>
    <t>Row Labels</t>
  </si>
  <si>
    <t>Grand Total</t>
  </si>
  <si>
    <t>Count of North Carolina</t>
  </si>
  <si>
    <t>Total</t>
  </si>
  <si>
    <t>5-14</t>
  </si>
  <si>
    <t>15-24</t>
  </si>
  <si>
    <t>25-34</t>
  </si>
  <si>
    <t>35-44</t>
  </si>
  <si>
    <t>55-64</t>
  </si>
  <si>
    <t>Count of New York</t>
  </si>
  <si>
    <t>(x-mean(x))</t>
  </si>
  <si>
    <t>(x-mean(x))^2</t>
  </si>
  <si>
    <t>Sum of Squared Differences</t>
  </si>
  <si>
    <t>Q1</t>
  </si>
  <si>
    <t>Q3</t>
  </si>
  <si>
    <t>Minimum</t>
  </si>
  <si>
    <t>Maximum</t>
  </si>
  <si>
    <t>Average Sum of Squared Differences (Sample)</t>
  </si>
  <si>
    <t>Average Sum of Squared Differences (Population)</t>
  </si>
  <si>
    <t>Variance (Sample)</t>
  </si>
  <si>
    <t>Standard Deviation (Sample)</t>
  </si>
  <si>
    <t>Variance (Population)</t>
  </si>
  <si>
    <t>Standard Deviation (Population)</t>
  </si>
  <si>
    <t>5-19</t>
  </si>
  <si>
    <t>20-34</t>
  </si>
  <si>
    <t>35-49</t>
  </si>
  <si>
    <t>50-64</t>
  </si>
  <si>
    <t>65-79</t>
  </si>
  <si>
    <t>80-95</t>
  </si>
  <si>
    <t>Travel Times for Workers in Minutes with Excel Calculations of the Mean, Variance, and Standard Deviation</t>
  </si>
  <si>
    <t>Hand Calculation of the Variance and Standard Deviation for North Carolina</t>
  </si>
  <si>
    <t>Hand Calculation of the Variance and  Standard Deviation for New York</t>
  </si>
  <si>
    <t>Variance, Standard Deviation, Range, Interquartile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</si>
</sst>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30">
    <xf numFmtId="0" fontId="0" fillId="0" borderId="0"/>
    <xf numFmtId="0" fontId="4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4" fillId="2" borderId="1" xfId="1"/>
    <xf numFmtId="0" fontId="8" fillId="0" borderId="0" xfId="0" applyFont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NumberFormat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2" fillId="0" borderId="4" xfId="182" applyFill="1" applyBorder="1"/>
    <xf numFmtId="2" fontId="4" fillId="2" borderId="1" xfId="1" applyNumberFormat="1"/>
    <xf numFmtId="2" fontId="0" fillId="0" borderId="0" xfId="0" applyNumberFormat="1"/>
    <xf numFmtId="2" fontId="1" fillId="6" borderId="2" xfId="225" applyNumberFormat="1" applyBorder="1"/>
    <xf numFmtId="2" fontId="1" fillId="8" borderId="2" xfId="227" applyNumberFormat="1" applyBorder="1"/>
    <xf numFmtId="2" fontId="1" fillId="5" borderId="2" xfId="224" applyNumberFormat="1" applyBorder="1"/>
    <xf numFmtId="2" fontId="1" fillId="7" borderId="2" xfId="226" applyNumberFormat="1" applyBorder="1"/>
    <xf numFmtId="2" fontId="1" fillId="4" borderId="2" xfId="223" applyNumberFormat="1" applyBorder="1"/>
    <xf numFmtId="0" fontId="0" fillId="0" borderId="2" xfId="0" applyBorder="1"/>
    <xf numFmtId="0" fontId="1" fillId="4" borderId="2" xfId="223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230">
    <cellStyle name="20% - Accent2" xfId="223" builtinId="34"/>
    <cellStyle name="20% - Accent3" xfId="224" builtinId="38"/>
    <cellStyle name="20% - Accent4" xfId="225" builtinId="42"/>
    <cellStyle name="20% - Accent5" xfId="226" builtinId="46"/>
    <cellStyle name="20% - Accent6" xfId="227" builtinId="50"/>
    <cellStyle name="40% - Accent2" xfId="182" builtinId="35"/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North Carolina Travel Times for Workers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invertIfNegative val="0"/>
          <c:cat>
            <c:strRef>
              <c:f>'North Carolina Pivot and Hist'!$A$5:$A$9</c:f>
              <c:strCache>
                <c:ptCount val="5"/>
                <c:pt idx="0">
                  <c:v>5-14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55-64</c:v>
                </c:pt>
              </c:strCache>
            </c:strRef>
          </c:cat>
          <c:val>
            <c:numRef>
              <c:f>'North Carolina Pivot and Hist'!$B$5:$B$9</c:f>
              <c:numCache>
                <c:formatCode>General</c:formatCode>
                <c:ptCount val="5"/>
                <c:pt idx="0">
                  <c:v>6.0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1BD-4BCB-AB8A-962E8FE4A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91204312"/>
        <c:axId val="2091451448"/>
      </c:barChart>
      <c:catAx>
        <c:axId val="2091204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Travel Times</a:t>
                </a:r>
                <a:r>
                  <a:rPr lang="en-US" baseline="0"/>
                  <a:t> (minutes)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91451448"/>
        <c:crosses val="autoZero"/>
        <c:auto val="1"/>
        <c:lblAlgn val="ctr"/>
        <c:lblOffset val="100"/>
        <c:noMultiLvlLbl val="0"/>
      </c:catAx>
      <c:valAx>
        <c:axId val="20914514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1204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</a:t>
            </a:r>
            <a:r>
              <a:rPr lang="en-US" baseline="0"/>
              <a:t> York Travel Times for Workers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invertIfNegative val="0"/>
          <c:cat>
            <c:strRef>
              <c:f>'New York Pivot and Hist'!$A$5:$A$10</c:f>
              <c:strCache>
                <c:ptCount val="6"/>
                <c:pt idx="0">
                  <c:v>5-19</c:v>
                </c:pt>
                <c:pt idx="1">
                  <c:v>20-34</c:v>
                </c:pt>
                <c:pt idx="2">
                  <c:v>35-49</c:v>
                </c:pt>
                <c:pt idx="3">
                  <c:v>50-64</c:v>
                </c:pt>
                <c:pt idx="4">
                  <c:v>65-79</c:v>
                </c:pt>
                <c:pt idx="5">
                  <c:v>80-95</c:v>
                </c:pt>
              </c:strCache>
            </c:strRef>
          </c:cat>
          <c:val>
            <c:numRef>
              <c:f>'New York Pivot and Hist'!$B$5:$B$10</c:f>
              <c:numCache>
                <c:formatCode>General</c:formatCode>
                <c:ptCount val="6"/>
                <c:pt idx="0">
                  <c:v>7.0</c:v>
                </c:pt>
                <c:pt idx="1">
                  <c:v>6.0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F38-476E-A685-CD2009215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92578344"/>
        <c:axId val="2092605992"/>
      </c:barChart>
      <c:catAx>
        <c:axId val="209257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Travel Time</a:t>
                </a:r>
                <a:r>
                  <a:rPr lang="en-US" baseline="0"/>
                  <a:t> (minutes)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92605992"/>
        <c:crosses val="autoZero"/>
        <c:auto val="1"/>
        <c:lblAlgn val="ctr"/>
        <c:lblOffset val="100"/>
        <c:noMultiLvlLbl val="0"/>
      </c:catAx>
      <c:valAx>
        <c:axId val="20926059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2578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38100</xdr:rowOff>
    </xdr:from>
    <xdr:to>
      <xdr:col>10</xdr:col>
      <xdr:colOff>544146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2</xdr:row>
      <xdr:rowOff>71120</xdr:rowOff>
    </xdr:from>
    <xdr:to>
      <xdr:col>11</xdr:col>
      <xdr:colOff>774700</xdr:colOff>
      <xdr:row>19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sa Over" refreshedDate="42977.563501041666" createdVersion="4" refreshedVersion="4" minRefreshableVersion="3" recordCount="20">
  <cacheSource type="worksheet">
    <worksheetSource ref="B2:C22" sheet="Range and IQR"/>
  </cacheSource>
  <cacheFields count="2">
    <cacheField name="North Carolina" numFmtId="0">
      <sharedItems containsString="0" containsBlank="1" containsNumber="1" containsInteger="1" minValue="5" maxValue="60" count="10">
        <n v="5"/>
        <n v="10"/>
        <n v="12"/>
        <n v="15"/>
        <n v="20"/>
        <n v="25"/>
        <n v="30"/>
        <n v="40"/>
        <n v="60"/>
        <m/>
      </sharedItems>
      <fieldGroup base="0">
        <rangePr startNum="5" endNum="60" groupInterval="10"/>
        <groupItems count="8">
          <s v="(blank)"/>
          <s v="5-14"/>
          <s v="15-24"/>
          <s v="25-34"/>
          <s v="35-44"/>
          <s v="45-54"/>
          <s v="55-64"/>
          <s v="&gt;65"/>
        </groupItems>
      </fieldGroup>
    </cacheField>
    <cacheField name="New York" numFmtId="0">
      <sharedItems containsSemiMixedTypes="0" containsString="0" containsNumber="1" containsInteger="1" minValue="5" maxValue="85" count="11">
        <n v="5"/>
        <n v="10"/>
        <n v="15"/>
        <n v="20"/>
        <n v="25"/>
        <n v="30"/>
        <n v="40"/>
        <n v="45"/>
        <n v="60"/>
        <n v="65"/>
        <n v="85"/>
      </sharedItems>
      <fieldGroup base="1">
        <rangePr autoEnd="0" startNum="5" endNum="95" groupInterval="15"/>
        <groupItems count="8">
          <s v="&lt;5"/>
          <s v="5-19"/>
          <s v="20-34"/>
          <s v="35-49"/>
          <s v="50-64"/>
          <s v="65-79"/>
          <s v="80-95"/>
          <s v="&gt;9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</r>
  <r>
    <x v="1"/>
    <x v="1"/>
  </r>
  <r>
    <x v="1"/>
    <x v="1"/>
  </r>
  <r>
    <x v="1"/>
    <x v="2"/>
  </r>
  <r>
    <x v="1"/>
    <x v="2"/>
  </r>
  <r>
    <x v="2"/>
    <x v="2"/>
  </r>
  <r>
    <x v="3"/>
    <x v="2"/>
  </r>
  <r>
    <x v="4"/>
    <x v="3"/>
  </r>
  <r>
    <x v="4"/>
    <x v="3"/>
  </r>
  <r>
    <x v="5"/>
    <x v="3"/>
  </r>
  <r>
    <x v="6"/>
    <x v="4"/>
  </r>
  <r>
    <x v="6"/>
    <x v="5"/>
  </r>
  <r>
    <x v="7"/>
    <x v="5"/>
  </r>
  <r>
    <x v="7"/>
    <x v="6"/>
  </r>
  <r>
    <x v="8"/>
    <x v="6"/>
  </r>
  <r>
    <x v="9"/>
    <x v="7"/>
  </r>
  <r>
    <x v="9"/>
    <x v="8"/>
  </r>
  <r>
    <x v="9"/>
    <x v="8"/>
  </r>
  <r>
    <x v="9"/>
    <x v="9"/>
  </r>
  <r>
    <x v="9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0" firstHeaderRow="2" firstDataRow="2" firstDataCol="1"/>
  <pivotFields count="2">
    <pivotField axis="axisRow" dataField="1" showAll="0">
      <items count="9">
        <item h="1"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6"/>
    </i>
    <i t="grand">
      <x/>
    </i>
  </rowItems>
  <colItems count="1">
    <i/>
  </colItems>
  <dataFields count="1">
    <dataField name="Count of North Carolina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1" firstHeaderRow="2" firstDataRow="2" firstDataCol="1"/>
  <pivotFields count="2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New York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I34"/>
  <sheetViews>
    <sheetView tabSelected="1" workbookViewId="0">
      <selection activeCell="A4" sqref="A4"/>
    </sheetView>
  </sheetViews>
  <sheetFormatPr baseColWidth="10" defaultColWidth="11" defaultRowHeight="15" x14ac:dyDescent="0"/>
  <cols>
    <col min="1" max="1" width="27.1640625" customWidth="1"/>
    <col min="2" max="2" width="14.5" customWidth="1"/>
    <col min="3" max="3" width="14.83203125" customWidth="1"/>
    <col min="4" max="4" width="31.5" bestFit="1" customWidth="1"/>
    <col min="5" max="5" width="12.83203125" customWidth="1"/>
    <col min="6" max="6" width="12.6640625" bestFit="1" customWidth="1"/>
    <col min="7" max="7" width="31.5" bestFit="1" customWidth="1"/>
    <col min="8" max="8" width="12.83203125" customWidth="1"/>
    <col min="9" max="9" width="12.6640625" bestFit="1" customWidth="1"/>
  </cols>
  <sheetData>
    <row r="1" spans="2:9" ht="72" customHeight="1">
      <c r="B1" s="31" t="s">
        <v>48</v>
      </c>
      <c r="C1" s="31"/>
      <c r="E1" s="30" t="s">
        <v>49</v>
      </c>
      <c r="F1" s="30"/>
      <c r="H1" s="30" t="s">
        <v>50</v>
      </c>
      <c r="I1" s="30"/>
    </row>
    <row r="2" spans="2:9">
      <c r="B2" s="12" t="s">
        <v>16</v>
      </c>
      <c r="C2" s="12" t="s">
        <v>17</v>
      </c>
      <c r="E2" s="15" t="s">
        <v>29</v>
      </c>
      <c r="F2" s="15" t="s">
        <v>30</v>
      </c>
      <c r="H2" s="15" t="s">
        <v>29</v>
      </c>
      <c r="I2" s="15" t="s">
        <v>30</v>
      </c>
    </row>
    <row r="3" spans="2:9">
      <c r="B3" s="8">
        <v>5</v>
      </c>
      <c r="C3" s="9">
        <v>5</v>
      </c>
      <c r="E3">
        <f>5-22.47</f>
        <v>-17.47</v>
      </c>
      <c r="F3">
        <f>E3^2</f>
        <v>305.20089999999993</v>
      </c>
      <c r="H3">
        <f>C3-$C$24</f>
        <v>-26.4</v>
      </c>
      <c r="I3">
        <f>H3^2</f>
        <v>696.95999999999992</v>
      </c>
    </row>
    <row r="4" spans="2:9">
      <c r="B4" s="6">
        <v>10</v>
      </c>
      <c r="C4" s="7">
        <v>10</v>
      </c>
      <c r="E4">
        <f>10-22.47</f>
        <v>-12.469999999999999</v>
      </c>
      <c r="F4">
        <f t="shared" ref="F4:F17" si="0">E4^2</f>
        <v>155.50089999999997</v>
      </c>
      <c r="H4">
        <f t="shared" ref="H4:H22" si="1">C4-$C$24</f>
        <v>-21.4</v>
      </c>
      <c r="I4">
        <f t="shared" ref="I4:I22" si="2">H4^2</f>
        <v>457.95999999999992</v>
      </c>
    </row>
    <row r="5" spans="2:9">
      <c r="B5" s="6">
        <v>10</v>
      </c>
      <c r="C5" s="7">
        <v>10</v>
      </c>
      <c r="E5">
        <f>10-22.47</f>
        <v>-12.469999999999999</v>
      </c>
      <c r="F5">
        <f t="shared" si="0"/>
        <v>155.50089999999997</v>
      </c>
      <c r="H5">
        <f t="shared" si="1"/>
        <v>-21.4</v>
      </c>
      <c r="I5">
        <f t="shared" si="2"/>
        <v>457.95999999999992</v>
      </c>
    </row>
    <row r="6" spans="2:9">
      <c r="B6" s="6">
        <v>10</v>
      </c>
      <c r="C6" s="7">
        <v>15</v>
      </c>
      <c r="E6">
        <f>10-22.47</f>
        <v>-12.469999999999999</v>
      </c>
      <c r="F6">
        <f t="shared" si="0"/>
        <v>155.50089999999997</v>
      </c>
      <c r="H6">
        <f t="shared" si="1"/>
        <v>-16.399999999999999</v>
      </c>
      <c r="I6">
        <f t="shared" si="2"/>
        <v>268.95999999999998</v>
      </c>
    </row>
    <row r="7" spans="2:9">
      <c r="B7" s="6">
        <v>10</v>
      </c>
      <c r="C7" s="7">
        <v>15</v>
      </c>
      <c r="E7">
        <f>10-22.47</f>
        <v>-12.469999999999999</v>
      </c>
      <c r="F7">
        <f t="shared" si="0"/>
        <v>155.50089999999997</v>
      </c>
      <c r="H7">
        <f t="shared" si="1"/>
        <v>-16.399999999999999</v>
      </c>
      <c r="I7">
        <f t="shared" si="2"/>
        <v>268.95999999999998</v>
      </c>
    </row>
    <row r="8" spans="2:9">
      <c r="B8" s="6">
        <v>12</v>
      </c>
      <c r="C8" s="7">
        <v>15</v>
      </c>
      <c r="E8">
        <f>12-22.47</f>
        <v>-10.469999999999999</v>
      </c>
      <c r="F8">
        <f t="shared" si="0"/>
        <v>109.62089999999998</v>
      </c>
      <c r="H8">
        <f t="shared" si="1"/>
        <v>-16.399999999999999</v>
      </c>
      <c r="I8">
        <f t="shared" si="2"/>
        <v>268.95999999999998</v>
      </c>
    </row>
    <row r="9" spans="2:9">
      <c r="B9" s="6">
        <v>15</v>
      </c>
      <c r="C9" s="7">
        <v>15</v>
      </c>
      <c r="E9">
        <f>15-22.47</f>
        <v>-7.4699999999999989</v>
      </c>
      <c r="F9">
        <f t="shared" si="0"/>
        <v>55.800899999999984</v>
      </c>
      <c r="H9">
        <f t="shared" si="1"/>
        <v>-16.399999999999999</v>
      </c>
      <c r="I9">
        <f t="shared" si="2"/>
        <v>268.95999999999998</v>
      </c>
    </row>
    <row r="10" spans="2:9">
      <c r="B10" s="6">
        <v>20</v>
      </c>
      <c r="C10" s="7">
        <v>20</v>
      </c>
      <c r="E10">
        <f>20-22.47</f>
        <v>-2.4699999999999989</v>
      </c>
      <c r="F10">
        <f t="shared" si="0"/>
        <v>6.100899999999994</v>
      </c>
      <c r="H10">
        <f t="shared" si="1"/>
        <v>-11.399999999999999</v>
      </c>
      <c r="I10">
        <f t="shared" si="2"/>
        <v>129.95999999999998</v>
      </c>
    </row>
    <row r="11" spans="2:9">
      <c r="B11" s="6">
        <v>20</v>
      </c>
      <c r="C11" s="7">
        <v>20</v>
      </c>
      <c r="E11">
        <f>20-22.47</f>
        <v>-2.4699999999999989</v>
      </c>
      <c r="F11">
        <f t="shared" si="0"/>
        <v>6.100899999999994</v>
      </c>
      <c r="H11">
        <f t="shared" si="1"/>
        <v>-11.399999999999999</v>
      </c>
      <c r="I11">
        <f t="shared" si="2"/>
        <v>129.95999999999998</v>
      </c>
    </row>
    <row r="12" spans="2:9">
      <c r="B12" s="6">
        <v>25</v>
      </c>
      <c r="C12" s="7">
        <v>20</v>
      </c>
      <c r="E12">
        <f>25-22.47</f>
        <v>2.5300000000000011</v>
      </c>
      <c r="F12">
        <f t="shared" si="0"/>
        <v>6.4009000000000054</v>
      </c>
      <c r="H12">
        <f t="shared" si="1"/>
        <v>-11.399999999999999</v>
      </c>
      <c r="I12">
        <f t="shared" si="2"/>
        <v>129.95999999999998</v>
      </c>
    </row>
    <row r="13" spans="2:9">
      <c r="B13" s="6">
        <v>30</v>
      </c>
      <c r="C13" s="7">
        <v>25</v>
      </c>
      <c r="E13">
        <f>30-22.47</f>
        <v>7.5300000000000011</v>
      </c>
      <c r="F13">
        <f t="shared" si="0"/>
        <v>56.700900000000019</v>
      </c>
      <c r="H13">
        <f t="shared" si="1"/>
        <v>-6.3999999999999986</v>
      </c>
      <c r="I13">
        <f t="shared" si="2"/>
        <v>40.95999999999998</v>
      </c>
    </row>
    <row r="14" spans="2:9">
      <c r="B14" s="6">
        <v>30</v>
      </c>
      <c r="C14" s="7">
        <v>30</v>
      </c>
      <c r="E14">
        <f>30-22.47</f>
        <v>7.5300000000000011</v>
      </c>
      <c r="F14">
        <f t="shared" si="0"/>
        <v>56.700900000000019</v>
      </c>
      <c r="H14">
        <f t="shared" si="1"/>
        <v>-1.3999999999999986</v>
      </c>
      <c r="I14">
        <f t="shared" si="2"/>
        <v>1.959999999999996</v>
      </c>
    </row>
    <row r="15" spans="2:9">
      <c r="B15" s="6">
        <v>40</v>
      </c>
      <c r="C15" s="7">
        <v>30</v>
      </c>
      <c r="E15">
        <f>40-22.47</f>
        <v>17.53</v>
      </c>
      <c r="F15">
        <f t="shared" si="0"/>
        <v>307.30090000000001</v>
      </c>
      <c r="H15">
        <f t="shared" si="1"/>
        <v>-1.3999999999999986</v>
      </c>
      <c r="I15">
        <f t="shared" si="2"/>
        <v>1.959999999999996</v>
      </c>
    </row>
    <row r="16" spans="2:9">
      <c r="B16" s="6">
        <v>40</v>
      </c>
      <c r="C16" s="7">
        <v>40</v>
      </c>
      <c r="E16">
        <f>40-22.47</f>
        <v>17.53</v>
      </c>
      <c r="F16">
        <f t="shared" si="0"/>
        <v>307.30090000000001</v>
      </c>
      <c r="H16">
        <f t="shared" si="1"/>
        <v>8.6000000000000014</v>
      </c>
      <c r="I16">
        <f t="shared" si="2"/>
        <v>73.960000000000022</v>
      </c>
    </row>
    <row r="17" spans="1:9">
      <c r="B17" s="6">
        <v>60</v>
      </c>
      <c r="C17" s="7">
        <v>40</v>
      </c>
      <c r="E17">
        <f>60-22.47</f>
        <v>37.53</v>
      </c>
      <c r="F17">
        <f t="shared" si="0"/>
        <v>1408.5009</v>
      </c>
      <c r="H17">
        <f t="shared" si="1"/>
        <v>8.6000000000000014</v>
      </c>
      <c r="I17">
        <f t="shared" si="2"/>
        <v>73.960000000000022</v>
      </c>
    </row>
    <row r="18" spans="1:9">
      <c r="C18" s="7">
        <v>45</v>
      </c>
      <c r="H18">
        <f t="shared" si="1"/>
        <v>13.600000000000001</v>
      </c>
      <c r="I18">
        <f t="shared" si="2"/>
        <v>184.96000000000004</v>
      </c>
    </row>
    <row r="19" spans="1:9">
      <c r="C19" s="7">
        <v>60</v>
      </c>
      <c r="H19">
        <f t="shared" si="1"/>
        <v>28.6</v>
      </c>
      <c r="I19">
        <f t="shared" si="2"/>
        <v>817.96</v>
      </c>
    </row>
    <row r="20" spans="1:9">
      <c r="C20" s="7">
        <v>60</v>
      </c>
      <c r="H20">
        <f t="shared" si="1"/>
        <v>28.6</v>
      </c>
      <c r="I20">
        <f t="shared" si="2"/>
        <v>817.96</v>
      </c>
    </row>
    <row r="21" spans="1:9">
      <c r="C21" s="7">
        <v>65</v>
      </c>
      <c r="H21">
        <f t="shared" si="1"/>
        <v>33.6</v>
      </c>
      <c r="I21">
        <f t="shared" si="2"/>
        <v>1128.96</v>
      </c>
    </row>
    <row r="22" spans="1:9">
      <c r="C22" s="7">
        <v>88</v>
      </c>
      <c r="H22">
        <f t="shared" si="1"/>
        <v>56.6</v>
      </c>
      <c r="I22">
        <f t="shared" si="2"/>
        <v>3203.56</v>
      </c>
    </row>
    <row r="24" spans="1:9" ht="29" customHeight="1">
      <c r="A24" s="18" t="s">
        <v>0</v>
      </c>
      <c r="B24" s="27">
        <f>AVERAGE(B3:B17)</f>
        <v>22.466666666666665</v>
      </c>
      <c r="C24" s="27">
        <f>AVERAGE(C3:C22)</f>
        <v>31.4</v>
      </c>
      <c r="D24" s="18" t="s">
        <v>31</v>
      </c>
      <c r="E24" s="20"/>
      <c r="F24" s="28">
        <f>SUM(F3:F17)</f>
        <v>3247.7334999999998</v>
      </c>
      <c r="G24" s="18" t="s">
        <v>31</v>
      </c>
      <c r="H24" s="20"/>
      <c r="I24" s="28">
        <f>SUM(I3:I22)</f>
        <v>9424.7999999999993</v>
      </c>
    </row>
    <row r="25" spans="1:9" ht="29" customHeight="1">
      <c r="A25" s="18" t="s">
        <v>38</v>
      </c>
      <c r="B25" s="24">
        <f>_xlfn.VAR.S(B3:B17)</f>
        <v>231.9809523809524</v>
      </c>
      <c r="C25" s="23">
        <f>_xlfn.VAR.S(C3:C22)</f>
        <v>496.04210526315785</v>
      </c>
      <c r="D25" s="19" t="s">
        <v>36</v>
      </c>
      <c r="E25" s="20"/>
      <c r="F25" s="24">
        <f>F24/(COUNT(F3:F17)-1)</f>
        <v>231.98096428571426</v>
      </c>
      <c r="G25" s="19" t="s">
        <v>36</v>
      </c>
      <c r="H25" s="20"/>
      <c r="I25" s="23">
        <f>I24/(COUNT(I3:I22)-1)</f>
        <v>496.04210526315785</v>
      </c>
    </row>
    <row r="26" spans="1:9" ht="32" customHeight="1">
      <c r="A26" s="18" t="s">
        <v>39</v>
      </c>
      <c r="B26" s="24">
        <f>_xlfn.STDEV.S(B3:B17)</f>
        <v>15.230920930165464</v>
      </c>
      <c r="C26" s="23">
        <f>_xlfn.STDEV.S(C3:C22)</f>
        <v>22.272002722322881</v>
      </c>
      <c r="D26" s="18" t="s">
        <v>39</v>
      </c>
      <c r="E26" s="20"/>
      <c r="F26" s="24">
        <f>SQRT(F25)</f>
        <v>15.230921320974456</v>
      </c>
      <c r="G26" s="18" t="s">
        <v>39</v>
      </c>
      <c r="H26" s="20"/>
      <c r="I26" s="23">
        <f>SQRT(I25)</f>
        <v>22.272002722322881</v>
      </c>
    </row>
    <row r="27" spans="1:9" ht="29" customHeight="1">
      <c r="A27" s="18" t="s">
        <v>40</v>
      </c>
      <c r="B27" s="25">
        <f>_xlfn.VAR.P(B3:B17)</f>
        <v>216.51555555555555</v>
      </c>
      <c r="C27" s="26">
        <f>_xlfn.VAR.P(C3:C22)</f>
        <v>471.24</v>
      </c>
      <c r="D27" s="19" t="s">
        <v>37</v>
      </c>
      <c r="F27" s="25">
        <f>F24/COUNT(F3:F17)</f>
        <v>216.51556666666664</v>
      </c>
      <c r="G27" s="19" t="s">
        <v>37</v>
      </c>
      <c r="I27" s="26">
        <f>I24/COUNT(I3:I22)</f>
        <v>471.23999999999995</v>
      </c>
    </row>
    <row r="28" spans="1:9" ht="30" customHeight="1">
      <c r="A28" s="18" t="s">
        <v>41</v>
      </c>
      <c r="B28" s="25">
        <f>_xlfn.STDEV.P(B3:B17)</f>
        <v>14.714467559363321</v>
      </c>
      <c r="C28" s="26">
        <f>_xlfn.STDEV.P(C3:C22)</f>
        <v>21.708063018150654</v>
      </c>
      <c r="D28" s="18" t="s">
        <v>41</v>
      </c>
      <c r="F28" s="25">
        <f>SQRT(F27)</f>
        <v>14.714467936920677</v>
      </c>
      <c r="G28" s="18" t="s">
        <v>41</v>
      </c>
      <c r="I28" s="26">
        <f>SQRT(I27)</f>
        <v>21.70806301815065</v>
      </c>
    </row>
    <row r="32" spans="1:9">
      <c r="B32" s="22"/>
      <c r="C32" s="22"/>
    </row>
    <row r="33" spans="2:3">
      <c r="B33" s="22"/>
      <c r="C33" s="22"/>
    </row>
    <row r="34" spans="2:3">
      <c r="B34" s="22"/>
      <c r="C34" s="22"/>
    </row>
  </sheetData>
  <mergeCells count="3">
    <mergeCell ref="E1:F1"/>
    <mergeCell ref="H1:I1"/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D28"/>
  <sheetViews>
    <sheetView workbookViewId="0">
      <selection activeCell="B28" sqref="B28"/>
    </sheetView>
  </sheetViews>
  <sheetFormatPr baseColWidth="10" defaultColWidth="11" defaultRowHeight="15" x14ac:dyDescent="0"/>
  <cols>
    <col min="1" max="1" width="27.1640625" customWidth="1"/>
    <col min="2" max="2" width="13.5" bestFit="1" customWidth="1"/>
    <col min="3" max="3" width="14.5" customWidth="1"/>
  </cols>
  <sheetData>
    <row r="1" spans="1:4" ht="30">
      <c r="A1" s="13" t="s">
        <v>18</v>
      </c>
    </row>
    <row r="2" spans="1:4">
      <c r="B2" s="12" t="s">
        <v>16</v>
      </c>
      <c r="C2" s="12" t="s">
        <v>17</v>
      </c>
      <c r="D2" s="16"/>
    </row>
    <row r="3" spans="1:4">
      <c r="B3" s="8">
        <v>5</v>
      </c>
      <c r="C3" s="9">
        <v>5</v>
      </c>
      <c r="D3" s="17"/>
    </row>
    <row r="4" spans="1:4">
      <c r="B4" s="6">
        <v>10</v>
      </c>
      <c r="C4" s="7">
        <v>10</v>
      </c>
      <c r="D4" s="17"/>
    </row>
    <row r="5" spans="1:4">
      <c r="B5" s="6">
        <v>10</v>
      </c>
      <c r="C5" s="7">
        <v>10</v>
      </c>
      <c r="D5" s="17"/>
    </row>
    <row r="6" spans="1:4">
      <c r="B6" s="6">
        <v>10</v>
      </c>
      <c r="C6" s="7">
        <v>15</v>
      </c>
      <c r="D6" s="17"/>
    </row>
    <row r="7" spans="1:4">
      <c r="B7" s="6">
        <v>10</v>
      </c>
      <c r="C7" s="7">
        <v>15</v>
      </c>
      <c r="D7" s="17"/>
    </row>
    <row r="8" spans="1:4">
      <c r="B8" s="6">
        <v>12</v>
      </c>
      <c r="C8" s="7">
        <v>15</v>
      </c>
      <c r="D8" s="17"/>
    </row>
    <row r="9" spans="1:4">
      <c r="B9" s="6">
        <v>15</v>
      </c>
      <c r="C9" s="7">
        <v>15</v>
      </c>
      <c r="D9" s="17"/>
    </row>
    <row r="10" spans="1:4">
      <c r="B10" s="6">
        <v>20</v>
      </c>
      <c r="C10" s="7">
        <v>20</v>
      </c>
      <c r="D10" s="17"/>
    </row>
    <row r="11" spans="1:4">
      <c r="B11" s="6">
        <v>20</v>
      </c>
      <c r="C11" s="7">
        <v>20</v>
      </c>
      <c r="D11" s="17"/>
    </row>
    <row r="12" spans="1:4">
      <c r="B12" s="6">
        <v>25</v>
      </c>
      <c r="C12" s="7">
        <v>20</v>
      </c>
      <c r="D12" s="17"/>
    </row>
    <row r="13" spans="1:4">
      <c r="B13" s="6">
        <v>30</v>
      </c>
      <c r="C13" s="7">
        <v>25</v>
      </c>
      <c r="D13" s="17"/>
    </row>
    <row r="14" spans="1:4">
      <c r="B14" s="6">
        <v>30</v>
      </c>
      <c r="C14" s="7">
        <v>30</v>
      </c>
      <c r="D14" s="17"/>
    </row>
    <row r="15" spans="1:4">
      <c r="B15" s="6">
        <v>40</v>
      </c>
      <c r="C15" s="7">
        <v>30</v>
      </c>
      <c r="D15" s="17"/>
    </row>
    <row r="16" spans="1:4">
      <c r="B16" s="6">
        <v>40</v>
      </c>
      <c r="C16" s="7">
        <v>40</v>
      </c>
      <c r="D16" s="17"/>
    </row>
    <row r="17" spans="1:4">
      <c r="B17" s="6">
        <v>60</v>
      </c>
      <c r="C17" s="7">
        <v>40</v>
      </c>
      <c r="D17" s="17"/>
    </row>
    <row r="18" spans="1:4">
      <c r="C18" s="7">
        <v>45</v>
      </c>
      <c r="D18" s="17"/>
    </row>
    <row r="19" spans="1:4">
      <c r="C19" s="7">
        <v>60</v>
      </c>
      <c r="D19" s="17"/>
    </row>
    <row r="20" spans="1:4">
      <c r="C20" s="7">
        <v>60</v>
      </c>
      <c r="D20" s="17"/>
    </row>
    <row r="21" spans="1:4">
      <c r="C21" s="7">
        <v>65</v>
      </c>
      <c r="D21" s="17"/>
    </row>
    <row r="22" spans="1:4">
      <c r="C22" s="7">
        <v>88</v>
      </c>
      <c r="D22" s="17"/>
    </row>
    <row r="23" spans="1:4">
      <c r="C23" s="17"/>
      <c r="D23" s="17"/>
    </row>
    <row r="24" spans="1:4">
      <c r="A24" s="3" t="s">
        <v>34</v>
      </c>
      <c r="B24" s="29">
        <f>MIN(B3:B17)</f>
        <v>5</v>
      </c>
      <c r="C24" s="29">
        <f>MIN(C3:C22)</f>
        <v>5</v>
      </c>
    </row>
    <row r="25" spans="1:4">
      <c r="A25" s="3" t="s">
        <v>32</v>
      </c>
      <c r="B25" s="29">
        <f>_xlfn.QUARTILE.EXC(B3:B17, 1)</f>
        <v>10</v>
      </c>
      <c r="C25" s="29">
        <f>_xlfn.QUARTILE.EXC(C3:C22, 1)</f>
        <v>15</v>
      </c>
    </row>
    <row r="26" spans="1:4">
      <c r="A26" s="3" t="s">
        <v>1</v>
      </c>
      <c r="B26" s="29">
        <f>MEDIAN(B3:B17)</f>
        <v>20</v>
      </c>
      <c r="C26" s="29">
        <f>MEDIAN(C3:C22)</f>
        <v>22.5</v>
      </c>
    </row>
    <row r="27" spans="1:4">
      <c r="A27" s="3" t="s">
        <v>33</v>
      </c>
      <c r="B27" s="29">
        <f>_xlfn.QUARTILE.EXC(B3:B17, 3)</f>
        <v>30</v>
      </c>
      <c r="C27" s="29">
        <f>_xlfn.QUARTILE.EXC(C3:C22, 3)</f>
        <v>43.75</v>
      </c>
    </row>
    <row r="28" spans="1:4">
      <c r="A28" s="3" t="s">
        <v>35</v>
      </c>
      <c r="B28" s="29">
        <f>MAX(B3:B17)</f>
        <v>60</v>
      </c>
      <c r="C28" s="29">
        <f>MAX(C3:C22)</f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-0.249977111117893"/>
  </sheetPr>
  <dimension ref="A1:K44"/>
  <sheetViews>
    <sheetView workbookViewId="0">
      <selection activeCell="A2" sqref="A2"/>
    </sheetView>
  </sheetViews>
  <sheetFormatPr baseColWidth="10" defaultColWidth="11" defaultRowHeight="15" x14ac:dyDescent="0"/>
  <cols>
    <col min="1" max="1" width="57.83203125" customWidth="1"/>
  </cols>
  <sheetData>
    <row r="1" spans="1:11" ht="20">
      <c r="A1" s="5" t="s">
        <v>51</v>
      </c>
    </row>
    <row r="3" spans="1:11">
      <c r="A3" s="1" t="s">
        <v>9</v>
      </c>
    </row>
    <row r="4" spans="1:11">
      <c r="A4" s="3" t="s">
        <v>8</v>
      </c>
      <c r="B4" s="4">
        <f>MAX(C4:I4)-MIN(D4:I4)</f>
        <v>13</v>
      </c>
      <c r="C4">
        <v>3</v>
      </c>
      <c r="D4">
        <v>3</v>
      </c>
      <c r="E4">
        <v>4</v>
      </c>
      <c r="F4">
        <v>5</v>
      </c>
      <c r="G4">
        <v>8</v>
      </c>
      <c r="H4">
        <v>10</v>
      </c>
      <c r="I4">
        <v>16</v>
      </c>
    </row>
    <row r="5" spans="1:11">
      <c r="A5" s="3" t="s">
        <v>5</v>
      </c>
      <c r="B5" s="4">
        <f>_xlfn.QUARTILE.EXC(C4:I4, 3)-_xlfn.QUARTILE.EXC(C4:I4, 1)</f>
        <v>7</v>
      </c>
    </row>
    <row r="6" spans="1:11">
      <c r="B6" s="2"/>
    </row>
    <row r="7" spans="1:11" ht="45">
      <c r="A7" s="1" t="s">
        <v>4</v>
      </c>
      <c r="B7" s="2"/>
    </row>
    <row r="8" spans="1:11">
      <c r="A8" s="3" t="s">
        <v>8</v>
      </c>
      <c r="B8" s="4">
        <f>MAX(C8:G8)-MIN(D8:G8)</f>
        <v>8</v>
      </c>
      <c r="C8">
        <v>3</v>
      </c>
      <c r="D8">
        <v>10</v>
      </c>
      <c r="E8">
        <v>2</v>
      </c>
      <c r="F8">
        <v>5</v>
      </c>
      <c r="G8">
        <v>6</v>
      </c>
    </row>
    <row r="9" spans="1:11">
      <c r="A9" s="3" t="s">
        <v>5</v>
      </c>
      <c r="B9" s="4">
        <f>_xlfn.QUARTILE.EXC(C8:G8, 3)-_xlfn.QUARTILE.EXC(C8:G8, 1)</f>
        <v>5.5</v>
      </c>
    </row>
    <row r="10" spans="1:11">
      <c r="A10" s="3"/>
    </row>
    <row r="12" spans="1:11" ht="30">
      <c r="A12" s="1" t="s">
        <v>12</v>
      </c>
    </row>
    <row r="13" spans="1:11">
      <c r="A13" s="3" t="s">
        <v>8</v>
      </c>
      <c r="B13" s="4">
        <f>MAX(C13:K13)-MIN(D13:K13)</f>
        <v>61</v>
      </c>
      <c r="C13">
        <v>14</v>
      </c>
      <c r="D13">
        <v>27</v>
      </c>
      <c r="E13">
        <v>37</v>
      </c>
      <c r="F13">
        <v>24</v>
      </c>
      <c r="G13">
        <v>13</v>
      </c>
      <c r="H13">
        <v>11</v>
      </c>
      <c r="I13">
        <v>16</v>
      </c>
      <c r="J13">
        <v>72</v>
      </c>
      <c r="K13">
        <v>17</v>
      </c>
    </row>
    <row r="14" spans="1:11">
      <c r="A14" s="3" t="s">
        <v>5</v>
      </c>
      <c r="B14" s="4">
        <f>_xlfn.QUARTILE.EXC(C13:K13, 3)-_xlfn.QUARTILE.EXC(C13:K13, 1)</f>
        <v>18.5</v>
      </c>
    </row>
    <row r="17" spans="1:9" ht="90">
      <c r="A17" s="1" t="s">
        <v>6</v>
      </c>
    </row>
    <row r="18" spans="1:9">
      <c r="A18" s="3" t="s">
        <v>14</v>
      </c>
      <c r="B18" s="4">
        <f>_xlfn.VAR.S(C18:F18)</f>
        <v>15</v>
      </c>
      <c r="C18">
        <v>9</v>
      </c>
      <c r="D18">
        <v>12</v>
      </c>
      <c r="E18">
        <v>18</v>
      </c>
      <c r="F18">
        <v>11</v>
      </c>
    </row>
    <row r="19" spans="1:9">
      <c r="A19" s="3" t="s">
        <v>11</v>
      </c>
      <c r="B19" s="21">
        <f>_xlfn.STDEV.S(C18:F18)</f>
        <v>3.872983346207417</v>
      </c>
    </row>
    <row r="22" spans="1:9" ht="30">
      <c r="A22" s="1" t="s">
        <v>10</v>
      </c>
    </row>
    <row r="23" spans="1:9">
      <c r="A23" s="3" t="s">
        <v>14</v>
      </c>
      <c r="B23" s="21">
        <f>_xlfn.VAR.S(C23:G23)</f>
        <v>0.95583000000000062</v>
      </c>
      <c r="C23">
        <v>1.74</v>
      </c>
      <c r="D23">
        <v>2.69</v>
      </c>
      <c r="E23">
        <v>2.13</v>
      </c>
      <c r="F23">
        <v>1.88</v>
      </c>
      <c r="G23">
        <v>0.08</v>
      </c>
    </row>
    <row r="24" spans="1:9">
      <c r="A24" s="3" t="s">
        <v>11</v>
      </c>
      <c r="B24" s="21">
        <f>_xlfn.STDEV.S(C23:G23)</f>
        <v>0.97766558699792672</v>
      </c>
    </row>
    <row r="27" spans="1:9">
      <c r="A27" t="s">
        <v>13</v>
      </c>
    </row>
    <row r="28" spans="1:9">
      <c r="A28" s="3" t="s">
        <v>14</v>
      </c>
      <c r="B28" s="21">
        <f>_xlfn.VAR.S(C28:I28)</f>
        <v>80.666666666666671</v>
      </c>
      <c r="C28">
        <v>10</v>
      </c>
      <c r="D28">
        <v>11</v>
      </c>
      <c r="E28">
        <v>32</v>
      </c>
      <c r="F28">
        <v>21</v>
      </c>
      <c r="G28">
        <v>13</v>
      </c>
      <c r="H28">
        <v>30</v>
      </c>
      <c r="I28">
        <v>16</v>
      </c>
    </row>
    <row r="29" spans="1:9">
      <c r="A29" s="3" t="s">
        <v>11</v>
      </c>
      <c r="B29" s="21">
        <f>_xlfn.STDEV.S(C28:I28)</f>
        <v>8.981462390204987</v>
      </c>
      <c r="C29" s="2"/>
    </row>
    <row r="32" spans="1:9" ht="45">
      <c r="A32" s="1" t="s">
        <v>2</v>
      </c>
      <c r="C32" s="2"/>
    </row>
    <row r="33" spans="1:9">
      <c r="A33" s="3" t="s">
        <v>14</v>
      </c>
      <c r="B33" s="21">
        <f>_xlfn.VAR.S(C33:G33)</f>
        <v>22.700000000000003</v>
      </c>
      <c r="C33">
        <v>5</v>
      </c>
      <c r="D33">
        <v>14</v>
      </c>
      <c r="E33">
        <v>3</v>
      </c>
      <c r="F33">
        <v>2</v>
      </c>
      <c r="G33">
        <v>5</v>
      </c>
    </row>
    <row r="34" spans="1:9">
      <c r="A34" s="3" t="s">
        <v>15</v>
      </c>
      <c r="B34" s="21">
        <f>_xlfn.STDEV.S(C33:G33)</f>
        <v>4.7644516998286388</v>
      </c>
    </row>
    <row r="37" spans="1:9">
      <c r="A37" t="s">
        <v>7</v>
      </c>
      <c r="C37" s="2"/>
    </row>
    <row r="38" spans="1:9">
      <c r="A38" s="3" t="s">
        <v>14</v>
      </c>
      <c r="B38" s="21">
        <f>_xlfn.VAR.S(C38:I38)</f>
        <v>121.95238095238098</v>
      </c>
      <c r="C38">
        <v>175</v>
      </c>
      <c r="D38">
        <v>159</v>
      </c>
      <c r="E38">
        <v>188</v>
      </c>
      <c r="F38">
        <v>192</v>
      </c>
      <c r="G38">
        <v>172</v>
      </c>
      <c r="H38">
        <v>182</v>
      </c>
      <c r="I38">
        <v>174</v>
      </c>
    </row>
    <row r="39" spans="1:9">
      <c r="A39" s="3" t="s">
        <v>15</v>
      </c>
      <c r="B39" s="21">
        <f>_xlfn.STDEV.S(C38:I38)</f>
        <v>11.043205193800439</v>
      </c>
    </row>
    <row r="42" spans="1:9" ht="30">
      <c r="A42" s="1" t="s">
        <v>3</v>
      </c>
      <c r="C42" s="2"/>
    </row>
    <row r="43" spans="1:9">
      <c r="A43" s="3" t="s">
        <v>14</v>
      </c>
      <c r="B43" s="21">
        <f>_xlfn.VAR.S(C43:G43)</f>
        <v>87.347999999999985</v>
      </c>
      <c r="C43">
        <v>4.8</v>
      </c>
      <c r="D43">
        <v>-9</v>
      </c>
      <c r="E43">
        <v>2.8</v>
      </c>
      <c r="F43">
        <v>-18.2</v>
      </c>
      <c r="G43">
        <v>-6.6</v>
      </c>
    </row>
    <row r="44" spans="1:9">
      <c r="A44" s="3" t="s">
        <v>15</v>
      </c>
      <c r="B44" s="21">
        <f>_xlfn.STDEV.S(C43:G43)</f>
        <v>9.346015193653388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3:B10"/>
  <sheetViews>
    <sheetView workbookViewId="0">
      <selection activeCell="G33" sqref="G33"/>
    </sheetView>
  </sheetViews>
  <sheetFormatPr baseColWidth="10" defaultColWidth="11" defaultRowHeight="15" x14ac:dyDescent="0"/>
  <cols>
    <col min="1" max="1" width="21" bestFit="1" customWidth="1"/>
    <col min="2" max="2" width="5.33203125" customWidth="1"/>
  </cols>
  <sheetData>
    <row r="3" spans="1:2">
      <c r="A3" s="10" t="s">
        <v>21</v>
      </c>
    </row>
    <row r="4" spans="1:2">
      <c r="A4" s="10" t="s">
        <v>19</v>
      </c>
      <c r="B4" t="s">
        <v>22</v>
      </c>
    </row>
    <row r="5" spans="1:2">
      <c r="A5" s="11" t="s">
        <v>23</v>
      </c>
      <c r="B5" s="14">
        <v>6</v>
      </c>
    </row>
    <row r="6" spans="1:2">
      <c r="A6" s="11" t="s">
        <v>24</v>
      </c>
      <c r="B6" s="14">
        <v>3</v>
      </c>
    </row>
    <row r="7" spans="1:2">
      <c r="A7" s="11" t="s">
        <v>25</v>
      </c>
      <c r="B7" s="14">
        <v>3</v>
      </c>
    </row>
    <row r="8" spans="1:2">
      <c r="A8" s="11" t="s">
        <v>26</v>
      </c>
      <c r="B8" s="14">
        <v>2</v>
      </c>
    </row>
    <row r="9" spans="1:2">
      <c r="A9" s="11" t="s">
        <v>27</v>
      </c>
      <c r="B9" s="14">
        <v>1</v>
      </c>
    </row>
    <row r="10" spans="1:2">
      <c r="A10" s="11" t="s">
        <v>20</v>
      </c>
      <c r="B10" s="14">
        <v>15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3:B11"/>
  <sheetViews>
    <sheetView workbookViewId="0">
      <selection activeCell="K25" sqref="K25"/>
    </sheetView>
  </sheetViews>
  <sheetFormatPr baseColWidth="10" defaultColWidth="11" defaultRowHeight="15" x14ac:dyDescent="0"/>
  <cols>
    <col min="1" max="1" width="16.83203125" bestFit="1" customWidth="1"/>
    <col min="2" max="2" width="5.33203125" bestFit="1" customWidth="1"/>
    <col min="3" max="3" width="4.83203125" bestFit="1" customWidth="1"/>
    <col min="4" max="7" width="5.83203125" bestFit="1" customWidth="1"/>
  </cols>
  <sheetData>
    <row r="3" spans="1:2">
      <c r="A3" s="10" t="s">
        <v>28</v>
      </c>
    </row>
    <row r="4" spans="1:2">
      <c r="A4" s="10" t="s">
        <v>19</v>
      </c>
      <c r="B4" t="s">
        <v>22</v>
      </c>
    </row>
    <row r="5" spans="1:2">
      <c r="A5" s="11" t="s">
        <v>42</v>
      </c>
      <c r="B5" s="14">
        <v>7</v>
      </c>
    </row>
    <row r="6" spans="1:2">
      <c r="A6" s="11" t="s">
        <v>43</v>
      </c>
      <c r="B6" s="14">
        <v>6</v>
      </c>
    </row>
    <row r="7" spans="1:2">
      <c r="A7" s="11" t="s">
        <v>44</v>
      </c>
      <c r="B7" s="14">
        <v>3</v>
      </c>
    </row>
    <row r="8" spans="1:2">
      <c r="A8" s="11" t="s">
        <v>45</v>
      </c>
      <c r="B8" s="14">
        <v>2</v>
      </c>
    </row>
    <row r="9" spans="1:2">
      <c r="A9" s="11" t="s">
        <v>46</v>
      </c>
      <c r="B9" s="14">
        <v>1</v>
      </c>
    </row>
    <row r="10" spans="1:2">
      <c r="A10" s="11" t="s">
        <v>47</v>
      </c>
      <c r="B10" s="14">
        <v>1</v>
      </c>
    </row>
    <row r="11" spans="1:2">
      <c r="A11" s="11" t="s">
        <v>20</v>
      </c>
      <c r="B11" s="14">
        <v>20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Variance and Standard Deviation</vt:lpstr>
      <vt:lpstr>Range and IQR</vt:lpstr>
      <vt:lpstr>Variability Practice</vt:lpstr>
      <vt:lpstr>North Carolina Pivot and Hist</vt:lpstr>
      <vt:lpstr>New York Pivot and Hist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2017-08-28T21:59:47Z</dcterms:created>
  <dcterms:modified xsi:type="dcterms:W3CDTF">2018-01-05T17:57:00Z</dcterms:modified>
</cp:coreProperties>
</file>