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25600" windowHeight="14780" tabRatio="500"/>
  </bookViews>
  <sheets>
    <sheet name="Midwestern Homes" sheetId="3" r:id="rId1"/>
    <sheet name="Midwestern Homes Pivot Table" sheetId="27" r:id="rId2"/>
    <sheet name="Statistics Quiz" sheetId="24" r:id="rId3"/>
    <sheet name="Statistics Quiz Pivot Table" sheetId="28" r:id="rId4"/>
    <sheet name="Eastside HS" sheetId="4" r:id="rId5"/>
    <sheet name="No Context Freq Dist" sheetId="5" state="hidden" r:id="rId6"/>
    <sheet name="Eastside HS Pivot Table" sheetId="29" r:id="rId7"/>
    <sheet name="50 Stocks" sheetId="7" r:id="rId8"/>
    <sheet name="Automobiles" sheetId="8" r:id="rId9"/>
    <sheet name="History Exam" sheetId="9" r:id="rId10"/>
    <sheet name="Gov Jobs" sheetId="10" r:id="rId11"/>
    <sheet name="Used Cars" sheetId="11" r:id="rId12"/>
    <sheet name="Electronics Store" sheetId="12" r:id="rId13"/>
    <sheet name="Asking Price" sheetId="13" r:id="rId14"/>
    <sheet name="Water Park" sheetId="23" r:id="rId15"/>
    <sheet name="Book Collection" sheetId="6" r:id="rId16"/>
  </sheets>
  <calcPr calcId="140001" concurrentCalc="0"/>
  <pivotCaches>
    <pivotCache cacheId="0" r:id="rId17"/>
    <pivotCache cacheId="1" r:id="rId18"/>
    <pivotCache cacheId="2" r:id="rId19"/>
  </pivotCaches>
  <extLst>
    <ext xmlns:mx="http://schemas.microsoft.com/office/mac/excel/2008/main" uri="{7523E5D3-25F3-A5E0-1632-64F254C22452}">
      <mx:ArchID Flags="2"/>
    </ext>
  </extLst>
</workbook>
</file>

<file path=xl/calcChain.xml><?xml version="1.0" encoding="utf-8"?>
<calcChain xmlns="http://schemas.openxmlformats.org/spreadsheetml/2006/main">
  <c r="B11" i="23" l="1"/>
  <c r="E6" i="9"/>
  <c r="E7" i="9"/>
  <c r="B9" i="9"/>
  <c r="E4" i="9"/>
  <c r="E5" i="9"/>
  <c r="E8" i="9"/>
  <c r="E9" i="9"/>
  <c r="B12" i="13"/>
  <c r="B11" i="13"/>
  <c r="B11" i="12"/>
  <c r="B9" i="4"/>
  <c r="B13" i="11"/>
  <c r="B12" i="11"/>
  <c r="B11" i="11"/>
  <c r="B11" i="10"/>
  <c r="B11" i="8"/>
  <c r="B10" i="8"/>
  <c r="B13" i="7"/>
  <c r="B12" i="7"/>
  <c r="B11" i="7"/>
  <c r="B10" i="7"/>
  <c r="B10" i="4"/>
  <c r="E16" i="4"/>
  <c r="B8" i="4"/>
  <c r="E15" i="4"/>
  <c r="E13" i="4"/>
  <c r="G13" i="4"/>
  <c r="H13" i="4"/>
  <c r="E14" i="4"/>
  <c r="G14" i="4"/>
  <c r="H14" i="4"/>
  <c r="G15" i="4"/>
  <c r="H15" i="4"/>
  <c r="G16" i="4"/>
  <c r="H16" i="4"/>
  <c r="E17" i="4"/>
  <c r="G17" i="4"/>
  <c r="H17" i="4"/>
  <c r="E18" i="4"/>
  <c r="G18" i="4"/>
  <c r="F13" i="4"/>
  <c r="F14" i="4"/>
  <c r="F15" i="4"/>
  <c r="F16" i="4"/>
  <c r="F17" i="4"/>
  <c r="B8" i="24"/>
  <c r="B9" i="24"/>
  <c r="E13" i="24"/>
  <c r="B7" i="24"/>
  <c r="G13" i="24"/>
  <c r="E14" i="24"/>
  <c r="G14" i="24"/>
  <c r="E15" i="24"/>
  <c r="G15" i="24"/>
  <c r="E16" i="24"/>
  <c r="G16" i="24"/>
  <c r="E12" i="24"/>
  <c r="E17" i="24"/>
  <c r="G17" i="24"/>
  <c r="G12" i="24"/>
  <c r="H12" i="24"/>
  <c r="H13" i="24"/>
  <c r="H14" i="24"/>
  <c r="H15" i="24"/>
  <c r="H16" i="24"/>
  <c r="F12" i="24"/>
  <c r="F13" i="24"/>
  <c r="F14" i="24"/>
  <c r="F15" i="24"/>
  <c r="F16" i="24"/>
  <c r="F12" i="3"/>
  <c r="H12" i="3"/>
  <c r="F13" i="3"/>
  <c r="H13" i="3"/>
  <c r="F14" i="3"/>
  <c r="H14" i="3"/>
  <c r="F15" i="3"/>
  <c r="H15" i="3"/>
  <c r="F11" i="3"/>
  <c r="F16" i="3"/>
  <c r="H16" i="3"/>
  <c r="H11" i="3"/>
  <c r="G11" i="3"/>
  <c r="G12" i="3"/>
  <c r="G13" i="3"/>
  <c r="G14" i="3"/>
  <c r="G15" i="3"/>
  <c r="I11" i="3"/>
  <c r="I12" i="3"/>
  <c r="I13" i="3"/>
  <c r="I14" i="3"/>
  <c r="I15" i="3"/>
  <c r="B8" i="3"/>
  <c r="B9" i="3"/>
  <c r="B7" i="3"/>
</calcChain>
</file>

<file path=xl/sharedStrings.xml><?xml version="1.0" encoding="utf-8"?>
<sst xmlns="http://schemas.openxmlformats.org/spreadsheetml/2006/main" count="201" uniqueCount="143">
  <si>
    <t>The following data represent scores on a pop quiz in a statistics section.</t>
  </si>
  <si>
    <t>The following data represent the recent sales price (in $1,000s) of 24 homes in a Midwestern city. </t>
  </si>
  <si>
    <t>Thirty students at Eastside High School took the SAT on the same Saturday. Their raw scores are given next. </t>
  </si>
  <si>
    <t>Consider the following frequency distribution. </t>
  </si>
  <si>
    <t>Class</t>
  </si>
  <si>
    <t>Frequency</t>
  </si>
  <si>
    <t>12 up to 15</t>
  </si>
  <si>
    <t>15 up to 18</t>
  </si>
  <si>
    <t>18 up to 21</t>
  </si>
  <si>
    <t>21 up to 24</t>
  </si>
  <si>
    <t>24 up to 27</t>
  </si>
  <si>
    <t>The total number of observations in the frequency distribution is ______.</t>
  </si>
  <si>
    <t>How many observations are at least 15 but less than 18?</t>
  </si>
  <si>
    <t>How many observations are less than 21?</t>
  </si>
  <si>
    <t>What proportion of the observations are at least 15 but less than 18?</t>
  </si>
  <si>
    <t>What proportion of the observations are less than 21?</t>
  </si>
  <si>
    <t>The following histogram represents the number of pages in each book within a collection. What is the frequency of books containing at least 250 but fewer than 300 pages?</t>
  </si>
  <si>
    <t>The following histogram represents the number of pages in each book within a collection. What is the frequency of books containing at least 200 but fewer than 250 pages?</t>
  </si>
  <si>
    <t>The following histogram represents the number of pages in each book within a collection. What is the frequency of books containing at least 250 but fewer than 400 pages?</t>
  </si>
  <si>
    <t>An analyst constructed the following frequency distribution on the monthly returns for 50 selected stocks. </t>
  </si>
  <si>
    <t>Class (in percent)</t>
  </si>
  <si>
    <t>–10 up to 0</t>
  </si>
  <si>
    <t>0 up to 10</t>
  </si>
  <si>
    <t>10 up to 20</t>
  </si>
  <si>
    <t>20 up to 30</t>
  </si>
  <si>
    <t>Automobiles traveling on a road with a posted speed limit of 65 miles per hour are checked for speed by a state police radar system. The following table is a frequency distribution of speeds. </t>
  </si>
  <si>
    <t>Speed (miles per hour)</t>
  </si>
  <si>
    <t>45 up to 55</t>
  </si>
  <si>
    <t>55 up to 65</t>
  </si>
  <si>
    <t>65 up to 75</t>
  </si>
  <si>
    <t>75 up to 85</t>
  </si>
  <si>
    <t>The accompanying table shows students' scores from the final exam in a history course. </t>
  </si>
  <si>
    <t>Scores</t>
  </si>
  <si>
    <t>Cumulative Frequency</t>
  </si>
  <si>
    <t>50 up to 60</t>
  </si>
  <si>
    <t>60 up to 70</t>
  </si>
  <si>
    <t>70 up to 80</t>
  </si>
  <si>
    <t>80 up to 90</t>
  </si>
  <si>
    <t>90 up to 100</t>
  </si>
  <si>
    <t>The following table shows the number of payroll jobs the government added during the years it added jobs (since 1973). The jobs are in thousands. </t>
  </si>
  <si>
    <t>100 up to 200</t>
  </si>
  <si>
    <t>200 up to 300</t>
  </si>
  <si>
    <t>300 up to 400</t>
  </si>
  <si>
    <t>400 up to 500</t>
  </si>
  <si>
    <t>500 up to 600</t>
  </si>
  <si>
    <t>The accompanying relative frequency distribution represents the last year car sales for the sales force at Kelly's Mega Used Car Center. </t>
  </si>
  <si>
    <t>Car Sales</t>
  </si>
  <si>
    <t>Relative Frequency</t>
  </si>
  <si>
    <t>35 up to 45</t>
  </si>
  <si>
    <t>The following frequency distribution displays the weekly sales of a certain brand of television at an electronics store.</t>
  </si>
  <si>
    <t>Number Sold</t>
  </si>
  <si>
    <t>16-20</t>
  </si>
  <si>
    <t>21-25</t>
  </si>
  <si>
    <t>The following frequency distribution shows the frequency of the asking price, in thousands of dollars, for current homes on the market in a particular city. </t>
  </si>
  <si>
    <t>$350 up to $400</t>
  </si>
  <si>
    <t>$400 up to $450</t>
  </si>
  <si>
    <t>$450 up to $500</t>
  </si>
  <si>
    <t>$500 up to $550</t>
  </si>
  <si>
    <t>$550 up to $600</t>
  </si>
  <si>
    <t>The manager at a water park constructed the following frequency distribution to summarize attendance in July and August. </t>
  </si>
  <si>
    <t>Attendance</t>
  </si>
  <si>
    <t>1,000 up to 1,250</t>
  </si>
  <si>
    <t>1,250 up to 1,500</t>
  </si>
  <si>
    <t>1,500 up to 1,750</t>
  </si>
  <si>
    <t>1,750 up to 2,000</t>
  </si>
  <si>
    <t>2,000 up to 2,250</t>
  </si>
  <si>
    <t>2,250 up to 2,500</t>
  </si>
  <si>
    <t>INSTRUCTIONS</t>
  </si>
  <si>
    <t>1) Suppose the data on house prices will be grouped into five classes. The width of the classes for a frequency distribution or histogram is the closest to _______.</t>
  </si>
  <si>
    <t>Create a frequency distribution for this data.</t>
  </si>
  <si>
    <t>Answer the following questions…</t>
  </si>
  <si>
    <t>Cumulative Relative Frequency</t>
  </si>
  <si>
    <r>
      <t>2) Suppose the data are grouped into five classes, and one of them will be "115 up to 140." -that is, {</t>
    </r>
    <r>
      <rPr>
        <i/>
        <sz val="12"/>
        <color theme="1"/>
        <rFont val="Calibri"/>
        <family val="2"/>
        <scheme val="minor"/>
      </rPr>
      <t>x</t>
    </r>
    <r>
      <rPr>
        <sz val="12"/>
        <color theme="1"/>
        <rFont val="Calibri"/>
        <family val="2"/>
        <scheme val="minor"/>
      </rPr>
      <t xml:space="preserve">; 115 ≤ </t>
    </r>
    <r>
      <rPr>
        <i/>
        <sz val="12"/>
        <color theme="1"/>
        <rFont val="Calibri"/>
        <family val="2"/>
        <scheme val="minor"/>
      </rPr>
      <t xml:space="preserve">x </t>
    </r>
    <r>
      <rPr>
        <sz val="12"/>
        <color theme="1"/>
        <rFont val="Calibri"/>
        <family val="2"/>
        <scheme val="minor"/>
      </rPr>
      <t>&lt; 140}. The relative frequency of this class is ______.</t>
    </r>
  </si>
  <si>
    <r>
      <t>3) Suppose the data are grouped into five classes, and one of them will be "165 up to 190." -that is, {</t>
    </r>
    <r>
      <rPr>
        <i/>
        <sz val="12"/>
        <color theme="1"/>
        <rFont val="Calibri"/>
        <family val="2"/>
        <scheme val="minor"/>
      </rPr>
      <t>x</t>
    </r>
    <r>
      <rPr>
        <sz val="12"/>
        <color theme="1"/>
        <rFont val="Calibri"/>
        <family val="2"/>
        <scheme val="minor"/>
      </rPr>
      <t xml:space="preserve">; 165 ≤ </t>
    </r>
    <r>
      <rPr>
        <i/>
        <sz val="12"/>
        <color theme="1"/>
        <rFont val="Calibri"/>
        <family val="2"/>
        <scheme val="minor"/>
      </rPr>
      <t xml:space="preserve">x </t>
    </r>
    <r>
      <rPr>
        <sz val="12"/>
        <color theme="1"/>
        <rFont val="Calibri"/>
        <family val="2"/>
        <scheme val="minor"/>
      </rPr>
      <t>&lt; 190}. The frequency of this class is _____.</t>
    </r>
  </si>
  <si>
    <t>Group</t>
  </si>
  <si>
    <t>1) Suppose the data on quiz scores will be grouped into five classes. The width of the classes for a frequency distribution or histogram is  ______.</t>
  </si>
  <si>
    <r>
      <t>2) Suppose the data are grouped into five classes, and one of them will be "30 up to 44." that is, {</t>
    </r>
    <r>
      <rPr>
        <i/>
        <sz val="12"/>
        <color theme="1"/>
        <rFont val="Calibri"/>
        <family val="2"/>
        <scheme val="minor"/>
      </rPr>
      <t>x</t>
    </r>
    <r>
      <rPr>
        <sz val="12"/>
        <color theme="1"/>
        <rFont val="Calibri"/>
        <family val="2"/>
        <scheme val="minor"/>
      </rPr>
      <t xml:space="preserve">; 30 ≤ </t>
    </r>
    <r>
      <rPr>
        <i/>
        <sz val="12"/>
        <color theme="1"/>
        <rFont val="Calibri"/>
        <family val="2"/>
        <scheme val="minor"/>
      </rPr>
      <t xml:space="preserve">x </t>
    </r>
    <r>
      <rPr>
        <sz val="12"/>
        <color theme="1"/>
        <rFont val="Calibri"/>
        <family val="2"/>
        <scheme val="minor"/>
      </rPr>
      <t>&lt; 44}. The frequency of this class is _____.</t>
    </r>
  </si>
  <si>
    <r>
      <t>3) Suppose the data are grouped into five classes, and one of them will be "30 up to 44" —that is, {</t>
    </r>
    <r>
      <rPr>
        <i/>
        <sz val="12"/>
        <color theme="1"/>
        <rFont val="Calibri"/>
        <family val="2"/>
        <scheme val="minor"/>
      </rPr>
      <t>x</t>
    </r>
    <r>
      <rPr>
        <sz val="12"/>
        <color theme="1"/>
        <rFont val="Calibri"/>
        <family val="2"/>
        <scheme val="minor"/>
      </rPr>
      <t xml:space="preserve">; 30 ≤ </t>
    </r>
    <r>
      <rPr>
        <i/>
        <sz val="12"/>
        <color theme="1"/>
        <rFont val="Calibri"/>
        <family val="2"/>
        <scheme val="minor"/>
      </rPr>
      <t xml:space="preserve">x </t>
    </r>
    <r>
      <rPr>
        <sz val="12"/>
        <color theme="1"/>
        <rFont val="Calibri"/>
        <family val="2"/>
        <scheme val="minor"/>
      </rPr>
      <t>&lt; 44}. The relative frequency of this class is _____.</t>
    </r>
  </si>
  <si>
    <t>1) Consider a frequency distribution of the data that groups the data in classes of 1400 up to 1600, 1600 up to 1800, 1800 up to 2000, and so on. How many students scored at least 1800 but less than 2000?</t>
  </si>
  <si>
    <t>2) Consider a frequency distribution of the data that groups the data in classes of 1400 up to 1600, 1600 up to 1800, 1800 up to 2000, and so on. What percent of students scored less than 2200?</t>
  </si>
  <si>
    <t>3) Consider a frequency distribution of the data that groups the data in classes of 1400 up to 1600, 1600 up to 1800, 1800 up to 2000, and so on. What is the approximate relative frequency of students who scored more than 1600 but less than 1800?</t>
  </si>
  <si>
    <t>1) The number of stocks with returns of 0% up to 10% is ______.</t>
  </si>
  <si>
    <t>2) The number of stocks with returns of less than 10% is ______.</t>
  </si>
  <si>
    <t>3) The proportion of stocks with returns of 0% up to 10% is ______.</t>
  </si>
  <si>
    <t>4) The proportion of stocks with returns of less than 10% is _____.</t>
  </si>
  <si>
    <t>1) How many of the cars traveled less than 75 miles per hour?</t>
  </si>
  <si>
    <t>2) What proportion of the cars traveled at least 55 but less than 65 miles per hour?</t>
  </si>
  <si>
    <t>1) How many of the students scored at least 70 but less than 90?</t>
  </si>
  <si>
    <t>Answer the following question…</t>
  </si>
  <si>
    <t>1) Approximately what percent of the time did the government add 200,000 or more jobs?</t>
  </si>
  <si>
    <t>1) If Kelly's employs 100 salespeople, how many of these salespeople have sold at least 35 but fewer than 45 cars in the last year?</t>
  </si>
  <si>
    <t>2) If Kelly's employs 100 salespeople, how many of these salespeople have sold at least 45 but fewer than 65 cars in the last year?</t>
  </si>
  <si>
    <t>3) If Kelly's employs 100 salespeople, how many of these salespeople have sold at least 65 cars in the last year?</t>
  </si>
  <si>
    <t>1) How many weeks of data are included in this frequency distribution?</t>
  </si>
  <si>
    <t>1-5</t>
  </si>
  <si>
    <t>6-10</t>
  </si>
  <si>
    <t>11-15</t>
  </si>
  <si>
    <t>1) What percentage of houses has an asking price between $350,000 and under $400,000?</t>
  </si>
  <si>
    <t>2) What percentage of houses has an asking price under $550,000?</t>
  </si>
  <si>
    <t>Sales Prices</t>
  </si>
  <si>
    <t>115 to &lt;140</t>
  </si>
  <si>
    <t>140 to &lt;165</t>
  </si>
  <si>
    <t>190 to &lt;215</t>
  </si>
  <si>
    <t>215 to &lt;240</t>
  </si>
  <si>
    <t>TOTAL</t>
  </si>
  <si>
    <t>165 to &lt;190</t>
  </si>
  <si>
    <t>16 to &lt;30</t>
  </si>
  <si>
    <t>30 to &lt;44</t>
  </si>
  <si>
    <t>44 to &lt;58</t>
  </si>
  <si>
    <t>58 to &lt;72</t>
  </si>
  <si>
    <t>72 to &lt;86</t>
  </si>
  <si>
    <t>1400 to &lt;1600</t>
  </si>
  <si>
    <t>1600 to &lt;1800</t>
  </si>
  <si>
    <t>1800 to &lt;2000</t>
  </si>
  <si>
    <t>2000 to &lt;2200</t>
  </si>
  <si>
    <t>2200 to &lt;2400</t>
  </si>
  <si>
    <t>SAT Scores</t>
  </si>
  <si>
    <t>1) Create a histogram of the data.</t>
  </si>
  <si>
    <t>2) What of the following is the most likely attendance range?</t>
  </si>
  <si>
    <t>Row Labels</t>
  </si>
  <si>
    <t>Grand Total</t>
  </si>
  <si>
    <t>Total</t>
  </si>
  <si>
    <t>Count of Sales Prices</t>
  </si>
  <si>
    <t>115-139</t>
  </si>
  <si>
    <t>165-189</t>
  </si>
  <si>
    <t>190-214</t>
  </si>
  <si>
    <t>215-240</t>
  </si>
  <si>
    <t>140-164</t>
  </si>
  <si>
    <t>Home Prices</t>
  </si>
  <si>
    <t>Count of Scores</t>
  </si>
  <si>
    <t>16-29</t>
  </si>
  <si>
    <t>30-43</t>
  </si>
  <si>
    <t>44-57</t>
  </si>
  <si>
    <t>58-71</t>
  </si>
  <si>
    <t>72-86</t>
  </si>
  <si>
    <t>Count of SAT Scores</t>
  </si>
  <si>
    <t>1400-1599</t>
  </si>
  <si>
    <t>1600-1799</t>
  </si>
  <si>
    <t>1800-1999</t>
  </si>
  <si>
    <t>2000-2199</t>
  </si>
  <si>
    <t>2200-2400</t>
  </si>
  <si>
    <t>Jobs Added (1000s)</t>
  </si>
  <si>
    <t>Asking Price (1000s)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</si>
</sst>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i/>
      <sz val="12"/>
      <color theme="1"/>
      <name val="Calibri"/>
      <family val="2"/>
      <scheme val="minor"/>
    </font>
    <font>
      <u/>
      <sz val="12"/>
      <color theme="10"/>
      <name val="Calibri"/>
      <family val="2"/>
      <scheme val="minor"/>
    </font>
    <font>
      <u/>
      <sz val="12"/>
      <color theme="11"/>
      <name val="Calibri"/>
      <family val="2"/>
      <scheme val="minor"/>
    </font>
  </fonts>
  <fills count="7">
    <fill>
      <patternFill patternType="none"/>
    </fill>
    <fill>
      <patternFill patternType="gray125"/>
    </fill>
    <fill>
      <patternFill patternType="solid">
        <fgColor theme="8" tint="0.79998168889431442"/>
        <bgColor indexed="65"/>
      </patternFill>
    </fill>
    <fill>
      <patternFill patternType="solid">
        <fgColor theme="8" tint="0.59999389629810485"/>
        <bgColor indexed="64"/>
      </patternFill>
    </fill>
    <fill>
      <patternFill patternType="solid">
        <fgColor theme="5" tint="0.59999389629810485"/>
        <bgColor indexed="65"/>
      </patternFill>
    </fill>
    <fill>
      <patternFill patternType="solid">
        <fgColor theme="8" tint="0.59999389629810485"/>
        <bgColor indexed="65"/>
      </patternFill>
    </fill>
    <fill>
      <patternFill patternType="solid">
        <fgColor theme="6"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top style="thin">
        <color theme="6" tint="0.79998168889431442"/>
      </top>
      <bottom style="thin">
        <color theme="6" tint="0.79998168889431442"/>
      </bottom>
      <diagonal/>
    </border>
  </borders>
  <cellStyleXfs count="17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4" fillId="2"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 fillId="2"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28">
    <xf numFmtId="0" fontId="0" fillId="0" borderId="0" xfId="0"/>
    <xf numFmtId="0" fontId="0" fillId="0" borderId="1" xfId="0" applyBorder="1" applyAlignment="1">
      <alignment horizontal="center" vertical="center" wrapText="1"/>
    </xf>
    <xf numFmtId="3" fontId="0" fillId="0" borderId="1" xfId="0" applyNumberFormat="1" applyBorder="1" applyAlignment="1">
      <alignment horizontal="center" vertical="center" wrapText="1"/>
    </xf>
    <xf numFmtId="0" fontId="5" fillId="0" borderId="0" xfId="0" applyFont="1"/>
    <xf numFmtId="0" fontId="0" fillId="0" borderId="0" xfId="0" applyAlignment="1">
      <alignment wrapText="1"/>
    </xf>
    <xf numFmtId="0" fontId="0" fillId="0" borderId="0" xfId="0" applyAlignment="1">
      <alignment horizontal="left"/>
    </xf>
    <xf numFmtId="0" fontId="0" fillId="0" borderId="0" xfId="0" applyFill="1"/>
    <xf numFmtId="0" fontId="5" fillId="3" borderId="2" xfId="11" applyFont="1" applyFill="1" applyBorder="1" applyAlignment="1">
      <alignment horizontal="center" vertical="center" wrapText="1"/>
    </xf>
    <xf numFmtId="0" fontId="4" fillId="3" borderId="2" xfId="11" applyFill="1" applyBorder="1"/>
    <xf numFmtId="0" fontId="5" fillId="0" borderId="0" xfId="0" applyFont="1" applyAlignment="1">
      <alignment horizontal="left"/>
    </xf>
    <xf numFmtId="49" fontId="0" fillId="0" borderId="1" xfId="0" applyNumberFormat="1" applyBorder="1" applyAlignment="1">
      <alignment horizontal="center" vertical="center" wrapText="1"/>
    </xf>
    <xf numFmtId="0" fontId="0" fillId="0" borderId="0" xfId="0" applyNumberFormat="1" applyAlignment="1">
      <alignment wrapText="1"/>
    </xf>
    <xf numFmtId="0" fontId="5" fillId="3" borderId="2" xfId="142" applyFont="1" applyFill="1" applyBorder="1" applyAlignment="1">
      <alignment horizontal="center" vertical="center" wrapText="1"/>
    </xf>
    <xf numFmtId="0" fontId="0" fillId="3" borderId="2" xfId="11" applyFont="1" applyFill="1" applyBorder="1"/>
    <xf numFmtId="2" fontId="4" fillId="3" borderId="2" xfId="11" applyNumberFormat="1" applyFill="1" applyBorder="1"/>
    <xf numFmtId="0" fontId="2" fillId="5" borderId="2" xfId="144" applyBorder="1"/>
    <xf numFmtId="0" fontId="0" fillId="3" borderId="2" xfId="142" applyFont="1" applyFill="1" applyBorder="1"/>
    <xf numFmtId="0" fontId="2" fillId="4" borderId="0" xfId="143" applyAlignment="1">
      <alignment horizontal="center" vertical="center"/>
    </xf>
    <xf numFmtId="9" fontId="2" fillId="4" borderId="0" xfId="165" applyFont="1" applyFill="1" applyAlignment="1">
      <alignment horizontal="center" vertical="center"/>
    </xf>
    <xf numFmtId="2" fontId="2" fillId="4" borderId="0" xfId="143" applyNumberFormat="1" applyAlignment="1">
      <alignment horizontal="center" vertical="center"/>
    </xf>
    <xf numFmtId="0" fontId="2" fillId="5" borderId="1" xfId="144" applyBorder="1" applyAlignment="1">
      <alignment horizontal="center" vertical="center"/>
    </xf>
    <xf numFmtId="0" fontId="0" fillId="6" borderId="0" xfId="0" applyFill="1" applyAlignment="1">
      <alignment vertical="center"/>
    </xf>
    <xf numFmtId="0" fontId="0" fillId="0" borderId="0" xfId="0" pivotButton="1"/>
    <xf numFmtId="0" fontId="0" fillId="0" borderId="3" xfId="0" applyFont="1" applyBorder="1" applyAlignment="1">
      <alignment horizontal="left"/>
    </xf>
    <xf numFmtId="0" fontId="0" fillId="0" borderId="0" xfId="0" applyNumberFormat="1"/>
    <xf numFmtId="0" fontId="0" fillId="0" borderId="3" xfId="0" applyNumberFormat="1" applyFont="1" applyBorder="1"/>
    <xf numFmtId="3" fontId="0" fillId="0" borderId="0" xfId="0" applyNumberFormat="1" applyAlignment="1">
      <alignment horizontal="left"/>
    </xf>
    <xf numFmtId="0" fontId="5" fillId="0" borderId="1" xfId="0" applyFont="1" applyBorder="1" applyAlignment="1">
      <alignment horizontal="center" vertical="center" wrapText="1"/>
    </xf>
  </cellXfs>
  <cellStyles count="174">
    <cellStyle name="20% - Accent5" xfId="11" builtinId="46"/>
    <cellStyle name="20% - Accent5 2" xfId="142"/>
    <cellStyle name="40% - Accent2" xfId="143" builtinId="35"/>
    <cellStyle name="40% - Accent5" xfId="144" builtinId="4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7" builtinId="9" hidden="1"/>
    <cellStyle name="Followed Hyperlink" xfId="169" builtinId="9" hidden="1"/>
    <cellStyle name="Followed Hyperlink" xfId="171" builtinId="9" hidden="1"/>
    <cellStyle name="Followed Hyperlink" xfId="1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6" builtinId="8" hidden="1"/>
    <cellStyle name="Hyperlink" xfId="168" builtinId="8" hidden="1"/>
    <cellStyle name="Hyperlink" xfId="170" builtinId="8" hidden="1"/>
    <cellStyle name="Hyperlink" xfId="172" builtinId="8" hidden="1"/>
    <cellStyle name="Normal" xfId="0" builtinId="0"/>
    <cellStyle name="Percent" xfId="165"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theme" Target="theme/theme1.xml"/><Relationship Id="rId21" Type="http://schemas.openxmlformats.org/officeDocument/2006/relationships/styles" Target="styles.xml"/><Relationship Id="rId22" Type="http://schemas.openxmlformats.org/officeDocument/2006/relationships/sharedStrings" Target="sharedStrings.xml"/><Relationship Id="rId2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pivotCacheDefinition" Target="pivotCache/pivotCacheDefinition1.xml"/><Relationship Id="rId18" Type="http://schemas.openxmlformats.org/officeDocument/2006/relationships/pivotCacheDefinition" Target="pivotCache/pivotCacheDefinition2.xml"/><Relationship Id="rId19" Type="http://schemas.openxmlformats.org/officeDocument/2006/relationships/pivotCacheDefinition" Target="pivotCache/pivotCacheDefinition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baseline="0"/>
              <a:t>Cost of Midwestern Homes</a:t>
            </a:r>
            <a:endParaRPr lang="en-US"/>
          </a:p>
        </c:rich>
      </c:tx>
      <c:layout/>
      <c:overlay val="0"/>
    </c:title>
    <c:autoTitleDeleted val="0"/>
    <c:plotArea>
      <c:layout/>
      <c:barChart>
        <c:barDir val="col"/>
        <c:grouping val="clustered"/>
        <c:varyColors val="0"/>
        <c:ser>
          <c:idx val="0"/>
          <c:order val="0"/>
          <c:tx>
            <c:strRef>
              <c:f>'Midwestern Homes Pivot Table'!$B$14</c:f>
              <c:strCache>
                <c:ptCount val="1"/>
                <c:pt idx="0">
                  <c:v>Frequency</c:v>
                </c:pt>
              </c:strCache>
            </c:strRef>
          </c:tx>
          <c:spPr>
            <a:ln>
              <a:solidFill>
                <a:schemeClr val="tx2"/>
              </a:solidFill>
            </a:ln>
          </c:spPr>
          <c:invertIfNegative val="0"/>
          <c:cat>
            <c:strRef>
              <c:f>'Midwestern Homes Pivot Table'!$A$15:$A$19</c:f>
              <c:strCache>
                <c:ptCount val="5"/>
                <c:pt idx="0">
                  <c:v>115-139</c:v>
                </c:pt>
                <c:pt idx="1">
                  <c:v>140-164</c:v>
                </c:pt>
                <c:pt idx="2">
                  <c:v>165-189</c:v>
                </c:pt>
                <c:pt idx="3">
                  <c:v>190-214</c:v>
                </c:pt>
                <c:pt idx="4">
                  <c:v>215-240</c:v>
                </c:pt>
              </c:strCache>
            </c:strRef>
          </c:cat>
          <c:val>
            <c:numRef>
              <c:f>'Midwestern Homes Pivot Table'!$B$15:$B$19</c:f>
              <c:numCache>
                <c:formatCode>General</c:formatCode>
                <c:ptCount val="5"/>
                <c:pt idx="0">
                  <c:v>7.0</c:v>
                </c:pt>
                <c:pt idx="1">
                  <c:v>0.0</c:v>
                </c:pt>
                <c:pt idx="2">
                  <c:v>7.0</c:v>
                </c:pt>
                <c:pt idx="3">
                  <c:v>4.0</c:v>
                </c:pt>
                <c:pt idx="4">
                  <c:v>6.0</c:v>
                </c:pt>
              </c:numCache>
            </c:numRef>
          </c:val>
        </c:ser>
        <c:dLbls>
          <c:showLegendKey val="0"/>
          <c:showVal val="0"/>
          <c:showCatName val="0"/>
          <c:showSerName val="0"/>
          <c:showPercent val="0"/>
          <c:showBubbleSize val="0"/>
        </c:dLbls>
        <c:gapWidth val="0"/>
        <c:axId val="2101090024"/>
        <c:axId val="2101096920"/>
      </c:barChart>
      <c:catAx>
        <c:axId val="2101090024"/>
        <c:scaling>
          <c:orientation val="minMax"/>
        </c:scaling>
        <c:delete val="0"/>
        <c:axPos val="b"/>
        <c:title>
          <c:tx>
            <c:rich>
              <a:bodyPr/>
              <a:lstStyle/>
              <a:p>
                <a:pPr>
                  <a:defRPr/>
                </a:pPr>
                <a:r>
                  <a:rPr lang="en-US"/>
                  <a:t>Price ($1000s)</a:t>
                </a:r>
              </a:p>
            </c:rich>
          </c:tx>
          <c:layout/>
          <c:overlay val="0"/>
        </c:title>
        <c:majorTickMark val="out"/>
        <c:minorTickMark val="none"/>
        <c:tickLblPos val="nextTo"/>
        <c:crossAx val="2101096920"/>
        <c:crosses val="autoZero"/>
        <c:auto val="1"/>
        <c:lblAlgn val="ctr"/>
        <c:lblOffset val="100"/>
        <c:noMultiLvlLbl val="0"/>
      </c:catAx>
      <c:valAx>
        <c:axId val="2101096920"/>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2101090024"/>
        <c:crosses val="autoZero"/>
        <c:crossBetween val="between"/>
      </c:valAx>
      <c:spPr>
        <a:noFill/>
        <a:ln w="25400">
          <a:noFill/>
        </a:ln>
      </c:spPr>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Quiz Scores</a:t>
            </a:r>
          </a:p>
        </c:rich>
      </c:tx>
      <c:layout/>
      <c:overlay val="0"/>
    </c:title>
    <c:autoTitleDeleted val="0"/>
    <c:plotArea>
      <c:layout/>
      <c:barChart>
        <c:barDir val="col"/>
        <c:grouping val="clustered"/>
        <c:varyColors val="0"/>
        <c:ser>
          <c:idx val="0"/>
          <c:order val="0"/>
          <c:spPr>
            <a:ln>
              <a:solidFill>
                <a:schemeClr val="tx2"/>
              </a:solidFill>
            </a:ln>
          </c:spPr>
          <c:invertIfNegative val="0"/>
          <c:cat>
            <c:strRef>
              <c:f>'Statistics Quiz Pivot Table'!$A$5:$A$9</c:f>
              <c:strCache>
                <c:ptCount val="5"/>
                <c:pt idx="0">
                  <c:v>16-29</c:v>
                </c:pt>
                <c:pt idx="1">
                  <c:v>30-43</c:v>
                </c:pt>
                <c:pt idx="2">
                  <c:v>44-57</c:v>
                </c:pt>
                <c:pt idx="3">
                  <c:v>58-71</c:v>
                </c:pt>
                <c:pt idx="4">
                  <c:v>72-86</c:v>
                </c:pt>
              </c:strCache>
            </c:strRef>
          </c:cat>
          <c:val>
            <c:numRef>
              <c:f>'Statistics Quiz Pivot Table'!$B$5:$B$9</c:f>
              <c:numCache>
                <c:formatCode>General</c:formatCode>
                <c:ptCount val="5"/>
                <c:pt idx="0">
                  <c:v>3.0</c:v>
                </c:pt>
                <c:pt idx="1">
                  <c:v>4.0</c:v>
                </c:pt>
                <c:pt idx="2">
                  <c:v>6.0</c:v>
                </c:pt>
                <c:pt idx="3">
                  <c:v>3.0</c:v>
                </c:pt>
                <c:pt idx="4">
                  <c:v>4.0</c:v>
                </c:pt>
              </c:numCache>
            </c:numRef>
          </c:val>
        </c:ser>
        <c:dLbls>
          <c:showLegendKey val="0"/>
          <c:showVal val="0"/>
          <c:showCatName val="0"/>
          <c:showSerName val="0"/>
          <c:showPercent val="0"/>
          <c:showBubbleSize val="0"/>
        </c:dLbls>
        <c:gapWidth val="0"/>
        <c:axId val="2101191928"/>
        <c:axId val="2101197400"/>
      </c:barChart>
      <c:catAx>
        <c:axId val="2101191928"/>
        <c:scaling>
          <c:orientation val="minMax"/>
        </c:scaling>
        <c:delete val="0"/>
        <c:axPos val="b"/>
        <c:title>
          <c:tx>
            <c:rich>
              <a:bodyPr/>
              <a:lstStyle/>
              <a:p>
                <a:pPr>
                  <a:defRPr/>
                </a:pPr>
                <a:r>
                  <a:rPr lang="en-US"/>
                  <a:t>Scores (%)</a:t>
                </a:r>
              </a:p>
            </c:rich>
          </c:tx>
          <c:layout/>
          <c:overlay val="0"/>
        </c:title>
        <c:majorTickMark val="out"/>
        <c:minorTickMark val="none"/>
        <c:tickLblPos val="nextTo"/>
        <c:crossAx val="2101197400"/>
        <c:crosses val="autoZero"/>
        <c:auto val="1"/>
        <c:lblAlgn val="ctr"/>
        <c:lblOffset val="100"/>
        <c:noMultiLvlLbl val="0"/>
      </c:catAx>
      <c:valAx>
        <c:axId val="2101197400"/>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2101191928"/>
        <c:crosses val="autoZero"/>
        <c:crossBetween val="between"/>
      </c:valAx>
    </c:plotArea>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Esatside HS SAT Scores</a:t>
            </a:r>
          </a:p>
        </c:rich>
      </c:tx>
      <c:layout/>
      <c:overlay val="0"/>
    </c:title>
    <c:autoTitleDeleted val="0"/>
    <c:plotArea>
      <c:layout/>
      <c:barChart>
        <c:barDir val="col"/>
        <c:grouping val="clustered"/>
        <c:varyColors val="0"/>
        <c:ser>
          <c:idx val="0"/>
          <c:order val="0"/>
          <c:spPr>
            <a:ln>
              <a:solidFill>
                <a:schemeClr val="tx2"/>
              </a:solidFill>
            </a:ln>
          </c:spPr>
          <c:invertIfNegative val="0"/>
          <c:cat>
            <c:strRef>
              <c:f>'Eastside HS Pivot Table'!$A$5:$A$9</c:f>
              <c:strCache>
                <c:ptCount val="5"/>
                <c:pt idx="0">
                  <c:v>1400-1599</c:v>
                </c:pt>
                <c:pt idx="1">
                  <c:v>1600-1799</c:v>
                </c:pt>
                <c:pt idx="2">
                  <c:v>1800-1999</c:v>
                </c:pt>
                <c:pt idx="3">
                  <c:v>2000-2199</c:v>
                </c:pt>
                <c:pt idx="4">
                  <c:v>2200-2400</c:v>
                </c:pt>
              </c:strCache>
            </c:strRef>
          </c:cat>
          <c:val>
            <c:numRef>
              <c:f>'Eastside HS Pivot Table'!$B$5:$B$9</c:f>
              <c:numCache>
                <c:formatCode>General</c:formatCode>
                <c:ptCount val="5"/>
                <c:pt idx="0">
                  <c:v>5.0</c:v>
                </c:pt>
                <c:pt idx="1">
                  <c:v>7.0</c:v>
                </c:pt>
                <c:pt idx="2">
                  <c:v>12.0</c:v>
                </c:pt>
                <c:pt idx="3">
                  <c:v>3.0</c:v>
                </c:pt>
                <c:pt idx="4">
                  <c:v>3.0</c:v>
                </c:pt>
              </c:numCache>
            </c:numRef>
          </c:val>
        </c:ser>
        <c:dLbls>
          <c:showLegendKey val="0"/>
          <c:showVal val="0"/>
          <c:showCatName val="0"/>
          <c:showSerName val="0"/>
          <c:showPercent val="0"/>
          <c:showBubbleSize val="0"/>
        </c:dLbls>
        <c:gapWidth val="0"/>
        <c:axId val="2101275336"/>
        <c:axId val="2101280744"/>
      </c:barChart>
      <c:catAx>
        <c:axId val="2101275336"/>
        <c:scaling>
          <c:orientation val="minMax"/>
        </c:scaling>
        <c:delete val="0"/>
        <c:axPos val="b"/>
        <c:title>
          <c:tx>
            <c:rich>
              <a:bodyPr/>
              <a:lstStyle/>
              <a:p>
                <a:pPr>
                  <a:defRPr/>
                </a:pPr>
                <a:r>
                  <a:rPr lang="en-US"/>
                  <a:t>SAT Scores</a:t>
                </a:r>
              </a:p>
            </c:rich>
          </c:tx>
          <c:layout/>
          <c:overlay val="0"/>
        </c:title>
        <c:majorTickMark val="out"/>
        <c:minorTickMark val="none"/>
        <c:tickLblPos val="nextTo"/>
        <c:crossAx val="2101280744"/>
        <c:crosses val="autoZero"/>
        <c:auto val="1"/>
        <c:lblAlgn val="ctr"/>
        <c:lblOffset val="100"/>
        <c:noMultiLvlLbl val="0"/>
      </c:catAx>
      <c:valAx>
        <c:axId val="2101280744"/>
        <c:scaling>
          <c:orientation val="minMax"/>
        </c:scaling>
        <c:delete val="0"/>
        <c:axPos val="l"/>
        <c:majorGridlines/>
        <c:title>
          <c:tx>
            <c:rich>
              <a:bodyPr rot="-5400000" vert="horz"/>
              <a:lstStyle/>
              <a:p>
                <a:pPr>
                  <a:defRPr/>
                </a:pPr>
                <a:r>
                  <a:rPr lang="en-US"/>
                  <a:t>Frequency</a:t>
                </a:r>
              </a:p>
            </c:rich>
          </c:tx>
          <c:layout/>
          <c:overlay val="0"/>
        </c:title>
        <c:numFmt formatCode="General" sourceLinked="1"/>
        <c:majorTickMark val="out"/>
        <c:minorTickMark val="none"/>
        <c:tickLblPos val="nextTo"/>
        <c:crossAx val="2101275336"/>
        <c:crosses val="autoZero"/>
        <c:crossBetween val="between"/>
      </c:valAx>
    </c:plotArea>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Attendance</a:t>
            </a:r>
            <a:r>
              <a:rPr lang="en-US" baseline="0"/>
              <a:t> in July and August</a:t>
            </a:r>
            <a:endParaRPr lang="en-US"/>
          </a:p>
        </c:rich>
      </c:tx>
      <c:layout/>
      <c:overlay val="0"/>
    </c:title>
    <c:autoTitleDeleted val="0"/>
    <c:plotArea>
      <c:layout/>
      <c:barChart>
        <c:barDir val="col"/>
        <c:grouping val="clustered"/>
        <c:varyColors val="0"/>
        <c:ser>
          <c:idx val="0"/>
          <c:order val="0"/>
          <c:spPr>
            <a:ln>
              <a:solidFill>
                <a:schemeClr val="tx2"/>
              </a:solidFill>
            </a:ln>
          </c:spPr>
          <c:invertIfNegative val="0"/>
          <c:cat>
            <c:strRef>
              <c:f>'Water Park'!$C$4:$C$9</c:f>
              <c:strCache>
                <c:ptCount val="6"/>
                <c:pt idx="0">
                  <c:v>1,000 up to 1,250</c:v>
                </c:pt>
                <c:pt idx="1">
                  <c:v>1,250 up to 1,500</c:v>
                </c:pt>
                <c:pt idx="2">
                  <c:v>1,500 up to 1,750</c:v>
                </c:pt>
                <c:pt idx="3">
                  <c:v>1,750 up to 2,000</c:v>
                </c:pt>
                <c:pt idx="4">
                  <c:v>2,000 up to 2,250</c:v>
                </c:pt>
                <c:pt idx="5">
                  <c:v>2,250 up to 2,500</c:v>
                </c:pt>
              </c:strCache>
            </c:strRef>
          </c:cat>
          <c:val>
            <c:numRef>
              <c:f>'Water Park'!$D$4:$D$9</c:f>
              <c:numCache>
                <c:formatCode>General</c:formatCode>
                <c:ptCount val="6"/>
                <c:pt idx="0">
                  <c:v>5.0</c:v>
                </c:pt>
                <c:pt idx="1">
                  <c:v>6.0</c:v>
                </c:pt>
                <c:pt idx="2">
                  <c:v>10.0</c:v>
                </c:pt>
                <c:pt idx="3">
                  <c:v>20.0</c:v>
                </c:pt>
                <c:pt idx="4">
                  <c:v>15.0</c:v>
                </c:pt>
                <c:pt idx="5">
                  <c:v>4.0</c:v>
                </c:pt>
              </c:numCache>
            </c:numRef>
          </c:val>
          <c:extLst xmlns:c16r2="http://schemas.microsoft.com/office/drawing/2015/06/chart">
            <c:ext xmlns:c16="http://schemas.microsoft.com/office/drawing/2014/chart" uri="{C3380CC4-5D6E-409C-BE32-E72D297353CC}">
              <c16:uniqueId val="{00000000-90FA-4196-B49A-79D3561F0981}"/>
            </c:ext>
          </c:extLst>
        </c:ser>
        <c:dLbls>
          <c:showLegendKey val="0"/>
          <c:showVal val="0"/>
          <c:showCatName val="0"/>
          <c:showSerName val="0"/>
          <c:showPercent val="0"/>
          <c:showBubbleSize val="0"/>
        </c:dLbls>
        <c:gapWidth val="0"/>
        <c:axId val="2100352168"/>
        <c:axId val="2100346728"/>
      </c:barChart>
      <c:catAx>
        <c:axId val="2100352168"/>
        <c:scaling>
          <c:orientation val="minMax"/>
        </c:scaling>
        <c:delete val="0"/>
        <c:axPos val="b"/>
        <c:title>
          <c:tx>
            <c:rich>
              <a:bodyPr/>
              <a:lstStyle/>
              <a:p>
                <a:pPr>
                  <a:defRPr/>
                </a:pPr>
                <a:r>
                  <a:rPr lang="en-US"/>
                  <a:t>Attendance</a:t>
                </a:r>
              </a:p>
            </c:rich>
          </c:tx>
          <c:layout/>
          <c:overlay val="0"/>
        </c:title>
        <c:numFmt formatCode="General" sourceLinked="0"/>
        <c:majorTickMark val="out"/>
        <c:minorTickMark val="none"/>
        <c:tickLblPos val="nextTo"/>
        <c:crossAx val="2100346728"/>
        <c:crosses val="autoZero"/>
        <c:auto val="1"/>
        <c:lblAlgn val="ctr"/>
        <c:lblOffset val="100"/>
        <c:noMultiLvlLbl val="0"/>
      </c:catAx>
      <c:valAx>
        <c:axId val="2100346728"/>
        <c:scaling>
          <c:orientation val="minMax"/>
        </c:scaling>
        <c:delete val="0"/>
        <c:axPos val="l"/>
        <c:title>
          <c:tx>
            <c:rich>
              <a:bodyPr rot="-5400000" vert="horz"/>
              <a:lstStyle/>
              <a:p>
                <a:pPr>
                  <a:defRPr/>
                </a:pPr>
                <a:r>
                  <a:rPr lang="en-US"/>
                  <a:t>Frequency</a:t>
                </a:r>
              </a:p>
            </c:rich>
          </c:tx>
          <c:layout/>
          <c:overlay val="0"/>
        </c:title>
        <c:numFmt formatCode="General" sourceLinked="1"/>
        <c:majorTickMark val="out"/>
        <c:minorTickMark val="none"/>
        <c:tickLblPos val="nextTo"/>
        <c:crossAx val="2100352168"/>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6</xdr:col>
      <xdr:colOff>292099</xdr:colOff>
      <xdr:row>3</xdr:row>
      <xdr:rowOff>12700</xdr:rowOff>
    </xdr:from>
    <xdr:to>
      <xdr:col>14</xdr:col>
      <xdr:colOff>366182</xdr:colOff>
      <xdr:row>24</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660400</xdr:colOff>
      <xdr:row>10</xdr:row>
      <xdr:rowOff>69850</xdr:rowOff>
    </xdr:from>
    <xdr:to>
      <xdr:col>8</xdr:col>
      <xdr:colOff>279400</xdr:colOff>
      <xdr:row>24</xdr:row>
      <xdr:rowOff>146050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749299</xdr:colOff>
      <xdr:row>6</xdr:row>
      <xdr:rowOff>57150</xdr:rowOff>
    </xdr:from>
    <xdr:to>
      <xdr:col>10</xdr:col>
      <xdr:colOff>378882</xdr:colOff>
      <xdr:row>25</xdr:row>
      <xdr:rowOff>177800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723900</xdr:colOff>
      <xdr:row>8</xdr:row>
      <xdr:rowOff>152400</xdr:rowOff>
    </xdr:from>
    <xdr:to>
      <xdr:col>11</xdr:col>
      <xdr:colOff>685800</xdr:colOff>
      <xdr:row>29</xdr:row>
      <xdr:rowOff>152400</xdr:rowOff>
    </xdr:to>
    <xdr:graphicFrame macro="">
      <xdr:nvGraphicFramePr>
        <xdr:cNvPr id="2" name="Chart 1">
          <a:extLst>
            <a:ext uri="{FF2B5EF4-FFF2-40B4-BE49-F238E27FC236}">
              <a16:creationId xmlns=""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7</xdr:col>
      <xdr:colOff>723900</xdr:colOff>
      <xdr:row>22</xdr:row>
      <xdr:rowOff>12700</xdr:rowOff>
    </xdr:to>
    <xdr:pic>
      <xdr:nvPicPr>
        <xdr:cNvPr id="6145" name="Picture 1" descr="icture">
          <a:extLst>
            <a:ext uri="{FF2B5EF4-FFF2-40B4-BE49-F238E27FC236}">
              <a16:creationId xmlns="" xmlns:a16="http://schemas.microsoft.com/office/drawing/2014/main" id="{00000000-0008-0000-0D00-0000011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6502400" cy="3822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2</xdr:row>
      <xdr:rowOff>0</xdr:rowOff>
    </xdr:from>
    <xdr:to>
      <xdr:col>22</xdr:col>
      <xdr:colOff>698500</xdr:colOff>
      <xdr:row>20</xdr:row>
      <xdr:rowOff>139700</xdr:rowOff>
    </xdr:to>
    <xdr:pic>
      <xdr:nvPicPr>
        <xdr:cNvPr id="6146" name="Picture 2" descr="icture">
          <a:extLst>
            <a:ext uri="{FF2B5EF4-FFF2-40B4-BE49-F238E27FC236}">
              <a16:creationId xmlns="" xmlns:a16="http://schemas.microsoft.com/office/drawing/2014/main" id="{00000000-0008-0000-0D00-0000021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557000" y="381000"/>
          <a:ext cx="7302500" cy="356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139700</xdr:colOff>
      <xdr:row>28</xdr:row>
      <xdr:rowOff>101600</xdr:rowOff>
    </xdr:from>
    <xdr:to>
      <xdr:col>8</xdr:col>
      <xdr:colOff>342900</xdr:colOff>
      <xdr:row>45</xdr:row>
      <xdr:rowOff>165100</xdr:rowOff>
    </xdr:to>
    <xdr:pic>
      <xdr:nvPicPr>
        <xdr:cNvPr id="6147" name="Picture 3" descr="icture">
          <a:extLst>
            <a:ext uri="{FF2B5EF4-FFF2-40B4-BE49-F238E27FC236}">
              <a16:creationId xmlns="" xmlns:a16="http://schemas.microsoft.com/office/drawing/2014/main" id="{00000000-0008-0000-0D00-00000318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9700" y="5435600"/>
          <a:ext cx="6807200" cy="330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Lisa Over" refreshedDate="43087.739169675922" createdVersion="4" refreshedVersion="4" minRefreshableVersion="3" recordCount="24">
  <cacheSource type="worksheet">
    <worksheetSource ref="B11:B35" sheet="Midwestern Homes"/>
  </cacheSource>
  <cacheFields count="1">
    <cacheField name="Sales Prices" numFmtId="0">
      <sharedItems containsSemiMixedTypes="0" containsString="0" containsNumber="1" containsInteger="1" minValue="115" maxValue="239" count="21">
        <n v="115"/>
        <n v="122"/>
        <n v="125"/>
        <n v="127"/>
        <n v="135"/>
        <n v="139"/>
        <n v="165"/>
        <n v="170"/>
        <n v="172"/>
        <n v="181"/>
        <n v="187"/>
        <n v="188"/>
        <n v="195"/>
        <n v="196"/>
        <n v="199"/>
        <n v="210"/>
        <n v="228"/>
        <n v="229"/>
        <n v="230"/>
        <n v="237"/>
        <n v="239"/>
      </sharedItems>
      <fieldGroup base="0">
        <rangePr autoEnd="0" startNum="115" endNum="240" groupInterval="25"/>
        <groupItems count="7">
          <s v="&lt;115"/>
          <s v="115-139"/>
          <s v="140-164"/>
          <s v="165-189"/>
          <s v="190-214"/>
          <s v="215-240"/>
          <s v="&gt;240"/>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Lisa Over" refreshedDate="43087.745595138891" createdVersion="4" refreshedVersion="4" minRefreshableVersion="3" recordCount="20">
  <cacheSource type="worksheet">
    <worksheetSource ref="B11:B31" sheet="Statistics Quiz"/>
  </cacheSource>
  <cacheFields count="1">
    <cacheField name="Scores" numFmtId="0">
      <sharedItems containsSemiMixedTypes="0" containsString="0" containsNumber="1" containsInteger="1" minValue="16" maxValue="84" count="17">
        <n v="16"/>
        <n v="17"/>
        <n v="32"/>
        <n v="33"/>
        <n v="37"/>
        <n v="44"/>
        <n v="45"/>
        <n v="47"/>
        <n v="55"/>
        <n v="56"/>
        <n v="62"/>
        <n v="66"/>
        <n v="70"/>
        <n v="72"/>
        <n v="74"/>
        <n v="82"/>
        <n v="84"/>
      </sharedItems>
      <fieldGroup base="0">
        <rangePr autoEnd="0" startNum="16" endNum="86" groupInterval="14"/>
        <groupItems count="7">
          <s v="&lt;16"/>
          <s v="16-29"/>
          <s v="30-43"/>
          <s v="44-57"/>
          <s v="58-71"/>
          <s v="72-86"/>
          <s v="&gt;86"/>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isa Over" refreshedDate="43087.748416898146" createdVersion="4" refreshedVersion="4" minRefreshableVersion="3" recordCount="30">
  <cacheSource type="worksheet">
    <worksheetSource ref="B12:B42" sheet="Eastside HS"/>
  </cacheSource>
  <cacheFields count="1">
    <cacheField name="SAT Scores" numFmtId="3">
      <sharedItems containsSemiMixedTypes="0" containsString="0" containsNumber="1" containsInteger="1" minValue="1450" maxValue="2390" count="26">
        <n v="1450"/>
        <n v="1620"/>
        <n v="1800"/>
        <n v="1740"/>
        <n v="1650"/>
        <n v="1710"/>
        <n v="1900"/>
        <n v="1910"/>
        <n v="1950"/>
        <n v="1820"/>
        <n v="2010"/>
        <n v="1780"/>
        <n v="1840"/>
        <n v="1490"/>
        <n v="1590"/>
        <n v="2350"/>
        <n v="2260"/>
        <n v="1870"/>
        <n v="1530"/>
        <n v="1480"/>
        <n v="2390"/>
        <n v="1640"/>
        <n v="1830"/>
        <n v="2000"/>
        <n v="1980"/>
        <n v="2100"/>
      </sharedItems>
      <fieldGroup base="0">
        <rangePr autoStart="0" autoEnd="0" startNum="1400" endNum="2400" groupInterval="200"/>
        <groupItems count="7">
          <s v="&lt;1400"/>
          <s v="1400-1599"/>
          <s v="1600-1799"/>
          <s v="1800-1999"/>
          <s v="2000-2199"/>
          <s v="2200-2400"/>
          <s v="&gt;24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
  <r>
    <x v="0"/>
  </r>
  <r>
    <x v="1"/>
  </r>
  <r>
    <x v="2"/>
  </r>
  <r>
    <x v="3"/>
  </r>
  <r>
    <x v="4"/>
  </r>
  <r>
    <x v="5"/>
  </r>
  <r>
    <x v="5"/>
  </r>
  <r>
    <x v="6"/>
  </r>
  <r>
    <x v="7"/>
  </r>
  <r>
    <x v="7"/>
  </r>
  <r>
    <x v="8"/>
  </r>
  <r>
    <x v="9"/>
  </r>
  <r>
    <x v="10"/>
  </r>
  <r>
    <x v="11"/>
  </r>
  <r>
    <x v="12"/>
  </r>
  <r>
    <x v="13"/>
  </r>
  <r>
    <x v="14"/>
  </r>
  <r>
    <x v="15"/>
  </r>
  <r>
    <x v="16"/>
  </r>
  <r>
    <x v="17"/>
  </r>
  <r>
    <x v="18"/>
  </r>
  <r>
    <x v="19"/>
  </r>
  <r>
    <x v="20"/>
  </r>
  <r>
    <x v="20"/>
  </r>
</pivotCacheRecords>
</file>

<file path=xl/pivotCache/pivotCacheRecords2.xml><?xml version="1.0" encoding="utf-8"?>
<pivotCacheRecords xmlns="http://schemas.openxmlformats.org/spreadsheetml/2006/main" xmlns:r="http://schemas.openxmlformats.org/officeDocument/2006/relationships" count="20">
  <r>
    <x v="0"/>
  </r>
  <r>
    <x v="0"/>
  </r>
  <r>
    <x v="1"/>
  </r>
  <r>
    <x v="2"/>
  </r>
  <r>
    <x v="2"/>
  </r>
  <r>
    <x v="3"/>
  </r>
  <r>
    <x v="4"/>
  </r>
  <r>
    <x v="5"/>
  </r>
  <r>
    <x v="6"/>
  </r>
  <r>
    <x v="7"/>
  </r>
  <r>
    <x v="8"/>
  </r>
  <r>
    <x v="9"/>
  </r>
  <r>
    <x v="9"/>
  </r>
  <r>
    <x v="10"/>
  </r>
  <r>
    <x v="11"/>
  </r>
  <r>
    <x v="12"/>
  </r>
  <r>
    <x v="13"/>
  </r>
  <r>
    <x v="14"/>
  </r>
  <r>
    <x v="15"/>
  </r>
  <r>
    <x v="16"/>
  </r>
</pivotCacheRecords>
</file>

<file path=xl/pivotCache/pivotCacheRecords3.xml><?xml version="1.0" encoding="utf-8"?>
<pivotCacheRecords xmlns="http://schemas.openxmlformats.org/spreadsheetml/2006/main" xmlns:r="http://schemas.openxmlformats.org/officeDocument/2006/relationships" count="30">
  <r>
    <x v="0"/>
  </r>
  <r>
    <x v="1"/>
  </r>
  <r>
    <x v="2"/>
  </r>
  <r>
    <x v="3"/>
  </r>
  <r>
    <x v="4"/>
  </r>
  <r>
    <x v="5"/>
  </r>
  <r>
    <x v="6"/>
  </r>
  <r>
    <x v="7"/>
  </r>
  <r>
    <x v="8"/>
  </r>
  <r>
    <x v="9"/>
  </r>
  <r>
    <x v="2"/>
  </r>
  <r>
    <x v="10"/>
  </r>
  <r>
    <x v="11"/>
  </r>
  <r>
    <x v="12"/>
  </r>
  <r>
    <x v="13"/>
  </r>
  <r>
    <x v="14"/>
  </r>
  <r>
    <x v="15"/>
  </r>
  <r>
    <x v="16"/>
  </r>
  <r>
    <x v="17"/>
  </r>
  <r>
    <x v="18"/>
  </r>
  <r>
    <x v="1"/>
  </r>
  <r>
    <x v="19"/>
  </r>
  <r>
    <x v="20"/>
  </r>
  <r>
    <x v="21"/>
  </r>
  <r>
    <x v="22"/>
  </r>
  <r>
    <x v="8"/>
  </r>
  <r>
    <x v="23"/>
  </r>
  <r>
    <x v="22"/>
  </r>
  <r>
    <x v="24"/>
  </r>
  <r>
    <x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9" firstHeaderRow="2" firstDataRow="2" firstDataCol="1"/>
  <pivotFields count="1">
    <pivotField axis="axisRow" dataField="1" showAll="0">
      <items count="8">
        <item x="0"/>
        <item x="1"/>
        <item x="2"/>
        <item x="3"/>
        <item x="4"/>
        <item x="5"/>
        <item x="6"/>
        <item t="default"/>
      </items>
    </pivotField>
  </pivotFields>
  <rowFields count="1">
    <field x="0"/>
  </rowFields>
  <rowItems count="5">
    <i>
      <x v="1"/>
    </i>
    <i>
      <x v="3"/>
    </i>
    <i>
      <x v="4"/>
    </i>
    <i>
      <x v="5"/>
    </i>
    <i t="grand">
      <x/>
    </i>
  </rowItems>
  <colItems count="1">
    <i/>
  </colItems>
  <dataFields count="1">
    <dataField name="Count of Sales Prices"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0" firstHeaderRow="2" firstDataRow="2" firstDataCol="1"/>
  <pivotFields count="1">
    <pivotField axis="axisRow" dataField="1" showAll="0">
      <items count="8">
        <item x="0"/>
        <item x="1"/>
        <item x="2"/>
        <item x="3"/>
        <item x="4"/>
        <item x="5"/>
        <item x="6"/>
        <item t="default"/>
      </items>
    </pivotField>
  </pivotFields>
  <rowFields count="1">
    <field x="0"/>
  </rowFields>
  <rowItems count="6">
    <i>
      <x v="1"/>
    </i>
    <i>
      <x v="2"/>
    </i>
    <i>
      <x v="3"/>
    </i>
    <i>
      <x v="4"/>
    </i>
    <i>
      <x v="5"/>
    </i>
    <i t="grand">
      <x/>
    </i>
  </rowItems>
  <colItems count="1">
    <i/>
  </colItems>
  <dataFields count="1">
    <dataField name="Count of Scores"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0" firstHeaderRow="2" firstDataRow="2" firstDataCol="1"/>
  <pivotFields count="1">
    <pivotField axis="axisRow" dataField="1" numFmtId="3" showAll="0">
      <items count="8">
        <item x="0"/>
        <item x="1"/>
        <item x="2"/>
        <item x="3"/>
        <item x="4"/>
        <item x="5"/>
        <item x="6"/>
        <item t="default"/>
      </items>
    </pivotField>
  </pivotFields>
  <rowFields count="1">
    <field x="0"/>
  </rowFields>
  <rowItems count="6">
    <i>
      <x v="1"/>
    </i>
    <i>
      <x v="2"/>
    </i>
    <i>
      <x v="3"/>
    </i>
    <i>
      <x v="4"/>
    </i>
    <i>
      <x v="5"/>
    </i>
    <i t="grand">
      <x/>
    </i>
  </rowItems>
  <colItems count="1">
    <i/>
  </colItems>
  <dataFields count="1">
    <dataField name="Count of SAT Scores"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1:J37"/>
  <sheetViews>
    <sheetView tabSelected="1" workbookViewId="0">
      <selection activeCell="B7" sqref="B7"/>
    </sheetView>
  </sheetViews>
  <sheetFormatPr baseColWidth="10" defaultColWidth="11" defaultRowHeight="15" x14ac:dyDescent="0"/>
  <cols>
    <col min="1" max="1" width="71.83203125" customWidth="1"/>
    <col min="2" max="2" width="7.83203125" customWidth="1"/>
    <col min="5" max="5" width="12" bestFit="1" customWidth="1"/>
    <col min="13" max="13" width="17.6640625" bestFit="1" customWidth="1"/>
  </cols>
  <sheetData>
    <row r="1" spans="1:10">
      <c r="A1" t="s">
        <v>1</v>
      </c>
    </row>
    <row r="3" spans="1:10">
      <c r="A3" s="6" t="s">
        <v>67</v>
      </c>
      <c r="C3" s="1">
        <v>187</v>
      </c>
      <c r="D3" s="1">
        <v>125</v>
      </c>
      <c r="E3" s="1">
        <v>165</v>
      </c>
      <c r="F3" s="1">
        <v>170</v>
      </c>
      <c r="G3" s="1">
        <v>230</v>
      </c>
      <c r="H3" s="1">
        <v>139</v>
      </c>
      <c r="I3" s="1">
        <v>195</v>
      </c>
      <c r="J3" s="1">
        <v>229</v>
      </c>
    </row>
    <row r="4" spans="1:10">
      <c r="A4" t="s">
        <v>69</v>
      </c>
      <c r="C4" s="1">
        <v>122</v>
      </c>
      <c r="D4" s="1">
        <v>181</v>
      </c>
      <c r="E4" s="1">
        <v>196</v>
      </c>
      <c r="F4" s="1">
        <v>237</v>
      </c>
      <c r="G4" s="1">
        <v>115</v>
      </c>
      <c r="H4" s="1">
        <v>199</v>
      </c>
      <c r="I4" s="1">
        <v>170</v>
      </c>
      <c r="J4" s="1">
        <v>239</v>
      </c>
    </row>
    <row r="5" spans="1:10">
      <c r="A5" t="s">
        <v>70</v>
      </c>
      <c r="C5" s="1">
        <v>239</v>
      </c>
      <c r="D5" s="1">
        <v>135</v>
      </c>
      <c r="E5" s="1">
        <v>188</v>
      </c>
      <c r="F5" s="1">
        <v>210</v>
      </c>
      <c r="G5" s="1">
        <v>228</v>
      </c>
      <c r="H5" s="1">
        <v>172</v>
      </c>
      <c r="I5" s="1">
        <v>127</v>
      </c>
      <c r="J5" s="1">
        <v>139</v>
      </c>
    </row>
    <row r="7" spans="1:10" ht="50" customHeight="1">
      <c r="A7" s="4" t="s">
        <v>68</v>
      </c>
      <c r="B7" s="17">
        <f>(B35-B12)/5</f>
        <v>24.8</v>
      </c>
    </row>
    <row r="8" spans="1:10" ht="49" customHeight="1">
      <c r="A8" s="4" t="s">
        <v>72</v>
      </c>
      <c r="B8" s="19">
        <f>COUNTIFS(B12:B35, "&gt;=115", B12:B35, "&lt;140")/COUNT(B12:B35)</f>
        <v>0.29166666666666669</v>
      </c>
    </row>
    <row r="9" spans="1:10" ht="53" customHeight="1">
      <c r="A9" s="4" t="s">
        <v>73</v>
      </c>
      <c r="B9" s="17">
        <f>COUNTIFS(B12:B35, "&gt;=165", B12:B35, "&lt;190")</f>
        <v>7</v>
      </c>
    </row>
    <row r="10" spans="1:10" ht="45">
      <c r="E10" s="7" t="s">
        <v>74</v>
      </c>
      <c r="F10" s="7" t="s">
        <v>5</v>
      </c>
      <c r="G10" s="7" t="s">
        <v>33</v>
      </c>
      <c r="H10" s="7" t="s">
        <v>47</v>
      </c>
      <c r="I10" s="7" t="s">
        <v>71</v>
      </c>
    </row>
    <row r="11" spans="1:10">
      <c r="B11" s="3" t="s">
        <v>99</v>
      </c>
      <c r="E11" s="13" t="s">
        <v>100</v>
      </c>
      <c r="F11" s="8">
        <f>COUNTIFS(B12:B35, "&gt;=115", B12:B35, "&lt;140")</f>
        <v>7</v>
      </c>
      <c r="G11" s="15">
        <f>F11</f>
        <v>7</v>
      </c>
      <c r="H11" s="14">
        <f>F11/COUNT($B$12:$B$35)</f>
        <v>0.29166666666666669</v>
      </c>
      <c r="I11" s="14">
        <f>H11</f>
        <v>0.29166666666666669</v>
      </c>
    </row>
    <row r="12" spans="1:10">
      <c r="B12" s="1">
        <v>115</v>
      </c>
      <c r="E12" s="13" t="s">
        <v>101</v>
      </c>
      <c r="F12" s="8">
        <f>COUNTIFS(B12:B35, "&gt;=140", B12:B35, "&lt;165")</f>
        <v>0</v>
      </c>
      <c r="G12" s="15">
        <f>G11+F12</f>
        <v>7</v>
      </c>
      <c r="H12" s="14">
        <f t="shared" ref="H12:H16" si="0">F12/COUNT($B$12:$B$35)</f>
        <v>0</v>
      </c>
      <c r="I12" s="14">
        <f>I11+H12</f>
        <v>0.29166666666666669</v>
      </c>
    </row>
    <row r="13" spans="1:10">
      <c r="A13" s="9"/>
      <c r="B13" s="1">
        <v>122</v>
      </c>
      <c r="E13" s="13" t="s">
        <v>105</v>
      </c>
      <c r="F13" s="8">
        <f>COUNTIFS(B12:B35, "&gt;=165", B12:B35, "&lt;190")</f>
        <v>7</v>
      </c>
      <c r="G13" s="15">
        <f t="shared" ref="G13:G15" si="1">G12+F13</f>
        <v>14</v>
      </c>
      <c r="H13" s="14">
        <f t="shared" si="0"/>
        <v>0.29166666666666669</v>
      </c>
      <c r="I13" s="14">
        <f t="shared" ref="I13:I15" si="2">I12+H13</f>
        <v>0.58333333333333337</v>
      </c>
    </row>
    <row r="14" spans="1:10">
      <c r="A14" s="5"/>
      <c r="B14" s="1">
        <v>125</v>
      </c>
      <c r="E14" s="13" t="s">
        <v>102</v>
      </c>
      <c r="F14" s="8">
        <f>COUNTIFS(B12:B35, "&gt;=190", B12:B35, "&lt;215")</f>
        <v>4</v>
      </c>
      <c r="G14" s="15">
        <f t="shared" si="1"/>
        <v>18</v>
      </c>
      <c r="H14" s="14">
        <f t="shared" si="0"/>
        <v>0.16666666666666666</v>
      </c>
      <c r="I14" s="14">
        <f t="shared" si="2"/>
        <v>0.75</v>
      </c>
    </row>
    <row r="15" spans="1:10">
      <c r="A15" s="5"/>
      <c r="B15" s="1">
        <v>127</v>
      </c>
      <c r="E15" s="13" t="s">
        <v>103</v>
      </c>
      <c r="F15" s="8">
        <f>COUNTIFS(B12:B35, "&gt;=215", B12:B35, "&lt;240")</f>
        <v>6</v>
      </c>
      <c r="G15" s="15">
        <f t="shared" si="1"/>
        <v>24</v>
      </c>
      <c r="H15" s="14">
        <f t="shared" si="0"/>
        <v>0.25</v>
      </c>
      <c r="I15" s="14">
        <f t="shared" si="2"/>
        <v>1</v>
      </c>
    </row>
    <row r="16" spans="1:10">
      <c r="A16" s="5"/>
      <c r="B16" s="1">
        <v>135</v>
      </c>
      <c r="E16" s="13" t="s">
        <v>104</v>
      </c>
      <c r="F16" s="8">
        <f>SUM(F11:F15)</f>
        <v>24</v>
      </c>
      <c r="G16" s="15"/>
      <c r="H16" s="14">
        <f t="shared" si="0"/>
        <v>1</v>
      </c>
      <c r="I16" s="8"/>
    </row>
    <row r="17" spans="1:2">
      <c r="A17" s="5"/>
      <c r="B17" s="1">
        <v>139</v>
      </c>
    </row>
    <row r="18" spans="1:2">
      <c r="A18" s="5"/>
      <c r="B18" s="1">
        <v>139</v>
      </c>
    </row>
    <row r="19" spans="1:2">
      <c r="A19" s="5"/>
      <c r="B19" s="1">
        <v>165</v>
      </c>
    </row>
    <row r="20" spans="1:2">
      <c r="A20" s="5"/>
      <c r="B20" s="1">
        <v>170</v>
      </c>
    </row>
    <row r="21" spans="1:2">
      <c r="A21" s="5"/>
      <c r="B21" s="1">
        <v>170</v>
      </c>
    </row>
    <row r="22" spans="1:2">
      <c r="A22" s="5"/>
      <c r="B22" s="1">
        <v>172</v>
      </c>
    </row>
    <row r="23" spans="1:2">
      <c r="A23" s="5"/>
      <c r="B23" s="1">
        <v>181</v>
      </c>
    </row>
    <row r="24" spans="1:2">
      <c r="A24" s="5"/>
      <c r="B24" s="1">
        <v>187</v>
      </c>
    </row>
    <row r="25" spans="1:2">
      <c r="A25" s="5"/>
      <c r="B25" s="1">
        <v>188</v>
      </c>
    </row>
    <row r="26" spans="1:2">
      <c r="A26" s="5"/>
      <c r="B26" s="1">
        <v>195</v>
      </c>
    </row>
    <row r="27" spans="1:2">
      <c r="A27" s="5"/>
      <c r="B27" s="1">
        <v>196</v>
      </c>
    </row>
    <row r="28" spans="1:2">
      <c r="A28" s="5"/>
      <c r="B28" s="1">
        <v>199</v>
      </c>
    </row>
    <row r="29" spans="1:2">
      <c r="A29" s="5"/>
      <c r="B29" s="1">
        <v>210</v>
      </c>
    </row>
    <row r="30" spans="1:2">
      <c r="A30" s="5"/>
      <c r="B30" s="1">
        <v>228</v>
      </c>
    </row>
    <row r="31" spans="1:2">
      <c r="A31" s="5"/>
      <c r="B31" s="1">
        <v>229</v>
      </c>
    </row>
    <row r="32" spans="1:2">
      <c r="A32" s="5"/>
      <c r="B32" s="1">
        <v>230</v>
      </c>
    </row>
    <row r="33" spans="1:2">
      <c r="A33" s="5"/>
      <c r="B33" s="1">
        <v>237</v>
      </c>
    </row>
    <row r="34" spans="1:2">
      <c r="A34" s="5"/>
      <c r="B34" s="1">
        <v>239</v>
      </c>
    </row>
    <row r="35" spans="1:2">
      <c r="A35" s="5"/>
      <c r="B35" s="1">
        <v>239</v>
      </c>
    </row>
    <row r="36" spans="1:2">
      <c r="A36" s="5"/>
    </row>
    <row r="37" spans="1:2">
      <c r="A37" s="5"/>
    </row>
  </sheetData>
  <sortState ref="B12:B35">
    <sortCondition ref="B1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9.9978637043366805E-2"/>
  </sheetPr>
  <dimension ref="A1:E9"/>
  <sheetViews>
    <sheetView workbookViewId="0">
      <selection activeCell="B10" sqref="B10"/>
    </sheetView>
  </sheetViews>
  <sheetFormatPr baseColWidth="10" defaultColWidth="11" defaultRowHeight="15" x14ac:dyDescent="0"/>
  <cols>
    <col min="1" max="1" width="42.83203125" customWidth="1"/>
    <col min="3" max="3" width="14.33203125" customWidth="1"/>
    <col min="4" max="4" width="19.1640625" customWidth="1"/>
  </cols>
  <sheetData>
    <row r="1" spans="1:5" ht="30">
      <c r="A1" s="4" t="s">
        <v>31</v>
      </c>
    </row>
    <row r="3" spans="1:5" ht="30">
      <c r="C3" s="1" t="s">
        <v>32</v>
      </c>
      <c r="D3" s="1" t="s">
        <v>33</v>
      </c>
      <c r="E3" s="20" t="s">
        <v>5</v>
      </c>
    </row>
    <row r="4" spans="1:5">
      <c r="C4" s="1" t="s">
        <v>34</v>
      </c>
      <c r="D4" s="1">
        <v>12</v>
      </c>
      <c r="E4" s="20">
        <f>D4</f>
        <v>12</v>
      </c>
    </row>
    <row r="5" spans="1:5">
      <c r="C5" s="1" t="s">
        <v>35</v>
      </c>
      <c r="D5" s="1">
        <v>33</v>
      </c>
      <c r="E5" s="20">
        <f>D5-D4</f>
        <v>21</v>
      </c>
    </row>
    <row r="6" spans="1:5">
      <c r="A6" s="6" t="s">
        <v>67</v>
      </c>
      <c r="C6" s="1" t="s">
        <v>36</v>
      </c>
      <c r="D6" s="1">
        <v>64</v>
      </c>
      <c r="E6" s="20">
        <f t="shared" ref="E6:E8" si="0">D6-D5</f>
        <v>31</v>
      </c>
    </row>
    <row r="7" spans="1:5">
      <c r="A7" t="s">
        <v>88</v>
      </c>
      <c r="C7" s="1" t="s">
        <v>37</v>
      </c>
      <c r="D7" s="1">
        <v>88</v>
      </c>
      <c r="E7" s="20">
        <f t="shared" si="0"/>
        <v>24</v>
      </c>
    </row>
    <row r="8" spans="1:5">
      <c r="C8" s="1" t="s">
        <v>38</v>
      </c>
      <c r="D8" s="1">
        <v>100</v>
      </c>
      <c r="E8" s="20">
        <f t="shared" si="0"/>
        <v>12</v>
      </c>
    </row>
    <row r="9" spans="1:5" ht="30">
      <c r="A9" s="4" t="s">
        <v>87</v>
      </c>
      <c r="B9" s="17">
        <f>SUM(E6:E7)</f>
        <v>55</v>
      </c>
      <c r="E9" s="20">
        <f>SUM(E4:E8)</f>
        <v>100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9.9978637043366805E-2"/>
  </sheetPr>
  <dimension ref="A1:D11"/>
  <sheetViews>
    <sheetView workbookViewId="0">
      <selection activeCell="F3" sqref="F3"/>
    </sheetView>
  </sheetViews>
  <sheetFormatPr baseColWidth="10" defaultColWidth="11" defaultRowHeight="15" x14ac:dyDescent="0"/>
  <cols>
    <col min="1" max="1" width="53.1640625" customWidth="1"/>
    <col min="3" max="3" width="19.83203125" customWidth="1"/>
  </cols>
  <sheetData>
    <row r="1" spans="1:4" ht="45">
      <c r="A1" s="4" t="s">
        <v>39</v>
      </c>
    </row>
    <row r="3" spans="1:4">
      <c r="C3" s="27" t="s">
        <v>141</v>
      </c>
      <c r="D3" s="27" t="s">
        <v>5</v>
      </c>
    </row>
    <row r="4" spans="1:4">
      <c r="C4" s="1" t="s">
        <v>40</v>
      </c>
      <c r="D4" s="1">
        <v>5</v>
      </c>
    </row>
    <row r="5" spans="1:4">
      <c r="C5" s="1" t="s">
        <v>41</v>
      </c>
      <c r="D5" s="1">
        <v>8</v>
      </c>
    </row>
    <row r="6" spans="1:4">
      <c r="C6" s="1" t="s">
        <v>42</v>
      </c>
      <c r="D6" s="1">
        <v>7</v>
      </c>
    </row>
    <row r="7" spans="1:4">
      <c r="C7" s="1" t="s">
        <v>43</v>
      </c>
      <c r="D7" s="1">
        <v>5</v>
      </c>
    </row>
    <row r="8" spans="1:4">
      <c r="A8" s="6" t="s">
        <v>67</v>
      </c>
      <c r="C8" s="1" t="s">
        <v>44</v>
      </c>
      <c r="D8" s="1">
        <v>1</v>
      </c>
    </row>
    <row r="9" spans="1:4">
      <c r="A9" t="s">
        <v>88</v>
      </c>
    </row>
    <row r="11" spans="1:4" ht="30">
      <c r="A11" s="4" t="s">
        <v>89</v>
      </c>
      <c r="B11" s="18">
        <f>SUM(D5:D8)/SUM(D4:D8)</f>
        <v>0.80769230769230771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9.9978637043366805E-2"/>
  </sheetPr>
  <dimension ref="A1:D13"/>
  <sheetViews>
    <sheetView workbookViewId="0">
      <selection activeCell="C18" sqref="C18"/>
    </sheetView>
  </sheetViews>
  <sheetFormatPr baseColWidth="10" defaultColWidth="11" defaultRowHeight="15" x14ac:dyDescent="0"/>
  <cols>
    <col min="1" max="1" width="55.33203125" customWidth="1"/>
    <col min="3" max="3" width="14.83203125" customWidth="1"/>
    <col min="4" max="4" width="16" customWidth="1"/>
  </cols>
  <sheetData>
    <row r="1" spans="1:4" ht="45">
      <c r="A1" s="4" t="s">
        <v>45</v>
      </c>
    </row>
    <row r="3" spans="1:4" ht="30">
      <c r="C3" s="1" t="s">
        <v>46</v>
      </c>
      <c r="D3" s="1" t="s">
        <v>47</v>
      </c>
    </row>
    <row r="4" spans="1:4">
      <c r="C4" s="1" t="s">
        <v>48</v>
      </c>
      <c r="D4" s="1">
        <v>7.0000000000000007E-2</v>
      </c>
    </row>
    <row r="5" spans="1:4">
      <c r="C5" s="1" t="s">
        <v>27</v>
      </c>
      <c r="D5" s="1">
        <v>0.15</v>
      </c>
    </row>
    <row r="6" spans="1:4">
      <c r="C6" s="1" t="s">
        <v>28</v>
      </c>
      <c r="D6" s="1">
        <v>0.31</v>
      </c>
    </row>
    <row r="7" spans="1:4">
      <c r="C7" s="1" t="s">
        <v>29</v>
      </c>
      <c r="D7" s="1">
        <v>0.22</v>
      </c>
    </row>
    <row r="8" spans="1:4">
      <c r="A8" s="6" t="s">
        <v>67</v>
      </c>
      <c r="C8" s="1" t="s">
        <v>30</v>
      </c>
      <c r="D8" s="1">
        <v>0.25</v>
      </c>
    </row>
    <row r="9" spans="1:4">
      <c r="A9" t="s">
        <v>70</v>
      </c>
    </row>
    <row r="11" spans="1:4" ht="45">
      <c r="A11" s="4" t="s">
        <v>90</v>
      </c>
      <c r="B11" s="17">
        <f>D4*100</f>
        <v>7.0000000000000009</v>
      </c>
    </row>
    <row r="12" spans="1:4" ht="55" customHeight="1">
      <c r="A12" s="4" t="s">
        <v>91</v>
      </c>
      <c r="B12" s="17">
        <f>SUM(D5:D6)*100</f>
        <v>46</v>
      </c>
    </row>
    <row r="13" spans="1:4" ht="42" customHeight="1">
      <c r="A13" s="4" t="s">
        <v>92</v>
      </c>
      <c r="B13" s="17">
        <f>SUM(D7:D8)*100</f>
        <v>47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9.9978637043366805E-2"/>
  </sheetPr>
  <dimension ref="A1:D11"/>
  <sheetViews>
    <sheetView workbookViewId="0">
      <selection activeCell="D10" sqref="D10"/>
    </sheetView>
  </sheetViews>
  <sheetFormatPr baseColWidth="10" defaultColWidth="11" defaultRowHeight="15" x14ac:dyDescent="0"/>
  <cols>
    <col min="1" max="1" width="45.1640625" customWidth="1"/>
    <col min="3" max="3" width="17.6640625" customWidth="1"/>
  </cols>
  <sheetData>
    <row r="1" spans="1:4" ht="45">
      <c r="A1" s="4" t="s">
        <v>49</v>
      </c>
    </row>
    <row r="3" spans="1:4">
      <c r="C3" s="1" t="s">
        <v>50</v>
      </c>
      <c r="D3" s="1" t="s">
        <v>5</v>
      </c>
    </row>
    <row r="4" spans="1:4">
      <c r="C4" s="10" t="s">
        <v>94</v>
      </c>
      <c r="D4" s="1">
        <v>3</v>
      </c>
    </row>
    <row r="5" spans="1:4">
      <c r="C5" s="10" t="s">
        <v>95</v>
      </c>
      <c r="D5" s="1">
        <v>7</v>
      </c>
    </row>
    <row r="6" spans="1:4">
      <c r="C6" s="10" t="s">
        <v>96</v>
      </c>
      <c r="D6" s="1">
        <v>14</v>
      </c>
    </row>
    <row r="7" spans="1:4">
      <c r="C7" s="10" t="s">
        <v>51</v>
      </c>
      <c r="D7" s="1">
        <v>22</v>
      </c>
    </row>
    <row r="8" spans="1:4">
      <c r="A8" s="6" t="s">
        <v>67</v>
      </c>
      <c r="C8" s="10" t="s">
        <v>52</v>
      </c>
      <c r="D8" s="1">
        <v>4</v>
      </c>
    </row>
    <row r="9" spans="1:4">
      <c r="A9" t="s">
        <v>88</v>
      </c>
    </row>
    <row r="11" spans="1:4" ht="30">
      <c r="A11" s="4" t="s">
        <v>93</v>
      </c>
      <c r="B11" s="17">
        <f>SUM(D4:D8)</f>
        <v>50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9.9978637043366805E-2"/>
  </sheetPr>
  <dimension ref="A1:D12"/>
  <sheetViews>
    <sheetView workbookViewId="0">
      <selection activeCell="E5" sqref="E5"/>
    </sheetView>
  </sheetViews>
  <sheetFormatPr baseColWidth="10" defaultColWidth="11" defaultRowHeight="15" x14ac:dyDescent="0"/>
  <cols>
    <col min="1" max="1" width="56" customWidth="1"/>
    <col min="3" max="3" width="20.6640625" customWidth="1"/>
  </cols>
  <sheetData>
    <row r="1" spans="1:4" ht="45">
      <c r="A1" s="11" t="s">
        <v>53</v>
      </c>
    </row>
    <row r="3" spans="1:4">
      <c r="C3" s="27" t="s">
        <v>142</v>
      </c>
      <c r="D3" s="27" t="s">
        <v>5</v>
      </c>
    </row>
    <row r="4" spans="1:4">
      <c r="C4" s="1" t="s">
        <v>54</v>
      </c>
      <c r="D4" s="1">
        <v>12</v>
      </c>
    </row>
    <row r="5" spans="1:4">
      <c r="C5" s="1" t="s">
        <v>55</v>
      </c>
      <c r="D5" s="1">
        <v>9</v>
      </c>
    </row>
    <row r="6" spans="1:4">
      <c r="C6" s="1" t="s">
        <v>56</v>
      </c>
      <c r="D6" s="1">
        <v>17</v>
      </c>
    </row>
    <row r="7" spans="1:4">
      <c r="C7" s="1" t="s">
        <v>57</v>
      </c>
      <c r="D7" s="1">
        <v>11</v>
      </c>
    </row>
    <row r="8" spans="1:4">
      <c r="A8" s="6" t="s">
        <v>67</v>
      </c>
      <c r="C8" s="1" t="s">
        <v>58</v>
      </c>
      <c r="D8" s="1">
        <v>6</v>
      </c>
    </row>
    <row r="9" spans="1:4">
      <c r="A9" t="s">
        <v>70</v>
      </c>
    </row>
    <row r="11" spans="1:4" ht="40" customHeight="1">
      <c r="A11" s="11" t="s">
        <v>97</v>
      </c>
      <c r="B11" s="18">
        <f>D4/SUM(D4:D8)</f>
        <v>0.21818181818181817</v>
      </c>
    </row>
    <row r="12" spans="1:4" ht="28" customHeight="1">
      <c r="A12" s="11" t="s">
        <v>98</v>
      </c>
      <c r="B12" s="18">
        <f>SUM(D4:D7)/SUM(D4:D8)</f>
        <v>0.89090909090909087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D12"/>
  <sheetViews>
    <sheetView workbookViewId="0">
      <selection activeCell="C14" sqref="C14"/>
    </sheetView>
  </sheetViews>
  <sheetFormatPr baseColWidth="10" defaultColWidth="11" defaultRowHeight="15" x14ac:dyDescent="0"/>
  <cols>
    <col min="1" max="1" width="48.6640625" customWidth="1"/>
    <col min="2" max="2" width="15.1640625" bestFit="1" customWidth="1"/>
    <col min="3" max="3" width="24.83203125" customWidth="1"/>
  </cols>
  <sheetData>
    <row r="1" spans="1:4" ht="45">
      <c r="A1" s="4" t="s">
        <v>59</v>
      </c>
    </row>
    <row r="3" spans="1:4">
      <c r="C3" s="1" t="s">
        <v>60</v>
      </c>
      <c r="D3" s="1" t="s">
        <v>5</v>
      </c>
    </row>
    <row r="4" spans="1:4">
      <c r="C4" s="1" t="s">
        <v>61</v>
      </c>
      <c r="D4" s="1">
        <v>5</v>
      </c>
    </row>
    <row r="5" spans="1:4">
      <c r="C5" s="1" t="s">
        <v>62</v>
      </c>
      <c r="D5" s="1">
        <v>6</v>
      </c>
    </row>
    <row r="6" spans="1:4">
      <c r="C6" s="1" t="s">
        <v>63</v>
      </c>
      <c r="D6" s="1">
        <v>10</v>
      </c>
    </row>
    <row r="7" spans="1:4">
      <c r="C7" s="1" t="s">
        <v>64</v>
      </c>
      <c r="D7" s="1">
        <v>20</v>
      </c>
    </row>
    <row r="8" spans="1:4">
      <c r="A8" s="6" t="s">
        <v>67</v>
      </c>
      <c r="C8" s="1" t="s">
        <v>65</v>
      </c>
      <c r="D8" s="1">
        <v>15</v>
      </c>
    </row>
    <row r="9" spans="1:4">
      <c r="A9" t="s">
        <v>117</v>
      </c>
      <c r="C9" s="1" t="s">
        <v>66</v>
      </c>
      <c r="D9" s="1">
        <v>4</v>
      </c>
    </row>
    <row r="11" spans="1:4" ht="30">
      <c r="A11" s="4" t="s">
        <v>118</v>
      </c>
      <c r="B11" s="21" t="str">
        <f>C7</f>
        <v>1,750 up to 2,000</v>
      </c>
    </row>
    <row r="12" spans="1:4">
      <c r="A12" s="4"/>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1:Y30"/>
  <sheetViews>
    <sheetView topLeftCell="N1" workbookViewId="0">
      <selection activeCell="J31" sqref="J31"/>
    </sheetView>
  </sheetViews>
  <sheetFormatPr baseColWidth="10" defaultColWidth="11" defaultRowHeight="15" x14ac:dyDescent="0"/>
  <sheetData>
    <row r="1" spans="1:25">
      <c r="A1" t="s">
        <v>16</v>
      </c>
      <c r="O1" t="s">
        <v>17</v>
      </c>
    </row>
    <row r="3" spans="1:25">
      <c r="I3" s="17">
        <v>7</v>
      </c>
    </row>
    <row r="4" spans="1:25">
      <c r="Y4" s="17">
        <v>5</v>
      </c>
    </row>
    <row r="27" spans="1:10">
      <c r="A27" t="s">
        <v>18</v>
      </c>
    </row>
    <row r="30" spans="1:10">
      <c r="J30" s="17">
        <v>11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59999389629810485"/>
  </sheetPr>
  <dimension ref="A3:B19"/>
  <sheetViews>
    <sheetView workbookViewId="0">
      <selection activeCell="A6" sqref="A6"/>
    </sheetView>
  </sheetViews>
  <sheetFormatPr baseColWidth="10" defaultRowHeight="15" x14ac:dyDescent="0"/>
  <cols>
    <col min="1" max="1" width="18.33203125" bestFit="1" customWidth="1"/>
    <col min="2" max="2" width="9.83203125" bestFit="1" customWidth="1"/>
  </cols>
  <sheetData>
    <row r="3" spans="1:2">
      <c r="A3" s="22" t="s">
        <v>122</v>
      </c>
    </row>
    <row r="4" spans="1:2">
      <c r="A4" s="22" t="s">
        <v>119</v>
      </c>
      <c r="B4" t="s">
        <v>121</v>
      </c>
    </row>
    <row r="5" spans="1:2">
      <c r="A5" s="5" t="s">
        <v>123</v>
      </c>
      <c r="B5" s="24">
        <v>7</v>
      </c>
    </row>
    <row r="6" spans="1:2">
      <c r="A6" s="5" t="s">
        <v>124</v>
      </c>
      <c r="B6" s="24">
        <v>7</v>
      </c>
    </row>
    <row r="7" spans="1:2">
      <c r="A7" s="5" t="s">
        <v>125</v>
      </c>
      <c r="B7" s="24">
        <v>4</v>
      </c>
    </row>
    <row r="8" spans="1:2">
      <c r="A8" s="5" t="s">
        <v>126</v>
      </c>
      <c r="B8" s="24">
        <v>6</v>
      </c>
    </row>
    <row r="9" spans="1:2">
      <c r="A9" s="5" t="s">
        <v>120</v>
      </c>
      <c r="B9" s="24">
        <v>24</v>
      </c>
    </row>
    <row r="14" spans="1:2">
      <c r="A14" s="3" t="s">
        <v>128</v>
      </c>
      <c r="B14" s="3" t="s">
        <v>5</v>
      </c>
    </row>
    <row r="15" spans="1:2">
      <c r="A15" s="23" t="s">
        <v>123</v>
      </c>
      <c r="B15" s="25">
        <v>7</v>
      </c>
    </row>
    <row r="16" spans="1:2">
      <c r="A16" t="s">
        <v>127</v>
      </c>
      <c r="B16">
        <v>0</v>
      </c>
    </row>
    <row r="17" spans="1:2">
      <c r="A17" s="23" t="s">
        <v>124</v>
      </c>
      <c r="B17" s="25">
        <v>7</v>
      </c>
    </row>
    <row r="18" spans="1:2">
      <c r="A18" s="23" t="s">
        <v>125</v>
      </c>
      <c r="B18" s="25">
        <v>4</v>
      </c>
    </row>
    <row r="19" spans="1:2">
      <c r="A19" s="23" t="s">
        <v>126</v>
      </c>
      <c r="B19" s="25">
        <v>6</v>
      </c>
    </row>
  </sheetData>
  <pageMargins left="0.75" right="0.75" top="1" bottom="1" header="0.5" footer="0.5"/>
  <pageSetup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1:L31"/>
  <sheetViews>
    <sheetView topLeftCell="A7" workbookViewId="0">
      <selection activeCell="C27" sqref="C27"/>
    </sheetView>
  </sheetViews>
  <sheetFormatPr baseColWidth="10" defaultColWidth="11" defaultRowHeight="15" x14ac:dyDescent="0"/>
  <cols>
    <col min="1" max="1" width="59.83203125" customWidth="1"/>
  </cols>
  <sheetData>
    <row r="1" spans="1:12">
      <c r="A1" t="s">
        <v>0</v>
      </c>
    </row>
    <row r="3" spans="1:12">
      <c r="A3" s="6" t="s">
        <v>67</v>
      </c>
      <c r="C3" s="1">
        <v>45</v>
      </c>
      <c r="D3" s="1">
        <v>66</v>
      </c>
      <c r="E3" s="1">
        <v>74</v>
      </c>
      <c r="F3" s="1">
        <v>72</v>
      </c>
      <c r="G3" s="1">
        <v>62</v>
      </c>
      <c r="H3" s="1">
        <v>44</v>
      </c>
      <c r="I3" s="1">
        <v>55</v>
      </c>
      <c r="J3" s="1">
        <v>70</v>
      </c>
      <c r="K3" s="1">
        <v>33</v>
      </c>
      <c r="L3" s="1">
        <v>82</v>
      </c>
    </row>
    <row r="4" spans="1:12">
      <c r="A4" t="s">
        <v>69</v>
      </c>
      <c r="C4" s="1">
        <v>56</v>
      </c>
      <c r="D4" s="1">
        <v>56</v>
      </c>
      <c r="E4" s="1">
        <v>84</v>
      </c>
      <c r="F4" s="1">
        <v>16</v>
      </c>
      <c r="G4" s="1">
        <v>16</v>
      </c>
      <c r="H4" s="1">
        <v>47</v>
      </c>
      <c r="I4" s="1">
        <v>32</v>
      </c>
      <c r="J4" s="1">
        <v>32</v>
      </c>
      <c r="K4" s="1">
        <v>17</v>
      </c>
      <c r="L4" s="1">
        <v>37</v>
      </c>
    </row>
    <row r="5" spans="1:12">
      <c r="A5" t="s">
        <v>70</v>
      </c>
    </row>
    <row r="7" spans="1:12" ht="45">
      <c r="A7" s="4" t="s">
        <v>75</v>
      </c>
      <c r="B7" s="17">
        <f>(B31-B12)/5</f>
        <v>13.6</v>
      </c>
    </row>
    <row r="8" spans="1:12" ht="55" customHeight="1">
      <c r="A8" s="4" t="s">
        <v>76</v>
      </c>
      <c r="B8" s="17">
        <f>COUNTIFS(B13:B31, "&gt;=30", B13:B31, "&lt;44")</f>
        <v>4</v>
      </c>
    </row>
    <row r="9" spans="1:12" ht="56" customHeight="1">
      <c r="A9" s="4" t="s">
        <v>77</v>
      </c>
      <c r="B9" s="17">
        <f>COUNTIFS(B13:B31, "&gt;=30", B13:B31, "&lt;44")/COUNT(B12:B31)</f>
        <v>0.2</v>
      </c>
    </row>
    <row r="10" spans="1:12">
      <c r="A10" s="4"/>
    </row>
    <row r="11" spans="1:12" ht="45">
      <c r="B11" s="3" t="s">
        <v>32</v>
      </c>
      <c r="D11" s="12" t="s">
        <v>74</v>
      </c>
      <c r="E11" s="12" t="s">
        <v>5</v>
      </c>
      <c r="F11" s="12" t="s">
        <v>33</v>
      </c>
      <c r="G11" s="12" t="s">
        <v>47</v>
      </c>
      <c r="H11" s="12" t="s">
        <v>71</v>
      </c>
    </row>
    <row r="12" spans="1:12">
      <c r="B12" s="1">
        <v>16</v>
      </c>
      <c r="D12" s="16" t="s">
        <v>106</v>
      </c>
      <c r="E12" s="8">
        <f>COUNTIFS(B12:B31, "&gt;=16", B12:B31, "&lt;30")</f>
        <v>3</v>
      </c>
      <c r="F12" s="15">
        <f>E12</f>
        <v>3</v>
      </c>
      <c r="G12" s="14">
        <f>E12/COUNT($B$12:$B$31)</f>
        <v>0.15</v>
      </c>
      <c r="H12" s="14">
        <f>G12</f>
        <v>0.15</v>
      </c>
    </row>
    <row r="13" spans="1:12">
      <c r="B13" s="1">
        <v>16</v>
      </c>
      <c r="D13" s="16" t="s">
        <v>107</v>
      </c>
      <c r="E13" s="8">
        <f>COUNTIFS(B13:B32, "&gt;=30", B13:B32, "&lt;44")</f>
        <v>4</v>
      </c>
      <c r="F13" s="15">
        <f>F12+E13</f>
        <v>7</v>
      </c>
      <c r="G13" s="14">
        <f t="shared" ref="G13:G17" si="0">E13/COUNT($B$12:$B$31)</f>
        <v>0.2</v>
      </c>
      <c r="H13" s="14">
        <f>H12+G13</f>
        <v>0.35</v>
      </c>
    </row>
    <row r="14" spans="1:12">
      <c r="B14" s="1">
        <v>17</v>
      </c>
      <c r="D14" s="16" t="s">
        <v>108</v>
      </c>
      <c r="E14" s="8">
        <f>COUNTIFS(B14:B33, "&gt;=44", B14:B33, "&lt;58")</f>
        <v>6</v>
      </c>
      <c r="F14" s="15">
        <f t="shared" ref="F14:F16" si="1">F13+E14</f>
        <v>13</v>
      </c>
      <c r="G14" s="14">
        <f t="shared" si="0"/>
        <v>0.3</v>
      </c>
      <c r="H14" s="14">
        <f t="shared" ref="H14:H16" si="2">H13+G14</f>
        <v>0.64999999999999991</v>
      </c>
    </row>
    <row r="15" spans="1:12">
      <c r="B15" s="1">
        <v>32</v>
      </c>
      <c r="D15" s="16" t="s">
        <v>109</v>
      </c>
      <c r="E15" s="8">
        <f>COUNTIFS(B15:B34, "&gt;=58", B15:B34, "&lt;72")</f>
        <v>3</v>
      </c>
      <c r="F15" s="15">
        <f t="shared" si="1"/>
        <v>16</v>
      </c>
      <c r="G15" s="14">
        <f t="shared" si="0"/>
        <v>0.15</v>
      </c>
      <c r="H15" s="14">
        <f t="shared" si="2"/>
        <v>0.79999999999999993</v>
      </c>
    </row>
    <row r="16" spans="1:12">
      <c r="B16" s="1">
        <v>32</v>
      </c>
      <c r="D16" s="16" t="s">
        <v>110</v>
      </c>
      <c r="E16" s="8">
        <f>COUNTIFS(B16:B35, "&gt;=72", B16:B35, "&lt;86")</f>
        <v>4</v>
      </c>
      <c r="F16" s="15">
        <f t="shared" si="1"/>
        <v>20</v>
      </c>
      <c r="G16" s="14">
        <f t="shared" si="0"/>
        <v>0.2</v>
      </c>
      <c r="H16" s="14">
        <f t="shared" si="2"/>
        <v>1</v>
      </c>
    </row>
    <row r="17" spans="2:8">
      <c r="B17" s="1">
        <v>33</v>
      </c>
      <c r="D17" s="16" t="s">
        <v>104</v>
      </c>
      <c r="E17" s="8">
        <f>SUM(E12:E16)</f>
        <v>20</v>
      </c>
      <c r="F17" s="15"/>
      <c r="G17" s="14">
        <f t="shared" si="0"/>
        <v>1</v>
      </c>
      <c r="H17" s="8"/>
    </row>
    <row r="18" spans="2:8">
      <c r="B18" s="1">
        <v>37</v>
      </c>
    </row>
    <row r="19" spans="2:8">
      <c r="B19" s="1">
        <v>44</v>
      </c>
    </row>
    <row r="20" spans="2:8">
      <c r="B20" s="1">
        <v>45</v>
      </c>
    </row>
    <row r="21" spans="2:8">
      <c r="B21" s="1">
        <v>47</v>
      </c>
    </row>
    <row r="22" spans="2:8">
      <c r="B22" s="1">
        <v>55</v>
      </c>
    </row>
    <row r="23" spans="2:8">
      <c r="B23" s="1">
        <v>56</v>
      </c>
    </row>
    <row r="24" spans="2:8">
      <c r="B24" s="1">
        <v>56</v>
      </c>
    </row>
    <row r="25" spans="2:8">
      <c r="B25" s="1">
        <v>62</v>
      </c>
    </row>
    <row r="26" spans="2:8">
      <c r="B26" s="1">
        <v>66</v>
      </c>
    </row>
    <row r="27" spans="2:8">
      <c r="B27" s="1">
        <v>70</v>
      </c>
    </row>
    <row r="28" spans="2:8">
      <c r="B28" s="1">
        <v>72</v>
      </c>
    </row>
    <row r="29" spans="2:8">
      <c r="B29" s="1">
        <v>74</v>
      </c>
    </row>
    <row r="30" spans="2:8">
      <c r="B30" s="1">
        <v>82</v>
      </c>
    </row>
    <row r="31" spans="2:8">
      <c r="B31" s="1">
        <v>84</v>
      </c>
    </row>
  </sheetData>
  <sortState ref="B11:B30">
    <sortCondition ref="B1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59999389629810485"/>
  </sheetPr>
  <dimension ref="A3:B10"/>
  <sheetViews>
    <sheetView topLeftCell="B1" workbookViewId="0">
      <selection activeCell="J22" sqref="J22"/>
    </sheetView>
  </sheetViews>
  <sheetFormatPr baseColWidth="10" defaultRowHeight="15" x14ac:dyDescent="0"/>
  <cols>
    <col min="1" max="1" width="14.1640625" bestFit="1" customWidth="1"/>
    <col min="2" max="2" width="5.33203125" bestFit="1" customWidth="1"/>
  </cols>
  <sheetData>
    <row r="3" spans="1:2">
      <c r="A3" s="22" t="s">
        <v>129</v>
      </c>
    </row>
    <row r="4" spans="1:2">
      <c r="A4" s="22" t="s">
        <v>119</v>
      </c>
      <c r="B4" t="s">
        <v>121</v>
      </c>
    </row>
    <row r="5" spans="1:2">
      <c r="A5" s="5" t="s">
        <v>130</v>
      </c>
      <c r="B5" s="24">
        <v>3</v>
      </c>
    </row>
    <row r="6" spans="1:2">
      <c r="A6" s="5" t="s">
        <v>131</v>
      </c>
      <c r="B6" s="24">
        <v>4</v>
      </c>
    </row>
    <row r="7" spans="1:2">
      <c r="A7" s="5" t="s">
        <v>132</v>
      </c>
      <c r="B7" s="24">
        <v>6</v>
      </c>
    </row>
    <row r="8" spans="1:2">
      <c r="A8" s="5" t="s">
        <v>133</v>
      </c>
      <c r="B8" s="24">
        <v>3</v>
      </c>
    </row>
    <row r="9" spans="1:2">
      <c r="A9" s="5" t="s">
        <v>134</v>
      </c>
      <c r="B9" s="24">
        <v>4</v>
      </c>
    </row>
    <row r="10" spans="1:2">
      <c r="A10" s="5" t="s">
        <v>120</v>
      </c>
      <c r="B10" s="24">
        <v>20</v>
      </c>
    </row>
  </sheetData>
  <pageMargins left="0.75" right="0.75" top="1" bottom="1" header="0.5" footer="0.5"/>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249977111117893"/>
  </sheetPr>
  <dimension ref="A1:L42"/>
  <sheetViews>
    <sheetView topLeftCell="A11" workbookViewId="0">
      <selection activeCell="A35" sqref="A35"/>
    </sheetView>
  </sheetViews>
  <sheetFormatPr baseColWidth="10" defaultColWidth="11" defaultRowHeight="15" x14ac:dyDescent="0"/>
  <cols>
    <col min="1" max="1" width="73.1640625" customWidth="1"/>
    <col min="4" max="4" width="13.33203125" bestFit="1" customWidth="1"/>
  </cols>
  <sheetData>
    <row r="1" spans="1:12">
      <c r="A1" t="s">
        <v>2</v>
      </c>
    </row>
    <row r="3" spans="1:12">
      <c r="A3" s="6" t="s">
        <v>67</v>
      </c>
      <c r="C3" s="2">
        <v>1450</v>
      </c>
      <c r="D3" s="2">
        <v>1620</v>
      </c>
      <c r="E3" s="2">
        <v>1800</v>
      </c>
      <c r="F3" s="2">
        <v>1740</v>
      </c>
      <c r="G3" s="2">
        <v>1650</v>
      </c>
      <c r="H3" s="2">
        <v>1710</v>
      </c>
      <c r="I3" s="2">
        <v>1900</v>
      </c>
      <c r="J3" s="2">
        <v>1910</v>
      </c>
      <c r="K3" s="2">
        <v>1950</v>
      </c>
      <c r="L3" s="2">
        <v>1820</v>
      </c>
    </row>
    <row r="4" spans="1:12">
      <c r="A4" t="s">
        <v>69</v>
      </c>
      <c r="C4" s="2">
        <v>1800</v>
      </c>
      <c r="D4" s="2">
        <v>2010</v>
      </c>
      <c r="E4" s="2">
        <v>1780</v>
      </c>
      <c r="F4" s="2">
        <v>1840</v>
      </c>
      <c r="G4" s="2">
        <v>1490</v>
      </c>
      <c r="H4" s="2">
        <v>1590</v>
      </c>
      <c r="I4" s="2">
        <v>2350</v>
      </c>
      <c r="J4" s="2">
        <v>2260</v>
      </c>
      <c r="K4" s="2">
        <v>1870</v>
      </c>
      <c r="L4" s="2">
        <v>1530</v>
      </c>
    </row>
    <row r="5" spans="1:12">
      <c r="A5" t="s">
        <v>70</v>
      </c>
      <c r="C5" s="2">
        <v>1620</v>
      </c>
      <c r="D5" s="2">
        <v>1480</v>
      </c>
      <c r="E5" s="2">
        <v>2390</v>
      </c>
      <c r="F5" s="2">
        <v>1640</v>
      </c>
      <c r="G5" s="2">
        <v>1830</v>
      </c>
      <c r="H5" s="2">
        <v>1950</v>
      </c>
      <c r="I5" s="2">
        <v>2000</v>
      </c>
      <c r="J5" s="2">
        <v>1830</v>
      </c>
      <c r="K5" s="2">
        <v>1980</v>
      </c>
      <c r="L5" s="2">
        <v>2100</v>
      </c>
    </row>
    <row r="8" spans="1:12" ht="45">
      <c r="A8" s="4" t="s">
        <v>78</v>
      </c>
      <c r="B8" s="17">
        <f>COUNTIFS($B$13:$B$42, "&gt;=1800", $B$13:$B$42, "&lt;2000")</f>
        <v>12</v>
      </c>
    </row>
    <row r="9" spans="1:12" ht="54" customHeight="1">
      <c r="A9" s="4" t="s">
        <v>79</v>
      </c>
      <c r="B9" s="18">
        <f>(COUNTIFS($B$13:$B$42, "&lt;2200")/COUNT($B$13:$B$42))</f>
        <v>0.9</v>
      </c>
    </row>
    <row r="10" spans="1:12" ht="55" customHeight="1">
      <c r="A10" s="4" t="s">
        <v>80</v>
      </c>
      <c r="B10" s="19">
        <f>COUNTIFS($B$13:$B$42, "&gt;=1600", $B$13:$B$42, "&lt;1800")/COUNT($B$13:$B$42)</f>
        <v>0.23333333333333334</v>
      </c>
    </row>
    <row r="11" spans="1:12">
      <c r="A11" s="4"/>
    </row>
    <row r="12" spans="1:12" ht="45">
      <c r="B12" s="3" t="s">
        <v>116</v>
      </c>
      <c r="D12" s="7" t="s">
        <v>74</v>
      </c>
      <c r="E12" s="7" t="s">
        <v>5</v>
      </c>
      <c r="F12" s="7" t="s">
        <v>33</v>
      </c>
      <c r="G12" s="7" t="s">
        <v>47</v>
      </c>
      <c r="H12" s="7" t="s">
        <v>71</v>
      </c>
    </row>
    <row r="13" spans="1:12">
      <c r="B13" s="2">
        <v>1450</v>
      </c>
      <c r="D13" s="13" t="s">
        <v>111</v>
      </c>
      <c r="E13" s="8">
        <f>COUNTIFS($B$13:$B$42, "&gt;=1400", $B$13:$B$42, "&lt;1600")</f>
        <v>5</v>
      </c>
      <c r="F13" s="8">
        <f>E13</f>
        <v>5</v>
      </c>
      <c r="G13" s="14">
        <f>E13/COUNT($B$13:$B$42)</f>
        <v>0.16666666666666666</v>
      </c>
      <c r="H13" s="14">
        <f>G13</f>
        <v>0.16666666666666666</v>
      </c>
    </row>
    <row r="14" spans="1:12">
      <c r="B14" s="2">
        <v>1620</v>
      </c>
      <c r="D14" s="13" t="s">
        <v>112</v>
      </c>
      <c r="E14" s="8">
        <f>COUNTIFS($B$13:$B$42, "&gt;=1600", $B$13:$B$42, "&lt;1800")</f>
        <v>7</v>
      </c>
      <c r="F14" s="8">
        <f>F13+E14</f>
        <v>12</v>
      </c>
      <c r="G14" s="14">
        <f t="shared" ref="G14:G18" si="0">E14/COUNT($B$13:$B$42)</f>
        <v>0.23333333333333334</v>
      </c>
      <c r="H14" s="14">
        <f>H13+G14</f>
        <v>0.4</v>
      </c>
    </row>
    <row r="15" spans="1:12">
      <c r="B15" s="2">
        <v>1800</v>
      </c>
      <c r="D15" s="13" t="s">
        <v>113</v>
      </c>
      <c r="E15" s="8">
        <f>COUNTIFS($B$13:$B$42, "&gt;=1800", $B$13:$B$42, "&lt;2000")</f>
        <v>12</v>
      </c>
      <c r="F15" s="8">
        <f t="shared" ref="F15:F17" si="1">F14+E15</f>
        <v>24</v>
      </c>
      <c r="G15" s="14">
        <f t="shared" si="0"/>
        <v>0.4</v>
      </c>
      <c r="H15" s="14">
        <f t="shared" ref="H15:H17" si="2">H14+G15</f>
        <v>0.8</v>
      </c>
    </row>
    <row r="16" spans="1:12">
      <c r="B16" s="2">
        <v>1740</v>
      </c>
      <c r="D16" s="13" t="s">
        <v>114</v>
      </c>
      <c r="E16" s="8">
        <f>COUNTIFS($B$13:$B$42, "&gt;=2000", $B$13:$B$42, "&lt;2200")</f>
        <v>3</v>
      </c>
      <c r="F16" s="8">
        <f t="shared" si="1"/>
        <v>27</v>
      </c>
      <c r="G16" s="14">
        <f t="shared" si="0"/>
        <v>0.1</v>
      </c>
      <c r="H16" s="14">
        <f t="shared" si="2"/>
        <v>0.9</v>
      </c>
    </row>
    <row r="17" spans="2:8">
      <c r="B17" s="2">
        <v>1650</v>
      </c>
      <c r="D17" s="13" t="s">
        <v>115</v>
      </c>
      <c r="E17" s="8">
        <f>COUNTIFS($B$13:$B$42, "&gt;=2200", $B$13:$B$42, "&lt;2400")</f>
        <v>3</v>
      </c>
      <c r="F17" s="8">
        <f t="shared" si="1"/>
        <v>30</v>
      </c>
      <c r="G17" s="14">
        <f t="shared" si="0"/>
        <v>0.1</v>
      </c>
      <c r="H17" s="14">
        <f t="shared" si="2"/>
        <v>1</v>
      </c>
    </row>
    <row r="18" spans="2:8">
      <c r="B18" s="2">
        <v>1710</v>
      </c>
      <c r="D18" s="13" t="s">
        <v>104</v>
      </c>
      <c r="E18" s="8">
        <f>SUM(E13:E17)</f>
        <v>30</v>
      </c>
      <c r="F18" s="8"/>
      <c r="G18" s="14">
        <f t="shared" si="0"/>
        <v>1</v>
      </c>
      <c r="H18" s="8"/>
    </row>
    <row r="19" spans="2:8">
      <c r="B19" s="2">
        <v>1900</v>
      </c>
    </row>
    <row r="20" spans="2:8">
      <c r="B20" s="2">
        <v>1910</v>
      </c>
    </row>
    <row r="21" spans="2:8">
      <c r="B21" s="2">
        <v>1950</v>
      </c>
    </row>
    <row r="22" spans="2:8">
      <c r="B22" s="2">
        <v>1820</v>
      </c>
    </row>
    <row r="23" spans="2:8">
      <c r="B23" s="2">
        <v>1800</v>
      </c>
    </row>
    <row r="24" spans="2:8">
      <c r="B24" s="2">
        <v>2010</v>
      </c>
    </row>
    <row r="25" spans="2:8">
      <c r="B25" s="2">
        <v>1780</v>
      </c>
    </row>
    <row r="26" spans="2:8">
      <c r="B26" s="2">
        <v>1840</v>
      </c>
    </row>
    <row r="27" spans="2:8">
      <c r="B27" s="2">
        <v>1490</v>
      </c>
    </row>
    <row r="28" spans="2:8">
      <c r="B28" s="2">
        <v>1590</v>
      </c>
    </row>
    <row r="29" spans="2:8">
      <c r="B29" s="2">
        <v>2350</v>
      </c>
    </row>
    <row r="30" spans="2:8">
      <c r="B30" s="2">
        <v>2260</v>
      </c>
    </row>
    <row r="31" spans="2:8">
      <c r="B31" s="2">
        <v>1870</v>
      </c>
    </row>
    <row r="32" spans="2:8">
      <c r="B32" s="2">
        <v>1530</v>
      </c>
    </row>
    <row r="33" spans="2:2">
      <c r="B33" s="2">
        <v>1620</v>
      </c>
    </row>
    <row r="34" spans="2:2">
      <c r="B34" s="2">
        <v>1480</v>
      </c>
    </row>
    <row r="35" spans="2:2">
      <c r="B35" s="2">
        <v>2390</v>
      </c>
    </row>
    <row r="36" spans="2:2">
      <c r="B36" s="2">
        <v>1640</v>
      </c>
    </row>
    <row r="37" spans="2:2">
      <c r="B37" s="2">
        <v>1830</v>
      </c>
    </row>
    <row r="38" spans="2:2">
      <c r="B38" s="2">
        <v>1950</v>
      </c>
    </row>
    <row r="39" spans="2:2">
      <c r="B39" s="2">
        <v>2000</v>
      </c>
    </row>
    <row r="40" spans="2:2">
      <c r="B40" s="2">
        <v>1830</v>
      </c>
    </row>
    <row r="41" spans="2:2">
      <c r="B41" s="2">
        <v>1980</v>
      </c>
    </row>
    <row r="42" spans="2:2">
      <c r="B42" s="2">
        <v>2100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9.9978637043366805E-2"/>
  </sheetPr>
  <dimension ref="A1:B20"/>
  <sheetViews>
    <sheetView workbookViewId="0">
      <selection activeCell="C32" sqref="C32"/>
    </sheetView>
  </sheetViews>
  <sheetFormatPr baseColWidth="10" defaultColWidth="11" defaultRowHeight="15" x14ac:dyDescent="0"/>
  <sheetData>
    <row r="1" spans="1:2">
      <c r="A1" t="s">
        <v>3</v>
      </c>
    </row>
    <row r="3" spans="1:2">
      <c r="A3" s="1" t="s">
        <v>4</v>
      </c>
      <c r="B3" s="1" t="s">
        <v>5</v>
      </c>
    </row>
    <row r="4" spans="1:2">
      <c r="A4" s="1" t="s">
        <v>6</v>
      </c>
      <c r="B4" s="1">
        <v>3</v>
      </c>
    </row>
    <row r="5" spans="1:2">
      <c r="A5" s="1" t="s">
        <v>7</v>
      </c>
      <c r="B5" s="1">
        <v>6</v>
      </c>
    </row>
    <row r="6" spans="1:2">
      <c r="A6" s="1" t="s">
        <v>8</v>
      </c>
      <c r="B6" s="1">
        <v>3</v>
      </c>
    </row>
    <row r="7" spans="1:2">
      <c r="A7" s="1" t="s">
        <v>9</v>
      </c>
      <c r="B7" s="1">
        <v>4</v>
      </c>
    </row>
    <row r="8" spans="1:2">
      <c r="A8" s="1" t="s">
        <v>10</v>
      </c>
      <c r="B8" s="1">
        <v>4</v>
      </c>
    </row>
    <row r="12" spans="1:2">
      <c r="A12" t="s">
        <v>11</v>
      </c>
    </row>
    <row r="14" spans="1:2">
      <c r="A14" t="s">
        <v>12</v>
      </c>
    </row>
    <row r="16" spans="1:2">
      <c r="A16" t="s">
        <v>13</v>
      </c>
    </row>
    <row r="18" spans="1:1">
      <c r="A18" t="s">
        <v>14</v>
      </c>
    </row>
    <row r="20" spans="1:1">
      <c r="A20" t="s">
        <v>15</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0.249977111117893"/>
  </sheetPr>
  <dimension ref="A3:B10"/>
  <sheetViews>
    <sheetView workbookViewId="0">
      <selection activeCell="H33" sqref="H33"/>
    </sheetView>
  </sheetViews>
  <sheetFormatPr baseColWidth="10" defaultRowHeight="15" x14ac:dyDescent="0"/>
  <cols>
    <col min="1" max="1" width="17.83203125" bestFit="1" customWidth="1"/>
    <col min="2" max="2" width="5.33203125" bestFit="1" customWidth="1"/>
  </cols>
  <sheetData>
    <row r="3" spans="1:2">
      <c r="A3" s="22" t="s">
        <v>135</v>
      </c>
    </row>
    <row r="4" spans="1:2">
      <c r="A4" s="22" t="s">
        <v>119</v>
      </c>
      <c r="B4" t="s">
        <v>121</v>
      </c>
    </row>
    <row r="5" spans="1:2">
      <c r="A5" s="26" t="s">
        <v>136</v>
      </c>
      <c r="B5" s="24">
        <v>5</v>
      </c>
    </row>
    <row r="6" spans="1:2">
      <c r="A6" s="26" t="s">
        <v>137</v>
      </c>
      <c r="B6" s="24">
        <v>7</v>
      </c>
    </row>
    <row r="7" spans="1:2">
      <c r="A7" s="26" t="s">
        <v>138</v>
      </c>
      <c r="B7" s="24">
        <v>12</v>
      </c>
    </row>
    <row r="8" spans="1:2">
      <c r="A8" s="26" t="s">
        <v>139</v>
      </c>
      <c r="B8" s="24">
        <v>3</v>
      </c>
    </row>
    <row r="9" spans="1:2">
      <c r="A9" s="26" t="s">
        <v>140</v>
      </c>
      <c r="B9" s="24">
        <v>3</v>
      </c>
    </row>
    <row r="10" spans="1:2">
      <c r="A10" s="26" t="s">
        <v>120</v>
      </c>
      <c r="B10" s="24">
        <v>30</v>
      </c>
    </row>
  </sheetData>
  <pageMargins left="0.75" right="0.75" top="1" bottom="1" header="0.5" footer="0.5"/>
  <drawing r:id="rId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9.9978637043366805E-2"/>
  </sheetPr>
  <dimension ref="A1:D13"/>
  <sheetViews>
    <sheetView workbookViewId="0">
      <selection activeCell="C10" sqref="C10"/>
    </sheetView>
  </sheetViews>
  <sheetFormatPr baseColWidth="10" defaultColWidth="11" defaultRowHeight="15" x14ac:dyDescent="0"/>
  <cols>
    <col min="1" max="1" width="60.1640625" customWidth="1"/>
    <col min="2" max="2" width="5.1640625" customWidth="1"/>
    <col min="3" max="3" width="20.5" customWidth="1"/>
  </cols>
  <sheetData>
    <row r="1" spans="1:4" ht="30">
      <c r="A1" s="4" t="s">
        <v>19</v>
      </c>
    </row>
    <row r="3" spans="1:4">
      <c r="C3" s="1" t="s">
        <v>20</v>
      </c>
      <c r="D3" s="1" t="s">
        <v>5</v>
      </c>
    </row>
    <row r="4" spans="1:4">
      <c r="C4" s="1" t="s">
        <v>21</v>
      </c>
      <c r="D4" s="1">
        <v>8</v>
      </c>
    </row>
    <row r="5" spans="1:4">
      <c r="C5" s="1" t="s">
        <v>22</v>
      </c>
      <c r="D5" s="1">
        <v>25</v>
      </c>
    </row>
    <row r="6" spans="1:4">
      <c r="A6" s="6" t="s">
        <v>67</v>
      </c>
      <c r="C6" s="1" t="s">
        <v>23</v>
      </c>
      <c r="D6" s="1">
        <v>15</v>
      </c>
    </row>
    <row r="7" spans="1:4">
      <c r="A7" t="s">
        <v>70</v>
      </c>
      <c r="C7" s="1" t="s">
        <v>24</v>
      </c>
      <c r="D7" s="1">
        <v>2</v>
      </c>
    </row>
    <row r="10" spans="1:4" ht="23" customHeight="1">
      <c r="A10" s="4" t="s">
        <v>81</v>
      </c>
      <c r="B10" s="17">
        <f>D5</f>
        <v>25</v>
      </c>
    </row>
    <row r="11" spans="1:4" ht="24" customHeight="1">
      <c r="A11" s="4" t="s">
        <v>82</v>
      </c>
      <c r="B11" s="17">
        <f>D5+D4</f>
        <v>33</v>
      </c>
    </row>
    <row r="12" spans="1:4" ht="25" customHeight="1">
      <c r="A12" s="4" t="s">
        <v>83</v>
      </c>
      <c r="B12" s="17">
        <f>D5/SUM(D4:D7)</f>
        <v>0.5</v>
      </c>
    </row>
    <row r="13" spans="1:4" ht="25" customHeight="1">
      <c r="A13" s="4" t="s">
        <v>84</v>
      </c>
      <c r="B13" s="17">
        <f>(D5+D4)/SUM(D4:D7)</f>
        <v>0.66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tint="-9.9978637043366805E-2"/>
  </sheetPr>
  <dimension ref="A1:D11"/>
  <sheetViews>
    <sheetView workbookViewId="0">
      <selection activeCell="B11" sqref="B11"/>
    </sheetView>
  </sheetViews>
  <sheetFormatPr baseColWidth="10" defaultColWidth="11" defaultRowHeight="15" x14ac:dyDescent="0"/>
  <cols>
    <col min="1" max="1" width="53" customWidth="1"/>
    <col min="2" max="2" width="6.5" customWidth="1"/>
    <col min="3" max="3" width="22.5" customWidth="1"/>
  </cols>
  <sheetData>
    <row r="1" spans="1:4" ht="60">
      <c r="A1" s="4" t="s">
        <v>25</v>
      </c>
    </row>
    <row r="3" spans="1:4">
      <c r="C3" s="1" t="s">
        <v>26</v>
      </c>
      <c r="D3" s="1" t="s">
        <v>5</v>
      </c>
    </row>
    <row r="4" spans="1:4">
      <c r="C4" s="1" t="s">
        <v>27</v>
      </c>
      <c r="D4" s="1">
        <v>50</v>
      </c>
    </row>
    <row r="5" spans="1:4">
      <c r="C5" s="1" t="s">
        <v>28</v>
      </c>
      <c r="D5" s="1">
        <v>325</v>
      </c>
    </row>
    <row r="6" spans="1:4">
      <c r="A6" s="6" t="s">
        <v>67</v>
      </c>
      <c r="C6" s="1" t="s">
        <v>29</v>
      </c>
      <c r="D6" s="1">
        <v>275</v>
      </c>
    </row>
    <row r="7" spans="1:4">
      <c r="A7" t="s">
        <v>70</v>
      </c>
      <c r="C7" s="1" t="s">
        <v>30</v>
      </c>
      <c r="D7" s="1">
        <v>25</v>
      </c>
    </row>
    <row r="10" spans="1:4" ht="29" customHeight="1">
      <c r="A10" s="4" t="s">
        <v>85</v>
      </c>
      <c r="B10" s="17">
        <f>SUM(D4:D6)</f>
        <v>650</v>
      </c>
    </row>
    <row r="11" spans="1:4" ht="43" customHeight="1">
      <c r="A11" s="4" t="s">
        <v>86</v>
      </c>
      <c r="B11" s="19">
        <f>D5/SUM(D4:D7)</f>
        <v>0.48148148148148145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Midwestern Homes</vt:lpstr>
      <vt:lpstr>Midwestern Homes Pivot Table</vt:lpstr>
      <vt:lpstr>Statistics Quiz</vt:lpstr>
      <vt:lpstr>Statistics Quiz Pivot Table</vt:lpstr>
      <vt:lpstr>Eastside HS</vt:lpstr>
      <vt:lpstr>No Context Freq Dist</vt:lpstr>
      <vt:lpstr>Eastside HS Pivot Table</vt:lpstr>
      <vt:lpstr>50 Stocks</vt:lpstr>
      <vt:lpstr>Automobiles</vt:lpstr>
      <vt:lpstr>History Exam</vt:lpstr>
      <vt:lpstr>Gov Jobs</vt:lpstr>
      <vt:lpstr>Used Cars</vt:lpstr>
      <vt:lpstr>Electronics Store</vt:lpstr>
      <vt:lpstr>Asking Price</vt:lpstr>
      <vt:lpstr>Water Park</vt:lpstr>
      <vt:lpstr>Book Collection</vt:lpstr>
    </vt:vector>
  </TitlesOfParts>
  <Company>Duquesne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Over</dc:creator>
  <cp:lastModifiedBy>Lisa Over</cp:lastModifiedBy>
  <cp:lastPrinted>2017-08-27T23:15:36Z</cp:lastPrinted>
  <dcterms:created xsi:type="dcterms:W3CDTF">2017-08-26T15:11:38Z</dcterms:created>
  <dcterms:modified xsi:type="dcterms:W3CDTF">2018-01-16T00:59:36Z</dcterms:modified>
</cp:coreProperties>
</file>