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200" windowHeight="13360"/>
  </bookViews>
  <sheets>
    <sheet name="Venders and Shipment Quality" sheetId="1" r:id="rId1"/>
    <sheet name="Gender and Candidate Preference" sheetId="3" r:id="rId2"/>
    <sheet name="Gender and Car Color" sheetId="2" r:id="rId3"/>
    <sheet name="Shift and Product Quality" sheetId="6" r:id="rId4"/>
    <sheet name="Race and Seniority" sheetId="5" r:id="rId5"/>
    <sheet name="Age and Income Level" sheetId="4" r:id="rId6"/>
    <sheet name="Income and Credit Scor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C40" i="5"/>
  <c r="C30" i="6"/>
  <c r="F19" i="3"/>
  <c r="C24" i="3"/>
  <c r="G4" i="7"/>
  <c r="G5" i="7"/>
  <c r="J5" i="7"/>
  <c r="K5" i="7"/>
  <c r="L5" i="7"/>
  <c r="G6" i="7"/>
  <c r="J6" i="7"/>
  <c r="K6" i="7"/>
  <c r="L6" i="7"/>
  <c r="G7" i="7"/>
  <c r="J7" i="7"/>
  <c r="K7" i="7"/>
  <c r="L7" i="7"/>
  <c r="D8" i="7"/>
  <c r="E8" i="7"/>
  <c r="F8" i="7"/>
  <c r="G8" i="7"/>
  <c r="J8" i="7"/>
  <c r="K8" i="7"/>
  <c r="L8" i="7"/>
  <c r="J11" i="7"/>
  <c r="K11" i="7"/>
  <c r="L11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I28" i="7"/>
  <c r="F31" i="7"/>
  <c r="C36" i="7"/>
  <c r="F3" i="6"/>
  <c r="F4" i="6"/>
  <c r="K4" i="6"/>
  <c r="L4" i="6"/>
  <c r="F5" i="6"/>
  <c r="K5" i="6"/>
  <c r="L5" i="6"/>
  <c r="D6" i="6"/>
  <c r="E6" i="6"/>
  <c r="F6" i="6"/>
  <c r="K6" i="6"/>
  <c r="L6" i="6"/>
  <c r="K9" i="6"/>
  <c r="L9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I22" i="6"/>
  <c r="F25" i="6"/>
  <c r="H4" i="5"/>
  <c r="H5" i="5"/>
  <c r="K5" i="5"/>
  <c r="L5" i="5"/>
  <c r="M5" i="5"/>
  <c r="N5" i="5"/>
  <c r="H6" i="5"/>
  <c r="K6" i="5"/>
  <c r="L6" i="5"/>
  <c r="M6" i="5"/>
  <c r="N6" i="5"/>
  <c r="H7" i="5"/>
  <c r="K7" i="5"/>
  <c r="L7" i="5"/>
  <c r="M7" i="5"/>
  <c r="N7" i="5"/>
  <c r="D8" i="5"/>
  <c r="E8" i="5"/>
  <c r="F8" i="5"/>
  <c r="G8" i="5"/>
  <c r="H8" i="5"/>
  <c r="K8" i="5"/>
  <c r="L8" i="5"/>
  <c r="M8" i="5"/>
  <c r="N8" i="5"/>
  <c r="K11" i="5"/>
  <c r="L11" i="5"/>
  <c r="M11" i="5"/>
  <c r="N11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I32" i="5"/>
  <c r="F35" i="5"/>
  <c r="G4" i="4"/>
  <c r="J4" i="4"/>
  <c r="K4" i="4"/>
  <c r="L4" i="4"/>
  <c r="G5" i="4"/>
  <c r="J5" i="4"/>
  <c r="K5" i="4"/>
  <c r="L5" i="4"/>
  <c r="G6" i="4"/>
  <c r="J6" i="4"/>
  <c r="K6" i="4"/>
  <c r="L6" i="4"/>
  <c r="D7" i="4"/>
  <c r="E7" i="4"/>
  <c r="F7" i="4"/>
  <c r="G7" i="4"/>
  <c r="J9" i="4"/>
  <c r="K9" i="4"/>
  <c r="L9" i="4"/>
  <c r="M10" i="4"/>
  <c r="M11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I24" i="4"/>
  <c r="F27" i="4"/>
  <c r="F4" i="3"/>
  <c r="I4" i="3"/>
  <c r="J4" i="3"/>
  <c r="F5" i="3"/>
  <c r="I5" i="3"/>
  <c r="J5" i="3"/>
  <c r="D6" i="3"/>
  <c r="E6" i="3"/>
  <c r="F6" i="3"/>
  <c r="I8" i="3"/>
  <c r="J8" i="3"/>
  <c r="G11" i="3"/>
  <c r="H11" i="3"/>
  <c r="I11" i="3"/>
  <c r="G12" i="3"/>
  <c r="H12" i="3"/>
  <c r="I12" i="3"/>
  <c r="G13" i="3"/>
  <c r="H13" i="3"/>
  <c r="I13" i="3"/>
  <c r="G14" i="3"/>
  <c r="H14" i="3"/>
  <c r="I14" i="3"/>
  <c r="I16" i="3"/>
  <c r="C30" i="2"/>
  <c r="F26" i="2"/>
  <c r="G21" i="2"/>
  <c r="H21" i="2"/>
  <c r="I21" i="2"/>
  <c r="G20" i="2"/>
  <c r="H20" i="2"/>
  <c r="I20" i="2"/>
  <c r="G19" i="2"/>
  <c r="H19" i="2"/>
  <c r="I19" i="2"/>
  <c r="G18" i="2"/>
  <c r="H18" i="2"/>
  <c r="I18" i="2"/>
  <c r="G17" i="2"/>
  <c r="H17" i="2"/>
  <c r="I17" i="2"/>
  <c r="G16" i="2"/>
  <c r="H16" i="2"/>
  <c r="I16" i="2"/>
  <c r="E9" i="2"/>
  <c r="D9" i="2"/>
  <c r="J8" i="2"/>
  <c r="I8" i="2"/>
  <c r="F8" i="2"/>
  <c r="J7" i="2"/>
  <c r="I7" i="2"/>
  <c r="F7" i="2"/>
  <c r="J6" i="2"/>
  <c r="I6" i="2"/>
  <c r="F6" i="2"/>
  <c r="C30" i="1"/>
  <c r="F26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I23" i="1"/>
  <c r="J6" i="1"/>
  <c r="J7" i="1"/>
  <c r="J8" i="1"/>
  <c r="J12" i="1"/>
  <c r="I6" i="1"/>
  <c r="I7" i="1"/>
  <c r="I8" i="1"/>
  <c r="I12" i="1"/>
  <c r="F6" i="1"/>
  <c r="F7" i="1"/>
  <c r="F8" i="1"/>
  <c r="F9" i="1"/>
  <c r="E9" i="1"/>
  <c r="D9" i="1"/>
  <c r="I23" i="2"/>
  <c r="I12" i="2"/>
  <c r="J12" i="2"/>
  <c r="F9" i="2"/>
</calcChain>
</file>

<file path=xl/sharedStrings.xml><?xml version="1.0" encoding="utf-8"?>
<sst xmlns="http://schemas.openxmlformats.org/spreadsheetml/2006/main" count="443" uniqueCount="110">
  <si>
    <t>Vendor</t>
  </si>
  <si>
    <t>Defective</t>
  </si>
  <si>
    <t>Acceptable</t>
  </si>
  <si>
    <t>EXPECTED</t>
  </si>
  <si>
    <t>The following sample data reflect shipments received by a large firm from three different vendors and the quality of those shipments.</t>
  </si>
  <si>
    <t>HA: Quality and source of shipment (vendor) are dependent.</t>
  </si>
  <si>
    <t>Calculate the value of the test statistic.</t>
  </si>
  <si>
    <t>STEP 1</t>
  </si>
  <si>
    <t>STEP 2</t>
  </si>
  <si>
    <t>STEP 3</t>
  </si>
  <si>
    <t>TOTAL</t>
  </si>
  <si>
    <t>CHECK</t>
  </si>
  <si>
    <t>STEP 4</t>
  </si>
  <si>
    <t>STEP 5</t>
  </si>
  <si>
    <t>Calculate the p-value.</t>
  </si>
  <si>
    <t>STEP 6</t>
  </si>
  <si>
    <t>State the conclusion.</t>
  </si>
  <si>
    <t>Quality</t>
  </si>
  <si>
    <t>fo</t>
  </si>
  <si>
    <t>fe</t>
  </si>
  <si>
    <t>fo-fe</t>
  </si>
  <si>
    <t>(fo-fe)^2</t>
  </si>
  <si>
    <t>(fo-fe)^2/fe</t>
  </si>
  <si>
    <t xml:space="preserve">Reject H0 if chi-sq test stat &gt; </t>
  </si>
  <si>
    <t>df=(3-1)(2-1)=2</t>
  </si>
  <si>
    <r>
      <rPr>
        <sz val="12"/>
        <rFont val="Arial"/>
        <family val="2"/>
      </rPr>
      <t>H0: Quality and source of shipment (vendor) are independent.</t>
    </r>
    <r>
      <rPr>
        <i/>
        <sz val="10"/>
        <rFont val="Arial"/>
        <family val="2"/>
      </rPr>
      <t/>
    </r>
  </si>
  <si>
    <r>
      <t xml:space="preserve">Do not reject </t>
    </r>
    <r>
      <rPr>
        <i/>
        <sz val="12"/>
        <rFont val="Arial"/>
        <family val="2"/>
      </rPr>
      <t>H</t>
    </r>
    <r>
      <rPr>
        <vertAlign val="subscript"/>
        <sz val="12"/>
        <rFont val="Arial"/>
        <family val="2"/>
      </rPr>
      <t>0</t>
    </r>
    <r>
      <rPr>
        <sz val="12"/>
        <rFont val="Arial"/>
        <family val="2"/>
      </rPr>
      <t>; there is not enough evidence to support the claim that quality and source of shipment are dependent. The firm should not be concerned about the source of shipments.</t>
    </r>
  </si>
  <si>
    <t>Silver</t>
  </si>
  <si>
    <t>Black</t>
  </si>
  <si>
    <t>Red</t>
  </si>
  <si>
    <t>H0: Color preference is independent of gender.</t>
  </si>
  <si>
    <t>HA: Color preference is dependent on gender.</t>
  </si>
  <si>
    <t>Color</t>
  </si>
  <si>
    <t>Male</t>
  </si>
  <si>
    <t>Female</t>
  </si>
  <si>
    <r>
      <t xml:space="preserve">Do not reject </t>
    </r>
    <r>
      <rPr>
        <i/>
        <sz val="12"/>
        <rFont val="Arial"/>
        <family val="2"/>
      </rPr>
      <t>H</t>
    </r>
    <r>
      <rPr>
        <vertAlign val="subscript"/>
        <sz val="12"/>
        <rFont val="Arial"/>
        <family val="2"/>
      </rPr>
      <t>0</t>
    </r>
    <r>
      <rPr>
        <sz val="12"/>
        <rFont val="Arial"/>
        <family val="2"/>
      </rPr>
      <t>; there is not enough evidence to support the claim that color preference is not independent. The company should not target advertisements differently for males verses females.</t>
    </r>
  </si>
  <si>
    <t>Define the hypotheses.</t>
  </si>
  <si>
    <t>Calculate the expected frequencies (fe).</t>
  </si>
  <si>
    <t>Define the Hypotheses.</t>
  </si>
  <si>
    <t>Specify the critical value. Specify the decision rule at a 1% significance level.</t>
  </si>
  <si>
    <t>Specify the critical value at a 1% significance level.</t>
  </si>
  <si>
    <t>Calculate the value of the test statistic and degrees of freedom.</t>
  </si>
  <si>
    <t>Reject the null hypothesis; gender and candidate preference are dependent.</t>
  </si>
  <si>
    <t>df=(2-1)(2-1)=1</t>
  </si>
  <si>
    <t>Candidate B</t>
  </si>
  <si>
    <t>Candidate A</t>
  </si>
  <si>
    <t>HA: Gender and candidate preference are dependent.</t>
  </si>
  <si>
    <r>
      <rPr>
        <sz val="12"/>
        <rFont val="Arial"/>
        <family val="2"/>
      </rPr>
      <t>H0: Gender and candidate preference are independent.</t>
    </r>
  </si>
  <si>
    <t>In the following table, likely voters’ preferences of two candidates are cross-classified by gender.</t>
  </si>
  <si>
    <t>df=(3-1)(3-1)=4</t>
  </si>
  <si>
    <t>Reject the null hypothesis; age and income are dependent.</t>
  </si>
  <si>
    <t>High</t>
  </si>
  <si>
    <t>51–65</t>
  </si>
  <si>
    <t>36–50</t>
  </si>
  <si>
    <t>21–35</t>
  </si>
  <si>
    <t>Medium</t>
  </si>
  <si>
    <t>Specify the critical value. Specify the decision rule at a 5% significance level.</t>
  </si>
  <si>
    <t>Low</t>
  </si>
  <si>
    <t>Income</t>
  </si>
  <si>
    <t>Age</t>
  </si>
  <si>
    <t>Total</t>
  </si>
  <si>
    <t>Income Level</t>
  </si>
  <si>
    <t>In the following table, individuals are cross-classified by their age group and income level.</t>
  </si>
  <si>
    <t>df=(4-1)(4-1)=9</t>
  </si>
  <si>
    <t>Director</t>
  </si>
  <si>
    <t>Asian</t>
  </si>
  <si>
    <t>Hispanic</t>
  </si>
  <si>
    <t>White</t>
  </si>
  <si>
    <t>Manager</t>
  </si>
  <si>
    <t>Do not reject the null hypothesis; conclude race and seniority are independent (not dependent).</t>
  </si>
  <si>
    <t>Analyst</t>
  </si>
  <si>
    <t>Coordinator</t>
  </si>
  <si>
    <t>Senority</t>
  </si>
  <si>
    <t>Race</t>
  </si>
  <si>
    <t>HA: Race and seniority are dependent.</t>
  </si>
  <si>
    <r>
      <rPr>
        <sz val="12"/>
        <rFont val="Arial"/>
        <family val="2"/>
      </rPr>
      <t>H0: Race and seniority are independent.</t>
    </r>
  </si>
  <si>
    <t>Seniority</t>
  </si>
  <si>
    <t>The following table shows the distribution of employees in an organization. Martha Foreman, an analyst, wants to see if race has a bearing on the position a person holds with this company.</t>
  </si>
  <si>
    <t>Not Defective</t>
  </si>
  <si>
    <t>11 p.m.–7 p.m.</t>
  </si>
  <si>
    <t>3 p.m.–11 p.m.</t>
  </si>
  <si>
    <t>7a.m.–3 p.m.</t>
  </si>
  <si>
    <t>HA: Production shift and product quality are dependent.</t>
  </si>
  <si>
    <r>
      <rPr>
        <sz val="12"/>
        <rFont val="Arial"/>
        <family val="2"/>
      </rPr>
      <t>H0: Production shift and product quality are independent.</t>
    </r>
  </si>
  <si>
    <t>Shift</t>
  </si>
  <si>
    <t>A manufacturer of flash drives for data storage operates a production facility that runs on three 8-hour shifts per day. The following contingency table shows the number of flash drives that were defective and not defective from each shift.</t>
  </si>
  <si>
    <t>df=(3-1)(4-1)=6</t>
  </si>
  <si>
    <t>More than 753</t>
  </si>
  <si>
    <t>Income ≥ $150,000</t>
  </si>
  <si>
    <t>More than 752</t>
  </si>
  <si>
    <t>$100,000 ≤ Income &lt; $150,000</t>
  </si>
  <si>
    <t>Do not reject the null hypothesis; cannot conclude that credit score and income are not independent of one another are independent (not dependent).</t>
  </si>
  <si>
    <t>More than 751</t>
  </si>
  <si>
    <t>$50,000 ≤ Income &lt; $100,000</t>
  </si>
  <si>
    <t>More than 750</t>
  </si>
  <si>
    <t>Income &lt; $50,000</t>
  </si>
  <si>
    <t>650–753</t>
  </si>
  <si>
    <t>650–752</t>
  </si>
  <si>
    <t>650–751</t>
  </si>
  <si>
    <t>650–750</t>
  </si>
  <si>
    <t>Less than 653</t>
  </si>
  <si>
    <t>Less than 652</t>
  </si>
  <si>
    <t>Less than 651</t>
  </si>
  <si>
    <t>Less than 650</t>
  </si>
  <si>
    <t>Credit Score</t>
  </si>
  <si>
    <t>Class</t>
  </si>
  <si>
    <r>
      <rPr>
        <sz val="12"/>
        <rFont val="Calibri"/>
        <scheme val="minor"/>
      </rPr>
      <t>H0: Race and seniority are independent.</t>
    </r>
  </si>
  <si>
    <t>Suppose Bank of America would like to investigate if the credit score and income level of an individual are independent of one another. Bank of America selected a random sample of 400 adults and asked them to report their credit score range and their income range. The following contingency table presents these results.</t>
  </si>
  <si>
    <t>Observed</t>
  </si>
  <si>
    <t>Reject the null hypothesis; conclude that the quality of the flash drive production and the production shift are dependent of one another.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</si>
</sst>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vertAlign val="subscript"/>
      <sz val="1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Calibri"/>
      <family val="2"/>
      <scheme val="minor"/>
    </font>
    <font>
      <sz val="12"/>
      <color theme="1"/>
      <name val="Arial"/>
    </font>
    <font>
      <sz val="12"/>
      <name val="Calibri"/>
      <scheme val="minor"/>
    </font>
    <font>
      <sz val="12"/>
      <color theme="1"/>
      <name val="Cambria"/>
    </font>
    <font>
      <i/>
      <sz val="12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8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7" borderId="0" xfId="0" applyFont="1" applyFill="1"/>
    <xf numFmtId="0" fontId="5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4" fillId="6" borderId="0" xfId="0" applyFont="1" applyFill="1"/>
    <xf numFmtId="0" fontId="4" fillId="0" borderId="0" xfId="0" applyFont="1" applyAlignment="1">
      <alignment horizontal="center"/>
    </xf>
    <xf numFmtId="0" fontId="4" fillId="5" borderId="0" xfId="0" applyFont="1" applyFill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4" fillId="4" borderId="0" xfId="0" applyFont="1" applyFill="1"/>
    <xf numFmtId="0" fontId="4" fillId="3" borderId="0" xfId="0" applyFont="1" applyFill="1"/>
    <xf numFmtId="2" fontId="4" fillId="6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wrapText="1"/>
    </xf>
    <xf numFmtId="0" fontId="4" fillId="8" borderId="0" xfId="0" applyFont="1" applyFill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2" fillId="12" borderId="1" xfId="8" applyBorder="1"/>
    <xf numFmtId="0" fontId="2" fillId="9" borderId="1" xfId="5" applyBorder="1"/>
    <xf numFmtId="0" fontId="2" fillId="0" borderId="0" xfId="26"/>
    <xf numFmtId="0" fontId="4" fillId="0" borderId="0" xfId="26" applyFont="1"/>
    <xf numFmtId="0" fontId="11" fillId="3" borderId="1" xfId="26" applyFont="1" applyFill="1" applyBorder="1"/>
    <xf numFmtId="0" fontId="2" fillId="14" borderId="0" xfId="9" applyFill="1"/>
    <xf numFmtId="0" fontId="5" fillId="0" borderId="0" xfId="26" applyFont="1"/>
    <xf numFmtId="0" fontId="4" fillId="3" borderId="0" xfId="26" applyFont="1" applyFill="1"/>
    <xf numFmtId="0" fontId="4" fillId="5" borderId="1" xfId="26" applyFont="1" applyFill="1" applyBorder="1"/>
    <xf numFmtId="0" fontId="2" fillId="10" borderId="1" xfId="6" applyBorder="1"/>
    <xf numFmtId="0" fontId="4" fillId="14" borderId="0" xfId="26" applyFont="1" applyFill="1"/>
    <xf numFmtId="2" fontId="2" fillId="9" borderId="1" xfId="5" applyNumberFormat="1" applyBorder="1" applyAlignment="1">
      <alignment horizontal="center"/>
    </xf>
    <xf numFmtId="0" fontId="5" fillId="0" borderId="0" xfId="26" applyFont="1" applyAlignment="1">
      <alignment wrapText="1"/>
    </xf>
    <xf numFmtId="164" fontId="2" fillId="0" borderId="0" xfId="26" applyNumberFormat="1"/>
    <xf numFmtId="0" fontId="4" fillId="5" borderId="0" xfId="26" applyFont="1" applyFill="1"/>
    <xf numFmtId="164" fontId="2" fillId="0" borderId="1" xfId="26" applyNumberFormat="1" applyBorder="1" applyAlignment="1">
      <alignment horizontal="center"/>
    </xf>
    <xf numFmtId="0" fontId="2" fillId="0" borderId="1" xfId="26" applyBorder="1" applyAlignment="1">
      <alignment horizontal="center"/>
    </xf>
    <xf numFmtId="0" fontId="2" fillId="0" borderId="1" xfId="26" applyBorder="1"/>
    <xf numFmtId="0" fontId="2" fillId="0" borderId="0" xfId="26" applyAlignment="1">
      <alignment horizontal="center"/>
    </xf>
    <xf numFmtId="0" fontId="4" fillId="6" borderId="0" xfId="26" applyFont="1" applyFill="1"/>
    <xf numFmtId="0" fontId="10" fillId="9" borderId="1" xfId="5" applyFont="1" applyBorder="1" applyAlignment="1">
      <alignment horizontal="center"/>
    </xf>
    <xf numFmtId="0" fontId="11" fillId="11" borderId="0" xfId="7" applyFont="1"/>
    <xf numFmtId="0" fontId="2" fillId="11" borderId="1" xfId="7" applyBorder="1" applyAlignment="1">
      <alignment horizontal="center"/>
    </xf>
    <xf numFmtId="0" fontId="2" fillId="0" borderId="1" xfId="26" applyBorder="1" applyAlignment="1">
      <alignment horizontal="left"/>
    </xf>
    <xf numFmtId="0" fontId="4" fillId="8" borderId="0" xfId="26" applyFont="1" applyFill="1"/>
    <xf numFmtId="0" fontId="2" fillId="11" borderId="1" xfId="7" applyBorder="1"/>
    <xf numFmtId="0" fontId="4" fillId="0" borderId="0" xfId="26" applyFont="1" applyAlignment="1">
      <alignment wrapText="1"/>
    </xf>
    <xf numFmtId="0" fontId="11" fillId="0" borderId="0" xfId="26" applyFont="1" applyAlignment="1">
      <alignment wrapText="1"/>
    </xf>
    <xf numFmtId="0" fontId="2" fillId="14" borderId="1" xfId="9" applyFill="1" applyBorder="1"/>
    <xf numFmtId="0" fontId="11" fillId="3" borderId="0" xfId="26" applyFont="1" applyFill="1"/>
    <xf numFmtId="0" fontId="11" fillId="0" borderId="1" xfId="26" applyFont="1" applyBorder="1" applyAlignment="1">
      <alignment horizontal="center" vertical="center" wrapText="1"/>
    </xf>
    <xf numFmtId="0" fontId="2" fillId="0" borderId="1" xfId="26" applyFill="1" applyBorder="1"/>
    <xf numFmtId="0" fontId="10" fillId="0" borderId="1" xfId="26" applyFont="1" applyBorder="1" applyAlignment="1">
      <alignment horizontal="center"/>
    </xf>
    <xf numFmtId="0" fontId="2" fillId="9" borderId="2" xfId="5" applyBorder="1"/>
    <xf numFmtId="2" fontId="2" fillId="0" borderId="0" xfId="26" applyNumberFormat="1" applyAlignment="1">
      <alignment horizontal="center"/>
    </xf>
    <xf numFmtId="0" fontId="11" fillId="15" borderId="1" xfId="26" applyFont="1" applyFill="1" applyBorder="1" applyAlignment="1">
      <alignment horizontal="center"/>
    </xf>
    <xf numFmtId="0" fontId="2" fillId="15" borderId="1" xfId="26" applyFill="1" applyBorder="1" applyAlignment="1">
      <alignment horizontal="center"/>
    </xf>
    <xf numFmtId="2" fontId="2" fillId="11" borderId="1" xfId="7" applyNumberFormat="1" applyBorder="1" applyAlignment="1">
      <alignment horizontal="center"/>
    </xf>
    <xf numFmtId="0" fontId="2" fillId="11" borderId="2" xfId="7" applyBorder="1"/>
    <xf numFmtId="2" fontId="2" fillId="0" borderId="1" xfId="26" applyNumberFormat="1" applyBorder="1" applyAlignment="1">
      <alignment horizontal="center"/>
    </xf>
    <xf numFmtId="0" fontId="11" fillId="0" borderId="1" xfId="26" applyFont="1" applyBorder="1" applyAlignment="1">
      <alignment horizontal="left" vertical="center" wrapText="1"/>
    </xf>
    <xf numFmtId="0" fontId="2" fillId="0" borderId="0" xfId="26" applyFont="1" applyAlignment="1">
      <alignment wrapText="1"/>
    </xf>
    <xf numFmtId="2" fontId="2" fillId="0" borderId="0" xfId="26" applyNumberFormat="1"/>
    <xf numFmtId="0" fontId="11" fillId="0" borderId="1" xfId="26" applyFont="1" applyBorder="1" applyAlignment="1">
      <alignment horizontal="center"/>
    </xf>
    <xf numFmtId="0" fontId="11" fillId="0" borderId="1" xfId="26" applyFont="1" applyBorder="1"/>
    <xf numFmtId="0" fontId="11" fillId="15" borderId="1" xfId="26" applyFont="1" applyFill="1" applyBorder="1" applyAlignment="1">
      <alignment horizontal="left" vertical="center" wrapText="1"/>
    </xf>
    <xf numFmtId="0" fontId="11" fillId="0" borderId="1" xfId="26" applyFont="1" applyBorder="1" applyAlignment="1">
      <alignment horizontal="left"/>
    </xf>
    <xf numFmtId="0" fontId="11" fillId="15" borderId="1" xfId="26" applyFont="1" applyFill="1" applyBorder="1" applyAlignment="1">
      <alignment horizontal="center" vertical="center" wrapText="1"/>
    </xf>
    <xf numFmtId="0" fontId="11" fillId="3" borderId="0" xfId="26" applyFont="1" applyFill="1" applyAlignment="1">
      <alignment wrapText="1"/>
    </xf>
    <xf numFmtId="0" fontId="2" fillId="0" borderId="0" xfId="26" applyFont="1"/>
    <xf numFmtId="0" fontId="12" fillId="0" borderId="0" xfId="26" applyFont="1"/>
    <xf numFmtId="0" fontId="0" fillId="14" borderId="1" xfId="9" applyFont="1" applyFill="1" applyBorder="1"/>
    <xf numFmtId="0" fontId="12" fillId="5" borderId="1" xfId="26" applyFont="1" applyFill="1" applyBorder="1"/>
    <xf numFmtId="0" fontId="0" fillId="10" borderId="1" xfId="6" applyFont="1" applyBorder="1"/>
    <xf numFmtId="2" fontId="0" fillId="9" borderId="1" xfId="5" applyNumberFormat="1" applyFont="1" applyBorder="1" applyAlignment="1">
      <alignment horizontal="center"/>
    </xf>
    <xf numFmtId="2" fontId="2" fillId="0" borderId="1" xfId="26" applyNumberFormat="1" applyFont="1" applyBorder="1" applyAlignment="1">
      <alignment horizontal="center"/>
    </xf>
    <xf numFmtId="0" fontId="2" fillId="0" borderId="1" xfId="26" applyFont="1" applyBorder="1" applyAlignment="1">
      <alignment horizontal="center" vertical="center" wrapText="1"/>
    </xf>
    <xf numFmtId="0" fontId="2" fillId="0" borderId="1" xfId="26" applyFont="1" applyBorder="1" applyAlignment="1">
      <alignment horizontal="left" vertical="center" wrapText="1"/>
    </xf>
    <xf numFmtId="0" fontId="13" fillId="0" borderId="0" xfId="26" applyFont="1"/>
    <xf numFmtId="0" fontId="2" fillId="3" borderId="0" xfId="26" applyFont="1" applyFill="1" applyAlignment="1">
      <alignment wrapText="1"/>
    </xf>
    <xf numFmtId="0" fontId="14" fillId="0" borderId="0" xfId="26" applyFont="1"/>
    <xf numFmtId="0" fontId="12" fillId="3" borderId="0" xfId="26" applyFont="1" applyFill="1"/>
    <xf numFmtId="0" fontId="12" fillId="14" borderId="0" xfId="26" applyFont="1" applyFill="1"/>
    <xf numFmtId="0" fontId="14" fillId="0" borderId="0" xfId="26" applyFont="1" applyAlignment="1">
      <alignment wrapText="1"/>
    </xf>
    <xf numFmtId="0" fontId="12" fillId="5" borderId="0" xfId="26" applyFont="1" applyFill="1"/>
    <xf numFmtId="0" fontId="2" fillId="0" borderId="0" xfId="26" applyFont="1" applyAlignment="1">
      <alignment horizontal="center"/>
    </xf>
    <xf numFmtId="0" fontId="0" fillId="9" borderId="2" xfId="5" applyFont="1" applyBorder="1"/>
    <xf numFmtId="0" fontId="12" fillId="6" borderId="0" xfId="26" applyFont="1" applyFill="1"/>
    <xf numFmtId="2" fontId="2" fillId="0" borderId="0" xfId="26" applyNumberFormat="1" applyFont="1"/>
    <xf numFmtId="0" fontId="2" fillId="0" borderId="1" xfId="26" applyFont="1" applyBorder="1" applyAlignment="1">
      <alignment horizontal="center"/>
    </xf>
    <xf numFmtId="0" fontId="2" fillId="0" borderId="1" xfId="26" applyFont="1" applyBorder="1"/>
    <xf numFmtId="0" fontId="0" fillId="11" borderId="0" xfId="7" applyFont="1"/>
    <xf numFmtId="2" fontId="0" fillId="11" borderId="1" xfId="7" applyNumberFormat="1" applyFont="1" applyBorder="1" applyAlignment="1">
      <alignment horizontal="center"/>
    </xf>
    <xf numFmtId="0" fontId="2" fillId="15" borderId="1" xfId="26" applyFont="1" applyFill="1" applyBorder="1" applyAlignment="1">
      <alignment horizontal="center"/>
    </xf>
    <xf numFmtId="0" fontId="2" fillId="15" borderId="1" xfId="26" applyFont="1" applyFill="1" applyBorder="1" applyAlignment="1">
      <alignment horizontal="left" vertical="center" wrapText="1"/>
    </xf>
    <xf numFmtId="0" fontId="2" fillId="0" borderId="1" xfId="26" applyFont="1" applyBorder="1" applyAlignment="1">
      <alignment horizontal="left"/>
    </xf>
    <xf numFmtId="0" fontId="12" fillId="8" borderId="0" xfId="26" applyFont="1" applyFill="1"/>
    <xf numFmtId="0" fontId="0" fillId="11" borderId="2" xfId="7" applyFont="1" applyBorder="1"/>
    <xf numFmtId="0" fontId="12" fillId="0" borderId="0" xfId="26" applyFont="1" applyAlignment="1">
      <alignment wrapText="1"/>
    </xf>
    <xf numFmtId="0" fontId="4" fillId="2" borderId="1" xfId="0" applyFont="1" applyFill="1" applyBorder="1" applyAlignment="1">
      <alignment horizontal="left"/>
    </xf>
    <xf numFmtId="0" fontId="1" fillId="0" borderId="0" xfId="26" applyFont="1"/>
    <xf numFmtId="0" fontId="1" fillId="0" borderId="1" xfId="26" applyFont="1" applyBorder="1" applyAlignment="1">
      <alignment horizontal="center" vertical="center" wrapText="1"/>
    </xf>
    <xf numFmtId="0" fontId="1" fillId="0" borderId="1" xfId="26" applyFont="1" applyBorder="1" applyAlignment="1">
      <alignment horizontal="center"/>
    </xf>
    <xf numFmtId="0" fontId="1" fillId="0" borderId="1" xfId="26" applyFont="1" applyBorder="1" applyAlignment="1">
      <alignment horizontal="left" vertical="center" wrapText="1"/>
    </xf>
    <xf numFmtId="0" fontId="1" fillId="0" borderId="1" xfId="26" applyFont="1" applyBorder="1" applyAlignment="1">
      <alignment horizontal="left"/>
    </xf>
    <xf numFmtId="0" fontId="1" fillId="11" borderId="1" xfId="7" applyFont="1" applyBorder="1" applyAlignment="1">
      <alignment horizontal="center"/>
    </xf>
    <xf numFmtId="0" fontId="1" fillId="0" borderId="1" xfId="26" applyFont="1" applyBorder="1"/>
    <xf numFmtId="0" fontId="11" fillId="0" borderId="1" xfId="26" applyFont="1" applyBorder="1" applyAlignment="1">
      <alignment horizontal="center"/>
    </xf>
    <xf numFmtId="0" fontId="11" fillId="0" borderId="5" xfId="26" applyFont="1" applyBorder="1" applyAlignment="1">
      <alignment horizontal="center"/>
    </xf>
    <xf numFmtId="0" fontId="11" fillId="0" borderId="4" xfId="26" applyFont="1" applyBorder="1" applyAlignment="1">
      <alignment horizontal="center"/>
    </xf>
    <xf numFmtId="0" fontId="11" fillId="0" borderId="3" xfId="26" applyFont="1" applyBorder="1" applyAlignment="1">
      <alignment horizontal="center"/>
    </xf>
    <xf numFmtId="0" fontId="2" fillId="0" borderId="1" xfId="26" applyBorder="1" applyAlignment="1">
      <alignment horizontal="center"/>
    </xf>
    <xf numFmtId="0" fontId="2" fillId="0" borderId="1" xfId="26" applyFont="1" applyBorder="1" applyAlignment="1">
      <alignment horizontal="center"/>
    </xf>
  </cellXfs>
  <cellStyles count="71">
    <cellStyle name="40% - Accent1" xfId="5" builtinId="31"/>
    <cellStyle name="40% - Accent2" xfId="6" builtinId="35"/>
    <cellStyle name="40% - Accent3" xfId="7" builtinId="39"/>
    <cellStyle name="40% - Accent5" xfId="8" builtinId="47"/>
    <cellStyle name="40% - Accent6" xfId="9" builtinId="51"/>
    <cellStyle name="Followed Hyperlink" xfId="2" builtinId="9" hidden="1"/>
    <cellStyle name="Followed Hyperlink" xfId="4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  <cellStyle name="Normal 2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/>
  </sheetViews>
  <sheetFormatPr baseColWidth="10" defaultColWidth="8.83203125" defaultRowHeight="12" x14ac:dyDescent="0"/>
  <cols>
    <col min="1" max="1" width="78.6640625" customWidth="1"/>
    <col min="4" max="5" width="12.5" bestFit="1" customWidth="1"/>
    <col min="6" max="6" width="9.5" customWidth="1"/>
    <col min="8" max="8" width="10.6640625" bestFit="1" customWidth="1"/>
    <col min="9" max="9" width="12.6640625" bestFit="1" customWidth="1"/>
    <col min="10" max="10" width="13.6640625" bestFit="1" customWidth="1"/>
  </cols>
  <sheetData>
    <row r="1" spans="1:11" ht="30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>
      <c r="A3" s="20" t="s">
        <v>7</v>
      </c>
      <c r="B3" s="2"/>
      <c r="C3" s="2"/>
      <c r="D3" s="2"/>
      <c r="E3" s="2"/>
      <c r="F3" s="2"/>
      <c r="G3" s="2"/>
      <c r="H3" s="3" t="s">
        <v>8</v>
      </c>
      <c r="I3" s="2"/>
      <c r="J3" s="2"/>
      <c r="K3" s="2"/>
    </row>
    <row r="4" spans="1:11" ht="15">
      <c r="A4" s="24" t="s">
        <v>36</v>
      </c>
      <c r="B4" s="2"/>
      <c r="C4" s="2" t="s">
        <v>108</v>
      </c>
      <c r="D4" s="2"/>
      <c r="E4" s="2"/>
      <c r="F4" s="2"/>
      <c r="G4" s="2"/>
      <c r="H4" s="2" t="s">
        <v>3</v>
      </c>
      <c r="I4" s="2"/>
      <c r="J4" s="2"/>
      <c r="K4" s="2"/>
    </row>
    <row r="5" spans="1:11" ht="15">
      <c r="A5" s="4" t="s">
        <v>25</v>
      </c>
      <c r="B5" s="2"/>
      <c r="C5" s="5" t="s">
        <v>0</v>
      </c>
      <c r="D5" s="5" t="s">
        <v>1</v>
      </c>
      <c r="E5" s="5" t="s">
        <v>2</v>
      </c>
      <c r="F5" s="6" t="s">
        <v>60</v>
      </c>
      <c r="G5" s="7"/>
      <c r="H5" s="5" t="s">
        <v>0</v>
      </c>
      <c r="I5" s="5" t="s">
        <v>1</v>
      </c>
      <c r="J5" s="5" t="s">
        <v>2</v>
      </c>
      <c r="K5" s="5" t="s">
        <v>10</v>
      </c>
    </row>
    <row r="6" spans="1:11" ht="15">
      <c r="A6" s="2" t="s">
        <v>5</v>
      </c>
      <c r="B6" s="2"/>
      <c r="C6" s="5">
        <v>1</v>
      </c>
      <c r="D6" s="5">
        <v>14</v>
      </c>
      <c r="E6" s="5">
        <v>112</v>
      </c>
      <c r="F6" s="6">
        <f>SUM(D6:E6)</f>
        <v>126</v>
      </c>
      <c r="G6" s="2"/>
      <c r="H6" s="5">
        <v>1</v>
      </c>
      <c r="I6" s="8">
        <f>$K6*$I$9/$K$9</f>
        <v>15.333333333333334</v>
      </c>
      <c r="J6" s="8">
        <f>$K6*$J$9/$K$9</f>
        <v>110.66666666666667</v>
      </c>
      <c r="K6" s="5">
        <v>126</v>
      </c>
    </row>
    <row r="7" spans="1:11" ht="15">
      <c r="A7" s="2"/>
      <c r="B7" s="2"/>
      <c r="C7" s="5">
        <v>2</v>
      </c>
      <c r="D7" s="5">
        <v>10</v>
      </c>
      <c r="E7" s="5">
        <v>70</v>
      </c>
      <c r="F7" s="6">
        <f t="shared" ref="F7:F8" si="0">SUM(D7:E7)</f>
        <v>80</v>
      </c>
      <c r="G7" s="2"/>
      <c r="H7" s="5">
        <v>2</v>
      </c>
      <c r="I7" s="8">
        <f t="shared" ref="I7:I8" si="1">$K7*$I$9/$K$9</f>
        <v>9.7354497354497358</v>
      </c>
      <c r="J7" s="8">
        <f t="shared" ref="J7:J8" si="2">$K7*$J$9/$K$9</f>
        <v>70.264550264550266</v>
      </c>
      <c r="K7" s="5">
        <v>80</v>
      </c>
    </row>
    <row r="8" spans="1:11" ht="15">
      <c r="A8" s="2"/>
      <c r="B8" s="2"/>
      <c r="C8" s="5">
        <v>3</v>
      </c>
      <c r="D8" s="5">
        <v>22</v>
      </c>
      <c r="E8" s="5">
        <v>150</v>
      </c>
      <c r="F8" s="6">
        <f t="shared" si="0"/>
        <v>172</v>
      </c>
      <c r="G8" s="2"/>
      <c r="H8" s="5">
        <v>3</v>
      </c>
      <c r="I8" s="8">
        <f t="shared" si="1"/>
        <v>20.93121693121693</v>
      </c>
      <c r="J8" s="8">
        <f t="shared" si="2"/>
        <v>151.06878306878306</v>
      </c>
      <c r="K8" s="5">
        <v>172</v>
      </c>
    </row>
    <row r="9" spans="1:11" ht="15">
      <c r="A9" s="3" t="s">
        <v>8</v>
      </c>
      <c r="B9" s="2"/>
      <c r="C9" s="104" t="s">
        <v>60</v>
      </c>
      <c r="D9" s="6">
        <f>SUM(D6:D8)</f>
        <v>46</v>
      </c>
      <c r="E9" s="6">
        <f>SUM(E6:E8)</f>
        <v>332</v>
      </c>
      <c r="F9" s="6">
        <f>SUM(F6:F8)</f>
        <v>378</v>
      </c>
      <c r="G9" s="2"/>
      <c r="H9" s="5" t="s">
        <v>10</v>
      </c>
      <c r="I9" s="5">
        <v>46</v>
      </c>
      <c r="J9" s="5">
        <v>332</v>
      </c>
      <c r="K9" s="5">
        <v>378</v>
      </c>
    </row>
    <row r="10" spans="1:11" ht="15">
      <c r="A10" s="24" t="s">
        <v>37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>
      <c r="A12" s="9" t="s">
        <v>9</v>
      </c>
      <c r="B12" s="2"/>
      <c r="C12" s="2"/>
      <c r="D12" s="2"/>
      <c r="E12" s="2"/>
      <c r="F12" s="2"/>
      <c r="G12" s="2"/>
      <c r="H12" s="2" t="s">
        <v>11</v>
      </c>
      <c r="I12" s="10">
        <f>SUM(I6:I8)</f>
        <v>46</v>
      </c>
      <c r="J12" s="10">
        <f>SUM(J6:J8)</f>
        <v>332</v>
      </c>
      <c r="K12" s="2"/>
    </row>
    <row r="13" spans="1:11" ht="15">
      <c r="A13" s="24" t="s">
        <v>41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">
      <c r="A14" s="2"/>
      <c r="B14" s="2"/>
      <c r="C14" s="9" t="s">
        <v>9</v>
      </c>
      <c r="D14" s="2"/>
      <c r="E14" s="2"/>
      <c r="F14" s="2"/>
      <c r="G14" s="2"/>
      <c r="H14" s="2"/>
      <c r="I14" s="2"/>
      <c r="J14" s="2"/>
      <c r="K14" s="2"/>
    </row>
    <row r="15" spans="1:11" ht="15">
      <c r="A15" s="11" t="s">
        <v>12</v>
      </c>
      <c r="B15" s="2"/>
      <c r="C15" s="12" t="s">
        <v>0</v>
      </c>
      <c r="D15" s="12" t="s">
        <v>17</v>
      </c>
      <c r="E15" s="13" t="s">
        <v>18</v>
      </c>
      <c r="F15" s="13" t="s">
        <v>19</v>
      </c>
      <c r="G15" s="13" t="s">
        <v>20</v>
      </c>
      <c r="H15" s="13" t="s">
        <v>21</v>
      </c>
      <c r="I15" s="13" t="s">
        <v>22</v>
      </c>
      <c r="J15" s="10"/>
      <c r="K15" s="2"/>
    </row>
    <row r="16" spans="1:11" ht="15">
      <c r="A16" s="4" t="s">
        <v>39</v>
      </c>
      <c r="B16" s="2"/>
      <c r="C16" s="5">
        <v>1</v>
      </c>
      <c r="D16" s="14" t="s">
        <v>1</v>
      </c>
      <c r="E16" s="5">
        <v>14</v>
      </c>
      <c r="F16" s="15">
        <v>15.333333333333334</v>
      </c>
      <c r="G16" s="15">
        <f>E16-F16</f>
        <v>-1.3333333333333339</v>
      </c>
      <c r="H16" s="15">
        <f>G16^2</f>
        <v>1.7777777777777795</v>
      </c>
      <c r="I16" s="15">
        <f>H16/F16</f>
        <v>0.11594202898550734</v>
      </c>
      <c r="J16" s="10"/>
      <c r="K16" s="2"/>
    </row>
    <row r="17" spans="1:11" ht="15">
      <c r="A17" s="2"/>
      <c r="B17" s="2"/>
      <c r="C17" s="5">
        <v>2</v>
      </c>
      <c r="D17" s="14" t="s">
        <v>1</v>
      </c>
      <c r="E17" s="5">
        <v>10</v>
      </c>
      <c r="F17" s="15">
        <v>9.7354497354497358</v>
      </c>
      <c r="G17" s="15">
        <f t="shared" ref="G17:G21" si="3">E17-F17</f>
        <v>0.2645502645502642</v>
      </c>
      <c r="H17" s="15">
        <f t="shared" ref="H17:H21" si="4">G17^2</f>
        <v>6.998684247361478E-2</v>
      </c>
      <c r="I17" s="15">
        <f t="shared" ref="I17:I21" si="5">H17/F17</f>
        <v>7.1888658845180396E-3</v>
      </c>
      <c r="J17" s="10"/>
      <c r="K17" s="2"/>
    </row>
    <row r="18" spans="1:11" ht="15">
      <c r="A18" s="16" t="s">
        <v>13</v>
      </c>
      <c r="B18" s="2"/>
      <c r="C18" s="5">
        <v>3</v>
      </c>
      <c r="D18" s="14" t="s">
        <v>1</v>
      </c>
      <c r="E18" s="5">
        <v>22</v>
      </c>
      <c r="F18" s="15">
        <v>20.93121693121693</v>
      </c>
      <c r="G18" s="15">
        <f t="shared" si="3"/>
        <v>1.0687830687830697</v>
      </c>
      <c r="H18" s="15">
        <f t="shared" si="4"/>
        <v>1.1422972481173559</v>
      </c>
      <c r="I18" s="15">
        <f t="shared" si="5"/>
        <v>5.4573857405000072E-2</v>
      </c>
      <c r="J18" s="10"/>
      <c r="K18" s="2"/>
    </row>
    <row r="19" spans="1:11" ht="15">
      <c r="A19" s="24" t="s">
        <v>14</v>
      </c>
      <c r="B19" s="2"/>
      <c r="C19" s="5">
        <v>1</v>
      </c>
      <c r="D19" s="14" t="s">
        <v>2</v>
      </c>
      <c r="E19" s="5">
        <v>112</v>
      </c>
      <c r="F19" s="15">
        <v>110.66666666666667</v>
      </c>
      <c r="G19" s="15">
        <f t="shared" si="3"/>
        <v>1.3333333333333286</v>
      </c>
      <c r="H19" s="15">
        <f t="shared" si="4"/>
        <v>1.7777777777777652</v>
      </c>
      <c r="I19" s="15">
        <f t="shared" si="5"/>
        <v>1.6064257028112337E-2</v>
      </c>
      <c r="J19" s="10"/>
      <c r="K19" s="2"/>
    </row>
    <row r="20" spans="1:11" ht="15">
      <c r="A20" s="2"/>
      <c r="B20" s="2"/>
      <c r="C20" s="5">
        <v>2</v>
      </c>
      <c r="D20" s="14" t="s">
        <v>2</v>
      </c>
      <c r="E20" s="5">
        <v>70</v>
      </c>
      <c r="F20" s="15">
        <v>70.264550264550266</v>
      </c>
      <c r="G20" s="15">
        <f t="shared" si="3"/>
        <v>-0.26455026455026598</v>
      </c>
      <c r="H20" s="15">
        <f t="shared" si="4"/>
        <v>6.998684247361571E-2</v>
      </c>
      <c r="I20" s="15">
        <f t="shared" si="5"/>
        <v>9.9604768279468138E-4</v>
      </c>
      <c r="J20" s="10"/>
      <c r="K20" s="2"/>
    </row>
    <row r="21" spans="1:11" ht="15">
      <c r="A21" s="17" t="s">
        <v>15</v>
      </c>
      <c r="B21" s="2"/>
      <c r="C21" s="5">
        <v>3</v>
      </c>
      <c r="D21" s="14" t="s">
        <v>2</v>
      </c>
      <c r="E21" s="5">
        <v>150</v>
      </c>
      <c r="F21" s="15">
        <v>151.06878306878306</v>
      </c>
      <c r="G21" s="15">
        <f t="shared" si="3"/>
        <v>-1.0687830687830626</v>
      </c>
      <c r="H21" s="15">
        <f t="shared" si="4"/>
        <v>1.1422972481173408</v>
      </c>
      <c r="I21" s="15">
        <f t="shared" si="5"/>
        <v>7.5614380741866561E-3</v>
      </c>
      <c r="J21" s="10"/>
      <c r="K21" s="2"/>
    </row>
    <row r="22" spans="1:11" ht="15">
      <c r="A22" s="24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5">
      <c r="A23" s="2"/>
      <c r="B23" s="2"/>
      <c r="C23" s="2"/>
      <c r="D23" s="2"/>
      <c r="E23" s="2"/>
      <c r="F23" s="2"/>
      <c r="G23" s="2"/>
      <c r="H23" s="2"/>
      <c r="I23" s="18">
        <f>SUM(I16:I21)</f>
        <v>0.20232649506011915</v>
      </c>
      <c r="J23" s="26" t="s">
        <v>24</v>
      </c>
      <c r="K23" s="2"/>
    </row>
    <row r="24" spans="1:11" ht="45">
      <c r="A24" s="19" t="s">
        <v>26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">
      <c r="A25" s="2"/>
      <c r="B25" s="2"/>
      <c r="C25" s="11" t="s">
        <v>12</v>
      </c>
      <c r="D25" s="2"/>
      <c r="E25" s="2"/>
      <c r="F25" s="2"/>
      <c r="G25" s="2"/>
      <c r="H25" s="2"/>
      <c r="I25" s="2"/>
      <c r="J25" s="2"/>
      <c r="K25" s="2"/>
    </row>
    <row r="26" spans="1:11" ht="15">
      <c r="A26" s="2"/>
      <c r="B26" s="2"/>
      <c r="C26" s="2" t="s">
        <v>23</v>
      </c>
      <c r="D26" s="2"/>
      <c r="E26" s="2"/>
      <c r="F26" s="11">
        <f>_xlfn.CHISQ.INV.RT(0.01, 2)</f>
        <v>9.2103403719761818</v>
      </c>
      <c r="G26" s="2"/>
      <c r="H26" s="2"/>
      <c r="I26" s="2"/>
      <c r="J26" s="2"/>
      <c r="K26" s="2"/>
    </row>
    <row r="27" spans="1:11" ht="15">
      <c r="A27" s="2"/>
      <c r="B27" s="2"/>
      <c r="D27" s="2"/>
      <c r="E27" s="2"/>
      <c r="F27" s="2"/>
      <c r="G27" s="2"/>
      <c r="H27" s="2"/>
      <c r="I27" s="2"/>
      <c r="J27" s="2"/>
      <c r="K27" s="2"/>
    </row>
    <row r="28" spans="1:11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">
      <c r="A29" s="2"/>
      <c r="B29" s="2"/>
      <c r="C29" s="16" t="s">
        <v>13</v>
      </c>
      <c r="D29" s="2"/>
      <c r="E29" s="2"/>
      <c r="F29" s="2"/>
      <c r="G29" s="2"/>
      <c r="H29" s="2"/>
      <c r="I29" s="2"/>
      <c r="J29" s="2"/>
      <c r="K29" s="2"/>
    </row>
    <row r="30" spans="1:11" ht="15">
      <c r="A30" s="2"/>
      <c r="B30" s="2"/>
      <c r="C30" s="2">
        <f>_xlfn.CHISQ.DIST.RT(0.2,2)</f>
        <v>0.90483741803595952</v>
      </c>
      <c r="D30" s="2"/>
      <c r="E30" s="2"/>
      <c r="F30" s="2"/>
      <c r="G30" s="2"/>
      <c r="H30" s="2"/>
      <c r="I30" s="2"/>
      <c r="J30" s="2"/>
      <c r="K30" s="2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F6:F8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6" sqref="A26"/>
    </sheetView>
  </sheetViews>
  <sheetFormatPr baseColWidth="10" defaultRowHeight="15" x14ac:dyDescent="0"/>
  <cols>
    <col min="1" max="1" width="73.5" style="27" customWidth="1"/>
    <col min="2" max="2" width="10.83203125" style="27"/>
    <col min="3" max="3" width="14" style="27" customWidth="1"/>
    <col min="4" max="7" width="10.83203125" style="27"/>
    <col min="8" max="8" width="12.83203125" style="27" customWidth="1"/>
    <col min="9" max="9" width="10.83203125" style="27"/>
    <col min="10" max="10" width="13.6640625" style="27" bestFit="1" customWidth="1"/>
    <col min="11" max="16384" width="10.83203125" style="27"/>
  </cols>
  <sheetData>
    <row r="1" spans="1:12" ht="30">
      <c r="A1" s="52" t="s">
        <v>48</v>
      </c>
    </row>
    <row r="2" spans="1:12">
      <c r="A2" s="51"/>
      <c r="C2" s="105" t="s">
        <v>108</v>
      </c>
      <c r="D2" s="105"/>
      <c r="E2" s="105"/>
      <c r="F2" s="105"/>
      <c r="H2" s="50" t="s">
        <v>8</v>
      </c>
    </row>
    <row r="3" spans="1:12">
      <c r="A3" s="49" t="s">
        <v>7</v>
      </c>
      <c r="C3" s="106"/>
      <c r="D3" s="106" t="s">
        <v>33</v>
      </c>
      <c r="E3" s="106" t="s">
        <v>34</v>
      </c>
      <c r="F3" s="107" t="s">
        <v>60</v>
      </c>
      <c r="H3" s="41"/>
      <c r="I3" s="41" t="s">
        <v>33</v>
      </c>
      <c r="J3" s="41" t="s">
        <v>34</v>
      </c>
      <c r="K3" s="41"/>
    </row>
    <row r="4" spans="1:12">
      <c r="A4" s="31" t="s">
        <v>36</v>
      </c>
      <c r="C4" s="108" t="s">
        <v>45</v>
      </c>
      <c r="D4" s="106">
        <v>155</v>
      </c>
      <c r="E4" s="106">
        <v>135</v>
      </c>
      <c r="F4" s="107">
        <f>SUM(D4:E4)</f>
        <v>290</v>
      </c>
      <c r="H4" s="48" t="s">
        <v>45</v>
      </c>
      <c r="I4" s="47">
        <f>K4*$I$6/$K$6</f>
        <v>140</v>
      </c>
      <c r="J4" s="47">
        <f>K4*$J$6/$K$6</f>
        <v>140</v>
      </c>
      <c r="K4" s="41">
        <v>280</v>
      </c>
    </row>
    <row r="5" spans="1:12">
      <c r="A5" s="37" t="s">
        <v>47</v>
      </c>
      <c r="C5" s="108" t="s">
        <v>44</v>
      </c>
      <c r="D5" s="106">
        <v>95</v>
      </c>
      <c r="E5" s="106">
        <v>115</v>
      </c>
      <c r="F5" s="107">
        <f>SUM(D5:E5)</f>
        <v>210</v>
      </c>
      <c r="H5" s="48" t="s">
        <v>44</v>
      </c>
      <c r="I5" s="47">
        <f>K5*$I$6/$K$6</f>
        <v>110</v>
      </c>
      <c r="J5" s="47">
        <f>K5*$J$6/$K$6</f>
        <v>110</v>
      </c>
      <c r="K5" s="41">
        <v>220</v>
      </c>
    </row>
    <row r="6" spans="1:12">
      <c r="A6" s="28" t="s">
        <v>46</v>
      </c>
      <c r="C6" s="109" t="s">
        <v>60</v>
      </c>
      <c r="D6" s="107">
        <f>SUM(D4:D5)</f>
        <v>250</v>
      </c>
      <c r="E6" s="107">
        <f>SUM(E4:E5)</f>
        <v>250</v>
      </c>
      <c r="F6" s="107">
        <f>SUM(D6:E6)</f>
        <v>500</v>
      </c>
      <c r="H6" s="41"/>
      <c r="I6" s="41">
        <v>250</v>
      </c>
      <c r="J6" s="41">
        <v>250</v>
      </c>
      <c r="K6" s="41">
        <v>500</v>
      </c>
    </row>
    <row r="7" spans="1:12">
      <c r="A7" s="28"/>
    </row>
    <row r="8" spans="1:12">
      <c r="A8" s="28"/>
      <c r="H8" s="28" t="s">
        <v>11</v>
      </c>
      <c r="I8" s="43">
        <f>SUM(I4:I5)</f>
        <v>250</v>
      </c>
      <c r="J8" s="43">
        <f>SUM(J4:J5)</f>
        <v>250</v>
      </c>
      <c r="L8" s="43"/>
    </row>
    <row r="9" spans="1:12">
      <c r="A9" s="46" t="s">
        <v>8</v>
      </c>
      <c r="C9" s="26" t="s">
        <v>9</v>
      </c>
      <c r="K9" s="43"/>
      <c r="L9" s="43"/>
    </row>
    <row r="10" spans="1:12">
      <c r="A10" s="31" t="s">
        <v>37</v>
      </c>
      <c r="C10" s="42"/>
      <c r="D10" s="42"/>
      <c r="E10" s="45" t="s">
        <v>18</v>
      </c>
      <c r="F10" s="45" t="s">
        <v>19</v>
      </c>
      <c r="G10" s="45" t="s">
        <v>20</v>
      </c>
      <c r="H10" s="45" t="s">
        <v>21</v>
      </c>
      <c r="I10" s="45" t="s">
        <v>22</v>
      </c>
      <c r="K10" s="43"/>
      <c r="L10" s="43"/>
    </row>
    <row r="11" spans="1:12">
      <c r="A11" s="28"/>
      <c r="C11" s="42" t="s">
        <v>45</v>
      </c>
      <c r="D11" s="42" t="s">
        <v>33</v>
      </c>
      <c r="E11" s="106">
        <v>155</v>
      </c>
      <c r="F11" s="41">
        <v>140</v>
      </c>
      <c r="G11" s="41">
        <f>E11-F11</f>
        <v>15</v>
      </c>
      <c r="H11" s="41">
        <f>G11^2</f>
        <v>225</v>
      </c>
      <c r="I11" s="40">
        <f>H11/F11</f>
        <v>1.6071428571428572</v>
      </c>
      <c r="K11" s="43"/>
      <c r="L11" s="43"/>
    </row>
    <row r="12" spans="1:12">
      <c r="A12" s="44" t="s">
        <v>9</v>
      </c>
      <c r="C12" s="42" t="s">
        <v>44</v>
      </c>
      <c r="D12" s="42" t="s">
        <v>33</v>
      </c>
      <c r="E12" s="106">
        <v>95</v>
      </c>
      <c r="F12" s="41">
        <v>110</v>
      </c>
      <c r="G12" s="41">
        <f>E12-F12</f>
        <v>-15</v>
      </c>
      <c r="H12" s="41">
        <f>G12^2</f>
        <v>225</v>
      </c>
      <c r="I12" s="40">
        <f>H12/F12</f>
        <v>2.0454545454545454</v>
      </c>
      <c r="K12" s="43"/>
      <c r="L12" s="43"/>
    </row>
    <row r="13" spans="1:12">
      <c r="A13" s="31" t="s">
        <v>41</v>
      </c>
      <c r="C13" s="42" t="s">
        <v>45</v>
      </c>
      <c r="D13" s="42" t="s">
        <v>34</v>
      </c>
      <c r="E13" s="106">
        <v>135</v>
      </c>
      <c r="F13" s="41">
        <v>140</v>
      </c>
      <c r="G13" s="41">
        <f>E13-F13</f>
        <v>-5</v>
      </c>
      <c r="H13" s="41">
        <f>G13^2</f>
        <v>25</v>
      </c>
      <c r="I13" s="40">
        <f>H13/F13</f>
        <v>0.17857142857142858</v>
      </c>
      <c r="K13" s="43"/>
    </row>
    <row r="14" spans="1:12">
      <c r="A14" s="28"/>
      <c r="C14" s="42" t="s">
        <v>44</v>
      </c>
      <c r="D14" s="42" t="s">
        <v>34</v>
      </c>
      <c r="E14" s="106">
        <v>115</v>
      </c>
      <c r="F14" s="41">
        <v>110</v>
      </c>
      <c r="G14" s="41">
        <f>E14-F14</f>
        <v>5</v>
      </c>
      <c r="H14" s="41">
        <f>G14^2</f>
        <v>25</v>
      </c>
      <c r="I14" s="40">
        <f>H14/F14</f>
        <v>0.22727272727272727</v>
      </c>
    </row>
    <row r="15" spans="1:12">
      <c r="A15" s="39" t="s">
        <v>12</v>
      </c>
      <c r="I15" s="38"/>
    </row>
    <row r="16" spans="1:12">
      <c r="A16" s="37" t="s">
        <v>56</v>
      </c>
      <c r="I16" s="36">
        <f>SUM(I11:I14)</f>
        <v>4.0584415584415581</v>
      </c>
      <c r="J16" s="26" t="s">
        <v>43</v>
      </c>
    </row>
    <row r="17" spans="1:6">
      <c r="A17" s="28"/>
    </row>
    <row r="18" spans="1:6">
      <c r="A18" s="35" t="s">
        <v>13</v>
      </c>
      <c r="C18" s="34" t="s">
        <v>12</v>
      </c>
    </row>
    <row r="19" spans="1:6">
      <c r="A19" s="31" t="s">
        <v>14</v>
      </c>
      <c r="C19" s="28" t="s">
        <v>23</v>
      </c>
      <c r="D19" s="28"/>
      <c r="E19" s="28"/>
      <c r="F19" s="33">
        <f>_xlfn.CHISQ.INV.RT(0.05, 1)</f>
        <v>3.8414588206941236</v>
      </c>
    </row>
    <row r="20" spans="1:6">
      <c r="A20" s="28"/>
      <c r="D20" s="28"/>
      <c r="E20" s="28"/>
      <c r="F20" s="28"/>
    </row>
    <row r="21" spans="1:6">
      <c r="A21" s="32" t="s">
        <v>15</v>
      </c>
    </row>
    <row r="22" spans="1:6">
      <c r="A22" s="31" t="s">
        <v>16</v>
      </c>
    </row>
    <row r="23" spans="1:6">
      <c r="A23" s="28"/>
      <c r="C23" s="30" t="s">
        <v>13</v>
      </c>
    </row>
    <row r="24" spans="1:6">
      <c r="A24" s="29" t="s">
        <v>42</v>
      </c>
      <c r="C24" s="28">
        <f>_xlfn.CHISQ.DIST.RT(4.06,1)</f>
        <v>4.3910499418237943E-2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4" sqref="C4"/>
    </sheetView>
  </sheetViews>
  <sheetFormatPr baseColWidth="10" defaultColWidth="8.83203125" defaultRowHeight="12" x14ac:dyDescent="0"/>
  <cols>
    <col min="1" max="1" width="71" customWidth="1"/>
    <col min="3" max="3" width="11.33203125" customWidth="1"/>
    <col min="4" max="5" width="12.5" customWidth="1"/>
    <col min="6" max="6" width="9.5" customWidth="1"/>
    <col min="8" max="8" width="10.6640625" customWidth="1"/>
    <col min="9" max="9" width="12.6640625" customWidth="1"/>
    <col min="10" max="10" width="13.6640625" bestFit="1" customWidth="1"/>
  </cols>
  <sheetData>
    <row r="1" spans="1:11" ht="30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>
      <c r="A3" s="20" t="s">
        <v>7</v>
      </c>
      <c r="B3" s="2"/>
      <c r="C3" s="2"/>
      <c r="D3" s="2"/>
      <c r="E3" s="2"/>
      <c r="F3" s="2"/>
      <c r="G3" s="2"/>
      <c r="H3" s="3" t="s">
        <v>8</v>
      </c>
      <c r="I3" s="2"/>
      <c r="J3" s="2"/>
      <c r="K3" s="2"/>
    </row>
    <row r="4" spans="1:11" ht="15">
      <c r="A4" s="24" t="s">
        <v>38</v>
      </c>
      <c r="B4" s="2"/>
      <c r="C4" s="2" t="s">
        <v>108</v>
      </c>
      <c r="D4" s="2"/>
      <c r="E4" s="2"/>
      <c r="F4" s="2"/>
      <c r="G4" s="2"/>
      <c r="H4" s="2" t="s">
        <v>3</v>
      </c>
      <c r="I4" s="2"/>
      <c r="J4" s="2"/>
      <c r="K4" s="2"/>
    </row>
    <row r="5" spans="1:11" ht="15">
      <c r="A5" s="2" t="s">
        <v>30</v>
      </c>
      <c r="B5" s="2"/>
      <c r="C5" s="5" t="s">
        <v>32</v>
      </c>
      <c r="D5" s="5" t="s">
        <v>33</v>
      </c>
      <c r="E5" s="5" t="s">
        <v>34</v>
      </c>
      <c r="F5" s="6" t="s">
        <v>60</v>
      </c>
      <c r="G5" s="7"/>
      <c r="H5" s="5" t="s">
        <v>32</v>
      </c>
      <c r="I5" s="5" t="s">
        <v>33</v>
      </c>
      <c r="J5" s="5" t="s">
        <v>34</v>
      </c>
      <c r="K5" s="5" t="s">
        <v>10</v>
      </c>
    </row>
    <row r="6" spans="1:11" ht="15">
      <c r="A6" s="2" t="s">
        <v>31</v>
      </c>
      <c r="B6" s="2"/>
      <c r="C6" s="21" t="s">
        <v>27</v>
      </c>
      <c r="D6" s="22">
        <v>470</v>
      </c>
      <c r="E6" s="22">
        <v>280</v>
      </c>
      <c r="F6" s="6">
        <f>SUM(D6:E6)</f>
        <v>750</v>
      </c>
      <c r="G6" s="2"/>
      <c r="H6" s="21" t="s">
        <v>27</v>
      </c>
      <c r="I6" s="8">
        <f>$K6*$I$9/$K$9</f>
        <v>465.83850931677017</v>
      </c>
      <c r="J6" s="8">
        <f>$K6*$J$9/$K$9</f>
        <v>284.16149068322983</v>
      </c>
      <c r="K6" s="5">
        <v>750</v>
      </c>
    </row>
    <row r="7" spans="1:11" ht="15">
      <c r="A7" s="2"/>
      <c r="B7" s="2"/>
      <c r="C7" s="23" t="s">
        <v>28</v>
      </c>
      <c r="D7" s="5">
        <v>535</v>
      </c>
      <c r="E7" s="5">
        <v>285</v>
      </c>
      <c r="F7" s="6">
        <f t="shared" ref="F7:F8" si="0">SUM(D7:E7)</f>
        <v>820</v>
      </c>
      <c r="G7" s="2"/>
      <c r="H7" s="23" t="s">
        <v>28</v>
      </c>
      <c r="I7" s="8">
        <f t="shared" ref="I7:I8" si="1">$K7*$I$9/$K$9</f>
        <v>509.31677018633542</v>
      </c>
      <c r="J7" s="8">
        <f t="shared" ref="J7:J8" si="2">$K7*$J$9/$K$9</f>
        <v>310.68322981366458</v>
      </c>
      <c r="K7" s="5">
        <v>820</v>
      </c>
    </row>
    <row r="8" spans="1:11" ht="15">
      <c r="A8" s="2"/>
      <c r="B8" s="2"/>
      <c r="C8" s="21" t="s">
        <v>29</v>
      </c>
      <c r="D8" s="22">
        <v>495</v>
      </c>
      <c r="E8" s="22">
        <v>350</v>
      </c>
      <c r="F8" s="6">
        <f t="shared" si="0"/>
        <v>845</v>
      </c>
      <c r="G8" s="2"/>
      <c r="H8" s="21" t="s">
        <v>29</v>
      </c>
      <c r="I8" s="8">
        <f t="shared" si="1"/>
        <v>524.84472049689441</v>
      </c>
      <c r="J8" s="8">
        <f t="shared" si="2"/>
        <v>320.15527950310559</v>
      </c>
      <c r="K8" s="5">
        <v>845</v>
      </c>
    </row>
    <row r="9" spans="1:11" ht="15">
      <c r="A9" s="3" t="s">
        <v>8</v>
      </c>
      <c r="B9" s="2"/>
      <c r="C9" s="104" t="s">
        <v>60</v>
      </c>
      <c r="D9" s="6">
        <f>SUM(D6:D8)</f>
        <v>1500</v>
      </c>
      <c r="E9" s="6">
        <f>SUM(E6:E8)</f>
        <v>915</v>
      </c>
      <c r="F9" s="6">
        <f>SUM(F6:F8)</f>
        <v>2415</v>
      </c>
      <c r="G9" s="2"/>
      <c r="H9" s="5" t="s">
        <v>10</v>
      </c>
      <c r="I9" s="5">
        <v>1500</v>
      </c>
      <c r="J9" s="5">
        <v>915</v>
      </c>
      <c r="K9" s="5">
        <v>2415</v>
      </c>
    </row>
    <row r="10" spans="1:11" ht="15">
      <c r="A10" s="24" t="s">
        <v>37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>
      <c r="A12" s="9" t="s">
        <v>9</v>
      </c>
      <c r="B12" s="2"/>
      <c r="C12" s="2"/>
      <c r="D12" s="2"/>
      <c r="E12" s="2"/>
      <c r="F12" s="2"/>
      <c r="G12" s="2"/>
      <c r="H12" s="2" t="s">
        <v>11</v>
      </c>
      <c r="I12" s="10">
        <f>SUM(I6:I8)</f>
        <v>1500</v>
      </c>
      <c r="J12" s="10">
        <f>SUM(J6:J8)</f>
        <v>915</v>
      </c>
      <c r="K12" s="2"/>
    </row>
    <row r="13" spans="1:11" ht="15">
      <c r="A13" s="24" t="s">
        <v>41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">
      <c r="A14" s="2"/>
      <c r="B14" s="2"/>
      <c r="C14" s="9" t="s">
        <v>9</v>
      </c>
      <c r="D14" s="2"/>
      <c r="E14" s="2"/>
      <c r="F14" s="2"/>
      <c r="G14" s="2"/>
      <c r="H14" s="2"/>
      <c r="I14" s="2"/>
      <c r="J14" s="2"/>
      <c r="K14" s="2"/>
    </row>
    <row r="15" spans="1:11" ht="15">
      <c r="A15" s="11" t="s">
        <v>12</v>
      </c>
      <c r="B15" s="2"/>
      <c r="C15" s="12" t="s">
        <v>0</v>
      </c>
      <c r="D15" s="12" t="s">
        <v>17</v>
      </c>
      <c r="E15" s="13" t="s">
        <v>18</v>
      </c>
      <c r="F15" s="13" t="s">
        <v>19</v>
      </c>
      <c r="G15" s="13" t="s">
        <v>20</v>
      </c>
      <c r="H15" s="13" t="s">
        <v>21</v>
      </c>
      <c r="I15" s="13" t="s">
        <v>22</v>
      </c>
      <c r="J15" s="10"/>
      <c r="K15" s="2"/>
    </row>
    <row r="16" spans="1:11" ht="15">
      <c r="A16" s="4" t="s">
        <v>40</v>
      </c>
      <c r="B16" s="2"/>
      <c r="C16" s="21" t="s">
        <v>27</v>
      </c>
      <c r="D16" s="14" t="s">
        <v>33</v>
      </c>
      <c r="E16" s="22">
        <v>470</v>
      </c>
      <c r="F16" s="15">
        <v>465.83850931677017</v>
      </c>
      <c r="G16" s="15">
        <f>E16-F16</f>
        <v>4.1614906832298288</v>
      </c>
      <c r="H16" s="15">
        <f>G16^2</f>
        <v>17.318004706608669</v>
      </c>
      <c r="I16" s="15">
        <f>H16/F16</f>
        <v>3.7175983436853278E-2</v>
      </c>
      <c r="J16" s="10"/>
      <c r="K16" s="2"/>
    </row>
    <row r="17" spans="1:11" ht="15">
      <c r="A17" s="2"/>
      <c r="B17" s="2"/>
      <c r="C17" s="23" t="s">
        <v>28</v>
      </c>
      <c r="D17" s="14" t="s">
        <v>33</v>
      </c>
      <c r="E17" s="5">
        <v>535</v>
      </c>
      <c r="F17" s="15">
        <v>509.31677018633542</v>
      </c>
      <c r="G17" s="15">
        <f t="shared" ref="G17:G21" si="3">E17-F17</f>
        <v>25.683229813664582</v>
      </c>
      <c r="H17" s="15">
        <f t="shared" ref="H17:H21" si="4">G17^2</f>
        <v>659.62829366150925</v>
      </c>
      <c r="I17" s="15">
        <f t="shared" ref="I17:I21" si="5">H17/F17</f>
        <v>1.2951238448719877</v>
      </c>
      <c r="J17" s="10"/>
      <c r="K17" s="2"/>
    </row>
    <row r="18" spans="1:11" ht="15">
      <c r="A18" s="16" t="s">
        <v>13</v>
      </c>
      <c r="B18" s="2"/>
      <c r="C18" s="21" t="s">
        <v>29</v>
      </c>
      <c r="D18" s="14" t="s">
        <v>33</v>
      </c>
      <c r="E18" s="22">
        <v>495</v>
      </c>
      <c r="F18" s="15">
        <v>524.84472049689441</v>
      </c>
      <c r="G18" s="15">
        <f t="shared" si="3"/>
        <v>-29.844720496894411</v>
      </c>
      <c r="H18" s="15">
        <f t="shared" si="4"/>
        <v>890.70734153774936</v>
      </c>
      <c r="I18" s="15">
        <f t="shared" si="5"/>
        <v>1.6970873607997354</v>
      </c>
      <c r="J18" s="10"/>
      <c r="K18" s="2"/>
    </row>
    <row r="19" spans="1:11" ht="15">
      <c r="A19" s="24" t="s">
        <v>14</v>
      </c>
      <c r="B19" s="2"/>
      <c r="C19" s="21" t="s">
        <v>27</v>
      </c>
      <c r="D19" s="14" t="s">
        <v>34</v>
      </c>
      <c r="E19" s="22">
        <v>280</v>
      </c>
      <c r="F19" s="15">
        <v>284.16149068322983</v>
      </c>
      <c r="G19" s="15">
        <f t="shared" si="3"/>
        <v>-4.1614906832298288</v>
      </c>
      <c r="H19" s="15">
        <f t="shared" si="4"/>
        <v>17.318004706608669</v>
      </c>
      <c r="I19" s="15">
        <f t="shared" si="5"/>
        <v>6.0944235142382418E-2</v>
      </c>
      <c r="J19" s="10"/>
      <c r="K19" s="2"/>
    </row>
    <row r="20" spans="1:11" ht="15">
      <c r="A20" s="2"/>
      <c r="B20" s="2"/>
      <c r="C20" s="23" t="s">
        <v>28</v>
      </c>
      <c r="D20" s="14" t="s">
        <v>34</v>
      </c>
      <c r="E20" s="5">
        <v>285</v>
      </c>
      <c r="F20" s="15">
        <v>310.68322981366458</v>
      </c>
      <c r="G20" s="15">
        <f t="shared" si="3"/>
        <v>-25.683229813664582</v>
      </c>
      <c r="H20" s="15">
        <f t="shared" si="4"/>
        <v>659.62829366150925</v>
      </c>
      <c r="I20" s="15">
        <f t="shared" si="5"/>
        <v>2.1231538440524389</v>
      </c>
      <c r="J20" s="10"/>
      <c r="K20" s="2"/>
    </row>
    <row r="21" spans="1:11" ht="15">
      <c r="A21" s="17" t="s">
        <v>15</v>
      </c>
      <c r="B21" s="2"/>
      <c r="C21" s="21" t="s">
        <v>29</v>
      </c>
      <c r="D21" s="14" t="s">
        <v>34</v>
      </c>
      <c r="E21" s="22">
        <v>350</v>
      </c>
      <c r="F21" s="15">
        <v>320.15527950310559</v>
      </c>
      <c r="G21" s="15">
        <f t="shared" si="3"/>
        <v>29.844720496894411</v>
      </c>
      <c r="H21" s="15">
        <f t="shared" si="4"/>
        <v>890.70734153774936</v>
      </c>
      <c r="I21" s="15">
        <f t="shared" si="5"/>
        <v>2.7821104275405499</v>
      </c>
      <c r="J21" s="10"/>
      <c r="K21" s="2"/>
    </row>
    <row r="22" spans="1:11" ht="15">
      <c r="A22" s="24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5">
      <c r="A23" s="2"/>
      <c r="B23" s="2"/>
      <c r="C23" s="2"/>
      <c r="D23" s="2"/>
      <c r="E23" s="2"/>
      <c r="F23" s="2"/>
      <c r="G23" s="2"/>
      <c r="H23" s="2"/>
      <c r="I23" s="18">
        <f>SUM(I16:I21)</f>
        <v>7.9955956958439476</v>
      </c>
      <c r="J23" s="25" t="s">
        <v>24</v>
      </c>
      <c r="K23" s="2"/>
    </row>
    <row r="24" spans="1:11" ht="45">
      <c r="A24" s="19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">
      <c r="A25" s="2"/>
      <c r="B25" s="2"/>
      <c r="C25" s="11" t="s">
        <v>12</v>
      </c>
      <c r="D25" s="2"/>
      <c r="E25" s="2"/>
      <c r="F25" s="2"/>
      <c r="G25" s="2"/>
      <c r="H25" s="2"/>
      <c r="I25" s="2"/>
      <c r="J25" s="2"/>
      <c r="K25" s="2"/>
    </row>
    <row r="26" spans="1:11" ht="15">
      <c r="A26" s="2"/>
      <c r="B26" s="2"/>
      <c r="C26" s="2" t="s">
        <v>23</v>
      </c>
      <c r="D26" s="2"/>
      <c r="E26" s="2"/>
      <c r="F26" s="11">
        <f>_xlfn.CHISQ.INV.RT(0.01, 2)</f>
        <v>9.2103403719761818</v>
      </c>
      <c r="G26" s="2"/>
      <c r="H26" s="2"/>
      <c r="I26" s="2"/>
      <c r="J26" s="2"/>
      <c r="K26" s="2"/>
    </row>
    <row r="27" spans="1:11" ht="15">
      <c r="A27" s="2"/>
      <c r="B27" s="2"/>
      <c r="D27" s="2"/>
      <c r="E27" s="2"/>
      <c r="F27" s="2"/>
      <c r="G27" s="2"/>
      <c r="H27" s="2"/>
      <c r="I27" s="2"/>
      <c r="J27" s="2"/>
      <c r="K27" s="2"/>
    </row>
    <row r="28" spans="1:11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">
      <c r="A29" s="2"/>
      <c r="B29" s="2"/>
      <c r="C29" s="16" t="s">
        <v>13</v>
      </c>
      <c r="D29" s="2"/>
      <c r="E29" s="2"/>
      <c r="F29" s="2"/>
      <c r="G29" s="2"/>
      <c r="H29" s="2"/>
      <c r="I29" s="2"/>
      <c r="J29" s="2"/>
      <c r="K29" s="2"/>
    </row>
    <row r="30" spans="1:11" ht="15">
      <c r="A30" s="2"/>
      <c r="B30" s="2"/>
      <c r="C30" s="2">
        <f>_xlfn.CHISQ.DIST.RT(8,2)</f>
        <v>1.8315638888734179E-2</v>
      </c>
      <c r="D30" s="2"/>
      <c r="E30" s="2"/>
      <c r="F30" s="2"/>
      <c r="G30" s="2"/>
      <c r="H30" s="2"/>
      <c r="I30" s="2"/>
      <c r="J30" s="2"/>
      <c r="K30" s="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25" sqref="A25"/>
    </sheetView>
  </sheetViews>
  <sheetFormatPr baseColWidth="10" defaultRowHeight="15" x14ac:dyDescent="0"/>
  <cols>
    <col min="1" max="1" width="73.5" style="27" customWidth="1"/>
    <col min="2" max="2" width="10.83203125" style="27"/>
    <col min="3" max="3" width="18.83203125" style="27" customWidth="1"/>
    <col min="4" max="4" width="15.1640625" style="27" customWidth="1"/>
    <col min="5" max="5" width="14.1640625" style="27" customWidth="1"/>
    <col min="6" max="7" width="10.83203125" style="27"/>
    <col min="8" max="8" width="12.83203125" style="27" customWidth="1"/>
    <col min="9" max="9" width="10.83203125" style="27"/>
    <col min="10" max="10" width="14.5" style="27" bestFit="1" customWidth="1"/>
    <col min="11" max="11" width="10.83203125" style="27"/>
    <col min="12" max="12" width="13.1640625" style="27" bestFit="1" customWidth="1"/>
    <col min="13" max="16384" width="10.83203125" style="27"/>
  </cols>
  <sheetData>
    <row r="1" spans="1:13" ht="45">
      <c r="A1" s="52" t="s">
        <v>85</v>
      </c>
      <c r="C1" s="2" t="s">
        <v>108</v>
      </c>
    </row>
    <row r="2" spans="1:13">
      <c r="A2" s="51"/>
      <c r="C2" s="55" t="s">
        <v>84</v>
      </c>
      <c r="D2" s="55" t="s">
        <v>1</v>
      </c>
      <c r="E2" s="55" t="s">
        <v>78</v>
      </c>
      <c r="F2" s="72" t="s">
        <v>60</v>
      </c>
      <c r="J2" s="63" t="s">
        <v>8</v>
      </c>
    </row>
    <row r="3" spans="1:13">
      <c r="A3" s="49" t="s">
        <v>7</v>
      </c>
      <c r="C3" s="65" t="s">
        <v>81</v>
      </c>
      <c r="D3" s="55">
        <v>6</v>
      </c>
      <c r="E3" s="55">
        <v>115</v>
      </c>
      <c r="F3" s="60">
        <f>SUM(D3:E3)</f>
        <v>121</v>
      </c>
      <c r="J3" s="107" t="s">
        <v>84</v>
      </c>
      <c r="K3" s="107" t="s">
        <v>1</v>
      </c>
      <c r="L3" s="107" t="s">
        <v>78</v>
      </c>
      <c r="M3" s="107" t="s">
        <v>60</v>
      </c>
    </row>
    <row r="4" spans="1:13">
      <c r="A4" s="31" t="s">
        <v>36</v>
      </c>
      <c r="C4" s="65" t="s">
        <v>80</v>
      </c>
      <c r="D4" s="55">
        <v>12</v>
      </c>
      <c r="E4" s="55">
        <v>88</v>
      </c>
      <c r="F4" s="60">
        <f>SUM(D4:E4)</f>
        <v>100</v>
      </c>
      <c r="J4" s="109" t="s">
        <v>81</v>
      </c>
      <c r="K4" s="110">
        <f>M4*K$7/$M$7</f>
        <v>8.4</v>
      </c>
      <c r="L4" s="110">
        <f>M4*L$7/$M$7</f>
        <v>111.6</v>
      </c>
      <c r="M4" s="107">
        <v>120</v>
      </c>
    </row>
    <row r="5" spans="1:13">
      <c r="A5" s="37" t="s">
        <v>83</v>
      </c>
      <c r="C5" s="65" t="s">
        <v>79</v>
      </c>
      <c r="D5" s="55">
        <v>3</v>
      </c>
      <c r="E5" s="55">
        <v>76</v>
      </c>
      <c r="F5" s="60">
        <f>SUM(D5:E5)</f>
        <v>79</v>
      </c>
      <c r="J5" s="109" t="s">
        <v>80</v>
      </c>
      <c r="K5" s="110">
        <f>M5*K$7/$M$7</f>
        <v>7</v>
      </c>
      <c r="L5" s="110">
        <f>M5*L$7/$M$7</f>
        <v>93</v>
      </c>
      <c r="M5" s="107">
        <v>100</v>
      </c>
    </row>
    <row r="6" spans="1:13">
      <c r="A6" s="28" t="s">
        <v>82</v>
      </c>
      <c r="C6" s="70" t="s">
        <v>60</v>
      </c>
      <c r="D6" s="60">
        <f>SUM(D3:D5)</f>
        <v>21</v>
      </c>
      <c r="E6" s="60">
        <f>SUM(E3:E5)</f>
        <v>279</v>
      </c>
      <c r="F6" s="60">
        <f>SUM(D6:E6)</f>
        <v>300</v>
      </c>
      <c r="J6" s="109" t="s">
        <v>79</v>
      </c>
      <c r="K6" s="110">
        <f>M6*K$7/$M$7</f>
        <v>5.6</v>
      </c>
      <c r="L6" s="110">
        <f>M6*L$7/$M$7</f>
        <v>74.400000000000006</v>
      </c>
      <c r="M6" s="107">
        <v>80</v>
      </c>
    </row>
    <row r="7" spans="1:13">
      <c r="A7" s="28"/>
      <c r="J7" s="111" t="s">
        <v>60</v>
      </c>
      <c r="K7" s="107">
        <v>21</v>
      </c>
      <c r="L7" s="107">
        <v>279</v>
      </c>
      <c r="M7" s="107">
        <v>300</v>
      </c>
    </row>
    <row r="8" spans="1:13">
      <c r="A8" s="28"/>
      <c r="L8" s="43"/>
      <c r="M8" s="43"/>
    </row>
    <row r="9" spans="1:13">
      <c r="A9" s="46" t="s">
        <v>8</v>
      </c>
      <c r="J9" s="28" t="s">
        <v>11</v>
      </c>
      <c r="K9" s="43">
        <f>SUM(K4:K6)</f>
        <v>21</v>
      </c>
      <c r="L9" s="43">
        <f>SUM(L4:L6)</f>
        <v>279</v>
      </c>
    </row>
    <row r="10" spans="1:13">
      <c r="A10" s="31" t="s">
        <v>37</v>
      </c>
      <c r="K10" s="43"/>
    </row>
    <row r="11" spans="1:13">
      <c r="A11" s="28"/>
    </row>
    <row r="12" spans="1:13">
      <c r="A12" s="44" t="s">
        <v>9</v>
      </c>
      <c r="C12" s="58" t="s">
        <v>9</v>
      </c>
    </row>
    <row r="13" spans="1:13">
      <c r="A13" s="31" t="s">
        <v>41</v>
      </c>
      <c r="C13" s="57" t="s">
        <v>73</v>
      </c>
      <c r="D13" s="57" t="s">
        <v>72</v>
      </c>
      <c r="E13" s="57" t="s">
        <v>18</v>
      </c>
      <c r="F13" s="57" t="s">
        <v>19</v>
      </c>
      <c r="G13" s="57" t="s">
        <v>20</v>
      </c>
      <c r="H13" s="57" t="s">
        <v>21</v>
      </c>
      <c r="I13" s="57" t="s">
        <v>22</v>
      </c>
    </row>
    <row r="14" spans="1:13">
      <c r="A14" s="28"/>
      <c r="C14" s="65" t="s">
        <v>81</v>
      </c>
      <c r="D14" s="65" t="s">
        <v>1</v>
      </c>
      <c r="E14" s="55">
        <v>6</v>
      </c>
      <c r="F14" s="64">
        <v>8.4</v>
      </c>
      <c r="G14" s="64">
        <f t="shared" ref="G14:G19" si="0">E14-F14</f>
        <v>-2.4000000000000004</v>
      </c>
      <c r="H14" s="64">
        <f t="shared" ref="H14:H19" si="1">G14^2</f>
        <v>5.7600000000000016</v>
      </c>
      <c r="I14" s="64">
        <f t="shared" ref="I14:I19" si="2">H14/F14</f>
        <v>0.68571428571428583</v>
      </c>
    </row>
    <row r="15" spans="1:13">
      <c r="A15" s="39" t="s">
        <v>12</v>
      </c>
      <c r="C15" s="65" t="s">
        <v>80</v>
      </c>
      <c r="D15" s="65" t="s">
        <v>1</v>
      </c>
      <c r="E15" s="55">
        <v>12</v>
      </c>
      <c r="F15" s="64">
        <v>7</v>
      </c>
      <c r="G15" s="64">
        <f t="shared" si="0"/>
        <v>5</v>
      </c>
      <c r="H15" s="64">
        <f t="shared" si="1"/>
        <v>25</v>
      </c>
      <c r="I15" s="64">
        <f t="shared" si="2"/>
        <v>3.5714285714285716</v>
      </c>
    </row>
    <row r="16" spans="1:13">
      <c r="A16" s="37" t="s">
        <v>56</v>
      </c>
      <c r="C16" s="65" t="s">
        <v>79</v>
      </c>
      <c r="D16" s="65" t="s">
        <v>1</v>
      </c>
      <c r="E16" s="55">
        <v>3</v>
      </c>
      <c r="F16" s="64">
        <v>5.6</v>
      </c>
      <c r="G16" s="64">
        <f t="shared" si="0"/>
        <v>-2.5999999999999996</v>
      </c>
      <c r="H16" s="64">
        <f t="shared" si="1"/>
        <v>6.759999999999998</v>
      </c>
      <c r="I16" s="64">
        <f t="shared" si="2"/>
        <v>1.2071428571428569</v>
      </c>
    </row>
    <row r="17" spans="1:10">
      <c r="A17" s="28"/>
      <c r="C17" s="65" t="s">
        <v>81</v>
      </c>
      <c r="D17" s="65" t="s">
        <v>78</v>
      </c>
      <c r="E17" s="55">
        <v>115</v>
      </c>
      <c r="F17" s="64">
        <v>111.6</v>
      </c>
      <c r="G17" s="64">
        <f t="shared" si="0"/>
        <v>3.4000000000000057</v>
      </c>
      <c r="H17" s="64">
        <f t="shared" si="1"/>
        <v>11.560000000000038</v>
      </c>
      <c r="I17" s="64">
        <f t="shared" si="2"/>
        <v>0.10358422939068135</v>
      </c>
    </row>
    <row r="18" spans="1:10">
      <c r="A18" s="35" t="s">
        <v>13</v>
      </c>
      <c r="C18" s="65" t="s">
        <v>80</v>
      </c>
      <c r="D18" s="65" t="s">
        <v>78</v>
      </c>
      <c r="E18" s="55">
        <v>88</v>
      </c>
      <c r="F18" s="64">
        <v>93</v>
      </c>
      <c r="G18" s="64">
        <f t="shared" si="0"/>
        <v>-5</v>
      </c>
      <c r="H18" s="64">
        <f t="shared" si="1"/>
        <v>25</v>
      </c>
      <c r="I18" s="64">
        <f t="shared" si="2"/>
        <v>0.26881720430107525</v>
      </c>
    </row>
    <row r="19" spans="1:10">
      <c r="A19" s="31" t="s">
        <v>14</v>
      </c>
      <c r="C19" s="65" t="s">
        <v>79</v>
      </c>
      <c r="D19" s="65" t="s">
        <v>78</v>
      </c>
      <c r="E19" s="55">
        <v>76</v>
      </c>
      <c r="F19" s="64">
        <v>74.400000000000006</v>
      </c>
      <c r="G19" s="64">
        <f t="shared" si="0"/>
        <v>1.5999999999999943</v>
      </c>
      <c r="H19" s="64">
        <f t="shared" si="1"/>
        <v>2.5599999999999818</v>
      </c>
      <c r="I19" s="64">
        <f t="shared" si="2"/>
        <v>3.4408602150537385E-2</v>
      </c>
    </row>
    <row r="20" spans="1:10">
      <c r="A20" s="28"/>
    </row>
    <row r="21" spans="1:10">
      <c r="A21" s="32" t="s">
        <v>15</v>
      </c>
    </row>
    <row r="22" spans="1:10">
      <c r="A22" s="31" t="s">
        <v>16</v>
      </c>
      <c r="I22" s="36">
        <f>SUM(I14:I19)</f>
        <v>5.8710957501280072</v>
      </c>
      <c r="J22" s="26" t="s">
        <v>24</v>
      </c>
    </row>
    <row r="23" spans="1:10">
      <c r="A23" s="28"/>
    </row>
    <row r="24" spans="1:10" ht="30">
      <c r="A24" s="73" t="s">
        <v>109</v>
      </c>
      <c r="C24" s="34" t="s">
        <v>12</v>
      </c>
    </row>
    <row r="25" spans="1:10">
      <c r="C25" s="28" t="s">
        <v>23</v>
      </c>
      <c r="D25" s="28"/>
      <c r="E25" s="28"/>
      <c r="F25" s="33">
        <f>_xlfn.CHISQ.INV.RT(0.05, 2)</f>
        <v>5.9914645471079817</v>
      </c>
    </row>
    <row r="26" spans="1:10">
      <c r="D26" s="28"/>
      <c r="E26" s="28"/>
      <c r="F26" s="28"/>
    </row>
    <row r="29" spans="1:10">
      <c r="C29" s="53" t="s">
        <v>13</v>
      </c>
    </row>
    <row r="30" spans="1:10">
      <c r="C30" s="28">
        <f>_xlfn.CHISQ.DIST.RT(5.87,2)</f>
        <v>5.3130719306398781E-2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3" workbookViewId="0">
      <selection activeCell="A24" sqref="A24"/>
    </sheetView>
  </sheetViews>
  <sheetFormatPr baseColWidth="10" defaultRowHeight="15" x14ac:dyDescent="0"/>
  <cols>
    <col min="1" max="1" width="79" style="27" customWidth="1"/>
    <col min="2" max="2" width="10.83203125" style="27"/>
    <col min="3" max="3" width="14" style="27" customWidth="1"/>
    <col min="4" max="4" width="12.1640625" style="27" customWidth="1"/>
    <col min="5" max="7" width="10.83203125" style="27"/>
    <col min="8" max="8" width="12.83203125" style="27" customWidth="1"/>
    <col min="9" max="9" width="10.83203125" style="27"/>
    <col min="10" max="10" width="13.6640625" style="27" bestFit="1" customWidth="1"/>
    <col min="11" max="11" width="10.83203125" style="27"/>
    <col min="12" max="12" width="11.6640625" style="27" customWidth="1"/>
    <col min="13" max="16384" width="10.83203125" style="27"/>
  </cols>
  <sheetData>
    <row r="1" spans="1:15" ht="45">
      <c r="A1" s="52" t="s">
        <v>77</v>
      </c>
      <c r="C1" s="2" t="s">
        <v>108</v>
      </c>
    </row>
    <row r="2" spans="1:15">
      <c r="A2" s="51"/>
      <c r="C2" s="42"/>
      <c r="D2" s="112" t="s">
        <v>76</v>
      </c>
      <c r="E2" s="112"/>
      <c r="F2" s="112"/>
      <c r="G2" s="112"/>
      <c r="H2" s="42"/>
      <c r="J2" s="63" t="s">
        <v>8</v>
      </c>
    </row>
    <row r="3" spans="1:15">
      <c r="A3" s="49" t="s">
        <v>7</v>
      </c>
      <c r="C3" s="65" t="s">
        <v>73</v>
      </c>
      <c r="D3" s="55" t="s">
        <v>71</v>
      </c>
      <c r="E3" s="55" t="s">
        <v>70</v>
      </c>
      <c r="F3" s="55" t="s">
        <v>68</v>
      </c>
      <c r="G3" s="55" t="s">
        <v>64</v>
      </c>
      <c r="H3" s="72" t="s">
        <v>60</v>
      </c>
      <c r="J3" s="68"/>
      <c r="K3" s="113" t="s">
        <v>76</v>
      </c>
      <c r="L3" s="114"/>
      <c r="M3" s="114"/>
      <c r="N3" s="115"/>
      <c r="O3" s="69"/>
    </row>
    <row r="4" spans="1:15">
      <c r="A4" s="31" t="s">
        <v>36</v>
      </c>
      <c r="C4" s="65" t="s">
        <v>67</v>
      </c>
      <c r="D4" s="55">
        <v>34</v>
      </c>
      <c r="E4" s="55">
        <v>21</v>
      </c>
      <c r="F4" s="55">
        <v>26</v>
      </c>
      <c r="G4" s="55">
        <v>7</v>
      </c>
      <c r="H4" s="61">
        <f>SUM(D4:G4)</f>
        <v>88</v>
      </c>
      <c r="J4" s="71" t="s">
        <v>73</v>
      </c>
      <c r="K4" s="43" t="s">
        <v>71</v>
      </c>
      <c r="L4" s="43" t="s">
        <v>70</v>
      </c>
      <c r="M4" s="43" t="s">
        <v>68</v>
      </c>
      <c r="N4" s="68" t="s">
        <v>64</v>
      </c>
      <c r="O4" s="68" t="s">
        <v>60</v>
      </c>
    </row>
    <row r="5" spans="1:15">
      <c r="A5" s="37" t="s">
        <v>75</v>
      </c>
      <c r="C5" s="65" t="s">
        <v>28</v>
      </c>
      <c r="D5" s="55">
        <v>31</v>
      </c>
      <c r="E5" s="55">
        <v>12</v>
      </c>
      <c r="F5" s="55">
        <v>24</v>
      </c>
      <c r="G5" s="55">
        <v>6</v>
      </c>
      <c r="H5" s="61">
        <f>SUM(D5:G5)</f>
        <v>73</v>
      </c>
      <c r="J5" s="71" t="s">
        <v>67</v>
      </c>
      <c r="K5" s="62">
        <f>O5*K$9/$O$9</f>
        <v>36.905511811023622</v>
      </c>
      <c r="L5" s="62">
        <f>O5*L$9/$O$9</f>
        <v>18.960629921259841</v>
      </c>
      <c r="M5" s="62">
        <f>O5*M$9/$O$9</f>
        <v>24.716535433070867</v>
      </c>
      <c r="N5" s="62">
        <f>O5*N$9/$O$9</f>
        <v>5.4173228346456694</v>
      </c>
      <c r="O5" s="68">
        <v>86</v>
      </c>
    </row>
    <row r="6" spans="1:15">
      <c r="A6" s="28" t="s">
        <v>74</v>
      </c>
      <c r="C6" s="65" t="s">
        <v>66</v>
      </c>
      <c r="D6" s="55">
        <v>32</v>
      </c>
      <c r="E6" s="55">
        <v>14</v>
      </c>
      <c r="F6" s="55">
        <v>14</v>
      </c>
      <c r="G6" s="55">
        <v>1</v>
      </c>
      <c r="H6" s="61">
        <f>SUM(D6:G6)</f>
        <v>61</v>
      </c>
      <c r="J6" s="71" t="s">
        <v>28</v>
      </c>
      <c r="K6" s="62">
        <f>O6*K$9/$O$9</f>
        <v>32.185039370078741</v>
      </c>
      <c r="L6" s="62">
        <f>O6*L$9/$O$9</f>
        <v>16.535433070866141</v>
      </c>
      <c r="M6" s="62">
        <f>O6*M$9/$O$9</f>
        <v>21.555118110236222</v>
      </c>
      <c r="N6" s="62">
        <f>O6*N$9/$O$9</f>
        <v>4.7244094488188972</v>
      </c>
      <c r="O6" s="68">
        <v>75</v>
      </c>
    </row>
    <row r="7" spans="1:15">
      <c r="A7" s="28"/>
      <c r="C7" s="65" t="s">
        <v>65</v>
      </c>
      <c r="D7" s="55">
        <v>12</v>
      </c>
      <c r="E7" s="55">
        <v>9</v>
      </c>
      <c r="F7" s="55">
        <v>9</v>
      </c>
      <c r="G7" s="55">
        <v>2</v>
      </c>
      <c r="H7" s="61">
        <f>SUM(D7:G7)</f>
        <v>32</v>
      </c>
      <c r="J7" s="69" t="s">
        <v>66</v>
      </c>
      <c r="K7" s="62">
        <f>O7*K$9/$O$9</f>
        <v>26.606299212598426</v>
      </c>
      <c r="L7" s="62">
        <f>O7*L$9/$O$9</f>
        <v>13.669291338582678</v>
      </c>
      <c r="M7" s="62">
        <f>O7*M$9/$O$9</f>
        <v>17.818897637795274</v>
      </c>
      <c r="N7" s="62">
        <f>O7*N$9/$O$9</f>
        <v>3.9055118110236222</v>
      </c>
      <c r="O7" s="68">
        <v>62</v>
      </c>
    </row>
    <row r="8" spans="1:15">
      <c r="A8" s="28"/>
      <c r="C8" s="70" t="s">
        <v>60</v>
      </c>
      <c r="D8" s="61">
        <f>SUM(D4:D7)</f>
        <v>109</v>
      </c>
      <c r="E8" s="61">
        <f>SUM(E4:E7)</f>
        <v>56</v>
      </c>
      <c r="F8" s="61">
        <f>SUM(F4:F7)</f>
        <v>73</v>
      </c>
      <c r="G8" s="61">
        <f>SUM(G4:G7)</f>
        <v>16</v>
      </c>
      <c r="H8" s="61">
        <f>SUM(D8:G8)</f>
        <v>254</v>
      </c>
      <c r="J8" s="69" t="s">
        <v>65</v>
      </c>
      <c r="K8" s="62">
        <f>O8*K$9/$O$9</f>
        <v>13.303149606299213</v>
      </c>
      <c r="L8" s="62">
        <f>O8*L$9/$O$9</f>
        <v>6.8346456692913389</v>
      </c>
      <c r="M8" s="62">
        <f>O8*M$9/$O$9</f>
        <v>8.9094488188976371</v>
      </c>
      <c r="N8" s="62">
        <f>O8*N$9/$O$9</f>
        <v>1.9527559055118111</v>
      </c>
      <c r="O8" s="68">
        <v>31</v>
      </c>
    </row>
    <row r="9" spans="1:15">
      <c r="A9" s="46" t="s">
        <v>8</v>
      </c>
      <c r="J9" s="69" t="s">
        <v>60</v>
      </c>
      <c r="K9" s="68">
        <v>109</v>
      </c>
      <c r="L9" s="68">
        <v>56</v>
      </c>
      <c r="M9" s="68">
        <v>73</v>
      </c>
      <c r="N9" s="68">
        <v>16</v>
      </c>
      <c r="O9" s="68">
        <v>254</v>
      </c>
    </row>
    <row r="10" spans="1:15">
      <c r="A10" s="31" t="s">
        <v>37</v>
      </c>
    </row>
    <row r="11" spans="1:15">
      <c r="A11" s="28"/>
      <c r="J11" s="28" t="s">
        <v>11</v>
      </c>
      <c r="K11" s="67">
        <f>SUM(K5:K8)</f>
        <v>109.00000000000001</v>
      </c>
      <c r="L11" s="67">
        <f>SUM(L5:L8)</f>
        <v>56.000000000000007</v>
      </c>
      <c r="M11" s="67">
        <f>SUM(M5:M8)</f>
        <v>73</v>
      </c>
      <c r="N11" s="67">
        <f>SUM(N5:N8)</f>
        <v>16</v>
      </c>
    </row>
    <row r="12" spans="1:15">
      <c r="A12" s="44" t="s">
        <v>9</v>
      </c>
      <c r="C12" s="58" t="s">
        <v>9</v>
      </c>
      <c r="L12" s="43"/>
      <c r="M12" s="43"/>
    </row>
    <row r="13" spans="1:15">
      <c r="A13" s="31" t="s">
        <v>41</v>
      </c>
      <c r="C13" s="57" t="s">
        <v>73</v>
      </c>
      <c r="D13" s="57" t="s">
        <v>72</v>
      </c>
      <c r="E13" s="57" t="s">
        <v>18</v>
      </c>
      <c r="F13" s="57" t="s">
        <v>19</v>
      </c>
      <c r="G13" s="57" t="s">
        <v>20</v>
      </c>
      <c r="H13" s="57" t="s">
        <v>21</v>
      </c>
      <c r="I13" s="57" t="s">
        <v>22</v>
      </c>
      <c r="K13" s="43"/>
      <c r="L13" s="43"/>
    </row>
    <row r="14" spans="1:15">
      <c r="A14" s="28"/>
      <c r="C14" s="65" t="s">
        <v>67</v>
      </c>
      <c r="D14" s="65" t="s">
        <v>71</v>
      </c>
      <c r="E14" s="55">
        <v>34</v>
      </c>
      <c r="F14" s="64">
        <v>36.905511811023622</v>
      </c>
      <c r="G14" s="64">
        <f t="shared" ref="G14:G29" si="0">E14-F14</f>
        <v>-2.9055118110236222</v>
      </c>
      <c r="H14" s="64">
        <f t="shared" ref="H14:H29" si="1">G14^2</f>
        <v>8.4419988839977691</v>
      </c>
      <c r="I14" s="64">
        <f t="shared" ref="I14:I29" si="2">H14/F14</f>
        <v>0.22874628936797881</v>
      </c>
      <c r="K14" s="43"/>
    </row>
    <row r="15" spans="1:15">
      <c r="A15" s="39" t="s">
        <v>12</v>
      </c>
      <c r="C15" s="65" t="s">
        <v>28</v>
      </c>
      <c r="D15" s="65" t="s">
        <v>71</v>
      </c>
      <c r="E15" s="55">
        <v>31</v>
      </c>
      <c r="F15" s="64">
        <v>32.185039370078741</v>
      </c>
      <c r="G15" s="64">
        <f t="shared" si="0"/>
        <v>-1.1850393700787407</v>
      </c>
      <c r="H15" s="64">
        <f t="shared" si="1"/>
        <v>1.4043183086366187</v>
      </c>
      <c r="I15" s="64">
        <f t="shared" si="2"/>
        <v>4.3632642249994025E-2</v>
      </c>
    </row>
    <row r="16" spans="1:15">
      <c r="A16" s="37" t="s">
        <v>56</v>
      </c>
      <c r="C16" s="65" t="s">
        <v>66</v>
      </c>
      <c r="D16" s="65" t="s">
        <v>71</v>
      </c>
      <c r="E16" s="55">
        <v>32</v>
      </c>
      <c r="F16" s="64">
        <v>26.606299212598426</v>
      </c>
      <c r="G16" s="64">
        <f t="shared" si="0"/>
        <v>5.3937007874015741</v>
      </c>
      <c r="H16" s="64">
        <f t="shared" si="1"/>
        <v>29.092008184016361</v>
      </c>
      <c r="I16" s="64">
        <f t="shared" si="2"/>
        <v>1.0934255813465752</v>
      </c>
    </row>
    <row r="17" spans="1:10">
      <c r="A17" s="28"/>
      <c r="C17" s="65" t="s">
        <v>65</v>
      </c>
      <c r="D17" s="65" t="s">
        <v>71</v>
      </c>
      <c r="E17" s="55">
        <v>12</v>
      </c>
      <c r="F17" s="64">
        <v>13.303149606299213</v>
      </c>
      <c r="G17" s="64">
        <f t="shared" si="0"/>
        <v>-1.3031496062992129</v>
      </c>
      <c r="H17" s="64">
        <f t="shared" si="1"/>
        <v>1.6981988963977936</v>
      </c>
      <c r="I17" s="64">
        <f t="shared" si="2"/>
        <v>0.12765389750962994</v>
      </c>
    </row>
    <row r="18" spans="1:10">
      <c r="A18" s="35" t="s">
        <v>13</v>
      </c>
      <c r="C18" s="65" t="s">
        <v>67</v>
      </c>
      <c r="D18" s="65" t="s">
        <v>70</v>
      </c>
      <c r="E18" s="55">
        <v>21</v>
      </c>
      <c r="F18" s="64">
        <v>18.960629921259841</v>
      </c>
      <c r="G18" s="64">
        <f t="shared" si="0"/>
        <v>2.0393700787401592</v>
      </c>
      <c r="H18" s="64">
        <f t="shared" si="1"/>
        <v>4.1590303180606432</v>
      </c>
      <c r="I18" s="64">
        <f t="shared" si="2"/>
        <v>0.21935085149240105</v>
      </c>
    </row>
    <row r="19" spans="1:10">
      <c r="A19" s="31" t="s">
        <v>14</v>
      </c>
      <c r="C19" s="65" t="s">
        <v>28</v>
      </c>
      <c r="D19" s="65" t="s">
        <v>70</v>
      </c>
      <c r="E19" s="55">
        <v>12</v>
      </c>
      <c r="F19" s="64">
        <v>16.535433070866141</v>
      </c>
      <c r="G19" s="64">
        <f t="shared" si="0"/>
        <v>-4.5354330708661408</v>
      </c>
      <c r="H19" s="64">
        <f t="shared" si="1"/>
        <v>20.570153140306271</v>
      </c>
      <c r="I19" s="64">
        <f t="shared" si="2"/>
        <v>1.2440044994375699</v>
      </c>
    </row>
    <row r="20" spans="1:10">
      <c r="A20" s="28"/>
      <c r="C20" s="65" t="s">
        <v>66</v>
      </c>
      <c r="D20" s="65" t="s">
        <v>70</v>
      </c>
      <c r="E20" s="55">
        <v>14</v>
      </c>
      <c r="F20" s="64">
        <v>13.669291338582678</v>
      </c>
      <c r="G20" s="64">
        <f t="shared" si="0"/>
        <v>0.33070866141732225</v>
      </c>
      <c r="H20" s="64">
        <f t="shared" si="1"/>
        <v>0.10936821873643708</v>
      </c>
      <c r="I20" s="64">
        <f t="shared" si="2"/>
        <v>8.001016002031975E-3</v>
      </c>
    </row>
    <row r="21" spans="1:10">
      <c r="A21" s="32" t="s">
        <v>15</v>
      </c>
      <c r="C21" s="65" t="s">
        <v>65</v>
      </c>
      <c r="D21" s="65" t="s">
        <v>70</v>
      </c>
      <c r="E21" s="55">
        <v>9</v>
      </c>
      <c r="F21" s="64">
        <v>6.8346456692913389</v>
      </c>
      <c r="G21" s="64">
        <f t="shared" si="0"/>
        <v>2.1653543307086611</v>
      </c>
      <c r="H21" s="64">
        <f t="shared" si="1"/>
        <v>4.6887593775187542</v>
      </c>
      <c r="I21" s="64">
        <f t="shared" si="2"/>
        <v>0.68602815777060111</v>
      </c>
    </row>
    <row r="22" spans="1:10">
      <c r="A22" s="31" t="s">
        <v>16</v>
      </c>
      <c r="C22" s="65" t="s">
        <v>67</v>
      </c>
      <c r="D22" s="65" t="s">
        <v>68</v>
      </c>
      <c r="E22" s="55">
        <v>26</v>
      </c>
      <c r="F22" s="64">
        <v>24.716535433070867</v>
      </c>
      <c r="G22" s="64">
        <f t="shared" si="0"/>
        <v>1.2834645669291334</v>
      </c>
      <c r="H22" s="64">
        <f t="shared" si="1"/>
        <v>1.6472812945625879</v>
      </c>
      <c r="I22" s="64">
        <f t="shared" si="2"/>
        <v>6.6646933548725279E-2</v>
      </c>
    </row>
    <row r="23" spans="1:10">
      <c r="A23" s="28"/>
      <c r="C23" s="65" t="s">
        <v>28</v>
      </c>
      <c r="D23" s="65" t="s">
        <v>68</v>
      </c>
      <c r="E23" s="55">
        <v>24</v>
      </c>
      <c r="F23" s="64">
        <v>21.555118110236222</v>
      </c>
      <c r="G23" s="64">
        <f t="shared" si="0"/>
        <v>2.4448818897637778</v>
      </c>
      <c r="H23" s="64">
        <f t="shared" si="1"/>
        <v>5.9774474548949019</v>
      </c>
      <c r="I23" s="64">
        <f t="shared" si="2"/>
        <v>0.27730989105813791</v>
      </c>
    </row>
    <row r="24" spans="1:10" ht="13" customHeight="1">
      <c r="A24" s="84" t="s">
        <v>69</v>
      </c>
      <c r="C24" s="65" t="s">
        <v>66</v>
      </c>
      <c r="D24" s="65" t="s">
        <v>68</v>
      </c>
      <c r="E24" s="55">
        <v>14</v>
      </c>
      <c r="F24" s="64">
        <v>17.818897637795274</v>
      </c>
      <c r="G24" s="64">
        <f t="shared" si="0"/>
        <v>-3.8188976377952741</v>
      </c>
      <c r="H24" s="64">
        <f t="shared" si="1"/>
        <v>14.583979167958324</v>
      </c>
      <c r="I24" s="64">
        <f t="shared" si="2"/>
        <v>0.81845574650053354</v>
      </c>
    </row>
    <row r="25" spans="1:10">
      <c r="C25" s="65" t="s">
        <v>65</v>
      </c>
      <c r="D25" s="65" t="s">
        <v>68</v>
      </c>
      <c r="E25" s="55">
        <v>9</v>
      </c>
      <c r="F25" s="64">
        <v>8.9094488188976371</v>
      </c>
      <c r="G25" s="64">
        <f t="shared" si="0"/>
        <v>9.0551181102362932E-2</v>
      </c>
      <c r="H25" s="64">
        <f t="shared" si="1"/>
        <v>8.1995163990329304E-3</v>
      </c>
      <c r="I25" s="64">
        <f t="shared" si="2"/>
        <v>9.2031690912698389E-4</v>
      </c>
    </row>
    <row r="26" spans="1:10">
      <c r="C26" s="65" t="s">
        <v>67</v>
      </c>
      <c r="D26" s="65" t="s">
        <v>64</v>
      </c>
      <c r="E26" s="55">
        <v>7</v>
      </c>
      <c r="F26" s="64">
        <v>5.4173228346456694</v>
      </c>
      <c r="G26" s="64">
        <f t="shared" si="0"/>
        <v>1.5826771653543306</v>
      </c>
      <c r="H26" s="64">
        <f t="shared" si="1"/>
        <v>2.5048670097340189</v>
      </c>
      <c r="I26" s="64">
        <f t="shared" si="2"/>
        <v>0.46238097418055291</v>
      </c>
    </row>
    <row r="27" spans="1:10">
      <c r="C27" s="65" t="s">
        <v>28</v>
      </c>
      <c r="D27" s="65" t="s">
        <v>64</v>
      </c>
      <c r="E27" s="55">
        <v>6</v>
      </c>
      <c r="F27" s="64">
        <v>4.7244094488188972</v>
      </c>
      <c r="G27" s="64">
        <f t="shared" si="0"/>
        <v>1.2755905511811028</v>
      </c>
      <c r="H27" s="64">
        <f t="shared" si="1"/>
        <v>1.6271312542625096</v>
      </c>
      <c r="I27" s="64">
        <f t="shared" si="2"/>
        <v>0.3444094488188979</v>
      </c>
    </row>
    <row r="28" spans="1:10">
      <c r="C28" s="65" t="s">
        <v>66</v>
      </c>
      <c r="D28" s="65" t="s">
        <v>64</v>
      </c>
      <c r="E28" s="55">
        <v>1</v>
      </c>
      <c r="F28" s="64">
        <v>3.9055118110236222</v>
      </c>
      <c r="G28" s="64">
        <f t="shared" si="0"/>
        <v>-2.9055118110236222</v>
      </c>
      <c r="H28" s="64">
        <f t="shared" si="1"/>
        <v>8.4419988839977691</v>
      </c>
      <c r="I28" s="64">
        <f t="shared" si="2"/>
        <v>2.1615601981203962</v>
      </c>
    </row>
    <row r="29" spans="1:10">
      <c r="C29" s="65" t="s">
        <v>65</v>
      </c>
      <c r="D29" s="65" t="s">
        <v>64</v>
      </c>
      <c r="E29" s="55">
        <v>2</v>
      </c>
      <c r="F29" s="64">
        <v>1.9527559055118111</v>
      </c>
      <c r="G29" s="64">
        <f t="shared" si="0"/>
        <v>4.7244094488188892E-2</v>
      </c>
      <c r="H29" s="64">
        <f t="shared" si="1"/>
        <v>2.2320044640089199E-3</v>
      </c>
      <c r="I29" s="64">
        <f t="shared" si="2"/>
        <v>1.1430022860045679E-3</v>
      </c>
    </row>
    <row r="32" spans="1:10">
      <c r="I32" s="36">
        <f>SUM(I14:I29)</f>
        <v>7.7836694465991574</v>
      </c>
      <c r="J32" s="26" t="s">
        <v>63</v>
      </c>
    </row>
    <row r="34" spans="3:6">
      <c r="C34" s="34" t="s">
        <v>12</v>
      </c>
    </row>
    <row r="35" spans="3:6">
      <c r="C35" s="28" t="s">
        <v>23</v>
      </c>
      <c r="D35" s="28"/>
      <c r="E35" s="28"/>
      <c r="F35" s="33">
        <f>_xlfn.CHISQ.INV.RT(0.05, 9)</f>
        <v>16.918977604620451</v>
      </c>
    </row>
    <row r="36" spans="3:6">
      <c r="D36" s="28"/>
      <c r="E36" s="28"/>
      <c r="F36" s="28"/>
    </row>
    <row r="39" spans="3:6">
      <c r="C39" s="53" t="s">
        <v>13</v>
      </c>
    </row>
    <row r="40" spans="3:6">
      <c r="C40" s="28">
        <f>_xlfn.CHISQ.DIST.RT(7.78,9)</f>
        <v>0.55646008027782123</v>
      </c>
    </row>
  </sheetData>
  <mergeCells count="2">
    <mergeCell ref="D2:G2"/>
    <mergeCell ref="K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8" workbookViewId="0">
      <selection activeCell="C33" sqref="C33"/>
    </sheetView>
  </sheetViews>
  <sheetFormatPr baseColWidth="10" defaultRowHeight="15" x14ac:dyDescent="0"/>
  <cols>
    <col min="1" max="1" width="73.5" style="27" customWidth="1"/>
    <col min="2" max="2" width="10.83203125" style="27"/>
    <col min="3" max="3" width="14" style="27" customWidth="1"/>
    <col min="4" max="7" width="10.83203125" style="27"/>
    <col min="8" max="8" width="12.83203125" style="27" customWidth="1"/>
    <col min="9" max="9" width="10.83203125" style="27"/>
    <col min="10" max="10" width="13.6640625" style="27" bestFit="1" customWidth="1"/>
    <col min="11" max="11" width="10.83203125" style="27"/>
    <col min="12" max="12" width="11.6640625" style="27" customWidth="1"/>
    <col min="13" max="16384" width="10.83203125" style="27"/>
  </cols>
  <sheetData>
    <row r="1" spans="1:13" ht="30">
      <c r="A1" s="52" t="s">
        <v>62</v>
      </c>
      <c r="C1" s="2" t="s">
        <v>108</v>
      </c>
    </row>
    <row r="2" spans="1:13">
      <c r="A2" s="51"/>
      <c r="C2" s="42"/>
      <c r="D2" s="116" t="s">
        <v>61</v>
      </c>
      <c r="E2" s="116"/>
      <c r="F2" s="116"/>
      <c r="G2" s="42"/>
      <c r="I2" s="63" t="s">
        <v>8</v>
      </c>
      <c r="J2" s="116" t="s">
        <v>61</v>
      </c>
      <c r="K2" s="116"/>
      <c r="L2" s="116"/>
      <c r="M2" s="42"/>
    </row>
    <row r="3" spans="1:13">
      <c r="A3" s="49" t="s">
        <v>7</v>
      </c>
      <c r="C3" s="55" t="s">
        <v>59</v>
      </c>
      <c r="D3" s="55" t="s">
        <v>57</v>
      </c>
      <c r="E3" s="55" t="s">
        <v>55</v>
      </c>
      <c r="F3" s="55" t="s">
        <v>51</v>
      </c>
      <c r="G3" s="61" t="s">
        <v>60</v>
      </c>
      <c r="I3" s="41" t="s">
        <v>59</v>
      </c>
      <c r="J3" s="41" t="s">
        <v>57</v>
      </c>
      <c r="K3" s="41" t="s">
        <v>55</v>
      </c>
      <c r="L3" s="41" t="s">
        <v>51</v>
      </c>
      <c r="M3" s="42"/>
    </row>
    <row r="4" spans="1:13">
      <c r="A4" s="31" t="s">
        <v>36</v>
      </c>
      <c r="C4" s="55" t="s">
        <v>54</v>
      </c>
      <c r="D4" s="55">
        <v>125</v>
      </c>
      <c r="E4" s="55">
        <v>103</v>
      </c>
      <c r="F4" s="55">
        <v>77</v>
      </c>
      <c r="G4" s="60">
        <f>SUM(D4:F4)</f>
        <v>305</v>
      </c>
      <c r="I4" s="48" t="s">
        <v>54</v>
      </c>
      <c r="J4" s="62">
        <f>M4*$J$7/$M$7</f>
        <v>105.26970954356847</v>
      </c>
      <c r="K4" s="62">
        <f>M4*$K$7/$M$7</f>
        <v>107.71784232365145</v>
      </c>
      <c r="L4" s="62">
        <f>M4*$L$7/$M$7</f>
        <v>82.012448132780079</v>
      </c>
      <c r="M4" s="41">
        <v>295</v>
      </c>
    </row>
    <row r="5" spans="1:13">
      <c r="A5" s="37" t="s">
        <v>47</v>
      </c>
      <c r="C5" s="55" t="s">
        <v>53</v>
      </c>
      <c r="D5" s="55">
        <v>150</v>
      </c>
      <c r="E5" s="55">
        <v>158</v>
      </c>
      <c r="F5" s="55">
        <v>102</v>
      </c>
      <c r="G5" s="60">
        <f>SUM(D5:F5)</f>
        <v>410</v>
      </c>
      <c r="I5" s="48" t="s">
        <v>53</v>
      </c>
      <c r="J5" s="62">
        <f>M5*$J$7/$M$7</f>
        <v>146.30705394190872</v>
      </c>
      <c r="K5" s="62">
        <f>M5*$K$7/$M$7</f>
        <v>149.70954356846474</v>
      </c>
      <c r="L5" s="62">
        <f>M5*$L$7/$M$7</f>
        <v>113.98340248962656</v>
      </c>
      <c r="M5" s="41">
        <v>410</v>
      </c>
    </row>
    <row r="6" spans="1:13">
      <c r="A6" s="28" t="s">
        <v>46</v>
      </c>
      <c r="C6" s="55" t="s">
        <v>52</v>
      </c>
      <c r="D6" s="55">
        <v>155</v>
      </c>
      <c r="E6" s="55">
        <v>179</v>
      </c>
      <c r="F6" s="55">
        <v>156</v>
      </c>
      <c r="G6" s="60">
        <f>SUM(D6:F6)</f>
        <v>490</v>
      </c>
      <c r="I6" s="48" t="s">
        <v>52</v>
      </c>
      <c r="J6" s="62">
        <f>M6*$J$7/$M$7</f>
        <v>178.42323651452281</v>
      </c>
      <c r="K6" s="62">
        <f>M6*$K$7/$M$7</f>
        <v>182.57261410788382</v>
      </c>
      <c r="L6" s="62">
        <f>M6*$L$7/$M$7</f>
        <v>139.00414937759336</v>
      </c>
      <c r="M6" s="41">
        <v>500</v>
      </c>
    </row>
    <row r="7" spans="1:13">
      <c r="A7" s="28"/>
      <c r="C7" s="61" t="s">
        <v>60</v>
      </c>
      <c r="D7" s="60">
        <f>SUM(D4:D6)</f>
        <v>430</v>
      </c>
      <c r="E7" s="60">
        <f>SUM(E4:E6)</f>
        <v>440</v>
      </c>
      <c r="F7" s="60">
        <f>SUM(F4:F6)</f>
        <v>335</v>
      </c>
      <c r="G7" s="60">
        <f>SUM(D7:F7)</f>
        <v>1205</v>
      </c>
      <c r="I7" s="42"/>
      <c r="J7" s="41">
        <v>430</v>
      </c>
      <c r="K7" s="41">
        <v>440</v>
      </c>
      <c r="L7" s="41">
        <v>335</v>
      </c>
      <c r="M7" s="41">
        <v>1205</v>
      </c>
    </row>
    <row r="8" spans="1:13">
      <c r="A8" s="28"/>
      <c r="L8" s="43"/>
    </row>
    <row r="9" spans="1:13">
      <c r="A9" s="46" t="s">
        <v>8</v>
      </c>
      <c r="I9" s="28" t="s">
        <v>11</v>
      </c>
      <c r="J9" s="59">
        <f>SUM(J4:J6)</f>
        <v>430</v>
      </c>
      <c r="K9" s="59">
        <f>SUM(K4:K6)</f>
        <v>440</v>
      </c>
      <c r="L9" s="59">
        <f>SUM(L4:L6)</f>
        <v>335</v>
      </c>
    </row>
    <row r="10" spans="1:13">
      <c r="A10" s="31" t="s">
        <v>37</v>
      </c>
      <c r="K10" s="43"/>
      <c r="L10" s="43"/>
      <c r="M10" s="27">
        <f>120/1205</f>
        <v>9.9585062240663894E-2</v>
      </c>
    </row>
    <row r="11" spans="1:13">
      <c r="A11" s="28"/>
      <c r="C11" s="58" t="s">
        <v>9</v>
      </c>
      <c r="K11" s="43"/>
      <c r="L11" s="43"/>
      <c r="M11" s="27">
        <f>105.27/1205</f>
        <v>8.7360995850622403E-2</v>
      </c>
    </row>
    <row r="12" spans="1:13">
      <c r="A12" s="44" t="s">
        <v>9</v>
      </c>
      <c r="C12" s="57" t="s">
        <v>59</v>
      </c>
      <c r="D12" s="57" t="s">
        <v>58</v>
      </c>
      <c r="E12" s="57" t="s">
        <v>18</v>
      </c>
      <c r="F12" s="57" t="s">
        <v>19</v>
      </c>
      <c r="G12" s="57" t="s">
        <v>20</v>
      </c>
      <c r="H12" s="57" t="s">
        <v>21</v>
      </c>
      <c r="I12" s="57" t="s">
        <v>22</v>
      </c>
      <c r="K12" s="43"/>
      <c r="L12" s="43"/>
    </row>
    <row r="13" spans="1:13">
      <c r="A13" s="31" t="s">
        <v>41</v>
      </c>
      <c r="C13" s="55" t="s">
        <v>54</v>
      </c>
      <c r="D13" s="42" t="s">
        <v>57</v>
      </c>
      <c r="E13" s="55">
        <v>125</v>
      </c>
      <c r="F13" s="41">
        <v>105.26970954356847</v>
      </c>
      <c r="G13" s="41">
        <f t="shared" ref="G13:G21" si="0">E13-F13</f>
        <v>19.730290456431533</v>
      </c>
      <c r="H13" s="41">
        <f t="shared" ref="H13:H21" si="1">G13^2</f>
        <v>389.28436149515323</v>
      </c>
      <c r="I13" s="40">
        <f t="shared" ref="I13:I21" si="2">H13/F13</f>
        <v>3.6979712700170251</v>
      </c>
      <c r="K13" s="43"/>
    </row>
    <row r="14" spans="1:13">
      <c r="A14" s="28"/>
      <c r="C14" s="55" t="s">
        <v>53</v>
      </c>
      <c r="D14" s="42" t="s">
        <v>57</v>
      </c>
      <c r="E14" s="55">
        <v>150</v>
      </c>
      <c r="F14" s="41">
        <v>146.30705394190872</v>
      </c>
      <c r="G14" s="41">
        <f t="shared" si="0"/>
        <v>3.6929460580912803</v>
      </c>
      <c r="H14" s="41">
        <f t="shared" si="1"/>
        <v>13.637850587971926</v>
      </c>
      <c r="I14" s="40">
        <f t="shared" si="2"/>
        <v>9.3213896531515433E-2</v>
      </c>
    </row>
    <row r="15" spans="1:13">
      <c r="A15" s="39" t="s">
        <v>12</v>
      </c>
      <c r="C15" s="55" t="s">
        <v>52</v>
      </c>
      <c r="D15" s="42" t="s">
        <v>57</v>
      </c>
      <c r="E15" s="55">
        <v>155</v>
      </c>
      <c r="F15" s="41">
        <v>178.42323651452281</v>
      </c>
      <c r="G15" s="41">
        <f t="shared" si="0"/>
        <v>-23.423236514522813</v>
      </c>
      <c r="H15" s="41">
        <f t="shared" si="1"/>
        <v>548.64800881527481</v>
      </c>
      <c r="I15" s="40">
        <f t="shared" si="2"/>
        <v>3.074980700569331</v>
      </c>
    </row>
    <row r="16" spans="1:13">
      <c r="A16" s="37" t="s">
        <v>56</v>
      </c>
      <c r="C16" s="55" t="s">
        <v>54</v>
      </c>
      <c r="D16" s="42" t="s">
        <v>55</v>
      </c>
      <c r="E16" s="55">
        <v>103</v>
      </c>
      <c r="F16" s="41">
        <v>107.71784232365145</v>
      </c>
      <c r="G16" s="41">
        <f t="shared" si="0"/>
        <v>-4.7178423236514533</v>
      </c>
      <c r="H16" s="41">
        <f t="shared" si="1"/>
        <v>22.258036190836943</v>
      </c>
      <c r="I16" s="40">
        <f t="shared" si="2"/>
        <v>0.20663277049274667</v>
      </c>
    </row>
    <row r="17" spans="1:10">
      <c r="A17" s="28"/>
      <c r="C17" s="55" t="s">
        <v>53</v>
      </c>
      <c r="D17" s="56" t="s">
        <v>55</v>
      </c>
      <c r="E17" s="55">
        <v>158</v>
      </c>
      <c r="F17" s="42">
        <v>149.70954356846474</v>
      </c>
      <c r="G17" s="41">
        <f t="shared" si="0"/>
        <v>8.2904564315352616</v>
      </c>
      <c r="H17" s="41">
        <f t="shared" si="1"/>
        <v>68.731667843184383</v>
      </c>
      <c r="I17" s="40">
        <f t="shared" si="2"/>
        <v>0.45910010948468499</v>
      </c>
    </row>
    <row r="18" spans="1:10">
      <c r="A18" s="35" t="s">
        <v>13</v>
      </c>
      <c r="C18" s="55" t="s">
        <v>52</v>
      </c>
      <c r="D18" s="56" t="s">
        <v>55</v>
      </c>
      <c r="E18" s="55">
        <v>179</v>
      </c>
      <c r="F18" s="42">
        <v>182.57261410788382</v>
      </c>
      <c r="G18" s="41">
        <f t="shared" si="0"/>
        <v>-3.5726141078838225</v>
      </c>
      <c r="H18" s="41">
        <f t="shared" si="1"/>
        <v>12.763571563850521</v>
      </c>
      <c r="I18" s="40">
        <f t="shared" si="2"/>
        <v>6.9909562429272168E-2</v>
      </c>
    </row>
    <row r="19" spans="1:10">
      <c r="A19" s="31" t="s">
        <v>14</v>
      </c>
      <c r="C19" s="55" t="s">
        <v>54</v>
      </c>
      <c r="D19" s="56" t="s">
        <v>51</v>
      </c>
      <c r="E19" s="55">
        <v>77</v>
      </c>
      <c r="F19" s="42">
        <v>82.012448132780079</v>
      </c>
      <c r="G19" s="41">
        <f t="shared" si="0"/>
        <v>-5.0124481327800794</v>
      </c>
      <c r="H19" s="41">
        <f t="shared" si="1"/>
        <v>25.124636283810503</v>
      </c>
      <c r="I19" s="40">
        <f t="shared" si="2"/>
        <v>0.30635149731334843</v>
      </c>
    </row>
    <row r="20" spans="1:10">
      <c r="A20" s="28"/>
      <c r="C20" s="55" t="s">
        <v>53</v>
      </c>
      <c r="D20" s="56" t="s">
        <v>51</v>
      </c>
      <c r="E20" s="55">
        <v>102</v>
      </c>
      <c r="F20" s="42">
        <v>113.98340248962656</v>
      </c>
      <c r="G20" s="41">
        <f t="shared" si="0"/>
        <v>-11.983402489626556</v>
      </c>
      <c r="H20" s="41">
        <f t="shared" si="1"/>
        <v>143.60193522838793</v>
      </c>
      <c r="I20" s="40">
        <f t="shared" si="2"/>
        <v>1.2598495227536035</v>
      </c>
    </row>
    <row r="21" spans="1:10">
      <c r="A21" s="32" t="s">
        <v>15</v>
      </c>
      <c r="C21" s="55" t="s">
        <v>52</v>
      </c>
      <c r="D21" s="56" t="s">
        <v>51</v>
      </c>
      <c r="E21" s="55">
        <v>156</v>
      </c>
      <c r="F21" s="42">
        <v>139.00414937759336</v>
      </c>
      <c r="G21" s="41">
        <f t="shared" si="0"/>
        <v>16.995850622406635</v>
      </c>
      <c r="H21" s="41">
        <f t="shared" si="1"/>
        <v>288.85893837916001</v>
      </c>
      <c r="I21" s="40">
        <f t="shared" si="2"/>
        <v>2.0780598253545541</v>
      </c>
    </row>
    <row r="22" spans="1:10">
      <c r="A22" s="31" t="s">
        <v>16</v>
      </c>
    </row>
    <row r="23" spans="1:10">
      <c r="A23" s="28"/>
    </row>
    <row r="24" spans="1:10">
      <c r="A24" s="54" t="s">
        <v>50</v>
      </c>
      <c r="I24" s="36">
        <f>SUM(I13:I21)</f>
        <v>11.246069154946081</v>
      </c>
      <c r="J24" s="26" t="s">
        <v>49</v>
      </c>
    </row>
    <row r="26" spans="1:10">
      <c r="C26" s="34" t="s">
        <v>12</v>
      </c>
    </row>
    <row r="27" spans="1:10">
      <c r="C27" s="28" t="s">
        <v>23</v>
      </c>
      <c r="D27" s="28"/>
      <c r="E27" s="28"/>
      <c r="F27" s="33">
        <f>_xlfn.CHISQ.INV.RT(0.05, 4)</f>
        <v>9.4877290367811575</v>
      </c>
    </row>
    <row r="28" spans="1:10">
      <c r="D28" s="28"/>
      <c r="E28" s="28"/>
      <c r="F28" s="28"/>
    </row>
    <row r="31" spans="1:10">
      <c r="C31" s="53" t="s">
        <v>13</v>
      </c>
    </row>
    <row r="32" spans="1:10">
      <c r="C32" s="28">
        <f>_xlfn.CHISQ.DIST.RT(11.25,4)</f>
        <v>2.3893480776104214E-2</v>
      </c>
    </row>
  </sheetData>
  <mergeCells count="2">
    <mergeCell ref="D2:F2"/>
    <mergeCell ref="J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B6" workbookViewId="0">
      <selection activeCell="L21" sqref="L21"/>
    </sheetView>
  </sheetViews>
  <sheetFormatPr baseColWidth="10" defaultRowHeight="15" x14ac:dyDescent="0"/>
  <cols>
    <col min="1" max="1" width="73.5" style="27" customWidth="1"/>
    <col min="2" max="2" width="10.83203125" style="27"/>
    <col min="3" max="3" width="29.83203125" style="27" customWidth="1"/>
    <col min="4" max="4" width="16" style="27" customWidth="1"/>
    <col min="5" max="5" width="10.83203125" style="27"/>
    <col min="6" max="6" width="14" style="27" customWidth="1"/>
    <col min="7" max="7" width="10.83203125" style="27"/>
    <col min="8" max="8" width="12.83203125" style="27" customWidth="1"/>
    <col min="9" max="9" width="29" style="27" bestFit="1" customWidth="1"/>
    <col min="10" max="10" width="13.83203125" style="27" bestFit="1" customWidth="1"/>
    <col min="11" max="11" width="10.83203125" style="27"/>
    <col min="12" max="12" width="14.1640625" style="27" bestFit="1" customWidth="1"/>
    <col min="13" max="16384" width="10.83203125" style="27"/>
  </cols>
  <sheetData>
    <row r="1" spans="1:13" ht="60">
      <c r="A1" s="66" t="s">
        <v>107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>
      <c r="A2" s="103"/>
      <c r="B2" s="74"/>
      <c r="C2" s="95"/>
      <c r="D2" s="117" t="s">
        <v>104</v>
      </c>
      <c r="E2" s="117"/>
      <c r="F2" s="117"/>
      <c r="G2" s="95"/>
      <c r="H2" s="74"/>
      <c r="I2" s="102" t="s">
        <v>8</v>
      </c>
      <c r="J2" s="74"/>
      <c r="K2" s="74"/>
      <c r="L2" s="74"/>
      <c r="M2" s="74"/>
    </row>
    <row r="3" spans="1:13" ht="15" customHeight="1">
      <c r="A3" s="101" t="s">
        <v>7</v>
      </c>
      <c r="B3" s="74"/>
      <c r="C3" s="81" t="s">
        <v>105</v>
      </c>
      <c r="D3" s="81" t="s">
        <v>103</v>
      </c>
      <c r="E3" s="81" t="s">
        <v>99</v>
      </c>
      <c r="F3" s="81" t="s">
        <v>94</v>
      </c>
      <c r="G3" s="94" t="s">
        <v>60</v>
      </c>
      <c r="H3" s="74"/>
      <c r="I3" s="94"/>
      <c r="J3" s="94" t="s">
        <v>104</v>
      </c>
      <c r="K3" s="94"/>
      <c r="L3" s="94"/>
      <c r="M3" s="94"/>
    </row>
    <row r="4" spans="1:13">
      <c r="A4" s="85" t="s">
        <v>36</v>
      </c>
      <c r="B4" s="74"/>
      <c r="C4" s="82" t="s">
        <v>95</v>
      </c>
      <c r="D4" s="81">
        <v>22</v>
      </c>
      <c r="E4" s="81">
        <v>32</v>
      </c>
      <c r="F4" s="81">
        <v>28</v>
      </c>
      <c r="G4" s="98">
        <f>SUM(D4:F4)</f>
        <v>82</v>
      </c>
      <c r="H4" s="74"/>
      <c r="I4" s="100" t="s">
        <v>105</v>
      </c>
      <c r="J4" s="94" t="s">
        <v>103</v>
      </c>
      <c r="K4" s="94" t="s">
        <v>99</v>
      </c>
      <c r="L4" s="94" t="s">
        <v>94</v>
      </c>
      <c r="M4" s="94" t="s">
        <v>60</v>
      </c>
    </row>
    <row r="5" spans="1:13">
      <c r="A5" s="88" t="s">
        <v>106</v>
      </c>
      <c r="B5" s="74"/>
      <c r="C5" s="82" t="s">
        <v>93</v>
      </c>
      <c r="D5" s="81">
        <v>67</v>
      </c>
      <c r="E5" s="81">
        <v>55</v>
      </c>
      <c r="F5" s="81">
        <v>40</v>
      </c>
      <c r="G5" s="98">
        <f>SUM(D5:F5)</f>
        <v>162</v>
      </c>
      <c r="H5" s="74"/>
      <c r="I5" s="100" t="s">
        <v>95</v>
      </c>
      <c r="J5" s="97">
        <f>M5*J$9/$M$9</f>
        <v>30</v>
      </c>
      <c r="K5" s="97">
        <f>M5*K$9/$M$9</f>
        <v>26</v>
      </c>
      <c r="L5" s="97">
        <f>M5*L$9/$M$9</f>
        <v>24</v>
      </c>
      <c r="M5" s="94">
        <v>80</v>
      </c>
    </row>
    <row r="6" spans="1:13">
      <c r="A6" s="75" t="s">
        <v>74</v>
      </c>
      <c r="B6" s="74"/>
      <c r="C6" s="82" t="s">
        <v>90</v>
      </c>
      <c r="D6" s="81">
        <v>42</v>
      </c>
      <c r="E6" s="81">
        <v>26</v>
      </c>
      <c r="F6" s="81">
        <v>25</v>
      </c>
      <c r="G6" s="98">
        <f>SUM(D6:F6)</f>
        <v>93</v>
      </c>
      <c r="H6" s="74"/>
      <c r="I6" s="100" t="s">
        <v>93</v>
      </c>
      <c r="J6" s="97">
        <f>M6*J$9/$M$9</f>
        <v>60</v>
      </c>
      <c r="K6" s="97">
        <f>M6*K$9/$M$9</f>
        <v>52</v>
      </c>
      <c r="L6" s="97">
        <f>M6*L$9/$M$9</f>
        <v>48</v>
      </c>
      <c r="M6" s="94">
        <v>160</v>
      </c>
    </row>
    <row r="7" spans="1:13">
      <c r="A7" s="75"/>
      <c r="B7" s="74"/>
      <c r="C7" s="82" t="s">
        <v>88</v>
      </c>
      <c r="D7" s="81">
        <v>19</v>
      </c>
      <c r="E7" s="81">
        <v>17</v>
      </c>
      <c r="F7" s="81">
        <v>27</v>
      </c>
      <c r="G7" s="98">
        <f>SUM(D7:F7)</f>
        <v>63</v>
      </c>
      <c r="H7" s="74"/>
      <c r="I7" s="95" t="s">
        <v>90</v>
      </c>
      <c r="J7" s="97">
        <f>M7*J$9/$M$9</f>
        <v>37.5</v>
      </c>
      <c r="K7" s="97">
        <f>M7*K$9/$M$9</f>
        <v>32.5</v>
      </c>
      <c r="L7" s="97">
        <f>M7*L$9/$M$9</f>
        <v>30</v>
      </c>
      <c r="M7" s="94">
        <v>100</v>
      </c>
    </row>
    <row r="8" spans="1:13">
      <c r="A8" s="75"/>
      <c r="B8" s="74"/>
      <c r="C8" s="99" t="s">
        <v>60</v>
      </c>
      <c r="D8" s="98">
        <f>SUM(D4:D7)</f>
        <v>150</v>
      </c>
      <c r="E8" s="98">
        <f>SUM(E4:E7)</f>
        <v>130</v>
      </c>
      <c r="F8" s="98">
        <f>SUM(F4:F7)</f>
        <v>120</v>
      </c>
      <c r="G8" s="98">
        <f>SUM(D8:F8)</f>
        <v>400</v>
      </c>
      <c r="H8" s="74"/>
      <c r="I8" s="95" t="s">
        <v>88</v>
      </c>
      <c r="J8" s="97">
        <f>M8*J$9/$M$9</f>
        <v>22.5</v>
      </c>
      <c r="K8" s="97">
        <f>M8*K$9/$M$9</f>
        <v>19.5</v>
      </c>
      <c r="L8" s="97">
        <f>M8*L$9/$M$9</f>
        <v>18</v>
      </c>
      <c r="M8" s="94">
        <v>60</v>
      </c>
    </row>
    <row r="9" spans="1:13">
      <c r="A9" s="96" t="s">
        <v>8</v>
      </c>
      <c r="B9" s="74"/>
      <c r="C9" s="74"/>
      <c r="D9" s="74"/>
      <c r="E9" s="74"/>
      <c r="F9" s="74"/>
      <c r="G9" s="74"/>
      <c r="H9" s="74"/>
      <c r="I9" s="95" t="s">
        <v>60</v>
      </c>
      <c r="J9" s="94">
        <v>150</v>
      </c>
      <c r="K9" s="94">
        <v>130</v>
      </c>
      <c r="L9" s="94">
        <v>120</v>
      </c>
      <c r="M9" s="94">
        <v>400</v>
      </c>
    </row>
    <row r="10" spans="1:13">
      <c r="A10" s="85" t="s">
        <v>37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</row>
    <row r="11" spans="1:13">
      <c r="A11" s="75"/>
      <c r="B11" s="74"/>
      <c r="C11" s="74"/>
      <c r="D11" s="74"/>
      <c r="E11" s="74"/>
      <c r="F11" s="74"/>
      <c r="G11" s="74"/>
      <c r="H11" s="74"/>
      <c r="I11" s="74"/>
      <c r="J11" s="93">
        <f>SUM(J5:J8)</f>
        <v>150</v>
      </c>
      <c r="K11" s="93">
        <f>SUM(K5:K8)</f>
        <v>130</v>
      </c>
      <c r="L11" s="93">
        <f>SUM(L5:L8)</f>
        <v>120</v>
      </c>
      <c r="M11" s="93"/>
    </row>
    <row r="12" spans="1:13">
      <c r="A12" s="92" t="s">
        <v>9</v>
      </c>
      <c r="B12" s="74"/>
      <c r="C12" s="91" t="s">
        <v>9</v>
      </c>
      <c r="D12" s="74"/>
      <c r="E12" s="74"/>
      <c r="F12" s="74"/>
      <c r="G12" s="74"/>
      <c r="H12" s="74"/>
      <c r="I12" s="74"/>
      <c r="J12" s="74"/>
      <c r="K12" s="74"/>
      <c r="L12" s="90"/>
      <c r="M12" s="90"/>
    </row>
    <row r="13" spans="1:13">
      <c r="A13" s="85" t="s">
        <v>6</v>
      </c>
      <c r="B13" s="74"/>
      <c r="C13" s="57" t="s">
        <v>105</v>
      </c>
      <c r="D13" s="57" t="s">
        <v>104</v>
      </c>
      <c r="E13" s="57" t="s">
        <v>18</v>
      </c>
      <c r="F13" s="57" t="s">
        <v>19</v>
      </c>
      <c r="G13" s="57" t="s">
        <v>20</v>
      </c>
      <c r="H13" s="57" t="s">
        <v>21</v>
      </c>
      <c r="I13" s="57" t="s">
        <v>22</v>
      </c>
      <c r="J13" s="74"/>
      <c r="K13" s="90"/>
      <c r="L13" s="90"/>
      <c r="M13" s="74"/>
    </row>
    <row r="14" spans="1:13">
      <c r="A14" s="75"/>
      <c r="B14" s="74"/>
      <c r="C14" s="82" t="s">
        <v>95</v>
      </c>
      <c r="D14" s="82" t="s">
        <v>103</v>
      </c>
      <c r="E14" s="81">
        <v>22</v>
      </c>
      <c r="F14" s="80">
        <v>30</v>
      </c>
      <c r="G14" s="80">
        <f t="shared" ref="G14:G25" si="0">E14-F14</f>
        <v>-8</v>
      </c>
      <c r="H14" s="80">
        <f t="shared" ref="H14:H25" si="1">G14^2</f>
        <v>64</v>
      </c>
      <c r="I14" s="80">
        <f t="shared" ref="I14:I25" si="2">H14/F14</f>
        <v>2.1333333333333333</v>
      </c>
      <c r="J14" s="74"/>
      <c r="K14" s="90"/>
      <c r="L14" s="74"/>
      <c r="M14" s="74"/>
    </row>
    <row r="15" spans="1:13">
      <c r="A15" s="89" t="s">
        <v>12</v>
      </c>
      <c r="B15" s="74"/>
      <c r="C15" s="82" t="s">
        <v>93</v>
      </c>
      <c r="D15" s="82" t="s">
        <v>102</v>
      </c>
      <c r="E15" s="81">
        <v>67</v>
      </c>
      <c r="F15" s="80">
        <v>60</v>
      </c>
      <c r="G15" s="80">
        <f t="shared" si="0"/>
        <v>7</v>
      </c>
      <c r="H15" s="80">
        <f t="shared" si="1"/>
        <v>49</v>
      </c>
      <c r="I15" s="80">
        <f t="shared" si="2"/>
        <v>0.81666666666666665</v>
      </c>
      <c r="J15" s="74"/>
      <c r="K15" s="74"/>
      <c r="L15" s="74"/>
      <c r="M15" s="74"/>
    </row>
    <row r="16" spans="1:13">
      <c r="A16" s="88" t="s">
        <v>39</v>
      </c>
      <c r="B16" s="74"/>
      <c r="C16" s="82" t="s">
        <v>90</v>
      </c>
      <c r="D16" s="82" t="s">
        <v>101</v>
      </c>
      <c r="E16" s="81">
        <v>42</v>
      </c>
      <c r="F16" s="80">
        <v>37.5</v>
      </c>
      <c r="G16" s="80">
        <f t="shared" si="0"/>
        <v>4.5</v>
      </c>
      <c r="H16" s="80">
        <f t="shared" si="1"/>
        <v>20.25</v>
      </c>
      <c r="I16" s="80">
        <f t="shared" si="2"/>
        <v>0.54</v>
      </c>
      <c r="J16" s="74"/>
      <c r="K16" s="74"/>
      <c r="L16" s="74"/>
      <c r="M16" s="74"/>
    </row>
    <row r="17" spans="1:13">
      <c r="A17" s="75"/>
      <c r="B17" s="74"/>
      <c r="C17" s="82" t="s">
        <v>88</v>
      </c>
      <c r="D17" s="82" t="s">
        <v>100</v>
      </c>
      <c r="E17" s="81">
        <v>19</v>
      </c>
      <c r="F17" s="80">
        <v>22.5</v>
      </c>
      <c r="G17" s="80">
        <f t="shared" si="0"/>
        <v>-3.5</v>
      </c>
      <c r="H17" s="80">
        <f t="shared" si="1"/>
        <v>12.25</v>
      </c>
      <c r="I17" s="80">
        <f t="shared" si="2"/>
        <v>0.5444444444444444</v>
      </c>
      <c r="J17" s="74"/>
      <c r="K17" s="74"/>
      <c r="L17" s="74"/>
      <c r="M17" s="74"/>
    </row>
    <row r="18" spans="1:13">
      <c r="A18" s="87" t="s">
        <v>13</v>
      </c>
      <c r="B18" s="74"/>
      <c r="C18" s="82" t="s">
        <v>95</v>
      </c>
      <c r="D18" s="82" t="s">
        <v>99</v>
      </c>
      <c r="E18" s="81">
        <v>32</v>
      </c>
      <c r="F18" s="80">
        <v>26</v>
      </c>
      <c r="G18" s="80">
        <f t="shared" si="0"/>
        <v>6</v>
      </c>
      <c r="H18" s="80">
        <f t="shared" si="1"/>
        <v>36</v>
      </c>
      <c r="I18" s="80">
        <f t="shared" si="2"/>
        <v>1.3846153846153846</v>
      </c>
      <c r="J18" s="74"/>
      <c r="K18" s="74"/>
      <c r="L18" s="74"/>
      <c r="M18" s="74"/>
    </row>
    <row r="19" spans="1:13">
      <c r="A19" s="85" t="s">
        <v>14</v>
      </c>
      <c r="B19" s="74"/>
      <c r="C19" s="82" t="s">
        <v>93</v>
      </c>
      <c r="D19" s="82" t="s">
        <v>98</v>
      </c>
      <c r="E19" s="81">
        <v>55</v>
      </c>
      <c r="F19" s="80">
        <v>52</v>
      </c>
      <c r="G19" s="80">
        <f t="shared" si="0"/>
        <v>3</v>
      </c>
      <c r="H19" s="80">
        <f t="shared" si="1"/>
        <v>9</v>
      </c>
      <c r="I19" s="80">
        <f t="shared" si="2"/>
        <v>0.17307692307692307</v>
      </c>
      <c r="J19" s="74"/>
      <c r="K19" s="74"/>
      <c r="L19" s="74"/>
      <c r="M19" s="74"/>
    </row>
    <row r="20" spans="1:13">
      <c r="A20" s="75"/>
      <c r="B20" s="74"/>
      <c r="C20" s="82" t="s">
        <v>90</v>
      </c>
      <c r="D20" s="82" t="s">
        <v>97</v>
      </c>
      <c r="E20" s="81">
        <v>26</v>
      </c>
      <c r="F20" s="80">
        <v>32.5</v>
      </c>
      <c r="G20" s="80">
        <f t="shared" si="0"/>
        <v>-6.5</v>
      </c>
      <c r="H20" s="80">
        <f t="shared" si="1"/>
        <v>42.25</v>
      </c>
      <c r="I20" s="80">
        <f t="shared" si="2"/>
        <v>1.3</v>
      </c>
      <c r="J20" s="74"/>
      <c r="K20" s="74"/>
      <c r="L20" s="74"/>
      <c r="M20" s="74"/>
    </row>
    <row r="21" spans="1:13">
      <c r="A21" s="86" t="s">
        <v>15</v>
      </c>
      <c r="B21" s="74"/>
      <c r="C21" s="82" t="s">
        <v>88</v>
      </c>
      <c r="D21" s="82" t="s">
        <v>96</v>
      </c>
      <c r="E21" s="81">
        <v>17</v>
      </c>
      <c r="F21" s="80">
        <v>19.5</v>
      </c>
      <c r="G21" s="80">
        <f t="shared" si="0"/>
        <v>-2.5</v>
      </c>
      <c r="H21" s="80">
        <f t="shared" si="1"/>
        <v>6.25</v>
      </c>
      <c r="I21" s="80">
        <f t="shared" si="2"/>
        <v>0.32051282051282054</v>
      </c>
      <c r="J21" s="74"/>
      <c r="K21" s="74"/>
      <c r="L21" s="74"/>
      <c r="M21" s="74"/>
    </row>
    <row r="22" spans="1:13">
      <c r="A22" s="85" t="s">
        <v>16</v>
      </c>
      <c r="B22" s="74"/>
      <c r="C22" s="82" t="s">
        <v>95</v>
      </c>
      <c r="D22" s="82" t="s">
        <v>94</v>
      </c>
      <c r="E22" s="81">
        <v>28</v>
      </c>
      <c r="F22" s="80">
        <v>24</v>
      </c>
      <c r="G22" s="80">
        <f t="shared" si="0"/>
        <v>4</v>
      </c>
      <c r="H22" s="80">
        <f t="shared" si="1"/>
        <v>16</v>
      </c>
      <c r="I22" s="80">
        <f t="shared" si="2"/>
        <v>0.66666666666666663</v>
      </c>
      <c r="J22" s="74"/>
      <c r="K22" s="74"/>
      <c r="L22" s="74"/>
      <c r="M22" s="74"/>
    </row>
    <row r="23" spans="1:13">
      <c r="A23" s="75"/>
      <c r="B23" s="74"/>
      <c r="C23" s="82" t="s">
        <v>93</v>
      </c>
      <c r="D23" s="82" t="s">
        <v>92</v>
      </c>
      <c r="E23" s="81">
        <v>40</v>
      </c>
      <c r="F23" s="80">
        <v>48</v>
      </c>
      <c r="G23" s="80">
        <f t="shared" si="0"/>
        <v>-8</v>
      </c>
      <c r="H23" s="80">
        <f t="shared" si="1"/>
        <v>64</v>
      </c>
      <c r="I23" s="80">
        <f t="shared" si="2"/>
        <v>1.3333333333333333</v>
      </c>
      <c r="J23" s="74"/>
      <c r="K23" s="74"/>
      <c r="L23" s="74"/>
      <c r="M23" s="74"/>
    </row>
    <row r="24" spans="1:13" ht="30">
      <c r="A24" s="84" t="s">
        <v>91</v>
      </c>
      <c r="B24" s="74"/>
      <c r="C24" s="82" t="s">
        <v>90</v>
      </c>
      <c r="D24" s="82" t="s">
        <v>89</v>
      </c>
      <c r="E24" s="81">
        <v>25</v>
      </c>
      <c r="F24" s="80">
        <v>30</v>
      </c>
      <c r="G24" s="80">
        <f t="shared" si="0"/>
        <v>-5</v>
      </c>
      <c r="H24" s="80">
        <f t="shared" si="1"/>
        <v>25</v>
      </c>
      <c r="I24" s="80">
        <f t="shared" si="2"/>
        <v>0.83333333333333337</v>
      </c>
      <c r="J24" s="74"/>
      <c r="K24" s="74"/>
      <c r="L24" s="74"/>
      <c r="M24" s="74"/>
    </row>
    <row r="25" spans="1:13">
      <c r="A25" s="83"/>
      <c r="B25" s="74"/>
      <c r="C25" s="82" t="s">
        <v>88</v>
      </c>
      <c r="D25" s="82" t="s">
        <v>87</v>
      </c>
      <c r="E25" s="81">
        <v>27</v>
      </c>
      <c r="F25" s="80">
        <v>18</v>
      </c>
      <c r="G25" s="80">
        <f t="shared" si="0"/>
        <v>9</v>
      </c>
      <c r="H25" s="80">
        <f t="shared" si="1"/>
        <v>81</v>
      </c>
      <c r="I25" s="80">
        <f t="shared" si="2"/>
        <v>4.5</v>
      </c>
      <c r="J25" s="74"/>
      <c r="K25" s="74"/>
      <c r="L25" s="74"/>
      <c r="M25" s="74"/>
    </row>
    <row r="26" spans="1:13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</row>
    <row r="27" spans="1:13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</row>
    <row r="28" spans="1:13">
      <c r="A28" s="74"/>
      <c r="B28" s="74"/>
      <c r="C28" s="74"/>
      <c r="D28" s="74"/>
      <c r="E28" s="74"/>
      <c r="F28" s="74"/>
      <c r="G28" s="74"/>
      <c r="H28" s="74"/>
      <c r="I28" s="79">
        <f>SUM(I14:I25)</f>
        <v>14.545982905982907</v>
      </c>
      <c r="J28" s="26" t="s">
        <v>86</v>
      </c>
      <c r="K28" s="74"/>
      <c r="L28" s="74"/>
      <c r="M28" s="74"/>
    </row>
    <row r="29" spans="1:13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</row>
    <row r="30" spans="1:13">
      <c r="A30" s="74"/>
      <c r="B30" s="74"/>
      <c r="C30" s="78" t="s">
        <v>12</v>
      </c>
      <c r="D30" s="74"/>
      <c r="E30" s="74"/>
      <c r="F30" s="74"/>
      <c r="G30" s="74"/>
      <c r="H30" s="74"/>
      <c r="I30" s="74"/>
      <c r="J30" s="74"/>
      <c r="K30" s="74"/>
      <c r="L30" s="74"/>
      <c r="M30" s="74"/>
    </row>
    <row r="31" spans="1:13">
      <c r="A31" s="74"/>
      <c r="B31" s="74"/>
      <c r="C31" s="75" t="s">
        <v>23</v>
      </c>
      <c r="D31" s="75"/>
      <c r="E31" s="75"/>
      <c r="F31" s="77">
        <f>_xlfn.CHISQ.INV.RT(0.01, 6)</f>
        <v>16.811893829770931</v>
      </c>
      <c r="G31" s="74"/>
      <c r="H31" s="74"/>
      <c r="I31" s="74"/>
      <c r="J31" s="74"/>
      <c r="K31" s="74"/>
      <c r="L31" s="74"/>
      <c r="M31" s="74"/>
    </row>
    <row r="32" spans="1:13">
      <c r="A32" s="74"/>
      <c r="B32" s="74"/>
      <c r="D32" s="75"/>
      <c r="E32" s="75"/>
      <c r="F32" s="75"/>
      <c r="G32" s="74"/>
      <c r="H32" s="74"/>
      <c r="I32" s="74"/>
      <c r="J32" s="74"/>
      <c r="K32" s="74"/>
      <c r="L32" s="74"/>
      <c r="M32" s="74"/>
    </row>
    <row r="33" spans="1:1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</row>
    <row r="34" spans="1:13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</row>
    <row r="35" spans="1:13">
      <c r="A35" s="74"/>
      <c r="B35" s="74"/>
      <c r="C35" s="76" t="s">
        <v>13</v>
      </c>
      <c r="D35" s="74"/>
      <c r="E35" s="74"/>
      <c r="F35" s="74"/>
      <c r="G35" s="74"/>
      <c r="H35" s="74"/>
      <c r="I35" s="74"/>
      <c r="J35" s="74"/>
      <c r="K35" s="74"/>
      <c r="L35" s="74"/>
      <c r="M35" s="74"/>
    </row>
    <row r="36" spans="1:13">
      <c r="A36" s="74"/>
      <c r="B36" s="74"/>
      <c r="C36" s="75">
        <f>_xlfn.CHISQ.DIST.RT(14.55,6)</f>
        <v>2.406080264309023E-2</v>
      </c>
      <c r="D36" s="74"/>
      <c r="E36" s="74"/>
      <c r="F36" s="74"/>
      <c r="G36" s="74"/>
      <c r="H36" s="74"/>
      <c r="I36" s="74"/>
      <c r="J36" s="74"/>
      <c r="K36" s="74"/>
      <c r="L36" s="74"/>
      <c r="M36" s="74"/>
    </row>
    <row r="37" spans="1:13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</row>
    <row r="38" spans="1:13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</row>
    <row r="39" spans="1:13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</row>
    <row r="40" spans="1:13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</row>
    <row r="41" spans="1:13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</row>
    <row r="42" spans="1:13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</row>
    <row r="43" spans="1:1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</row>
    <row r="44" spans="1:13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</row>
    <row r="45" spans="1:13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</row>
    <row r="46" spans="1:13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</row>
    <row r="47" spans="1:13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</row>
    <row r="48" spans="1:13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</row>
    <row r="49" spans="1:13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</row>
    <row r="50" spans="1:13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</row>
    <row r="51" spans="1:13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</row>
    <row r="52" spans="1:13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</row>
    <row r="53" spans="1:1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Venders and Shipment Quality</vt:lpstr>
      <vt:lpstr>Gender and Candidate Preference</vt:lpstr>
      <vt:lpstr>Gender and Car Color</vt:lpstr>
      <vt:lpstr>Shift and Product Quality</vt:lpstr>
      <vt:lpstr>Race and Seniority</vt:lpstr>
      <vt:lpstr>Age and Income Level</vt:lpstr>
      <vt:lpstr>Income and Credit Score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</dc:creator>
  <cp:lastModifiedBy>Lisa Over</cp:lastModifiedBy>
  <dcterms:created xsi:type="dcterms:W3CDTF">2012-02-07T05:19:06Z</dcterms:created>
  <dcterms:modified xsi:type="dcterms:W3CDTF">2018-02-07T21:40:37Z</dcterms:modified>
</cp:coreProperties>
</file>