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0" yWindow="0" windowWidth="21600" windowHeight="13200" firstSheet="2" activeTab="3"/>
  </bookViews>
  <sheets>
    <sheet name="Data" sheetId="4" r:id="rId1"/>
    <sheet name="Scatterplot" sheetId="7" r:id="rId2"/>
    <sheet name="Corr, line, predict, residuals" sheetId="1" r:id="rId3"/>
    <sheet name="Excel Regression" sheetId="9" r:id="rId4"/>
    <sheet name="Hand Calculations" sheetId="8" r:id="rId5"/>
    <sheet name="Excel Regression Plots" sheetId="10" r:id="rId6"/>
  </sheets>
  <calcPr calcId="171027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K11" i="1"/>
  <c r="K10" i="1"/>
  <c r="G10" i="1"/>
  <c r="K8" i="1"/>
  <c r="H4" i="1"/>
  <c r="E23" i="8"/>
  <c r="H2" i="1"/>
  <c r="G8" i="1"/>
  <c r="F2" i="1"/>
  <c r="B25" i="8"/>
  <c r="A25" i="8"/>
  <c r="A23" i="8"/>
  <c r="C2" i="8"/>
  <c r="B23" i="8"/>
  <c r="D2" i="8"/>
  <c r="E2" i="8"/>
  <c r="C3" i="8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H8" i="8"/>
  <c r="H13" i="8"/>
  <c r="H10" i="8"/>
  <c r="H11" i="8"/>
  <c r="G2" i="1"/>
  <c r="F4" i="1"/>
  <c r="G4" i="1"/>
  <c r="G11" i="1"/>
</calcChain>
</file>

<file path=xl/sharedStrings.xml><?xml version="1.0" encoding="utf-8"?>
<sst xmlns="http://schemas.openxmlformats.org/spreadsheetml/2006/main" count="94" uniqueCount="54">
  <si>
    <t>Avg. Daily Auto Traffic</t>
  </si>
  <si>
    <t>Annual Sales</t>
  </si>
  <si>
    <t>Xi - X-bar</t>
  </si>
  <si>
    <t>Yi - Y-bar</t>
  </si>
  <si>
    <t>(Xi - X-bar) * (Yi - Y-bar)</t>
  </si>
  <si>
    <t>COVARIANCE</t>
  </si>
  <si>
    <t>MEAN</t>
  </si>
  <si>
    <t>STANDARD DEVIATION</t>
  </si>
  <si>
    <t>r=</t>
  </si>
  <si>
    <t>b1=</t>
  </si>
  <si>
    <t>b0=</t>
  </si>
  <si>
    <t>R-sq=</t>
  </si>
  <si>
    <t>Total</t>
  </si>
  <si>
    <t>Intercept</t>
  </si>
  <si>
    <t>SS</t>
  </si>
  <si>
    <t>MS</t>
  </si>
  <si>
    <t>P-value</t>
  </si>
  <si>
    <t>DATA</t>
  </si>
  <si>
    <t>Store n=20</t>
  </si>
  <si>
    <t>Avg. Daily Auto Traffic (000s)</t>
  </si>
  <si>
    <t>Annual Sales ($000s)</t>
  </si>
  <si>
    <t>n</t>
  </si>
  <si>
    <t xml:space="preserve">b1 = </t>
  </si>
  <si>
    <t>Y-hat</t>
  </si>
  <si>
    <t>Excel</t>
  </si>
  <si>
    <t>By hand given covariance, mean(x), mean(y), sd(x), and sd(y)</t>
  </si>
  <si>
    <t>Residuals</t>
  </si>
  <si>
    <t>covariance/sd(x)*sd(y)</t>
  </si>
  <si>
    <t>r*(sd(y)/sd(x))</t>
  </si>
  <si>
    <t>y-bar - slope*x-bar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</si>
  <si>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</si>
  <si>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</si>
  <si>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</si>
  <si>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</si>
  <si>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</si>
  <si>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</si>
  <si>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</si>
  <si>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</si>
  <si>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</si>
  <si>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</si>
  <si>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df</t>
  </si>
  <si>
    <t>F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</si>
  <si>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</si>
  <si>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</si>
  <si>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</si>
  <si>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</si>
  <si>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</si>
  <si>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</si>
  <si>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</si>
  <si>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RESIDUAL OUTPUT</t>
  </si>
  <si>
    <t>Observation</t>
  </si>
  <si>
    <t>Predicted Annual Sales ($000s)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</si>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</sst>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50">
    <xf numFmtId="0" fontId="0" fillId="0" borderId="0"/>
    <xf numFmtId="9" fontId="1" fillId="0" borderId="0" applyFont="0" applyFill="0" applyBorder="0" applyAlignment="0" applyProtection="0"/>
    <xf numFmtId="0" fontId="2" fillId="2" borderId="2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2" borderId="1" applyNumberFormat="0" applyAlignment="0" applyProtection="0"/>
    <xf numFmtId="0" fontId="1" fillId="5" borderId="6" applyNumberFormat="0" applyFont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2" fillId="2" borderId="2" xfId="2" applyAlignment="1">
      <alignment horizontal="center"/>
    </xf>
    <xf numFmtId="0" fontId="3" fillId="0" borderId="0" xfId="0" applyFont="1" applyAlignment="1">
      <alignment horizontal="center"/>
    </xf>
    <xf numFmtId="0" fontId="3" fillId="4" borderId="1" xfId="4" applyFont="1" applyBorder="1" applyAlignment="1">
      <alignment horizontal="center"/>
    </xf>
    <xf numFmtId="0" fontId="3" fillId="3" borderId="0" xfId="3" applyFont="1"/>
    <xf numFmtId="164" fontId="3" fillId="3" borderId="0" xfId="1" applyNumberFormat="1" applyFont="1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5" xfId="0" applyBorder="1"/>
    <xf numFmtId="0" fontId="3" fillId="5" borderId="6" xfId="26" applyFont="1" applyAlignment="1">
      <alignment horizontal="center"/>
    </xf>
    <xf numFmtId="0" fontId="1" fillId="8" borderId="0" xfId="29"/>
    <xf numFmtId="0" fontId="6" fillId="2" borderId="1" xfId="25" applyAlignment="1">
      <alignment horizontal="center"/>
    </xf>
    <xf numFmtId="0" fontId="6" fillId="2" borderId="1" xfId="25"/>
    <xf numFmtId="0" fontId="3" fillId="5" borderId="6" xfId="26" applyFont="1"/>
    <xf numFmtId="0" fontId="0" fillId="0" borderId="0" xfId="0" applyFill="1" applyBorder="1" applyAlignment="1"/>
    <xf numFmtId="0" fontId="0" fillId="0" borderId="7" xfId="0" applyFill="1" applyBorder="1" applyAlignment="1"/>
    <xf numFmtId="0" fontId="8" fillId="0" borderId="8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7" fillId="7" borderId="0" xfId="28" applyAlignment="1">
      <alignment horizontal="left"/>
    </xf>
    <xf numFmtId="0" fontId="7" fillId="6" borderId="0" xfId="27" applyAlignment="1">
      <alignment horizontal="left"/>
    </xf>
  </cellXfs>
  <cellStyles count="50">
    <cellStyle name="20% - Accent2" xfId="3" builtinId="34"/>
    <cellStyle name="20% - Accent4" xfId="4" builtinId="42"/>
    <cellStyle name="20% - Accent6" xfId="29" builtinId="50"/>
    <cellStyle name="Accent2" xfId="27" builtinId="33"/>
    <cellStyle name="Accent6" xfId="28" builtinId="49"/>
    <cellStyle name="Calculation" xfId="25" builtinId="22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Normal" xfId="0" builtinId="0"/>
    <cellStyle name="Note" xfId="26" builtinId="1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Sales by Avg. Daily Auto Traffic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Annual Sales ($000s)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855264654418198"/>
                  <c:y val="0.518101851851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Data!$B$3:$B$22</c:f>
              <c:numCache>
                <c:formatCode>General</c:formatCode>
                <c:ptCount val="20"/>
                <c:pt idx="0">
                  <c:v>62.0</c:v>
                </c:pt>
                <c:pt idx="1">
                  <c:v>35.0</c:v>
                </c:pt>
                <c:pt idx="2">
                  <c:v>36.0</c:v>
                </c:pt>
                <c:pt idx="3">
                  <c:v>72.0</c:v>
                </c:pt>
                <c:pt idx="4">
                  <c:v>41.0</c:v>
                </c:pt>
                <c:pt idx="5">
                  <c:v>39.0</c:v>
                </c:pt>
                <c:pt idx="6">
                  <c:v>49.0</c:v>
                </c:pt>
                <c:pt idx="7">
                  <c:v>25.0</c:v>
                </c:pt>
                <c:pt idx="8">
                  <c:v>41.0</c:v>
                </c:pt>
                <c:pt idx="9">
                  <c:v>39.0</c:v>
                </c:pt>
                <c:pt idx="10">
                  <c:v>35.0</c:v>
                </c:pt>
                <c:pt idx="11">
                  <c:v>27.0</c:v>
                </c:pt>
                <c:pt idx="12">
                  <c:v>55.0</c:v>
                </c:pt>
                <c:pt idx="13">
                  <c:v>38.0</c:v>
                </c:pt>
                <c:pt idx="14">
                  <c:v>24.0</c:v>
                </c:pt>
                <c:pt idx="15">
                  <c:v>28.0</c:v>
                </c:pt>
                <c:pt idx="16">
                  <c:v>53.0</c:v>
                </c:pt>
                <c:pt idx="17">
                  <c:v>55.0</c:v>
                </c:pt>
                <c:pt idx="18">
                  <c:v>33.0</c:v>
                </c:pt>
                <c:pt idx="19">
                  <c:v>29.0</c:v>
                </c:pt>
              </c:numCache>
            </c:numRef>
          </c:xVal>
          <c:yVal>
            <c:numRef>
              <c:f>Data!$C$3:$C$22</c:f>
              <c:numCache>
                <c:formatCode>General</c:formatCode>
                <c:ptCount val="20"/>
                <c:pt idx="0">
                  <c:v>1121.0</c:v>
                </c:pt>
                <c:pt idx="1">
                  <c:v>766.0</c:v>
                </c:pt>
                <c:pt idx="2">
                  <c:v>701.0</c:v>
                </c:pt>
                <c:pt idx="3">
                  <c:v>1304.0</c:v>
                </c:pt>
                <c:pt idx="4">
                  <c:v>832.0</c:v>
                </c:pt>
                <c:pt idx="5">
                  <c:v>782.0</c:v>
                </c:pt>
                <c:pt idx="6">
                  <c:v>977.0</c:v>
                </c:pt>
                <c:pt idx="7">
                  <c:v>503.0</c:v>
                </c:pt>
                <c:pt idx="8">
                  <c:v>773.0</c:v>
                </c:pt>
                <c:pt idx="9">
                  <c:v>839.0</c:v>
                </c:pt>
                <c:pt idx="10">
                  <c:v>893.0</c:v>
                </c:pt>
                <c:pt idx="11">
                  <c:v>588.0</c:v>
                </c:pt>
                <c:pt idx="12">
                  <c:v>957.0</c:v>
                </c:pt>
                <c:pt idx="13">
                  <c:v>703.0</c:v>
                </c:pt>
                <c:pt idx="14">
                  <c:v>497.0</c:v>
                </c:pt>
                <c:pt idx="15">
                  <c:v>657.0</c:v>
                </c:pt>
                <c:pt idx="16">
                  <c:v>1209.0</c:v>
                </c:pt>
                <c:pt idx="17">
                  <c:v>997.0</c:v>
                </c:pt>
                <c:pt idx="18">
                  <c:v>844.0</c:v>
                </c:pt>
                <c:pt idx="19">
                  <c:v>883.0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8D1-4279-AF2C-B8091E369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60904"/>
        <c:axId val="2110667688"/>
      </c:scatterChart>
      <c:valAx>
        <c:axId val="2110660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Daily Auto Traffic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667688"/>
        <c:crosses val="autoZero"/>
        <c:crossBetween val="midCat"/>
      </c:valAx>
      <c:valAx>
        <c:axId val="211066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</a:t>
                </a:r>
                <a:r>
                  <a:rPr lang="en-US" baseline="0"/>
                  <a:t> Sales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660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Avg. Daily Auto Traffic (000s)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Data!$B$3:$B$22</c:f>
              <c:numCache>
                <c:formatCode>General</c:formatCode>
                <c:ptCount val="20"/>
                <c:pt idx="0">
                  <c:v>62.0</c:v>
                </c:pt>
                <c:pt idx="1">
                  <c:v>35.0</c:v>
                </c:pt>
                <c:pt idx="2">
                  <c:v>36.0</c:v>
                </c:pt>
                <c:pt idx="3">
                  <c:v>72.0</c:v>
                </c:pt>
                <c:pt idx="4">
                  <c:v>41.0</c:v>
                </c:pt>
                <c:pt idx="5">
                  <c:v>39.0</c:v>
                </c:pt>
                <c:pt idx="6">
                  <c:v>49.0</c:v>
                </c:pt>
                <c:pt idx="7">
                  <c:v>25.0</c:v>
                </c:pt>
                <c:pt idx="8">
                  <c:v>41.0</c:v>
                </c:pt>
                <c:pt idx="9">
                  <c:v>39.0</c:v>
                </c:pt>
                <c:pt idx="10">
                  <c:v>35.0</c:v>
                </c:pt>
                <c:pt idx="11">
                  <c:v>27.0</c:v>
                </c:pt>
                <c:pt idx="12">
                  <c:v>55.0</c:v>
                </c:pt>
                <c:pt idx="13">
                  <c:v>38.0</c:v>
                </c:pt>
                <c:pt idx="14">
                  <c:v>24.0</c:v>
                </c:pt>
                <c:pt idx="15">
                  <c:v>28.0</c:v>
                </c:pt>
                <c:pt idx="16">
                  <c:v>53.0</c:v>
                </c:pt>
                <c:pt idx="17">
                  <c:v>55.0</c:v>
                </c:pt>
                <c:pt idx="18">
                  <c:v>33.0</c:v>
                </c:pt>
                <c:pt idx="19">
                  <c:v>29.0</c:v>
                </c:pt>
              </c:numCache>
            </c:numRef>
          </c:xVal>
          <c:yVal>
            <c:numRef>
              <c:f>'Excel Regression Plots'!$C$25:$C$44</c:f>
              <c:numCache>
                <c:formatCode>General</c:formatCode>
                <c:ptCount val="20"/>
                <c:pt idx="0">
                  <c:v>-32.29512557218868</c:v>
                </c:pt>
                <c:pt idx="1">
                  <c:v>10.05715699616485</c:v>
                </c:pt>
                <c:pt idx="2">
                  <c:v>-69.65959421007039</c:v>
                </c:pt>
                <c:pt idx="3">
                  <c:v>3.537362365458193</c:v>
                </c:pt>
                <c:pt idx="4">
                  <c:v>-12.24335024124707</c:v>
                </c:pt>
                <c:pt idx="5">
                  <c:v>-32.80984782877636</c:v>
                </c:pt>
                <c:pt idx="6">
                  <c:v>15.02264010887041</c:v>
                </c:pt>
                <c:pt idx="7">
                  <c:v>-105.775330941482</c:v>
                </c:pt>
                <c:pt idx="8">
                  <c:v>-71.24335024124707</c:v>
                </c:pt>
                <c:pt idx="9">
                  <c:v>24.19015217122364</c:v>
                </c:pt>
                <c:pt idx="10">
                  <c:v>137.0571569961648</c:v>
                </c:pt>
                <c:pt idx="11">
                  <c:v>-50.20883335395263</c:v>
                </c:pt>
                <c:pt idx="12">
                  <c:v>-93.2778671285414</c:v>
                </c:pt>
                <c:pt idx="13">
                  <c:v>-97.09309662254111</c:v>
                </c:pt>
                <c:pt idx="14">
                  <c:v>-97.05857973524667</c:v>
                </c:pt>
                <c:pt idx="15">
                  <c:v>4.074415439812128</c:v>
                </c:pt>
                <c:pt idx="16">
                  <c:v>188.1556352839292</c:v>
                </c:pt>
                <c:pt idx="17">
                  <c:v>-53.2778671285414</c:v>
                </c:pt>
                <c:pt idx="18">
                  <c:v>117.4906594086356</c:v>
                </c:pt>
                <c:pt idx="19">
                  <c:v>215.3576642335768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791-434A-AD5E-129E2D6BC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715928"/>
        <c:axId val="2110721448"/>
      </c:scatterChart>
      <c:valAx>
        <c:axId val="2110715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Avg. Daily Auto Traffic (000s)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721448"/>
        <c:crosses val="autoZero"/>
        <c:crossBetween val="midCat"/>
      </c:valAx>
      <c:valAx>
        <c:axId val="2110721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715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'Excel Regression Plots'!$E$25:$E$44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'Excel Regression Plots'!$F$25:$F$44</c:f>
              <c:numCache>
                <c:formatCode>General</c:formatCode>
                <c:ptCount val="20"/>
                <c:pt idx="0">
                  <c:v>497.0</c:v>
                </c:pt>
                <c:pt idx="1">
                  <c:v>503.0</c:v>
                </c:pt>
                <c:pt idx="2">
                  <c:v>588.0</c:v>
                </c:pt>
                <c:pt idx="3">
                  <c:v>657.0</c:v>
                </c:pt>
                <c:pt idx="4">
                  <c:v>701.0</c:v>
                </c:pt>
                <c:pt idx="5">
                  <c:v>703.0</c:v>
                </c:pt>
                <c:pt idx="6">
                  <c:v>766.0</c:v>
                </c:pt>
                <c:pt idx="7">
                  <c:v>773.0</c:v>
                </c:pt>
                <c:pt idx="8">
                  <c:v>782.0</c:v>
                </c:pt>
                <c:pt idx="9">
                  <c:v>832.0</c:v>
                </c:pt>
                <c:pt idx="10">
                  <c:v>839.0</c:v>
                </c:pt>
                <c:pt idx="11">
                  <c:v>844.0</c:v>
                </c:pt>
                <c:pt idx="12">
                  <c:v>883.0</c:v>
                </c:pt>
                <c:pt idx="13">
                  <c:v>893.0</c:v>
                </c:pt>
                <c:pt idx="14">
                  <c:v>957.0</c:v>
                </c:pt>
                <c:pt idx="15">
                  <c:v>977.0</c:v>
                </c:pt>
                <c:pt idx="16">
                  <c:v>997.0</c:v>
                </c:pt>
                <c:pt idx="17">
                  <c:v>1121.0</c:v>
                </c:pt>
                <c:pt idx="18">
                  <c:v>1209.0</c:v>
                </c:pt>
                <c:pt idx="19">
                  <c:v>1304.0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0F-4FD2-93D2-E188C9DFC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752664"/>
        <c:axId val="2110758104"/>
      </c:scatterChart>
      <c:valAx>
        <c:axId val="2110752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758104"/>
        <c:crosses val="autoZero"/>
        <c:crossBetween val="midCat"/>
      </c:valAx>
      <c:valAx>
        <c:axId val="2110758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Annual Sales ($000s)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752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601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B705426-A8B0-40A2-AE6C-21565D291F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0</xdr:row>
      <xdr:rowOff>28575</xdr:rowOff>
    </xdr:from>
    <xdr:to>
      <xdr:col>16</xdr:col>
      <xdr:colOff>438150</xdr:colOff>
      <xdr:row>14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C7080E7-19E9-4CCA-A269-B94A860EB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390525</xdr:colOff>
      <xdr:row>9</xdr:row>
      <xdr:rowOff>152400</xdr:rowOff>
    </xdr:from>
    <xdr:to>
      <xdr:col>17</xdr:col>
      <xdr:colOff>257175</xdr:colOff>
      <xdr:row>22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7E1CFAD1-C03B-4763-B08C-54CE8FA0F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3" sqref="B3:B22"/>
    </sheetView>
  </sheetViews>
  <sheetFormatPr baseColWidth="10" defaultColWidth="11.5" defaultRowHeight="14" x14ac:dyDescent="0"/>
  <cols>
    <col min="2" max="2" width="16" customWidth="1"/>
    <col min="3" max="3" width="14.33203125" customWidth="1"/>
  </cols>
  <sheetData>
    <row r="1" spans="1:3">
      <c r="B1" s="19" t="s">
        <v>17</v>
      </c>
      <c r="C1" s="19"/>
    </row>
    <row r="2" spans="1:3" ht="28">
      <c r="A2" s="7" t="s">
        <v>18</v>
      </c>
      <c r="B2" s="7" t="s">
        <v>19</v>
      </c>
      <c r="C2" s="7" t="s">
        <v>20</v>
      </c>
    </row>
    <row r="3" spans="1:3">
      <c r="A3" s="9">
        <v>1</v>
      </c>
      <c r="B3" s="6">
        <v>62</v>
      </c>
      <c r="C3" s="6">
        <v>1121</v>
      </c>
    </row>
    <row r="4" spans="1:3">
      <c r="A4" s="9">
        <v>2</v>
      </c>
      <c r="B4" s="6">
        <v>35</v>
      </c>
      <c r="C4" s="6">
        <v>766</v>
      </c>
    </row>
    <row r="5" spans="1:3">
      <c r="A5" s="9">
        <v>3</v>
      </c>
      <c r="B5" s="6">
        <v>36</v>
      </c>
      <c r="C5" s="6">
        <v>701</v>
      </c>
    </row>
    <row r="6" spans="1:3">
      <c r="A6" s="9">
        <v>4</v>
      </c>
      <c r="B6" s="6">
        <v>72</v>
      </c>
      <c r="C6" s="6">
        <v>1304</v>
      </c>
    </row>
    <row r="7" spans="1:3">
      <c r="A7" s="9">
        <v>5</v>
      </c>
      <c r="B7" s="6">
        <v>41</v>
      </c>
      <c r="C7" s="6">
        <v>832</v>
      </c>
    </row>
    <row r="8" spans="1:3">
      <c r="A8" s="9">
        <v>6</v>
      </c>
      <c r="B8" s="6">
        <v>39</v>
      </c>
      <c r="C8" s="6">
        <v>782</v>
      </c>
    </row>
    <row r="9" spans="1:3">
      <c r="A9" s="9">
        <v>7</v>
      </c>
      <c r="B9" s="6">
        <v>49</v>
      </c>
      <c r="C9" s="6">
        <v>977</v>
      </c>
    </row>
    <row r="10" spans="1:3">
      <c r="A10" s="9">
        <v>8</v>
      </c>
      <c r="B10" s="6">
        <v>25</v>
      </c>
      <c r="C10" s="6">
        <v>503</v>
      </c>
    </row>
    <row r="11" spans="1:3">
      <c r="A11" s="9">
        <v>9</v>
      </c>
      <c r="B11" s="6">
        <v>41</v>
      </c>
      <c r="C11" s="6">
        <v>773</v>
      </c>
    </row>
    <row r="12" spans="1:3">
      <c r="A12" s="9">
        <v>10</v>
      </c>
      <c r="B12" s="6">
        <v>39</v>
      </c>
      <c r="C12" s="6">
        <v>839</v>
      </c>
    </row>
    <row r="13" spans="1:3">
      <c r="A13" s="9">
        <v>11</v>
      </c>
      <c r="B13" s="6">
        <v>35</v>
      </c>
      <c r="C13" s="6">
        <v>893</v>
      </c>
    </row>
    <row r="14" spans="1:3">
      <c r="A14" s="9">
        <v>12</v>
      </c>
      <c r="B14" s="6">
        <v>27</v>
      </c>
      <c r="C14" s="6">
        <v>588</v>
      </c>
    </row>
    <row r="15" spans="1:3">
      <c r="A15" s="9">
        <v>13</v>
      </c>
      <c r="B15" s="6">
        <v>55</v>
      </c>
      <c r="C15" s="6">
        <v>957</v>
      </c>
    </row>
    <row r="16" spans="1:3">
      <c r="A16" s="9">
        <v>14</v>
      </c>
      <c r="B16" s="6">
        <v>38</v>
      </c>
      <c r="C16" s="6">
        <v>703</v>
      </c>
    </row>
    <row r="17" spans="1:3">
      <c r="A17" s="9">
        <v>15</v>
      </c>
      <c r="B17" s="6">
        <v>24</v>
      </c>
      <c r="C17" s="6">
        <v>497</v>
      </c>
    </row>
    <row r="18" spans="1:3">
      <c r="A18" s="9">
        <v>16</v>
      </c>
      <c r="B18" s="6">
        <v>28</v>
      </c>
      <c r="C18" s="6">
        <v>657</v>
      </c>
    </row>
    <row r="19" spans="1:3">
      <c r="A19" s="9">
        <v>17</v>
      </c>
      <c r="B19" s="6">
        <v>53</v>
      </c>
      <c r="C19" s="6">
        <v>1209</v>
      </c>
    </row>
    <row r="20" spans="1:3">
      <c r="A20" s="9">
        <v>18</v>
      </c>
      <c r="B20" s="6">
        <v>55</v>
      </c>
      <c r="C20" s="6">
        <v>997</v>
      </c>
    </row>
    <row r="21" spans="1:3">
      <c r="A21" s="9">
        <v>19</v>
      </c>
      <c r="B21" s="6">
        <v>33</v>
      </c>
      <c r="C21" s="6">
        <v>844</v>
      </c>
    </row>
    <row r="22" spans="1:3">
      <c r="A22" s="9">
        <v>20</v>
      </c>
      <c r="B22" s="6">
        <v>29</v>
      </c>
      <c r="C22" s="6">
        <v>883</v>
      </c>
    </row>
  </sheetData>
  <mergeCells count="1">
    <mergeCell ref="B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H8" sqref="H8"/>
    </sheetView>
  </sheetViews>
  <sheetFormatPr baseColWidth="10" defaultColWidth="8.83203125" defaultRowHeight="14" x14ac:dyDescent="0"/>
  <cols>
    <col min="1" max="1" width="25.5" customWidth="1"/>
    <col min="2" max="5" width="16" customWidth="1"/>
    <col min="7" max="7" width="12" bestFit="1" customWidth="1"/>
    <col min="8" max="8" width="12.6640625" bestFit="1" customWidth="1"/>
    <col min="15" max="15" width="11" customWidth="1"/>
  </cols>
  <sheetData>
    <row r="1" spans="1:15">
      <c r="A1" s="1" t="s">
        <v>0</v>
      </c>
      <c r="B1" s="1" t="s">
        <v>1</v>
      </c>
      <c r="C1" s="12" t="s">
        <v>23</v>
      </c>
      <c r="D1" s="12" t="s">
        <v>26</v>
      </c>
      <c r="F1" s="20" t="s">
        <v>6</v>
      </c>
      <c r="G1" s="20"/>
      <c r="H1" s="2" t="s">
        <v>5</v>
      </c>
    </row>
    <row r="2" spans="1:15">
      <c r="A2" s="1">
        <v>62</v>
      </c>
      <c r="B2" s="1">
        <v>1121</v>
      </c>
      <c r="C2" s="13">
        <f>$G$11+$G$10*A2</f>
        <v>1153.2951255721887</v>
      </c>
      <c r="D2" s="13">
        <f>B2-C2</f>
        <v>-32.295125572188681</v>
      </c>
      <c r="F2" s="10">
        <f>AVERAGE(A2:A21)</f>
        <v>40.799999999999997</v>
      </c>
      <c r="G2" s="10">
        <f>AVERAGE(B2:B21)</f>
        <v>841.3</v>
      </c>
      <c r="H2" s="14">
        <f>_xlfn.COVARIANCE.S(A2:A21,B2:B21)</f>
        <v>2504.3263157894739</v>
      </c>
    </row>
    <row r="3" spans="1:15">
      <c r="A3" s="1">
        <v>35</v>
      </c>
      <c r="B3" s="1">
        <v>766</v>
      </c>
      <c r="C3" s="13">
        <f t="shared" ref="C3:C21" si="0">$G$11+$G$10*A3</f>
        <v>755.94284300383515</v>
      </c>
      <c r="D3" s="13">
        <f t="shared" ref="D3:D21" si="1">B3-C3</f>
        <v>10.057156996164849</v>
      </c>
      <c r="F3" s="21" t="s">
        <v>7</v>
      </c>
      <c r="G3" s="21"/>
      <c r="H3" s="2" t="s">
        <v>21</v>
      </c>
    </row>
    <row r="4" spans="1:15">
      <c r="A4" s="1">
        <v>36</v>
      </c>
      <c r="B4" s="1">
        <v>701</v>
      </c>
      <c r="C4" s="13">
        <f t="shared" si="0"/>
        <v>770.65959421007051</v>
      </c>
      <c r="D4" s="13">
        <f t="shared" si="1"/>
        <v>-69.659594210070509</v>
      </c>
      <c r="F4" s="10">
        <f>STDEV(A2:A21)</f>
        <v>13.044861864068604</v>
      </c>
      <c r="G4" s="10">
        <f>STDEV(B2:B21)</f>
        <v>214.21339581680783</v>
      </c>
      <c r="H4" s="10">
        <f>COUNT(A2:A21)</f>
        <v>20</v>
      </c>
    </row>
    <row r="5" spans="1:15">
      <c r="A5" s="1">
        <v>72</v>
      </c>
      <c r="B5" s="1">
        <v>1304</v>
      </c>
      <c r="C5" s="13">
        <f t="shared" si="0"/>
        <v>1300.4626376345418</v>
      </c>
      <c r="D5" s="13">
        <f t="shared" si="1"/>
        <v>3.5373623654581934</v>
      </c>
    </row>
    <row r="6" spans="1:15">
      <c r="A6" s="1">
        <v>41</v>
      </c>
      <c r="B6" s="1">
        <v>832</v>
      </c>
      <c r="C6" s="13">
        <f t="shared" si="0"/>
        <v>844.24335024124707</v>
      </c>
      <c r="D6" s="13">
        <f t="shared" si="1"/>
        <v>-12.243350241247072</v>
      </c>
    </row>
    <row r="7" spans="1:15">
      <c r="A7" s="1">
        <v>39</v>
      </c>
      <c r="B7" s="1">
        <v>782</v>
      </c>
      <c r="C7" s="13">
        <f t="shared" si="0"/>
        <v>814.80984782877647</v>
      </c>
      <c r="D7" s="13">
        <f t="shared" si="1"/>
        <v>-32.809847828776469</v>
      </c>
      <c r="F7" s="23" t="s">
        <v>24</v>
      </c>
      <c r="G7" s="23"/>
      <c r="J7" s="22" t="s">
        <v>25</v>
      </c>
      <c r="K7" s="22"/>
      <c r="L7" s="22"/>
      <c r="M7" s="22"/>
      <c r="N7" s="22"/>
      <c r="O7" s="22"/>
    </row>
    <row r="8" spans="1:15">
      <c r="A8" s="1">
        <v>49</v>
      </c>
      <c r="B8" s="1">
        <v>977</v>
      </c>
      <c r="C8" s="13">
        <f t="shared" si="0"/>
        <v>961.97735989112959</v>
      </c>
      <c r="D8" s="13">
        <f t="shared" si="1"/>
        <v>15.022640108870405</v>
      </c>
      <c r="F8" s="4" t="s">
        <v>8</v>
      </c>
      <c r="G8" s="4">
        <f>CORREL(A2:A21,B2:B21)</f>
        <v>0.89619972570427564</v>
      </c>
      <c r="J8" s="11" t="s">
        <v>8</v>
      </c>
      <c r="K8" s="11">
        <f>(2504.33)/(13.04*214.21)</f>
        <v>0.89654939837433756</v>
      </c>
      <c r="M8" t="s">
        <v>27</v>
      </c>
    </row>
    <row r="9" spans="1:15">
      <c r="A9" s="1">
        <v>25</v>
      </c>
      <c r="B9" s="1">
        <v>503</v>
      </c>
      <c r="C9" s="13">
        <f t="shared" si="0"/>
        <v>608.77533094148203</v>
      </c>
      <c r="D9" s="13">
        <f t="shared" si="1"/>
        <v>-105.77533094148203</v>
      </c>
    </row>
    <row r="10" spans="1:15">
      <c r="A10" s="1">
        <v>41</v>
      </c>
      <c r="B10" s="1">
        <v>773</v>
      </c>
      <c r="C10" s="13">
        <f t="shared" si="0"/>
        <v>844.24335024124707</v>
      </c>
      <c r="D10" s="13">
        <f t="shared" si="1"/>
        <v>-71.243350241247072</v>
      </c>
      <c r="F10" s="4" t="s">
        <v>9</v>
      </c>
      <c r="G10" s="4">
        <f>SLOPE(B2:B21,A2:A21)</f>
        <v>14.716751206235314</v>
      </c>
      <c r="J10" s="11" t="s">
        <v>22</v>
      </c>
      <c r="K10" s="11">
        <f>(0.89655)*(214.2134/13.0449)</f>
        <v>14.722460407515582</v>
      </c>
      <c r="M10" t="s">
        <v>28</v>
      </c>
    </row>
    <row r="11" spans="1:15">
      <c r="A11" s="1">
        <v>39</v>
      </c>
      <c r="B11" s="1">
        <v>839</v>
      </c>
      <c r="C11" s="13">
        <f t="shared" si="0"/>
        <v>814.80984782877647</v>
      </c>
      <c r="D11" s="13">
        <f t="shared" si="1"/>
        <v>24.190152171223531</v>
      </c>
      <c r="F11" s="4" t="s">
        <v>10</v>
      </c>
      <c r="G11" s="4">
        <f>G2-G10*F2</f>
        <v>240.85655078559921</v>
      </c>
      <c r="J11" s="11" t="s">
        <v>10</v>
      </c>
      <c r="K11" s="11">
        <f>841.3-14.72*40.8</f>
        <v>240.72399999999993</v>
      </c>
      <c r="M11" t="s">
        <v>29</v>
      </c>
    </row>
    <row r="12" spans="1:15">
      <c r="A12" s="1">
        <v>35</v>
      </c>
      <c r="B12" s="1">
        <v>893</v>
      </c>
      <c r="C12" s="13">
        <f t="shared" si="0"/>
        <v>755.94284300383515</v>
      </c>
      <c r="D12" s="13">
        <f t="shared" si="1"/>
        <v>137.05715699616485</v>
      </c>
    </row>
    <row r="13" spans="1:15">
      <c r="A13" s="1">
        <v>27</v>
      </c>
      <c r="B13" s="1">
        <v>588</v>
      </c>
      <c r="C13" s="13">
        <f t="shared" si="0"/>
        <v>638.20883335395274</v>
      </c>
      <c r="D13" s="13">
        <f t="shared" si="1"/>
        <v>-50.208833353952741</v>
      </c>
    </row>
    <row r="14" spans="1:15">
      <c r="A14" s="1">
        <v>55</v>
      </c>
      <c r="B14" s="1">
        <v>957</v>
      </c>
      <c r="C14" s="13">
        <f t="shared" si="0"/>
        <v>1050.2778671285414</v>
      </c>
      <c r="D14" s="13">
        <f t="shared" si="1"/>
        <v>-93.277867128541402</v>
      </c>
    </row>
    <row r="15" spans="1:15">
      <c r="A15" s="1">
        <v>38</v>
      </c>
      <c r="B15" s="1">
        <v>703</v>
      </c>
      <c r="C15" s="13">
        <f t="shared" si="0"/>
        <v>800.09309662254111</v>
      </c>
      <c r="D15" s="13">
        <f t="shared" si="1"/>
        <v>-97.093096622541111</v>
      </c>
    </row>
    <row r="16" spans="1:15">
      <c r="A16" s="1">
        <v>24</v>
      </c>
      <c r="B16" s="1">
        <v>497</v>
      </c>
      <c r="C16" s="13">
        <f t="shared" si="0"/>
        <v>594.05857973524667</v>
      </c>
      <c r="D16" s="13">
        <f t="shared" si="1"/>
        <v>-97.058579735246667</v>
      </c>
    </row>
    <row r="17" spans="1:4">
      <c r="A17" s="1">
        <v>28</v>
      </c>
      <c r="B17" s="1">
        <v>657</v>
      </c>
      <c r="C17" s="13">
        <f t="shared" si="0"/>
        <v>652.92558456018799</v>
      </c>
      <c r="D17" s="13">
        <f t="shared" si="1"/>
        <v>4.0744154398120145</v>
      </c>
    </row>
    <row r="18" spans="1:4">
      <c r="A18" s="1">
        <v>53</v>
      </c>
      <c r="B18" s="1">
        <v>1209</v>
      </c>
      <c r="C18" s="13">
        <f t="shared" si="0"/>
        <v>1020.8443647160708</v>
      </c>
      <c r="D18" s="13">
        <f t="shared" si="1"/>
        <v>188.1556352839292</v>
      </c>
    </row>
    <row r="19" spans="1:4">
      <c r="A19" s="1">
        <v>55</v>
      </c>
      <c r="B19" s="1">
        <v>997</v>
      </c>
      <c r="C19" s="13">
        <f t="shared" si="0"/>
        <v>1050.2778671285414</v>
      </c>
      <c r="D19" s="13">
        <f t="shared" si="1"/>
        <v>-53.277867128541402</v>
      </c>
    </row>
    <row r="20" spans="1:4">
      <c r="A20" s="1">
        <v>33</v>
      </c>
      <c r="B20" s="1">
        <v>844</v>
      </c>
      <c r="C20" s="13">
        <f t="shared" si="0"/>
        <v>726.50934059136455</v>
      </c>
      <c r="D20" s="13">
        <f t="shared" si="1"/>
        <v>117.49065940863545</v>
      </c>
    </row>
    <row r="21" spans="1:4">
      <c r="A21" s="1">
        <v>29</v>
      </c>
      <c r="B21" s="1">
        <v>883</v>
      </c>
      <c r="C21" s="13">
        <f t="shared" si="0"/>
        <v>667.64233576642323</v>
      </c>
      <c r="D21" s="13">
        <f t="shared" si="1"/>
        <v>215.35766423357677</v>
      </c>
    </row>
    <row r="24" spans="1:4">
      <c r="D24">
        <f>SUM(D2:D21)</f>
        <v>0</v>
      </c>
    </row>
  </sheetData>
  <mergeCells count="4">
    <mergeCell ref="F1:G1"/>
    <mergeCell ref="F3:G3"/>
    <mergeCell ref="J7:O7"/>
    <mergeCell ref="F7:G7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D5" sqref="D5"/>
    </sheetView>
  </sheetViews>
  <sheetFormatPr baseColWidth="10" defaultColWidth="8.83203125" defaultRowHeight="14" x14ac:dyDescent="0"/>
  <cols>
    <col min="1" max="1" width="26.6640625" bestFit="1" customWidth="1"/>
    <col min="2" max="2" width="12" bestFit="1" customWidth="1"/>
    <col min="3" max="3" width="14.5" bestFit="1" customWidth="1"/>
    <col min="4" max="5" width="12" bestFit="1" customWidth="1"/>
    <col min="6" max="6" width="13.5" bestFit="1" customWidth="1"/>
    <col min="7" max="7" width="12" bestFit="1" customWidth="1"/>
    <col min="8" max="9" width="12.5" bestFit="1" customWidth="1"/>
  </cols>
  <sheetData>
    <row r="1" spans="1:9">
      <c r="A1" t="s">
        <v>30</v>
      </c>
    </row>
    <row r="2" spans="1:9" ht="15" thickBot="1"/>
    <row r="3" spans="1:9">
      <c r="A3" s="18" t="s">
        <v>31</v>
      </c>
      <c r="B3" s="18"/>
    </row>
    <row r="4" spans="1:9">
      <c r="A4" s="15" t="s">
        <v>32</v>
      </c>
      <c r="B4" s="15">
        <v>0.89619972570427575</v>
      </c>
    </row>
    <row r="5" spans="1:9">
      <c r="A5" s="15" t="s">
        <v>33</v>
      </c>
      <c r="B5" s="15">
        <v>0.80317394835241906</v>
      </c>
    </row>
    <row r="6" spans="1:9">
      <c r="A6" s="15" t="s">
        <v>34</v>
      </c>
      <c r="B6" s="15">
        <v>0.79223916770533132</v>
      </c>
    </row>
    <row r="7" spans="1:9">
      <c r="A7" s="15" t="s">
        <v>35</v>
      </c>
      <c r="B7" s="15">
        <v>97.640155888477182</v>
      </c>
    </row>
    <row r="8" spans="1:9" ht="15" thickBot="1">
      <c r="A8" s="16" t="s">
        <v>36</v>
      </c>
      <c r="B8" s="16">
        <v>20</v>
      </c>
    </row>
    <row r="10" spans="1:9" ht="15" thickBot="1">
      <c r="A10" t="s">
        <v>37</v>
      </c>
    </row>
    <row r="11" spans="1:9">
      <c r="A11" s="17"/>
      <c r="B11" s="17" t="s">
        <v>40</v>
      </c>
      <c r="C11" s="17" t="s">
        <v>14</v>
      </c>
      <c r="D11" s="17" t="s">
        <v>15</v>
      </c>
      <c r="E11" s="17" t="s">
        <v>41</v>
      </c>
      <c r="F11" s="17" t="s">
        <v>42</v>
      </c>
    </row>
    <row r="12" spans="1:9">
      <c r="A12" s="15" t="s">
        <v>38</v>
      </c>
      <c r="B12" s="15">
        <v>1</v>
      </c>
      <c r="C12" s="15">
        <v>700255.39924532978</v>
      </c>
      <c r="D12" s="15">
        <v>700255.39924532978</v>
      </c>
      <c r="E12" s="15">
        <v>73.451308652114733</v>
      </c>
      <c r="F12" s="15">
        <v>9.0663093686160985E-8</v>
      </c>
    </row>
    <row r="13" spans="1:9">
      <c r="A13" s="15" t="s">
        <v>39</v>
      </c>
      <c r="B13" s="15">
        <v>18</v>
      </c>
      <c r="C13" s="15">
        <v>171604.80075467026</v>
      </c>
      <c r="D13" s="15">
        <v>9533.6000419261254</v>
      </c>
      <c r="E13" s="15"/>
      <c r="F13" s="15"/>
    </row>
    <row r="14" spans="1:9" ht="15" thickBot="1">
      <c r="A14" s="16" t="s">
        <v>12</v>
      </c>
      <c r="B14" s="16">
        <v>19</v>
      </c>
      <c r="C14" s="16">
        <v>871860.20000000007</v>
      </c>
      <c r="D14" s="16"/>
      <c r="E14" s="16"/>
      <c r="F14" s="16"/>
    </row>
    <row r="15" spans="1:9" ht="15" thickBot="1"/>
    <row r="16" spans="1:9">
      <c r="A16" s="17"/>
      <c r="B16" s="17" t="s">
        <v>43</v>
      </c>
      <c r="C16" s="17" t="s">
        <v>35</v>
      </c>
      <c r="D16" s="17" t="s">
        <v>44</v>
      </c>
      <c r="E16" s="17" t="s">
        <v>16</v>
      </c>
      <c r="F16" s="17" t="s">
        <v>45</v>
      </c>
      <c r="G16" s="17" t="s">
        <v>46</v>
      </c>
      <c r="H16" s="17" t="s">
        <v>47</v>
      </c>
      <c r="I16" s="17" t="s">
        <v>48</v>
      </c>
    </row>
    <row r="17" spans="1:9" ht="18" customHeight="1">
      <c r="A17" s="15" t="s">
        <v>13</v>
      </c>
      <c r="B17" s="15">
        <v>240.8565507855991</v>
      </c>
      <c r="C17" s="15">
        <v>73.38346910896513</v>
      </c>
      <c r="D17" s="15">
        <v>3.2821635950183512</v>
      </c>
      <c r="E17" s="15">
        <v>4.1411283806379578E-3</v>
      </c>
      <c r="F17" s="15">
        <v>86.683603145226897</v>
      </c>
      <c r="G17" s="15">
        <v>395.02949842597127</v>
      </c>
      <c r="H17" s="15">
        <v>86.683603145226897</v>
      </c>
      <c r="I17" s="15">
        <v>395.02949842597127</v>
      </c>
    </row>
    <row r="18" spans="1:9" ht="19" customHeight="1" thickBot="1">
      <c r="A18" s="16" t="s">
        <v>19</v>
      </c>
      <c r="B18" s="16">
        <v>14.716751206235315</v>
      </c>
      <c r="C18" s="16">
        <v>1.7171655975975644</v>
      </c>
      <c r="D18" s="16">
        <v>8.5703738922006636</v>
      </c>
      <c r="E18" s="16">
        <v>9.0663093686160985E-8</v>
      </c>
      <c r="F18" s="16">
        <v>11.109120155498919</v>
      </c>
      <c r="G18" s="16">
        <v>18.32438225697171</v>
      </c>
      <c r="H18" s="16">
        <v>11.109120155498919</v>
      </c>
      <c r="I18" s="16">
        <v>18.32438225697171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K19" sqref="K19"/>
    </sheetView>
  </sheetViews>
  <sheetFormatPr baseColWidth="10" defaultColWidth="8.83203125" defaultRowHeight="14" x14ac:dyDescent="0"/>
  <cols>
    <col min="1" max="1" width="25.5" customWidth="1"/>
    <col min="2" max="2" width="16" customWidth="1"/>
    <col min="3" max="3" width="12.33203125" customWidth="1"/>
    <col min="4" max="4" width="11.6640625" customWidth="1"/>
    <col min="5" max="5" width="28.6640625" customWidth="1"/>
  </cols>
  <sheetData>
    <row r="1" spans="1:9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</row>
    <row r="2" spans="1:9">
      <c r="A2" s="1">
        <v>62</v>
      </c>
      <c r="B2" s="1">
        <v>1121</v>
      </c>
      <c r="C2" s="8">
        <f>(A2-$A$23)</f>
        <v>21.200000000000003</v>
      </c>
      <c r="D2" s="8">
        <f>(B2-$B$23)</f>
        <v>279.70000000000005</v>
      </c>
      <c r="E2" s="8">
        <f>C2*D2</f>
        <v>5929.6400000000021</v>
      </c>
    </row>
    <row r="3" spans="1:9">
      <c r="A3" s="1">
        <v>35</v>
      </c>
      <c r="B3" s="1">
        <v>766</v>
      </c>
      <c r="C3" s="8">
        <f t="shared" ref="C3:C21" si="0">(A3-$A$23)</f>
        <v>-5.7999999999999972</v>
      </c>
      <c r="D3" s="8">
        <f t="shared" ref="D3:D21" si="1">(B3-$B$23)</f>
        <v>-75.299999999999955</v>
      </c>
      <c r="E3" s="8">
        <f t="shared" ref="E3:E21" si="2">C3*D3</f>
        <v>436.7399999999995</v>
      </c>
    </row>
    <row r="4" spans="1:9">
      <c r="A4" s="1">
        <v>36</v>
      </c>
      <c r="B4" s="1">
        <v>701</v>
      </c>
      <c r="C4" s="8">
        <f t="shared" si="0"/>
        <v>-4.7999999999999972</v>
      </c>
      <c r="D4" s="8">
        <f t="shared" si="1"/>
        <v>-140.29999999999995</v>
      </c>
      <c r="E4" s="8">
        <f t="shared" si="2"/>
        <v>673.43999999999937</v>
      </c>
    </row>
    <row r="5" spans="1:9">
      <c r="A5" s="1">
        <v>72</v>
      </c>
      <c r="B5" s="1">
        <v>1304</v>
      </c>
      <c r="C5" s="8">
        <f t="shared" si="0"/>
        <v>31.200000000000003</v>
      </c>
      <c r="D5" s="8">
        <f t="shared" si="1"/>
        <v>462.70000000000005</v>
      </c>
      <c r="E5" s="8">
        <f t="shared" si="2"/>
        <v>14436.240000000003</v>
      </c>
    </row>
    <row r="6" spans="1:9">
      <c r="A6" s="1">
        <v>41</v>
      </c>
      <c r="B6" s="1">
        <v>832</v>
      </c>
      <c r="C6" s="8">
        <f t="shared" si="0"/>
        <v>0.20000000000000284</v>
      </c>
      <c r="D6" s="8">
        <f t="shared" si="1"/>
        <v>-9.2999999999999545</v>
      </c>
      <c r="E6" s="8">
        <f t="shared" si="2"/>
        <v>-1.8600000000000174</v>
      </c>
    </row>
    <row r="7" spans="1:9">
      <c r="A7" s="1">
        <v>39</v>
      </c>
      <c r="B7" s="1">
        <v>782</v>
      </c>
      <c r="C7" s="8">
        <f t="shared" si="0"/>
        <v>-1.7999999999999972</v>
      </c>
      <c r="D7" s="8">
        <f t="shared" si="1"/>
        <v>-59.299999999999955</v>
      </c>
      <c r="E7" s="8">
        <f t="shared" si="2"/>
        <v>106.73999999999975</v>
      </c>
    </row>
    <row r="8" spans="1:9">
      <c r="A8" s="1">
        <v>49</v>
      </c>
      <c r="B8" s="1">
        <v>977</v>
      </c>
      <c r="C8" s="8">
        <f t="shared" si="0"/>
        <v>8.2000000000000028</v>
      </c>
      <c r="D8" s="8">
        <f t="shared" si="1"/>
        <v>135.70000000000005</v>
      </c>
      <c r="E8" s="8">
        <f t="shared" si="2"/>
        <v>1112.7400000000007</v>
      </c>
      <c r="G8" s="4" t="s">
        <v>8</v>
      </c>
      <c r="H8" s="4">
        <f>E23/(19*A25*B25)</f>
        <v>0.89619972570427653</v>
      </c>
    </row>
    <row r="9" spans="1:9">
      <c r="A9" s="1">
        <v>25</v>
      </c>
      <c r="B9" s="1">
        <v>503</v>
      </c>
      <c r="C9" s="8">
        <f t="shared" si="0"/>
        <v>-15.799999999999997</v>
      </c>
      <c r="D9" s="8">
        <f t="shared" si="1"/>
        <v>-338.29999999999995</v>
      </c>
      <c r="E9" s="8">
        <f t="shared" si="2"/>
        <v>5345.1399999999985</v>
      </c>
    </row>
    <row r="10" spans="1:9">
      <c r="A10" s="1">
        <v>41</v>
      </c>
      <c r="B10" s="1">
        <v>773</v>
      </c>
      <c r="C10" s="8">
        <f t="shared" si="0"/>
        <v>0.20000000000000284</v>
      </c>
      <c r="D10" s="8">
        <f t="shared" si="1"/>
        <v>-68.299999999999955</v>
      </c>
      <c r="E10" s="8">
        <f t="shared" si="2"/>
        <v>-13.660000000000185</v>
      </c>
      <c r="G10" s="4" t="s">
        <v>9</v>
      </c>
      <c r="H10" s="4">
        <f>H8*(B25/A25)</f>
        <v>14.716751206235323</v>
      </c>
    </row>
    <row r="11" spans="1:9">
      <c r="A11" s="1">
        <v>39</v>
      </c>
      <c r="B11" s="1">
        <v>839</v>
      </c>
      <c r="C11" s="8">
        <f t="shared" si="0"/>
        <v>-1.7999999999999972</v>
      </c>
      <c r="D11" s="8">
        <f t="shared" si="1"/>
        <v>-2.2999999999999545</v>
      </c>
      <c r="E11" s="8">
        <f t="shared" si="2"/>
        <v>4.1399999999999118</v>
      </c>
      <c r="G11" s="4" t="s">
        <v>10</v>
      </c>
      <c r="H11" s="4">
        <f>B23-H10*A23</f>
        <v>240.85655078559887</v>
      </c>
    </row>
    <row r="12" spans="1:9">
      <c r="A12" s="1">
        <v>35</v>
      </c>
      <c r="B12" s="1">
        <v>893</v>
      </c>
      <c r="C12" s="8">
        <f t="shared" si="0"/>
        <v>-5.7999999999999972</v>
      </c>
      <c r="D12" s="8">
        <f t="shared" si="1"/>
        <v>51.700000000000045</v>
      </c>
      <c r="E12" s="8">
        <f t="shared" si="2"/>
        <v>-299.86000000000013</v>
      </c>
    </row>
    <row r="13" spans="1:9">
      <c r="A13" s="1">
        <v>27</v>
      </c>
      <c r="B13" s="1">
        <v>588</v>
      </c>
      <c r="C13" s="8">
        <f t="shared" si="0"/>
        <v>-13.799999999999997</v>
      </c>
      <c r="D13" s="8">
        <f t="shared" si="1"/>
        <v>-253.29999999999995</v>
      </c>
      <c r="E13" s="8">
        <f t="shared" si="2"/>
        <v>3495.5399999999986</v>
      </c>
      <c r="G13" s="4" t="s">
        <v>11</v>
      </c>
      <c r="H13" s="4">
        <f>H8^2</f>
        <v>0.80317394835242051</v>
      </c>
      <c r="I13" s="5">
        <v>0.80317394835242051</v>
      </c>
    </row>
    <row r="14" spans="1:9">
      <c r="A14" s="1">
        <v>55</v>
      </c>
      <c r="B14" s="1">
        <v>957</v>
      </c>
      <c r="C14" s="8">
        <f t="shared" si="0"/>
        <v>14.200000000000003</v>
      </c>
      <c r="D14" s="8">
        <f t="shared" si="1"/>
        <v>115.70000000000005</v>
      </c>
      <c r="E14" s="8">
        <f t="shared" si="2"/>
        <v>1642.940000000001</v>
      </c>
    </row>
    <row r="15" spans="1:9">
      <c r="A15" s="1">
        <v>38</v>
      </c>
      <c r="B15" s="1">
        <v>703</v>
      </c>
      <c r="C15" s="8">
        <f t="shared" si="0"/>
        <v>-2.7999999999999972</v>
      </c>
      <c r="D15" s="8">
        <f t="shared" si="1"/>
        <v>-138.29999999999995</v>
      </c>
      <c r="E15" s="8">
        <f t="shared" si="2"/>
        <v>387.2399999999995</v>
      </c>
    </row>
    <row r="16" spans="1:9">
      <c r="A16" s="1">
        <v>24</v>
      </c>
      <c r="B16" s="1">
        <v>497</v>
      </c>
      <c r="C16" s="8">
        <f t="shared" si="0"/>
        <v>-16.799999999999997</v>
      </c>
      <c r="D16" s="8">
        <f t="shared" si="1"/>
        <v>-344.29999999999995</v>
      </c>
      <c r="E16" s="8">
        <f t="shared" si="2"/>
        <v>5784.239999999998</v>
      </c>
    </row>
    <row r="17" spans="1:5">
      <c r="A17" s="1">
        <v>28</v>
      </c>
      <c r="B17" s="1">
        <v>657</v>
      </c>
      <c r="C17" s="8">
        <f t="shared" si="0"/>
        <v>-12.799999999999997</v>
      </c>
      <c r="D17" s="8">
        <f t="shared" si="1"/>
        <v>-184.29999999999995</v>
      </c>
      <c r="E17" s="8">
        <f t="shared" si="2"/>
        <v>2359.0399999999991</v>
      </c>
    </row>
    <row r="18" spans="1:5">
      <c r="A18" s="1">
        <v>53</v>
      </c>
      <c r="B18" s="1">
        <v>1209</v>
      </c>
      <c r="C18" s="8">
        <f t="shared" si="0"/>
        <v>12.200000000000003</v>
      </c>
      <c r="D18" s="8">
        <f t="shared" si="1"/>
        <v>367.70000000000005</v>
      </c>
      <c r="E18" s="8">
        <f t="shared" si="2"/>
        <v>4485.9400000000014</v>
      </c>
    </row>
    <row r="19" spans="1:5">
      <c r="A19" s="1">
        <v>55</v>
      </c>
      <c r="B19" s="1">
        <v>997</v>
      </c>
      <c r="C19" s="8">
        <f t="shared" si="0"/>
        <v>14.200000000000003</v>
      </c>
      <c r="D19" s="8">
        <f t="shared" si="1"/>
        <v>155.70000000000005</v>
      </c>
      <c r="E19" s="8">
        <f t="shared" si="2"/>
        <v>2210.940000000001</v>
      </c>
    </row>
    <row r="20" spans="1:5">
      <c r="A20" s="1">
        <v>33</v>
      </c>
      <c r="B20" s="1">
        <v>844</v>
      </c>
      <c r="C20" s="8">
        <f t="shared" si="0"/>
        <v>-7.7999999999999972</v>
      </c>
      <c r="D20" s="8">
        <f t="shared" si="1"/>
        <v>2.7000000000000455</v>
      </c>
      <c r="E20" s="8">
        <f t="shared" si="2"/>
        <v>-21.060000000000347</v>
      </c>
    </row>
    <row r="21" spans="1:5">
      <c r="A21" s="1">
        <v>29</v>
      </c>
      <c r="B21" s="1">
        <v>883</v>
      </c>
      <c r="C21" s="8">
        <f t="shared" si="0"/>
        <v>-11.799999999999997</v>
      </c>
      <c r="D21" s="8">
        <f t="shared" si="1"/>
        <v>41.700000000000045</v>
      </c>
      <c r="E21" s="8">
        <f t="shared" si="2"/>
        <v>-492.0600000000004</v>
      </c>
    </row>
    <row r="22" spans="1:5">
      <c r="A22" s="20" t="s">
        <v>6</v>
      </c>
      <c r="B22" s="20"/>
      <c r="C22" s="8"/>
      <c r="D22" s="8"/>
      <c r="E22" s="2" t="s">
        <v>5</v>
      </c>
    </row>
    <row r="23" spans="1:5">
      <c r="A23" s="3">
        <f>AVERAGE(A2:A21)</f>
        <v>40.799999999999997</v>
      </c>
      <c r="B23" s="3">
        <f>AVERAGE(B2:B21)</f>
        <v>841.3</v>
      </c>
      <c r="C23" s="8"/>
      <c r="D23" s="8"/>
      <c r="E23" s="3">
        <f>SUM(E2:E21)</f>
        <v>47582.200000000004</v>
      </c>
    </row>
    <row r="24" spans="1:5">
      <c r="A24" s="21" t="s">
        <v>7</v>
      </c>
      <c r="B24" s="21"/>
      <c r="C24" s="8"/>
      <c r="D24" s="8"/>
      <c r="E24" s="8"/>
    </row>
    <row r="25" spans="1:5">
      <c r="A25" s="3">
        <f>STDEV(A2:A21)</f>
        <v>13.044861864068604</v>
      </c>
      <c r="B25" s="3">
        <f>STDEV(B2:B21)</f>
        <v>214.21339581680783</v>
      </c>
    </row>
  </sheetData>
  <mergeCells count="2">
    <mergeCell ref="A22:B22"/>
    <mergeCell ref="A24:B24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D21" sqref="D21"/>
    </sheetView>
  </sheetViews>
  <sheetFormatPr baseColWidth="10" defaultColWidth="8.83203125" defaultRowHeight="14" x14ac:dyDescent="0"/>
  <sheetData>
    <row r="1" spans="1:9">
      <c r="A1" t="s">
        <v>30</v>
      </c>
    </row>
    <row r="2" spans="1:9" ht="15" thickBot="1"/>
    <row r="3" spans="1:9">
      <c r="A3" s="18" t="s">
        <v>31</v>
      </c>
      <c r="B3" s="18"/>
    </row>
    <row r="4" spans="1:9">
      <c r="A4" s="15" t="s">
        <v>32</v>
      </c>
      <c r="B4" s="15">
        <v>0.89619972570427575</v>
      </c>
    </row>
    <row r="5" spans="1:9">
      <c r="A5" s="15" t="s">
        <v>33</v>
      </c>
      <c r="B5" s="15">
        <v>0.80317394835241906</v>
      </c>
    </row>
    <row r="6" spans="1:9">
      <c r="A6" s="15" t="s">
        <v>34</v>
      </c>
      <c r="B6" s="15">
        <v>0.79223916770533132</v>
      </c>
    </row>
    <row r="7" spans="1:9">
      <c r="A7" s="15" t="s">
        <v>35</v>
      </c>
      <c r="B7" s="15">
        <v>97.640155888477182</v>
      </c>
    </row>
    <row r="8" spans="1:9" ht="15" thickBot="1">
      <c r="A8" s="16" t="s">
        <v>36</v>
      </c>
      <c r="B8" s="16">
        <v>20</v>
      </c>
    </row>
    <row r="10" spans="1:9" ht="15" thickBot="1">
      <c r="A10" t="s">
        <v>37</v>
      </c>
    </row>
    <row r="11" spans="1:9">
      <c r="A11" s="17"/>
      <c r="B11" s="17" t="s">
        <v>40</v>
      </c>
      <c r="C11" s="17" t="s">
        <v>14</v>
      </c>
      <c r="D11" s="17" t="s">
        <v>15</v>
      </c>
      <c r="E11" s="17" t="s">
        <v>41</v>
      </c>
      <c r="F11" s="17" t="s">
        <v>42</v>
      </c>
    </row>
    <row r="12" spans="1:9">
      <c r="A12" s="15" t="s">
        <v>38</v>
      </c>
      <c r="B12" s="15">
        <v>1</v>
      </c>
      <c r="C12" s="15">
        <v>700255.39924532978</v>
      </c>
      <c r="D12" s="15">
        <v>700255.39924532978</v>
      </c>
      <c r="E12" s="15">
        <v>73.451308652114733</v>
      </c>
      <c r="F12" s="15">
        <v>9.0663093686160985E-8</v>
      </c>
    </row>
    <row r="13" spans="1:9">
      <c r="A13" s="15" t="s">
        <v>39</v>
      </c>
      <c r="B13" s="15">
        <v>18</v>
      </c>
      <c r="C13" s="15">
        <v>171604.80075467026</v>
      </c>
      <c r="D13" s="15">
        <v>9533.6000419261254</v>
      </c>
      <c r="E13" s="15"/>
      <c r="F13" s="15"/>
    </row>
    <row r="14" spans="1:9" ht="15" thickBot="1">
      <c r="A14" s="16" t="s">
        <v>12</v>
      </c>
      <c r="B14" s="16">
        <v>19</v>
      </c>
      <c r="C14" s="16">
        <v>871860.20000000007</v>
      </c>
      <c r="D14" s="16"/>
      <c r="E14" s="16"/>
      <c r="F14" s="16"/>
    </row>
    <row r="15" spans="1:9" ht="15" thickBot="1"/>
    <row r="16" spans="1:9">
      <c r="A16" s="17"/>
      <c r="B16" s="17" t="s">
        <v>43</v>
      </c>
      <c r="C16" s="17" t="s">
        <v>35</v>
      </c>
      <c r="D16" s="17" t="s">
        <v>44</v>
      </c>
      <c r="E16" s="17" t="s">
        <v>16</v>
      </c>
      <c r="F16" s="17" t="s">
        <v>45</v>
      </c>
      <c r="G16" s="17" t="s">
        <v>46</v>
      </c>
      <c r="H16" s="17" t="s">
        <v>47</v>
      </c>
      <c r="I16" s="17" t="s">
        <v>48</v>
      </c>
    </row>
    <row r="17" spans="1:9">
      <c r="A17" s="15" t="s">
        <v>13</v>
      </c>
      <c r="B17" s="15">
        <v>240.8565507855991</v>
      </c>
      <c r="C17" s="15">
        <v>73.38346910896513</v>
      </c>
      <c r="D17" s="15">
        <v>3.2821635950183512</v>
      </c>
      <c r="E17" s="15">
        <v>4.1411283806379578E-3</v>
      </c>
      <c r="F17" s="15">
        <v>86.683603145226897</v>
      </c>
      <c r="G17" s="15">
        <v>395.02949842597127</v>
      </c>
      <c r="H17" s="15">
        <v>86.683603145226897</v>
      </c>
      <c r="I17" s="15">
        <v>395.02949842597127</v>
      </c>
    </row>
    <row r="18" spans="1:9" ht="15" thickBot="1">
      <c r="A18" s="16" t="s">
        <v>19</v>
      </c>
      <c r="B18" s="16">
        <v>14.716751206235315</v>
      </c>
      <c r="C18" s="16">
        <v>1.7171655975975644</v>
      </c>
      <c r="D18" s="16">
        <v>8.5703738922006636</v>
      </c>
      <c r="E18" s="16">
        <v>9.0663093686160985E-8</v>
      </c>
      <c r="F18" s="16">
        <v>11.109120155498919</v>
      </c>
      <c r="G18" s="16">
        <v>18.32438225697171</v>
      </c>
      <c r="H18" s="16">
        <v>11.109120155498919</v>
      </c>
      <c r="I18" s="16">
        <v>18.32438225697171</v>
      </c>
    </row>
    <row r="22" spans="1:9">
      <c r="A22" t="s">
        <v>49</v>
      </c>
      <c r="E22" t="s">
        <v>52</v>
      </c>
    </row>
    <row r="23" spans="1:9" ht="15" thickBot="1"/>
    <row r="24" spans="1:9">
      <c r="A24" s="17" t="s">
        <v>50</v>
      </c>
      <c r="B24" s="17" t="s">
        <v>51</v>
      </c>
      <c r="C24" s="17" t="s">
        <v>26</v>
      </c>
      <c r="E24" s="17" t="s">
        <v>53</v>
      </c>
      <c r="F24" s="17" t="s">
        <v>20</v>
      </c>
    </row>
    <row r="25" spans="1:9">
      <c r="A25" s="15">
        <v>1</v>
      </c>
      <c r="B25" s="15">
        <v>1153.2951255721887</v>
      </c>
      <c r="C25" s="15">
        <v>-32.295125572188681</v>
      </c>
      <c r="E25" s="15">
        <v>2.5</v>
      </c>
      <c r="F25" s="15">
        <v>497</v>
      </c>
    </row>
    <row r="26" spans="1:9">
      <c r="A26" s="15">
        <v>2</v>
      </c>
      <c r="B26" s="15">
        <v>755.94284300383515</v>
      </c>
      <c r="C26" s="15">
        <v>10.057156996164849</v>
      </c>
      <c r="E26" s="15">
        <v>7.5</v>
      </c>
      <c r="F26" s="15">
        <v>503</v>
      </c>
    </row>
    <row r="27" spans="1:9">
      <c r="A27" s="15">
        <v>3</v>
      </c>
      <c r="B27" s="15">
        <v>770.6595942100704</v>
      </c>
      <c r="C27" s="15">
        <v>-69.659594210070395</v>
      </c>
      <c r="E27" s="15">
        <v>12.5</v>
      </c>
      <c r="F27" s="15">
        <v>588</v>
      </c>
    </row>
    <row r="28" spans="1:9">
      <c r="A28" s="15">
        <v>4</v>
      </c>
      <c r="B28" s="15">
        <v>1300.4626376345418</v>
      </c>
      <c r="C28" s="15">
        <v>3.5373623654581934</v>
      </c>
      <c r="E28" s="15">
        <v>17.5</v>
      </c>
      <c r="F28" s="15">
        <v>657</v>
      </c>
    </row>
    <row r="29" spans="1:9">
      <c r="A29" s="15">
        <v>5</v>
      </c>
      <c r="B29" s="15">
        <v>844.24335024124707</v>
      </c>
      <c r="C29" s="15">
        <v>-12.243350241247072</v>
      </c>
      <c r="E29" s="15">
        <v>22.5</v>
      </c>
      <c r="F29" s="15">
        <v>701</v>
      </c>
    </row>
    <row r="30" spans="1:9">
      <c r="A30" s="15">
        <v>6</v>
      </c>
      <c r="B30" s="15">
        <v>814.80984782877636</v>
      </c>
      <c r="C30" s="15">
        <v>-32.809847828776356</v>
      </c>
      <c r="E30" s="15">
        <v>27.5</v>
      </c>
      <c r="F30" s="15">
        <v>703</v>
      </c>
    </row>
    <row r="31" spans="1:9">
      <c r="A31" s="15">
        <v>7</v>
      </c>
      <c r="B31" s="15">
        <v>961.97735989112959</v>
      </c>
      <c r="C31" s="15">
        <v>15.022640108870405</v>
      </c>
      <c r="E31" s="15">
        <v>32.5</v>
      </c>
      <c r="F31" s="15">
        <v>766</v>
      </c>
    </row>
    <row r="32" spans="1:9">
      <c r="A32" s="15">
        <v>8</v>
      </c>
      <c r="B32" s="15">
        <v>608.77533094148203</v>
      </c>
      <c r="C32" s="15">
        <v>-105.77533094148203</v>
      </c>
      <c r="E32" s="15">
        <v>37.5</v>
      </c>
      <c r="F32" s="15">
        <v>773</v>
      </c>
    </row>
    <row r="33" spans="1:6">
      <c r="A33" s="15">
        <v>9</v>
      </c>
      <c r="B33" s="15">
        <v>844.24335024124707</v>
      </c>
      <c r="C33" s="15">
        <v>-71.243350241247072</v>
      </c>
      <c r="E33" s="15">
        <v>42.5</v>
      </c>
      <c r="F33" s="15">
        <v>782</v>
      </c>
    </row>
    <row r="34" spans="1:6">
      <c r="A34" s="15">
        <v>10</v>
      </c>
      <c r="B34" s="15">
        <v>814.80984782877636</v>
      </c>
      <c r="C34" s="15">
        <v>24.190152171223644</v>
      </c>
      <c r="E34" s="15">
        <v>47.5</v>
      </c>
      <c r="F34" s="15">
        <v>832</v>
      </c>
    </row>
    <row r="35" spans="1:6">
      <c r="A35" s="15">
        <v>11</v>
      </c>
      <c r="B35" s="15">
        <v>755.94284300383515</v>
      </c>
      <c r="C35" s="15">
        <v>137.05715699616485</v>
      </c>
      <c r="E35" s="15">
        <v>52.5</v>
      </c>
      <c r="F35" s="15">
        <v>839</v>
      </c>
    </row>
    <row r="36" spans="1:6">
      <c r="A36" s="15">
        <v>12</v>
      </c>
      <c r="B36" s="15">
        <v>638.20883335395263</v>
      </c>
      <c r="C36" s="15">
        <v>-50.208833353952627</v>
      </c>
      <c r="E36" s="15">
        <v>57.5</v>
      </c>
      <c r="F36" s="15">
        <v>844</v>
      </c>
    </row>
    <row r="37" spans="1:6">
      <c r="A37" s="15">
        <v>13</v>
      </c>
      <c r="B37" s="15">
        <v>1050.2778671285414</v>
      </c>
      <c r="C37" s="15">
        <v>-93.277867128541402</v>
      </c>
      <c r="E37" s="15">
        <v>62.5</v>
      </c>
      <c r="F37" s="15">
        <v>883</v>
      </c>
    </row>
    <row r="38" spans="1:6">
      <c r="A38" s="15">
        <v>14</v>
      </c>
      <c r="B38" s="15">
        <v>800.09309662254111</v>
      </c>
      <c r="C38" s="15">
        <v>-97.093096622541111</v>
      </c>
      <c r="E38" s="15">
        <v>67.5</v>
      </c>
      <c r="F38" s="15">
        <v>893</v>
      </c>
    </row>
    <row r="39" spans="1:6">
      <c r="A39" s="15">
        <v>15</v>
      </c>
      <c r="B39" s="15">
        <v>594.05857973524667</v>
      </c>
      <c r="C39" s="15">
        <v>-97.058579735246667</v>
      </c>
      <c r="E39" s="15">
        <v>72.5</v>
      </c>
      <c r="F39" s="15">
        <v>957</v>
      </c>
    </row>
    <row r="40" spans="1:6">
      <c r="A40" s="15">
        <v>16</v>
      </c>
      <c r="B40" s="15">
        <v>652.92558456018787</v>
      </c>
      <c r="C40" s="15">
        <v>4.0744154398121282</v>
      </c>
      <c r="E40" s="15">
        <v>77.5</v>
      </c>
      <c r="F40" s="15">
        <v>977</v>
      </c>
    </row>
    <row r="41" spans="1:6">
      <c r="A41" s="15">
        <v>17</v>
      </c>
      <c r="B41" s="15">
        <v>1020.8443647160708</v>
      </c>
      <c r="C41" s="15">
        <v>188.1556352839292</v>
      </c>
      <c r="E41" s="15">
        <v>82.5</v>
      </c>
      <c r="F41" s="15">
        <v>997</v>
      </c>
    </row>
    <row r="42" spans="1:6">
      <c r="A42" s="15">
        <v>18</v>
      </c>
      <c r="B42" s="15">
        <v>1050.2778671285414</v>
      </c>
      <c r="C42" s="15">
        <v>-53.277867128541402</v>
      </c>
      <c r="E42" s="15">
        <v>87.5</v>
      </c>
      <c r="F42" s="15">
        <v>1121</v>
      </c>
    </row>
    <row r="43" spans="1:6">
      <c r="A43" s="15">
        <v>19</v>
      </c>
      <c r="B43" s="15">
        <v>726.50934059136443</v>
      </c>
      <c r="C43" s="15">
        <v>117.49065940863557</v>
      </c>
      <c r="E43" s="15">
        <v>92.5</v>
      </c>
      <c r="F43" s="15">
        <v>1209</v>
      </c>
    </row>
    <row r="44" spans="1:6" ht="15" thickBot="1">
      <c r="A44" s="16">
        <v>20</v>
      </c>
      <c r="B44" s="16">
        <v>667.64233576642323</v>
      </c>
      <c r="C44" s="16">
        <v>215.35766423357677</v>
      </c>
      <c r="E44" s="16">
        <v>97.5</v>
      </c>
      <c r="F44" s="16">
        <v>1304</v>
      </c>
    </row>
  </sheetData>
  <sortState ref="F25:F44">
    <sortCondition ref="F25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Data</vt:lpstr>
      <vt:lpstr>Corr, line, predict, residuals</vt:lpstr>
      <vt:lpstr>Excel Regression</vt:lpstr>
      <vt:lpstr>Hand Calculations</vt:lpstr>
      <vt:lpstr>Excel Regression Plots</vt:lpstr>
      <vt:lpstr>Scatterplot</vt:lpstr>
    </vt:vector>
  </TitlesOfParts>
  <Company>Duquesne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Lectern</dc:creator>
  <cp:lastModifiedBy>Lisa Over</cp:lastModifiedBy>
  <dcterms:created xsi:type="dcterms:W3CDTF">2016-09-15T12:46:19Z</dcterms:created>
  <dcterms:modified xsi:type="dcterms:W3CDTF">2018-02-14T16:35:12Z</dcterms:modified>
</cp:coreProperties>
</file>