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1600" windowHeight="13200"/>
  </bookViews>
  <sheets>
    <sheet name="Standard Dev" sheetId="4" r:id="rId1"/>
    <sheet name="Least Squares Regression" sheetId="7" r:id="rId2"/>
    <sheet name="Correlation, slope, &amp; Intercept" sheetId="1" r:id="rId3"/>
    <sheet name="StatCrunch Regression" sheetId="3" r:id="rId4"/>
    <sheet name="Excel Regression" sheetId="2" r:id="rId5"/>
  </sheets>
  <calcPr calcId="171027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7" l="1"/>
  <c r="I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B2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C24" i="7"/>
  <c r="B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7" i="4"/>
  <c r="D30" i="4"/>
  <c r="A2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27" i="4"/>
  <c r="C30" i="4"/>
  <c r="A24" i="7"/>
  <c r="A23" i="1"/>
  <c r="C2" i="1"/>
  <c r="B23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3" i="1"/>
  <c r="A25" i="1"/>
  <c r="B25" i="1"/>
  <c r="H8" i="1"/>
  <c r="H13" i="1"/>
  <c r="H10" i="1"/>
  <c r="H11" i="1"/>
</calcChain>
</file>

<file path=xl/sharedStrings.xml><?xml version="1.0" encoding="utf-8"?>
<sst xmlns="http://schemas.openxmlformats.org/spreadsheetml/2006/main" count="143" uniqueCount="101">
  <si>
    <t>Avg. Daily Auto Traffic</t>
  </si>
  <si>
    <t>Annual Sales</t>
  </si>
  <si>
    <t>Xi - X-bar</t>
  </si>
  <si>
    <t>Yi - Y-bar</t>
  </si>
  <si>
    <t>(Xi - X-bar) * (Yi - Y-bar)</t>
  </si>
  <si>
    <t>COVARIANCE</t>
  </si>
  <si>
    <t>MEAN</t>
  </si>
  <si>
    <t>STANDARD DEVIATION</t>
  </si>
  <si>
    <t>r=</t>
  </si>
  <si>
    <t>b1=</t>
  </si>
  <si>
    <t>b0=</t>
  </si>
  <si>
    <t>R-sq=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</si>
  <si>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</si>
  <si>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</si>
  <si>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</si>
  <si>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</si>
  <si>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</si>
  <si>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</si>
  <si>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</si>
  <si>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</si>
  <si>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</si>
  <si>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</si>
  <si>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</si>
  <si>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</si>
  <si>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</si>
  <si>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</si>
  <si>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</si>
  <si>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</si>
  <si>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</si>
  <si>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</si>
  <si>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</si>
  <si>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</si>
  <si>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</si>
  <si>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</si>
  <si>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</si>
  <si>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</si>
  <si>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</si>
  <si>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</si>
  <si>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1121</t>
  </si>
  <si>
    <t>Residuals</t>
  </si>
  <si>
    <r>
      <t>Parameter estimates:</t>
    </r>
    <r>
      <rPr>
        <sz val="10"/>
        <color theme="1"/>
        <rFont val="Times"/>
      </rPr>
      <t xml:space="preserve"> </t>
    </r>
  </si>
  <si>
    <t>Parameter</t>
  </si>
  <si>
    <t>Estimate</t>
  </si>
  <si>
    <t>Std. Err.</t>
  </si>
  <si>
    <t>Alternative</t>
  </si>
  <si>
    <t>DF</t>
  </si>
  <si>
    <t>T-Stat</t>
  </si>
  <si>
    <t>≠ 0</t>
  </si>
  <si>
    <t>Slope</t>
  </si>
  <si>
    <t>&lt;0.0001</t>
  </si>
  <si>
    <r>
      <t>Analysis of variance table for regression model:</t>
    </r>
    <r>
      <rPr>
        <sz val="10"/>
        <color theme="1"/>
        <rFont val="Times"/>
      </rPr>
      <t xml:space="preserve"> </t>
    </r>
  </si>
  <si>
    <t>Source</t>
  </si>
  <si>
    <t>F-stat</t>
  </si>
  <si>
    <t>Model</t>
  </si>
  <si>
    <t>Error</t>
  </si>
  <si>
    <t>Simple linear regression results:</t>
  </si>
  <si>
    <t>Dependent Variable: Annual Sales</t>
  </si>
  <si>
    <t>Independent Variable: Avg Daily Auto Traffic</t>
  </si>
  <si>
    <t>Annual Sales = 240.85655 + 14.716751 Avg Daily Auto Traffic</t>
  </si>
  <si>
    <t>Sample size: 20</t>
  </si>
  <si>
    <t>R (correlation coefficient) = 0.89619973</t>
  </si>
  <si>
    <t>R-sq = 0.80317395</t>
  </si>
  <si>
    <t>Estimate of error standard deviation: 97.640156</t>
  </si>
  <si>
    <t>Avg. Daily Auto Traffic (x)</t>
  </si>
  <si>
    <t>Annual Sales (y)</t>
  </si>
  <si>
    <t>Sum of Squared Deviations for the Model</t>
  </si>
  <si>
    <t>Sum of Squared Deviations for the Error</t>
  </si>
  <si>
    <t>Total Sum of Squared Deviations for the Response</t>
  </si>
  <si>
    <t>F-Statistic</t>
  </si>
  <si>
    <t>Predicted Values</t>
  </si>
  <si>
    <t>DATA</t>
  </si>
  <si>
    <t>SUM OF SQUARES FOR X AND Y</t>
  </si>
  <si>
    <t>Mean (x)</t>
  </si>
  <si>
    <t>Mean (y)</t>
  </si>
  <si>
    <t>Variance (x)</t>
  </si>
  <si>
    <t>Variance (y)</t>
  </si>
  <si>
    <t>n=</t>
  </si>
  <si>
    <t>Standard Dev (x)</t>
  </si>
  <si>
    <t>Standard Dev (y)</t>
  </si>
  <si>
    <t>Predicted Values from Simple Regression in StatCrunch</t>
  </si>
  <si>
    <t>Sum of Squared Deviations for the Response</t>
  </si>
  <si>
    <t>Sum of Squared Deviations for the Explanatory</t>
  </si>
  <si>
    <t>Mean Square for the Model (SS/DF)</t>
  </si>
  <si>
    <t>Mean Square Error (MSE) (SS/DF)</t>
  </si>
  <si>
    <t xml:space="preserve">R^2 = </t>
  </si>
  <si>
    <t xml:space="preserve">Sy = </t>
  </si>
  <si>
    <t>SS/DF = MS</t>
  </si>
  <si>
    <t>Number of Explanatory Variables…
1</t>
  </si>
  <si>
    <t>Difference between Total below and Number of Explanatory above…
18</t>
  </si>
  <si>
    <t>Total Number of Cases with correction…
(n-1)</t>
  </si>
  <si>
    <t>Squared Deviations of Y: [Y(i) - Y-bar]^2</t>
  </si>
  <si>
    <t>Squared Deviations 
of Y-hat: 
[Y-hat(i) - Y-bar]^2</t>
  </si>
  <si>
    <t xml:space="preserve">RMSE  = </t>
  </si>
  <si>
    <t>variance = 871860.2/19 = 45887.38</t>
  </si>
  <si>
    <t>s = sqrt(45887.38) = 214.21</t>
  </si>
  <si>
    <t>MSE = 171604.8/18 = 9533.6</t>
  </si>
  <si>
    <t>RMSE = sqrt(9533.6) = 97.64</t>
  </si>
  <si>
    <r>
      <t>Analysis of variance table for regression model:</t>
    </r>
    <r>
      <rPr>
        <sz val="12"/>
        <color theme="1"/>
        <rFont val="Times"/>
      </rPr>
      <t xml:space="preserve"> </t>
    </r>
  </si>
  <si>
    <t>Squared Deviations of the Residuals: 
[Y(i) - Y-hat(i)]^2</t>
  </si>
  <si>
    <t>Squared Deviations of X: [X(i) - X-bar]^2</t>
  </si>
  <si>
    <t>Probability of obtaining a sample as extreme or more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</si>
</sst>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"/>
    </font>
    <font>
      <sz val="10"/>
      <color theme="1"/>
      <name val="Times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2"/>
      <color theme="1"/>
      <name val="Cambria"/>
      <family val="1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2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2" borderId="2" xfId="2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4" applyFont="1" applyBorder="1" applyAlignment="1">
      <alignment horizontal="center"/>
    </xf>
    <xf numFmtId="0" fontId="4" fillId="3" borderId="0" xfId="3" applyFont="1"/>
    <xf numFmtId="164" fontId="4" fillId="3" borderId="0" xfId="1" applyNumberFormat="1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8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9" fillId="8" borderId="7" xfId="0" applyFont="1" applyFill="1" applyBorder="1" applyAlignment="1">
      <alignment vertical="top" wrapText="1"/>
    </xf>
    <xf numFmtId="0" fontId="8" fillId="0" borderId="0" xfId="0" applyFont="1"/>
    <xf numFmtId="0" fontId="8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left" vertical="top" wrapText="1"/>
    </xf>
    <xf numFmtId="0" fontId="6" fillId="6" borderId="7" xfId="6" applyFont="1" applyBorder="1" applyAlignment="1">
      <alignment horizontal="right" vertical="center" wrapText="1"/>
    </xf>
    <xf numFmtId="0" fontId="6" fillId="6" borderId="7" xfId="6" applyFont="1" applyBorder="1" applyAlignment="1">
      <alignment horizontal="left" vertical="center" wrapText="1"/>
    </xf>
    <xf numFmtId="0" fontId="6" fillId="5" borderId="7" xfId="5" applyFont="1" applyBorder="1" applyAlignment="1">
      <alignment horizontal="left" vertical="center" wrapText="1"/>
    </xf>
    <xf numFmtId="0" fontId="6" fillId="5" borderId="7" xfId="5" applyFont="1" applyBorder="1" applyAlignment="1">
      <alignment horizontal="right" vertical="center" wrapText="1"/>
    </xf>
    <xf numFmtId="0" fontId="6" fillId="7" borderId="7" xfId="7" applyFont="1" applyBorder="1" applyAlignment="1">
      <alignment horizontal="left" vertical="center" wrapText="1"/>
    </xf>
    <xf numFmtId="0" fontId="6" fillId="7" borderId="7" xfId="7" applyFont="1" applyBorder="1" applyAlignment="1">
      <alignment horizontal="right" vertical="center" wrapText="1"/>
    </xf>
    <xf numFmtId="0" fontId="6" fillId="6" borderId="8" xfId="6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6" fillId="5" borderId="8" xfId="5" applyFont="1" applyBorder="1" applyAlignment="1">
      <alignment horizontal="center" wrapText="1"/>
    </xf>
    <xf numFmtId="0" fontId="6" fillId="7" borderId="8" xfId="7" applyFont="1" applyBorder="1" applyAlignment="1">
      <alignment horizontal="center" wrapText="1"/>
    </xf>
    <xf numFmtId="0" fontId="3" fillId="2" borderId="8" xfId="2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12" fillId="2" borderId="8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6" borderId="8" xfId="6" applyFont="1" applyBorder="1" applyAlignment="1">
      <alignment horizontal="center" wrapText="1"/>
    </xf>
    <xf numFmtId="0" fontId="0" fillId="0" borderId="8" xfId="0" applyBorder="1"/>
    <xf numFmtId="0" fontId="6" fillId="6" borderId="8" xfId="6" applyFont="1" applyBorder="1" applyAlignment="1">
      <alignment horizontal="center"/>
    </xf>
    <xf numFmtId="165" fontId="6" fillId="5" borderId="8" xfId="5" applyNumberFormat="1" applyFont="1" applyBorder="1" applyAlignment="1">
      <alignment horizontal="center"/>
    </xf>
    <xf numFmtId="165" fontId="6" fillId="7" borderId="8" xfId="7" applyNumberFormat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0" fillId="0" borderId="8" xfId="0" applyBorder="1" applyAlignment="1">
      <alignment horizontal="left"/>
    </xf>
    <xf numFmtId="0" fontId="14" fillId="0" borderId="0" xfId="0" applyFont="1" applyAlignment="1">
      <alignment vertical="center"/>
    </xf>
    <xf numFmtId="0" fontId="1" fillId="0" borderId="0" xfId="0" applyFont="1"/>
    <xf numFmtId="0" fontId="14" fillId="8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vertical="center" wrapText="1"/>
    </xf>
    <xf numFmtId="0" fontId="15" fillId="8" borderId="7" xfId="0" applyFont="1" applyFill="1" applyBorder="1" applyAlignment="1">
      <alignment horizontal="right" vertical="center" wrapText="1"/>
    </xf>
    <xf numFmtId="0" fontId="16" fillId="8" borderId="7" xfId="0" applyFont="1" applyFill="1" applyBorder="1" applyAlignment="1">
      <alignment vertical="top" wrapText="1"/>
    </xf>
    <xf numFmtId="0" fontId="17" fillId="9" borderId="0" xfId="26" applyFont="1" applyAlignment="1">
      <alignment horizontal="right"/>
    </xf>
    <xf numFmtId="0" fontId="17" fillId="9" borderId="0" xfId="26" applyFont="1" applyAlignment="1">
      <alignment horizontal="left"/>
    </xf>
    <xf numFmtId="0" fontId="1" fillId="10" borderId="0" xfId="27" applyFont="1" applyAlignment="1">
      <alignment horizontal="right"/>
    </xf>
    <xf numFmtId="0" fontId="1" fillId="10" borderId="0" xfId="27" applyFont="1" applyAlignment="1">
      <alignment horizontal="left"/>
    </xf>
    <xf numFmtId="0" fontId="1" fillId="10" borderId="0" xfId="27" applyFont="1" applyBorder="1" applyAlignment="1">
      <alignment horizontal="right"/>
    </xf>
    <xf numFmtId="0" fontId="1" fillId="10" borderId="0" xfId="27" applyFont="1" applyBorder="1" applyAlignment="1">
      <alignment horizontal="left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0">
    <cellStyle name="20% - Accent2" xfId="3" builtinId="34"/>
    <cellStyle name="20% - Accent4" xfId="4" builtinId="42"/>
    <cellStyle name="20% - Accent5" xfId="27" builtinId="46"/>
    <cellStyle name="40% - Accent2" xfId="5" builtinId="35"/>
    <cellStyle name="40% - Accent4" xfId="6" builtinId="43"/>
    <cellStyle name="40% - Accent6" xfId="7" builtinId="51"/>
    <cellStyle name="Accent3" xfId="26" builtinId="3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'Correlation, slope, &amp; Intercept'!$A$3:$A$21</c:f>
              <c:numCache>
                <c:formatCode>General</c:formatCode>
                <c:ptCount val="19"/>
                <c:pt idx="0">
                  <c:v>35.0</c:v>
                </c:pt>
                <c:pt idx="1">
                  <c:v>36.0</c:v>
                </c:pt>
                <c:pt idx="2">
                  <c:v>72.0</c:v>
                </c:pt>
                <c:pt idx="3">
                  <c:v>41.0</c:v>
                </c:pt>
                <c:pt idx="4">
                  <c:v>39.0</c:v>
                </c:pt>
                <c:pt idx="5">
                  <c:v>49.0</c:v>
                </c:pt>
                <c:pt idx="6">
                  <c:v>25.0</c:v>
                </c:pt>
                <c:pt idx="7">
                  <c:v>41.0</c:v>
                </c:pt>
                <c:pt idx="8">
                  <c:v>39.0</c:v>
                </c:pt>
                <c:pt idx="9">
                  <c:v>35.0</c:v>
                </c:pt>
                <c:pt idx="10">
                  <c:v>27.0</c:v>
                </c:pt>
                <c:pt idx="11">
                  <c:v>55.0</c:v>
                </c:pt>
                <c:pt idx="12">
                  <c:v>38.0</c:v>
                </c:pt>
                <c:pt idx="13">
                  <c:v>24.0</c:v>
                </c:pt>
                <c:pt idx="14">
                  <c:v>28.0</c:v>
                </c:pt>
                <c:pt idx="15">
                  <c:v>53.0</c:v>
                </c:pt>
                <c:pt idx="16">
                  <c:v>55.0</c:v>
                </c:pt>
                <c:pt idx="17">
                  <c:v>33.0</c:v>
                </c:pt>
                <c:pt idx="18">
                  <c:v>29.0</c:v>
                </c:pt>
              </c:numCache>
            </c:numRef>
          </c:xVal>
          <c:yVal>
            <c:numRef>
              <c:f>'Excel Regression'!$C$25:$C$43</c:f>
              <c:numCache>
                <c:formatCode>General</c:formatCode>
                <c:ptCount val="19"/>
                <c:pt idx="0">
                  <c:v>9.58050798977922</c:v>
                </c:pt>
                <c:pt idx="1">
                  <c:v>-70.39735326646587</c:v>
                </c:pt>
                <c:pt idx="2">
                  <c:v>-6.60035849128576</c:v>
                </c:pt>
                <c:pt idx="3">
                  <c:v>-14.28665954769076</c:v>
                </c:pt>
                <c:pt idx="4">
                  <c:v>-34.3309370352008</c:v>
                </c:pt>
                <c:pt idx="5">
                  <c:v>10.89045040234919</c:v>
                </c:pt>
                <c:pt idx="6">
                  <c:v>-103.6408794477709</c:v>
                </c:pt>
                <c:pt idx="7">
                  <c:v>-73.28665954769076</c:v>
                </c:pt>
                <c:pt idx="8">
                  <c:v>22.6690629647992</c:v>
                </c:pt>
                <c:pt idx="9">
                  <c:v>136.5805079897792</c:v>
                </c:pt>
                <c:pt idx="10">
                  <c:v>-48.59660196026084</c:v>
                </c:pt>
                <c:pt idx="11">
                  <c:v>-98.97671713512091</c:v>
                </c:pt>
                <c:pt idx="12">
                  <c:v>-98.35307577895583</c:v>
                </c:pt>
                <c:pt idx="13">
                  <c:v>-94.66301819152591</c:v>
                </c:pt>
                <c:pt idx="14">
                  <c:v>5.42553678349418</c:v>
                </c:pt>
                <c:pt idx="15">
                  <c:v>182.9790053773693</c:v>
                </c:pt>
                <c:pt idx="16">
                  <c:v>-58.9767171351209</c:v>
                </c:pt>
                <c:pt idx="17">
                  <c:v>117.5362305022692</c:v>
                </c:pt>
                <c:pt idx="18">
                  <c:v>216.4476755272492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8C-4523-866C-722B15DE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8712"/>
        <c:axId val="2098725432"/>
      </c:scatterChart>
      <c:valAx>
        <c:axId val="20987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25432"/>
        <c:crosses val="autoZero"/>
        <c:crossBetween val="midCat"/>
      </c:valAx>
      <c:valAx>
        <c:axId val="2098725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1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'Correlation, slope, &amp; Intercept'!$A$3:$A$21</c:f>
              <c:numCache>
                <c:formatCode>General</c:formatCode>
                <c:ptCount val="19"/>
                <c:pt idx="0">
                  <c:v>35.0</c:v>
                </c:pt>
                <c:pt idx="1">
                  <c:v>36.0</c:v>
                </c:pt>
                <c:pt idx="2">
                  <c:v>72.0</c:v>
                </c:pt>
                <c:pt idx="3">
                  <c:v>41.0</c:v>
                </c:pt>
                <c:pt idx="4">
                  <c:v>39.0</c:v>
                </c:pt>
                <c:pt idx="5">
                  <c:v>49.0</c:v>
                </c:pt>
                <c:pt idx="6">
                  <c:v>25.0</c:v>
                </c:pt>
                <c:pt idx="7">
                  <c:v>41.0</c:v>
                </c:pt>
                <c:pt idx="8">
                  <c:v>39.0</c:v>
                </c:pt>
                <c:pt idx="9">
                  <c:v>35.0</c:v>
                </c:pt>
                <c:pt idx="10">
                  <c:v>27.0</c:v>
                </c:pt>
                <c:pt idx="11">
                  <c:v>55.0</c:v>
                </c:pt>
                <c:pt idx="12">
                  <c:v>38.0</c:v>
                </c:pt>
                <c:pt idx="13">
                  <c:v>24.0</c:v>
                </c:pt>
                <c:pt idx="14">
                  <c:v>28.0</c:v>
                </c:pt>
                <c:pt idx="15">
                  <c:v>53.0</c:v>
                </c:pt>
                <c:pt idx="16">
                  <c:v>55.0</c:v>
                </c:pt>
                <c:pt idx="17">
                  <c:v>33.0</c:v>
                </c:pt>
                <c:pt idx="18">
                  <c:v>29.0</c:v>
                </c:pt>
              </c:numCache>
            </c:numRef>
          </c:xVal>
          <c:yVal>
            <c:numRef>
              <c:f>'Correlation, slope, &amp; Intercept'!$B$3:$B$21</c:f>
              <c:numCache>
                <c:formatCode>General</c:formatCode>
                <c:ptCount val="19"/>
                <c:pt idx="0">
                  <c:v>766.0</c:v>
                </c:pt>
                <c:pt idx="1">
                  <c:v>701.0</c:v>
                </c:pt>
                <c:pt idx="2">
                  <c:v>1304.0</c:v>
                </c:pt>
                <c:pt idx="3">
                  <c:v>832.0</c:v>
                </c:pt>
                <c:pt idx="4">
                  <c:v>782.0</c:v>
                </c:pt>
                <c:pt idx="5">
                  <c:v>977.0</c:v>
                </c:pt>
                <c:pt idx="6">
                  <c:v>503.0</c:v>
                </c:pt>
                <c:pt idx="7">
                  <c:v>773.0</c:v>
                </c:pt>
                <c:pt idx="8">
                  <c:v>839.0</c:v>
                </c:pt>
                <c:pt idx="9">
                  <c:v>893.0</c:v>
                </c:pt>
                <c:pt idx="10">
                  <c:v>588.0</c:v>
                </c:pt>
                <c:pt idx="11">
                  <c:v>957.0</c:v>
                </c:pt>
                <c:pt idx="12">
                  <c:v>703.0</c:v>
                </c:pt>
                <c:pt idx="13">
                  <c:v>497.0</c:v>
                </c:pt>
                <c:pt idx="14">
                  <c:v>657.0</c:v>
                </c:pt>
                <c:pt idx="15">
                  <c:v>1209.0</c:v>
                </c:pt>
                <c:pt idx="16">
                  <c:v>997.0</c:v>
                </c:pt>
                <c:pt idx="17">
                  <c:v>844.0</c:v>
                </c:pt>
                <c:pt idx="18">
                  <c:v>883.0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55-4372-A239-5298B94330CF}"/>
            </c:ext>
          </c:extLst>
        </c:ser>
        <c:ser>
          <c:idx val="1"/>
          <c:order val="1"/>
          <c:tx>
            <c:v>Predicted 1121</c:v>
          </c:tx>
          <c:spPr>
            <a:ln w="19050">
              <a:noFill/>
            </a:ln>
          </c:spPr>
          <c:xVal>
            <c:numRef>
              <c:f>'Correlation, slope, &amp; Intercept'!$A$3:$A$21</c:f>
              <c:numCache>
                <c:formatCode>General</c:formatCode>
                <c:ptCount val="19"/>
                <c:pt idx="0">
                  <c:v>35.0</c:v>
                </c:pt>
                <c:pt idx="1">
                  <c:v>36.0</c:v>
                </c:pt>
                <c:pt idx="2">
                  <c:v>72.0</c:v>
                </c:pt>
                <c:pt idx="3">
                  <c:v>41.0</c:v>
                </c:pt>
                <c:pt idx="4">
                  <c:v>39.0</c:v>
                </c:pt>
                <c:pt idx="5">
                  <c:v>49.0</c:v>
                </c:pt>
                <c:pt idx="6">
                  <c:v>25.0</c:v>
                </c:pt>
                <c:pt idx="7">
                  <c:v>41.0</c:v>
                </c:pt>
                <c:pt idx="8">
                  <c:v>39.0</c:v>
                </c:pt>
                <c:pt idx="9">
                  <c:v>35.0</c:v>
                </c:pt>
                <c:pt idx="10">
                  <c:v>27.0</c:v>
                </c:pt>
                <c:pt idx="11">
                  <c:v>55.0</c:v>
                </c:pt>
                <c:pt idx="12">
                  <c:v>38.0</c:v>
                </c:pt>
                <c:pt idx="13">
                  <c:v>24.0</c:v>
                </c:pt>
                <c:pt idx="14">
                  <c:v>28.0</c:v>
                </c:pt>
                <c:pt idx="15">
                  <c:v>53.0</c:v>
                </c:pt>
                <c:pt idx="16">
                  <c:v>55.0</c:v>
                </c:pt>
                <c:pt idx="17">
                  <c:v>33.0</c:v>
                </c:pt>
                <c:pt idx="18">
                  <c:v>29.0</c:v>
                </c:pt>
              </c:numCache>
            </c:numRef>
          </c:xVal>
          <c:yVal>
            <c:numRef>
              <c:f>'Excel Regression'!$B$25:$B$43</c:f>
              <c:numCache>
                <c:formatCode>General</c:formatCode>
                <c:ptCount val="19"/>
                <c:pt idx="0">
                  <c:v>756.4194920102208</c:v>
                </c:pt>
                <c:pt idx="1">
                  <c:v>771.3973532664658</c:v>
                </c:pt>
                <c:pt idx="2">
                  <c:v>1310.600358491286</c:v>
                </c:pt>
                <c:pt idx="3">
                  <c:v>846.2866595476907</c:v>
                </c:pt>
                <c:pt idx="4">
                  <c:v>816.3309370352008</c:v>
                </c:pt>
                <c:pt idx="5">
                  <c:v>966.1095495976508</c:v>
                </c:pt>
                <c:pt idx="6">
                  <c:v>606.6408794477708</c:v>
                </c:pt>
                <c:pt idx="7">
                  <c:v>846.2866595476907</c:v>
                </c:pt>
                <c:pt idx="8">
                  <c:v>816.3309370352008</c:v>
                </c:pt>
                <c:pt idx="9">
                  <c:v>756.4194920102208</c:v>
                </c:pt>
                <c:pt idx="10">
                  <c:v>636.5966019602608</c:v>
                </c:pt>
                <c:pt idx="11">
                  <c:v>1055.976717135121</c:v>
                </c:pt>
                <c:pt idx="12">
                  <c:v>801.3530757789558</c:v>
                </c:pt>
                <c:pt idx="13">
                  <c:v>591.6630181915259</c:v>
                </c:pt>
                <c:pt idx="14">
                  <c:v>651.5744632165058</c:v>
                </c:pt>
                <c:pt idx="15">
                  <c:v>1026.020994622631</c:v>
                </c:pt>
                <c:pt idx="16">
                  <c:v>1055.976717135121</c:v>
                </c:pt>
                <c:pt idx="17">
                  <c:v>726.4637694977308</c:v>
                </c:pt>
                <c:pt idx="18">
                  <c:v>666.5523244727508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55-4372-A239-5298B943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98280"/>
        <c:axId val="2098803736"/>
      </c:scatterChart>
      <c:valAx>
        <c:axId val="209879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03736"/>
        <c:crosses val="autoZero"/>
        <c:crossBetween val="midCat"/>
      </c:valAx>
      <c:valAx>
        <c:axId val="209880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1121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9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7" workbookViewId="0">
      <selection activeCell="D27" sqref="D27"/>
    </sheetView>
  </sheetViews>
  <sheetFormatPr baseColWidth="10" defaultColWidth="11.5" defaultRowHeight="14" x14ac:dyDescent="0"/>
  <cols>
    <col min="1" max="1" width="21.33203125" customWidth="1"/>
    <col min="2" max="2" width="16.33203125" customWidth="1"/>
    <col min="3" max="3" width="21.1640625" customWidth="1"/>
    <col min="4" max="4" width="21" customWidth="1"/>
  </cols>
  <sheetData>
    <row r="1" spans="1:4" ht="40" customHeight="1">
      <c r="A1" s="57" t="s">
        <v>70</v>
      </c>
      <c r="B1" s="57"/>
      <c r="C1" s="57" t="s">
        <v>71</v>
      </c>
      <c r="D1" s="57"/>
    </row>
    <row r="2" spans="1:4" ht="28">
      <c r="A2" s="31" t="s">
        <v>63</v>
      </c>
      <c r="B2" s="31" t="s">
        <v>64</v>
      </c>
      <c r="C2" s="32" t="s">
        <v>99</v>
      </c>
      <c r="D2" s="32" t="s">
        <v>90</v>
      </c>
    </row>
    <row r="3" spans="1:4">
      <c r="A3" s="34">
        <v>62</v>
      </c>
      <c r="B3" s="34">
        <v>1121</v>
      </c>
      <c r="C3" s="35">
        <f>(A3-$A$24)^2</f>
        <v>449.44000000000011</v>
      </c>
      <c r="D3" s="35">
        <f>(B3-$B$24)^2</f>
        <v>78232.090000000026</v>
      </c>
    </row>
    <row r="4" spans="1:4">
      <c r="A4" s="34">
        <v>35</v>
      </c>
      <c r="B4" s="34">
        <v>766</v>
      </c>
      <c r="C4" s="35">
        <f t="shared" ref="C4:C22" si="0">(A4-$A$24)^2</f>
        <v>33.639999999999965</v>
      </c>
      <c r="D4" s="35">
        <f t="shared" ref="D4:D22" si="1">(B4-$B$24)^2</f>
        <v>5670.0899999999929</v>
      </c>
    </row>
    <row r="5" spans="1:4">
      <c r="A5" s="34">
        <v>36</v>
      </c>
      <c r="B5" s="34">
        <v>701</v>
      </c>
      <c r="C5" s="35">
        <f t="shared" si="0"/>
        <v>23.039999999999974</v>
      </c>
      <c r="D5" s="35">
        <f t="shared" si="1"/>
        <v>19684.089999999986</v>
      </c>
    </row>
    <row r="6" spans="1:4">
      <c r="A6" s="34">
        <v>72</v>
      </c>
      <c r="B6" s="34">
        <v>1304</v>
      </c>
      <c r="C6" s="35">
        <f t="shared" si="0"/>
        <v>973.44000000000017</v>
      </c>
      <c r="D6" s="35">
        <f t="shared" si="1"/>
        <v>214091.29000000004</v>
      </c>
    </row>
    <row r="7" spans="1:4">
      <c r="A7" s="34">
        <v>41</v>
      </c>
      <c r="B7" s="34">
        <v>832</v>
      </c>
      <c r="C7" s="35">
        <f t="shared" si="0"/>
        <v>4.0000000000001139E-2</v>
      </c>
      <c r="D7" s="35">
        <f t="shared" si="1"/>
        <v>86.489999999999156</v>
      </c>
    </row>
    <row r="8" spans="1:4">
      <c r="A8" s="34">
        <v>39</v>
      </c>
      <c r="B8" s="34">
        <v>782</v>
      </c>
      <c r="C8" s="35">
        <f t="shared" si="0"/>
        <v>3.2399999999999896</v>
      </c>
      <c r="D8" s="35">
        <f t="shared" si="1"/>
        <v>3516.4899999999948</v>
      </c>
    </row>
    <row r="9" spans="1:4">
      <c r="A9" s="34">
        <v>49</v>
      </c>
      <c r="B9" s="34">
        <v>977</v>
      </c>
      <c r="C9" s="35">
        <f t="shared" si="0"/>
        <v>67.240000000000052</v>
      </c>
      <c r="D9" s="35">
        <f t="shared" si="1"/>
        <v>18414.490000000013</v>
      </c>
    </row>
    <row r="10" spans="1:4">
      <c r="A10" s="34">
        <v>25</v>
      </c>
      <c r="B10" s="34">
        <v>503</v>
      </c>
      <c r="C10" s="35">
        <f t="shared" si="0"/>
        <v>249.6399999999999</v>
      </c>
      <c r="D10" s="35">
        <f t="shared" si="1"/>
        <v>114446.88999999997</v>
      </c>
    </row>
    <row r="11" spans="1:4">
      <c r="A11" s="34">
        <v>41</v>
      </c>
      <c r="B11" s="34">
        <v>773</v>
      </c>
      <c r="C11" s="35">
        <f t="shared" si="0"/>
        <v>4.0000000000001139E-2</v>
      </c>
      <c r="D11" s="35">
        <f t="shared" si="1"/>
        <v>4664.889999999994</v>
      </c>
    </row>
    <row r="12" spans="1:4">
      <c r="A12" s="34">
        <v>39</v>
      </c>
      <c r="B12" s="34">
        <v>839</v>
      </c>
      <c r="C12" s="35">
        <f t="shared" si="0"/>
        <v>3.2399999999999896</v>
      </c>
      <c r="D12" s="35">
        <f t="shared" si="1"/>
        <v>5.2899999999997904</v>
      </c>
    </row>
    <row r="13" spans="1:4">
      <c r="A13" s="34">
        <v>35</v>
      </c>
      <c r="B13" s="34">
        <v>893</v>
      </c>
      <c r="C13" s="35">
        <f t="shared" si="0"/>
        <v>33.639999999999965</v>
      </c>
      <c r="D13" s="35">
        <f t="shared" si="1"/>
        <v>2672.8900000000049</v>
      </c>
    </row>
    <row r="14" spans="1:4">
      <c r="A14" s="34">
        <v>27</v>
      </c>
      <c r="B14" s="34">
        <v>588</v>
      </c>
      <c r="C14" s="35">
        <f t="shared" si="0"/>
        <v>190.43999999999991</v>
      </c>
      <c r="D14" s="35">
        <f t="shared" si="1"/>
        <v>64160.889999999978</v>
      </c>
    </row>
    <row r="15" spans="1:4">
      <c r="A15" s="34">
        <v>55</v>
      </c>
      <c r="B15" s="34">
        <v>957</v>
      </c>
      <c r="C15" s="35">
        <f t="shared" si="0"/>
        <v>201.64000000000007</v>
      </c>
      <c r="D15" s="35">
        <f t="shared" si="1"/>
        <v>13386.490000000011</v>
      </c>
    </row>
    <row r="16" spans="1:4">
      <c r="A16" s="34">
        <v>38</v>
      </c>
      <c r="B16" s="34">
        <v>703</v>
      </c>
      <c r="C16" s="35">
        <f t="shared" si="0"/>
        <v>7.8399999999999839</v>
      </c>
      <c r="D16" s="35">
        <f t="shared" si="1"/>
        <v>19126.889999999989</v>
      </c>
    </row>
    <row r="17" spans="1:4">
      <c r="A17" s="34">
        <v>24</v>
      </c>
      <c r="B17" s="34">
        <v>497</v>
      </c>
      <c r="C17" s="35">
        <f t="shared" si="0"/>
        <v>282.2399999999999</v>
      </c>
      <c r="D17" s="35">
        <f t="shared" si="1"/>
        <v>118542.48999999996</v>
      </c>
    </row>
    <row r="18" spans="1:4">
      <c r="A18" s="34">
        <v>28</v>
      </c>
      <c r="B18" s="34">
        <v>657</v>
      </c>
      <c r="C18" s="35">
        <f t="shared" si="0"/>
        <v>163.83999999999992</v>
      </c>
      <c r="D18" s="35">
        <f t="shared" si="1"/>
        <v>33966.489999999983</v>
      </c>
    </row>
    <row r="19" spans="1:4">
      <c r="A19" s="34">
        <v>53</v>
      </c>
      <c r="B19" s="34">
        <v>1209</v>
      </c>
      <c r="C19" s="35">
        <f t="shared" si="0"/>
        <v>148.84000000000006</v>
      </c>
      <c r="D19" s="35">
        <f t="shared" si="1"/>
        <v>135203.29000000004</v>
      </c>
    </row>
    <row r="20" spans="1:4">
      <c r="A20" s="34">
        <v>55</v>
      </c>
      <c r="B20" s="34">
        <v>997</v>
      </c>
      <c r="C20" s="35">
        <f t="shared" si="0"/>
        <v>201.64000000000007</v>
      </c>
      <c r="D20" s="35">
        <f t="shared" si="1"/>
        <v>24242.490000000013</v>
      </c>
    </row>
    <row r="21" spans="1:4">
      <c r="A21" s="34">
        <v>33</v>
      </c>
      <c r="B21" s="34">
        <v>844</v>
      </c>
      <c r="C21" s="35">
        <f t="shared" si="0"/>
        <v>60.839999999999954</v>
      </c>
      <c r="D21" s="35">
        <f t="shared" si="1"/>
        <v>7.2900000000002452</v>
      </c>
    </row>
    <row r="22" spans="1:4">
      <c r="A22" s="34">
        <v>29</v>
      </c>
      <c r="B22" s="34">
        <v>883</v>
      </c>
      <c r="C22" s="35">
        <f t="shared" si="0"/>
        <v>139.23999999999992</v>
      </c>
      <c r="D22" s="35">
        <f t="shared" si="1"/>
        <v>1738.8900000000037</v>
      </c>
    </row>
    <row r="23" spans="1:4" ht="45">
      <c r="A23" s="33" t="s">
        <v>72</v>
      </c>
      <c r="B23" s="33" t="s">
        <v>73</v>
      </c>
      <c r="C23" s="32" t="s">
        <v>81</v>
      </c>
      <c r="D23" s="36" t="s">
        <v>80</v>
      </c>
    </row>
    <row r="24" spans="1:4" ht="15">
      <c r="A24" s="35">
        <f>AVERAGE(A3:A22)</f>
        <v>40.799999999999997</v>
      </c>
      <c r="B24" s="35">
        <f>AVERAGE(B3:B22)</f>
        <v>841.3</v>
      </c>
      <c r="C24" s="41">
        <f>SUM(C3:C22)</f>
        <v>3233.1999999999994</v>
      </c>
      <c r="D24" s="38">
        <f>SUM(D3:D22)</f>
        <v>871860.20000000007</v>
      </c>
    </row>
    <row r="25" spans="1:4">
      <c r="A25" s="56"/>
      <c r="B25" s="56"/>
      <c r="C25" s="37"/>
      <c r="D25" s="37"/>
    </row>
    <row r="26" spans="1:4">
      <c r="A26" s="42" t="s">
        <v>76</v>
      </c>
      <c r="B26" s="43">
        <v>20</v>
      </c>
      <c r="C26" s="33" t="s">
        <v>74</v>
      </c>
      <c r="D26" s="33" t="s">
        <v>75</v>
      </c>
    </row>
    <row r="27" spans="1:4">
      <c r="A27" s="37"/>
      <c r="B27" s="37"/>
      <c r="C27" s="35">
        <f>C24/(B26-1)</f>
        <v>170.16842105263154</v>
      </c>
      <c r="D27" s="35">
        <f>D24/(B26-1)</f>
        <v>45887.378947368423</v>
      </c>
    </row>
    <row r="28" spans="1:4">
      <c r="A28" s="37"/>
      <c r="B28" s="37"/>
      <c r="C28" s="37"/>
      <c r="D28" s="37"/>
    </row>
    <row r="29" spans="1:4">
      <c r="A29" s="37"/>
      <c r="B29" s="37"/>
      <c r="C29" s="33" t="s">
        <v>77</v>
      </c>
      <c r="D29" s="33" t="s">
        <v>78</v>
      </c>
    </row>
    <row r="30" spans="1:4">
      <c r="A30" s="37"/>
      <c r="B30" s="37"/>
      <c r="C30" s="35">
        <f>SQRT(C27)</f>
        <v>13.04486186406861</v>
      </c>
      <c r="D30" s="35">
        <f>SQRT(D27)</f>
        <v>214.21339581680792</v>
      </c>
    </row>
  </sheetData>
  <mergeCells count="3">
    <mergeCell ref="A25:B25"/>
    <mergeCell ref="A1:B1"/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D8" workbookViewId="0">
      <selection activeCell="K12" sqref="K12"/>
    </sheetView>
  </sheetViews>
  <sheetFormatPr baseColWidth="10" defaultColWidth="11.5" defaultRowHeight="14" x14ac:dyDescent="0"/>
  <cols>
    <col min="1" max="1" width="21.33203125" customWidth="1"/>
    <col min="2" max="2" width="16.33203125" customWidth="1"/>
    <col min="3" max="3" width="20.33203125" customWidth="1"/>
    <col min="4" max="4" width="18.5" customWidth="1"/>
    <col min="5" max="5" width="22.5" customWidth="1"/>
    <col min="6" max="6" width="22.33203125" customWidth="1"/>
    <col min="9" max="9" width="12" customWidth="1"/>
  </cols>
  <sheetData>
    <row r="1" spans="1:13" ht="85" customHeight="1">
      <c r="A1" s="57" t="s">
        <v>70</v>
      </c>
      <c r="B1" s="57"/>
      <c r="C1" s="27" t="s">
        <v>67</v>
      </c>
      <c r="D1" s="28" t="s">
        <v>79</v>
      </c>
      <c r="E1" s="29" t="s">
        <v>65</v>
      </c>
      <c r="F1" s="30" t="s">
        <v>66</v>
      </c>
    </row>
    <row r="2" spans="1:13" ht="42">
      <c r="A2" s="31" t="s">
        <v>63</v>
      </c>
      <c r="B2" s="31" t="s">
        <v>64</v>
      </c>
      <c r="C2" s="32" t="s">
        <v>90</v>
      </c>
      <c r="D2" s="33" t="s">
        <v>69</v>
      </c>
      <c r="E2" s="32" t="s">
        <v>91</v>
      </c>
      <c r="F2" s="32" t="s">
        <v>98</v>
      </c>
    </row>
    <row r="3" spans="1:13">
      <c r="A3" s="34">
        <v>62</v>
      </c>
      <c r="B3" s="34">
        <v>1121</v>
      </c>
      <c r="C3" s="35">
        <f>(B3-$B$24)^2</f>
        <v>78232.090000000026</v>
      </c>
      <c r="D3" s="35">
        <v>1153.29512557218</v>
      </c>
      <c r="E3" s="35">
        <f>(D3-$B$24)^2</f>
        <v>97340.958380800424</v>
      </c>
      <c r="F3" s="35">
        <f>(B3-D3)^2</f>
        <v>1042.9751357228772</v>
      </c>
      <c r="H3" s="12" t="s">
        <v>50</v>
      </c>
    </row>
    <row r="4" spans="1:13">
      <c r="A4" s="34">
        <v>35</v>
      </c>
      <c r="B4" s="34">
        <v>766</v>
      </c>
      <c r="C4" s="35">
        <f t="shared" ref="C4:C22" si="0">(B4-$B$24)^2</f>
        <v>5670.0899999999929</v>
      </c>
      <c r="D4" s="35">
        <v>755.94284300383504</v>
      </c>
      <c r="E4" s="35">
        <f t="shared" ref="E4:E22" si="1">(D4-$B$24)^2</f>
        <v>7285.8442504679451</v>
      </c>
      <c r="F4" s="35">
        <f t="shared" ref="F4:F22" si="2">(B4-D4)^2</f>
        <v>101.14640684550986</v>
      </c>
      <c r="H4" s="13" t="s">
        <v>51</v>
      </c>
      <c r="I4" s="13" t="s">
        <v>45</v>
      </c>
      <c r="J4" s="13" t="s">
        <v>25</v>
      </c>
      <c r="K4" s="13" t="s">
        <v>26</v>
      </c>
      <c r="L4" s="13" t="s">
        <v>52</v>
      </c>
      <c r="M4" s="13" t="s">
        <v>31</v>
      </c>
    </row>
    <row r="5" spans="1:13" ht="75">
      <c r="A5" s="34">
        <v>36</v>
      </c>
      <c r="B5" s="34">
        <v>701</v>
      </c>
      <c r="C5" s="35">
        <f t="shared" si="0"/>
        <v>19684.089999999986</v>
      </c>
      <c r="D5" s="35">
        <v>770.65959421007005</v>
      </c>
      <c r="E5" s="35">
        <f t="shared" si="1"/>
        <v>4990.0669301659618</v>
      </c>
      <c r="F5" s="35">
        <f t="shared" si="2"/>
        <v>4852.4590655116253</v>
      </c>
      <c r="H5" s="19" t="s">
        <v>53</v>
      </c>
      <c r="I5" s="19" t="s">
        <v>87</v>
      </c>
      <c r="J5" s="23" t="s">
        <v>65</v>
      </c>
      <c r="K5" s="19" t="s">
        <v>82</v>
      </c>
      <c r="L5" s="19" t="s">
        <v>68</v>
      </c>
      <c r="M5" s="19" t="s">
        <v>100</v>
      </c>
    </row>
    <row r="6" spans="1:13" ht="84">
      <c r="A6" s="34">
        <v>72</v>
      </c>
      <c r="B6" s="34">
        <v>1304</v>
      </c>
      <c r="C6" s="35">
        <f t="shared" si="0"/>
        <v>214091.29000000004</v>
      </c>
      <c r="D6" s="35">
        <v>1300.46263763454</v>
      </c>
      <c r="E6" s="35">
        <f t="shared" si="1"/>
        <v>210830.32779950791</v>
      </c>
      <c r="F6" s="35">
        <f t="shared" si="2"/>
        <v>12.512932504572854</v>
      </c>
      <c r="H6" s="19" t="s">
        <v>54</v>
      </c>
      <c r="I6" s="19" t="s">
        <v>88</v>
      </c>
      <c r="J6" s="25" t="s">
        <v>66</v>
      </c>
      <c r="K6" s="19" t="s">
        <v>83</v>
      </c>
      <c r="L6" s="20"/>
      <c r="M6" s="20"/>
    </row>
    <row r="7" spans="1:13" ht="75">
      <c r="A7" s="34">
        <v>41</v>
      </c>
      <c r="B7" s="34">
        <v>832</v>
      </c>
      <c r="C7" s="35">
        <f t="shared" si="0"/>
        <v>86.489999999999156</v>
      </c>
      <c r="D7" s="35">
        <v>844.24335024124696</v>
      </c>
      <c r="E7" s="35">
        <f t="shared" si="1"/>
        <v>8.6633106426487938</v>
      </c>
      <c r="F7" s="35">
        <f t="shared" si="2"/>
        <v>149.89962512984195</v>
      </c>
      <c r="H7" s="19" t="s">
        <v>22</v>
      </c>
      <c r="I7" s="19" t="s">
        <v>89</v>
      </c>
      <c r="J7" s="22" t="s">
        <v>67</v>
      </c>
      <c r="K7" s="20"/>
      <c r="L7" s="20"/>
      <c r="M7" s="20"/>
    </row>
    <row r="8" spans="1:13">
      <c r="A8" s="34">
        <v>39</v>
      </c>
      <c r="B8" s="34">
        <v>782</v>
      </c>
      <c r="C8" s="35">
        <f t="shared" si="0"/>
        <v>3516.4899999999948</v>
      </c>
      <c r="D8" s="35">
        <v>814.80984782877601</v>
      </c>
      <c r="E8" s="35">
        <f t="shared" si="1"/>
        <v>701.72816205460038</v>
      </c>
      <c r="F8" s="35">
        <f t="shared" si="2"/>
        <v>1076.4861145474381</v>
      </c>
    </row>
    <row r="9" spans="1:13" ht="15">
      <c r="A9" s="34">
        <v>49</v>
      </c>
      <c r="B9" s="34">
        <v>977</v>
      </c>
      <c r="C9" s="35">
        <f t="shared" si="0"/>
        <v>18414.490000000013</v>
      </c>
      <c r="D9" s="35">
        <v>961.97735989112903</v>
      </c>
      <c r="E9" s="35">
        <f t="shared" si="1"/>
        <v>14563.025190293087</v>
      </c>
      <c r="F9" s="35">
        <f t="shared" si="2"/>
        <v>225.6797158406589</v>
      </c>
      <c r="H9" s="44" t="s">
        <v>97</v>
      </c>
      <c r="I9" s="45"/>
      <c r="J9" s="45"/>
      <c r="K9" s="45"/>
      <c r="L9" s="45"/>
      <c r="M9" s="45"/>
    </row>
    <row r="10" spans="1:13">
      <c r="A10" s="34">
        <v>25</v>
      </c>
      <c r="B10" s="34">
        <v>503</v>
      </c>
      <c r="C10" s="35">
        <f t="shared" si="0"/>
        <v>114446.88999999997</v>
      </c>
      <c r="D10" s="35">
        <v>608.77533094148203</v>
      </c>
      <c r="E10" s="35">
        <f t="shared" si="1"/>
        <v>54067.721720773283</v>
      </c>
      <c r="F10" s="35">
        <f t="shared" si="2"/>
        <v>11188.420635780045</v>
      </c>
      <c r="H10" s="46" t="s">
        <v>51</v>
      </c>
      <c r="I10" s="46" t="s">
        <v>45</v>
      </c>
      <c r="J10" s="46" t="s">
        <v>25</v>
      </c>
      <c r="K10" s="46" t="s">
        <v>26</v>
      </c>
      <c r="L10" s="46" t="s">
        <v>52</v>
      </c>
      <c r="M10" s="46" t="s">
        <v>31</v>
      </c>
    </row>
    <row r="11" spans="1:13" ht="15">
      <c r="A11" s="34">
        <v>41</v>
      </c>
      <c r="B11" s="34">
        <v>773</v>
      </c>
      <c r="C11" s="35">
        <f t="shared" si="0"/>
        <v>4664.889999999994</v>
      </c>
      <c r="D11" s="35">
        <v>844.24335024124696</v>
      </c>
      <c r="E11" s="35">
        <f t="shared" si="1"/>
        <v>8.6633106426487938</v>
      </c>
      <c r="F11" s="35">
        <f t="shared" si="2"/>
        <v>5075.6149535969826</v>
      </c>
      <c r="H11" s="47" t="s">
        <v>53</v>
      </c>
      <c r="I11" s="48">
        <v>1</v>
      </c>
      <c r="J11" s="24">
        <v>700255.4</v>
      </c>
      <c r="K11" s="48">
        <v>700255.4</v>
      </c>
      <c r="L11" s="48">
        <v>73.451308999999995</v>
      </c>
      <c r="M11" s="48" t="s">
        <v>49</v>
      </c>
    </row>
    <row r="12" spans="1:13" ht="15">
      <c r="A12" s="34">
        <v>39</v>
      </c>
      <c r="B12" s="34">
        <v>839</v>
      </c>
      <c r="C12" s="35">
        <f t="shared" si="0"/>
        <v>5.2899999999997904</v>
      </c>
      <c r="D12" s="35">
        <v>814.80984782877601</v>
      </c>
      <c r="E12" s="35">
        <f t="shared" si="1"/>
        <v>701.72816205460038</v>
      </c>
      <c r="F12" s="35">
        <f t="shared" si="2"/>
        <v>585.16346206697256</v>
      </c>
      <c r="H12" s="47" t="s">
        <v>54</v>
      </c>
      <c r="I12" s="48">
        <v>18</v>
      </c>
      <c r="J12" s="26">
        <v>171604.8</v>
      </c>
      <c r="K12" s="48">
        <v>9533.6</v>
      </c>
      <c r="L12" s="49"/>
      <c r="M12" s="49"/>
    </row>
    <row r="13" spans="1:13" ht="15">
      <c r="A13" s="34">
        <v>35</v>
      </c>
      <c r="B13" s="34">
        <v>893</v>
      </c>
      <c r="C13" s="35">
        <f t="shared" si="0"/>
        <v>2672.8900000000049</v>
      </c>
      <c r="D13" s="35">
        <v>755.94284300383504</v>
      </c>
      <c r="E13" s="35">
        <f t="shared" si="1"/>
        <v>7285.8442504679451</v>
      </c>
      <c r="F13" s="35">
        <f t="shared" si="2"/>
        <v>18784.664283871411</v>
      </c>
      <c r="H13" s="47" t="s">
        <v>22</v>
      </c>
      <c r="I13" s="48">
        <v>19</v>
      </c>
      <c r="J13" s="21">
        <v>871860.2</v>
      </c>
      <c r="K13" s="49"/>
      <c r="L13" s="49"/>
      <c r="M13" s="49"/>
    </row>
    <row r="14" spans="1:13" ht="15">
      <c r="A14" s="34">
        <v>27</v>
      </c>
      <c r="B14" s="34">
        <v>588</v>
      </c>
      <c r="C14" s="35">
        <f t="shared" si="0"/>
        <v>64160.889999999978</v>
      </c>
      <c r="D14" s="35">
        <v>638.20883335395195</v>
      </c>
      <c r="E14" s="35">
        <f t="shared" si="1"/>
        <v>41246.021969652844</v>
      </c>
      <c r="F14" s="35">
        <f t="shared" si="2"/>
        <v>2520.9269467649174</v>
      </c>
      <c r="H14" s="45"/>
      <c r="I14" s="45"/>
      <c r="J14" s="45"/>
      <c r="K14" s="45"/>
      <c r="L14" s="45"/>
      <c r="M14" s="45"/>
    </row>
    <row r="15" spans="1:13" ht="15">
      <c r="A15" s="34">
        <v>55</v>
      </c>
      <c r="B15" s="34">
        <v>957</v>
      </c>
      <c r="C15" s="35">
        <f t="shared" si="0"/>
        <v>13386.490000000011</v>
      </c>
      <c r="D15" s="35">
        <v>1050.27786712854</v>
      </c>
      <c r="E15" s="35">
        <f t="shared" si="1"/>
        <v>43671.748949593755</v>
      </c>
      <c r="F15" s="35">
        <f t="shared" si="2"/>
        <v>8700.7604960495701</v>
      </c>
      <c r="H15" s="45"/>
      <c r="I15" s="45"/>
      <c r="J15" s="45"/>
      <c r="K15" s="45" t="s">
        <v>86</v>
      </c>
      <c r="L15" s="45"/>
      <c r="M15" s="45"/>
    </row>
    <row r="16" spans="1:13" ht="15">
      <c r="A16" s="34">
        <v>38</v>
      </c>
      <c r="B16" s="34">
        <v>703</v>
      </c>
      <c r="C16" s="35">
        <f t="shared" si="0"/>
        <v>19126.889999999989</v>
      </c>
      <c r="D16" s="35">
        <v>800.093096622541</v>
      </c>
      <c r="E16" s="35">
        <f t="shared" si="1"/>
        <v>1698.0088859592383</v>
      </c>
      <c r="F16" s="35">
        <f t="shared" si="2"/>
        <v>9427.0694117540825</v>
      </c>
      <c r="H16" s="45"/>
      <c r="I16" s="45"/>
      <c r="J16" s="45"/>
      <c r="K16" s="45" t="s">
        <v>93</v>
      </c>
      <c r="L16" s="45"/>
      <c r="M16" s="45"/>
    </row>
    <row r="17" spans="1:13" ht="15">
      <c r="A17" s="34">
        <v>24</v>
      </c>
      <c r="B17" s="34">
        <v>497</v>
      </c>
      <c r="C17" s="35">
        <f t="shared" si="0"/>
        <v>118542.48999999996</v>
      </c>
      <c r="D17" s="35">
        <v>594.05857973524598</v>
      </c>
      <c r="E17" s="35">
        <f t="shared" si="1"/>
        <v>61128.319894532695</v>
      </c>
      <c r="F17" s="35">
        <f t="shared" si="2"/>
        <v>9420.367900223102</v>
      </c>
      <c r="H17" s="50" t="s">
        <v>84</v>
      </c>
      <c r="I17" s="51">
        <f>J11/J13</f>
        <v>0.80317394921800545</v>
      </c>
      <c r="J17" s="45"/>
      <c r="K17" s="45" t="s">
        <v>94</v>
      </c>
      <c r="L17" s="45"/>
      <c r="M17" s="45"/>
    </row>
    <row r="18" spans="1:13" ht="15">
      <c r="A18" s="34">
        <v>28</v>
      </c>
      <c r="B18" s="34">
        <v>657</v>
      </c>
      <c r="C18" s="35">
        <f t="shared" si="0"/>
        <v>33966.489999999983</v>
      </c>
      <c r="D18" s="35">
        <v>652.92558456018799</v>
      </c>
      <c r="E18" s="35">
        <f t="shared" si="1"/>
        <v>35484.920392290871</v>
      </c>
      <c r="F18" s="35">
        <f t="shared" si="2"/>
        <v>16.600861176178533</v>
      </c>
      <c r="H18" s="45"/>
      <c r="I18" s="45"/>
      <c r="J18" s="45"/>
      <c r="K18" s="45"/>
      <c r="L18" s="45"/>
      <c r="M18" s="45"/>
    </row>
    <row r="19" spans="1:13" ht="15">
      <c r="A19" s="34">
        <v>53</v>
      </c>
      <c r="B19" s="34">
        <v>1209</v>
      </c>
      <c r="C19" s="35">
        <f t="shared" si="0"/>
        <v>135203.29000000004</v>
      </c>
      <c r="D19" s="35">
        <v>1020.84436471607</v>
      </c>
      <c r="E19" s="35">
        <f t="shared" si="1"/>
        <v>32236.178901297179</v>
      </c>
      <c r="F19" s="35">
        <f t="shared" si="2"/>
        <v>35402.543089099279</v>
      </c>
      <c r="H19" s="52" t="s">
        <v>92</v>
      </c>
      <c r="I19" s="53">
        <f>SQRT(K12)</f>
        <v>97.640155673780043</v>
      </c>
      <c r="J19" s="45"/>
      <c r="K19" s="45" t="s">
        <v>95</v>
      </c>
      <c r="L19" s="45"/>
      <c r="M19" s="45"/>
    </row>
    <row r="20" spans="1:13" ht="15">
      <c r="A20" s="34">
        <v>55</v>
      </c>
      <c r="B20" s="34">
        <v>997</v>
      </c>
      <c r="C20" s="35">
        <f t="shared" si="0"/>
        <v>24242.490000000013</v>
      </c>
      <c r="D20" s="35">
        <v>1050.27786712854</v>
      </c>
      <c r="E20" s="35">
        <f t="shared" si="1"/>
        <v>43671.748949593755</v>
      </c>
      <c r="F20" s="35">
        <f t="shared" si="2"/>
        <v>2838.531125766367</v>
      </c>
      <c r="H20" s="45"/>
      <c r="I20" s="45"/>
      <c r="J20" s="45"/>
      <c r="K20" s="45" t="s">
        <v>96</v>
      </c>
      <c r="L20" s="45"/>
      <c r="M20" s="45"/>
    </row>
    <row r="21" spans="1:13" ht="15">
      <c r="A21" s="34">
        <v>33</v>
      </c>
      <c r="B21" s="34">
        <v>844</v>
      </c>
      <c r="C21" s="35">
        <f t="shared" si="0"/>
        <v>7.2900000000002452</v>
      </c>
      <c r="D21" s="35">
        <v>726.50934059136398</v>
      </c>
      <c r="E21" s="35">
        <f t="shared" si="1"/>
        <v>13176.895487469466</v>
      </c>
      <c r="F21" s="35">
        <f t="shared" si="2"/>
        <v>13804.055048276112</v>
      </c>
      <c r="H21" s="54" t="s">
        <v>85</v>
      </c>
      <c r="I21" s="55">
        <v>214.21339581680792</v>
      </c>
      <c r="J21" s="45"/>
      <c r="K21" s="45"/>
      <c r="L21" s="45"/>
      <c r="M21" s="45"/>
    </row>
    <row r="22" spans="1:13" ht="15">
      <c r="A22" s="34">
        <v>29</v>
      </c>
      <c r="B22" s="34">
        <v>883</v>
      </c>
      <c r="C22" s="35">
        <f t="shared" si="0"/>
        <v>1738.8900000000037</v>
      </c>
      <c r="D22" s="35">
        <v>667.642335766423</v>
      </c>
      <c r="E22" s="35">
        <f t="shared" si="1"/>
        <v>30156.984347061752</v>
      </c>
      <c r="F22" s="35">
        <f t="shared" si="2"/>
        <v>46378.92354414209</v>
      </c>
      <c r="H22" s="45"/>
      <c r="I22" s="45"/>
      <c r="J22" s="45"/>
      <c r="K22" s="45"/>
      <c r="L22" s="45"/>
      <c r="M22" s="45"/>
    </row>
    <row r="23" spans="1:13" ht="45">
      <c r="A23" s="33" t="s">
        <v>72</v>
      </c>
      <c r="B23" s="33" t="s">
        <v>73</v>
      </c>
      <c r="C23" s="36" t="s">
        <v>80</v>
      </c>
      <c r="D23" s="37"/>
      <c r="E23" s="29" t="s">
        <v>65</v>
      </c>
      <c r="F23" s="30" t="s">
        <v>66</v>
      </c>
      <c r="H23" s="45"/>
      <c r="I23" s="45"/>
      <c r="J23" s="45"/>
      <c r="K23" s="45"/>
      <c r="L23" s="45"/>
      <c r="M23" s="45"/>
    </row>
    <row r="24" spans="1:13" ht="15">
      <c r="A24" s="35">
        <f>AVERAGE(A3:A22)</f>
        <v>40.799999999999997</v>
      </c>
      <c r="B24" s="35">
        <f>AVERAGE(B3:B22)</f>
        <v>841.3</v>
      </c>
      <c r="C24" s="38">
        <f>SUM(C3:C22)</f>
        <v>871860.20000000007</v>
      </c>
      <c r="D24" s="37"/>
      <c r="E24" s="39">
        <f>SUM(E3:E22)</f>
        <v>700255.39924532268</v>
      </c>
      <c r="F24" s="40">
        <f>SUM(F3:F22)</f>
        <v>171604.80075466965</v>
      </c>
      <c r="H24" s="45"/>
      <c r="I24" s="45"/>
      <c r="J24" s="45"/>
      <c r="K24" s="45"/>
      <c r="L24" s="45"/>
      <c r="M24" s="45"/>
    </row>
    <row r="25" spans="1:13">
      <c r="A25" s="58"/>
      <c r="B25" s="58"/>
    </row>
  </sheetData>
  <mergeCells count="2">
    <mergeCell ref="A1:B1"/>
    <mergeCell ref="A25:B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3" sqref="E23"/>
    </sheetView>
  </sheetViews>
  <sheetFormatPr baseColWidth="10" defaultColWidth="8.83203125" defaultRowHeight="14" x14ac:dyDescent="0"/>
  <cols>
    <col min="1" max="1" width="25.5" customWidth="1"/>
    <col min="2" max="2" width="16" customWidth="1"/>
    <col min="3" max="3" width="12.33203125" customWidth="1"/>
    <col min="4" max="4" width="11.6640625" customWidth="1"/>
    <col min="5" max="5" width="28.6640625" customWidth="1"/>
  </cols>
  <sheetData>
    <row r="1" spans="1:9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</row>
    <row r="2" spans="1:9">
      <c r="A2" s="2">
        <v>62</v>
      </c>
      <c r="B2" s="2">
        <v>1121</v>
      </c>
      <c r="C2" s="1">
        <f>(A2-$A$23)</f>
        <v>21.200000000000003</v>
      </c>
      <c r="D2" s="1">
        <f>(B2-$B$23)</f>
        <v>279.70000000000005</v>
      </c>
      <c r="E2" s="1">
        <f>C2*D2</f>
        <v>5929.6400000000021</v>
      </c>
    </row>
    <row r="3" spans="1:9">
      <c r="A3" s="2">
        <v>35</v>
      </c>
      <c r="B3" s="2">
        <v>766</v>
      </c>
      <c r="C3" s="1">
        <f t="shared" ref="C3:C21" si="0">(A3-$A$23)</f>
        <v>-5.7999999999999972</v>
      </c>
      <c r="D3" s="1">
        <f t="shared" ref="D3:D21" si="1">(B3-$B$23)</f>
        <v>-75.299999999999955</v>
      </c>
      <c r="E3" s="1">
        <f t="shared" ref="E3:E21" si="2">C3*D3</f>
        <v>436.7399999999995</v>
      </c>
    </row>
    <row r="4" spans="1:9">
      <c r="A4" s="2">
        <v>36</v>
      </c>
      <c r="B4" s="2">
        <v>701</v>
      </c>
      <c r="C4" s="1">
        <f t="shared" si="0"/>
        <v>-4.7999999999999972</v>
      </c>
      <c r="D4" s="1">
        <f t="shared" si="1"/>
        <v>-140.29999999999995</v>
      </c>
      <c r="E4" s="1">
        <f t="shared" si="2"/>
        <v>673.43999999999937</v>
      </c>
    </row>
    <row r="5" spans="1:9">
      <c r="A5" s="2">
        <v>72</v>
      </c>
      <c r="B5" s="2">
        <v>1304</v>
      </c>
      <c r="C5" s="1">
        <f t="shared" si="0"/>
        <v>31.200000000000003</v>
      </c>
      <c r="D5" s="1">
        <f t="shared" si="1"/>
        <v>462.70000000000005</v>
      </c>
      <c r="E5" s="1">
        <f t="shared" si="2"/>
        <v>14436.240000000003</v>
      </c>
    </row>
    <row r="6" spans="1:9">
      <c r="A6" s="2">
        <v>41</v>
      </c>
      <c r="B6" s="2">
        <v>832</v>
      </c>
      <c r="C6" s="1">
        <f t="shared" si="0"/>
        <v>0.20000000000000284</v>
      </c>
      <c r="D6" s="1">
        <f t="shared" si="1"/>
        <v>-9.2999999999999545</v>
      </c>
      <c r="E6" s="1">
        <f t="shared" si="2"/>
        <v>-1.8600000000000174</v>
      </c>
    </row>
    <row r="7" spans="1:9">
      <c r="A7" s="2">
        <v>39</v>
      </c>
      <c r="B7" s="2">
        <v>782</v>
      </c>
      <c r="C7" s="1">
        <f t="shared" si="0"/>
        <v>-1.7999999999999972</v>
      </c>
      <c r="D7" s="1">
        <f t="shared" si="1"/>
        <v>-59.299999999999955</v>
      </c>
      <c r="E7" s="1">
        <f t="shared" si="2"/>
        <v>106.73999999999975</v>
      </c>
    </row>
    <row r="8" spans="1:9">
      <c r="A8" s="2">
        <v>49</v>
      </c>
      <c r="B8" s="2">
        <v>977</v>
      </c>
      <c r="C8" s="1">
        <f t="shared" si="0"/>
        <v>8.2000000000000028</v>
      </c>
      <c r="D8" s="1">
        <f t="shared" si="1"/>
        <v>135.70000000000005</v>
      </c>
      <c r="E8" s="1">
        <f t="shared" si="2"/>
        <v>1112.7400000000007</v>
      </c>
      <c r="G8" s="5" t="s">
        <v>8</v>
      </c>
      <c r="H8" s="5">
        <f>E23/(19*A25*B25)</f>
        <v>0.89619972570427653</v>
      </c>
    </row>
    <row r="9" spans="1:9">
      <c r="A9" s="2">
        <v>25</v>
      </c>
      <c r="B9" s="2">
        <v>503</v>
      </c>
      <c r="C9" s="1">
        <f t="shared" si="0"/>
        <v>-15.799999999999997</v>
      </c>
      <c r="D9" s="1">
        <f t="shared" si="1"/>
        <v>-338.29999999999995</v>
      </c>
      <c r="E9" s="1">
        <f t="shared" si="2"/>
        <v>5345.1399999999985</v>
      </c>
    </row>
    <row r="10" spans="1:9">
      <c r="A10" s="2">
        <v>41</v>
      </c>
      <c r="B10" s="2">
        <v>773</v>
      </c>
      <c r="C10" s="1">
        <f t="shared" si="0"/>
        <v>0.20000000000000284</v>
      </c>
      <c r="D10" s="1">
        <f t="shared" si="1"/>
        <v>-68.299999999999955</v>
      </c>
      <c r="E10" s="1">
        <f t="shared" si="2"/>
        <v>-13.660000000000185</v>
      </c>
      <c r="G10" s="5" t="s">
        <v>9</v>
      </c>
      <c r="H10" s="5">
        <f>H8*(B25/A25)</f>
        <v>14.716751206235323</v>
      </c>
    </row>
    <row r="11" spans="1:9">
      <c r="A11" s="2">
        <v>39</v>
      </c>
      <c r="B11" s="2">
        <v>839</v>
      </c>
      <c r="C11" s="1">
        <f t="shared" si="0"/>
        <v>-1.7999999999999972</v>
      </c>
      <c r="D11" s="1">
        <f t="shared" si="1"/>
        <v>-2.2999999999999545</v>
      </c>
      <c r="E11" s="1">
        <f t="shared" si="2"/>
        <v>4.1399999999999118</v>
      </c>
      <c r="G11" s="5" t="s">
        <v>10</v>
      </c>
      <c r="H11" s="5">
        <f>B23-H10*A23</f>
        <v>240.85655078559887</v>
      </c>
    </row>
    <row r="12" spans="1:9">
      <c r="A12" s="2">
        <v>35</v>
      </c>
      <c r="B12" s="2">
        <v>893</v>
      </c>
      <c r="C12" s="1">
        <f t="shared" si="0"/>
        <v>-5.7999999999999972</v>
      </c>
      <c r="D12" s="1">
        <f t="shared" si="1"/>
        <v>51.700000000000045</v>
      </c>
      <c r="E12" s="1">
        <f t="shared" si="2"/>
        <v>-299.86000000000013</v>
      </c>
    </row>
    <row r="13" spans="1:9">
      <c r="A13" s="2">
        <v>27</v>
      </c>
      <c r="B13" s="2">
        <v>588</v>
      </c>
      <c r="C13" s="1">
        <f t="shared" si="0"/>
        <v>-13.799999999999997</v>
      </c>
      <c r="D13" s="1">
        <f t="shared" si="1"/>
        <v>-253.29999999999995</v>
      </c>
      <c r="E13" s="1">
        <f t="shared" si="2"/>
        <v>3495.5399999999986</v>
      </c>
      <c r="G13" s="5" t="s">
        <v>11</v>
      </c>
      <c r="H13" s="5">
        <f>H8^2</f>
        <v>0.80317394835242051</v>
      </c>
      <c r="I13" s="6">
        <v>0.80317394835242051</v>
      </c>
    </row>
    <row r="14" spans="1:9">
      <c r="A14" s="2">
        <v>55</v>
      </c>
      <c r="B14" s="2">
        <v>957</v>
      </c>
      <c r="C14" s="1">
        <f t="shared" si="0"/>
        <v>14.200000000000003</v>
      </c>
      <c r="D14" s="1">
        <f t="shared" si="1"/>
        <v>115.70000000000005</v>
      </c>
      <c r="E14" s="1">
        <f t="shared" si="2"/>
        <v>1642.940000000001</v>
      </c>
    </row>
    <row r="15" spans="1:9">
      <c r="A15" s="2">
        <v>38</v>
      </c>
      <c r="B15" s="2">
        <v>703</v>
      </c>
      <c r="C15" s="1">
        <f t="shared" si="0"/>
        <v>-2.7999999999999972</v>
      </c>
      <c r="D15" s="1">
        <f t="shared" si="1"/>
        <v>-138.29999999999995</v>
      </c>
      <c r="E15" s="1">
        <f t="shared" si="2"/>
        <v>387.2399999999995</v>
      </c>
    </row>
    <row r="16" spans="1:9">
      <c r="A16" s="2">
        <v>24</v>
      </c>
      <c r="B16" s="2">
        <v>497</v>
      </c>
      <c r="C16" s="1">
        <f t="shared" si="0"/>
        <v>-16.799999999999997</v>
      </c>
      <c r="D16" s="1">
        <f t="shared" si="1"/>
        <v>-344.29999999999995</v>
      </c>
      <c r="E16" s="1">
        <f t="shared" si="2"/>
        <v>5784.239999999998</v>
      </c>
    </row>
    <row r="17" spans="1:5">
      <c r="A17" s="2">
        <v>28</v>
      </c>
      <c r="B17" s="2">
        <v>657</v>
      </c>
      <c r="C17" s="1">
        <f t="shared" si="0"/>
        <v>-12.799999999999997</v>
      </c>
      <c r="D17" s="1">
        <f t="shared" si="1"/>
        <v>-184.29999999999995</v>
      </c>
      <c r="E17" s="1">
        <f t="shared" si="2"/>
        <v>2359.0399999999991</v>
      </c>
    </row>
    <row r="18" spans="1:5">
      <c r="A18" s="2">
        <v>53</v>
      </c>
      <c r="B18" s="2">
        <v>1209</v>
      </c>
      <c r="C18" s="1">
        <f t="shared" si="0"/>
        <v>12.200000000000003</v>
      </c>
      <c r="D18" s="1">
        <f t="shared" si="1"/>
        <v>367.70000000000005</v>
      </c>
      <c r="E18" s="1">
        <f t="shared" si="2"/>
        <v>4485.9400000000014</v>
      </c>
    </row>
    <row r="19" spans="1:5">
      <c r="A19" s="2">
        <v>55</v>
      </c>
      <c r="B19" s="2">
        <v>997</v>
      </c>
      <c r="C19" s="1">
        <f t="shared" si="0"/>
        <v>14.200000000000003</v>
      </c>
      <c r="D19" s="1">
        <f t="shared" si="1"/>
        <v>155.70000000000005</v>
      </c>
      <c r="E19" s="1">
        <f t="shared" si="2"/>
        <v>2210.940000000001</v>
      </c>
    </row>
    <row r="20" spans="1:5">
      <c r="A20" s="2">
        <v>33</v>
      </c>
      <c r="B20" s="2">
        <v>844</v>
      </c>
      <c r="C20" s="1">
        <f t="shared" si="0"/>
        <v>-7.7999999999999972</v>
      </c>
      <c r="D20" s="1">
        <f t="shared" si="1"/>
        <v>2.7000000000000455</v>
      </c>
      <c r="E20" s="1">
        <f t="shared" si="2"/>
        <v>-21.060000000000347</v>
      </c>
    </row>
    <row r="21" spans="1:5">
      <c r="A21" s="2">
        <v>29</v>
      </c>
      <c r="B21" s="2">
        <v>883</v>
      </c>
      <c r="C21" s="1">
        <f t="shared" si="0"/>
        <v>-11.799999999999997</v>
      </c>
      <c r="D21" s="1">
        <f t="shared" si="1"/>
        <v>41.700000000000045</v>
      </c>
      <c r="E21" s="1">
        <f t="shared" si="2"/>
        <v>-492.0600000000004</v>
      </c>
    </row>
    <row r="22" spans="1:5">
      <c r="A22" s="59" t="s">
        <v>6</v>
      </c>
      <c r="B22" s="59"/>
      <c r="C22" s="1"/>
      <c r="D22" s="1"/>
      <c r="E22" s="3" t="s">
        <v>5</v>
      </c>
    </row>
    <row r="23" spans="1:5">
      <c r="A23" s="4">
        <f>AVERAGE(A2:A21)</f>
        <v>40.799999999999997</v>
      </c>
      <c r="B23" s="4">
        <f>AVERAGE(B2:B21)</f>
        <v>841.3</v>
      </c>
      <c r="C23" s="1"/>
      <c r="D23" s="1"/>
      <c r="E23" s="4">
        <f>SUM(E2:E21)</f>
        <v>47582.200000000004</v>
      </c>
    </row>
    <row r="24" spans="1:5">
      <c r="A24" s="60" t="s">
        <v>7</v>
      </c>
      <c r="B24" s="60"/>
      <c r="C24" s="1"/>
      <c r="D24" s="1"/>
      <c r="E24" s="1"/>
    </row>
    <row r="25" spans="1:5">
      <c r="A25" s="4">
        <f>STDEV(A2:A21)</f>
        <v>13.044861864068604</v>
      </c>
      <c r="B25" s="4">
        <f>STDEV(B2:B21)</f>
        <v>214.21339581680783</v>
      </c>
    </row>
  </sheetData>
  <mergeCells count="2">
    <mergeCell ref="A22:B22"/>
    <mergeCell ref="A24:B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G21" sqref="G21"/>
    </sheetView>
  </sheetViews>
  <sheetFormatPr baseColWidth="10" defaultColWidth="11.5" defaultRowHeight="14" x14ac:dyDescent="0"/>
  <cols>
    <col min="3" max="3" width="29" customWidth="1"/>
  </cols>
  <sheetData>
    <row r="3" spans="1:10">
      <c r="A3" s="11" t="s">
        <v>55</v>
      </c>
      <c r="D3" s="12" t="s">
        <v>40</v>
      </c>
    </row>
    <row r="4" spans="1:10">
      <c r="A4" s="18" t="s">
        <v>56</v>
      </c>
      <c r="D4" s="13" t="s">
        <v>41</v>
      </c>
      <c r="E4" s="13" t="s">
        <v>42</v>
      </c>
      <c r="F4" s="13" t="s">
        <v>43</v>
      </c>
      <c r="G4" s="13" t="s">
        <v>44</v>
      </c>
      <c r="H4" s="13" t="s">
        <v>45</v>
      </c>
      <c r="I4" s="13" t="s">
        <v>46</v>
      </c>
      <c r="J4" s="13" t="s">
        <v>31</v>
      </c>
    </row>
    <row r="5" spans="1:10">
      <c r="A5" s="18" t="s">
        <v>57</v>
      </c>
      <c r="D5" s="14" t="s">
        <v>23</v>
      </c>
      <c r="E5" s="15">
        <v>240.85655</v>
      </c>
      <c r="F5" s="15">
        <v>73.383469000000005</v>
      </c>
      <c r="G5" s="15" t="s">
        <v>47</v>
      </c>
      <c r="H5" s="15">
        <v>18</v>
      </c>
      <c r="I5" s="15">
        <v>3.2821636000000001</v>
      </c>
      <c r="J5" s="15">
        <v>4.1000000000000003E-3</v>
      </c>
    </row>
    <row r="6" spans="1:10">
      <c r="A6" s="18" t="s">
        <v>58</v>
      </c>
      <c r="D6" s="14" t="s">
        <v>48</v>
      </c>
      <c r="E6" s="15">
        <v>14.716751</v>
      </c>
      <c r="F6" s="15">
        <v>1.7171656</v>
      </c>
      <c r="G6" s="15" t="s">
        <v>47</v>
      </c>
      <c r="H6" s="15">
        <v>18</v>
      </c>
      <c r="I6" s="15">
        <v>8.5703738999999999</v>
      </c>
      <c r="J6" s="15" t="s">
        <v>49</v>
      </c>
    </row>
    <row r="7" spans="1:10">
      <c r="A7" s="18" t="s">
        <v>59</v>
      </c>
      <c r="D7" s="16"/>
    </row>
    <row r="8" spans="1:10">
      <c r="A8" s="18" t="s">
        <v>60</v>
      </c>
      <c r="D8" s="12" t="s">
        <v>50</v>
      </c>
    </row>
    <row r="9" spans="1:10">
      <c r="A9" s="18" t="s">
        <v>61</v>
      </c>
      <c r="D9" s="13" t="s">
        <v>51</v>
      </c>
      <c r="E9" s="13" t="s">
        <v>45</v>
      </c>
      <c r="F9" s="13" t="s">
        <v>25</v>
      </c>
      <c r="G9" s="13" t="s">
        <v>26</v>
      </c>
      <c r="H9" s="13" t="s">
        <v>52</v>
      </c>
      <c r="I9" s="13" t="s">
        <v>31</v>
      </c>
    </row>
    <row r="10" spans="1:10">
      <c r="A10" s="18" t="s">
        <v>62</v>
      </c>
      <c r="D10" s="14" t="s">
        <v>53</v>
      </c>
      <c r="E10" s="15">
        <v>1</v>
      </c>
      <c r="F10" s="15">
        <v>700255.4</v>
      </c>
      <c r="G10" s="15">
        <v>700255.4</v>
      </c>
      <c r="H10" s="15">
        <v>73.451308999999995</v>
      </c>
      <c r="I10" s="15" t="s">
        <v>49</v>
      </c>
    </row>
    <row r="11" spans="1:10" ht="15">
      <c r="D11" s="14" t="s">
        <v>54</v>
      </c>
      <c r="E11" s="15">
        <v>18</v>
      </c>
      <c r="F11" s="15">
        <v>171604.8</v>
      </c>
      <c r="G11" s="15">
        <v>9533.6</v>
      </c>
      <c r="H11" s="17"/>
      <c r="I11" s="17"/>
    </row>
    <row r="12" spans="1:10" ht="15">
      <c r="D12" s="14" t="s">
        <v>22</v>
      </c>
      <c r="E12" s="15">
        <v>19</v>
      </c>
      <c r="F12" s="15">
        <v>871860.2</v>
      </c>
      <c r="G12" s="17"/>
      <c r="H12" s="17"/>
      <c r="I12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8" bestFit="1" customWidth="1"/>
    <col min="2" max="2" width="14.33203125" bestFit="1" customWidth="1"/>
    <col min="3" max="3" width="14.5" bestFit="1" customWidth="1"/>
    <col min="4" max="4" width="12" bestFit="1" customWidth="1"/>
    <col min="6" max="6" width="13.5" bestFit="1" customWidth="1"/>
    <col min="7" max="7" width="12" bestFit="1" customWidth="1"/>
    <col min="8" max="9" width="12.5" bestFit="1" customWidth="1"/>
  </cols>
  <sheetData>
    <row r="1" spans="1:9">
      <c r="A1" t="s">
        <v>12</v>
      </c>
    </row>
    <row r="2" spans="1:9" ht="15" thickBot="1"/>
    <row r="3" spans="1:9">
      <c r="A3" s="10" t="s">
        <v>13</v>
      </c>
      <c r="B3" s="10"/>
    </row>
    <row r="4" spans="1:9">
      <c r="A4" s="7" t="s">
        <v>14</v>
      </c>
      <c r="B4" s="7">
        <v>0.88559189786375025</v>
      </c>
    </row>
    <row r="5" spans="1:9">
      <c r="A5" s="7" t="s">
        <v>15</v>
      </c>
      <c r="B5" s="7">
        <v>0.78427300956191914</v>
      </c>
    </row>
    <row r="6" spans="1:9">
      <c r="A6" s="7" t="s">
        <v>16</v>
      </c>
      <c r="B6" s="7">
        <v>0.77158318659497316</v>
      </c>
    </row>
    <row r="7" spans="1:9">
      <c r="A7" s="7" t="s">
        <v>17</v>
      </c>
      <c r="B7" s="7">
        <v>100.09370682145064</v>
      </c>
    </row>
    <row r="8" spans="1:9" ht="15" thickBot="1">
      <c r="A8" s="8" t="s">
        <v>18</v>
      </c>
      <c r="B8" s="8">
        <v>19</v>
      </c>
    </row>
    <row r="10" spans="1:9" ht="15" thickBot="1">
      <c r="A10" t="s">
        <v>19</v>
      </c>
    </row>
    <row r="11" spans="1:9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>
      <c r="A12" s="7" t="s">
        <v>20</v>
      </c>
      <c r="B12" s="7">
        <v>1</v>
      </c>
      <c r="C12" s="7">
        <v>619191.8791095526</v>
      </c>
      <c r="D12" s="7">
        <v>619191.8791095526</v>
      </c>
      <c r="E12" s="7">
        <v>61.803305814806869</v>
      </c>
      <c r="F12" s="7">
        <v>4.625838398633799E-7</v>
      </c>
    </row>
    <row r="13" spans="1:9">
      <c r="A13" s="7" t="s">
        <v>21</v>
      </c>
      <c r="B13" s="7">
        <v>17</v>
      </c>
      <c r="C13" s="7">
        <v>170318.75246939471</v>
      </c>
      <c r="D13" s="7">
        <v>10018.750145258513</v>
      </c>
      <c r="E13" s="7"/>
      <c r="F13" s="7"/>
    </row>
    <row r="14" spans="1:9" ht="15" thickBot="1">
      <c r="A14" s="8" t="s">
        <v>22</v>
      </c>
      <c r="B14" s="8">
        <v>18</v>
      </c>
      <c r="C14" s="8">
        <v>789510.6315789473</v>
      </c>
      <c r="D14" s="8"/>
      <c r="E14" s="8"/>
      <c r="F14" s="8"/>
    </row>
    <row r="15" spans="1:9" ht="15" thickBot="1"/>
    <row r="16" spans="1:9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>
      <c r="A17" s="7" t="s">
        <v>23</v>
      </c>
      <c r="B17" s="7">
        <v>232.19434804164598</v>
      </c>
      <c r="C17" s="7">
        <v>79.017168429329146</v>
      </c>
      <c r="D17" s="7">
        <v>2.9385303555810713</v>
      </c>
      <c r="E17" s="7">
        <v>9.1804786663356834E-3</v>
      </c>
      <c r="F17" s="7">
        <v>65.482695173168366</v>
      </c>
      <c r="G17" s="7">
        <v>398.90600091012357</v>
      </c>
      <c r="H17" s="7">
        <v>65.482695173168366</v>
      </c>
      <c r="I17" s="7">
        <v>398.90600091012357</v>
      </c>
    </row>
    <row r="18" spans="1:9" ht="15" thickBot="1">
      <c r="A18" s="8">
        <v>62</v>
      </c>
      <c r="B18" s="8">
        <v>14.977861256244996</v>
      </c>
      <c r="C18" s="8">
        <v>1.90521481694866</v>
      </c>
      <c r="D18" s="8">
        <v>7.8615078588529608</v>
      </c>
      <c r="E18" s="8">
        <v>4.625838398633799E-7</v>
      </c>
      <c r="F18" s="8">
        <v>10.958209356327862</v>
      </c>
      <c r="G18" s="8">
        <v>18.997513156162128</v>
      </c>
      <c r="H18" s="8">
        <v>10.958209356327862</v>
      </c>
      <c r="I18" s="8">
        <v>18.997513156162128</v>
      </c>
    </row>
    <row r="22" spans="1:9">
      <c r="A22" t="s">
        <v>36</v>
      </c>
    </row>
    <row r="23" spans="1:9" ht="15" thickBot="1"/>
    <row r="24" spans="1:9">
      <c r="A24" s="9" t="s">
        <v>37</v>
      </c>
      <c r="B24" s="9" t="s">
        <v>38</v>
      </c>
      <c r="C24" s="9" t="s">
        <v>39</v>
      </c>
    </row>
    <row r="25" spans="1:9">
      <c r="A25" s="7">
        <v>1</v>
      </c>
      <c r="B25" s="7">
        <v>756.41949201022078</v>
      </c>
      <c r="C25" s="7">
        <v>9.5805079897792211</v>
      </c>
    </row>
    <row r="26" spans="1:9">
      <c r="A26" s="7">
        <v>2</v>
      </c>
      <c r="B26" s="7">
        <v>771.39735326646587</v>
      </c>
      <c r="C26" s="7">
        <v>-70.397353266465871</v>
      </c>
    </row>
    <row r="27" spans="1:9">
      <c r="A27" s="7">
        <v>3</v>
      </c>
      <c r="B27" s="7">
        <v>1310.6003584912858</v>
      </c>
      <c r="C27" s="7">
        <v>-6.6003584912857605</v>
      </c>
    </row>
    <row r="28" spans="1:9">
      <c r="A28" s="7">
        <v>4</v>
      </c>
      <c r="B28" s="7">
        <v>846.28665954769076</v>
      </c>
      <c r="C28" s="7">
        <v>-14.286659547690761</v>
      </c>
    </row>
    <row r="29" spans="1:9">
      <c r="A29" s="7">
        <v>5</v>
      </c>
      <c r="B29" s="7">
        <v>816.3309370352008</v>
      </c>
      <c r="C29" s="7">
        <v>-34.330937035200805</v>
      </c>
    </row>
    <row r="30" spans="1:9">
      <c r="A30" s="7">
        <v>6</v>
      </c>
      <c r="B30" s="7">
        <v>966.10954959765081</v>
      </c>
      <c r="C30" s="7">
        <v>10.890450402349188</v>
      </c>
    </row>
    <row r="31" spans="1:9">
      <c r="A31" s="7">
        <v>7</v>
      </c>
      <c r="B31" s="7">
        <v>606.64087944777089</v>
      </c>
      <c r="C31" s="7">
        <v>-103.64087944777089</v>
      </c>
    </row>
    <row r="32" spans="1:9">
      <c r="A32" s="7">
        <v>8</v>
      </c>
      <c r="B32" s="7">
        <v>846.28665954769076</v>
      </c>
      <c r="C32" s="7">
        <v>-73.286659547690761</v>
      </c>
    </row>
    <row r="33" spans="1:3">
      <c r="A33" s="7">
        <v>9</v>
      </c>
      <c r="B33" s="7">
        <v>816.3309370352008</v>
      </c>
      <c r="C33" s="7">
        <v>22.669062964799195</v>
      </c>
    </row>
    <row r="34" spans="1:3">
      <c r="A34" s="7">
        <v>10</v>
      </c>
      <c r="B34" s="7">
        <v>756.41949201022078</v>
      </c>
      <c r="C34" s="7">
        <v>136.58050798977922</v>
      </c>
    </row>
    <row r="35" spans="1:3">
      <c r="A35" s="7">
        <v>11</v>
      </c>
      <c r="B35" s="7">
        <v>636.59660196026084</v>
      </c>
      <c r="C35" s="7">
        <v>-48.596601960260841</v>
      </c>
    </row>
    <row r="36" spans="1:3">
      <c r="A36" s="7">
        <v>12</v>
      </c>
      <c r="B36" s="7">
        <v>1055.9767171351209</v>
      </c>
      <c r="C36" s="7">
        <v>-98.976717135120907</v>
      </c>
    </row>
    <row r="37" spans="1:3">
      <c r="A37" s="7">
        <v>13</v>
      </c>
      <c r="B37" s="7">
        <v>801.35307577895583</v>
      </c>
      <c r="C37" s="7">
        <v>-98.353075778955827</v>
      </c>
    </row>
    <row r="38" spans="1:3">
      <c r="A38" s="7">
        <v>14</v>
      </c>
      <c r="B38" s="7">
        <v>591.66301819152591</v>
      </c>
      <c r="C38" s="7">
        <v>-94.663018191525907</v>
      </c>
    </row>
    <row r="39" spans="1:3">
      <c r="A39" s="7">
        <v>15</v>
      </c>
      <c r="B39" s="7">
        <v>651.57446321650582</v>
      </c>
      <c r="C39" s="7">
        <v>5.4255367834941808</v>
      </c>
    </row>
    <row r="40" spans="1:3">
      <c r="A40" s="7">
        <v>16</v>
      </c>
      <c r="B40" s="7">
        <v>1026.0209946226307</v>
      </c>
      <c r="C40" s="7">
        <v>182.97900537736928</v>
      </c>
    </row>
    <row r="41" spans="1:3">
      <c r="A41" s="7">
        <v>17</v>
      </c>
      <c r="B41" s="7">
        <v>1055.9767171351209</v>
      </c>
      <c r="C41" s="7">
        <v>-58.976717135120907</v>
      </c>
    </row>
    <row r="42" spans="1:3">
      <c r="A42" s="7">
        <v>18</v>
      </c>
      <c r="B42" s="7">
        <v>726.46376949773082</v>
      </c>
      <c r="C42" s="7">
        <v>117.53623050226918</v>
      </c>
    </row>
    <row r="43" spans="1:3" ht="15" thickBot="1">
      <c r="A43" s="8">
        <v>19</v>
      </c>
      <c r="B43" s="8">
        <v>666.5523244727508</v>
      </c>
      <c r="C43" s="8">
        <v>216.4476755272492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Dev</vt:lpstr>
      <vt:lpstr>Least Squares Regression</vt:lpstr>
      <vt:lpstr>Correlation, slope, &amp; Intercept</vt:lpstr>
      <vt:lpstr>StatCrunch Regression</vt:lpstr>
      <vt:lpstr>Excel Regression</vt:lpstr>
    </vt:vector>
  </TitlesOfParts>
  <Company>Duquesne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Lectern</dc:creator>
  <cp:lastModifiedBy>Lisa Over</cp:lastModifiedBy>
  <dcterms:created xsi:type="dcterms:W3CDTF">2016-09-15T12:46:19Z</dcterms:created>
  <dcterms:modified xsi:type="dcterms:W3CDTF">2017-11-13T22:25:32Z</dcterms:modified>
</cp:coreProperties>
</file>