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8705"/>
  <workbookPr autoCompressPictures="0"/>
  <bookViews>
    <workbookView xWindow="240" yWindow="0" windowWidth="25360" windowHeight="14540"/>
  </bookViews>
  <sheets>
    <sheet name="Basic Practice Exercise 4, 5" sheetId="9" r:id="rId1"/>
    <sheet name="Fixed Mortgages" sheetId="1" r:id="rId2"/>
    <sheet name="Monthly Sales" sheetId="2" r:id="rId3"/>
    <sheet name="Cell Phone Use" sheetId="3" r:id="rId4"/>
    <sheet name="Proportion of Women" sheetId="4" r:id="rId5"/>
    <sheet name="Highway Speeds" sheetId="7" r:id="rId6"/>
    <sheet name="Computer Prices" sheetId="5" r:id="rId7"/>
    <sheet name="Retailer Services" sheetId="8" r:id="rId8"/>
    <sheet name="Movie Viewers" sheetId="6" r:id="rId9"/>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9" l="1"/>
  <c r="E18" i="9"/>
  <c r="D18" i="9"/>
  <c r="E17" i="9"/>
  <c r="D17" i="9"/>
  <c r="F13" i="9"/>
  <c r="H13" i="9"/>
  <c r="G13" i="9"/>
  <c r="E13" i="9"/>
  <c r="F12" i="9"/>
  <c r="H12" i="9"/>
  <c r="G12" i="9"/>
  <c r="E12" i="9"/>
  <c r="F11" i="9"/>
  <c r="H11" i="9"/>
  <c r="G11" i="9"/>
  <c r="E11" i="9"/>
  <c r="F8" i="9"/>
  <c r="E8" i="9"/>
  <c r="F7" i="9"/>
  <c r="E7" i="9"/>
  <c r="F6" i="9"/>
  <c r="E6" i="9"/>
  <c r="B14" i="8"/>
  <c r="B13" i="8"/>
  <c r="B8" i="8"/>
  <c r="B18" i="5"/>
  <c r="B17" i="5"/>
  <c r="B16" i="7"/>
  <c r="B15" i="7"/>
  <c r="B10" i="7"/>
  <c r="B10" i="8"/>
  <c r="B12" i="7"/>
  <c r="B13" i="7"/>
  <c r="B14" i="4"/>
  <c r="B10" i="6"/>
  <c r="B12" i="6"/>
  <c r="B15" i="6"/>
  <c r="B16" i="6"/>
  <c r="B12" i="5"/>
  <c r="B14" i="5"/>
  <c r="B15" i="5"/>
  <c r="G3" i="4"/>
  <c r="H3" i="4"/>
  <c r="B8" i="4"/>
  <c r="B10" i="4"/>
  <c r="B13" i="4"/>
  <c r="B25" i="4"/>
  <c r="B27" i="4"/>
  <c r="B30" i="4"/>
  <c r="B31" i="4"/>
  <c r="B8" i="3"/>
  <c r="B10" i="3"/>
  <c r="B13" i="3"/>
  <c r="B14" i="3"/>
  <c r="B7" i="2"/>
  <c r="B9" i="2"/>
  <c r="B10" i="2"/>
  <c r="B12" i="2"/>
  <c r="B13" i="2"/>
  <c r="B7" i="1"/>
  <c r="B9" i="1"/>
  <c r="B10" i="1"/>
  <c r="B12" i="1"/>
  <c r="B13" i="1"/>
</calcChain>
</file>

<file path=xl/sharedStrings.xml><?xml version="1.0" encoding="utf-8"?>
<sst xmlns="http://schemas.openxmlformats.org/spreadsheetml/2006/main" count="235" uniqueCount="72">
  <si>
    <t>Do not reject the null hypothesis. There is not enough evidence from the data, at a 5% level of significance, to conclude that the average rate of 30-year fixed loans differs from 4.27%.</t>
  </si>
  <si>
    <t>P-VALUE</t>
  </si>
  <si>
    <t>TEST STATISTIC</t>
  </si>
  <si>
    <t>SAMPLE STANDARD DEVIATION</t>
  </si>
  <si>
    <t>SAMPLE MEAN</t>
  </si>
  <si>
    <t>SAMPLE SIZE n</t>
  </si>
  <si>
    <t>ALPHA</t>
  </si>
  <si>
    <t>POPULATION MEAN</t>
  </si>
  <si>
    <t>Rates</t>
  </si>
  <si>
    <t>At a 5% level of significance, test if the average mortgage rate differs from 4.27%.</t>
  </si>
  <si>
    <r>
      <t>Rates on 30-year fixed mortgages continue to be at historic lows (</t>
    </r>
    <r>
      <rPr>
        <i/>
        <sz val="16"/>
        <color theme="1"/>
        <rFont val="Calibri"/>
        <family val="2"/>
        <scheme val="minor"/>
      </rPr>
      <t>Chron Business News,</t>
    </r>
    <r>
      <rPr>
        <sz val="16"/>
        <color theme="1"/>
        <rFont val="Calibri"/>
        <family val="2"/>
        <scheme val="minor"/>
      </rPr>
      <t xml:space="preserve"> September 23, 2010). According to Freddie Mac, the average rate for 30-year fixed loans for the week was 4.27%. An economist wants to test if there is any change in the mortgage rates in the following week. She searches the Internet for 30-year fixed loans in the following week and reports the rates offered by seven banks as: 4.25%, 4.125%, 4.375%, 4.50%, 4.75%, 4.375%, and 4.875%. Assume that rates are normally distributed.</t>
    </r>
  </si>
  <si>
    <t xml:space="preserve">Do not reject the null hypothesis. There is not enough evidence from the data, at a 5% level of significance, to conclude that the average monthly sales differ from $130,000. </t>
  </si>
  <si>
    <t>Sqft</t>
  </si>
  <si>
    <t>Sales</t>
  </si>
  <si>
    <t>Test whether average sales differ from $130,000 at a 5% level of significance.</t>
  </si>
  <si>
    <t>An entrepreneur examines monthly sales (in $1,000s) for 40 convenience stores in Rhode Island. </t>
  </si>
  <si>
    <t>SAMPLE PROPORTION</t>
  </si>
  <si>
    <t>POPULATION PROPORTION</t>
  </si>
  <si>
    <t>At a 5% level of significance, test whether the proportion of Americans who solely use cell phones to make phone calls differs from 25%.</t>
  </si>
  <si>
    <r>
      <t>A Pew Research study finds that 25% of Americans use only a cell phone, and no land line, for making phone calls (</t>
    </r>
    <r>
      <rPr>
        <i/>
        <sz val="16"/>
        <color theme="1"/>
        <rFont val="Calibri"/>
        <family val="2"/>
        <scheme val="minor"/>
      </rPr>
      <t>The Wall Street Journal</t>
    </r>
    <r>
      <rPr>
        <sz val="16"/>
        <color theme="1"/>
        <rFont val="Calibri"/>
        <family val="2"/>
        <scheme val="minor"/>
      </rPr>
      <t>, October 14, 2010). A year later, a researcher samples 200 Americans and finds that 60 of them use only cell phones for making phone calls.</t>
    </r>
  </si>
  <si>
    <t>Nonwhite</t>
  </si>
  <si>
    <t>Male</t>
  </si>
  <si>
    <t>White</t>
  </si>
  <si>
    <t>Female</t>
  </si>
  <si>
    <t>Reject the null hypothesis. There is enough evidence from the data, at a 5% level of significance, to conclude that the the proportion of whites is greater than 50%.</t>
  </si>
  <si>
    <t>CRITICAL VALUE</t>
  </si>
  <si>
    <t>SAMPLE SIZE (n)</t>
  </si>
  <si>
    <t>At the 5% level of significance, determine if the proportion of whites in Tara’s firm is more than 50%.</t>
  </si>
  <si>
    <t>Do not reject the null hypothesis. There is not enough evidence from the data, at a 5% level of significance, to conclude that the the proportion of women differs from 30%.</t>
  </si>
  <si>
    <t>At the 5% level of significance, determine if the proportion of women in Tara’s firm is different from 30%.</t>
  </si>
  <si>
    <t>COUNT OF WHITES</t>
  </si>
  <si>
    <t>COUNT OF WOMEN</t>
  </si>
  <si>
    <t>Ethnicity</t>
  </si>
  <si>
    <t>Gender</t>
  </si>
  <si>
    <t>Do not reject the null hypothesis. There is not enough evidence from the data, at a 5% level of significance, to conclude that the average price of small computers is less than $350. Larger computer companies should not be concerned.</t>
  </si>
  <si>
    <t>At the 5% significance level, should the larger computer companies be concerned?</t>
  </si>
  <si>
    <t>Population is normal</t>
  </si>
  <si>
    <t>Sample Prices</t>
  </si>
  <si>
    <t>What assumption regarding the distribution of the price of small computers is necessary to test the analyst’s claim?</t>
  </si>
  <si>
    <t>The production company’s expectation of more than 30% of viewers returning to the theatres for the same movie is unsupported by the data.</t>
  </si>
  <si>
    <t>Repeat the analysis at a 10% level of significance.</t>
  </si>
  <si>
    <t>At a 5% level of significance, test if more than 30% of the viewers will return to see the movie again.</t>
  </si>
  <si>
    <t>A movie production company is releasing a movie with the hopes of many viewers returning to see the movie in the theater for a second time. Their target is to have 30 million viewers, and they want more than 30% of the viewers to return to see the movie again. They show the movie to a test audience of 200 people, and after the movie they asked them if they would see the movie in theaters again. Of the test audience, 65 people said they would see the movie again.</t>
  </si>
  <si>
    <t>Do not reject the null hypothesis. There is not enough evidence from the data, at a 10% level of significance, to conclude that the proportion of viewer who return to see the movie again is greater than 30%.</t>
  </si>
  <si>
    <t>Do not reject the null hypothesis. There is not enough evidence from the data, at a 5% level of significance, to conclude that the proportion of Americans who solely use cell phones to make phone calls differs from 23%.</t>
  </si>
  <si>
    <t>Reject the null hypothesis. There is enough evidence from the data, at a 10% level of significance, to conclude that the average speed on this section of Interstate 95 is greater than the speed limit of 64 mph.</t>
  </si>
  <si>
    <t>CRITICAL VALUE(S)</t>
  </si>
  <si>
    <t>Highway Speeds</t>
  </si>
  <si>
    <t>At α = 0.10, are the officer’s concerns warranted?</t>
  </si>
  <si>
    <t>The speed limit on this portion of Interstate 95 is 64 mph. Specify the competing hypotheses in order to determine if the average speed is greater than the speed limit.</t>
  </si>
  <si>
    <t>A police officer is concerned about speeds on a certain section of Interstate 95. The data accompanying this exercise show the speeds of 40 cars on a Saturday afternoon.</t>
  </si>
  <si>
    <t>At a 5% level of significance, test if the retailer needs to improve its services.</t>
  </si>
  <si>
    <t>A retailer is looking to evaluate its customer service. Management has determined that if the retailer wants to stay competitive, then it will have to have at least an 91% satisfaction rate among its customers. Management will take corrective actions if the satisfaction rate falls below 91%. A survey of 1,450 customers showed that 1,305 were satisfied with their customer service.</t>
  </si>
  <si>
    <r>
      <t>Small, energy-efficient, Internet-centric, new computers are increasingly gaining popularity (</t>
    </r>
    <r>
      <rPr>
        <i/>
        <sz val="16"/>
        <color theme="1"/>
        <rFont val="Calibri"/>
        <family val="2"/>
        <scheme val="minor"/>
      </rPr>
      <t>New York Times</t>
    </r>
    <r>
      <rPr>
        <sz val="16"/>
        <color theme="1"/>
        <rFont val="Calibri"/>
        <family val="2"/>
        <scheme val="minor"/>
      </rPr>
      <t>, July 20, 2008). These computers, often called netbooks, have scant onboard memory and are intended largely for surfing websites and checking e-mail. Some of the biggest companies are wary of the new breed of computers because their low price could threaten PC makers’ already thin profit margins. An analyst comments that the larger companies have a cause for concern since the mean price of these small computers has fallen below $350. She examines six popular brands of these small computers and records their retail prices.</t>
    </r>
  </si>
  <si>
    <t>Do not reject the null hypothesis. There is not enough evidence from the data, at a 5% level of significance, to conclude that less than 91% of customers are satisfied. Management does not need to take corrective action.</t>
  </si>
  <si>
    <t>Consider the following hypotheses:</t>
  </si>
  <si>
    <t>x-bar</t>
  </si>
  <si>
    <t>s</t>
  </si>
  <si>
    <t>n</t>
  </si>
  <si>
    <t>Test Stat</t>
  </si>
  <si>
    <t>p-value</t>
  </si>
  <si>
    <r>
      <t>H</t>
    </r>
    <r>
      <rPr>
        <vertAlign val="subscript"/>
        <sz val="12"/>
        <color theme="1"/>
        <rFont val="Cambria"/>
      </rPr>
      <t>0</t>
    </r>
    <r>
      <rPr>
        <i/>
        <sz val="12"/>
        <color theme="1"/>
        <rFont val="Cambria"/>
      </rPr>
      <t>: μ</t>
    </r>
    <r>
      <rPr>
        <sz val="12"/>
        <color theme="1"/>
        <rFont val="Cambria"/>
      </rPr>
      <t xml:space="preserve"> ≤ 210; </t>
    </r>
    <r>
      <rPr>
        <i/>
        <sz val="12"/>
        <color theme="1"/>
        <rFont val="Cambria"/>
      </rPr>
      <t>H</t>
    </r>
    <r>
      <rPr>
        <i/>
        <vertAlign val="subscript"/>
        <sz val="12"/>
        <color theme="1"/>
        <rFont val="Cambria"/>
      </rPr>
      <t>A</t>
    </r>
    <r>
      <rPr>
        <i/>
        <sz val="12"/>
        <color theme="1"/>
        <rFont val="Cambria"/>
      </rPr>
      <t>: μ &gt;</t>
    </r>
    <r>
      <rPr>
        <sz val="12"/>
        <color theme="1"/>
        <rFont val="Cambria"/>
      </rPr>
      <t xml:space="preserve"> 210</t>
    </r>
  </si>
  <si>
    <r>
      <t xml:space="preserve">Approximate the </t>
    </r>
    <r>
      <rPr>
        <i/>
        <sz val="12"/>
        <color theme="1"/>
        <rFont val="Cambria"/>
      </rPr>
      <t>p</t>
    </r>
    <r>
      <rPr>
        <sz val="12"/>
        <color theme="1"/>
        <rFont val="Cambria"/>
      </rPr>
      <t>-value for this test based on the following sample information.</t>
    </r>
  </si>
  <si>
    <t>t.dist()</t>
  </si>
  <si>
    <t>p-value/2</t>
  </si>
  <si>
    <r>
      <t>H</t>
    </r>
    <r>
      <rPr>
        <vertAlign val="subscript"/>
        <sz val="12"/>
        <color theme="1"/>
        <rFont val="Cambria"/>
      </rPr>
      <t>0</t>
    </r>
    <r>
      <rPr>
        <i/>
        <sz val="12"/>
        <color theme="1"/>
        <rFont val="Cambria"/>
      </rPr>
      <t>: μ</t>
    </r>
    <r>
      <rPr>
        <sz val="12"/>
        <color theme="1"/>
        <rFont val="Cambria"/>
      </rPr>
      <t xml:space="preserve"> = 12; </t>
    </r>
    <r>
      <rPr>
        <i/>
        <sz val="12"/>
        <color theme="1"/>
        <rFont val="Cambria"/>
      </rPr>
      <t>H</t>
    </r>
    <r>
      <rPr>
        <i/>
        <vertAlign val="subscript"/>
        <sz val="12"/>
        <color theme="1"/>
        <rFont val="Cambria"/>
      </rPr>
      <t>A</t>
    </r>
    <r>
      <rPr>
        <i/>
        <sz val="12"/>
        <color theme="1"/>
        <rFont val="Cambria"/>
      </rPr>
      <t>: μ ≠ 12</t>
    </r>
  </si>
  <si>
    <t>p-bar</t>
  </si>
  <si>
    <r>
      <t>H</t>
    </r>
    <r>
      <rPr>
        <vertAlign val="subscript"/>
        <sz val="12"/>
        <color theme="1"/>
        <rFont val="Cambria"/>
      </rPr>
      <t>0</t>
    </r>
    <r>
      <rPr>
        <i/>
        <sz val="12"/>
        <color theme="1"/>
        <rFont val="Cambria"/>
      </rPr>
      <t>: p</t>
    </r>
    <r>
      <rPr>
        <sz val="12"/>
        <color theme="1"/>
        <rFont val="Cambria"/>
      </rPr>
      <t xml:space="preserve"> ≤ 0.5; </t>
    </r>
    <r>
      <rPr>
        <i/>
        <sz val="12"/>
        <color theme="1"/>
        <rFont val="Cambria"/>
      </rPr>
      <t>H</t>
    </r>
    <r>
      <rPr>
        <i/>
        <vertAlign val="subscript"/>
        <sz val="12"/>
        <color theme="1"/>
        <rFont val="Cambria"/>
      </rPr>
      <t>A</t>
    </r>
    <r>
      <rPr>
        <i/>
        <sz val="12"/>
        <color theme="1"/>
        <rFont val="Cambria"/>
      </rPr>
      <t>: p &gt;</t>
    </r>
    <r>
      <rPr>
        <sz val="12"/>
        <color theme="1"/>
        <rFont val="Cambria"/>
      </rPr>
      <t xml:space="preserve"> 0.5</t>
    </r>
  </si>
  <si>
    <t>According to a report on workforce diversity, about 60% of the employees in high-tech firms in Silicon Valley are white and about 20% are Asian (http://moneycnn.com, November 9, 2011). Women, along with blacks and Hispanics, are highly underrepresented. Just about 28% of all employees are women, with blacks and Hispanics, accounting for only about 15% of the workforce. Tara Jones is a recent college graduate, working for a large high-tech firm in Silicon Valley. She wants to determine if her firm faces the same diversity as in the report. She collects gender and ethnicity information on 50 employees in her firm. A random sample of the data is shown in the accompanying table.</t>
  </si>
  <si>
    <t>Exercise 5</t>
  </si>
  <si>
    <t>Exercise 4</t>
  </si>
  <si>
    <r>
      <t xml:space="preserve">A company decided to test the hypothesis that the average time a company’s employees are spending to check their private e-mails at work is more than 6 minutes. A random sample of 40 employees were selected and they averaged 6.6 minutes with a standard deviation of 1.7 minutes. The α is set to 0.05. The </t>
    </r>
    <r>
      <rPr>
        <i/>
        <sz val="12"/>
        <color theme="1"/>
        <rFont val="Times New Roman"/>
      </rPr>
      <t>p</t>
    </r>
    <r>
      <rPr>
        <sz val="12"/>
        <color theme="1"/>
        <rFont val="Times New Roman"/>
      </rPr>
      <t>-value for this hypothesis test would be ______.</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</si>
</sst>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quot;$&quot;#,##0;[Red]\-&quot;$&quot;#,##0"/>
    <numFmt numFmtId="164" formatCode="0.0000"/>
    <numFmt numFmtId="165" formatCode="0.000"/>
    <numFmt numFmtId="166" formatCode="&quot;$&quot;#,##0;[Red]&quot;$&quot;#,##0"/>
    <numFmt numFmtId="167" formatCode="&quot;$&quot;#,##0.00;[Red]&quot;$&quot;#,##0.00"/>
    <numFmt numFmtId="168" formatCode="&quot;$&quot;#,##0"/>
  </numFmts>
  <fonts count="21"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6"/>
      <color theme="1"/>
      <name val="Calibri"/>
      <family val="2"/>
      <scheme val="minor"/>
    </font>
    <font>
      <b/>
      <sz val="16"/>
      <color theme="1"/>
      <name val="Calibri"/>
      <family val="2"/>
      <scheme val="minor"/>
    </font>
    <font>
      <i/>
      <sz val="16"/>
      <color theme="1"/>
      <name val="Calibri"/>
      <family val="2"/>
      <scheme val="minor"/>
    </font>
    <font>
      <sz val="16"/>
      <color indexed="8"/>
      <name val="Calibri"/>
      <family val="2"/>
    </font>
    <font>
      <sz val="16"/>
      <color theme="1"/>
      <name val="Calibri"/>
      <family val="2"/>
    </font>
    <font>
      <b/>
      <sz val="16"/>
      <color indexed="8"/>
      <name val="Calibri"/>
      <family val="2"/>
    </font>
    <font>
      <sz val="10"/>
      <name val="Arial"/>
      <family val="2"/>
    </font>
    <font>
      <b/>
      <sz val="12"/>
      <color theme="1"/>
      <name val="Calibri"/>
      <family val="2"/>
      <scheme val="minor"/>
    </font>
    <font>
      <sz val="12"/>
      <color theme="1"/>
      <name val="Cambria"/>
    </font>
    <font>
      <i/>
      <sz val="12"/>
      <color theme="1"/>
      <name val="Cambria"/>
    </font>
    <font>
      <vertAlign val="subscript"/>
      <sz val="12"/>
      <color theme="1"/>
      <name val="Cambria"/>
    </font>
    <font>
      <i/>
      <vertAlign val="subscript"/>
      <sz val="12"/>
      <color theme="1"/>
      <name val="Cambria"/>
    </font>
    <font>
      <sz val="12"/>
      <name val="Calibri"/>
      <scheme val="minor"/>
    </font>
    <font>
      <u/>
      <sz val="12"/>
      <color theme="10"/>
      <name val="Calibri"/>
      <family val="2"/>
      <scheme val="minor"/>
    </font>
    <font>
      <u/>
      <sz val="12"/>
      <color theme="11"/>
      <name val="Calibri"/>
      <family val="2"/>
      <scheme val="minor"/>
    </font>
    <font>
      <sz val="12"/>
      <color theme="1"/>
      <name val="Times New Roman"/>
    </font>
    <font>
      <i/>
      <sz val="12"/>
      <color theme="1"/>
      <name val="Times New Roman"/>
    </font>
  </fonts>
  <fills count="8">
    <fill>
      <patternFill patternType="none"/>
    </fill>
    <fill>
      <patternFill patternType="gray125"/>
    </fill>
    <fill>
      <patternFill patternType="solid">
        <fgColor rgb="FFFFFFCC"/>
      </patternFill>
    </fill>
    <fill>
      <patternFill patternType="solid">
        <fgColor theme="5" tint="0.79998168889431442"/>
        <bgColor indexed="65"/>
      </patternFill>
    </fill>
    <fill>
      <patternFill patternType="solid">
        <fgColor theme="6" tint="0.79998168889431442"/>
        <bgColor indexed="65"/>
      </patternFill>
    </fill>
    <fill>
      <patternFill patternType="solid">
        <fgColor theme="5" tint="0.59999389629810485"/>
        <bgColor indexed="65"/>
      </patternFill>
    </fill>
    <fill>
      <patternFill patternType="solid">
        <fgColor theme="7" tint="0.59999389629810485"/>
        <bgColor indexed="65"/>
      </patternFill>
    </fill>
    <fill>
      <patternFill patternType="solid">
        <fgColor theme="9" tint="0.59999389629810485"/>
        <bgColor indexed="65"/>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
      <left/>
      <right/>
      <top style="thin">
        <color rgb="FFB2B2B2"/>
      </top>
      <bottom/>
      <diagonal/>
    </border>
  </borders>
  <cellStyleXfs count="20">
    <xf numFmtId="0" fontId="0" fillId="0" borderId="0"/>
    <xf numFmtId="0" fontId="3" fillId="2" borderId="1" applyNumberFormat="0" applyFont="0" applyAlignment="0" applyProtection="0"/>
    <xf numFmtId="0" fontId="3" fillId="3" borderId="0" applyNumberFormat="0" applyBorder="0" applyAlignment="0" applyProtection="0"/>
    <xf numFmtId="0" fontId="3" fillId="4" borderId="0" applyNumberFormat="0" applyBorder="0" applyAlignment="0" applyProtection="0"/>
    <xf numFmtId="0" fontId="2" fillId="2" borderId="1" applyNumberFormat="0" applyFont="0" applyAlignment="0" applyProtection="0"/>
    <xf numFmtId="0" fontId="2" fillId="4" borderId="0" applyNumberFormat="0" applyBorder="0" applyAlignment="0" applyProtection="0"/>
    <xf numFmtId="0" fontId="2" fillId="3" borderId="0" applyNumberFormat="0" applyBorder="0" applyAlignment="0" applyProtection="0"/>
    <xf numFmtId="0" fontId="10" fillId="0" borderId="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2" borderId="1" applyNumberFormat="0" applyFont="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58">
    <xf numFmtId="0" fontId="0" fillId="0" borderId="0" xfId="0"/>
    <xf numFmtId="0" fontId="0" fillId="0" borderId="0" xfId="0" applyAlignment="1">
      <alignment horizontal="right"/>
    </xf>
    <xf numFmtId="0" fontId="4" fillId="2" borderId="1" xfId="1" applyFont="1" applyAlignment="1">
      <alignment horizontal="left" wrapText="1"/>
    </xf>
    <xf numFmtId="0" fontId="4" fillId="0" borderId="0" xfId="0" applyFont="1"/>
    <xf numFmtId="164" fontId="4" fillId="4" borderId="0" xfId="3" applyNumberFormat="1" applyFont="1" applyAlignment="1">
      <alignment horizontal="center"/>
    </xf>
    <xf numFmtId="0" fontId="4" fillId="0" borderId="0" xfId="0" applyFont="1" applyAlignment="1">
      <alignment horizontal="right"/>
    </xf>
    <xf numFmtId="2" fontId="4" fillId="3" borderId="0" xfId="2" applyNumberFormat="1" applyFont="1" applyAlignment="1">
      <alignment horizontal="center"/>
    </xf>
    <xf numFmtId="0" fontId="4" fillId="0" borderId="0" xfId="0" applyFont="1" applyAlignment="1">
      <alignment horizontal="center"/>
    </xf>
    <xf numFmtId="164" fontId="4" fillId="0" borderId="0" xfId="0" applyNumberFormat="1" applyFont="1" applyAlignment="1">
      <alignment horizontal="center"/>
    </xf>
    <xf numFmtId="0" fontId="4" fillId="0" borderId="2" xfId="0" applyFont="1" applyBorder="1" applyAlignment="1">
      <alignment horizontal="center"/>
    </xf>
    <xf numFmtId="165" fontId="4" fillId="0" borderId="0" xfId="0" applyNumberFormat="1" applyFont="1" applyAlignment="1">
      <alignment horizontal="center"/>
    </xf>
    <xf numFmtId="165" fontId="4" fillId="3" borderId="0" xfId="2" applyNumberFormat="1" applyFont="1" applyAlignment="1">
      <alignment horizontal="center"/>
    </xf>
    <xf numFmtId="0" fontId="4" fillId="4" borderId="0" xfId="3" applyFont="1" applyAlignment="1">
      <alignment horizontal="center"/>
    </xf>
    <xf numFmtId="0" fontId="5" fillId="0" borderId="2" xfId="0" applyFont="1" applyBorder="1" applyAlignment="1">
      <alignment horizontal="center"/>
    </xf>
    <xf numFmtId="0" fontId="4" fillId="0" borderId="0" xfId="0" applyFont="1" applyAlignment="1">
      <alignment wrapText="1"/>
    </xf>
    <xf numFmtId="0" fontId="7" fillId="0" borderId="2" xfId="0" applyFont="1" applyFill="1" applyBorder="1" applyAlignment="1">
      <alignment horizontal="center"/>
    </xf>
    <xf numFmtId="0" fontId="8" fillId="0" borderId="0" xfId="0" applyFont="1"/>
    <xf numFmtId="166" fontId="4" fillId="0" borderId="0" xfId="0" applyNumberFormat="1" applyFont="1" applyAlignment="1">
      <alignment horizontal="center"/>
    </xf>
    <xf numFmtId="0" fontId="9" fillId="0" borderId="2" xfId="0" applyFont="1" applyFill="1" applyBorder="1" applyAlignment="1">
      <alignment horizontal="center"/>
    </xf>
    <xf numFmtId="0" fontId="8" fillId="0" borderId="0" xfId="0" applyFont="1" applyAlignment="1">
      <alignment wrapText="1"/>
    </xf>
    <xf numFmtId="165" fontId="4" fillId="0" borderId="0" xfId="0" applyNumberFormat="1" applyFont="1"/>
    <xf numFmtId="2" fontId="4" fillId="0" borderId="0" xfId="0" applyNumberFormat="1" applyFont="1" applyAlignment="1">
      <alignment horizontal="center"/>
    </xf>
    <xf numFmtId="0" fontId="4" fillId="0" borderId="0" xfId="0" applyNumberFormat="1" applyFont="1" applyAlignment="1">
      <alignment horizontal="center"/>
    </xf>
    <xf numFmtId="0" fontId="0" fillId="0" borderId="0" xfId="0" applyAlignment="1">
      <alignment horizontal="center"/>
    </xf>
    <xf numFmtId="165" fontId="4" fillId="4" borderId="0" xfId="3" applyNumberFormat="1" applyFont="1" applyAlignment="1">
      <alignment horizontal="center"/>
    </xf>
    <xf numFmtId="0" fontId="4" fillId="3" borderId="0" xfId="2" applyFont="1" applyAlignment="1">
      <alignment horizontal="center"/>
    </xf>
    <xf numFmtId="0" fontId="4" fillId="0" borderId="0" xfId="0" applyFont="1" applyAlignment="1"/>
    <xf numFmtId="167" fontId="4" fillId="0" borderId="0" xfId="0" applyNumberFormat="1" applyFont="1" applyAlignment="1">
      <alignment horizontal="center"/>
    </xf>
    <xf numFmtId="168" fontId="4" fillId="0" borderId="2" xfId="0" applyNumberFormat="1" applyFont="1" applyBorder="1" applyAlignment="1">
      <alignment horizontal="center"/>
    </xf>
    <xf numFmtId="0" fontId="4" fillId="2" borderId="1" xfId="1" applyFont="1" applyAlignment="1">
      <alignment horizontal="right"/>
    </xf>
    <xf numFmtId="0" fontId="4" fillId="0" borderId="2" xfId="0" applyFont="1" applyBorder="1"/>
    <xf numFmtId="0" fontId="4" fillId="0" borderId="0" xfId="0" applyFont="1" applyAlignment="1">
      <alignment horizontal="justify" vertical="center" wrapText="1"/>
    </xf>
    <xf numFmtId="168" fontId="4" fillId="0" borderId="0" xfId="0" applyNumberFormat="1" applyFont="1" applyAlignment="1">
      <alignment horizontal="center"/>
    </xf>
    <xf numFmtId="6" fontId="4" fillId="0" borderId="0" xfId="0" applyNumberFormat="1" applyFont="1" applyAlignment="1">
      <alignment horizontal="center" vertical="center" wrapText="1"/>
    </xf>
    <xf numFmtId="0" fontId="4" fillId="2" borderId="1" xfId="1" applyFont="1" applyAlignment="1">
      <alignment wrapText="1"/>
    </xf>
    <xf numFmtId="164" fontId="4" fillId="4" borderId="0" xfId="5" applyNumberFormat="1" applyFont="1" applyAlignment="1">
      <alignment horizontal="center"/>
    </xf>
    <xf numFmtId="2" fontId="4" fillId="3" borderId="0" xfId="6" applyNumberFormat="1" applyFont="1" applyAlignment="1">
      <alignment horizontal="center"/>
    </xf>
    <xf numFmtId="1" fontId="4" fillId="0" borderId="0" xfId="0" applyNumberFormat="1" applyFont="1" applyAlignment="1">
      <alignment horizontal="center"/>
    </xf>
    <xf numFmtId="165" fontId="4" fillId="3" borderId="0" xfId="6" applyNumberFormat="1" applyFont="1" applyAlignment="1">
      <alignment horizontal="center"/>
    </xf>
    <xf numFmtId="0" fontId="4" fillId="4" borderId="0" xfId="5" applyFont="1" applyAlignment="1">
      <alignment horizontal="center"/>
    </xf>
    <xf numFmtId="0" fontId="5" fillId="0" borderId="0" xfId="0" applyFont="1"/>
    <xf numFmtId="0" fontId="12" fillId="0" borderId="0" xfId="0" applyFont="1" applyAlignment="1">
      <alignment horizontal="left" vertical="center" indent="1"/>
    </xf>
    <xf numFmtId="0" fontId="11" fillId="5" borderId="2" xfId="8" applyFont="1" applyBorder="1" applyAlignment="1">
      <alignment horizontal="center"/>
    </xf>
    <xf numFmtId="0" fontId="13" fillId="0" borderId="0" xfId="0" applyFont="1" applyAlignment="1">
      <alignment horizontal="left" vertical="center" indent="1"/>
    </xf>
    <xf numFmtId="0" fontId="0" fillId="0" borderId="2" xfId="0" applyBorder="1" applyAlignment="1">
      <alignment horizontal="center"/>
    </xf>
    <xf numFmtId="2" fontId="0" fillId="0" borderId="2" xfId="0" applyNumberFormat="1" applyBorder="1" applyAlignment="1">
      <alignment horizontal="center"/>
    </xf>
    <xf numFmtId="164" fontId="0" fillId="0" borderId="2" xfId="0" applyNumberFormat="1" applyBorder="1" applyAlignment="1">
      <alignment horizontal="center"/>
    </xf>
    <xf numFmtId="0" fontId="12" fillId="0" borderId="0" xfId="0" applyFont="1" applyAlignment="1">
      <alignment horizontal="left" vertical="center" indent="4"/>
    </xf>
    <xf numFmtId="0" fontId="11" fillId="7" borderId="2" xfId="10" applyFont="1" applyBorder="1" applyAlignment="1">
      <alignment horizontal="center"/>
    </xf>
    <xf numFmtId="164" fontId="16" fillId="2" borderId="1" xfId="11" applyNumberFormat="1" applyFont="1" applyAlignment="1">
      <alignment horizontal="center"/>
    </xf>
    <xf numFmtId="0" fontId="11" fillId="6" borderId="2" xfId="9" applyFont="1" applyBorder="1" applyAlignment="1">
      <alignment horizontal="center"/>
    </xf>
    <xf numFmtId="0" fontId="4" fillId="2" borderId="3" xfId="1" applyFont="1" applyBorder="1" applyAlignment="1">
      <alignment horizontal="left" wrapText="1"/>
    </xf>
    <xf numFmtId="0" fontId="4" fillId="2" borderId="0" xfId="1" applyFont="1" applyBorder="1" applyAlignment="1">
      <alignment horizontal="left" wrapText="1"/>
    </xf>
    <xf numFmtId="0" fontId="4" fillId="2" borderId="3" xfId="1" applyFont="1" applyBorder="1" applyAlignment="1">
      <alignment wrapText="1"/>
    </xf>
    <xf numFmtId="0" fontId="4" fillId="2" borderId="0" xfId="1" applyFont="1" applyBorder="1" applyAlignment="1">
      <alignment wrapText="1"/>
    </xf>
    <xf numFmtId="0" fontId="4" fillId="2" borderId="3" xfId="4" applyFont="1" applyBorder="1" applyAlignment="1">
      <alignment horizontal="left" wrapText="1"/>
    </xf>
    <xf numFmtId="0" fontId="4" fillId="2" borderId="0" xfId="4" applyFont="1" applyBorder="1" applyAlignment="1">
      <alignment horizontal="left" wrapText="1"/>
    </xf>
    <xf numFmtId="0" fontId="19" fillId="0" borderId="0" xfId="0" applyFont="1" applyAlignment="1">
      <alignment wrapText="1"/>
    </xf>
  </cellXfs>
  <cellStyles count="20">
    <cellStyle name="20% - Accent2" xfId="2" builtinId="34"/>
    <cellStyle name="20% - Accent2 2" xfId="6"/>
    <cellStyle name="20% - Accent3" xfId="3" builtinId="38"/>
    <cellStyle name="20% - Accent3 2" xfId="5"/>
    <cellStyle name="40% - Accent2" xfId="8" builtinId="35"/>
    <cellStyle name="40% - Accent4" xfId="9" builtinId="43"/>
    <cellStyle name="40% - Accent6" xfId="10" builtinId="51"/>
    <cellStyle name="Followed Hyperlink" xfId="13" builtinId="9" hidden="1"/>
    <cellStyle name="Followed Hyperlink" xfId="15" builtinId="9" hidden="1"/>
    <cellStyle name="Followed Hyperlink" xfId="17" builtinId="9" hidden="1"/>
    <cellStyle name="Followed Hyperlink" xfId="19" builtinId="9" hidden="1"/>
    <cellStyle name="Hyperlink" xfId="12" builtinId="8" hidden="1"/>
    <cellStyle name="Hyperlink" xfId="14" builtinId="8" hidden="1"/>
    <cellStyle name="Hyperlink" xfId="16" builtinId="8" hidden="1"/>
    <cellStyle name="Hyperlink" xfId="18" builtinId="8" hidden="1"/>
    <cellStyle name="Normal" xfId="0" builtinId="0"/>
    <cellStyle name="Normal 2" xfId="7"/>
    <cellStyle name="Note" xfId="1" builtinId="10"/>
    <cellStyle name="Note 2" xfId="4"/>
    <cellStyle name="Note 3" xf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59999389629810485"/>
  </sheetPr>
  <dimension ref="A1:H18"/>
  <sheetViews>
    <sheetView tabSelected="1" workbookViewId="0">
      <selection activeCell="C2" sqref="C2"/>
    </sheetView>
  </sheetViews>
  <sheetFormatPr baseColWidth="10" defaultRowHeight="15" x14ac:dyDescent="0"/>
  <cols>
    <col min="1" max="1" width="72.1640625" customWidth="1"/>
    <col min="4" max="4" width="12.33203125" customWidth="1"/>
    <col min="5" max="5" width="13" customWidth="1"/>
  </cols>
  <sheetData>
    <row r="1" spans="1:8">
      <c r="A1" t="s">
        <v>70</v>
      </c>
    </row>
    <row r="2" spans="1:8" ht="75">
      <c r="A2" s="57" t="s">
        <v>71</v>
      </c>
      <c r="B2">
        <f>1-_xlfn.T.DIST(2.23,39,1)</f>
        <v>1.5787295773057486E-2</v>
      </c>
    </row>
    <row r="3" spans="1:8">
      <c r="A3" s="57"/>
    </row>
    <row r="4" spans="1:8">
      <c r="A4" t="s">
        <v>69</v>
      </c>
    </row>
    <row r="5" spans="1:8">
      <c r="A5" s="41" t="s">
        <v>55</v>
      </c>
      <c r="B5" s="42" t="s">
        <v>56</v>
      </c>
      <c r="C5" s="42" t="s">
        <v>57</v>
      </c>
      <c r="D5" s="42" t="s">
        <v>58</v>
      </c>
      <c r="E5" s="42" t="s">
        <v>59</v>
      </c>
      <c r="F5" s="42" t="s">
        <v>60</v>
      </c>
    </row>
    <row r="6" spans="1:8" ht="17">
      <c r="A6" s="43" t="s">
        <v>61</v>
      </c>
      <c r="B6" s="44">
        <v>216</v>
      </c>
      <c r="C6" s="44">
        <v>26</v>
      </c>
      <c r="D6" s="44">
        <v>40</v>
      </c>
      <c r="E6" s="45">
        <f>(216-210)/(26/SQRT(40))</f>
        <v>1.4595127662315597</v>
      </c>
      <c r="F6" s="46">
        <f>_xlfn.T.DIST.RT(1.46,39)</f>
        <v>7.6149620361014303E-2</v>
      </c>
    </row>
    <row r="7" spans="1:8">
      <c r="A7" s="41" t="s">
        <v>62</v>
      </c>
      <c r="B7" s="44">
        <v>216</v>
      </c>
      <c r="C7" s="44">
        <v>26</v>
      </c>
      <c r="D7" s="44">
        <v>80</v>
      </c>
      <c r="E7" s="45">
        <f>(216-210)/(26/SQRT(80))</f>
        <v>2.0640627484613443</v>
      </c>
      <c r="F7" s="46">
        <f>_xlfn.T.DIST.RT(2.06,79)</f>
        <v>2.1345653690047511E-2</v>
      </c>
    </row>
    <row r="8" spans="1:8">
      <c r="A8" s="41"/>
      <c r="B8" s="44">
        <v>216</v>
      </c>
      <c r="C8" s="44">
        <v>16</v>
      </c>
      <c r="D8" s="44">
        <v>40</v>
      </c>
      <c r="E8" s="45">
        <f>(216-210)/(16/SQRT(40))</f>
        <v>2.3717082451262845</v>
      </c>
      <c r="F8" s="46">
        <f>_xlfn.T.DIST.RT(2.37,39)</f>
        <v>1.1414917948594215E-2</v>
      </c>
    </row>
    <row r="9" spans="1:8">
      <c r="A9" s="47"/>
      <c r="B9" s="23"/>
      <c r="C9" s="23"/>
      <c r="D9" s="23"/>
      <c r="E9" s="23"/>
      <c r="F9" s="23"/>
    </row>
    <row r="10" spans="1:8">
      <c r="A10" s="41" t="s">
        <v>55</v>
      </c>
      <c r="B10" s="42" t="s">
        <v>56</v>
      </c>
      <c r="C10" s="42" t="s">
        <v>57</v>
      </c>
      <c r="D10" s="42" t="s">
        <v>58</v>
      </c>
      <c r="E10" s="42" t="s">
        <v>59</v>
      </c>
      <c r="F10" s="42" t="s">
        <v>60</v>
      </c>
      <c r="G10" s="48" t="s">
        <v>63</v>
      </c>
      <c r="H10" s="48" t="s">
        <v>64</v>
      </c>
    </row>
    <row r="11" spans="1:8" ht="17">
      <c r="A11" s="43" t="s">
        <v>65</v>
      </c>
      <c r="B11" s="44">
        <v>11</v>
      </c>
      <c r="C11" s="44">
        <v>3.2</v>
      </c>
      <c r="D11" s="44">
        <v>36</v>
      </c>
      <c r="E11" s="45">
        <f>(11-12)/(3.2/SQRT(36))</f>
        <v>-1.875</v>
      </c>
      <c r="F11" s="46">
        <f>_xlfn.T.DIST.2T(1.88,35)</f>
        <v>6.8452353846648883E-2</v>
      </c>
      <c r="G11" s="49">
        <f>_xlfn.T.DIST(-1.88, 35, 1)</f>
        <v>3.4226176923324442E-2</v>
      </c>
      <c r="H11" s="49">
        <f>F11/2</f>
        <v>3.4226176923324442E-2</v>
      </c>
    </row>
    <row r="12" spans="1:8">
      <c r="A12" s="41" t="s">
        <v>62</v>
      </c>
      <c r="B12" s="44">
        <v>11</v>
      </c>
      <c r="C12" s="44">
        <v>2.8</v>
      </c>
      <c r="D12" s="44">
        <v>36</v>
      </c>
      <c r="E12" s="45">
        <f>(11-12)/(2.8/SQRT(36))</f>
        <v>-2.1428571428571432</v>
      </c>
      <c r="F12" s="46">
        <f>_xlfn.T.DIST.2T(2.14,35)</f>
        <v>3.9403319846312686E-2</v>
      </c>
      <c r="G12" s="49">
        <f>_xlfn.T.DIST(-2.14, 35, 1)</f>
        <v>1.9701659923156343E-2</v>
      </c>
      <c r="H12" s="49">
        <f>F12/2</f>
        <v>1.9701659923156343E-2</v>
      </c>
    </row>
    <row r="13" spans="1:8">
      <c r="B13" s="44">
        <v>11</v>
      </c>
      <c r="C13" s="44">
        <v>2.8</v>
      </c>
      <c r="D13" s="44">
        <v>49</v>
      </c>
      <c r="E13" s="45">
        <f>(11-12)/(2.8/SQRT(49))</f>
        <v>-2.5</v>
      </c>
      <c r="F13" s="46">
        <f>_xlfn.T.DIST.2T(2.5,48)</f>
        <v>1.5889690934237581E-2</v>
      </c>
      <c r="G13" s="49">
        <f>_xlfn.T.DIST(-2.5,48, 1)</f>
        <v>7.9448454671187906E-3</v>
      </c>
      <c r="H13" s="49">
        <f>F13/2</f>
        <v>7.9448454671187906E-3</v>
      </c>
    </row>
    <row r="14" spans="1:8">
      <c r="A14" s="47"/>
      <c r="B14" s="23"/>
      <c r="C14" s="23"/>
      <c r="D14" s="23"/>
      <c r="E14" s="23"/>
      <c r="F14" s="23"/>
    </row>
    <row r="15" spans="1:8">
      <c r="A15" s="47"/>
    </row>
    <row r="16" spans="1:8">
      <c r="A16" s="41" t="s">
        <v>55</v>
      </c>
      <c r="B16" s="50" t="s">
        <v>66</v>
      </c>
      <c r="C16" s="50" t="s">
        <v>58</v>
      </c>
      <c r="D16" s="50" t="s">
        <v>59</v>
      </c>
      <c r="E16" s="50" t="s">
        <v>60</v>
      </c>
    </row>
    <row r="17" spans="1:5" ht="17">
      <c r="A17" s="43" t="s">
        <v>67</v>
      </c>
      <c r="B17" s="44">
        <v>0.55000000000000004</v>
      </c>
      <c r="C17" s="44">
        <v>50</v>
      </c>
      <c r="D17" s="45">
        <f>(0.55 - 0.5)/SQRT((0.5*0.5)/50)</f>
        <v>0.70710678118654813</v>
      </c>
      <c r="E17" s="46">
        <f>1-_xlfn.NORM.S.DIST(0.71, 1)</f>
        <v>0.23885206808998671</v>
      </c>
    </row>
    <row r="18" spans="1:5">
      <c r="A18" s="41" t="s">
        <v>62</v>
      </c>
      <c r="B18" s="44">
        <v>0.55000000000000004</v>
      </c>
      <c r="C18" s="44">
        <v>200</v>
      </c>
      <c r="D18" s="45">
        <f>(0.55 - 0.5)/SQRT((0.5*0.5)/200)</f>
        <v>1.4142135623730963</v>
      </c>
      <c r="E18" s="46">
        <f>1-_xlfn.NORM.S.DIST(1.41, 1)</f>
        <v>7.9269841453392442E-2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499984740745262"/>
  </sheetPr>
  <dimension ref="A1:E15"/>
  <sheetViews>
    <sheetView workbookViewId="0">
      <selection activeCell="A2" sqref="A2"/>
    </sheetView>
  </sheetViews>
  <sheetFormatPr baseColWidth="10" defaultColWidth="11" defaultRowHeight="15" x14ac:dyDescent="0"/>
  <cols>
    <col min="1" max="1" width="92.5" customWidth="1"/>
    <col min="2" max="2" width="11.1640625" customWidth="1"/>
    <col min="5" max="5" width="11" style="1" customWidth="1"/>
  </cols>
  <sheetData>
    <row r="1" spans="1:5" ht="140">
      <c r="A1" s="14" t="s">
        <v>10</v>
      </c>
      <c r="B1" s="3"/>
      <c r="C1" s="3"/>
      <c r="D1" s="3"/>
    </row>
    <row r="2" spans="1:5" ht="20">
      <c r="A2" s="3" t="s">
        <v>9</v>
      </c>
      <c r="B2" s="3"/>
      <c r="E2" s="13" t="s">
        <v>8</v>
      </c>
    </row>
    <row r="3" spans="1:5" ht="20">
      <c r="B3" s="3"/>
      <c r="E3" s="9">
        <v>4.25</v>
      </c>
    </row>
    <row r="4" spans="1:5" ht="20">
      <c r="A4" s="5" t="s">
        <v>7</v>
      </c>
      <c r="B4" s="7">
        <v>4.2699999999999996</v>
      </c>
      <c r="E4" s="9">
        <v>4.125</v>
      </c>
    </row>
    <row r="5" spans="1:5" ht="20">
      <c r="A5" s="5" t="s">
        <v>6</v>
      </c>
      <c r="B5" s="12">
        <v>0.05</v>
      </c>
      <c r="E5" s="9">
        <v>4.375</v>
      </c>
    </row>
    <row r="6" spans="1:5" ht="20">
      <c r="A6" s="5" t="s">
        <v>5</v>
      </c>
      <c r="B6" s="7">
        <v>7</v>
      </c>
      <c r="E6" s="9">
        <v>4.5</v>
      </c>
    </row>
    <row r="7" spans="1:5" ht="20">
      <c r="A7" s="5" t="s">
        <v>25</v>
      </c>
      <c r="B7" s="11">
        <f>_xlfn.T.INV.2T(0.05, 6)</f>
        <v>2.4469118511449697</v>
      </c>
      <c r="E7" s="9">
        <v>4.75</v>
      </c>
    </row>
    <row r="8" spans="1:5" ht="20">
      <c r="A8" s="5"/>
      <c r="B8" s="7"/>
      <c r="E8" s="9">
        <v>4.375</v>
      </c>
    </row>
    <row r="9" spans="1:5" ht="20">
      <c r="A9" s="5" t="s">
        <v>4</v>
      </c>
      <c r="B9" s="10">
        <f>AVERAGE(E3:E9)</f>
        <v>4.4642857142857144</v>
      </c>
      <c r="E9" s="9">
        <v>4.875</v>
      </c>
    </row>
    <row r="10" spans="1:5" ht="20">
      <c r="A10" s="5" t="s">
        <v>3</v>
      </c>
      <c r="B10" s="8">
        <f>_xlfn.STDEV.S(E3:E9)</f>
        <v>0.2672612419124244</v>
      </c>
      <c r="C10" s="3"/>
      <c r="D10" s="3"/>
    </row>
    <row r="11" spans="1:5" ht="20">
      <c r="A11" s="5"/>
      <c r="B11" s="7"/>
      <c r="C11" s="3"/>
      <c r="D11" s="3"/>
    </row>
    <row r="12" spans="1:5" ht="20">
      <c r="A12" s="5" t="s">
        <v>2</v>
      </c>
      <c r="B12" s="6">
        <f>(4.464-4.27)/(0.2673/SQRT(7))</f>
        <v>1.920223547873299</v>
      </c>
      <c r="C12" s="3"/>
      <c r="D12" s="3"/>
    </row>
    <row r="13" spans="1:5" ht="20">
      <c r="A13" s="5" t="s">
        <v>1</v>
      </c>
      <c r="B13" s="4">
        <f>_xlfn.T.DIST.2T(1.92,6)</f>
        <v>0.10326612931761221</v>
      </c>
      <c r="C13" s="3"/>
      <c r="D13" s="3"/>
    </row>
    <row r="14" spans="1:5" ht="20">
      <c r="B14" s="3"/>
      <c r="C14" s="3"/>
      <c r="D14" s="3"/>
      <c r="E14"/>
    </row>
    <row r="15" spans="1:5" ht="60">
      <c r="A15" s="2" t="s">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499984740745262"/>
  </sheetPr>
  <dimension ref="A1:G43"/>
  <sheetViews>
    <sheetView workbookViewId="0">
      <selection activeCell="A2" sqref="A2"/>
    </sheetView>
  </sheetViews>
  <sheetFormatPr baseColWidth="10" defaultColWidth="11" defaultRowHeight="20" x14ac:dyDescent="0"/>
  <cols>
    <col min="1" max="1" width="66.83203125" customWidth="1"/>
    <col min="2" max="2" width="15" customWidth="1"/>
    <col min="7" max="7" width="26.1640625" style="7" customWidth="1"/>
  </cols>
  <sheetData>
    <row r="1" spans="1:7" ht="40">
      <c r="A1" s="19" t="s">
        <v>15</v>
      </c>
      <c r="B1" s="19"/>
      <c r="C1" s="16"/>
      <c r="D1" s="16"/>
      <c r="E1" s="16"/>
      <c r="F1" s="16"/>
    </row>
    <row r="2" spans="1:7" ht="40">
      <c r="A2" s="19" t="s">
        <v>14</v>
      </c>
      <c r="B2" s="16"/>
      <c r="C2" s="16"/>
      <c r="D2" s="16"/>
      <c r="E2" s="16"/>
      <c r="F2" s="16"/>
    </row>
    <row r="3" spans="1:7">
      <c r="B3" s="16"/>
      <c r="C3" s="16"/>
      <c r="D3" s="16"/>
      <c r="E3" s="18" t="s">
        <v>13</v>
      </c>
      <c r="F3" s="18" t="s">
        <v>12</v>
      </c>
      <c r="G3"/>
    </row>
    <row r="4" spans="1:7">
      <c r="A4" s="5" t="s">
        <v>7</v>
      </c>
      <c r="B4" s="17">
        <v>130000</v>
      </c>
      <c r="C4" s="16"/>
      <c r="D4" s="16"/>
      <c r="E4" s="15">
        <v>145</v>
      </c>
      <c r="F4" s="15">
        <v>1810</v>
      </c>
      <c r="G4"/>
    </row>
    <row r="5" spans="1:7">
      <c r="A5" s="5" t="s">
        <v>6</v>
      </c>
      <c r="B5" s="12">
        <v>0.05</v>
      </c>
      <c r="C5" s="16"/>
      <c r="D5" s="16"/>
      <c r="E5" s="15">
        <v>160</v>
      </c>
      <c r="F5" s="15">
        <v>2500</v>
      </c>
      <c r="G5"/>
    </row>
    <row r="6" spans="1:7">
      <c r="A6" s="5" t="s">
        <v>5</v>
      </c>
      <c r="B6" s="7">
        <v>40</v>
      </c>
      <c r="C6" s="16"/>
      <c r="D6" s="16"/>
      <c r="E6" s="15">
        <v>80</v>
      </c>
      <c r="F6" s="15">
        <v>1010</v>
      </c>
      <c r="G6"/>
    </row>
    <row r="7" spans="1:7">
      <c r="A7" s="5" t="s">
        <v>25</v>
      </c>
      <c r="B7" s="11">
        <f>_xlfn.T.INV.2T(0.05,39)</f>
        <v>2.0226909200367595</v>
      </c>
      <c r="E7" s="15">
        <v>180</v>
      </c>
      <c r="F7" s="15">
        <v>2170</v>
      </c>
      <c r="G7"/>
    </row>
    <row r="8" spans="1:7">
      <c r="A8" s="5"/>
      <c r="B8" s="7"/>
      <c r="C8" s="16"/>
      <c r="D8" s="16"/>
      <c r="E8" s="15">
        <v>140</v>
      </c>
      <c r="F8" s="15">
        <v>2310</v>
      </c>
      <c r="G8"/>
    </row>
    <row r="9" spans="1:7">
      <c r="A9" s="5" t="s">
        <v>4</v>
      </c>
      <c r="B9" s="17">
        <f>AVERAGE(E4:E43)*1000</f>
        <v>132625</v>
      </c>
      <c r="C9" s="16"/>
      <c r="D9" s="16"/>
      <c r="E9" s="15">
        <v>110</v>
      </c>
      <c r="F9" s="15">
        <v>1320</v>
      </c>
      <c r="G9"/>
    </row>
    <row r="10" spans="1:7">
      <c r="A10" s="5" t="s">
        <v>3</v>
      </c>
      <c r="B10" s="17">
        <f>_xlfn.STDEV.S(E4:E43)*1000</f>
        <v>30106.381894363039</v>
      </c>
      <c r="C10" s="16"/>
      <c r="D10" s="16"/>
      <c r="E10" s="15">
        <v>120</v>
      </c>
      <c r="F10" s="15">
        <v>1130</v>
      </c>
      <c r="G10"/>
    </row>
    <row r="11" spans="1:7">
      <c r="A11" s="5"/>
      <c r="B11" s="7"/>
      <c r="C11" s="16"/>
      <c r="D11" s="16"/>
      <c r="E11" s="15">
        <v>115</v>
      </c>
      <c r="F11" s="15">
        <v>1500</v>
      </c>
      <c r="G11"/>
    </row>
    <row r="12" spans="1:7">
      <c r="A12" s="5" t="s">
        <v>2</v>
      </c>
      <c r="B12" s="6">
        <f>(132625-130000)/(30106/SQRT(40))</f>
        <v>0.55145013339148319</v>
      </c>
      <c r="C12" s="16"/>
      <c r="D12" s="16"/>
      <c r="E12" s="15">
        <v>130</v>
      </c>
      <c r="F12" s="15">
        <v>1950</v>
      </c>
      <c r="G12"/>
    </row>
    <row r="13" spans="1:7">
      <c r="A13" s="5" t="s">
        <v>1</v>
      </c>
      <c r="B13" s="4">
        <f>_xlfn.T.DIST.2T(0.55,39)</f>
        <v>0.58545572537117962</v>
      </c>
      <c r="C13" s="16"/>
      <c r="D13" s="16"/>
      <c r="E13" s="15">
        <v>80</v>
      </c>
      <c r="F13" s="15">
        <v>1010</v>
      </c>
      <c r="G13"/>
    </row>
    <row r="14" spans="1:7">
      <c r="B14" s="3"/>
      <c r="C14" s="16"/>
      <c r="D14" s="16"/>
      <c r="E14" s="15">
        <v>110</v>
      </c>
      <c r="F14" s="15">
        <v>1770</v>
      </c>
      <c r="G14"/>
    </row>
    <row r="15" spans="1:7" ht="23" customHeight="1">
      <c r="A15" s="51" t="s">
        <v>11</v>
      </c>
      <c r="B15" s="16"/>
      <c r="C15" s="16"/>
      <c r="D15" s="16"/>
      <c r="E15" s="15">
        <v>140</v>
      </c>
      <c r="F15" s="15">
        <v>1840</v>
      </c>
      <c r="G15"/>
    </row>
    <row r="16" spans="1:7">
      <c r="A16" s="52"/>
      <c r="B16" s="16"/>
      <c r="C16" s="16"/>
      <c r="D16" s="16"/>
      <c r="E16" s="15">
        <v>145</v>
      </c>
      <c r="F16" s="15">
        <v>2330</v>
      </c>
      <c r="G16"/>
    </row>
    <row r="17" spans="1:7">
      <c r="A17" s="52"/>
      <c r="B17" s="16"/>
      <c r="C17" s="16"/>
      <c r="D17" s="16"/>
      <c r="E17" s="15">
        <v>140</v>
      </c>
      <c r="F17" s="15">
        <v>2490</v>
      </c>
      <c r="G17"/>
    </row>
    <row r="18" spans="1:7">
      <c r="A18" s="52"/>
      <c r="B18" s="16"/>
      <c r="C18" s="16"/>
      <c r="D18" s="16"/>
      <c r="E18" s="15">
        <v>120</v>
      </c>
      <c r="F18" s="15">
        <v>1550</v>
      </c>
      <c r="G18"/>
    </row>
    <row r="19" spans="1:7">
      <c r="A19" s="16"/>
      <c r="B19" s="16"/>
      <c r="C19" s="16"/>
      <c r="D19" s="16"/>
      <c r="E19" s="15">
        <v>130</v>
      </c>
      <c r="F19" s="15">
        <v>1900</v>
      </c>
      <c r="G19"/>
    </row>
    <row r="20" spans="1:7">
      <c r="A20" s="16"/>
      <c r="B20" s="16"/>
      <c r="C20" s="16"/>
      <c r="D20" s="16"/>
      <c r="E20" s="15">
        <v>215</v>
      </c>
      <c r="F20" s="15">
        <v>2320</v>
      </c>
      <c r="G20"/>
    </row>
    <row r="21" spans="1:7">
      <c r="A21" s="16"/>
      <c r="B21" s="16"/>
      <c r="C21" s="16"/>
      <c r="D21" s="16"/>
      <c r="E21" s="15">
        <v>120</v>
      </c>
      <c r="F21" s="15">
        <v>1700</v>
      </c>
      <c r="G21"/>
    </row>
    <row r="22" spans="1:7">
      <c r="A22" s="16"/>
      <c r="B22" s="16"/>
      <c r="C22" s="16"/>
      <c r="D22" s="16"/>
      <c r="E22" s="15">
        <v>190</v>
      </c>
      <c r="F22" s="15">
        <v>2500</v>
      </c>
      <c r="G22"/>
    </row>
    <row r="23" spans="1:7">
      <c r="A23" s="16"/>
      <c r="B23" s="16"/>
      <c r="C23" s="16"/>
      <c r="D23" s="16"/>
      <c r="E23" s="15">
        <v>170</v>
      </c>
      <c r="F23" s="15">
        <v>2380</v>
      </c>
      <c r="G23"/>
    </row>
    <row r="24" spans="1:7">
      <c r="A24" s="16"/>
      <c r="B24" s="16"/>
      <c r="C24" s="16"/>
      <c r="D24" s="16"/>
      <c r="E24" s="15">
        <v>160</v>
      </c>
      <c r="F24" s="15">
        <v>1880</v>
      </c>
      <c r="G24"/>
    </row>
    <row r="25" spans="1:7">
      <c r="A25" s="16"/>
      <c r="B25" s="16"/>
      <c r="C25" s="16"/>
      <c r="D25" s="16"/>
      <c r="E25" s="15">
        <v>130</v>
      </c>
      <c r="F25" s="15">
        <v>1780</v>
      </c>
      <c r="G25"/>
    </row>
    <row r="26" spans="1:7">
      <c r="A26" s="16"/>
      <c r="B26" s="16"/>
      <c r="C26" s="16"/>
      <c r="D26" s="16"/>
      <c r="E26" s="15">
        <v>120</v>
      </c>
      <c r="F26" s="15">
        <v>1610</v>
      </c>
      <c r="G26"/>
    </row>
    <row r="27" spans="1:7">
      <c r="A27" s="16"/>
      <c r="B27" s="16"/>
      <c r="C27" s="16"/>
      <c r="D27" s="16"/>
      <c r="E27" s="15">
        <v>90</v>
      </c>
      <c r="F27" s="15">
        <v>1230</v>
      </c>
      <c r="G27"/>
    </row>
    <row r="28" spans="1:7">
      <c r="A28" s="16"/>
      <c r="B28" s="16"/>
      <c r="C28" s="16"/>
      <c r="D28" s="16"/>
      <c r="E28" s="15">
        <v>140</v>
      </c>
      <c r="F28" s="15">
        <v>1920</v>
      </c>
      <c r="G28"/>
    </row>
    <row r="29" spans="1:7">
      <c r="A29" s="16"/>
      <c r="B29" s="16"/>
      <c r="C29" s="16"/>
      <c r="D29" s="16"/>
      <c r="E29" s="15">
        <v>100</v>
      </c>
      <c r="F29" s="15">
        <v>1260</v>
      </c>
      <c r="G29"/>
    </row>
    <row r="30" spans="1:7">
      <c r="A30" s="16"/>
      <c r="B30" s="16"/>
      <c r="C30" s="16"/>
      <c r="D30" s="16"/>
      <c r="E30" s="15">
        <v>100</v>
      </c>
      <c r="F30" s="15">
        <v>1260</v>
      </c>
      <c r="G30"/>
    </row>
    <row r="31" spans="1:7">
      <c r="A31" s="16"/>
      <c r="B31" s="16"/>
      <c r="C31" s="16"/>
      <c r="D31" s="16"/>
      <c r="E31" s="15">
        <v>190</v>
      </c>
      <c r="F31" s="15">
        <v>2470</v>
      </c>
      <c r="G31"/>
    </row>
    <row r="32" spans="1:7">
      <c r="A32" s="16"/>
      <c r="B32" s="16"/>
      <c r="C32" s="16"/>
      <c r="D32" s="16"/>
      <c r="E32" s="15">
        <v>150</v>
      </c>
      <c r="F32" s="15">
        <v>2420</v>
      </c>
      <c r="G32"/>
    </row>
    <row r="33" spans="1:7">
      <c r="A33" s="16"/>
      <c r="B33" s="16"/>
      <c r="C33" s="16"/>
      <c r="D33" s="16"/>
      <c r="E33" s="15">
        <v>110</v>
      </c>
      <c r="F33" s="15">
        <v>1550</v>
      </c>
      <c r="G33"/>
    </row>
    <row r="34" spans="1:7">
      <c r="A34" s="16"/>
      <c r="B34" s="16"/>
      <c r="C34" s="16"/>
      <c r="D34" s="16"/>
      <c r="E34" s="15">
        <v>125</v>
      </c>
      <c r="F34" s="15">
        <v>1260</v>
      </c>
      <c r="G34"/>
    </row>
    <row r="35" spans="1:7">
      <c r="A35" s="16"/>
      <c r="B35" s="16"/>
      <c r="C35" s="16"/>
      <c r="D35" s="16"/>
      <c r="E35" s="15">
        <v>140</v>
      </c>
      <c r="F35" s="15">
        <v>2230</v>
      </c>
      <c r="G35"/>
    </row>
    <row r="36" spans="1:7">
      <c r="A36" s="16"/>
      <c r="B36" s="16"/>
      <c r="C36" s="16"/>
      <c r="D36" s="16"/>
      <c r="E36" s="15">
        <v>100</v>
      </c>
      <c r="F36" s="15">
        <v>1500</v>
      </c>
      <c r="G36"/>
    </row>
    <row r="37" spans="1:7">
      <c r="A37" s="16"/>
      <c r="B37" s="16"/>
      <c r="C37" s="16"/>
      <c r="D37" s="16"/>
      <c r="E37" s="15">
        <v>140</v>
      </c>
      <c r="F37" s="15">
        <v>1970</v>
      </c>
      <c r="G37"/>
    </row>
    <row r="38" spans="1:7">
      <c r="A38" s="16"/>
      <c r="B38" s="16"/>
      <c r="C38" s="16"/>
      <c r="D38" s="16"/>
      <c r="E38" s="15">
        <v>120</v>
      </c>
      <c r="F38" s="15">
        <v>1530</v>
      </c>
      <c r="G38"/>
    </row>
    <row r="39" spans="1:7">
      <c r="A39" s="16"/>
      <c r="B39" s="16"/>
      <c r="C39" s="16"/>
      <c r="D39" s="16"/>
      <c r="E39" s="15">
        <v>120</v>
      </c>
      <c r="F39" s="15">
        <v>1800</v>
      </c>
      <c r="G39"/>
    </row>
    <row r="40" spans="1:7">
      <c r="A40" s="16"/>
      <c r="B40" s="16"/>
      <c r="C40" s="16"/>
      <c r="D40" s="16"/>
      <c r="E40" s="15">
        <v>110</v>
      </c>
      <c r="F40" s="15">
        <v>1520</v>
      </c>
      <c r="G40"/>
    </row>
    <row r="41" spans="1:7">
      <c r="A41" s="16"/>
      <c r="B41" s="16"/>
      <c r="C41" s="16"/>
      <c r="D41" s="16"/>
      <c r="E41" s="15">
        <v>170</v>
      </c>
      <c r="F41" s="15">
        <v>2210</v>
      </c>
      <c r="G41"/>
    </row>
    <row r="42" spans="1:7">
      <c r="A42" s="16"/>
      <c r="B42" s="16"/>
      <c r="C42" s="16"/>
      <c r="D42" s="16"/>
      <c r="E42" s="15">
        <v>140</v>
      </c>
      <c r="F42" s="15">
        <v>1440</v>
      </c>
      <c r="G42"/>
    </row>
    <row r="43" spans="1:7">
      <c r="A43" s="16"/>
      <c r="B43" s="16"/>
      <c r="C43" s="16"/>
      <c r="D43" s="16"/>
      <c r="E43" s="15">
        <v>110</v>
      </c>
      <c r="F43" s="15">
        <v>1470</v>
      </c>
      <c r="G43"/>
    </row>
  </sheetData>
  <mergeCells count="1">
    <mergeCell ref="A15:A18"/>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A1:E23"/>
  <sheetViews>
    <sheetView workbookViewId="0">
      <selection activeCell="A6" sqref="A6"/>
    </sheetView>
  </sheetViews>
  <sheetFormatPr baseColWidth="10" defaultColWidth="11" defaultRowHeight="15" x14ac:dyDescent="0"/>
  <cols>
    <col min="1" max="1" width="81.33203125" customWidth="1"/>
  </cols>
  <sheetData>
    <row r="1" spans="1:5" ht="80">
      <c r="A1" s="14" t="s">
        <v>19</v>
      </c>
      <c r="B1" s="3"/>
      <c r="C1" s="3"/>
      <c r="D1" s="3"/>
      <c r="E1" s="3"/>
    </row>
    <row r="2" spans="1:5" ht="20">
      <c r="A2" s="3"/>
      <c r="B2" s="3"/>
      <c r="C2" s="3"/>
      <c r="D2" s="3"/>
      <c r="E2" s="3"/>
    </row>
    <row r="3" spans="1:5" ht="40">
      <c r="A3" s="14" t="s">
        <v>18</v>
      </c>
      <c r="B3" s="3"/>
      <c r="C3" s="3"/>
      <c r="D3" s="3"/>
      <c r="E3" s="3"/>
    </row>
    <row r="4" spans="1:5" ht="20">
      <c r="A4" s="3"/>
      <c r="B4" s="3"/>
      <c r="C4" s="3"/>
      <c r="D4" s="3"/>
      <c r="E4" s="3"/>
    </row>
    <row r="5" spans="1:5" ht="20">
      <c r="A5" s="5" t="s">
        <v>17</v>
      </c>
      <c r="B5" s="22">
        <v>0.25</v>
      </c>
      <c r="C5" s="3"/>
      <c r="D5" s="3"/>
      <c r="E5" s="3"/>
    </row>
    <row r="6" spans="1:5" ht="20">
      <c r="A6" s="5" t="s">
        <v>6</v>
      </c>
      <c r="B6" s="12">
        <v>0.05</v>
      </c>
      <c r="C6" s="3"/>
      <c r="D6" s="3"/>
      <c r="E6" s="3"/>
    </row>
    <row r="7" spans="1:5" ht="20">
      <c r="A7" s="5" t="s">
        <v>5</v>
      </c>
      <c r="B7" s="7">
        <v>200</v>
      </c>
      <c r="C7" s="3"/>
      <c r="D7" s="3"/>
      <c r="E7" s="3"/>
    </row>
    <row r="8" spans="1:5" ht="20">
      <c r="A8" s="5" t="s">
        <v>25</v>
      </c>
      <c r="B8" s="6">
        <f>ABS(_xlfn.NORM.S.INV(0.05/2))</f>
        <v>1.9599639845400538</v>
      </c>
      <c r="D8" s="3"/>
      <c r="E8" s="3"/>
    </row>
    <row r="9" spans="1:5" ht="20">
      <c r="A9" s="5"/>
      <c r="B9" s="7"/>
      <c r="C9" s="3"/>
      <c r="D9" s="3"/>
      <c r="E9" s="3"/>
    </row>
    <row r="10" spans="1:5" ht="20">
      <c r="A10" s="5" t="s">
        <v>16</v>
      </c>
      <c r="B10" s="21">
        <f>60/200</f>
        <v>0.3</v>
      </c>
      <c r="C10" s="3"/>
      <c r="D10" s="3"/>
      <c r="E10" s="3"/>
    </row>
    <row r="11" spans="1:5" ht="20">
      <c r="A11" s="5"/>
      <c r="B11" s="17"/>
      <c r="C11" s="3"/>
      <c r="D11" s="3"/>
      <c r="E11" s="3"/>
    </row>
    <row r="12" spans="1:5" ht="20">
      <c r="A12" s="5"/>
      <c r="B12" s="7"/>
      <c r="C12" s="3"/>
      <c r="D12" s="3"/>
      <c r="E12" s="3"/>
    </row>
    <row r="13" spans="1:5" ht="20">
      <c r="A13" s="5" t="s">
        <v>2</v>
      </c>
      <c r="B13" s="6">
        <f>(0.3-0.25)/SQRT(0.25*(1-0.25)/200)</f>
        <v>1.6329931618554518</v>
      </c>
      <c r="C13" s="20"/>
      <c r="D13" s="3"/>
      <c r="E13" s="3"/>
    </row>
    <row r="14" spans="1:5" ht="20">
      <c r="A14" s="5" t="s">
        <v>1</v>
      </c>
      <c r="B14" s="4">
        <f>(1-_xlfn.NORM.S.DIST(1.63, 1))*2</f>
        <v>0.10310149698017868</v>
      </c>
      <c r="C14" s="3"/>
      <c r="D14" s="3"/>
      <c r="E14" s="3"/>
    </row>
    <row r="15" spans="1:5" ht="20">
      <c r="A15" s="3"/>
      <c r="B15" s="3"/>
      <c r="C15" s="3"/>
      <c r="D15" s="3"/>
      <c r="E15" s="3"/>
    </row>
    <row r="16" spans="1:5" ht="20" customHeight="1">
      <c r="A16" s="51" t="s">
        <v>44</v>
      </c>
      <c r="B16" s="3"/>
      <c r="C16" s="3"/>
      <c r="D16" s="3"/>
      <c r="E16" s="3"/>
    </row>
    <row r="17" spans="1:5" ht="20">
      <c r="A17" s="52"/>
      <c r="B17" s="3"/>
      <c r="C17" s="3"/>
      <c r="D17" s="3"/>
      <c r="E17" s="3"/>
    </row>
    <row r="18" spans="1:5" ht="24" customHeight="1">
      <c r="A18" s="52"/>
      <c r="B18" s="3"/>
      <c r="C18" s="3"/>
      <c r="D18" s="3"/>
      <c r="E18" s="3"/>
    </row>
    <row r="19" spans="1:5" ht="20">
      <c r="A19" s="52"/>
      <c r="B19" s="3"/>
      <c r="C19" s="3"/>
      <c r="D19" s="3"/>
      <c r="E19" s="3"/>
    </row>
    <row r="20" spans="1:5" ht="20">
      <c r="A20" s="3"/>
      <c r="B20" s="3"/>
      <c r="C20" s="3"/>
      <c r="D20" s="3"/>
      <c r="E20" s="3"/>
    </row>
    <row r="21" spans="1:5" ht="20">
      <c r="A21" s="3"/>
      <c r="B21" s="3"/>
      <c r="C21" s="3"/>
      <c r="D21" s="3"/>
      <c r="E21" s="3"/>
    </row>
    <row r="22" spans="1:5" ht="20">
      <c r="A22" s="3"/>
      <c r="B22" s="3"/>
      <c r="C22" s="3"/>
      <c r="D22" s="3"/>
      <c r="E22" s="3"/>
    </row>
    <row r="23" spans="1:5" ht="20">
      <c r="A23" s="3"/>
      <c r="B23" s="3"/>
      <c r="C23" s="3"/>
      <c r="D23" s="3"/>
      <c r="E23" s="3"/>
    </row>
  </sheetData>
  <mergeCells count="1">
    <mergeCell ref="A16:A1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A1:H52"/>
  <sheetViews>
    <sheetView workbookViewId="0">
      <selection activeCell="A7" sqref="A7"/>
    </sheetView>
  </sheetViews>
  <sheetFormatPr baseColWidth="10" defaultColWidth="11" defaultRowHeight="15" x14ac:dyDescent="0"/>
  <cols>
    <col min="1" max="1" width="97" customWidth="1"/>
    <col min="3" max="4" width="9.5" customWidth="1"/>
    <col min="5" max="5" width="11" style="23"/>
    <col min="6" max="6" width="12.33203125" style="23" customWidth="1"/>
    <col min="7" max="7" width="23.1640625" customWidth="1"/>
    <col min="8" max="8" width="22.33203125" customWidth="1"/>
  </cols>
  <sheetData>
    <row r="1" spans="1:8" ht="180">
      <c r="A1" s="14" t="s">
        <v>68</v>
      </c>
    </row>
    <row r="2" spans="1:8" ht="20">
      <c r="A2" s="3"/>
      <c r="E2" s="13" t="s">
        <v>33</v>
      </c>
      <c r="F2" s="13" t="s">
        <v>32</v>
      </c>
      <c r="G2" s="7" t="s">
        <v>31</v>
      </c>
      <c r="H2" s="3" t="s">
        <v>30</v>
      </c>
    </row>
    <row r="3" spans="1:8" ht="20">
      <c r="A3" s="26" t="s">
        <v>29</v>
      </c>
      <c r="E3" s="9" t="s">
        <v>23</v>
      </c>
      <c r="F3" s="9" t="s">
        <v>22</v>
      </c>
      <c r="G3" s="7">
        <f>COUNTIF(E3:E52, "Female")</f>
        <v>19</v>
      </c>
      <c r="H3" s="7">
        <f>COUNTIF(F3:F52, "White")</f>
        <v>33</v>
      </c>
    </row>
    <row r="4" spans="1:8" ht="20">
      <c r="A4" s="3"/>
      <c r="E4" s="9" t="s">
        <v>21</v>
      </c>
      <c r="F4" s="9" t="s">
        <v>22</v>
      </c>
      <c r="G4" s="3"/>
    </row>
    <row r="5" spans="1:8" ht="20">
      <c r="A5" s="5" t="s">
        <v>17</v>
      </c>
      <c r="B5" s="21">
        <v>0.28000000000000003</v>
      </c>
      <c r="E5" s="9" t="s">
        <v>21</v>
      </c>
      <c r="F5" s="9" t="s">
        <v>20</v>
      </c>
      <c r="G5" s="3"/>
    </row>
    <row r="6" spans="1:8" ht="20">
      <c r="A6" s="5" t="s">
        <v>6</v>
      </c>
      <c r="B6" s="25">
        <v>0.05</v>
      </c>
      <c r="E6" s="9" t="s">
        <v>21</v>
      </c>
      <c r="F6" s="9" t="s">
        <v>22</v>
      </c>
      <c r="G6" s="3"/>
    </row>
    <row r="7" spans="1:8" ht="20">
      <c r="A7" s="5" t="s">
        <v>5</v>
      </c>
      <c r="B7" s="7">
        <v>50</v>
      </c>
      <c r="E7" s="9" t="s">
        <v>21</v>
      </c>
      <c r="F7" s="9" t="s">
        <v>20</v>
      </c>
      <c r="G7" s="3"/>
    </row>
    <row r="8" spans="1:8" ht="20">
      <c r="A8" s="5" t="s">
        <v>25</v>
      </c>
      <c r="B8" s="24">
        <f>ABS(_xlfn.NORM.S.INV(0.05/2))</f>
        <v>1.9599639845400538</v>
      </c>
      <c r="E8" s="9" t="s">
        <v>23</v>
      </c>
      <c r="F8" s="9" t="s">
        <v>22</v>
      </c>
      <c r="G8" s="3"/>
    </row>
    <row r="9" spans="1:8" ht="20">
      <c r="A9" s="5"/>
      <c r="B9" s="7"/>
      <c r="E9" s="9" t="s">
        <v>21</v>
      </c>
      <c r="F9" s="9" t="s">
        <v>22</v>
      </c>
      <c r="G9" s="3"/>
    </row>
    <row r="10" spans="1:8" ht="20">
      <c r="A10" s="5" t="s">
        <v>16</v>
      </c>
      <c r="B10" s="21">
        <f>19/50</f>
        <v>0.38</v>
      </c>
      <c r="E10" s="9" t="s">
        <v>21</v>
      </c>
      <c r="F10" s="9" t="s">
        <v>22</v>
      </c>
      <c r="G10" s="3"/>
    </row>
    <row r="11" spans="1:8" ht="20">
      <c r="A11" s="5"/>
      <c r="B11" s="17"/>
      <c r="E11" s="9" t="s">
        <v>23</v>
      </c>
      <c r="F11" s="9" t="s">
        <v>22</v>
      </c>
      <c r="G11" s="3"/>
    </row>
    <row r="12" spans="1:8" ht="20">
      <c r="B12" s="7"/>
      <c r="E12" s="9" t="s">
        <v>21</v>
      </c>
      <c r="F12" s="9" t="s">
        <v>22</v>
      </c>
      <c r="G12" s="3"/>
    </row>
    <row r="13" spans="1:8" ht="20">
      <c r="A13" s="5" t="s">
        <v>2</v>
      </c>
      <c r="B13" s="6">
        <f>(0.38-0.28)/SQRT(0.28*(1-0.28)/50)</f>
        <v>1.5748519708717796</v>
      </c>
      <c r="E13" s="9" t="s">
        <v>23</v>
      </c>
      <c r="F13" s="9" t="s">
        <v>22</v>
      </c>
      <c r="G13" s="3"/>
    </row>
    <row r="14" spans="1:8" ht="20">
      <c r="A14" s="5" t="s">
        <v>1</v>
      </c>
      <c r="B14" s="4">
        <f>(1-_xlfn.NORM.S.DIST(1.57, 1))*2</f>
        <v>0.11641511127710613</v>
      </c>
      <c r="E14" s="9" t="s">
        <v>21</v>
      </c>
      <c r="F14" s="9" t="s">
        <v>20</v>
      </c>
      <c r="G14" s="3"/>
    </row>
    <row r="15" spans="1:8" ht="20">
      <c r="E15" s="9" t="s">
        <v>21</v>
      </c>
      <c r="F15" s="9" t="s">
        <v>20</v>
      </c>
      <c r="G15" s="3"/>
    </row>
    <row r="16" spans="1:8" ht="20" customHeight="1">
      <c r="A16" s="53" t="s">
        <v>28</v>
      </c>
      <c r="E16" s="9" t="s">
        <v>21</v>
      </c>
      <c r="F16" s="9" t="s">
        <v>20</v>
      </c>
      <c r="G16" s="3"/>
    </row>
    <row r="17" spans="1:7" ht="20">
      <c r="A17" s="54"/>
      <c r="E17" s="9" t="s">
        <v>23</v>
      </c>
      <c r="F17" s="9" t="s">
        <v>20</v>
      </c>
      <c r="G17" s="3"/>
    </row>
    <row r="18" spans="1:7" ht="20">
      <c r="E18" s="9" t="s">
        <v>21</v>
      </c>
      <c r="F18" s="9" t="s">
        <v>22</v>
      </c>
      <c r="G18" s="3"/>
    </row>
    <row r="19" spans="1:7" ht="20">
      <c r="E19" s="9" t="s">
        <v>23</v>
      </c>
      <c r="F19" s="9" t="s">
        <v>22</v>
      </c>
      <c r="G19" s="3"/>
    </row>
    <row r="20" spans="1:7" ht="20">
      <c r="A20" s="26" t="s">
        <v>27</v>
      </c>
      <c r="E20" s="9" t="s">
        <v>23</v>
      </c>
      <c r="F20" s="9" t="s">
        <v>20</v>
      </c>
      <c r="G20" s="3"/>
    </row>
    <row r="21" spans="1:7" ht="20">
      <c r="E21" s="9" t="s">
        <v>21</v>
      </c>
      <c r="F21" s="9" t="s">
        <v>22</v>
      </c>
      <c r="G21" s="3"/>
    </row>
    <row r="22" spans="1:7" ht="20">
      <c r="A22" s="5" t="s">
        <v>17</v>
      </c>
      <c r="B22" s="21">
        <v>0.5</v>
      </c>
      <c r="E22" s="9" t="s">
        <v>23</v>
      </c>
      <c r="F22" s="9" t="s">
        <v>22</v>
      </c>
      <c r="G22" s="3"/>
    </row>
    <row r="23" spans="1:7" ht="20">
      <c r="A23" s="5" t="s">
        <v>6</v>
      </c>
      <c r="B23" s="25">
        <v>0.05</v>
      </c>
      <c r="E23" s="9" t="s">
        <v>23</v>
      </c>
      <c r="F23" s="9" t="s">
        <v>22</v>
      </c>
      <c r="G23" s="3"/>
    </row>
    <row r="24" spans="1:7" ht="20">
      <c r="A24" s="5" t="s">
        <v>26</v>
      </c>
      <c r="B24" s="7">
        <v>50</v>
      </c>
      <c r="E24" s="9" t="s">
        <v>21</v>
      </c>
      <c r="F24" s="9" t="s">
        <v>22</v>
      </c>
      <c r="G24" s="3"/>
    </row>
    <row r="25" spans="1:7" ht="20">
      <c r="A25" s="5" t="s">
        <v>25</v>
      </c>
      <c r="B25" s="24">
        <f>ABS(_xlfn.NORM.S.INV(0.05))</f>
        <v>1.6448536269514726</v>
      </c>
      <c r="E25" s="9" t="s">
        <v>21</v>
      </c>
      <c r="F25" s="9" t="s">
        <v>22</v>
      </c>
      <c r="G25" s="3"/>
    </row>
    <row r="26" spans="1:7" ht="20">
      <c r="A26" s="5"/>
      <c r="B26" s="7"/>
      <c r="E26" s="9" t="s">
        <v>21</v>
      </c>
      <c r="F26" s="9" t="s">
        <v>22</v>
      </c>
      <c r="G26" s="3"/>
    </row>
    <row r="27" spans="1:7" ht="20">
      <c r="A27" s="5" t="s">
        <v>16</v>
      </c>
      <c r="B27" s="21">
        <f>33/50</f>
        <v>0.66</v>
      </c>
      <c r="E27" s="9" t="s">
        <v>23</v>
      </c>
      <c r="F27" s="9" t="s">
        <v>22</v>
      </c>
      <c r="G27" s="3"/>
    </row>
    <row r="28" spans="1:7" ht="20">
      <c r="A28" s="5"/>
      <c r="B28" s="17"/>
      <c r="E28" s="9" t="s">
        <v>21</v>
      </c>
      <c r="F28" s="9" t="s">
        <v>22</v>
      </c>
      <c r="G28" s="3"/>
    </row>
    <row r="29" spans="1:7" ht="20">
      <c r="A29" s="5"/>
      <c r="B29" s="7"/>
      <c r="E29" s="9" t="s">
        <v>23</v>
      </c>
      <c r="F29" s="9" t="s">
        <v>20</v>
      </c>
      <c r="G29" s="3"/>
    </row>
    <row r="30" spans="1:7" ht="20">
      <c r="A30" s="5" t="s">
        <v>2</v>
      </c>
      <c r="B30" s="6">
        <f>(0.66-0.5)/SQRT(0.5*(1-0.5)/50)</f>
        <v>2.2627416997969525</v>
      </c>
      <c r="E30" s="9" t="s">
        <v>21</v>
      </c>
      <c r="F30" s="9" t="s">
        <v>22</v>
      </c>
      <c r="G30" s="3"/>
    </row>
    <row r="31" spans="1:7" ht="20">
      <c r="A31" s="5" t="s">
        <v>1</v>
      </c>
      <c r="B31" s="4">
        <f>1-_xlfn.NORM.S.DIST(2.26, 1)</f>
        <v>1.1910625418547038E-2</v>
      </c>
      <c r="E31" s="9" t="s">
        <v>21</v>
      </c>
      <c r="F31" s="9" t="s">
        <v>22</v>
      </c>
      <c r="G31" s="3"/>
    </row>
    <row r="32" spans="1:7" ht="20">
      <c r="E32" s="9" t="s">
        <v>23</v>
      </c>
      <c r="F32" s="9" t="s">
        <v>22</v>
      </c>
      <c r="G32" s="3"/>
    </row>
    <row r="33" spans="1:7" ht="20">
      <c r="A33" s="53" t="s">
        <v>24</v>
      </c>
      <c r="E33" s="9" t="s">
        <v>21</v>
      </c>
      <c r="F33" s="9" t="s">
        <v>22</v>
      </c>
      <c r="G33" s="3"/>
    </row>
    <row r="34" spans="1:7" ht="20">
      <c r="A34" s="54"/>
      <c r="E34" s="9" t="s">
        <v>23</v>
      </c>
      <c r="F34" s="9" t="s">
        <v>22</v>
      </c>
      <c r="G34" s="3"/>
    </row>
    <row r="35" spans="1:7" ht="20">
      <c r="E35" s="9" t="s">
        <v>21</v>
      </c>
      <c r="F35" s="9" t="s">
        <v>22</v>
      </c>
      <c r="G35" s="3"/>
    </row>
    <row r="36" spans="1:7" ht="20">
      <c r="E36" s="9" t="s">
        <v>21</v>
      </c>
      <c r="F36" s="9" t="s">
        <v>20</v>
      </c>
      <c r="G36" s="3"/>
    </row>
    <row r="37" spans="1:7" ht="20">
      <c r="E37" s="9" t="s">
        <v>21</v>
      </c>
      <c r="F37" s="9" t="s">
        <v>20</v>
      </c>
      <c r="G37" s="3"/>
    </row>
    <row r="38" spans="1:7" ht="20">
      <c r="E38" s="9" t="s">
        <v>23</v>
      </c>
      <c r="F38" s="9" t="s">
        <v>22</v>
      </c>
      <c r="G38" s="3"/>
    </row>
    <row r="39" spans="1:7" ht="20">
      <c r="E39" s="9" t="s">
        <v>21</v>
      </c>
      <c r="F39" s="9" t="s">
        <v>20</v>
      </c>
      <c r="G39" s="3"/>
    </row>
    <row r="40" spans="1:7" ht="20">
      <c r="E40" s="9" t="s">
        <v>23</v>
      </c>
      <c r="F40" s="9" t="s">
        <v>20</v>
      </c>
      <c r="G40" s="3"/>
    </row>
    <row r="41" spans="1:7" ht="20">
      <c r="E41" s="9" t="s">
        <v>23</v>
      </c>
      <c r="F41" s="9" t="s">
        <v>20</v>
      </c>
      <c r="G41" s="3"/>
    </row>
    <row r="42" spans="1:7" ht="20">
      <c r="E42" s="9" t="s">
        <v>21</v>
      </c>
      <c r="F42" s="9" t="s">
        <v>22</v>
      </c>
      <c r="G42" s="3"/>
    </row>
    <row r="43" spans="1:7" ht="20">
      <c r="E43" s="9" t="s">
        <v>21</v>
      </c>
      <c r="F43" s="9" t="s">
        <v>20</v>
      </c>
      <c r="G43" s="3"/>
    </row>
    <row r="44" spans="1:7" ht="20">
      <c r="E44" s="9" t="s">
        <v>21</v>
      </c>
      <c r="F44" s="9" t="s">
        <v>22</v>
      </c>
      <c r="G44" s="3"/>
    </row>
    <row r="45" spans="1:7" ht="20">
      <c r="E45" s="9" t="s">
        <v>23</v>
      </c>
      <c r="F45" s="9" t="s">
        <v>22</v>
      </c>
      <c r="G45" s="3"/>
    </row>
    <row r="46" spans="1:7" ht="20">
      <c r="E46" s="9" t="s">
        <v>21</v>
      </c>
      <c r="F46" s="9" t="s">
        <v>22</v>
      </c>
      <c r="G46" s="3"/>
    </row>
    <row r="47" spans="1:7" ht="20">
      <c r="E47" s="9" t="s">
        <v>23</v>
      </c>
      <c r="F47" s="9" t="s">
        <v>20</v>
      </c>
      <c r="G47" s="3"/>
    </row>
    <row r="48" spans="1:7" ht="20">
      <c r="E48" s="9" t="s">
        <v>21</v>
      </c>
      <c r="F48" s="9" t="s">
        <v>22</v>
      </c>
      <c r="G48" s="3"/>
    </row>
    <row r="49" spans="5:7" ht="20">
      <c r="E49" s="9" t="s">
        <v>23</v>
      </c>
      <c r="F49" s="9" t="s">
        <v>20</v>
      </c>
      <c r="G49" s="3"/>
    </row>
    <row r="50" spans="5:7" ht="20">
      <c r="E50" s="9" t="s">
        <v>21</v>
      </c>
      <c r="F50" s="9" t="s">
        <v>22</v>
      </c>
      <c r="G50" s="3"/>
    </row>
    <row r="51" spans="5:7" ht="20">
      <c r="E51" s="9" t="s">
        <v>21</v>
      </c>
      <c r="F51" s="9" t="s">
        <v>22</v>
      </c>
      <c r="G51" s="3"/>
    </row>
    <row r="52" spans="5:7" ht="20">
      <c r="E52" s="9" t="s">
        <v>21</v>
      </c>
      <c r="F52" s="9" t="s">
        <v>20</v>
      </c>
      <c r="G52" s="3"/>
    </row>
  </sheetData>
  <mergeCells count="2">
    <mergeCell ref="A16:A17"/>
    <mergeCell ref="A33:A3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499984740745262"/>
  </sheetPr>
  <dimension ref="A1:E43"/>
  <sheetViews>
    <sheetView topLeftCell="A2" workbookViewId="0">
      <selection activeCell="A6" sqref="A6"/>
    </sheetView>
  </sheetViews>
  <sheetFormatPr baseColWidth="10" defaultColWidth="11" defaultRowHeight="15" x14ac:dyDescent="0"/>
  <cols>
    <col min="1" max="1" width="75" customWidth="1"/>
    <col min="3" max="3" width="19.1640625" bestFit="1" customWidth="1"/>
    <col min="4" max="5" width="19.83203125" bestFit="1" customWidth="1"/>
  </cols>
  <sheetData>
    <row r="1" spans="1:5" ht="60">
      <c r="A1" s="14" t="s">
        <v>50</v>
      </c>
      <c r="B1" s="3"/>
      <c r="C1" s="3"/>
    </row>
    <row r="2" spans="1:5" ht="20">
      <c r="A2" s="3"/>
      <c r="B2" s="3"/>
    </row>
    <row r="3" spans="1:5" ht="60">
      <c r="A3" s="14" t="s">
        <v>49</v>
      </c>
      <c r="B3" s="3"/>
      <c r="D3" s="40" t="s">
        <v>47</v>
      </c>
      <c r="E3" s="40"/>
    </row>
    <row r="4" spans="1:5" ht="20">
      <c r="A4" s="3"/>
      <c r="B4" s="3"/>
      <c r="D4" s="7">
        <v>70</v>
      </c>
      <c r="E4" s="7"/>
    </row>
    <row r="5" spans="1:5" ht="20">
      <c r="A5" s="3" t="s">
        <v>48</v>
      </c>
      <c r="B5" s="3"/>
      <c r="D5" s="7">
        <v>65</v>
      </c>
      <c r="E5" s="7"/>
    </row>
    <row r="6" spans="1:5" ht="20">
      <c r="A6" s="3"/>
      <c r="B6" s="3"/>
      <c r="D6" s="7">
        <v>65</v>
      </c>
      <c r="E6" s="7"/>
    </row>
    <row r="7" spans="1:5" ht="20">
      <c r="A7" s="5" t="s">
        <v>7</v>
      </c>
      <c r="B7" s="37">
        <v>64</v>
      </c>
      <c r="D7" s="7">
        <v>62</v>
      </c>
      <c r="E7" s="7"/>
    </row>
    <row r="8" spans="1:5" ht="20">
      <c r="A8" s="5" t="s">
        <v>6</v>
      </c>
      <c r="B8" s="39">
        <v>0.1</v>
      </c>
      <c r="D8" s="7">
        <v>70</v>
      </c>
      <c r="E8" s="7"/>
    </row>
    <row r="9" spans="1:5" ht="20">
      <c r="A9" s="5" t="s">
        <v>5</v>
      </c>
      <c r="B9" s="7">
        <v>40</v>
      </c>
      <c r="D9" s="7">
        <v>64</v>
      </c>
      <c r="E9" s="7"/>
    </row>
    <row r="10" spans="1:5" ht="20">
      <c r="A10" s="5" t="s">
        <v>46</v>
      </c>
      <c r="B10" s="38">
        <f>ABS(_xlfn.T.INV(0.1, 39))</f>
        <v>1.3036385886212738</v>
      </c>
      <c r="D10" s="7">
        <v>65</v>
      </c>
      <c r="E10" s="7"/>
    </row>
    <row r="11" spans="1:5" ht="20">
      <c r="A11" s="5"/>
      <c r="B11" s="7"/>
      <c r="D11" s="7">
        <v>60</v>
      </c>
      <c r="E11" s="7"/>
    </row>
    <row r="12" spans="1:5" ht="20">
      <c r="A12" s="5" t="s">
        <v>4</v>
      </c>
      <c r="B12" s="22">
        <f>AVERAGE(D4:D43)</f>
        <v>66</v>
      </c>
      <c r="D12" s="7">
        <v>65</v>
      </c>
      <c r="E12" s="7"/>
    </row>
    <row r="13" spans="1:5" ht="20">
      <c r="A13" s="5" t="s">
        <v>3</v>
      </c>
      <c r="B13" s="37">
        <f>_xlfn.STDEV.S(D4:D43)</f>
        <v>3.0042704647952432</v>
      </c>
      <c r="D13" s="7">
        <v>65</v>
      </c>
      <c r="E13" s="7"/>
    </row>
    <row r="14" spans="1:5" ht="20">
      <c r="A14" s="5"/>
      <c r="B14" s="7"/>
      <c r="D14" s="7">
        <v>65</v>
      </c>
      <c r="E14" s="7"/>
    </row>
    <row r="15" spans="1:5" ht="20">
      <c r="A15" s="5" t="s">
        <v>2</v>
      </c>
      <c r="B15" s="36">
        <f>(66-64)/(3/SQRT(40))</f>
        <v>4.2163702135578394</v>
      </c>
      <c r="D15" s="7">
        <v>64</v>
      </c>
      <c r="E15" s="7"/>
    </row>
    <row r="16" spans="1:5" ht="20">
      <c r="A16" s="5" t="s">
        <v>1</v>
      </c>
      <c r="B16" s="35">
        <f>_xlfn.T.DIST.RT(4.22,39)</f>
        <v>7.0534303465883633E-5</v>
      </c>
      <c r="D16" s="7">
        <v>66</v>
      </c>
      <c r="E16" s="7"/>
    </row>
    <row r="17" spans="1:5" ht="20">
      <c r="B17" s="3"/>
      <c r="D17" s="7">
        <v>66</v>
      </c>
      <c r="E17" s="7"/>
    </row>
    <row r="18" spans="1:5" ht="21" customHeight="1">
      <c r="A18" s="55" t="s">
        <v>45</v>
      </c>
      <c r="D18" s="7">
        <v>63</v>
      </c>
      <c r="E18" s="7"/>
    </row>
    <row r="19" spans="1:5" ht="20">
      <c r="A19" s="56"/>
      <c r="D19" s="7">
        <v>60</v>
      </c>
      <c r="E19" s="7"/>
    </row>
    <row r="20" spans="1:5" ht="20">
      <c r="A20" s="56"/>
      <c r="D20" s="7">
        <v>70</v>
      </c>
      <c r="E20" s="7"/>
    </row>
    <row r="21" spans="1:5" ht="20">
      <c r="A21" s="56"/>
      <c r="D21" s="7">
        <v>63</v>
      </c>
      <c r="E21" s="7"/>
    </row>
    <row r="22" spans="1:5" ht="20">
      <c r="A22" s="3"/>
      <c r="B22" s="3"/>
      <c r="D22" s="7">
        <v>67</v>
      </c>
      <c r="E22" s="7"/>
    </row>
    <row r="23" spans="1:5" ht="20">
      <c r="A23" s="3"/>
      <c r="B23" s="3"/>
      <c r="D23" s="7">
        <v>68</v>
      </c>
      <c r="E23" s="7"/>
    </row>
    <row r="24" spans="1:5" ht="20">
      <c r="A24" s="3"/>
      <c r="B24" s="3"/>
      <c r="D24" s="7">
        <v>70</v>
      </c>
      <c r="E24" s="7"/>
    </row>
    <row r="25" spans="1:5" ht="20">
      <c r="A25" s="3"/>
      <c r="B25" s="3"/>
      <c r="D25" s="7">
        <v>65</v>
      </c>
      <c r="E25" s="7"/>
    </row>
    <row r="26" spans="1:5" ht="20">
      <c r="A26" s="3"/>
      <c r="B26" s="3"/>
      <c r="D26" s="7">
        <v>66</v>
      </c>
      <c r="E26" s="7"/>
    </row>
    <row r="27" spans="1:5" ht="20">
      <c r="A27" s="3"/>
      <c r="B27" s="3"/>
      <c r="D27" s="7">
        <v>67</v>
      </c>
      <c r="E27" s="7"/>
    </row>
    <row r="28" spans="1:5" ht="20">
      <c r="A28" s="3"/>
      <c r="B28" s="3"/>
      <c r="D28" s="7">
        <v>63</v>
      </c>
      <c r="E28" s="7"/>
    </row>
    <row r="29" spans="1:5" ht="20">
      <c r="A29" s="3"/>
      <c r="B29" s="3"/>
      <c r="D29" s="7">
        <v>60</v>
      </c>
      <c r="E29" s="7"/>
    </row>
    <row r="30" spans="1:5" ht="20">
      <c r="A30" s="3"/>
      <c r="B30" s="3"/>
      <c r="D30" s="7">
        <v>70</v>
      </c>
      <c r="E30" s="7"/>
    </row>
    <row r="31" spans="1:5" ht="20">
      <c r="A31" s="3"/>
      <c r="B31" s="3"/>
      <c r="D31" s="7">
        <v>66</v>
      </c>
      <c r="E31" s="7"/>
    </row>
    <row r="32" spans="1:5" ht="20">
      <c r="A32" s="3"/>
      <c r="B32" s="3"/>
      <c r="D32" s="7">
        <v>67</v>
      </c>
      <c r="E32" s="7"/>
    </row>
    <row r="33" spans="1:5" ht="20">
      <c r="A33" s="3"/>
      <c r="B33" s="3"/>
      <c r="D33" s="7">
        <v>68</v>
      </c>
      <c r="E33" s="7"/>
    </row>
    <row r="34" spans="1:5" ht="20">
      <c r="A34" s="3"/>
      <c r="B34" s="3"/>
      <c r="D34" s="7">
        <v>70</v>
      </c>
      <c r="E34" s="7"/>
    </row>
    <row r="35" spans="1:5" ht="20">
      <c r="A35" s="3"/>
      <c r="B35" s="3"/>
      <c r="D35" s="7">
        <v>68</v>
      </c>
      <c r="E35" s="7"/>
    </row>
    <row r="36" spans="1:5" ht="20">
      <c r="A36" s="3"/>
      <c r="B36" s="3"/>
      <c r="D36" s="7">
        <v>69</v>
      </c>
      <c r="E36" s="7"/>
    </row>
    <row r="37" spans="1:5" ht="20">
      <c r="A37" s="3"/>
      <c r="B37" s="3"/>
      <c r="D37" s="7">
        <v>70</v>
      </c>
      <c r="E37" s="7"/>
    </row>
    <row r="38" spans="1:5" ht="20">
      <c r="A38" s="3"/>
      <c r="B38" s="3"/>
      <c r="D38" s="7">
        <v>62</v>
      </c>
      <c r="E38" s="7"/>
    </row>
    <row r="39" spans="1:5" ht="20">
      <c r="A39" s="3"/>
      <c r="B39" s="3"/>
      <c r="D39" s="7">
        <v>64</v>
      </c>
      <c r="E39" s="7"/>
    </row>
    <row r="40" spans="1:5" ht="20">
      <c r="A40" s="3"/>
      <c r="B40" s="3"/>
      <c r="D40" s="7">
        <v>70</v>
      </c>
      <c r="E40" s="7"/>
    </row>
    <row r="41" spans="1:5" ht="20">
      <c r="A41" s="3"/>
      <c r="B41" s="3"/>
      <c r="D41" s="7">
        <v>68</v>
      </c>
      <c r="E41" s="7"/>
    </row>
    <row r="42" spans="1:5" ht="20">
      <c r="A42" s="3"/>
      <c r="B42" s="3"/>
      <c r="D42" s="7">
        <v>69</v>
      </c>
      <c r="E42" s="7"/>
    </row>
    <row r="43" spans="1:5" ht="20">
      <c r="D43" s="7">
        <v>65</v>
      </c>
      <c r="E43" s="7"/>
    </row>
  </sheetData>
  <mergeCells count="1">
    <mergeCell ref="A18:A21"/>
  </mergeCells>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499984740745262"/>
  </sheetPr>
  <dimension ref="A1:H23"/>
  <sheetViews>
    <sheetView workbookViewId="0">
      <selection activeCell="A10" sqref="A10"/>
    </sheetView>
  </sheetViews>
  <sheetFormatPr baseColWidth="10" defaultColWidth="11" defaultRowHeight="15" x14ac:dyDescent="0"/>
  <cols>
    <col min="1" max="1" width="92.6640625" customWidth="1"/>
    <col min="2" max="2" width="19.6640625" customWidth="1"/>
    <col min="3" max="4" width="6.6640625" customWidth="1"/>
    <col min="5" max="5" width="16" customWidth="1"/>
    <col min="6" max="6" width="19.6640625" customWidth="1"/>
    <col min="7" max="8" width="6.6640625" customWidth="1"/>
  </cols>
  <sheetData>
    <row r="1" spans="1:8" ht="180">
      <c r="A1" s="14" t="s">
        <v>53</v>
      </c>
      <c r="B1" s="3"/>
      <c r="C1" s="3"/>
      <c r="D1" s="3"/>
      <c r="E1" s="3"/>
      <c r="F1" s="3"/>
      <c r="G1" s="3"/>
    </row>
    <row r="2" spans="1:8" ht="20">
      <c r="A2" s="3"/>
      <c r="B2" s="5"/>
      <c r="C2" s="33"/>
      <c r="D2" s="33"/>
      <c r="E2" s="33"/>
      <c r="F2" s="33"/>
      <c r="G2" s="33"/>
      <c r="H2" s="33"/>
    </row>
    <row r="3" spans="1:8" ht="20">
      <c r="A3" s="3"/>
      <c r="C3" s="32"/>
      <c r="D3" s="32"/>
      <c r="E3" s="32"/>
      <c r="F3" s="32"/>
      <c r="G3" s="32"/>
      <c r="H3" s="32"/>
    </row>
    <row r="4" spans="1:8" ht="40">
      <c r="A4" s="31" t="s">
        <v>38</v>
      </c>
      <c r="B4" s="3"/>
      <c r="C4" s="3"/>
      <c r="D4" s="3"/>
      <c r="E4" s="30" t="s">
        <v>37</v>
      </c>
      <c r="F4" s="3"/>
    </row>
    <row r="5" spans="1:8" ht="20">
      <c r="A5" s="29" t="s">
        <v>36</v>
      </c>
      <c r="B5" s="3"/>
      <c r="C5" s="3"/>
      <c r="D5" s="3"/>
      <c r="E5" s="28">
        <v>310</v>
      </c>
      <c r="F5" s="3"/>
    </row>
    <row r="6" spans="1:8" ht="20">
      <c r="A6" s="3"/>
      <c r="B6" s="3"/>
      <c r="C6" s="3"/>
      <c r="D6" s="3"/>
      <c r="E6" s="28">
        <v>275</v>
      </c>
      <c r="F6" s="3"/>
    </row>
    <row r="7" spans="1:8" ht="20">
      <c r="A7" s="3" t="s">
        <v>35</v>
      </c>
      <c r="B7" s="3"/>
      <c r="C7" s="3"/>
      <c r="D7" s="3"/>
      <c r="E7" s="28">
        <v>373</v>
      </c>
      <c r="F7" s="3"/>
    </row>
    <row r="8" spans="1:8" ht="20">
      <c r="E8" s="28">
        <v>400</v>
      </c>
    </row>
    <row r="9" spans="1:8" ht="20">
      <c r="A9" s="5" t="s">
        <v>7</v>
      </c>
      <c r="B9" s="17">
        <v>350</v>
      </c>
      <c r="E9" s="28">
        <v>299</v>
      </c>
    </row>
    <row r="10" spans="1:8" ht="20">
      <c r="A10" s="5" t="s">
        <v>6</v>
      </c>
      <c r="B10" s="12">
        <v>0.05</v>
      </c>
      <c r="E10" s="28">
        <v>385</v>
      </c>
    </row>
    <row r="11" spans="1:8" ht="20">
      <c r="A11" s="5" t="s">
        <v>5</v>
      </c>
      <c r="B11" s="7">
        <v>6</v>
      </c>
    </row>
    <row r="12" spans="1:8" ht="20">
      <c r="A12" s="5" t="s">
        <v>25</v>
      </c>
      <c r="B12" s="11">
        <f>_xlfn.T.INV(0.05, 5)</f>
        <v>-2.0150483733330233</v>
      </c>
    </row>
    <row r="13" spans="1:8" ht="20">
      <c r="A13" s="5"/>
      <c r="B13" s="7"/>
    </row>
    <row r="14" spans="1:8" ht="20">
      <c r="A14" s="5" t="s">
        <v>4</v>
      </c>
      <c r="B14" s="17">
        <f>AVERAGE(E5:E10)</f>
        <v>340.33333333333331</v>
      </c>
    </row>
    <row r="15" spans="1:8" ht="20">
      <c r="A15" s="5" t="s">
        <v>3</v>
      </c>
      <c r="B15" s="27">
        <f>_xlfn.STDEV.S(E5:E10)</f>
        <v>51.998717932913252</v>
      </c>
      <c r="C15" s="3"/>
    </row>
    <row r="16" spans="1:8" ht="20">
      <c r="A16" s="5"/>
      <c r="B16" s="7"/>
      <c r="C16" s="3"/>
    </row>
    <row r="17" spans="1:3" ht="20">
      <c r="A17" s="5" t="s">
        <v>2</v>
      </c>
      <c r="B17" s="6">
        <f>(340-350)/(52/SQRT(6))</f>
        <v>-0.47105571976599575</v>
      </c>
      <c r="C17" s="3"/>
    </row>
    <row r="18" spans="1:3" ht="20">
      <c r="A18" s="5" t="s">
        <v>1</v>
      </c>
      <c r="B18" s="4">
        <f>_xlfn.T.DIST(-0.47,5,1)</f>
        <v>0.32907024541458646</v>
      </c>
      <c r="C18" s="3"/>
    </row>
    <row r="19" spans="1:3" ht="20">
      <c r="B19" s="3"/>
      <c r="C19" s="3"/>
    </row>
    <row r="20" spans="1:3">
      <c r="A20" s="51" t="s">
        <v>34</v>
      </c>
    </row>
    <row r="21" spans="1:3">
      <c r="A21" s="52"/>
    </row>
    <row r="22" spans="1:3">
      <c r="A22" s="52"/>
    </row>
    <row r="23" spans="1:3">
      <c r="A23" s="52"/>
    </row>
  </sheetData>
  <mergeCells count="1">
    <mergeCell ref="A20:A2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B20"/>
  <sheetViews>
    <sheetView workbookViewId="0">
      <selection activeCell="A5" sqref="A5"/>
    </sheetView>
  </sheetViews>
  <sheetFormatPr baseColWidth="10" defaultColWidth="11" defaultRowHeight="15" x14ac:dyDescent="0"/>
  <cols>
    <col min="1" max="1" width="90.6640625" customWidth="1"/>
  </cols>
  <sheetData>
    <row r="1" spans="1:2" ht="105.75" customHeight="1">
      <c r="A1" s="14" t="s">
        <v>52</v>
      </c>
    </row>
    <row r="2" spans="1:2" ht="20">
      <c r="A2" s="3"/>
    </row>
    <row r="3" spans="1:2" ht="20">
      <c r="A3" s="3" t="s">
        <v>51</v>
      </c>
    </row>
    <row r="5" spans="1:2" ht="20">
      <c r="A5" s="5" t="s">
        <v>17</v>
      </c>
      <c r="B5" s="22">
        <v>0.91</v>
      </c>
    </row>
    <row r="6" spans="1:2" ht="20">
      <c r="A6" s="5" t="s">
        <v>6</v>
      </c>
      <c r="B6" s="39">
        <v>0.05</v>
      </c>
    </row>
    <row r="7" spans="1:2" ht="20">
      <c r="A7" s="5" t="s">
        <v>5</v>
      </c>
      <c r="B7" s="7">
        <v>1450</v>
      </c>
    </row>
    <row r="8" spans="1:2" ht="20">
      <c r="A8" s="5" t="s">
        <v>46</v>
      </c>
      <c r="B8" s="36">
        <f>_xlfn.NORM.S.INV(0.05)</f>
        <v>-1.6448536269514726</v>
      </c>
    </row>
    <row r="9" spans="1:2" ht="20">
      <c r="A9" s="5"/>
      <c r="B9" s="7"/>
    </row>
    <row r="10" spans="1:2" ht="20">
      <c r="A10" s="5" t="s">
        <v>16</v>
      </c>
      <c r="B10" s="10">
        <f>1305/1450</f>
        <v>0.9</v>
      </c>
    </row>
    <row r="11" spans="1:2" ht="20">
      <c r="A11" s="5"/>
      <c r="B11" s="17"/>
    </row>
    <row r="12" spans="1:2" ht="20">
      <c r="A12" s="5"/>
      <c r="B12" s="7"/>
    </row>
    <row r="13" spans="1:2" ht="20">
      <c r="A13" s="5" t="s">
        <v>2</v>
      </c>
      <c r="B13" s="36">
        <f>(0.9-0.91)/SQRT(0.91*(1-0.91)/1450)</f>
        <v>-1.3305832444652888</v>
      </c>
    </row>
    <row r="14" spans="1:2" ht="20">
      <c r="A14" s="5" t="s">
        <v>1</v>
      </c>
      <c r="B14" s="35">
        <f>_xlfn.NORM.S.DIST(-1.33, 1)</f>
        <v>9.1759135650280807E-2</v>
      </c>
    </row>
    <row r="16" spans="1:2" ht="15.75" customHeight="1">
      <c r="A16" s="55" t="s">
        <v>54</v>
      </c>
    </row>
    <row r="17" spans="1:1" ht="15.75" customHeight="1">
      <c r="A17" s="56"/>
    </row>
    <row r="18" spans="1:1" ht="15.75" customHeight="1">
      <c r="A18" s="56"/>
    </row>
    <row r="19" spans="1:1" ht="15.75" customHeight="1">
      <c r="A19" s="56"/>
    </row>
    <row r="20" spans="1:1" ht="15.75" customHeight="1"/>
  </sheetData>
  <mergeCells count="1">
    <mergeCell ref="A16:A19"/>
  </mergeCells>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B23"/>
  <sheetViews>
    <sheetView workbookViewId="0">
      <selection activeCell="A8" sqref="A8"/>
    </sheetView>
  </sheetViews>
  <sheetFormatPr baseColWidth="10" defaultColWidth="11" defaultRowHeight="15" x14ac:dyDescent="0"/>
  <cols>
    <col min="1" max="1" width="76.1640625" customWidth="1"/>
  </cols>
  <sheetData>
    <row r="1" spans="1:2" ht="151.5" customHeight="1">
      <c r="A1" s="14" t="s">
        <v>42</v>
      </c>
    </row>
    <row r="2" spans="1:2" ht="20">
      <c r="A2" s="3"/>
    </row>
    <row r="3" spans="1:2" ht="40">
      <c r="A3" s="14" t="s">
        <v>41</v>
      </c>
    </row>
    <row r="4" spans="1:2" ht="20">
      <c r="A4" s="3"/>
    </row>
    <row r="5" spans="1:2" ht="20">
      <c r="A5" s="3" t="s">
        <v>40</v>
      </c>
    </row>
    <row r="7" spans="1:2" ht="20">
      <c r="A7" s="5" t="s">
        <v>17</v>
      </c>
      <c r="B7" s="22">
        <v>0.3</v>
      </c>
    </row>
    <row r="8" spans="1:2" ht="20">
      <c r="A8" s="5" t="s">
        <v>6</v>
      </c>
      <c r="B8" s="12">
        <v>0.1</v>
      </c>
    </row>
    <row r="9" spans="1:2" ht="20">
      <c r="A9" s="5" t="s">
        <v>5</v>
      </c>
      <c r="B9" s="7">
        <v>200</v>
      </c>
    </row>
    <row r="10" spans="1:2" ht="20">
      <c r="A10" s="5" t="s">
        <v>25</v>
      </c>
      <c r="B10" s="6">
        <f>_xlfn.NORM.S.INV(0.9)</f>
        <v>1.2815515655446006</v>
      </c>
    </row>
    <row r="11" spans="1:2" ht="20">
      <c r="A11" s="5"/>
      <c r="B11" s="7"/>
    </row>
    <row r="12" spans="1:2" ht="20">
      <c r="A12" s="5" t="s">
        <v>16</v>
      </c>
      <c r="B12" s="21">
        <f>65/200</f>
        <v>0.32500000000000001</v>
      </c>
    </row>
    <row r="13" spans="1:2" ht="20">
      <c r="A13" s="5"/>
      <c r="B13" s="17"/>
    </row>
    <row r="14" spans="1:2" ht="20">
      <c r="A14" s="5"/>
      <c r="B14" s="7"/>
    </row>
    <row r="15" spans="1:2" ht="20">
      <c r="A15" s="5" t="s">
        <v>2</v>
      </c>
      <c r="B15" s="6">
        <f>(0.33-0.3)/SQRT(0.3*(1-0.3)/200)</f>
        <v>0.92582009977255242</v>
      </c>
    </row>
    <row r="16" spans="1:2" ht="20">
      <c r="A16" s="5" t="s">
        <v>1</v>
      </c>
      <c r="B16" s="4">
        <f>(1-_xlfn.NORM.S.DIST(0.93, 1))</f>
        <v>0.17618554224525784</v>
      </c>
    </row>
    <row r="18" spans="1:1" ht="15.75" customHeight="1">
      <c r="A18" s="51" t="s">
        <v>43</v>
      </c>
    </row>
    <row r="19" spans="1:1" ht="15.75" customHeight="1">
      <c r="A19" s="52"/>
    </row>
    <row r="20" spans="1:1" ht="15.75" customHeight="1">
      <c r="A20" s="52"/>
    </row>
    <row r="21" spans="1:1" ht="15.75" customHeight="1">
      <c r="A21" s="52"/>
    </row>
    <row r="22" spans="1:1">
      <c r="A22" s="52"/>
    </row>
    <row r="23" spans="1:1" ht="60">
      <c r="A23" s="34" t="s">
        <v>39</v>
      </c>
    </row>
  </sheetData>
  <mergeCells count="1">
    <mergeCell ref="A18:A2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Basic Practice Exercise 4, 5</vt:lpstr>
      <vt:lpstr>Fixed Mortgages</vt:lpstr>
      <vt:lpstr>Monthly Sales</vt:lpstr>
      <vt:lpstr>Cell Phone Use</vt:lpstr>
      <vt:lpstr>Proportion of Women</vt:lpstr>
      <vt:lpstr>Highway Speeds</vt:lpstr>
      <vt:lpstr>Computer Prices</vt:lpstr>
      <vt:lpstr>Retailer Services</vt:lpstr>
      <vt:lpstr>Movie Viewers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Overs</dc:creator>
  <cp:lastModifiedBy>Lisa Over</cp:lastModifiedBy>
  <dcterms:created xsi:type="dcterms:W3CDTF">2017-10-25T00:06:26Z</dcterms:created>
  <dcterms:modified xsi:type="dcterms:W3CDTF">2018-02-11T22:31:35Z</dcterms:modified>
</cp:coreProperties>
</file>