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showInkAnnotation="0" autoCompressPictures="0"/>
  <bookViews>
    <workbookView xWindow="0" yWindow="0" windowWidth="25600" windowHeight="14720" tabRatio="500" firstSheet="1" activeTab="6"/>
  </bookViews>
  <sheets>
    <sheet name="NABE" sheetId="2" r:id="rId1"/>
    <sheet name="Sports Car" sheetId="3" r:id="rId2"/>
    <sheet name="Lottery" sheetId="6" r:id="rId3"/>
    <sheet name="Trading Volume" sheetId="10" r:id="rId4"/>
    <sheet name="Older Workers" sheetId="12" r:id="rId5"/>
    <sheet name="Password Risks" sheetId="14" r:id="rId6"/>
    <sheet name="Study 20 Hours" sheetId="17" r:id="rId7"/>
    <sheet name="APR" sheetId="4" r:id="rId8"/>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17" l="1"/>
  <c r="E13" i="17"/>
  <c r="E14" i="17"/>
  <c r="E8" i="17"/>
  <c r="B10" i="17"/>
  <c r="B13" i="17"/>
  <c r="B14" i="17"/>
  <c r="B8" i="17"/>
  <c r="B8" i="12"/>
  <c r="E8" i="12"/>
  <c r="B6" i="14"/>
  <c r="B11" i="14"/>
  <c r="B12" i="14"/>
  <c r="E10" i="12"/>
  <c r="E13" i="12"/>
  <c r="E14" i="12"/>
  <c r="B10" i="12"/>
  <c r="B13" i="12"/>
  <c r="B14" i="12"/>
  <c r="B11" i="10"/>
  <c r="B10" i="10"/>
  <c r="B13" i="10"/>
  <c r="B14" i="10"/>
  <c r="B8" i="10"/>
  <c r="B11" i="6"/>
  <c r="B10" i="6"/>
  <c r="B13" i="6"/>
  <c r="B14" i="6"/>
  <c r="B8" i="6"/>
  <c r="B8" i="4"/>
  <c r="B9" i="4"/>
  <c r="B11" i="4"/>
  <c r="B12" i="4"/>
  <c r="B11" i="2"/>
  <c r="B12" i="2"/>
  <c r="B6" i="4"/>
  <c r="B10" i="3"/>
  <c r="B11" i="3"/>
  <c r="B13" i="3"/>
  <c r="B14" i="3"/>
  <c r="B8" i="3"/>
  <c r="B6" i="2"/>
</calcChain>
</file>

<file path=xl/sharedStrings.xml><?xml version="1.0" encoding="utf-8"?>
<sst xmlns="http://schemas.openxmlformats.org/spreadsheetml/2006/main" count="272" uniqueCount="65">
  <si>
    <t>A car manufacturer is trying to develop a new sports car. Engineers are hoping that the average amount of time that the car takes to go from 0 to 60 miles per hour is below 6 seconds. The car company tested 12 of the cars and clocked their performance times. Three of the cars clocked in at 5.8 seconds, 5 cars at 5.9 seconds, 3 cars at 6.0 seconds, and 1 car at 6.1 seconds. At a 5% level of significance, test if the new sports car is meeting its goal to go from 0 to 60 miles per hour in less than 6 seconds. Assume a normal distribution for the analysis.</t>
  </si>
  <si>
    <t>Financial Institution</t>
  </si>
  <si>
    <t>APR</t>
  </si>
  <si>
    <t>G Squared Financial</t>
  </si>
  <si>
    <t>Best Possible Mortgage</t>
  </si>
  <si>
    <t>Hersch Financial Group</t>
  </si>
  <si>
    <t>Total Mortgages Services</t>
  </si>
  <si>
    <t>Wells Fargo</t>
  </si>
  <si>
    <t>Quicken Loans</t>
  </si>
  <si>
    <t>Amerisave</t>
  </si>
  <si>
    <t>A recent article found that Massachusetts residents spent an average of $860.70 on the lottery in 2010, more than three times the U.S. average (http://www.businessweek.com, March 14, 2012). A researcher at a Boston think tank believes that Massachusetts residents spend significantly less than this amount. He surveys 100 Massachusetts residents and asks them about their annual expenditures on the lottery.</t>
  </si>
  <si>
    <t>Annual Lottery Expenditures (in $)</t>
  </si>
  <si>
    <t>Time</t>
  </si>
  <si>
    <t>Test the researcher's claim at a 10% level of significance.</t>
  </si>
  <si>
    <t>At the 5% significance level, does it appear that trading volume has increased since the beginning of the year?</t>
  </si>
  <si>
    <t>Date</t>
  </si>
  <si>
    <t>Trading Volume (in millions)</t>
  </si>
  <si>
    <t>At a 5% level of significance, test if older workers in Asia feel less fulfilled than their British counterparts.</t>
  </si>
  <si>
    <t>New research shows that many banks are unwittingly training their online customers to take risks with their passwords and other sensitive account information, leaving them more vulnerable to fraud (Yahoo.com, July 23, 2008). Even web-savvy surfers could find themselves the victims of identity theft because they have been conditioned to ignore potential signs about whether the banking site they are visiting is real or a bogus site served up by hackers. Researchers at the University of Michigan found design flaws in 78% of the 214 U.S. financial institution websites they studied. Is the above sample evidence sufficient to conclude that more than three out of four financial institutions that offer online banking facilities are prone to fraud? Use a 5% significance level for the test.</t>
  </si>
  <si>
    <t>Business Majors</t>
  </si>
  <si>
    <t>Non-business Majors</t>
  </si>
  <si>
    <t>Yes</t>
  </si>
  <si>
    <t>No</t>
  </si>
  <si>
    <t>At the 5% level of significance, determine if the proportion of business majors who study hard is less than 20%.</t>
  </si>
  <si>
    <t xml:space="preserve">At the 5% level of significance, determine if the proportion of nonbusiness majors who study hard is more than 20%. </t>
  </si>
  <si>
    <t>SAMPLE STANDARD DEVIATION</t>
  </si>
  <si>
    <t>TEST STATISTIC</t>
  </si>
  <si>
    <t>POPULATION MEAN</t>
  </si>
  <si>
    <t>ALPHA</t>
  </si>
  <si>
    <t>P-VALUE</t>
  </si>
  <si>
    <t>POPULATION PROPORTION</t>
  </si>
  <si>
    <t>SAMPLE PROPORTION</t>
  </si>
  <si>
    <t>SAMPLE MEAN</t>
  </si>
  <si>
    <t>CRITICAL VALUE(S)</t>
  </si>
  <si>
    <t>SAMPLE SIZE n</t>
  </si>
  <si>
    <r>
      <t>Based on the average predictions of 47 members of the National Association of Business Economists (NABE), the U.S. gross domestic product (GDP) will expand by 3.2% in 2011 (</t>
    </r>
    <r>
      <rPr>
        <i/>
        <sz val="16"/>
        <color theme="1"/>
        <rFont val="Calibri"/>
        <family val="2"/>
        <scheme val="minor"/>
      </rPr>
      <t>The Wall Street Journal</t>
    </r>
    <r>
      <rPr>
        <sz val="16"/>
        <color theme="1"/>
        <rFont val="Calibri"/>
        <family val="2"/>
        <scheme val="minor"/>
      </rPr>
      <t>, May 23, 2010). Suppose the sample standard deviation of their predictions was 1%. At a 5% significance level, test if the mean forecast GDP of all NABE members is greater than 3%.</t>
    </r>
  </si>
  <si>
    <t>Do not reject the null hypothesis. There is not enough evidence from the data, at a 5% level of significance, to conclude that the mean forecast of all NABE members is greater than 3%.</t>
  </si>
  <si>
    <t>Population Mean</t>
  </si>
  <si>
    <t>t-Test: Two-Sample Assuming Unequal Variances</t>
  </si>
  <si>
    <t>Mean</t>
  </si>
  <si>
    <t>Variance</t>
  </si>
  <si>
    <t>Observations</t>
  </si>
  <si>
    <t>Hypothesized Mean Difference</t>
  </si>
  <si>
    <t>df</t>
  </si>
  <si>
    <t>t Stat</t>
  </si>
  <si>
    <t>P(T&lt;=t) one-tail</t>
  </si>
  <si>
    <t>t Critical one-tail</t>
  </si>
  <si>
    <t>P(T&lt;=t) two-tail</t>
  </si>
  <si>
    <t>t Critical two-tail</t>
  </si>
  <si>
    <r>
      <t xml:space="preserve">Use </t>
    </r>
    <r>
      <rPr>
        <i/>
        <sz val="16"/>
        <color theme="1"/>
        <rFont val="Calibri"/>
        <family val="2"/>
        <scheme val="minor"/>
      </rPr>
      <t xml:space="preserve">α </t>
    </r>
    <r>
      <rPr>
        <sz val="16"/>
        <color theme="1"/>
        <rFont val="Calibri"/>
        <family val="2"/>
        <scheme val="minor"/>
      </rPr>
      <t>= 0.05 to test if the new sports car is meeting its goal.</t>
    </r>
  </si>
  <si>
    <t>A mortgage specialist would like to analyze the average mortgage rates for Atlanta, Georgia. He studies the following sample APR quotes. These are the annual percentage rates (APR) for 30-year fixed loans. If he is willing to assume that these rates are randomly drawn from a normally distributed population, can he conclude that the mean mortgage rate for the population exceeds 4.25%? Test the hypothesis at a 5% level of significance.</t>
  </si>
  <si>
    <t>Reject the null hypothesis. There is enough evidence from the data, at a 5% level of significance, to conclude that the mean mortgage rate for Atlanta, Georgia exceeds 4.25%..</t>
  </si>
  <si>
    <r>
      <t>The euro-zone crisis continues to wreak havoc on U.S. stock markets (</t>
    </r>
    <r>
      <rPr>
        <i/>
        <sz val="16"/>
        <color theme="1"/>
        <rFont val="Calibri"/>
        <family val="2"/>
        <scheme val="minor"/>
      </rPr>
      <t xml:space="preserve">The Wall Street Journal, </t>
    </r>
    <r>
      <rPr>
        <sz val="16"/>
        <color theme="1"/>
        <rFont val="Calibri"/>
        <family val="2"/>
        <scheme val="minor"/>
      </rPr>
      <t>June 8, 2012). A portfolio analyst finds that the average trading volume in the beginning of the year was about 4,000 shares (in millions). She wonders if the average trading volume on the Dow Jones Industrial Average (DJIA) has increased since the beginning of the year. She gathers data on daily trading volumes for a sample of 30 days. Access the data accompanying this exercise.</t>
    </r>
  </si>
  <si>
    <t>Fail to reject the null hypothesis. There is not enough evidence from the data, at a 5% level of significance, to conclude that the average trading volumn has increased since the beginning of the year.</t>
  </si>
  <si>
    <t>Because the test stat is negative, Excel treated this as a left tailed test and reported the p-value incorrectly.</t>
  </si>
  <si>
    <t>Reject the null hypothesis. There is enough evidence from the data, at a 5% level of significance, to conclude that the average clock time of the new sports is less than 6 seconds. The new sports car is meeting its goal.</t>
  </si>
  <si>
    <t>Fail to reject the null hypothesis. There is not enough evidence from the data, at a 10% level of significance, to conclude that Massachusetts residents spent significantly less than $860.70 on the lottery in 2010.</t>
  </si>
  <si>
    <r>
      <t>Recent research commissioned by Vodafone suggests that older workers are the happiest employees (</t>
    </r>
    <r>
      <rPr>
        <i/>
        <sz val="16"/>
        <color theme="1"/>
        <rFont val="Calibri"/>
        <family val="2"/>
        <scheme val="minor"/>
      </rPr>
      <t>BBC News</t>
    </r>
    <r>
      <rPr>
        <sz val="16"/>
        <color theme="1"/>
        <rFont val="Calibri"/>
        <family val="2"/>
        <scheme val="minor"/>
      </rPr>
      <t>, July 21, 2008). The report documents that 70% of older workers in England feel fulfilled, compared with just 50% of younger workers. A demographer believes that an identical pattern does not exist in Asia. A survey of 120 older workers in Asia finds that 75 feel fulfilled. A similar survey finds that 58% of 210 younger workers feel fulfilled.</t>
    </r>
  </si>
  <si>
    <t>Reject the null hypothesis. There is enough evidence from the data, at a 5% level of significance, to conclude that older workers in Asia are less fullfilled than their British counterparts.</t>
  </si>
  <si>
    <t>At a 5% level of significance, test if younger workers in Asia feel more fulfilled than their British counterparts.</t>
  </si>
  <si>
    <t>Reject the null hypothesis. There is enough evidence from the data, at a 5% level of significance, to conclude that younger workers in Asia are more fullfilled than their British counterparts.</t>
  </si>
  <si>
    <t>Fail to reject the null hypothesis. There is not enough evidence from the data, at a 5% level of significance, to conclude that more than three out of four financial institutions that offer online banking facilities are prone to fraud. The claim is not supported by the data.</t>
  </si>
  <si>
    <r>
      <t>A recent report suggests that business majors spend the least amount of time on course work than do all other college students (</t>
    </r>
    <r>
      <rPr>
        <i/>
        <sz val="16"/>
        <color theme="1"/>
        <rFont val="Calibri"/>
        <family val="2"/>
        <scheme val="minor"/>
      </rPr>
      <t xml:space="preserve">New York Times, </t>
    </r>
    <r>
      <rPr>
        <sz val="16"/>
        <color theme="1"/>
        <rFont val="Calibri"/>
        <family val="2"/>
        <scheme val="minor"/>
      </rPr>
      <t>November 17, 2011). A provost of a university conducts a survey of 50 business and 50 nonbusiness students. Students are asked if they study hard, defined as spending at least 20 hours per week on course work. The response shows “yes” if they study hard or “no” otherwise.</t>
    </r>
  </si>
  <si>
    <t>Fail to reject the null hypothesis. There is not enough evidence from the data, at a 5% level of significance, to conclude that less than 20% of business students study hard. The proportion of business majors who study hard cannot be shown to be less than 20%.</t>
  </si>
  <si>
    <t>Reject the null hypothesis. There is enough evidence from the data, at a 5% level of significance, to conclude that more than 20% of nonbusiness students study hard. The proportion of nonbusiness majors who study hard is shown to be more than 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</si>
</sst>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0.0000"/>
    <numFmt numFmtId="167" formatCode="&quot;$&quot;#,##0;[Red]&quot;$&quot;#,##0"/>
  </numFmts>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6"/>
      <color theme="1"/>
      <name val="Calibri"/>
      <family val="2"/>
      <scheme val="minor"/>
    </font>
    <font>
      <i/>
      <sz val="16"/>
      <color theme="1"/>
      <name val="Calibri"/>
      <family val="2"/>
      <scheme val="minor"/>
    </font>
    <font>
      <b/>
      <sz val="16"/>
      <color theme="1"/>
      <name val="Calibri"/>
      <family val="2"/>
      <scheme val="minor"/>
    </font>
    <font>
      <sz val="11"/>
      <color rgb="FF9C0006"/>
      <name val="Calibri"/>
      <family val="2"/>
      <scheme val="minor"/>
    </font>
    <font>
      <sz val="10"/>
      <name val="Arial"/>
      <family val="2"/>
    </font>
    <font>
      <sz val="12"/>
      <color rgb="FF9C0006"/>
      <name val="Calibri"/>
      <family val="2"/>
      <scheme val="minor"/>
    </font>
  </fonts>
  <fills count="6">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6" tint="0.79998168889431442"/>
        <bgColor indexed="65"/>
      </patternFill>
    </fill>
    <fill>
      <patternFill patternType="solid">
        <fgColor rgb="FFFFC7CE"/>
      </patternFill>
    </fill>
  </fills>
  <borders count="6">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style="thin">
        <color rgb="FFB2B2B2"/>
      </top>
      <bottom/>
      <diagonal/>
    </border>
    <border>
      <left/>
      <right/>
      <top/>
      <bottom style="medium">
        <color auto="1"/>
      </bottom>
      <diagonal/>
    </border>
    <border>
      <left/>
      <right/>
      <top style="medium">
        <color auto="1"/>
      </top>
      <bottom style="thin">
        <color auto="1"/>
      </bottom>
      <diagonal/>
    </border>
  </borders>
  <cellStyleXfs count="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2" borderId="2" applyNumberFormat="0" applyFont="0" applyAlignment="0" applyProtection="0"/>
    <xf numFmtId="0" fontId="1" fillId="3" borderId="0" applyNumberFormat="0" applyBorder="0" applyAlignment="0" applyProtection="0"/>
    <xf numFmtId="0" fontId="1"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 fillId="0" borderId="0" applyFont="0" applyFill="0" applyBorder="0" applyAlignment="0" applyProtection="0"/>
    <xf numFmtId="0" fontId="9" fillId="5" borderId="0" applyNumberFormat="0" applyBorder="0" applyAlignment="0" applyProtection="0"/>
    <xf numFmtId="0" fontId="10" fillId="0" borderId="0"/>
  </cellStyleXfs>
  <cellXfs count="42">
    <xf numFmtId="0" fontId="0" fillId="0" borderId="0" xfId="0"/>
    <xf numFmtId="0" fontId="0" fillId="0" borderId="0" xfId="0" applyAlignment="1">
      <alignment wrapText="1"/>
    </xf>
    <xf numFmtId="0" fontId="0" fillId="0" borderId="1" xfId="0" applyBorder="1"/>
    <xf numFmtId="0" fontId="2" fillId="0" borderId="1" xfId="0" applyFont="1" applyBorder="1" applyAlignment="1">
      <alignment horizontal="center"/>
    </xf>
    <xf numFmtId="0" fontId="0" fillId="0" borderId="0" xfId="0" applyAlignment="1">
      <alignment horizontal="center"/>
    </xf>
    <xf numFmtId="0" fontId="6" fillId="0" borderId="0" xfId="0" applyFont="1" applyAlignment="1">
      <alignment wrapText="1"/>
    </xf>
    <xf numFmtId="0" fontId="6" fillId="0" borderId="0" xfId="0" applyFont="1"/>
    <xf numFmtId="0" fontId="6" fillId="0" borderId="0" xfId="0" applyFont="1" applyAlignment="1">
      <alignment horizontal="right"/>
    </xf>
    <xf numFmtId="0" fontId="6" fillId="0" borderId="0" xfId="0" applyFont="1" applyAlignment="1">
      <alignment horizontal="center"/>
    </xf>
    <xf numFmtId="164" fontId="6" fillId="3" borderId="0" xfId="18" applyNumberFormat="1" applyFont="1" applyAlignment="1">
      <alignment horizontal="center"/>
    </xf>
    <xf numFmtId="164" fontId="6" fillId="0" borderId="0" xfId="0" applyNumberFormat="1" applyFont="1" applyAlignment="1">
      <alignment horizontal="center"/>
    </xf>
    <xf numFmtId="166" fontId="6" fillId="0" borderId="0" xfId="0" applyNumberFormat="1" applyFont="1" applyAlignment="1">
      <alignment horizontal="center"/>
    </xf>
    <xf numFmtId="2" fontId="6" fillId="3" borderId="0" xfId="18" applyNumberFormat="1" applyFont="1" applyAlignment="1">
      <alignment horizontal="center"/>
    </xf>
    <xf numFmtId="0" fontId="8" fillId="0" borderId="0" xfId="0" applyFont="1"/>
    <xf numFmtId="167" fontId="6" fillId="0" borderId="0" xfId="0" applyNumberFormat="1" applyFont="1" applyAlignment="1">
      <alignment horizontal="center"/>
    </xf>
    <xf numFmtId="166" fontId="6" fillId="4" borderId="0" xfId="19" applyNumberFormat="1" applyFont="1" applyAlignment="1">
      <alignment horizontal="center"/>
    </xf>
    <xf numFmtId="0" fontId="6" fillId="4" borderId="0" xfId="19" applyFont="1" applyAlignment="1">
      <alignment horizontal="center"/>
    </xf>
    <xf numFmtId="0" fontId="6" fillId="0" borderId="0" xfId="0" applyNumberFormat="1" applyFont="1" applyAlignment="1">
      <alignment horizontal="center"/>
    </xf>
    <xf numFmtId="2" fontId="6" fillId="0" borderId="0" xfId="0" applyNumberFormat="1" applyFont="1" applyAlignment="1">
      <alignment horizontal="center"/>
    </xf>
    <xf numFmtId="1" fontId="6" fillId="0" borderId="0" xfId="0" applyNumberFormat="1" applyFont="1" applyAlignment="1">
      <alignment horizontal="center"/>
    </xf>
    <xf numFmtId="0" fontId="6" fillId="0" borderId="0" xfId="0" applyNumberFormat="1" applyFont="1" applyAlignment="1">
      <alignment wrapText="1"/>
    </xf>
    <xf numFmtId="0" fontId="0" fillId="0" borderId="0" xfId="0" applyFill="1" applyBorder="1" applyAlignment="1"/>
    <xf numFmtId="0" fontId="0" fillId="0" borderId="4" xfId="0" applyFill="1" applyBorder="1" applyAlignment="1"/>
    <xf numFmtId="0" fontId="3" fillId="0" borderId="5" xfId="0" applyFont="1" applyFill="1" applyBorder="1" applyAlignment="1">
      <alignment horizontal="center"/>
    </xf>
    <xf numFmtId="166" fontId="0" fillId="0" borderId="0" xfId="0" applyNumberFormat="1" applyFill="1" applyBorder="1" applyAlignment="1"/>
    <xf numFmtId="164" fontId="0" fillId="0" borderId="0" xfId="0" applyNumberFormat="1" applyFill="1" applyBorder="1" applyAlignment="1"/>
    <xf numFmtId="2" fontId="0" fillId="0" borderId="0" xfId="0" applyNumberFormat="1" applyFill="1" applyBorder="1" applyAlignment="1"/>
    <xf numFmtId="0" fontId="8" fillId="0" borderId="0" xfId="0" applyFont="1" applyAlignment="1">
      <alignment horizontal="center"/>
    </xf>
    <xf numFmtId="165" fontId="6" fillId="0" borderId="0" xfId="0" applyNumberFormat="1" applyFont="1" applyAlignment="1">
      <alignment horizontal="center"/>
    </xf>
    <xf numFmtId="166" fontId="0" fillId="0" borderId="0" xfId="0" applyNumberFormat="1" applyFill="1" applyBorder="1" applyAlignment="1">
      <alignment horizontal="left" indent="4"/>
    </xf>
    <xf numFmtId="2" fontId="0" fillId="0" borderId="4" xfId="0" applyNumberFormat="1" applyFill="1" applyBorder="1" applyAlignment="1"/>
    <xf numFmtId="0" fontId="0" fillId="0" borderId="1" xfId="0" applyBorder="1" applyAlignment="1">
      <alignment horizontal="center"/>
    </xf>
    <xf numFmtId="2" fontId="6" fillId="0" borderId="0" xfId="96" applyNumberFormat="1" applyFont="1" applyAlignment="1">
      <alignment horizontal="center"/>
    </xf>
    <xf numFmtId="0" fontId="10" fillId="0" borderId="0" xfId="98"/>
    <xf numFmtId="0" fontId="10" fillId="0" borderId="1" xfId="98" applyNumberFormat="1" applyBorder="1"/>
    <xf numFmtId="0" fontId="8" fillId="0" borderId="0" xfId="0" applyFont="1" applyAlignment="1">
      <alignment horizontal="center" wrapText="1"/>
    </xf>
    <xf numFmtId="14" fontId="8" fillId="0" borderId="0" xfId="0" applyNumberFormat="1" applyFont="1" applyAlignment="1">
      <alignment horizontal="center"/>
    </xf>
    <xf numFmtId="14" fontId="6" fillId="0" borderId="0" xfId="0" applyNumberFormat="1" applyFont="1" applyAlignment="1">
      <alignment horizontal="center"/>
    </xf>
    <xf numFmtId="166" fontId="11" fillId="5" borderId="0" xfId="97" applyNumberFormat="1" applyFont="1" applyBorder="1" applyAlignment="1"/>
    <xf numFmtId="0" fontId="9" fillId="5" borderId="0" xfId="97"/>
    <xf numFmtId="0" fontId="6" fillId="2" borderId="3" xfId="17" applyFont="1" applyBorder="1" applyAlignment="1">
      <alignment horizontal="left" wrapText="1"/>
    </xf>
    <xf numFmtId="0" fontId="6" fillId="2" borderId="0" xfId="17" applyFont="1" applyBorder="1" applyAlignment="1">
      <alignment horizontal="left" wrapText="1"/>
    </xf>
  </cellXfs>
  <cellStyles count="99">
    <cellStyle name="20% - Accent2" xfId="18" builtinId="34"/>
    <cellStyle name="20% - Accent3" xfId="19" builtinId="38"/>
    <cellStyle name="Bad" xfId="9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Normal" xfId="0" builtinId="0"/>
    <cellStyle name="Normal 2" xfId="98"/>
    <cellStyle name="Note" xfId="17" builtinId="10"/>
    <cellStyle name="Percent" xfId="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B17"/>
  <sheetViews>
    <sheetView workbookViewId="0">
      <selection activeCell="A20" sqref="A20"/>
    </sheetView>
  </sheetViews>
  <sheetFormatPr baseColWidth="10" defaultColWidth="11" defaultRowHeight="15" x14ac:dyDescent="0"/>
  <cols>
    <col min="1" max="1" width="77" customWidth="1"/>
    <col min="2" max="2" width="11" bestFit="1" customWidth="1"/>
  </cols>
  <sheetData>
    <row r="1" spans="1:2" ht="126">
      <c r="A1" s="20" t="s">
        <v>35</v>
      </c>
    </row>
    <row r="3" spans="1:2" ht="21">
      <c r="A3" s="7" t="s">
        <v>27</v>
      </c>
      <c r="B3" s="19">
        <v>3</v>
      </c>
    </row>
    <row r="4" spans="1:2" ht="21">
      <c r="A4" s="7" t="s">
        <v>28</v>
      </c>
      <c r="B4" s="16">
        <v>0.05</v>
      </c>
    </row>
    <row r="5" spans="1:2" ht="21">
      <c r="A5" s="7" t="s">
        <v>34</v>
      </c>
      <c r="B5" s="8">
        <v>47</v>
      </c>
    </row>
    <row r="6" spans="1:2" ht="21">
      <c r="A6" s="7" t="s">
        <v>33</v>
      </c>
      <c r="B6" s="9">
        <f>-_xlfn.T.INV(B4, B5-1)</f>
        <v>1.678660413556865</v>
      </c>
    </row>
    <row r="7" spans="1:2" ht="21">
      <c r="A7" s="7"/>
      <c r="B7" s="8"/>
    </row>
    <row r="8" spans="1:2" ht="21">
      <c r="A8" s="7" t="s">
        <v>32</v>
      </c>
      <c r="B8" s="17">
        <v>3.2</v>
      </c>
    </row>
    <row r="9" spans="1:2" ht="21">
      <c r="A9" s="7" t="s">
        <v>25</v>
      </c>
      <c r="B9" s="17">
        <v>1</v>
      </c>
    </row>
    <row r="10" spans="1:2" ht="21">
      <c r="A10" s="7"/>
      <c r="B10" s="8"/>
    </row>
    <row r="11" spans="1:2" ht="21">
      <c r="A11" s="7" t="s">
        <v>26</v>
      </c>
      <c r="B11" s="12">
        <f>(B8-B3)/(B9/SQRT(B5))</f>
        <v>1.37113092008021</v>
      </c>
    </row>
    <row r="12" spans="1:2" ht="21">
      <c r="A12" s="7" t="s">
        <v>29</v>
      </c>
      <c r="B12" s="15">
        <f>_xlfn.T.DIST.RT(B11,B5-1)</f>
        <v>8.8493327673067321E-2</v>
      </c>
    </row>
    <row r="13" spans="1:2" ht="21">
      <c r="B13" s="6"/>
    </row>
    <row r="14" spans="1:2">
      <c r="A14" s="40" t="s">
        <v>36</v>
      </c>
    </row>
    <row r="15" spans="1:2">
      <c r="A15" s="41"/>
    </row>
    <row r="16" spans="1:2">
      <c r="A16" s="41"/>
    </row>
    <row r="17" spans="1:1">
      <c r="A17" s="41"/>
    </row>
  </sheetData>
  <mergeCells count="1">
    <mergeCell ref="A14:A17"/>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I19"/>
  <sheetViews>
    <sheetView topLeftCell="A4" workbookViewId="0">
      <selection activeCell="A27" sqref="A27"/>
    </sheetView>
  </sheetViews>
  <sheetFormatPr baseColWidth="10" defaultColWidth="11" defaultRowHeight="15" x14ac:dyDescent="0"/>
  <cols>
    <col min="1" max="1" width="84.6640625" customWidth="1"/>
    <col min="2" max="2" width="10.1640625" customWidth="1"/>
    <col min="3" max="3" width="10.1640625" style="4" customWidth="1"/>
    <col min="5" max="5" width="19.83203125" bestFit="1" customWidth="1"/>
    <col min="7" max="7" width="41.5" bestFit="1" customWidth="1"/>
    <col min="8" max="8" width="12.33203125" bestFit="1" customWidth="1"/>
    <col min="9" max="9" width="15.6640625" bestFit="1" customWidth="1"/>
  </cols>
  <sheetData>
    <row r="1" spans="1:9" ht="168">
      <c r="A1" s="5" t="s">
        <v>0</v>
      </c>
    </row>
    <row r="2" spans="1:9" ht="21">
      <c r="A2" s="6"/>
      <c r="D2" s="27" t="s">
        <v>12</v>
      </c>
      <c r="E2" s="27" t="s">
        <v>37</v>
      </c>
      <c r="G2" t="s">
        <v>38</v>
      </c>
    </row>
    <row r="3" spans="1:9" ht="21.75" thickBot="1">
      <c r="A3" s="6" t="s">
        <v>49</v>
      </c>
      <c r="D3" s="8">
        <v>5.8</v>
      </c>
      <c r="E3" s="8">
        <v>6</v>
      </c>
    </row>
    <row r="4" spans="1:9" ht="21">
      <c r="D4" s="8">
        <v>5.8</v>
      </c>
      <c r="E4" s="8">
        <v>6</v>
      </c>
      <c r="G4" s="23"/>
      <c r="H4" s="23" t="s">
        <v>12</v>
      </c>
      <c r="I4" s="23" t="s">
        <v>37</v>
      </c>
    </row>
    <row r="5" spans="1:9" ht="21">
      <c r="A5" s="7" t="s">
        <v>27</v>
      </c>
      <c r="B5" s="19">
        <v>6</v>
      </c>
      <c r="D5" s="8">
        <v>5.8</v>
      </c>
      <c r="E5" s="8">
        <v>6</v>
      </c>
      <c r="G5" s="21" t="s">
        <v>39</v>
      </c>
      <c r="H5" s="26">
        <v>5.9166666666666652</v>
      </c>
      <c r="I5" s="21">
        <v>6</v>
      </c>
    </row>
    <row r="6" spans="1:9" ht="21">
      <c r="A6" s="7" t="s">
        <v>28</v>
      </c>
      <c r="B6" s="16">
        <v>0.05</v>
      </c>
      <c r="D6" s="8">
        <v>5.9</v>
      </c>
      <c r="E6" s="8">
        <v>6</v>
      </c>
      <c r="G6" s="21" t="s">
        <v>40</v>
      </c>
      <c r="H6" s="24">
        <v>8.787878787878782E-3</v>
      </c>
      <c r="I6" s="21">
        <v>0</v>
      </c>
    </row>
    <row r="7" spans="1:9" ht="21">
      <c r="A7" s="7" t="s">
        <v>34</v>
      </c>
      <c r="B7" s="8">
        <v>12</v>
      </c>
      <c r="D7" s="8">
        <v>5.9</v>
      </c>
      <c r="E7" s="8">
        <v>6</v>
      </c>
      <c r="G7" s="21" t="s">
        <v>41</v>
      </c>
      <c r="H7" s="21">
        <v>12</v>
      </c>
      <c r="I7" s="21">
        <v>12</v>
      </c>
    </row>
    <row r="8" spans="1:9" ht="21">
      <c r="A8" s="7" t="s">
        <v>33</v>
      </c>
      <c r="B8" s="9">
        <f>-_xlfn.T.INV(B6, B7-1)</f>
        <v>1.7958848187040437</v>
      </c>
      <c r="D8" s="8">
        <v>5.9</v>
      </c>
      <c r="E8" s="8">
        <v>6</v>
      </c>
      <c r="G8" s="21" t="s">
        <v>42</v>
      </c>
      <c r="H8" s="21">
        <v>0</v>
      </c>
      <c r="I8" s="21"/>
    </row>
    <row r="9" spans="1:9" ht="21">
      <c r="A9" s="7"/>
      <c r="B9" s="8"/>
      <c r="D9" s="8">
        <v>5.9</v>
      </c>
      <c r="E9" s="8">
        <v>6</v>
      </c>
      <c r="G9" s="21" t="s">
        <v>43</v>
      </c>
      <c r="H9" s="21">
        <v>11</v>
      </c>
      <c r="I9" s="21"/>
    </row>
    <row r="10" spans="1:9" ht="21">
      <c r="A10" s="7" t="s">
        <v>32</v>
      </c>
      <c r="B10" s="18">
        <f>AVERAGE(D3:D14)</f>
        <v>5.9166666666666652</v>
      </c>
      <c r="D10" s="8">
        <v>5.9</v>
      </c>
      <c r="E10" s="8">
        <v>6</v>
      </c>
      <c r="G10" s="21" t="s">
        <v>44</v>
      </c>
      <c r="H10" s="26">
        <v>-3.0794088102572541</v>
      </c>
      <c r="I10" s="21"/>
    </row>
    <row r="11" spans="1:9" ht="21">
      <c r="A11" s="7" t="s">
        <v>25</v>
      </c>
      <c r="B11" s="11">
        <f>_xlfn.STDEV.S(D3:D14)</f>
        <v>9.3743686656109174E-2</v>
      </c>
      <c r="D11" s="28">
        <v>6</v>
      </c>
      <c r="E11" s="8">
        <v>6</v>
      </c>
      <c r="G11" s="21" t="s">
        <v>45</v>
      </c>
      <c r="H11" s="24">
        <v>5.2411805704669712E-3</v>
      </c>
      <c r="I11" s="21"/>
    </row>
    <row r="12" spans="1:9" ht="21">
      <c r="A12" s="7"/>
      <c r="B12" s="8"/>
      <c r="D12" s="28">
        <v>6</v>
      </c>
      <c r="E12" s="8">
        <v>6</v>
      </c>
      <c r="G12" s="21" t="s">
        <v>46</v>
      </c>
      <c r="H12" s="25">
        <v>1.7958848187040437</v>
      </c>
      <c r="I12" s="21"/>
    </row>
    <row r="13" spans="1:9" ht="21">
      <c r="A13" s="7" t="s">
        <v>26</v>
      </c>
      <c r="B13" s="12">
        <f>(B10-B5)/(B11/SQRT(B7))</f>
        <v>-3.0794088102572541</v>
      </c>
      <c r="D13" s="28">
        <v>6</v>
      </c>
      <c r="E13" s="8">
        <v>6</v>
      </c>
      <c r="G13" s="21" t="s">
        <v>47</v>
      </c>
      <c r="H13" s="29">
        <v>1.0482361140933942E-2</v>
      </c>
      <c r="I13" s="21"/>
    </row>
    <row r="14" spans="1:9" ht="21.75" thickBot="1">
      <c r="A14" s="7" t="s">
        <v>29</v>
      </c>
      <c r="B14" s="15">
        <f>_xlfn.T.DIST(B13,B7-1,1)</f>
        <v>5.2411805704669712E-3</v>
      </c>
      <c r="D14" s="8">
        <v>6.1</v>
      </c>
      <c r="E14" s="8">
        <v>6</v>
      </c>
      <c r="G14" s="22" t="s">
        <v>48</v>
      </c>
      <c r="H14" s="30">
        <v>2.2009851600916384</v>
      </c>
      <c r="I14" s="22"/>
    </row>
    <row r="16" spans="1:9">
      <c r="A16" s="40" t="s">
        <v>55</v>
      </c>
    </row>
    <row r="17" spans="1:1">
      <c r="A17" s="41"/>
    </row>
    <row r="18" spans="1:1">
      <c r="A18" s="41"/>
    </row>
    <row r="19" spans="1:1">
      <c r="A19" s="41"/>
    </row>
  </sheetData>
  <mergeCells count="1">
    <mergeCell ref="A16:A19"/>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J102"/>
  <sheetViews>
    <sheetView workbookViewId="0">
      <selection activeCell="A19" sqref="A19"/>
    </sheetView>
  </sheetViews>
  <sheetFormatPr baseColWidth="10" defaultColWidth="11" defaultRowHeight="15" x14ac:dyDescent="0"/>
  <cols>
    <col min="1" max="1" width="83.5" customWidth="1"/>
    <col min="2" max="2" width="11.6640625" style="4" customWidth="1"/>
    <col min="3" max="3" width="12" customWidth="1"/>
    <col min="4" max="4" width="25.5" customWidth="1"/>
    <col min="8" max="8" width="41.5" bestFit="1" customWidth="1"/>
    <col min="9" max="9" width="29.5" bestFit="1" customWidth="1"/>
    <col min="10" max="10" width="15.6640625" bestFit="1" customWidth="1"/>
  </cols>
  <sheetData>
    <row r="1" spans="1:10" ht="126">
      <c r="A1" s="5" t="s">
        <v>10</v>
      </c>
      <c r="B1" s="8"/>
      <c r="C1" s="6"/>
    </row>
    <row r="2" spans="1:10" ht="43.5" customHeight="1">
      <c r="A2" s="6"/>
      <c r="D2" s="35" t="s">
        <v>11</v>
      </c>
      <c r="E2" s="13" t="s">
        <v>37</v>
      </c>
      <c r="H2" t="s">
        <v>38</v>
      </c>
    </row>
    <row r="3" spans="1:10" ht="21.75" thickBot="1">
      <c r="A3" s="6" t="s">
        <v>13</v>
      </c>
      <c r="D3" s="8">
        <v>790</v>
      </c>
      <c r="E3" s="6">
        <v>860.7</v>
      </c>
    </row>
    <row r="4" spans="1:10" ht="21">
      <c r="A4" s="6"/>
      <c r="D4" s="8">
        <v>594</v>
      </c>
      <c r="E4" s="6">
        <v>860.7</v>
      </c>
      <c r="H4" s="23"/>
      <c r="I4" s="23" t="s">
        <v>11</v>
      </c>
      <c r="J4" s="23" t="s">
        <v>37</v>
      </c>
    </row>
    <row r="5" spans="1:10" ht="21">
      <c r="A5" s="7" t="s">
        <v>27</v>
      </c>
      <c r="B5" s="18">
        <v>860.7</v>
      </c>
      <c r="D5" s="8">
        <v>899</v>
      </c>
      <c r="E5" s="6">
        <v>860.7</v>
      </c>
      <c r="H5" s="21" t="s">
        <v>39</v>
      </c>
      <c r="I5" s="26">
        <v>841.94</v>
      </c>
      <c r="J5" s="21">
        <v>860.69999999999845</v>
      </c>
    </row>
    <row r="6" spans="1:10" ht="21">
      <c r="A6" s="7" t="s">
        <v>28</v>
      </c>
      <c r="B6" s="16">
        <v>0.1</v>
      </c>
      <c r="D6" s="8">
        <v>1105</v>
      </c>
      <c r="E6" s="6">
        <v>860.7</v>
      </c>
      <c r="H6" s="21" t="s">
        <v>40</v>
      </c>
      <c r="I6" s="26">
        <v>47155.228686868693</v>
      </c>
      <c r="J6" s="21">
        <v>2.5588289150945932E-24</v>
      </c>
    </row>
    <row r="7" spans="1:10" ht="21">
      <c r="A7" s="7" t="s">
        <v>34</v>
      </c>
      <c r="B7" s="8">
        <v>100</v>
      </c>
      <c r="D7" s="8">
        <v>1090</v>
      </c>
      <c r="E7" s="6">
        <v>860.7</v>
      </c>
      <c r="H7" s="21" t="s">
        <v>41</v>
      </c>
      <c r="I7" s="21">
        <v>100</v>
      </c>
      <c r="J7" s="21">
        <v>100</v>
      </c>
    </row>
    <row r="8" spans="1:10" ht="21">
      <c r="A8" s="7" t="s">
        <v>33</v>
      </c>
      <c r="B8" s="9">
        <f>-_xlfn.T.INV(B6, B7-1)</f>
        <v>1.290161442034484</v>
      </c>
      <c r="D8" s="8">
        <v>1197</v>
      </c>
      <c r="E8" s="6">
        <v>860.7</v>
      </c>
      <c r="H8" s="21" t="s">
        <v>42</v>
      </c>
      <c r="I8" s="21">
        <v>0</v>
      </c>
      <c r="J8" s="21"/>
    </row>
    <row r="9" spans="1:10" ht="21">
      <c r="A9" s="7"/>
      <c r="B9" s="8"/>
      <c r="D9" s="8">
        <v>413</v>
      </c>
      <c r="E9" s="6">
        <v>860.7</v>
      </c>
      <c r="H9" s="21" t="s">
        <v>43</v>
      </c>
      <c r="I9" s="21">
        <v>99</v>
      </c>
      <c r="J9" s="21"/>
    </row>
    <row r="10" spans="1:10" ht="21">
      <c r="A10" s="7" t="s">
        <v>32</v>
      </c>
      <c r="B10" s="18">
        <f>AVERAGE(D3:D102)</f>
        <v>841.94</v>
      </c>
      <c r="D10" s="8">
        <v>803</v>
      </c>
      <c r="E10" s="6">
        <v>860.7</v>
      </c>
      <c r="H10" s="21" t="s">
        <v>44</v>
      </c>
      <c r="I10" s="26">
        <v>-0.86390881689091548</v>
      </c>
      <c r="J10" s="21"/>
    </row>
    <row r="11" spans="1:10" ht="21">
      <c r="A11" s="7" t="s">
        <v>25</v>
      </c>
      <c r="B11" s="18">
        <f>_xlfn.STDEV.S(D3:D102)</f>
        <v>217.15254704209366</v>
      </c>
      <c r="D11" s="8">
        <v>1069</v>
      </c>
      <c r="E11" s="6">
        <v>860.7</v>
      </c>
      <c r="H11" s="21" t="s">
        <v>45</v>
      </c>
      <c r="I11" s="24">
        <v>0.19486313362831448</v>
      </c>
      <c r="J11" s="21"/>
    </row>
    <row r="12" spans="1:10" ht="21">
      <c r="A12" s="7"/>
      <c r="B12" s="8"/>
      <c r="D12" s="8">
        <v>633</v>
      </c>
      <c r="E12" s="6">
        <v>860.7</v>
      </c>
      <c r="H12" s="21" t="s">
        <v>46</v>
      </c>
      <c r="I12" s="26">
        <v>1.290161442034484</v>
      </c>
      <c r="J12" s="21"/>
    </row>
    <row r="13" spans="1:10" ht="21">
      <c r="A13" s="7" t="s">
        <v>26</v>
      </c>
      <c r="B13" s="12">
        <f>(B10-B5)/(B11/SQRT(B7))</f>
        <v>-0.86390881689098875</v>
      </c>
      <c r="D13" s="8">
        <v>712</v>
      </c>
      <c r="E13" s="6">
        <v>860.7</v>
      </c>
      <c r="H13" s="21" t="s">
        <v>47</v>
      </c>
      <c r="I13" s="24">
        <v>0.38972626725662896</v>
      </c>
      <c r="J13" s="21"/>
    </row>
    <row r="14" spans="1:10" ht="21.75" thickBot="1">
      <c r="A14" s="7" t="s">
        <v>29</v>
      </c>
      <c r="B14" s="15">
        <f>_xlfn.T.DIST(B13,B7-1,1)</f>
        <v>0.19486313362829449</v>
      </c>
      <c r="D14" s="8">
        <v>512</v>
      </c>
      <c r="E14" s="6">
        <v>860.7</v>
      </c>
      <c r="H14" s="22" t="s">
        <v>48</v>
      </c>
      <c r="I14" s="30">
        <v>1.6603911560169928</v>
      </c>
      <c r="J14" s="22"/>
    </row>
    <row r="15" spans="1:10" ht="21">
      <c r="B15"/>
      <c r="D15" s="8">
        <v>481</v>
      </c>
      <c r="E15" s="6">
        <v>860.7</v>
      </c>
    </row>
    <row r="16" spans="1:10" ht="21" customHeight="1">
      <c r="A16" s="40" t="s">
        <v>56</v>
      </c>
      <c r="B16"/>
      <c r="D16" s="8">
        <v>654</v>
      </c>
      <c r="E16" s="6">
        <v>860.7</v>
      </c>
    </row>
    <row r="17" spans="1:5" ht="21">
      <c r="A17" s="41"/>
      <c r="B17"/>
      <c r="D17" s="8">
        <v>695</v>
      </c>
      <c r="E17" s="6">
        <v>860.7</v>
      </c>
    </row>
    <row r="18" spans="1:5" ht="21">
      <c r="A18" s="41"/>
      <c r="B18"/>
      <c r="D18" s="8">
        <v>426</v>
      </c>
      <c r="E18" s="6">
        <v>860.7</v>
      </c>
    </row>
    <row r="19" spans="1:5" ht="21">
      <c r="A19" s="33"/>
      <c r="B19"/>
      <c r="D19" s="8">
        <v>736</v>
      </c>
      <c r="E19" s="6">
        <v>860.7</v>
      </c>
    </row>
    <row r="20" spans="1:5" ht="21">
      <c r="A20" s="6"/>
      <c r="D20" s="8">
        <v>769</v>
      </c>
      <c r="E20" s="6">
        <v>860.7</v>
      </c>
    </row>
    <row r="21" spans="1:5" ht="21">
      <c r="A21" s="6"/>
      <c r="D21" s="8">
        <v>877</v>
      </c>
      <c r="E21" s="6">
        <v>860.7</v>
      </c>
    </row>
    <row r="22" spans="1:5" ht="21">
      <c r="A22" s="6"/>
      <c r="D22" s="8">
        <v>777</v>
      </c>
      <c r="E22" s="6">
        <v>860.7</v>
      </c>
    </row>
    <row r="23" spans="1:5" ht="21">
      <c r="A23" s="6"/>
      <c r="D23" s="8">
        <v>785</v>
      </c>
      <c r="E23" s="6">
        <v>860.7</v>
      </c>
    </row>
    <row r="24" spans="1:5" ht="21">
      <c r="A24" s="6"/>
      <c r="D24" s="8">
        <v>776</v>
      </c>
      <c r="E24" s="6">
        <v>860.7</v>
      </c>
    </row>
    <row r="25" spans="1:5" ht="21">
      <c r="A25" s="6"/>
      <c r="D25" s="8">
        <v>1119</v>
      </c>
      <c r="E25" s="6">
        <v>860.7</v>
      </c>
    </row>
    <row r="26" spans="1:5" ht="21">
      <c r="A26" s="6"/>
      <c r="D26" s="8">
        <v>833</v>
      </c>
      <c r="E26" s="6">
        <v>860.7</v>
      </c>
    </row>
    <row r="27" spans="1:5" ht="21">
      <c r="A27" s="6"/>
      <c r="D27" s="8">
        <v>813</v>
      </c>
      <c r="E27" s="6">
        <v>860.7</v>
      </c>
    </row>
    <row r="28" spans="1:5" ht="21">
      <c r="A28" s="6"/>
      <c r="D28" s="8">
        <v>747</v>
      </c>
      <c r="E28" s="6">
        <v>860.7</v>
      </c>
    </row>
    <row r="29" spans="1:5" ht="21">
      <c r="A29" s="6"/>
      <c r="D29" s="8">
        <v>1244</v>
      </c>
      <c r="E29" s="6">
        <v>860.7</v>
      </c>
    </row>
    <row r="30" spans="1:5" ht="21">
      <c r="A30" s="6"/>
      <c r="D30" s="8">
        <v>1023</v>
      </c>
      <c r="E30" s="6">
        <v>860.7</v>
      </c>
    </row>
    <row r="31" spans="1:5" ht="21">
      <c r="A31" s="6"/>
      <c r="D31" s="8">
        <v>1325</v>
      </c>
      <c r="E31" s="6">
        <v>860.7</v>
      </c>
    </row>
    <row r="32" spans="1:5" ht="21">
      <c r="A32" s="6"/>
      <c r="D32" s="8">
        <v>719</v>
      </c>
      <c r="E32" s="6">
        <v>860.7</v>
      </c>
    </row>
    <row r="33" spans="1:5" ht="21">
      <c r="A33" s="6"/>
      <c r="D33" s="8">
        <v>1182</v>
      </c>
      <c r="E33" s="6">
        <v>860.7</v>
      </c>
    </row>
    <row r="34" spans="1:5" ht="21">
      <c r="A34" s="6"/>
      <c r="D34" s="8">
        <v>528</v>
      </c>
      <c r="E34" s="6">
        <v>860.7</v>
      </c>
    </row>
    <row r="35" spans="1:5" ht="21">
      <c r="A35" s="6"/>
      <c r="D35" s="8">
        <v>958</v>
      </c>
      <c r="E35" s="6">
        <v>860.7</v>
      </c>
    </row>
    <row r="36" spans="1:5" ht="21">
      <c r="A36" s="6"/>
      <c r="D36" s="8">
        <v>1030</v>
      </c>
      <c r="E36" s="6">
        <v>860.7</v>
      </c>
    </row>
    <row r="37" spans="1:5" ht="21">
      <c r="A37" s="6"/>
      <c r="D37" s="8">
        <v>1234</v>
      </c>
      <c r="E37" s="6">
        <v>860.7</v>
      </c>
    </row>
    <row r="38" spans="1:5" ht="21">
      <c r="A38" s="6"/>
      <c r="D38" s="8">
        <v>833</v>
      </c>
      <c r="E38" s="6">
        <v>860.7</v>
      </c>
    </row>
    <row r="39" spans="1:5" ht="21">
      <c r="A39" s="6"/>
      <c r="D39" s="8">
        <v>745</v>
      </c>
      <c r="E39" s="6">
        <v>860.7</v>
      </c>
    </row>
    <row r="40" spans="1:5" ht="21">
      <c r="A40" s="6"/>
      <c r="D40" s="8">
        <v>985</v>
      </c>
      <c r="E40" s="6">
        <v>860.7</v>
      </c>
    </row>
    <row r="41" spans="1:5" ht="21">
      <c r="A41" s="6"/>
      <c r="D41" s="8">
        <v>774</v>
      </c>
      <c r="E41" s="6">
        <v>860.7</v>
      </c>
    </row>
    <row r="42" spans="1:5" ht="21">
      <c r="A42" s="6"/>
      <c r="D42" s="8">
        <v>1002</v>
      </c>
      <c r="E42" s="6">
        <v>860.7</v>
      </c>
    </row>
    <row r="43" spans="1:5" ht="21">
      <c r="A43" s="6"/>
      <c r="D43" s="8">
        <v>561</v>
      </c>
      <c r="E43" s="6">
        <v>860.7</v>
      </c>
    </row>
    <row r="44" spans="1:5" ht="21">
      <c r="A44" s="6"/>
      <c r="D44" s="8">
        <v>681</v>
      </c>
      <c r="E44" s="6">
        <v>860.7</v>
      </c>
    </row>
    <row r="45" spans="1:5" ht="21">
      <c r="A45" s="6"/>
      <c r="D45" s="8">
        <v>546</v>
      </c>
      <c r="E45" s="6">
        <v>860.7</v>
      </c>
    </row>
    <row r="46" spans="1:5" ht="21">
      <c r="A46" s="6"/>
      <c r="D46" s="8">
        <v>777</v>
      </c>
      <c r="E46" s="6">
        <v>860.7</v>
      </c>
    </row>
    <row r="47" spans="1:5" ht="21">
      <c r="A47" s="6"/>
      <c r="D47" s="8">
        <v>844</v>
      </c>
      <c r="E47" s="6">
        <v>860.7</v>
      </c>
    </row>
    <row r="48" spans="1:5" ht="21">
      <c r="A48" s="6"/>
      <c r="D48" s="8">
        <v>856</v>
      </c>
      <c r="E48" s="6">
        <v>860.7</v>
      </c>
    </row>
    <row r="49" spans="1:5" ht="21">
      <c r="A49" s="6"/>
      <c r="D49" s="8">
        <v>785</v>
      </c>
      <c r="E49" s="6">
        <v>860.7</v>
      </c>
    </row>
    <row r="50" spans="1:5" ht="21">
      <c r="A50" s="6"/>
      <c r="D50" s="8">
        <v>1289</v>
      </c>
      <c r="E50" s="6">
        <v>860.7</v>
      </c>
    </row>
    <row r="51" spans="1:5" ht="21">
      <c r="A51" s="6"/>
      <c r="D51" s="8">
        <v>502</v>
      </c>
      <c r="E51" s="6">
        <v>860.7</v>
      </c>
    </row>
    <row r="52" spans="1:5" ht="21">
      <c r="A52" s="6"/>
      <c r="D52" s="8">
        <v>703</v>
      </c>
      <c r="E52" s="6">
        <v>860.7</v>
      </c>
    </row>
    <row r="53" spans="1:5" ht="21">
      <c r="A53" s="6"/>
      <c r="D53" s="8">
        <v>334</v>
      </c>
      <c r="E53" s="6">
        <v>860.7</v>
      </c>
    </row>
    <row r="54" spans="1:5" ht="21">
      <c r="A54" s="6"/>
      <c r="D54" s="8">
        <v>1140</v>
      </c>
      <c r="E54" s="6">
        <v>860.7</v>
      </c>
    </row>
    <row r="55" spans="1:5" ht="21">
      <c r="A55" s="6"/>
      <c r="D55" s="8">
        <v>594</v>
      </c>
      <c r="E55" s="6">
        <v>860.7</v>
      </c>
    </row>
    <row r="56" spans="1:5" ht="21">
      <c r="A56" s="6"/>
      <c r="D56" s="8">
        <v>719</v>
      </c>
      <c r="E56" s="6">
        <v>860.7</v>
      </c>
    </row>
    <row r="57" spans="1:5" ht="21">
      <c r="A57" s="6"/>
      <c r="D57" s="8">
        <v>1002</v>
      </c>
      <c r="E57" s="6">
        <v>860.7</v>
      </c>
    </row>
    <row r="58" spans="1:5" ht="21">
      <c r="A58" s="6"/>
      <c r="D58" s="8">
        <v>943</v>
      </c>
      <c r="E58" s="6">
        <v>860.7</v>
      </c>
    </row>
    <row r="59" spans="1:5" ht="21">
      <c r="A59" s="6"/>
      <c r="D59" s="8">
        <v>1025</v>
      </c>
      <c r="E59" s="6">
        <v>860.7</v>
      </c>
    </row>
    <row r="60" spans="1:5" ht="21">
      <c r="A60" s="6"/>
      <c r="D60" s="8">
        <v>969</v>
      </c>
      <c r="E60" s="6">
        <v>860.7</v>
      </c>
    </row>
    <row r="61" spans="1:5" ht="21">
      <c r="A61" s="6"/>
      <c r="D61" s="8">
        <v>576</v>
      </c>
      <c r="E61" s="6">
        <v>860.7</v>
      </c>
    </row>
    <row r="62" spans="1:5" ht="21">
      <c r="A62" s="6"/>
      <c r="D62" s="8">
        <v>627</v>
      </c>
      <c r="E62" s="6">
        <v>860.7</v>
      </c>
    </row>
    <row r="63" spans="1:5" ht="21">
      <c r="A63" s="6"/>
      <c r="D63" s="8">
        <v>989</v>
      </c>
      <c r="E63" s="6">
        <v>860.7</v>
      </c>
    </row>
    <row r="64" spans="1:5" ht="21">
      <c r="A64" s="6"/>
      <c r="D64" s="8">
        <v>915</v>
      </c>
      <c r="E64" s="6">
        <v>860.7</v>
      </c>
    </row>
    <row r="65" spans="1:5" ht="21">
      <c r="A65" s="6"/>
      <c r="D65" s="8">
        <v>662</v>
      </c>
      <c r="E65" s="6">
        <v>860.7</v>
      </c>
    </row>
    <row r="66" spans="1:5" ht="21">
      <c r="A66" s="6"/>
      <c r="D66" s="8">
        <v>802</v>
      </c>
      <c r="E66" s="6">
        <v>860.7</v>
      </c>
    </row>
    <row r="67" spans="1:5" ht="21">
      <c r="A67" s="6"/>
      <c r="D67" s="8">
        <v>876</v>
      </c>
      <c r="E67" s="6">
        <v>860.7</v>
      </c>
    </row>
    <row r="68" spans="1:5" ht="21">
      <c r="A68" s="6"/>
      <c r="D68" s="8">
        <v>962</v>
      </c>
      <c r="E68" s="6">
        <v>860.7</v>
      </c>
    </row>
    <row r="69" spans="1:5" ht="21">
      <c r="A69" s="6"/>
      <c r="D69" s="8">
        <v>878</v>
      </c>
      <c r="E69" s="6">
        <v>860.7</v>
      </c>
    </row>
    <row r="70" spans="1:5" ht="21">
      <c r="A70" s="6"/>
      <c r="D70" s="8">
        <v>668</v>
      </c>
      <c r="E70" s="6">
        <v>860.7</v>
      </c>
    </row>
    <row r="71" spans="1:5" ht="21">
      <c r="A71" s="6"/>
      <c r="D71" s="8">
        <v>1227</v>
      </c>
      <c r="E71" s="6">
        <v>860.7</v>
      </c>
    </row>
    <row r="72" spans="1:5" ht="21">
      <c r="A72" s="6"/>
      <c r="D72" s="8">
        <v>947</v>
      </c>
      <c r="E72" s="6">
        <v>860.7</v>
      </c>
    </row>
    <row r="73" spans="1:5" ht="21">
      <c r="A73" s="6"/>
      <c r="D73" s="8">
        <v>864</v>
      </c>
      <c r="E73" s="6">
        <v>860.7</v>
      </c>
    </row>
    <row r="74" spans="1:5" ht="21">
      <c r="A74" s="6"/>
      <c r="D74" s="8">
        <v>1016</v>
      </c>
      <c r="E74" s="6">
        <v>860.7</v>
      </c>
    </row>
    <row r="75" spans="1:5" ht="21">
      <c r="A75" s="6"/>
      <c r="D75" s="8">
        <v>1022</v>
      </c>
      <c r="E75" s="6">
        <v>860.7</v>
      </c>
    </row>
    <row r="76" spans="1:5" ht="21">
      <c r="A76" s="6"/>
      <c r="D76" s="8">
        <v>723</v>
      </c>
      <c r="E76" s="6">
        <v>860.7</v>
      </c>
    </row>
    <row r="77" spans="1:5" ht="21">
      <c r="A77" s="6"/>
      <c r="D77" s="8">
        <v>665</v>
      </c>
      <c r="E77" s="6">
        <v>860.7</v>
      </c>
    </row>
    <row r="78" spans="1:5" ht="21">
      <c r="A78" s="6"/>
      <c r="D78" s="8">
        <v>1072</v>
      </c>
      <c r="E78" s="6">
        <v>860.7</v>
      </c>
    </row>
    <row r="79" spans="1:5" ht="21">
      <c r="A79" s="6"/>
      <c r="D79" s="8">
        <v>610</v>
      </c>
      <c r="E79" s="6">
        <v>860.7</v>
      </c>
    </row>
    <row r="80" spans="1:5" ht="21">
      <c r="A80" s="6"/>
      <c r="D80" s="8">
        <v>538</v>
      </c>
      <c r="E80" s="6">
        <v>860.7</v>
      </c>
    </row>
    <row r="81" spans="1:5" ht="21">
      <c r="A81" s="6"/>
      <c r="D81" s="8">
        <v>992</v>
      </c>
      <c r="E81" s="6">
        <v>860.7</v>
      </c>
    </row>
    <row r="82" spans="1:5" ht="21">
      <c r="A82" s="6"/>
      <c r="D82" s="8">
        <v>978</v>
      </c>
      <c r="E82" s="6">
        <v>860.7</v>
      </c>
    </row>
    <row r="83" spans="1:5" ht="21">
      <c r="A83" s="6"/>
      <c r="D83" s="8">
        <v>1291</v>
      </c>
      <c r="E83" s="6">
        <v>860.7</v>
      </c>
    </row>
    <row r="84" spans="1:5" ht="21">
      <c r="A84" s="6"/>
      <c r="D84" s="8">
        <v>1139</v>
      </c>
      <c r="E84" s="6">
        <v>860.7</v>
      </c>
    </row>
    <row r="85" spans="1:5" ht="21">
      <c r="A85" s="6"/>
      <c r="D85" s="8">
        <v>1111</v>
      </c>
      <c r="E85" s="6">
        <v>860.7</v>
      </c>
    </row>
    <row r="86" spans="1:5" ht="21">
      <c r="A86" s="6"/>
      <c r="D86" s="8">
        <v>873</v>
      </c>
      <c r="E86" s="6">
        <v>860.7</v>
      </c>
    </row>
    <row r="87" spans="1:5" ht="21">
      <c r="A87" s="6"/>
      <c r="D87" s="8">
        <v>850</v>
      </c>
      <c r="E87" s="6">
        <v>860.7</v>
      </c>
    </row>
    <row r="88" spans="1:5" ht="21">
      <c r="A88" s="6"/>
      <c r="D88" s="8">
        <v>941</v>
      </c>
      <c r="E88" s="6">
        <v>860.7</v>
      </c>
    </row>
    <row r="89" spans="1:5" ht="21">
      <c r="A89" s="6"/>
      <c r="D89" s="8">
        <v>845</v>
      </c>
      <c r="E89" s="6">
        <v>860.7</v>
      </c>
    </row>
    <row r="90" spans="1:5" ht="21">
      <c r="A90" s="6"/>
      <c r="D90" s="8">
        <v>639</v>
      </c>
      <c r="E90" s="6">
        <v>860.7</v>
      </c>
    </row>
    <row r="91" spans="1:5" ht="21">
      <c r="A91" s="6"/>
      <c r="D91" s="8">
        <v>495</v>
      </c>
      <c r="E91" s="6">
        <v>860.7</v>
      </c>
    </row>
    <row r="92" spans="1:5" ht="21">
      <c r="A92" s="6"/>
      <c r="D92" s="8">
        <v>1016</v>
      </c>
      <c r="E92" s="6">
        <v>860.7</v>
      </c>
    </row>
    <row r="93" spans="1:5" ht="21">
      <c r="A93" s="6"/>
      <c r="D93" s="8">
        <v>939</v>
      </c>
      <c r="E93" s="6">
        <v>860.7</v>
      </c>
    </row>
    <row r="94" spans="1:5" ht="21">
      <c r="A94" s="6"/>
      <c r="D94" s="8">
        <v>974</v>
      </c>
      <c r="E94" s="6">
        <v>860.7</v>
      </c>
    </row>
    <row r="95" spans="1:5" ht="21">
      <c r="A95" s="6"/>
      <c r="D95" s="8">
        <v>893</v>
      </c>
      <c r="E95" s="6">
        <v>860.7</v>
      </c>
    </row>
    <row r="96" spans="1:5" ht="21">
      <c r="A96" s="6"/>
      <c r="D96" s="8">
        <v>645</v>
      </c>
      <c r="E96" s="6">
        <v>860.7</v>
      </c>
    </row>
    <row r="97" spans="1:5" ht="21">
      <c r="A97" s="6"/>
      <c r="D97" s="8">
        <v>1098</v>
      </c>
      <c r="E97" s="6">
        <v>860.7</v>
      </c>
    </row>
    <row r="98" spans="1:5" ht="21">
      <c r="A98" s="6"/>
      <c r="D98" s="8">
        <v>788</v>
      </c>
      <c r="E98" s="6">
        <v>860.7</v>
      </c>
    </row>
    <row r="99" spans="1:5" ht="21">
      <c r="A99" s="6"/>
      <c r="D99" s="8">
        <v>682</v>
      </c>
      <c r="E99" s="6">
        <v>860.7</v>
      </c>
    </row>
    <row r="100" spans="1:5" ht="21">
      <c r="A100" s="6"/>
      <c r="D100" s="8">
        <v>686</v>
      </c>
      <c r="E100" s="6">
        <v>860.7</v>
      </c>
    </row>
    <row r="101" spans="1:5" ht="21">
      <c r="A101" s="6"/>
      <c r="D101" s="8">
        <v>764</v>
      </c>
      <c r="E101" s="6">
        <v>860.7</v>
      </c>
    </row>
    <row r="102" spans="1:5" ht="21">
      <c r="A102" s="6"/>
      <c r="D102" s="8">
        <v>759</v>
      </c>
      <c r="E102" s="6">
        <v>860.7</v>
      </c>
    </row>
  </sheetData>
  <mergeCells count="1">
    <mergeCell ref="A16:A18"/>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J34"/>
  <sheetViews>
    <sheetView topLeftCell="A2" workbookViewId="0">
      <selection activeCell="A22" sqref="A22"/>
    </sheetView>
  </sheetViews>
  <sheetFormatPr baseColWidth="10" defaultColWidth="11" defaultRowHeight="20" x14ac:dyDescent="0"/>
  <cols>
    <col min="1" max="1" width="73.6640625" customWidth="1"/>
    <col min="3" max="3" width="12.6640625" bestFit="1" customWidth="1"/>
    <col min="4" max="4" width="32.1640625" bestFit="1" customWidth="1"/>
    <col min="5" max="5" width="19.83203125" style="8" bestFit="1" customWidth="1"/>
    <col min="6" max="6" width="14.33203125" customWidth="1"/>
    <col min="8" max="8" width="41.5" bestFit="1" customWidth="1"/>
    <col min="9" max="9" width="25" bestFit="1" customWidth="1"/>
    <col min="10" max="10" width="15.6640625" bestFit="1" customWidth="1"/>
  </cols>
  <sheetData>
    <row r="1" spans="1:10" ht="168">
      <c r="A1" s="5" t="s">
        <v>52</v>
      </c>
      <c r="B1" s="6"/>
      <c r="C1" s="6"/>
      <c r="D1" s="6"/>
    </row>
    <row r="2" spans="1:10">
      <c r="A2" s="6"/>
      <c r="B2" s="6"/>
      <c r="C2" s="6"/>
      <c r="D2" s="6"/>
    </row>
    <row r="3" spans="1:10" ht="42">
      <c r="A3" s="5" t="s">
        <v>14</v>
      </c>
      <c r="B3" s="6"/>
      <c r="C3" s="6"/>
      <c r="D3" s="36" t="s">
        <v>15</v>
      </c>
      <c r="E3" s="35" t="s">
        <v>16</v>
      </c>
      <c r="F3" s="35" t="s">
        <v>37</v>
      </c>
      <c r="H3" t="s">
        <v>38</v>
      </c>
    </row>
    <row r="4" spans="1:10" ht="21.75" thickBot="1">
      <c r="A4" s="6"/>
      <c r="B4" s="6"/>
      <c r="D4" s="37">
        <v>41067</v>
      </c>
      <c r="E4" s="8">
        <v>4258</v>
      </c>
      <c r="F4" s="8">
        <v>4000</v>
      </c>
    </row>
    <row r="5" spans="1:10">
      <c r="A5" s="7" t="s">
        <v>27</v>
      </c>
      <c r="B5" s="19">
        <v>4000</v>
      </c>
      <c r="D5" s="37">
        <v>41066</v>
      </c>
      <c r="E5" s="8">
        <v>4268</v>
      </c>
      <c r="F5" s="8">
        <v>4000</v>
      </c>
      <c r="H5" s="23"/>
      <c r="I5" s="23" t="s">
        <v>16</v>
      </c>
      <c r="J5" s="23" t="s">
        <v>37</v>
      </c>
    </row>
    <row r="6" spans="1:10">
      <c r="A6" s="7" t="s">
        <v>28</v>
      </c>
      <c r="B6" s="16">
        <v>0.05</v>
      </c>
      <c r="D6" s="37">
        <v>41065</v>
      </c>
      <c r="E6" s="8">
        <v>3403</v>
      </c>
      <c r="F6" s="8">
        <v>4000</v>
      </c>
      <c r="H6" s="21" t="s">
        <v>39</v>
      </c>
      <c r="I6" s="26">
        <v>3959.5333333333333</v>
      </c>
      <c r="J6" s="21">
        <v>4000</v>
      </c>
    </row>
    <row r="7" spans="1:10">
      <c r="A7" s="7" t="s">
        <v>34</v>
      </c>
      <c r="B7" s="8">
        <v>30</v>
      </c>
      <c r="D7" s="37">
        <v>41064</v>
      </c>
      <c r="E7" s="8">
        <v>4012</v>
      </c>
      <c r="F7" s="8">
        <v>4000</v>
      </c>
      <c r="H7" s="21" t="s">
        <v>40</v>
      </c>
      <c r="I7" s="26">
        <v>165281.36091953926</v>
      </c>
      <c r="J7" s="21">
        <v>0</v>
      </c>
    </row>
    <row r="8" spans="1:10">
      <c r="A8" s="7" t="s">
        <v>33</v>
      </c>
      <c r="B8" s="9">
        <f>-_xlfn.T.INV(B6, B7-1)</f>
        <v>1.6991270265334986</v>
      </c>
      <c r="D8" s="37">
        <v>41061</v>
      </c>
      <c r="E8" s="8">
        <v>4669</v>
      </c>
      <c r="F8" s="8">
        <v>4000</v>
      </c>
      <c r="H8" s="21" t="s">
        <v>41</v>
      </c>
      <c r="I8" s="21">
        <v>30</v>
      </c>
      <c r="J8" s="21">
        <v>30</v>
      </c>
    </row>
    <row r="9" spans="1:10">
      <c r="A9" s="7"/>
      <c r="B9" s="8"/>
      <c r="D9" s="37">
        <v>41060</v>
      </c>
      <c r="E9" s="8">
        <v>4558</v>
      </c>
      <c r="F9" s="8">
        <v>4000</v>
      </c>
      <c r="H9" s="21" t="s">
        <v>42</v>
      </c>
      <c r="I9" s="21">
        <v>0</v>
      </c>
      <c r="J9" s="21"/>
    </row>
    <row r="10" spans="1:10">
      <c r="A10" s="7" t="s">
        <v>32</v>
      </c>
      <c r="B10" s="17">
        <f>AVERAGE(E4:E33)</f>
        <v>3959.5333333333333</v>
      </c>
      <c r="D10" s="37">
        <v>41059</v>
      </c>
      <c r="E10" s="8">
        <v>3534</v>
      </c>
      <c r="F10" s="8">
        <v>4000</v>
      </c>
      <c r="H10" s="21" t="s">
        <v>43</v>
      </c>
      <c r="I10" s="21">
        <v>29</v>
      </c>
      <c r="J10" s="21"/>
    </row>
    <row r="11" spans="1:10">
      <c r="A11" s="7" t="s">
        <v>25</v>
      </c>
      <c r="B11" s="18">
        <f>_xlfn.STDEV.S(E4:E33)</f>
        <v>406.54810406585256</v>
      </c>
      <c r="D11" s="37">
        <v>41058</v>
      </c>
      <c r="E11" s="8">
        <v>3442</v>
      </c>
      <c r="F11" s="8">
        <v>4000</v>
      </c>
      <c r="H11" s="21" t="s">
        <v>44</v>
      </c>
      <c r="I11" s="26">
        <v>-0.54518778807994484</v>
      </c>
      <c r="J11" s="21"/>
    </row>
    <row r="12" spans="1:10">
      <c r="A12" s="7"/>
      <c r="B12" s="8"/>
      <c r="D12" s="37">
        <v>41054</v>
      </c>
      <c r="E12" s="8">
        <v>2873</v>
      </c>
      <c r="F12" s="8">
        <v>4000</v>
      </c>
      <c r="H12" s="21" t="s">
        <v>45</v>
      </c>
      <c r="I12" s="38">
        <v>0.29489660926453665</v>
      </c>
      <c r="J12" s="21"/>
    </row>
    <row r="13" spans="1:10">
      <c r="A13" s="7" t="s">
        <v>26</v>
      </c>
      <c r="B13" s="12">
        <f>(B10-B5)/(B11/SQRT(B7))</f>
        <v>-0.54518778807994484</v>
      </c>
      <c r="D13" s="37">
        <v>41053</v>
      </c>
      <c r="E13" s="8">
        <v>3938</v>
      </c>
      <c r="F13" s="8">
        <v>4000</v>
      </c>
      <c r="H13" s="21" t="s">
        <v>46</v>
      </c>
      <c r="I13" s="26">
        <v>1.6991270265334986</v>
      </c>
      <c r="J13" s="21"/>
    </row>
    <row r="14" spans="1:10">
      <c r="A14" s="7" t="s">
        <v>29</v>
      </c>
      <c r="B14" s="15">
        <f>_xlfn.T.DIST.RT(B13,B7-1)</f>
        <v>0.70510339073546335</v>
      </c>
      <c r="D14" s="37">
        <v>41052</v>
      </c>
      <c r="E14" s="8">
        <v>4108</v>
      </c>
      <c r="F14" s="8">
        <v>4000</v>
      </c>
      <c r="H14" s="21" t="s">
        <v>47</v>
      </c>
      <c r="I14" s="24">
        <v>0.58979321852907329</v>
      </c>
      <c r="J14" s="21"/>
    </row>
    <row r="15" spans="1:10" ht="21" thickBot="1">
      <c r="B15" s="6"/>
      <c r="D15" s="37">
        <v>41051</v>
      </c>
      <c r="E15" s="8">
        <v>4124</v>
      </c>
      <c r="F15" s="8">
        <v>4000</v>
      </c>
      <c r="H15" s="22" t="s">
        <v>48</v>
      </c>
      <c r="I15" s="30">
        <v>2.0452296421327048</v>
      </c>
      <c r="J15" s="22"/>
    </row>
    <row r="16" spans="1:10" ht="20" customHeight="1">
      <c r="A16" s="40" t="s">
        <v>53</v>
      </c>
      <c r="D16" s="37">
        <v>41050</v>
      </c>
      <c r="E16" s="8">
        <v>3787</v>
      </c>
      <c r="F16" s="8">
        <v>4000</v>
      </c>
    </row>
    <row r="17" spans="1:10">
      <c r="A17" s="41"/>
      <c r="D17" s="37">
        <v>41047</v>
      </c>
      <c r="E17" s="8">
        <v>4512</v>
      </c>
      <c r="F17" s="8">
        <v>4000</v>
      </c>
      <c r="H17" s="39" t="s">
        <v>54</v>
      </c>
      <c r="I17" s="39"/>
      <c r="J17" s="39"/>
    </row>
    <row r="18" spans="1:10">
      <c r="A18" s="41"/>
      <c r="D18" s="37">
        <v>41046</v>
      </c>
      <c r="E18" s="8">
        <v>4664</v>
      </c>
      <c r="F18" s="8">
        <v>4000</v>
      </c>
    </row>
    <row r="19" spans="1:10">
      <c r="A19" s="41"/>
      <c r="B19" s="6"/>
      <c r="D19" s="37">
        <v>41045</v>
      </c>
      <c r="E19" s="8">
        <v>4280</v>
      </c>
      <c r="F19" s="8">
        <v>4000</v>
      </c>
    </row>
    <row r="20" spans="1:10">
      <c r="A20" s="6"/>
      <c r="B20" s="6"/>
      <c r="D20" s="37">
        <v>41044</v>
      </c>
      <c r="E20" s="8">
        <v>4114</v>
      </c>
      <c r="F20" s="8">
        <v>4000</v>
      </c>
    </row>
    <row r="21" spans="1:10">
      <c r="A21" s="6"/>
      <c r="B21" s="6"/>
      <c r="D21" s="37">
        <v>41043</v>
      </c>
      <c r="E21" s="8">
        <v>3688</v>
      </c>
      <c r="F21" s="8">
        <v>4000</v>
      </c>
    </row>
    <row r="22" spans="1:10">
      <c r="A22" s="6"/>
      <c r="B22" s="6"/>
      <c r="D22" s="37">
        <v>41040</v>
      </c>
      <c r="E22" s="8">
        <v>3869</v>
      </c>
      <c r="F22" s="8">
        <v>4000</v>
      </c>
    </row>
    <row r="23" spans="1:10">
      <c r="A23" s="6"/>
      <c r="B23" s="6"/>
      <c r="D23" s="37">
        <v>41039</v>
      </c>
      <c r="E23" s="8">
        <v>3728</v>
      </c>
      <c r="F23" s="8">
        <v>4000</v>
      </c>
    </row>
    <row r="24" spans="1:10">
      <c r="A24" s="6"/>
      <c r="B24" s="6"/>
      <c r="D24" s="37">
        <v>41038</v>
      </c>
      <c r="E24" s="8">
        <v>4289</v>
      </c>
      <c r="F24" s="8">
        <v>4000</v>
      </c>
    </row>
    <row r="25" spans="1:10">
      <c r="A25" s="6"/>
      <c r="B25" s="6"/>
      <c r="D25" s="37">
        <v>41037</v>
      </c>
      <c r="E25" s="8">
        <v>4262</v>
      </c>
      <c r="F25" s="8">
        <v>4000</v>
      </c>
    </row>
    <row r="26" spans="1:10">
      <c r="A26" s="6"/>
      <c r="B26" s="6"/>
      <c r="D26" s="37">
        <v>41036</v>
      </c>
      <c r="E26" s="8">
        <v>3559</v>
      </c>
      <c r="F26" s="8">
        <v>4000</v>
      </c>
    </row>
    <row r="27" spans="1:10">
      <c r="A27" s="6"/>
      <c r="B27" s="6"/>
      <c r="D27" s="37">
        <v>41033</v>
      </c>
      <c r="E27" s="8">
        <v>3975</v>
      </c>
      <c r="F27" s="8">
        <v>4000</v>
      </c>
    </row>
    <row r="28" spans="1:10">
      <c r="A28" s="6"/>
      <c r="B28" s="6"/>
      <c r="D28" s="37">
        <v>41032</v>
      </c>
      <c r="E28" s="8">
        <v>4005</v>
      </c>
      <c r="F28" s="8">
        <v>4000</v>
      </c>
    </row>
    <row r="29" spans="1:10">
      <c r="A29" s="6"/>
      <c r="B29" s="6"/>
      <c r="D29" s="37">
        <v>41031</v>
      </c>
      <c r="E29" s="8">
        <v>3804</v>
      </c>
      <c r="F29" s="8">
        <v>4000</v>
      </c>
    </row>
    <row r="30" spans="1:10">
      <c r="A30" s="6"/>
      <c r="B30" s="6"/>
      <c r="D30" s="37">
        <v>41030</v>
      </c>
      <c r="E30" s="8">
        <v>3808</v>
      </c>
      <c r="F30" s="8">
        <v>4000</v>
      </c>
    </row>
    <row r="31" spans="1:10">
      <c r="A31" s="6"/>
      <c r="B31" s="6"/>
      <c r="D31" s="37">
        <v>41029</v>
      </c>
      <c r="E31" s="8">
        <v>3574</v>
      </c>
      <c r="F31" s="8">
        <v>4000</v>
      </c>
    </row>
    <row r="32" spans="1:10">
      <c r="A32" s="6"/>
      <c r="B32" s="6"/>
      <c r="D32" s="37">
        <v>41026</v>
      </c>
      <c r="E32" s="8">
        <v>3646</v>
      </c>
      <c r="F32" s="8">
        <v>4000</v>
      </c>
    </row>
    <row r="33" spans="1:6">
      <c r="A33" s="6"/>
      <c r="B33" s="6"/>
      <c r="D33" s="37">
        <v>41025</v>
      </c>
      <c r="E33" s="8">
        <v>4035</v>
      </c>
      <c r="F33" s="8">
        <v>4000</v>
      </c>
    </row>
    <row r="34" spans="1:6">
      <c r="A34" s="6"/>
      <c r="B34" s="6"/>
    </row>
  </sheetData>
  <mergeCells count="1">
    <mergeCell ref="A16:A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E20"/>
  <sheetViews>
    <sheetView workbookViewId="0">
      <selection activeCell="A7" sqref="A7"/>
    </sheetView>
  </sheetViews>
  <sheetFormatPr baseColWidth="10" defaultColWidth="11" defaultRowHeight="15" x14ac:dyDescent="0"/>
  <cols>
    <col min="1" max="1" width="81.5" customWidth="1"/>
    <col min="3" max="3" width="6.6640625" customWidth="1"/>
    <col min="4" max="4" width="76.6640625" customWidth="1"/>
  </cols>
  <sheetData>
    <row r="1" spans="1:5" ht="145" customHeight="1">
      <c r="A1" s="5" t="s">
        <v>57</v>
      </c>
    </row>
    <row r="2" spans="1:5" ht="21">
      <c r="A2" s="6"/>
    </row>
    <row r="3" spans="1:5" ht="42">
      <c r="A3" s="5" t="s">
        <v>17</v>
      </c>
      <c r="D3" s="5" t="s">
        <v>59</v>
      </c>
    </row>
    <row r="5" spans="1:5" ht="21">
      <c r="A5" s="7" t="s">
        <v>30</v>
      </c>
      <c r="B5" s="17">
        <v>0.7</v>
      </c>
      <c r="D5" s="7" t="s">
        <v>30</v>
      </c>
      <c r="E5" s="17">
        <v>0.5</v>
      </c>
    </row>
    <row r="6" spans="1:5" ht="21">
      <c r="A6" s="7" t="s">
        <v>28</v>
      </c>
      <c r="B6" s="16">
        <v>0.05</v>
      </c>
      <c r="D6" s="7" t="s">
        <v>28</v>
      </c>
      <c r="E6" s="16">
        <v>0.05</v>
      </c>
    </row>
    <row r="7" spans="1:5" ht="21">
      <c r="A7" s="7" t="s">
        <v>34</v>
      </c>
      <c r="B7" s="8">
        <v>120</v>
      </c>
      <c r="D7" s="7" t="s">
        <v>34</v>
      </c>
      <c r="E7" s="8">
        <v>210</v>
      </c>
    </row>
    <row r="8" spans="1:5" ht="21">
      <c r="A8" s="7" t="s">
        <v>33</v>
      </c>
      <c r="B8" s="12">
        <f>_xlfn.NORM.S.INV(B6)</f>
        <v>-1.6448536269514726</v>
      </c>
      <c r="D8" s="7" t="s">
        <v>33</v>
      </c>
      <c r="E8" s="12">
        <f>_xlfn.NORM.S.INV(1-E6)</f>
        <v>1.6448536269514715</v>
      </c>
    </row>
    <row r="9" spans="1:5" ht="21">
      <c r="A9" s="7"/>
      <c r="B9" s="8"/>
      <c r="D9" s="7"/>
      <c r="E9" s="8"/>
    </row>
    <row r="10" spans="1:5" ht="21">
      <c r="A10" s="7" t="s">
        <v>31</v>
      </c>
      <c r="B10" s="10">
        <f>75/120</f>
        <v>0.625</v>
      </c>
      <c r="D10" s="7" t="s">
        <v>31</v>
      </c>
      <c r="E10" s="10">
        <f>0.58</f>
        <v>0.57999999999999996</v>
      </c>
    </row>
    <row r="11" spans="1:5" ht="21">
      <c r="A11" s="7"/>
      <c r="B11" s="14"/>
      <c r="D11" s="7"/>
      <c r="E11" s="14"/>
    </row>
    <row r="12" spans="1:5" ht="21">
      <c r="A12" s="7"/>
      <c r="B12" s="8"/>
      <c r="D12" s="7"/>
      <c r="E12" s="8"/>
    </row>
    <row r="13" spans="1:5" ht="21">
      <c r="A13" s="7" t="s">
        <v>26</v>
      </c>
      <c r="B13" s="12">
        <f>(B10-B5)/SQRT(B5*(1-B5)/B7)</f>
        <v>-1.7928429140015891</v>
      </c>
      <c r="D13" s="7" t="s">
        <v>26</v>
      </c>
      <c r="E13" s="12">
        <f>(E10-E5)/SQRT(E5*(1-E5)/E7)</f>
        <v>2.3186202793903088</v>
      </c>
    </row>
    <row r="14" spans="1:5" ht="21">
      <c r="A14" s="7" t="s">
        <v>29</v>
      </c>
      <c r="B14" s="15">
        <f>_xlfn.NORM.S.DIST(B13, 1)</f>
        <v>3.6499022715057845E-2</v>
      </c>
      <c r="D14" s="7" t="s">
        <v>29</v>
      </c>
      <c r="E14" s="15">
        <f>(1-_xlfn.NORM.S.DIST(E13, 1))</f>
        <v>1.020781726890152E-2</v>
      </c>
    </row>
    <row r="16" spans="1:5" ht="15.75" customHeight="1">
      <c r="A16" s="40" t="s">
        <v>58</v>
      </c>
      <c r="D16" s="40" t="s">
        <v>60</v>
      </c>
    </row>
    <row r="17" spans="1:4" ht="15.75" customHeight="1">
      <c r="A17" s="41"/>
      <c r="D17" s="41"/>
    </row>
    <row r="18" spans="1:4" ht="15.75" customHeight="1">
      <c r="A18" s="41"/>
      <c r="D18" s="41"/>
    </row>
    <row r="19" spans="1:4" ht="15.75" customHeight="1">
      <c r="A19" s="41"/>
      <c r="D19" s="41"/>
    </row>
    <row r="20" spans="1:4" ht="15.75" customHeight="1"/>
  </sheetData>
  <mergeCells count="2">
    <mergeCell ref="A16:A19"/>
    <mergeCell ref="D16:D19"/>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B17"/>
  <sheetViews>
    <sheetView workbookViewId="0">
      <selection activeCell="A18" sqref="A18"/>
    </sheetView>
  </sheetViews>
  <sheetFormatPr baseColWidth="10" defaultColWidth="11" defaultRowHeight="15" x14ac:dyDescent="0"/>
  <cols>
    <col min="1" max="1" width="102.33203125" customWidth="1"/>
  </cols>
  <sheetData>
    <row r="1" spans="1:2" ht="189">
      <c r="A1" s="5" t="s">
        <v>18</v>
      </c>
    </row>
    <row r="3" spans="1:2" ht="21">
      <c r="A3" s="7" t="s">
        <v>30</v>
      </c>
      <c r="B3" s="17">
        <v>0.75</v>
      </c>
    </row>
    <row r="4" spans="1:2" ht="21">
      <c r="A4" s="7" t="s">
        <v>28</v>
      </c>
      <c r="B4" s="16">
        <v>0.05</v>
      </c>
    </row>
    <row r="5" spans="1:2" ht="21">
      <c r="A5" s="7" t="s">
        <v>34</v>
      </c>
      <c r="B5" s="8">
        <v>214</v>
      </c>
    </row>
    <row r="6" spans="1:2" ht="21">
      <c r="A6" s="7" t="s">
        <v>33</v>
      </c>
      <c r="B6" s="12">
        <f>-_xlfn.NORM.S.INV(B4)</f>
        <v>1.6448536269514726</v>
      </c>
    </row>
    <row r="7" spans="1:2" ht="21">
      <c r="A7" s="7"/>
      <c r="B7" s="8"/>
    </row>
    <row r="8" spans="1:2" ht="21">
      <c r="A8" s="7" t="s">
        <v>31</v>
      </c>
      <c r="B8" s="10">
        <v>0.78</v>
      </c>
    </row>
    <row r="9" spans="1:2" ht="21">
      <c r="A9" s="7"/>
      <c r="B9" s="14"/>
    </row>
    <row r="10" spans="1:2" ht="21">
      <c r="A10" s="7"/>
      <c r="B10" s="8"/>
    </row>
    <row r="11" spans="1:2" ht="21">
      <c r="A11" s="7" t="s">
        <v>26</v>
      </c>
      <c r="B11" s="12">
        <f>(B8-B3)/SQRT(B3*(1-B3)/B5)</f>
        <v>1.0135087567455952</v>
      </c>
    </row>
    <row r="12" spans="1:2" ht="21">
      <c r="A12" s="7" t="s">
        <v>29</v>
      </c>
      <c r="B12" s="15">
        <f>(1-_xlfn.NORM.S.DIST(B11, 1))</f>
        <v>0.15540860780107946</v>
      </c>
    </row>
    <row r="14" spans="1:2">
      <c r="A14" s="40" t="s">
        <v>61</v>
      </c>
    </row>
    <row r="15" spans="1:2">
      <c r="A15" s="41"/>
    </row>
    <row r="16" spans="1:2">
      <c r="A16" s="41"/>
    </row>
    <row r="17" spans="1:1">
      <c r="A17" s="41"/>
    </row>
  </sheetData>
  <mergeCells count="1">
    <mergeCell ref="A14:A17"/>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H54"/>
  <sheetViews>
    <sheetView tabSelected="1" workbookViewId="0">
      <selection activeCell="D22" sqref="D22"/>
    </sheetView>
  </sheetViews>
  <sheetFormatPr baseColWidth="10" defaultColWidth="11" defaultRowHeight="15" x14ac:dyDescent="0"/>
  <cols>
    <col min="1" max="1" width="78.6640625" customWidth="1"/>
    <col min="2" max="2" width="11.1640625" style="4" customWidth="1"/>
    <col min="3" max="3" width="11" style="4" customWidth="1"/>
    <col min="4" max="4" width="68.33203125" customWidth="1"/>
    <col min="5" max="5" width="23.83203125" bestFit="1" customWidth="1"/>
    <col min="7" max="7" width="18.6640625" bestFit="1" customWidth="1"/>
    <col min="8" max="8" width="23.83203125" bestFit="1" customWidth="1"/>
  </cols>
  <sheetData>
    <row r="1" spans="1:8" ht="148" customHeight="1">
      <c r="A1" s="5" t="s">
        <v>62</v>
      </c>
      <c r="B1" s="8"/>
      <c r="C1" s="8"/>
    </row>
    <row r="2" spans="1:8" ht="21">
      <c r="A2" s="6"/>
      <c r="B2" s="8"/>
      <c r="C2" s="8"/>
    </row>
    <row r="3" spans="1:8" ht="42">
      <c r="A3" s="5" t="s">
        <v>23</v>
      </c>
      <c r="B3" s="8"/>
      <c r="C3" s="8"/>
      <c r="D3" s="5" t="s">
        <v>24</v>
      </c>
      <c r="G3" s="27" t="s">
        <v>19</v>
      </c>
      <c r="H3" s="27" t="s">
        <v>20</v>
      </c>
    </row>
    <row r="4" spans="1:8" ht="21">
      <c r="A4" s="6"/>
      <c r="G4" s="8" t="s">
        <v>21</v>
      </c>
      <c r="H4" s="8" t="s">
        <v>22</v>
      </c>
    </row>
    <row r="5" spans="1:8" ht="21">
      <c r="A5" s="7" t="s">
        <v>30</v>
      </c>
      <c r="B5" s="17">
        <v>0.2</v>
      </c>
      <c r="D5" s="7" t="s">
        <v>30</v>
      </c>
      <c r="E5" s="17">
        <v>0.2</v>
      </c>
      <c r="G5" s="8" t="s">
        <v>22</v>
      </c>
      <c r="H5" s="8" t="s">
        <v>21</v>
      </c>
    </row>
    <row r="6" spans="1:8" ht="21">
      <c r="A6" s="7" t="s">
        <v>28</v>
      </c>
      <c r="B6" s="16">
        <v>0.05</v>
      </c>
      <c r="D6" s="7" t="s">
        <v>28</v>
      </c>
      <c r="E6" s="16">
        <v>0.05</v>
      </c>
      <c r="G6" s="8" t="s">
        <v>22</v>
      </c>
      <c r="H6" s="8" t="s">
        <v>21</v>
      </c>
    </row>
    <row r="7" spans="1:8" ht="21">
      <c r="A7" s="7" t="s">
        <v>34</v>
      </c>
      <c r="B7" s="8">
        <v>50</v>
      </c>
      <c r="D7" s="7" t="s">
        <v>34</v>
      </c>
      <c r="E7" s="8">
        <v>50</v>
      </c>
      <c r="G7" s="8" t="s">
        <v>22</v>
      </c>
      <c r="H7" s="8" t="s">
        <v>22</v>
      </c>
    </row>
    <row r="8" spans="1:8" ht="21">
      <c r="A8" s="7" t="s">
        <v>33</v>
      </c>
      <c r="B8" s="12">
        <f>_xlfn.NORM.S.INV(B6)</f>
        <v>-1.6448536269514726</v>
      </c>
      <c r="D8" s="7" t="s">
        <v>33</v>
      </c>
      <c r="E8" s="12">
        <f>_xlfn.NORM.S.INV(1-E6)</f>
        <v>1.6448536269514715</v>
      </c>
      <c r="G8" s="8" t="s">
        <v>22</v>
      </c>
      <c r="H8" s="8" t="s">
        <v>22</v>
      </c>
    </row>
    <row r="9" spans="1:8" ht="21">
      <c r="A9" s="7"/>
      <c r="B9" s="8"/>
      <c r="D9" s="7"/>
      <c r="E9" s="8"/>
      <c r="G9" s="8" t="s">
        <v>22</v>
      </c>
      <c r="H9" s="8" t="s">
        <v>22</v>
      </c>
    </row>
    <row r="10" spans="1:8" ht="21">
      <c r="A10" s="7" t="s">
        <v>31</v>
      </c>
      <c r="B10" s="10">
        <f>COUNTIF(G4:G53,"Yes")/B7</f>
        <v>0.16</v>
      </c>
      <c r="D10" s="7" t="s">
        <v>31</v>
      </c>
      <c r="E10" s="10">
        <f>COUNTIF(H4:H53,"Yes")/E7</f>
        <v>0.34</v>
      </c>
      <c r="G10" s="8" t="s">
        <v>22</v>
      </c>
      <c r="H10" s="8" t="s">
        <v>22</v>
      </c>
    </row>
    <row r="11" spans="1:8" ht="21">
      <c r="A11" s="7"/>
      <c r="B11" s="14"/>
      <c r="D11" s="7"/>
      <c r="E11" s="14"/>
      <c r="G11" s="8" t="s">
        <v>22</v>
      </c>
      <c r="H11" s="8" t="s">
        <v>21</v>
      </c>
    </row>
    <row r="12" spans="1:8" ht="21">
      <c r="A12" s="7"/>
      <c r="B12" s="8"/>
      <c r="D12" s="7"/>
      <c r="E12" s="8"/>
      <c r="G12" s="8" t="s">
        <v>22</v>
      </c>
      <c r="H12" s="8" t="s">
        <v>22</v>
      </c>
    </row>
    <row r="13" spans="1:8" ht="21">
      <c r="A13" s="7" t="s">
        <v>26</v>
      </c>
      <c r="B13" s="12">
        <f>(B10-B5)/SQRT(B5*(1-B5)/B7)</f>
        <v>-0.70710678118654757</v>
      </c>
      <c r="D13" s="7" t="s">
        <v>26</v>
      </c>
      <c r="E13" s="12">
        <f>(E10-E5)/SQRT(E5*(1-E5)/E7)</f>
        <v>2.4748737341529163</v>
      </c>
      <c r="G13" s="8" t="s">
        <v>21</v>
      </c>
      <c r="H13" s="8" t="s">
        <v>21</v>
      </c>
    </row>
    <row r="14" spans="1:8" ht="21">
      <c r="A14" s="7" t="s">
        <v>29</v>
      </c>
      <c r="B14" s="15">
        <f>_xlfn.NORM.S.DIST(B13, 1)</f>
        <v>0.23975006109347666</v>
      </c>
      <c r="D14" s="7" t="s">
        <v>29</v>
      </c>
      <c r="E14" s="15">
        <f>1-_xlfn.NORM.S.DIST(E13, 1)</f>
        <v>6.6641643904087333E-3</v>
      </c>
      <c r="G14" s="8" t="s">
        <v>22</v>
      </c>
      <c r="H14" s="8" t="s">
        <v>21</v>
      </c>
    </row>
    <row r="15" spans="1:8" ht="21">
      <c r="B15"/>
      <c r="G15" s="8" t="s">
        <v>22</v>
      </c>
      <c r="H15" s="8" t="s">
        <v>22</v>
      </c>
    </row>
    <row r="16" spans="1:8" ht="21" customHeight="1">
      <c r="A16" s="40" t="s">
        <v>63</v>
      </c>
      <c r="B16"/>
      <c r="D16" s="40" t="s">
        <v>64</v>
      </c>
      <c r="G16" s="8" t="s">
        <v>22</v>
      </c>
      <c r="H16" s="8" t="s">
        <v>21</v>
      </c>
    </row>
    <row r="17" spans="1:8" ht="21">
      <c r="A17" s="41"/>
      <c r="B17"/>
      <c r="D17" s="41"/>
      <c r="G17" s="8" t="s">
        <v>22</v>
      </c>
      <c r="H17" s="8" t="s">
        <v>21</v>
      </c>
    </row>
    <row r="18" spans="1:8" ht="21">
      <c r="A18" s="41"/>
      <c r="B18"/>
      <c r="D18" s="41"/>
      <c r="G18" s="8" t="s">
        <v>22</v>
      </c>
      <c r="H18" s="8" t="s">
        <v>21</v>
      </c>
    </row>
    <row r="19" spans="1:8" ht="21">
      <c r="A19" s="41"/>
      <c r="B19"/>
      <c r="D19" s="41"/>
      <c r="G19" s="8" t="s">
        <v>21</v>
      </c>
      <c r="H19" s="8" t="s">
        <v>22</v>
      </c>
    </row>
    <row r="20" spans="1:8" ht="21">
      <c r="A20" s="6"/>
      <c r="D20" s="41"/>
      <c r="G20" s="8" t="s">
        <v>22</v>
      </c>
      <c r="H20" s="8" t="s">
        <v>22</v>
      </c>
    </row>
    <row r="21" spans="1:8" ht="21">
      <c r="G21" s="8" t="s">
        <v>22</v>
      </c>
      <c r="H21" s="8" t="s">
        <v>22</v>
      </c>
    </row>
    <row r="22" spans="1:8" ht="21">
      <c r="G22" s="8" t="s">
        <v>22</v>
      </c>
      <c r="H22" s="8" t="s">
        <v>22</v>
      </c>
    </row>
    <row r="23" spans="1:8" ht="21">
      <c r="A23" s="6"/>
      <c r="G23" s="8" t="s">
        <v>22</v>
      </c>
      <c r="H23" s="8" t="s">
        <v>21</v>
      </c>
    </row>
    <row r="24" spans="1:8" ht="21">
      <c r="A24" s="6"/>
      <c r="G24" s="8" t="s">
        <v>21</v>
      </c>
      <c r="H24" s="8" t="s">
        <v>21</v>
      </c>
    </row>
    <row r="25" spans="1:8" ht="21">
      <c r="A25" s="6"/>
      <c r="G25" s="8" t="s">
        <v>22</v>
      </c>
      <c r="H25" s="8" t="s">
        <v>22</v>
      </c>
    </row>
    <row r="26" spans="1:8" ht="21">
      <c r="A26" s="6"/>
      <c r="G26" s="8" t="s">
        <v>22</v>
      </c>
      <c r="H26" s="8" t="s">
        <v>22</v>
      </c>
    </row>
    <row r="27" spans="1:8" ht="21">
      <c r="A27" s="6"/>
      <c r="G27" s="8" t="s">
        <v>22</v>
      </c>
      <c r="H27" s="8" t="s">
        <v>22</v>
      </c>
    </row>
    <row r="28" spans="1:8" ht="21">
      <c r="A28" s="6"/>
      <c r="G28" s="8" t="s">
        <v>22</v>
      </c>
      <c r="H28" s="8" t="s">
        <v>22</v>
      </c>
    </row>
    <row r="29" spans="1:8" ht="21">
      <c r="A29" s="6"/>
      <c r="G29" s="8" t="s">
        <v>22</v>
      </c>
      <c r="H29" s="8" t="s">
        <v>22</v>
      </c>
    </row>
    <row r="30" spans="1:8" ht="21">
      <c r="A30" s="6"/>
      <c r="G30" s="8" t="s">
        <v>22</v>
      </c>
      <c r="H30" s="8" t="s">
        <v>22</v>
      </c>
    </row>
    <row r="31" spans="1:8" ht="21">
      <c r="A31" s="6"/>
      <c r="G31" s="8" t="s">
        <v>22</v>
      </c>
      <c r="H31" s="8" t="s">
        <v>22</v>
      </c>
    </row>
    <row r="32" spans="1:8" ht="21">
      <c r="A32" s="6"/>
      <c r="G32" s="8" t="s">
        <v>22</v>
      </c>
      <c r="H32" s="8" t="s">
        <v>21</v>
      </c>
    </row>
    <row r="33" spans="1:8" ht="21">
      <c r="A33" s="6"/>
      <c r="G33" s="8" t="s">
        <v>22</v>
      </c>
      <c r="H33" s="8" t="s">
        <v>22</v>
      </c>
    </row>
    <row r="34" spans="1:8" ht="21">
      <c r="A34" s="6"/>
      <c r="G34" s="8" t="s">
        <v>22</v>
      </c>
      <c r="H34" s="8" t="s">
        <v>22</v>
      </c>
    </row>
    <row r="35" spans="1:8" ht="21">
      <c r="A35" s="6"/>
      <c r="G35" s="8" t="s">
        <v>22</v>
      </c>
      <c r="H35" s="8" t="s">
        <v>21</v>
      </c>
    </row>
    <row r="36" spans="1:8" ht="21">
      <c r="A36" s="6"/>
      <c r="G36" s="8" t="s">
        <v>22</v>
      </c>
      <c r="H36" s="8" t="s">
        <v>22</v>
      </c>
    </row>
    <row r="37" spans="1:8" ht="21">
      <c r="A37" s="6"/>
      <c r="G37" s="8" t="s">
        <v>22</v>
      </c>
      <c r="H37" s="8" t="s">
        <v>22</v>
      </c>
    </row>
    <row r="38" spans="1:8" ht="21">
      <c r="A38" s="6"/>
      <c r="G38" s="8" t="s">
        <v>22</v>
      </c>
      <c r="H38" s="8" t="s">
        <v>21</v>
      </c>
    </row>
    <row r="39" spans="1:8" ht="21">
      <c r="A39" s="6"/>
      <c r="G39" s="8" t="s">
        <v>22</v>
      </c>
      <c r="H39" s="8" t="s">
        <v>22</v>
      </c>
    </row>
    <row r="40" spans="1:8" ht="21">
      <c r="A40" s="6"/>
      <c r="G40" s="8" t="s">
        <v>22</v>
      </c>
      <c r="H40" s="8" t="s">
        <v>21</v>
      </c>
    </row>
    <row r="41" spans="1:8" ht="21">
      <c r="A41" s="6"/>
      <c r="G41" s="8" t="s">
        <v>22</v>
      </c>
      <c r="H41" s="8" t="s">
        <v>22</v>
      </c>
    </row>
    <row r="42" spans="1:8" ht="21">
      <c r="A42" s="6"/>
      <c r="G42" s="8" t="s">
        <v>21</v>
      </c>
      <c r="H42" s="8" t="s">
        <v>21</v>
      </c>
    </row>
    <row r="43" spans="1:8" ht="21">
      <c r="A43" s="6"/>
      <c r="G43" s="8" t="s">
        <v>22</v>
      </c>
      <c r="H43" s="8" t="s">
        <v>22</v>
      </c>
    </row>
    <row r="44" spans="1:8" ht="21">
      <c r="A44" s="6"/>
      <c r="G44" s="8" t="s">
        <v>22</v>
      </c>
      <c r="H44" s="8" t="s">
        <v>21</v>
      </c>
    </row>
    <row r="45" spans="1:8" ht="21">
      <c r="A45" s="6"/>
      <c r="G45" s="8" t="s">
        <v>22</v>
      </c>
      <c r="H45" s="8" t="s">
        <v>22</v>
      </c>
    </row>
    <row r="46" spans="1:8" ht="21">
      <c r="A46" s="6"/>
      <c r="G46" s="8" t="s">
        <v>22</v>
      </c>
      <c r="H46" s="8" t="s">
        <v>22</v>
      </c>
    </row>
    <row r="47" spans="1:8" ht="21">
      <c r="A47" s="6"/>
      <c r="G47" s="8" t="s">
        <v>22</v>
      </c>
      <c r="H47" s="8" t="s">
        <v>22</v>
      </c>
    </row>
    <row r="48" spans="1:8" ht="21">
      <c r="A48" s="6"/>
      <c r="G48" s="8" t="s">
        <v>22</v>
      </c>
      <c r="H48" s="8" t="s">
        <v>22</v>
      </c>
    </row>
    <row r="49" spans="1:8" ht="21">
      <c r="A49" s="6"/>
      <c r="G49" s="8" t="s">
        <v>22</v>
      </c>
      <c r="H49" s="8" t="s">
        <v>22</v>
      </c>
    </row>
    <row r="50" spans="1:8" ht="21">
      <c r="A50" s="6"/>
      <c r="G50" s="8" t="s">
        <v>21</v>
      </c>
      <c r="H50" s="8" t="s">
        <v>22</v>
      </c>
    </row>
    <row r="51" spans="1:8" ht="21">
      <c r="A51" s="6"/>
      <c r="G51" s="8" t="s">
        <v>22</v>
      </c>
      <c r="H51" s="8" t="s">
        <v>22</v>
      </c>
    </row>
    <row r="52" spans="1:8" ht="21">
      <c r="A52" s="6"/>
      <c r="G52" s="8" t="s">
        <v>21</v>
      </c>
      <c r="H52" s="8" t="s">
        <v>22</v>
      </c>
    </row>
    <row r="53" spans="1:8" ht="21">
      <c r="A53" s="6"/>
      <c r="G53" s="8" t="s">
        <v>21</v>
      </c>
      <c r="H53" s="8" t="s">
        <v>21</v>
      </c>
    </row>
    <row r="54" spans="1:8" ht="21">
      <c r="A54" s="6"/>
    </row>
  </sheetData>
  <mergeCells count="2">
    <mergeCell ref="A16:A19"/>
    <mergeCell ref="D16:D2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499984740745262"/>
  </sheetPr>
  <dimension ref="A1:J17"/>
  <sheetViews>
    <sheetView workbookViewId="0">
      <selection activeCell="A18" sqref="A18"/>
    </sheetView>
  </sheetViews>
  <sheetFormatPr baseColWidth="10" defaultColWidth="11" defaultRowHeight="15" x14ac:dyDescent="0"/>
  <cols>
    <col min="1" max="1" width="81.1640625" customWidth="1"/>
    <col min="2" max="2" width="12.6640625" bestFit="1" customWidth="1"/>
    <col min="3" max="3" width="10.5" customWidth="1"/>
    <col min="4" max="4" width="21.6640625" bestFit="1" customWidth="1"/>
    <col min="5" max="5" width="6.6640625" style="4" bestFit="1" customWidth="1"/>
    <col min="6" max="6" width="15.83203125" bestFit="1" customWidth="1"/>
    <col min="8" max="8" width="41.5" bestFit="1" customWidth="1"/>
    <col min="9" max="9" width="9" customWidth="1"/>
    <col min="10" max="10" width="15.6640625" bestFit="1" customWidth="1"/>
  </cols>
  <sheetData>
    <row r="1" spans="1:10" ht="78.75">
      <c r="A1" s="1" t="s">
        <v>50</v>
      </c>
    </row>
    <row r="2" spans="1:10">
      <c r="D2" s="3" t="s">
        <v>1</v>
      </c>
      <c r="E2" s="3" t="s">
        <v>2</v>
      </c>
      <c r="F2" s="3" t="s">
        <v>37</v>
      </c>
      <c r="H2" t="s">
        <v>38</v>
      </c>
    </row>
    <row r="3" spans="1:10" ht="21.75" thickBot="1">
      <c r="A3" s="7" t="s">
        <v>27</v>
      </c>
      <c r="B3" s="18">
        <v>4.25</v>
      </c>
      <c r="D3" s="2" t="s">
        <v>3</v>
      </c>
      <c r="E3" s="34">
        <v>4.5599999999999996</v>
      </c>
      <c r="F3" s="31">
        <v>4.25</v>
      </c>
    </row>
    <row r="4" spans="1:10" ht="21">
      <c r="A4" s="7" t="s">
        <v>28</v>
      </c>
      <c r="B4" s="16">
        <v>0.05</v>
      </c>
      <c r="D4" s="2" t="s">
        <v>4</v>
      </c>
      <c r="E4" s="34">
        <v>4.75</v>
      </c>
      <c r="F4" s="31">
        <v>4.25</v>
      </c>
      <c r="H4" s="23"/>
      <c r="I4" s="23" t="s">
        <v>2</v>
      </c>
      <c r="J4" s="23" t="s">
        <v>37</v>
      </c>
    </row>
    <row r="5" spans="1:10" ht="21">
      <c r="A5" s="7" t="s">
        <v>34</v>
      </c>
      <c r="B5" s="8">
        <v>7</v>
      </c>
      <c r="D5" s="2" t="s">
        <v>5</v>
      </c>
      <c r="E5" s="34">
        <v>4.5949999999999998</v>
      </c>
      <c r="F5" s="31">
        <v>4.25</v>
      </c>
      <c r="H5" s="21" t="s">
        <v>39</v>
      </c>
      <c r="I5" s="26">
        <v>4.480714285714285</v>
      </c>
      <c r="J5" s="21">
        <v>4.25</v>
      </c>
    </row>
    <row r="6" spans="1:10" ht="21">
      <c r="A6" s="7" t="s">
        <v>33</v>
      </c>
      <c r="B6" s="9">
        <f>-_xlfn.T.INV(B4, B5-1)</f>
        <v>1.9431802805153031</v>
      </c>
      <c r="D6" s="2" t="s">
        <v>6</v>
      </c>
      <c r="E6" s="34">
        <v>4.1449999999999996</v>
      </c>
      <c r="F6" s="31">
        <v>4.25</v>
      </c>
      <c r="H6" s="21" t="s">
        <v>40</v>
      </c>
      <c r="I6" s="24">
        <v>3.5245238095238128E-2</v>
      </c>
      <c r="J6" s="21">
        <v>0</v>
      </c>
    </row>
    <row r="7" spans="1:10" ht="21">
      <c r="A7" s="7"/>
      <c r="B7" s="8"/>
      <c r="D7" s="2" t="s">
        <v>7</v>
      </c>
      <c r="E7" s="34">
        <v>4.47</v>
      </c>
      <c r="F7" s="31">
        <v>4.25</v>
      </c>
      <c r="H7" s="21" t="s">
        <v>41</v>
      </c>
      <c r="I7" s="21">
        <v>7</v>
      </c>
      <c r="J7" s="21">
        <v>7</v>
      </c>
    </row>
    <row r="8" spans="1:10" ht="21">
      <c r="A8" s="7" t="s">
        <v>32</v>
      </c>
      <c r="B8" s="18">
        <f>AVERAGE(E3:E9)</f>
        <v>4.480714285714285</v>
      </c>
      <c r="D8" s="2" t="s">
        <v>8</v>
      </c>
      <c r="E8" s="34">
        <v>4.4249999999999998</v>
      </c>
      <c r="F8" s="31">
        <v>4.25</v>
      </c>
      <c r="H8" s="21" t="s">
        <v>42</v>
      </c>
      <c r="I8" s="21">
        <v>0</v>
      </c>
      <c r="J8" s="21"/>
    </row>
    <row r="9" spans="1:10" ht="21">
      <c r="A9" s="7" t="s">
        <v>25</v>
      </c>
      <c r="B9" s="32">
        <f>_xlfn.STDEV.S(E3:E9)</f>
        <v>0.18773715161160331</v>
      </c>
      <c r="D9" s="2" t="s">
        <v>9</v>
      </c>
      <c r="E9" s="34">
        <v>4.42</v>
      </c>
      <c r="F9" s="31">
        <v>4.25</v>
      </c>
      <c r="H9" s="21" t="s">
        <v>43</v>
      </c>
      <c r="I9" s="21">
        <v>6</v>
      </c>
      <c r="J9" s="21"/>
    </row>
    <row r="10" spans="1:10" ht="21">
      <c r="A10" s="7"/>
      <c r="B10" s="8"/>
      <c r="H10" s="21" t="s">
        <v>44</v>
      </c>
      <c r="I10" s="26">
        <v>3.2514215682399477</v>
      </c>
      <c r="J10" s="21"/>
    </row>
    <row r="11" spans="1:10" ht="21">
      <c r="A11" s="7" t="s">
        <v>26</v>
      </c>
      <c r="B11" s="12">
        <f>(B8-B3)/(B9/SQRT(B5))</f>
        <v>3.2514215682399477</v>
      </c>
      <c r="H11" s="21" t="s">
        <v>45</v>
      </c>
      <c r="I11" s="24">
        <v>8.717617687260093E-3</v>
      </c>
      <c r="J11" s="21"/>
    </row>
    <row r="12" spans="1:10" ht="21">
      <c r="A12" s="7" t="s">
        <v>29</v>
      </c>
      <c r="B12" s="15">
        <f>_xlfn.T.DIST.RT(B11,B5-1)</f>
        <v>8.717617687260093E-3</v>
      </c>
      <c r="H12" s="21" t="s">
        <v>46</v>
      </c>
      <c r="I12" s="26">
        <v>1.9431802805153031</v>
      </c>
      <c r="J12" s="21"/>
    </row>
    <row r="13" spans="1:10">
      <c r="H13" s="21" t="s">
        <v>47</v>
      </c>
      <c r="I13" s="24">
        <v>1.7435235374520186E-2</v>
      </c>
      <c r="J13" s="21"/>
    </row>
    <row r="14" spans="1:10" ht="16.5" thickBot="1">
      <c r="A14" s="40" t="s">
        <v>51</v>
      </c>
      <c r="H14" s="22" t="s">
        <v>48</v>
      </c>
      <c r="I14" s="30">
        <v>2.4469118511449697</v>
      </c>
      <c r="J14" s="22"/>
    </row>
    <row r="15" spans="1:10">
      <c r="A15" s="41"/>
    </row>
    <row r="16" spans="1:10">
      <c r="A16" s="41"/>
    </row>
    <row r="17" spans="1:1">
      <c r="A17" s="41"/>
    </row>
  </sheetData>
  <mergeCells count="1">
    <mergeCell ref="A14:A17"/>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NABE</vt:lpstr>
      <vt:lpstr>Sports Car</vt:lpstr>
      <vt:lpstr>Lottery</vt:lpstr>
      <vt:lpstr>Trading Volume</vt:lpstr>
      <vt:lpstr>Older Workers</vt:lpstr>
      <vt:lpstr>Password Risks</vt:lpstr>
      <vt:lpstr>Study 20 Hours</vt:lpstr>
      <vt:lpstr>APR</vt:lpstr>
    </vt:vector>
  </TitlesOfParts>
  <Company>Duquesne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Over</dc:creator>
  <cp:lastModifiedBy>Lisa Over</cp:lastModifiedBy>
  <dcterms:created xsi:type="dcterms:W3CDTF">2017-10-18T01:12:30Z</dcterms:created>
  <dcterms:modified xsi:type="dcterms:W3CDTF">2017-10-26T00:38:54Z</dcterms:modified>
</cp:coreProperties>
</file>