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0" yWindow="0" windowWidth="25600" windowHeight="14720" tabRatio="500"/>
  </bookViews>
  <sheets>
    <sheet name="Formula Summary" sheetId="1" r:id="rId1"/>
    <sheet name="About Pelican Stores 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1" i="1"/>
  <c r="C20" i="1"/>
  <c r="C24" i="1"/>
  <c r="C23" i="1"/>
  <c r="C15" i="1"/>
  <c r="C14" i="1"/>
  <c r="C13" i="1"/>
  <c r="C12" i="1"/>
  <c r="C11" i="1"/>
  <c r="C10" i="1"/>
  <c r="C9" i="1"/>
  <c r="C8" i="1"/>
  <c r="C2" i="1"/>
  <c r="C17" i="1"/>
  <c r="C19" i="1"/>
  <c r="C18" i="1"/>
  <c r="C16" i="1"/>
  <c r="C6" i="1"/>
  <c r="C7" i="1"/>
  <c r="C5" i="1"/>
  <c r="C4" i="1"/>
  <c r="C3" i="1"/>
</calcChain>
</file>

<file path=xl/sharedStrings.xml><?xml version="1.0" encoding="utf-8"?>
<sst xmlns="http://schemas.openxmlformats.org/spreadsheetml/2006/main" count="473" uniqueCount="84">
  <si>
    <t>Items</t>
  </si>
  <si>
    <t>Net Sales</t>
  </si>
  <si>
    <t>Total Items Sold</t>
  </si>
  <si>
    <t>SUM($I$2:$I$101)</t>
  </si>
  <si>
    <t>30th Percentile of Net Sales</t>
  </si>
  <si>
    <t>20th Percentile of Net Sales</t>
  </si>
  <si>
    <t>Percentile Rank of $65.20 (Net Sales)</t>
  </si>
  <si>
    <t>Customer</t>
  </si>
  <si>
    <t>Type of Customer</t>
  </si>
  <si>
    <t>Promotional</t>
  </si>
  <si>
    <t>Regular</t>
  </si>
  <si>
    <t>Number of Regular Customers</t>
  </si>
  <si>
    <t>COUNTIF($H$2:$H$101, "Regular")</t>
  </si>
  <si>
    <t>Method of Payment</t>
  </si>
  <si>
    <t>Gender</t>
  </si>
  <si>
    <t>Marital Status</t>
  </si>
  <si>
    <t>Age</t>
  </si>
  <si>
    <t>American Express</t>
  </si>
  <si>
    <t>Female</t>
  </si>
  <si>
    <t>Married</t>
  </si>
  <si>
    <t>Discover</t>
  </si>
  <si>
    <t>Male</t>
  </si>
  <si>
    <t>Single</t>
  </si>
  <si>
    <t>MasterCard</t>
  </si>
  <si>
    <t>Proprietary Card</t>
  </si>
  <si>
    <t>Visa</t>
  </si>
  <si>
    <t>First quartile (Q1, 25th percentile) of Net Sales</t>
  </si>
  <si>
    <t>Mean (Average) Age</t>
  </si>
  <si>
    <t>Number of Customer between 20 and 40 Years</t>
  </si>
  <si>
    <t>COUNTIFS($N$2:$N$101, "&gt;=20", $N$2:$N$101, "&lt;=40")</t>
  </si>
  <si>
    <t>AVERAGE($N$2:$N$101)</t>
  </si>
  <si>
    <t>MEDIAN($N$2:$N$101)</t>
  </si>
  <si>
    <t>Median Age</t>
  </si>
  <si>
    <t>Variance of Age</t>
  </si>
  <si>
    <t>Standard Deviation of Age</t>
  </si>
  <si>
    <t>Minimum Number of Items Sold</t>
  </si>
  <si>
    <t>Maximum Number of Items Sold</t>
  </si>
  <si>
    <t>Range of Items Sold</t>
  </si>
  <si>
    <t>Interquartile Range of Items Sold</t>
  </si>
  <si>
    <t>MIN($I$2:$I$101)</t>
  </si>
  <si>
    <t>MAX($I$2:$I$101)</t>
  </si>
  <si>
    <t>MAX($I$2:$I$101) - MIN($I$2:$I$101)</t>
  </si>
  <si>
    <t>COUNT($G$2:$G$101)</t>
  </si>
  <si>
    <t>Count (n)</t>
  </si>
  <si>
    <t>Second quartile (Q2, 50th percentile, median) of Net Sales</t>
  </si>
  <si>
    <t>Third quartile (Q3, 75th percentile) of Net Sales</t>
  </si>
  <si>
    <t>Variables listed:</t>
  </si>
  <si>
    <t>Description</t>
  </si>
  <si>
    <t>Customer ID:</t>
  </si>
  <si>
    <t>Type of customer:</t>
  </si>
  <si>
    <t>Regular, Promotional</t>
  </si>
  <si>
    <t xml:space="preserve">Items: </t>
  </si>
  <si>
    <t>The total number of items purchased</t>
  </si>
  <si>
    <t xml:space="preserve"> </t>
  </si>
  <si>
    <t>Net sales:</t>
  </si>
  <si>
    <t>The total amount in dollars charged to the credit card</t>
  </si>
  <si>
    <t>Method of payment:</t>
  </si>
  <si>
    <t>Discover, Visa, Mastercard, AmericanExpress, Proprietary Card</t>
  </si>
  <si>
    <t>Gender:</t>
  </si>
  <si>
    <t>Male, Female</t>
  </si>
  <si>
    <t>Marital Status:</t>
  </si>
  <si>
    <t>Married, Single</t>
  </si>
  <si>
    <t>Age:</t>
  </si>
  <si>
    <t>recorded in years</t>
  </si>
  <si>
    <r>
      <t xml:space="preserve">The </t>
    </r>
    <r>
      <rPr>
        <b/>
        <i/>
        <sz val="11"/>
        <rFont val="Calibri"/>
        <family val="2"/>
      </rPr>
      <t>Proprietary card</t>
    </r>
    <r>
      <rPr>
        <sz val="11"/>
        <rFont val="Calibri"/>
        <family val="2"/>
      </rPr>
      <t xml:space="preserve"> method of payment refers to charges made using a National Clothing charge card.  Customers who made purchases using a discount coupon are referred to as </t>
    </r>
    <r>
      <rPr>
        <b/>
        <i/>
        <sz val="11"/>
        <rFont val="Calibri"/>
        <family val="2"/>
      </rPr>
      <t>promotional customers</t>
    </r>
    <r>
      <rPr>
        <sz val="11"/>
        <rFont val="Calibri"/>
        <family val="2"/>
      </rPr>
      <t xml:space="preserve">.  Because the promotional coupons were not sent to regular Pelican Stores customers Proprietary card), </t>
    </r>
    <r>
      <rPr>
        <b/>
        <i/>
        <sz val="11"/>
        <rFont val="Calibri"/>
        <family val="2"/>
      </rPr>
      <t>management considers the sales made to people presenting the promotional coupon as sales it would not otherwise make.</t>
    </r>
  </si>
  <si>
    <t>Formulas</t>
  </si>
  <si>
    <t>Pelican Stores Data</t>
  </si>
  <si>
    <t>VAR.S($N$2:$N$101)</t>
  </si>
  <si>
    <t>STDEV.S($N$2:$N$101)</t>
  </si>
  <si>
    <t>PERCENTILE.EXC($J$2:$J$101, 0.3)</t>
  </si>
  <si>
    <t>PERCENTILE.EXC($J$2:$J$101, 0.2)</t>
  </si>
  <si>
    <t>PERCENTRANK.EXC($J$2:$J$101, 65.20)</t>
  </si>
  <si>
    <t>QUARTILE.EXC($J$2:$J$101, 1)</t>
  </si>
  <si>
    <t>QUARTILE.EXC($J$2:$J$101, 2)</t>
  </si>
  <si>
    <t>QUARTILE.EXC($J$2:$J$101, 3)</t>
  </si>
  <si>
    <t>QUARTILE.EXC($J$2:$J$101, 3) - QUARTILE.EXC($J$2:$J$101, 1)</t>
  </si>
  <si>
    <t>Net Sales Mean</t>
  </si>
  <si>
    <t>Z-Score of Net Sales value $198.8</t>
  </si>
  <si>
    <t>Net Sales Population St Dev "sigma"</t>
  </si>
  <si>
    <t>STANDARDIZE(198.8, $C$21, $C$22)</t>
  </si>
  <si>
    <t>Covariance between Net Sales and Number of Items Sold</t>
  </si>
  <si>
    <t>COVARIANCE.S($I$2:$I$101, $J$2:$J$101)</t>
  </si>
  <si>
    <t>Correlation between Net Sales and Number of Items Sold</t>
  </si>
  <si>
    <t>CORREL($I$2:$I$101, $J$2:$J$101)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</si>
</sst>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/>
    <xf numFmtId="0" fontId="0" fillId="0" borderId="1" xfId="0" applyFill="1" applyBorder="1" applyAlignment="1"/>
    <xf numFmtId="0" fontId="5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horizontal="left" vertical="center"/>
    </xf>
    <xf numFmtId="9" fontId="5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7" fillId="0" borderId="0" xfId="10" applyFont="1" applyAlignment="1">
      <alignment vertical="center"/>
    </xf>
    <xf numFmtId="0" fontId="2" fillId="0" borderId="0" xfId="10" applyFont="1"/>
    <xf numFmtId="0" fontId="6" fillId="0" borderId="0" xfId="10"/>
    <xf numFmtId="0" fontId="8" fillId="0" borderId="0" xfId="10" applyFont="1" applyAlignment="1">
      <alignment vertical="center"/>
    </xf>
    <xf numFmtId="0" fontId="8" fillId="0" borderId="0" xfId="10" applyFont="1" applyAlignment="1">
      <alignment wrapText="1"/>
    </xf>
    <xf numFmtId="0" fontId="5" fillId="0" borderId="1" xfId="0" applyFont="1" applyBorder="1"/>
    <xf numFmtId="2" fontId="5" fillId="0" borderId="1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/>
    </xf>
    <xf numFmtId="0" fontId="10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2" xfId="1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B29" sqref="B29"/>
    </sheetView>
  </sheetViews>
  <sheetFormatPr baseColWidth="10" defaultColWidth="11" defaultRowHeight="15" x14ac:dyDescent="0"/>
  <cols>
    <col min="1" max="1" width="58.6640625" bestFit="1" customWidth="1"/>
    <col min="2" max="2" width="54.6640625" bestFit="1" customWidth="1"/>
    <col min="4" max="4" width="20.5" customWidth="1"/>
    <col min="7" max="7" width="11.33203125" customWidth="1"/>
    <col min="8" max="8" width="11.33203125" bestFit="1" customWidth="1"/>
    <col min="11" max="11" width="13.5" bestFit="1" customWidth="1"/>
  </cols>
  <sheetData>
    <row r="1" spans="1:14" ht="23.25">
      <c r="A1" s="21" t="s">
        <v>65</v>
      </c>
      <c r="B1" s="21"/>
      <c r="C1" s="21"/>
      <c r="G1" s="21" t="s">
        <v>66</v>
      </c>
      <c r="H1" s="21"/>
      <c r="I1" s="21"/>
      <c r="J1" s="21"/>
      <c r="K1" s="21"/>
      <c r="L1" s="21"/>
      <c r="M1" s="21"/>
      <c r="N1" s="21"/>
    </row>
    <row r="2" spans="1:14" ht="31.5">
      <c r="A2" s="9" t="s">
        <v>43</v>
      </c>
      <c r="B2" s="9" t="s">
        <v>42</v>
      </c>
      <c r="C2" s="6">
        <f>COUNT($G$3:$G$102)</f>
        <v>100</v>
      </c>
      <c r="G2" s="1" t="s">
        <v>7</v>
      </c>
      <c r="H2" s="2" t="s">
        <v>8</v>
      </c>
      <c r="I2" s="2" t="s">
        <v>0</v>
      </c>
      <c r="J2" s="2" t="s">
        <v>1</v>
      </c>
      <c r="K2" s="2" t="s">
        <v>13</v>
      </c>
      <c r="L2" s="2" t="s">
        <v>14</v>
      </c>
      <c r="M2" s="2" t="s">
        <v>15</v>
      </c>
      <c r="N2" s="2" t="s">
        <v>16</v>
      </c>
    </row>
    <row r="3" spans="1:14" ht="24" customHeight="1">
      <c r="A3" s="6" t="s">
        <v>2</v>
      </c>
      <c r="B3" s="6" t="s">
        <v>3</v>
      </c>
      <c r="C3" s="6">
        <f>SUM($I$3:$I$102)</f>
        <v>322</v>
      </c>
      <c r="G3" s="3">
        <v>23</v>
      </c>
      <c r="H3" s="4" t="s">
        <v>9</v>
      </c>
      <c r="I3" s="5">
        <v>7</v>
      </c>
      <c r="J3" s="4">
        <v>266</v>
      </c>
      <c r="K3" s="5" t="s">
        <v>17</v>
      </c>
      <c r="L3" s="5" t="s">
        <v>18</v>
      </c>
      <c r="M3" s="5" t="s">
        <v>19</v>
      </c>
      <c r="N3" s="3">
        <v>50</v>
      </c>
    </row>
    <row r="4" spans="1:14" ht="25" customHeight="1">
      <c r="A4" s="6" t="s">
        <v>11</v>
      </c>
      <c r="B4" s="6" t="s">
        <v>12</v>
      </c>
      <c r="C4" s="6">
        <f>COUNTIF($H$3:$H$102, "Regular")</f>
        <v>30</v>
      </c>
      <c r="G4" s="3">
        <v>95</v>
      </c>
      <c r="H4" s="4" t="s">
        <v>10</v>
      </c>
      <c r="I4" s="5">
        <v>3</v>
      </c>
      <c r="J4" s="4">
        <v>66</v>
      </c>
      <c r="K4" s="5" t="s">
        <v>17</v>
      </c>
      <c r="L4" s="5" t="s">
        <v>18</v>
      </c>
      <c r="M4" s="5" t="s">
        <v>19</v>
      </c>
      <c r="N4" s="3">
        <v>46</v>
      </c>
    </row>
    <row r="5" spans="1:14" ht="25" customHeight="1">
      <c r="A5" s="6" t="s">
        <v>28</v>
      </c>
      <c r="B5" s="6" t="s">
        <v>29</v>
      </c>
      <c r="C5" s="6">
        <f>COUNTIFS($N$3:$N$102, "&gt;=20", $N$3:$N$102, "&lt;=40")</f>
        <v>44</v>
      </c>
      <c r="G5" s="3">
        <v>1</v>
      </c>
      <c r="H5" s="4" t="s">
        <v>10</v>
      </c>
      <c r="I5" s="5">
        <v>1</v>
      </c>
      <c r="J5" s="4">
        <v>39.5</v>
      </c>
      <c r="K5" s="5" t="s">
        <v>20</v>
      </c>
      <c r="L5" s="5" t="s">
        <v>21</v>
      </c>
      <c r="M5" s="5" t="s">
        <v>19</v>
      </c>
      <c r="N5" s="3">
        <v>32</v>
      </c>
    </row>
    <row r="6" spans="1:14" ht="23" customHeight="1">
      <c r="A6" s="6" t="s">
        <v>27</v>
      </c>
      <c r="B6" s="6" t="s">
        <v>30</v>
      </c>
      <c r="C6" s="7">
        <f>AVERAGE($N$3:$N$102)</f>
        <v>43.08</v>
      </c>
      <c r="G6" s="3">
        <v>18</v>
      </c>
      <c r="H6" s="4" t="s">
        <v>10</v>
      </c>
      <c r="I6" s="5">
        <v>3</v>
      </c>
      <c r="J6" s="4">
        <v>54.5</v>
      </c>
      <c r="K6" s="5" t="s">
        <v>20</v>
      </c>
      <c r="L6" s="5" t="s">
        <v>18</v>
      </c>
      <c r="M6" s="5" t="s">
        <v>19</v>
      </c>
      <c r="N6" s="3">
        <v>40</v>
      </c>
    </row>
    <row r="7" spans="1:14" ht="23" customHeight="1">
      <c r="A7" s="6" t="s">
        <v>32</v>
      </c>
      <c r="B7" s="6" t="s">
        <v>31</v>
      </c>
      <c r="C7" s="7">
        <f>MEDIAN($N$3:$N$102)</f>
        <v>42</v>
      </c>
      <c r="G7" s="3">
        <v>53</v>
      </c>
      <c r="H7" s="4" t="s">
        <v>10</v>
      </c>
      <c r="I7" s="5">
        <v>1</v>
      </c>
      <c r="J7" s="4">
        <v>58</v>
      </c>
      <c r="K7" s="5" t="s">
        <v>20</v>
      </c>
      <c r="L7" s="5" t="s">
        <v>18</v>
      </c>
      <c r="M7" s="5" t="s">
        <v>22</v>
      </c>
      <c r="N7" s="3">
        <v>78</v>
      </c>
    </row>
    <row r="8" spans="1:14" ht="23" customHeight="1">
      <c r="A8" s="9" t="s">
        <v>33</v>
      </c>
      <c r="B8" s="9" t="s">
        <v>67</v>
      </c>
      <c r="C8" s="7">
        <f>_xlfn.VAR.S($N$3:$N$102)</f>
        <v>153.48848484848472</v>
      </c>
      <c r="G8" s="3">
        <v>80</v>
      </c>
      <c r="H8" s="4" t="s">
        <v>10</v>
      </c>
      <c r="I8" s="5">
        <v>2</v>
      </c>
      <c r="J8" s="4">
        <v>89</v>
      </c>
      <c r="K8" s="5" t="s">
        <v>20</v>
      </c>
      <c r="L8" s="5" t="s">
        <v>18</v>
      </c>
      <c r="M8" s="5" t="s">
        <v>19</v>
      </c>
      <c r="N8" s="3">
        <v>54</v>
      </c>
    </row>
    <row r="9" spans="1:14" ht="24" customHeight="1">
      <c r="A9" s="9" t="s">
        <v>34</v>
      </c>
      <c r="B9" s="9" t="s">
        <v>68</v>
      </c>
      <c r="C9" s="7">
        <f>_xlfn.STDEV.S($N$3:$N$102)</f>
        <v>12.389046970953203</v>
      </c>
      <c r="G9" s="3">
        <v>5</v>
      </c>
      <c r="H9" s="4" t="s">
        <v>10</v>
      </c>
      <c r="I9" s="5">
        <v>2</v>
      </c>
      <c r="J9" s="4">
        <v>54</v>
      </c>
      <c r="K9" s="5" t="s">
        <v>23</v>
      </c>
      <c r="L9" s="5" t="s">
        <v>18</v>
      </c>
      <c r="M9" s="5" t="s">
        <v>19</v>
      </c>
      <c r="N9" s="3">
        <v>34</v>
      </c>
    </row>
    <row r="10" spans="1:14" ht="22" customHeight="1">
      <c r="A10" s="6" t="s">
        <v>4</v>
      </c>
      <c r="B10" s="6" t="s">
        <v>69</v>
      </c>
      <c r="C10" s="6">
        <f>_xlfn.PERCENTILE.EXC($J$3:$J$102, 0.3)</f>
        <v>44.589999999999996</v>
      </c>
      <c r="G10" s="3">
        <v>6</v>
      </c>
      <c r="H10" s="4" t="s">
        <v>10</v>
      </c>
      <c r="I10" s="5">
        <v>1</v>
      </c>
      <c r="J10" s="4">
        <v>44.5</v>
      </c>
      <c r="K10" s="5" t="s">
        <v>23</v>
      </c>
      <c r="L10" s="5" t="s">
        <v>18</v>
      </c>
      <c r="M10" s="5" t="s">
        <v>19</v>
      </c>
      <c r="N10" s="3">
        <v>44</v>
      </c>
    </row>
    <row r="11" spans="1:14" ht="24" customHeight="1">
      <c r="A11" s="6" t="s">
        <v>5</v>
      </c>
      <c r="B11" s="6" t="s">
        <v>70</v>
      </c>
      <c r="C11" s="6">
        <f>_xlfn.PERCENTILE.EXC($J$3:$J$102, 0.2)</f>
        <v>38.6</v>
      </c>
      <c r="G11" s="3">
        <v>19</v>
      </c>
      <c r="H11" s="4" t="s">
        <v>9</v>
      </c>
      <c r="I11" s="5">
        <v>2</v>
      </c>
      <c r="J11" s="4">
        <v>38.5</v>
      </c>
      <c r="K11" s="5" t="s">
        <v>23</v>
      </c>
      <c r="L11" s="5" t="s">
        <v>18</v>
      </c>
      <c r="M11" s="5" t="s">
        <v>19</v>
      </c>
      <c r="N11" s="3">
        <v>32</v>
      </c>
    </row>
    <row r="12" spans="1:14" ht="24" customHeight="1">
      <c r="A12" s="6" t="s">
        <v>6</v>
      </c>
      <c r="B12" s="6" t="s">
        <v>71</v>
      </c>
      <c r="C12" s="8">
        <f>_xlfn.PERCENTRANK.EXC($J$3:$J$102, 65.2)</f>
        <v>0.56399999999999995</v>
      </c>
      <c r="G12" s="3">
        <v>31</v>
      </c>
      <c r="H12" s="4" t="s">
        <v>9</v>
      </c>
      <c r="I12" s="5">
        <v>2</v>
      </c>
      <c r="J12" s="4">
        <v>63.2</v>
      </c>
      <c r="K12" s="5" t="s">
        <v>23</v>
      </c>
      <c r="L12" s="5" t="s">
        <v>18</v>
      </c>
      <c r="M12" s="5" t="s">
        <v>19</v>
      </c>
      <c r="N12" s="3">
        <v>28</v>
      </c>
    </row>
    <row r="13" spans="1:14" ht="24" customHeight="1">
      <c r="A13" s="6" t="s">
        <v>26</v>
      </c>
      <c r="B13" s="6" t="s">
        <v>72</v>
      </c>
      <c r="C13" s="6">
        <f>_xlfn.QUARTILE.EXC($J$2:$J$101, 1)</f>
        <v>39.6</v>
      </c>
      <c r="G13" s="3">
        <v>35</v>
      </c>
      <c r="H13" s="4" t="s">
        <v>9</v>
      </c>
      <c r="I13" s="5">
        <v>5</v>
      </c>
      <c r="J13" s="4">
        <v>105.5</v>
      </c>
      <c r="K13" s="5" t="s">
        <v>23</v>
      </c>
      <c r="L13" s="5" t="s">
        <v>18</v>
      </c>
      <c r="M13" s="5" t="s">
        <v>19</v>
      </c>
      <c r="N13" s="3">
        <v>56</v>
      </c>
    </row>
    <row r="14" spans="1:14" ht="26" customHeight="1">
      <c r="A14" s="6" t="s">
        <v>44</v>
      </c>
      <c r="B14" s="6" t="s">
        <v>73</v>
      </c>
      <c r="C14" s="6">
        <f>_xlfn.QUARTILE.EXC($J$2:$J$101, 2)</f>
        <v>59.91</v>
      </c>
      <c r="G14" s="3">
        <v>36</v>
      </c>
      <c r="H14" s="4" t="s">
        <v>10</v>
      </c>
      <c r="I14" s="5">
        <v>1</v>
      </c>
      <c r="J14" s="4">
        <v>29.5</v>
      </c>
      <c r="K14" s="5" t="s">
        <v>23</v>
      </c>
      <c r="L14" s="5" t="s">
        <v>21</v>
      </c>
      <c r="M14" s="5" t="s">
        <v>22</v>
      </c>
      <c r="N14" s="3">
        <v>36</v>
      </c>
    </row>
    <row r="15" spans="1:14" ht="25" customHeight="1">
      <c r="A15" s="6" t="s">
        <v>45</v>
      </c>
      <c r="B15" s="6" t="s">
        <v>74</v>
      </c>
      <c r="C15" s="6">
        <f>_xlfn.QUARTILE.EXC($J$2:$J$101, 3)</f>
        <v>102.4</v>
      </c>
      <c r="G15" s="3">
        <v>47</v>
      </c>
      <c r="H15" s="4" t="s">
        <v>10</v>
      </c>
      <c r="I15" s="5">
        <v>1</v>
      </c>
      <c r="J15" s="4">
        <v>25</v>
      </c>
      <c r="K15" s="5" t="s">
        <v>23</v>
      </c>
      <c r="L15" s="5" t="s">
        <v>18</v>
      </c>
      <c r="M15" s="5" t="s">
        <v>19</v>
      </c>
      <c r="N15" s="3">
        <v>46</v>
      </c>
    </row>
    <row r="16" spans="1:14" ht="26" customHeight="1">
      <c r="A16" s="9" t="s">
        <v>35</v>
      </c>
      <c r="B16" s="10" t="s">
        <v>39</v>
      </c>
      <c r="C16" s="6">
        <f>MIN($I$3:$I$102)</f>
        <v>1</v>
      </c>
      <c r="G16" s="3">
        <v>50</v>
      </c>
      <c r="H16" s="4" t="s">
        <v>9</v>
      </c>
      <c r="I16" s="5">
        <v>9</v>
      </c>
      <c r="J16" s="4">
        <v>145.19999999999999</v>
      </c>
      <c r="K16" s="5" t="s">
        <v>23</v>
      </c>
      <c r="L16" s="5" t="s">
        <v>18</v>
      </c>
      <c r="M16" s="5" t="s">
        <v>19</v>
      </c>
      <c r="N16" s="3">
        <v>46</v>
      </c>
    </row>
    <row r="17" spans="1:14" ht="26" customHeight="1">
      <c r="A17" s="9" t="s">
        <v>36</v>
      </c>
      <c r="B17" s="6" t="s">
        <v>40</v>
      </c>
      <c r="C17" s="6">
        <f>MAX($I$3:$I$102)</f>
        <v>17</v>
      </c>
      <c r="G17" s="3">
        <v>55</v>
      </c>
      <c r="H17" s="4" t="s">
        <v>10</v>
      </c>
      <c r="I17" s="5">
        <v>2</v>
      </c>
      <c r="J17" s="4">
        <v>49.5</v>
      </c>
      <c r="K17" s="5" t="s">
        <v>23</v>
      </c>
      <c r="L17" s="5" t="s">
        <v>18</v>
      </c>
      <c r="M17" s="5" t="s">
        <v>19</v>
      </c>
      <c r="N17" s="3">
        <v>32</v>
      </c>
    </row>
    <row r="18" spans="1:14" ht="24" customHeight="1">
      <c r="A18" s="9" t="s">
        <v>37</v>
      </c>
      <c r="B18" s="9" t="s">
        <v>41</v>
      </c>
      <c r="C18" s="6">
        <f>MAX($I$3:$I$102) - MIN($I$3:$I$102)</f>
        <v>16</v>
      </c>
      <c r="G18" s="3">
        <v>59</v>
      </c>
      <c r="H18" s="4" t="s">
        <v>9</v>
      </c>
      <c r="I18" s="5">
        <v>4</v>
      </c>
      <c r="J18" s="4">
        <v>65.2</v>
      </c>
      <c r="K18" s="5" t="s">
        <v>23</v>
      </c>
      <c r="L18" s="5" t="s">
        <v>18</v>
      </c>
      <c r="M18" s="5" t="s">
        <v>19</v>
      </c>
      <c r="N18" s="3">
        <v>46</v>
      </c>
    </row>
    <row r="19" spans="1:14" ht="27" customHeight="1">
      <c r="A19" s="9" t="s">
        <v>38</v>
      </c>
      <c r="B19" s="6" t="s">
        <v>75</v>
      </c>
      <c r="C19" s="11">
        <f>QUARTILE($J$3:$J$102,3) - QUARTILE($J$3:$J$102,1)</f>
        <v>61.300000000000004</v>
      </c>
      <c r="G19" s="3">
        <v>72</v>
      </c>
      <c r="H19" s="4" t="s">
        <v>9</v>
      </c>
      <c r="I19" s="5">
        <v>4</v>
      </c>
      <c r="J19" s="4">
        <v>58</v>
      </c>
      <c r="K19" s="5" t="s">
        <v>23</v>
      </c>
      <c r="L19" s="5" t="s">
        <v>18</v>
      </c>
      <c r="M19" s="5" t="s">
        <v>19</v>
      </c>
      <c r="N19" s="3">
        <v>32</v>
      </c>
    </row>
    <row r="20" spans="1:14" ht="20" customHeight="1">
      <c r="A20" s="9" t="s">
        <v>77</v>
      </c>
      <c r="B20" s="17" t="s">
        <v>79</v>
      </c>
      <c r="C20" s="18">
        <f>STANDARDIZE(198.8, C23, C24)</f>
        <v>2.1882729798205789</v>
      </c>
      <c r="G20" s="3">
        <v>81</v>
      </c>
      <c r="H20" s="4" t="s">
        <v>9</v>
      </c>
      <c r="I20" s="5">
        <v>2</v>
      </c>
      <c r="J20" s="4">
        <v>78</v>
      </c>
      <c r="K20" s="5" t="s">
        <v>23</v>
      </c>
      <c r="L20" s="5" t="s">
        <v>18</v>
      </c>
      <c r="M20" s="5" t="s">
        <v>19</v>
      </c>
      <c r="N20" s="3">
        <v>68</v>
      </c>
    </row>
    <row r="21" spans="1:14" ht="23" customHeight="1">
      <c r="A21" s="9" t="s">
        <v>80</v>
      </c>
      <c r="B21" s="10" t="s">
        <v>81</v>
      </c>
      <c r="C21" s="22">
        <f>_xlfn.COVARIANCE.S($I$2:$I$101, $J$2:$J$101)</f>
        <v>115.6701247165533</v>
      </c>
      <c r="G21" s="3">
        <v>87</v>
      </c>
      <c r="H21" s="4" t="s">
        <v>10</v>
      </c>
      <c r="I21" s="5">
        <v>6</v>
      </c>
      <c r="J21" s="4">
        <v>144</v>
      </c>
      <c r="K21" s="5" t="s">
        <v>23</v>
      </c>
      <c r="L21" s="5" t="s">
        <v>18</v>
      </c>
      <c r="M21" s="5" t="s">
        <v>22</v>
      </c>
      <c r="N21" s="3">
        <v>48</v>
      </c>
    </row>
    <row r="22" spans="1:14" ht="22" customHeight="1">
      <c r="A22" s="9" t="s">
        <v>82</v>
      </c>
      <c r="B22" s="10" t="s">
        <v>83</v>
      </c>
      <c r="C22" s="22">
        <f>CORREL($I$2:$I$101, $J$2:$J$101)</f>
        <v>0.75454603223177219</v>
      </c>
      <c r="G22" s="3">
        <v>96</v>
      </c>
      <c r="H22" s="4" t="s">
        <v>10</v>
      </c>
      <c r="I22" s="5">
        <v>1</v>
      </c>
      <c r="J22" s="4">
        <v>39.5</v>
      </c>
      <c r="K22" s="5" t="s">
        <v>23</v>
      </c>
      <c r="L22" s="5" t="s">
        <v>18</v>
      </c>
      <c r="M22" s="5" t="s">
        <v>19</v>
      </c>
      <c r="N22" s="3">
        <v>44</v>
      </c>
    </row>
    <row r="23" spans="1:14">
      <c r="B23" s="19" t="s">
        <v>76</v>
      </c>
      <c r="C23" s="20">
        <f>AVERAGE(J3:J102)</f>
        <v>77.600500000000025</v>
      </c>
      <c r="G23" s="3">
        <v>2</v>
      </c>
      <c r="H23" s="4" t="s">
        <v>9</v>
      </c>
      <c r="I23" s="5">
        <v>1</v>
      </c>
      <c r="J23" s="4">
        <v>102.4</v>
      </c>
      <c r="K23" s="5" t="s">
        <v>24</v>
      </c>
      <c r="L23" s="5" t="s">
        <v>18</v>
      </c>
      <c r="M23" s="5" t="s">
        <v>19</v>
      </c>
      <c r="N23" s="3">
        <v>36</v>
      </c>
    </row>
    <row r="24" spans="1:14">
      <c r="B24" s="19" t="s">
        <v>78</v>
      </c>
      <c r="C24" s="20">
        <f>_xlfn.STDEV.P(J3:J102)</f>
        <v>55.385914425510741</v>
      </c>
      <c r="G24" s="3">
        <v>3</v>
      </c>
      <c r="H24" s="4" t="s">
        <v>10</v>
      </c>
      <c r="I24" s="5">
        <v>1</v>
      </c>
      <c r="J24" s="4">
        <v>22.5</v>
      </c>
      <c r="K24" s="5" t="s">
        <v>24</v>
      </c>
      <c r="L24" s="5" t="s">
        <v>18</v>
      </c>
      <c r="M24" s="5" t="s">
        <v>19</v>
      </c>
      <c r="N24" s="3">
        <v>32</v>
      </c>
    </row>
    <row r="25" spans="1:14">
      <c r="G25" s="3">
        <v>4</v>
      </c>
      <c r="H25" s="4" t="s">
        <v>9</v>
      </c>
      <c r="I25" s="5">
        <v>5</v>
      </c>
      <c r="J25" s="4">
        <v>100.4</v>
      </c>
      <c r="K25" s="5" t="s">
        <v>24</v>
      </c>
      <c r="L25" s="5" t="s">
        <v>18</v>
      </c>
      <c r="M25" s="5" t="s">
        <v>19</v>
      </c>
      <c r="N25" s="3">
        <v>28</v>
      </c>
    </row>
    <row r="26" spans="1:14">
      <c r="G26" s="3">
        <v>7</v>
      </c>
      <c r="H26" s="4" t="s">
        <v>9</v>
      </c>
      <c r="I26" s="5">
        <v>2</v>
      </c>
      <c r="J26" s="4">
        <v>78</v>
      </c>
      <c r="K26" s="5" t="s">
        <v>24</v>
      </c>
      <c r="L26" s="5" t="s">
        <v>18</v>
      </c>
      <c r="M26" s="5" t="s">
        <v>19</v>
      </c>
      <c r="N26" s="3">
        <v>30</v>
      </c>
    </row>
    <row r="27" spans="1:14">
      <c r="G27" s="3">
        <v>9</v>
      </c>
      <c r="H27" s="4" t="s">
        <v>9</v>
      </c>
      <c r="I27" s="5">
        <v>2</v>
      </c>
      <c r="J27" s="4">
        <v>56.52</v>
      </c>
      <c r="K27" s="5" t="s">
        <v>24</v>
      </c>
      <c r="L27" s="5" t="s">
        <v>18</v>
      </c>
      <c r="M27" s="5" t="s">
        <v>19</v>
      </c>
      <c r="N27" s="3">
        <v>46</v>
      </c>
    </row>
    <row r="28" spans="1:14">
      <c r="G28" s="3">
        <v>10</v>
      </c>
      <c r="H28" s="4" t="s">
        <v>10</v>
      </c>
      <c r="I28" s="5">
        <v>1</v>
      </c>
      <c r="J28" s="4">
        <v>44.5</v>
      </c>
      <c r="K28" s="5" t="s">
        <v>24</v>
      </c>
      <c r="L28" s="5" t="s">
        <v>18</v>
      </c>
      <c r="M28" s="5" t="s">
        <v>19</v>
      </c>
      <c r="N28" s="3">
        <v>36</v>
      </c>
    </row>
    <row r="29" spans="1:14">
      <c r="G29" s="3">
        <v>11</v>
      </c>
      <c r="H29" s="4" t="s">
        <v>10</v>
      </c>
      <c r="I29" s="5">
        <v>1</v>
      </c>
      <c r="J29" s="4">
        <v>29.5</v>
      </c>
      <c r="K29" s="5" t="s">
        <v>24</v>
      </c>
      <c r="L29" s="5" t="s">
        <v>18</v>
      </c>
      <c r="M29" s="5" t="s">
        <v>19</v>
      </c>
      <c r="N29" s="3">
        <v>48</v>
      </c>
    </row>
    <row r="30" spans="1:14">
      <c r="G30" s="3">
        <v>12</v>
      </c>
      <c r="H30" s="4" t="s">
        <v>9</v>
      </c>
      <c r="I30" s="5">
        <v>1</v>
      </c>
      <c r="J30" s="4">
        <v>31.6</v>
      </c>
      <c r="K30" s="5" t="s">
        <v>24</v>
      </c>
      <c r="L30" s="5" t="s">
        <v>18</v>
      </c>
      <c r="M30" s="5" t="s">
        <v>19</v>
      </c>
      <c r="N30" s="3">
        <v>40</v>
      </c>
    </row>
    <row r="31" spans="1:14">
      <c r="G31" s="3">
        <v>16</v>
      </c>
      <c r="H31" s="4" t="s">
        <v>9</v>
      </c>
      <c r="I31" s="5">
        <v>2</v>
      </c>
      <c r="J31" s="4">
        <v>71.400000000000006</v>
      </c>
      <c r="K31" s="5" t="s">
        <v>24</v>
      </c>
      <c r="L31" s="5" t="s">
        <v>21</v>
      </c>
      <c r="M31" s="5" t="s">
        <v>22</v>
      </c>
      <c r="N31" s="3">
        <v>36</v>
      </c>
    </row>
    <row r="32" spans="1:14">
      <c r="G32" s="3">
        <v>17</v>
      </c>
      <c r="H32" s="4" t="s">
        <v>9</v>
      </c>
      <c r="I32" s="5">
        <v>3</v>
      </c>
      <c r="J32" s="4">
        <v>94</v>
      </c>
      <c r="K32" s="5" t="s">
        <v>24</v>
      </c>
      <c r="L32" s="5" t="s">
        <v>18</v>
      </c>
      <c r="M32" s="5" t="s">
        <v>22</v>
      </c>
      <c r="N32" s="3">
        <v>22</v>
      </c>
    </row>
    <row r="33" spans="7:14">
      <c r="G33" s="3">
        <v>20</v>
      </c>
      <c r="H33" s="4" t="s">
        <v>9</v>
      </c>
      <c r="I33" s="5">
        <v>6</v>
      </c>
      <c r="J33" s="4">
        <v>44.8</v>
      </c>
      <c r="K33" s="5" t="s">
        <v>24</v>
      </c>
      <c r="L33" s="5" t="s">
        <v>18</v>
      </c>
      <c r="M33" s="5" t="s">
        <v>19</v>
      </c>
      <c r="N33" s="3">
        <v>56</v>
      </c>
    </row>
    <row r="34" spans="7:14">
      <c r="G34" s="3">
        <v>21</v>
      </c>
      <c r="H34" s="4" t="s">
        <v>9</v>
      </c>
      <c r="I34" s="5">
        <v>1</v>
      </c>
      <c r="J34" s="4">
        <v>31.6</v>
      </c>
      <c r="K34" s="5" t="s">
        <v>24</v>
      </c>
      <c r="L34" s="5" t="s">
        <v>18</v>
      </c>
      <c r="M34" s="5" t="s">
        <v>22</v>
      </c>
      <c r="N34" s="3">
        <v>28</v>
      </c>
    </row>
    <row r="35" spans="7:14">
      <c r="G35" s="3">
        <v>22</v>
      </c>
      <c r="H35" s="4" t="s">
        <v>9</v>
      </c>
      <c r="I35" s="5">
        <v>4</v>
      </c>
      <c r="J35" s="4">
        <v>70.819999999999993</v>
      </c>
      <c r="K35" s="5" t="s">
        <v>24</v>
      </c>
      <c r="L35" s="5" t="s">
        <v>18</v>
      </c>
      <c r="M35" s="5" t="s">
        <v>19</v>
      </c>
      <c r="N35" s="3">
        <v>38</v>
      </c>
    </row>
    <row r="36" spans="7:14">
      <c r="G36" s="3">
        <v>24</v>
      </c>
      <c r="H36" s="4" t="s">
        <v>10</v>
      </c>
      <c r="I36" s="5">
        <v>2</v>
      </c>
      <c r="J36" s="4">
        <v>74</v>
      </c>
      <c r="K36" s="5" t="s">
        <v>24</v>
      </c>
      <c r="L36" s="5" t="s">
        <v>18</v>
      </c>
      <c r="M36" s="5" t="s">
        <v>19</v>
      </c>
      <c r="N36" s="3">
        <v>42</v>
      </c>
    </row>
    <row r="37" spans="7:14">
      <c r="G37" s="3">
        <v>26</v>
      </c>
      <c r="H37" s="4" t="s">
        <v>9</v>
      </c>
      <c r="I37" s="5">
        <v>1</v>
      </c>
      <c r="J37" s="4">
        <v>30.02</v>
      </c>
      <c r="K37" s="5" t="s">
        <v>24</v>
      </c>
      <c r="L37" s="5" t="s">
        <v>18</v>
      </c>
      <c r="M37" s="5" t="s">
        <v>19</v>
      </c>
      <c r="N37" s="3">
        <v>60</v>
      </c>
    </row>
    <row r="38" spans="7:14">
      <c r="G38" s="3">
        <v>27</v>
      </c>
      <c r="H38" s="4" t="s">
        <v>10</v>
      </c>
      <c r="I38" s="5">
        <v>1</v>
      </c>
      <c r="J38" s="4">
        <v>44.5</v>
      </c>
      <c r="K38" s="5" t="s">
        <v>24</v>
      </c>
      <c r="L38" s="5" t="s">
        <v>18</v>
      </c>
      <c r="M38" s="5" t="s">
        <v>19</v>
      </c>
      <c r="N38" s="3">
        <v>54</v>
      </c>
    </row>
    <row r="39" spans="7:14">
      <c r="G39" s="3">
        <v>28</v>
      </c>
      <c r="H39" s="4" t="s">
        <v>9</v>
      </c>
      <c r="I39" s="5">
        <v>5</v>
      </c>
      <c r="J39" s="4">
        <v>192.8</v>
      </c>
      <c r="K39" s="5" t="s">
        <v>24</v>
      </c>
      <c r="L39" s="5" t="s">
        <v>18</v>
      </c>
      <c r="M39" s="5" t="s">
        <v>22</v>
      </c>
      <c r="N39" s="3">
        <v>42</v>
      </c>
    </row>
    <row r="40" spans="7:14">
      <c r="G40" s="3">
        <v>29</v>
      </c>
      <c r="H40" s="4" t="s">
        <v>9</v>
      </c>
      <c r="I40" s="5">
        <v>3</v>
      </c>
      <c r="J40" s="4">
        <v>71.2</v>
      </c>
      <c r="K40" s="5" t="s">
        <v>24</v>
      </c>
      <c r="L40" s="5" t="s">
        <v>18</v>
      </c>
      <c r="M40" s="5" t="s">
        <v>19</v>
      </c>
      <c r="N40" s="3">
        <v>32</v>
      </c>
    </row>
    <row r="41" spans="7:14">
      <c r="G41" s="3">
        <v>30</v>
      </c>
      <c r="H41" s="4" t="s">
        <v>9</v>
      </c>
      <c r="I41" s="5">
        <v>1</v>
      </c>
      <c r="J41" s="4">
        <v>18</v>
      </c>
      <c r="K41" s="5" t="s">
        <v>24</v>
      </c>
      <c r="L41" s="5" t="s">
        <v>18</v>
      </c>
      <c r="M41" s="5" t="s">
        <v>19</v>
      </c>
      <c r="N41" s="3">
        <v>70</v>
      </c>
    </row>
    <row r="42" spans="7:14">
      <c r="G42" s="3">
        <v>32</v>
      </c>
      <c r="H42" s="4" t="s">
        <v>10</v>
      </c>
      <c r="I42" s="5">
        <v>1</v>
      </c>
      <c r="J42" s="4">
        <v>75</v>
      </c>
      <c r="K42" s="5" t="s">
        <v>24</v>
      </c>
      <c r="L42" s="5" t="s">
        <v>18</v>
      </c>
      <c r="M42" s="5" t="s">
        <v>19</v>
      </c>
      <c r="N42" s="3">
        <v>52</v>
      </c>
    </row>
    <row r="43" spans="7:14">
      <c r="G43" s="3">
        <v>33</v>
      </c>
      <c r="H43" s="4" t="s">
        <v>9</v>
      </c>
      <c r="I43" s="5">
        <v>3</v>
      </c>
      <c r="J43" s="4">
        <v>63.2</v>
      </c>
      <c r="K43" s="5" t="s">
        <v>24</v>
      </c>
      <c r="L43" s="5" t="s">
        <v>18</v>
      </c>
      <c r="M43" s="5" t="s">
        <v>19</v>
      </c>
      <c r="N43" s="3">
        <v>44</v>
      </c>
    </row>
    <row r="44" spans="7:14">
      <c r="G44" s="3">
        <v>34</v>
      </c>
      <c r="H44" s="4" t="s">
        <v>10</v>
      </c>
      <c r="I44" s="5">
        <v>1</v>
      </c>
      <c r="J44" s="4">
        <v>40</v>
      </c>
      <c r="K44" s="5" t="s">
        <v>24</v>
      </c>
      <c r="L44" s="5" t="s">
        <v>18</v>
      </c>
      <c r="M44" s="5" t="s">
        <v>19</v>
      </c>
      <c r="N44" s="3">
        <v>34</v>
      </c>
    </row>
    <row r="45" spans="7:14">
      <c r="G45" s="3">
        <v>38</v>
      </c>
      <c r="H45" s="4" t="s">
        <v>9</v>
      </c>
      <c r="I45" s="5">
        <v>6</v>
      </c>
      <c r="J45" s="4">
        <v>117.5</v>
      </c>
      <c r="K45" s="5" t="s">
        <v>24</v>
      </c>
      <c r="L45" s="5" t="s">
        <v>18</v>
      </c>
      <c r="M45" s="5" t="s">
        <v>19</v>
      </c>
      <c r="N45" s="3">
        <v>50</v>
      </c>
    </row>
    <row r="46" spans="7:14">
      <c r="G46" s="3">
        <v>39</v>
      </c>
      <c r="H46" s="4" t="s">
        <v>9</v>
      </c>
      <c r="I46" s="5">
        <v>5</v>
      </c>
      <c r="J46" s="4">
        <v>13.23</v>
      </c>
      <c r="K46" s="5" t="s">
        <v>24</v>
      </c>
      <c r="L46" s="5" t="s">
        <v>18</v>
      </c>
      <c r="M46" s="5" t="s">
        <v>19</v>
      </c>
      <c r="N46" s="3">
        <v>44</v>
      </c>
    </row>
    <row r="47" spans="7:14">
      <c r="G47" s="3">
        <v>40</v>
      </c>
      <c r="H47" s="4" t="s">
        <v>10</v>
      </c>
      <c r="I47" s="5">
        <v>2</v>
      </c>
      <c r="J47" s="4">
        <v>52.5</v>
      </c>
      <c r="K47" s="5" t="s">
        <v>24</v>
      </c>
      <c r="L47" s="5" t="s">
        <v>18</v>
      </c>
      <c r="M47" s="5" t="s">
        <v>19</v>
      </c>
      <c r="N47" s="3">
        <v>58</v>
      </c>
    </row>
    <row r="48" spans="7:14">
      <c r="G48" s="3">
        <v>41</v>
      </c>
      <c r="H48" s="4" t="s">
        <v>9</v>
      </c>
      <c r="I48" s="5">
        <v>13</v>
      </c>
      <c r="J48" s="4">
        <v>198.8</v>
      </c>
      <c r="K48" s="5" t="s">
        <v>24</v>
      </c>
      <c r="L48" s="5" t="s">
        <v>18</v>
      </c>
      <c r="M48" s="5" t="s">
        <v>19</v>
      </c>
      <c r="N48" s="3">
        <v>42</v>
      </c>
    </row>
    <row r="49" spans="7:14">
      <c r="G49" s="3">
        <v>43</v>
      </c>
      <c r="H49" s="4" t="s">
        <v>10</v>
      </c>
      <c r="I49" s="5">
        <v>2</v>
      </c>
      <c r="J49" s="4">
        <v>123.5</v>
      </c>
      <c r="K49" s="5" t="s">
        <v>24</v>
      </c>
      <c r="L49" s="5" t="s">
        <v>18</v>
      </c>
      <c r="M49" s="5" t="s">
        <v>19</v>
      </c>
      <c r="N49" s="3">
        <v>48</v>
      </c>
    </row>
    <row r="50" spans="7:14">
      <c r="G50" s="3">
        <v>44</v>
      </c>
      <c r="H50" s="4" t="s">
        <v>9</v>
      </c>
      <c r="I50" s="5">
        <v>1</v>
      </c>
      <c r="J50" s="4">
        <v>62.4</v>
      </c>
      <c r="K50" s="5" t="s">
        <v>24</v>
      </c>
      <c r="L50" s="5" t="s">
        <v>18</v>
      </c>
      <c r="M50" s="5" t="s">
        <v>19</v>
      </c>
      <c r="N50" s="3">
        <v>54</v>
      </c>
    </row>
    <row r="51" spans="7:14">
      <c r="G51" s="3">
        <v>45</v>
      </c>
      <c r="H51" s="4" t="s">
        <v>9</v>
      </c>
      <c r="I51" s="5">
        <v>2</v>
      </c>
      <c r="J51" s="4">
        <v>23.8</v>
      </c>
      <c r="K51" s="5" t="s">
        <v>24</v>
      </c>
      <c r="L51" s="5" t="s">
        <v>18</v>
      </c>
      <c r="M51" s="5" t="s">
        <v>19</v>
      </c>
      <c r="N51" s="3">
        <v>38</v>
      </c>
    </row>
    <row r="52" spans="7:14">
      <c r="G52" s="3">
        <v>46</v>
      </c>
      <c r="H52" s="4" t="s">
        <v>9</v>
      </c>
      <c r="I52" s="5">
        <v>2</v>
      </c>
      <c r="J52" s="4">
        <v>39.6</v>
      </c>
      <c r="K52" s="5" t="s">
        <v>24</v>
      </c>
      <c r="L52" s="5" t="s">
        <v>18</v>
      </c>
      <c r="M52" s="5" t="s">
        <v>19</v>
      </c>
      <c r="N52" s="3">
        <v>60</v>
      </c>
    </row>
    <row r="53" spans="7:14">
      <c r="G53" s="3">
        <v>48</v>
      </c>
      <c r="H53" s="4" t="s">
        <v>9</v>
      </c>
      <c r="I53" s="5">
        <v>3</v>
      </c>
      <c r="J53" s="4">
        <v>63.64</v>
      </c>
      <c r="K53" s="5" t="s">
        <v>24</v>
      </c>
      <c r="L53" s="5" t="s">
        <v>18</v>
      </c>
      <c r="M53" s="5" t="s">
        <v>19</v>
      </c>
      <c r="N53" s="3">
        <v>30</v>
      </c>
    </row>
    <row r="54" spans="7:14">
      <c r="G54" s="3">
        <v>49</v>
      </c>
      <c r="H54" s="4" t="s">
        <v>9</v>
      </c>
      <c r="I54" s="5">
        <v>1</v>
      </c>
      <c r="J54" s="4">
        <v>14.82</v>
      </c>
      <c r="K54" s="5" t="s">
        <v>24</v>
      </c>
      <c r="L54" s="5" t="s">
        <v>18</v>
      </c>
      <c r="M54" s="5" t="s">
        <v>19</v>
      </c>
      <c r="N54" s="3">
        <v>32</v>
      </c>
    </row>
    <row r="55" spans="7:14">
      <c r="G55" s="3">
        <v>51</v>
      </c>
      <c r="H55" s="4" t="s">
        <v>9</v>
      </c>
      <c r="I55" s="5">
        <v>6</v>
      </c>
      <c r="J55" s="4">
        <v>176.62</v>
      </c>
      <c r="K55" s="5" t="s">
        <v>24</v>
      </c>
      <c r="L55" s="5" t="s">
        <v>18</v>
      </c>
      <c r="M55" s="5" t="s">
        <v>19</v>
      </c>
      <c r="N55" s="3">
        <v>38</v>
      </c>
    </row>
    <row r="56" spans="7:14">
      <c r="G56" s="3">
        <v>52</v>
      </c>
      <c r="H56" s="4" t="s">
        <v>9</v>
      </c>
      <c r="I56" s="5">
        <v>5</v>
      </c>
      <c r="J56" s="4">
        <v>118.8</v>
      </c>
      <c r="K56" s="5" t="s">
        <v>24</v>
      </c>
      <c r="L56" s="5" t="s">
        <v>21</v>
      </c>
      <c r="M56" s="5" t="s">
        <v>19</v>
      </c>
      <c r="N56" s="3">
        <v>68</v>
      </c>
    </row>
    <row r="57" spans="7:14">
      <c r="G57" s="3">
        <v>56</v>
      </c>
      <c r="H57" s="4" t="s">
        <v>9</v>
      </c>
      <c r="I57" s="5">
        <v>3</v>
      </c>
      <c r="J57" s="4">
        <v>141.6</v>
      </c>
      <c r="K57" s="5" t="s">
        <v>24</v>
      </c>
      <c r="L57" s="5" t="s">
        <v>18</v>
      </c>
      <c r="M57" s="5" t="s">
        <v>19</v>
      </c>
      <c r="N57" s="3">
        <v>38</v>
      </c>
    </row>
    <row r="58" spans="7:14">
      <c r="G58" s="3">
        <v>57</v>
      </c>
      <c r="H58" s="4" t="s">
        <v>9</v>
      </c>
      <c r="I58" s="5">
        <v>6</v>
      </c>
      <c r="J58" s="4">
        <v>123.1</v>
      </c>
      <c r="K58" s="5" t="s">
        <v>24</v>
      </c>
      <c r="L58" s="5" t="s">
        <v>18</v>
      </c>
      <c r="M58" s="5" t="s">
        <v>19</v>
      </c>
      <c r="N58" s="3">
        <v>54</v>
      </c>
    </row>
    <row r="59" spans="7:14">
      <c r="G59" s="3">
        <v>58</v>
      </c>
      <c r="H59" s="4" t="s">
        <v>9</v>
      </c>
      <c r="I59" s="5">
        <v>2</v>
      </c>
      <c r="J59" s="4">
        <v>80.400000000000006</v>
      </c>
      <c r="K59" s="5" t="s">
        <v>24</v>
      </c>
      <c r="L59" s="5" t="s">
        <v>18</v>
      </c>
      <c r="M59" s="5" t="s">
        <v>19</v>
      </c>
      <c r="N59" s="3">
        <v>48</v>
      </c>
    </row>
    <row r="60" spans="7:14">
      <c r="G60" s="3">
        <v>60</v>
      </c>
      <c r="H60" s="4" t="s">
        <v>9</v>
      </c>
      <c r="I60" s="5">
        <v>4</v>
      </c>
      <c r="J60" s="4">
        <v>113</v>
      </c>
      <c r="K60" s="5" t="s">
        <v>24</v>
      </c>
      <c r="L60" s="5" t="s">
        <v>18</v>
      </c>
      <c r="M60" s="5" t="s">
        <v>22</v>
      </c>
      <c r="N60" s="3">
        <v>50</v>
      </c>
    </row>
    <row r="61" spans="7:14">
      <c r="G61" s="3">
        <v>61</v>
      </c>
      <c r="H61" s="4" t="s">
        <v>9</v>
      </c>
      <c r="I61" s="5">
        <v>1</v>
      </c>
      <c r="J61" s="4">
        <v>108.8</v>
      </c>
      <c r="K61" s="5" t="s">
        <v>24</v>
      </c>
      <c r="L61" s="5" t="s">
        <v>18</v>
      </c>
      <c r="M61" s="5" t="s">
        <v>19</v>
      </c>
      <c r="N61" s="3">
        <v>46</v>
      </c>
    </row>
    <row r="62" spans="7:14">
      <c r="G62" s="3">
        <v>62</v>
      </c>
      <c r="H62" s="4" t="s">
        <v>9</v>
      </c>
      <c r="I62" s="5">
        <v>3</v>
      </c>
      <c r="J62" s="4">
        <v>59.91</v>
      </c>
      <c r="K62" s="5" t="s">
        <v>24</v>
      </c>
      <c r="L62" s="5" t="s">
        <v>18</v>
      </c>
      <c r="M62" s="5" t="s">
        <v>22</v>
      </c>
      <c r="N62" s="3">
        <v>30</v>
      </c>
    </row>
    <row r="63" spans="7:14">
      <c r="G63" s="3">
        <v>63</v>
      </c>
      <c r="H63" s="4" t="s">
        <v>9</v>
      </c>
      <c r="I63" s="5">
        <v>5</v>
      </c>
      <c r="J63" s="4">
        <v>53.6</v>
      </c>
      <c r="K63" s="5" t="s">
        <v>24</v>
      </c>
      <c r="L63" s="5" t="s">
        <v>18</v>
      </c>
      <c r="M63" s="5" t="s">
        <v>19</v>
      </c>
      <c r="N63" s="3">
        <v>54</v>
      </c>
    </row>
    <row r="64" spans="7:14">
      <c r="G64" s="3">
        <v>64</v>
      </c>
      <c r="H64" s="4" t="s">
        <v>9</v>
      </c>
      <c r="I64" s="5">
        <v>1</v>
      </c>
      <c r="J64" s="4">
        <v>31.6</v>
      </c>
      <c r="K64" s="5" t="s">
        <v>24</v>
      </c>
      <c r="L64" s="5" t="s">
        <v>18</v>
      </c>
      <c r="M64" s="5" t="s">
        <v>22</v>
      </c>
      <c r="N64" s="3">
        <v>42</v>
      </c>
    </row>
    <row r="65" spans="7:14">
      <c r="G65" s="3">
        <v>65</v>
      </c>
      <c r="H65" s="4" t="s">
        <v>9</v>
      </c>
      <c r="I65" s="5">
        <v>2</v>
      </c>
      <c r="J65" s="4">
        <v>49.5</v>
      </c>
      <c r="K65" s="5" t="s">
        <v>24</v>
      </c>
      <c r="L65" s="5" t="s">
        <v>18</v>
      </c>
      <c r="M65" s="5" t="s">
        <v>19</v>
      </c>
      <c r="N65" s="3">
        <v>48</v>
      </c>
    </row>
    <row r="66" spans="7:14">
      <c r="G66" s="3">
        <v>66</v>
      </c>
      <c r="H66" s="4" t="s">
        <v>9</v>
      </c>
      <c r="I66" s="5">
        <v>1</v>
      </c>
      <c r="J66" s="4">
        <v>39.6</v>
      </c>
      <c r="K66" s="5" t="s">
        <v>24</v>
      </c>
      <c r="L66" s="5" t="s">
        <v>18</v>
      </c>
      <c r="M66" s="5" t="s">
        <v>19</v>
      </c>
      <c r="N66" s="3">
        <v>62</v>
      </c>
    </row>
    <row r="67" spans="7:14">
      <c r="G67" s="3">
        <v>67</v>
      </c>
      <c r="H67" s="4" t="s">
        <v>9</v>
      </c>
      <c r="I67" s="5">
        <v>2</v>
      </c>
      <c r="J67" s="4">
        <v>59.5</v>
      </c>
      <c r="K67" s="5" t="s">
        <v>24</v>
      </c>
      <c r="L67" s="5" t="s">
        <v>18</v>
      </c>
      <c r="M67" s="5" t="s">
        <v>19</v>
      </c>
      <c r="N67" s="3">
        <v>34</v>
      </c>
    </row>
    <row r="68" spans="7:14">
      <c r="G68" s="3">
        <v>68</v>
      </c>
      <c r="H68" s="4" t="s">
        <v>9</v>
      </c>
      <c r="I68" s="5">
        <v>5</v>
      </c>
      <c r="J68" s="4">
        <v>146.80000000000001</v>
      </c>
      <c r="K68" s="5" t="s">
        <v>24</v>
      </c>
      <c r="L68" s="5" t="s">
        <v>18</v>
      </c>
      <c r="M68" s="5" t="s">
        <v>19</v>
      </c>
      <c r="N68" s="3">
        <v>28</v>
      </c>
    </row>
    <row r="69" spans="7:14">
      <c r="G69" s="3">
        <v>69</v>
      </c>
      <c r="H69" s="4" t="s">
        <v>9</v>
      </c>
      <c r="I69" s="5">
        <v>2</v>
      </c>
      <c r="J69" s="4">
        <v>47.2</v>
      </c>
      <c r="K69" s="5" t="s">
        <v>24</v>
      </c>
      <c r="L69" s="5" t="s">
        <v>21</v>
      </c>
      <c r="M69" s="5" t="s">
        <v>19</v>
      </c>
      <c r="N69" s="3">
        <v>46</v>
      </c>
    </row>
    <row r="70" spans="7:14">
      <c r="G70" s="3">
        <v>70</v>
      </c>
      <c r="H70" s="4" t="s">
        <v>9</v>
      </c>
      <c r="I70" s="5">
        <v>8</v>
      </c>
      <c r="J70" s="4">
        <v>95.05</v>
      </c>
      <c r="K70" s="5" t="s">
        <v>24</v>
      </c>
      <c r="L70" s="5" t="s">
        <v>18</v>
      </c>
      <c r="M70" s="5" t="s">
        <v>19</v>
      </c>
      <c r="N70" s="3">
        <v>54</v>
      </c>
    </row>
    <row r="71" spans="7:14">
      <c r="G71" s="3">
        <v>71</v>
      </c>
      <c r="H71" s="4" t="s">
        <v>9</v>
      </c>
      <c r="I71" s="5">
        <v>5</v>
      </c>
      <c r="J71" s="4">
        <v>155.32</v>
      </c>
      <c r="K71" s="5" t="s">
        <v>24</v>
      </c>
      <c r="L71" s="5" t="s">
        <v>18</v>
      </c>
      <c r="M71" s="5" t="s">
        <v>19</v>
      </c>
      <c r="N71" s="3">
        <v>30</v>
      </c>
    </row>
    <row r="72" spans="7:14">
      <c r="G72" s="3">
        <v>73</v>
      </c>
      <c r="H72" s="4" t="s">
        <v>10</v>
      </c>
      <c r="I72" s="5">
        <v>1</v>
      </c>
      <c r="J72" s="4">
        <v>69</v>
      </c>
      <c r="K72" s="5" t="s">
        <v>24</v>
      </c>
      <c r="L72" s="5" t="s">
        <v>18</v>
      </c>
      <c r="M72" s="5" t="s">
        <v>22</v>
      </c>
      <c r="N72" s="3">
        <v>22</v>
      </c>
    </row>
    <row r="73" spans="7:14">
      <c r="G73" s="3">
        <v>74</v>
      </c>
      <c r="H73" s="4" t="s">
        <v>9</v>
      </c>
      <c r="I73" s="5">
        <v>2</v>
      </c>
      <c r="J73" s="4">
        <v>46.5</v>
      </c>
      <c r="K73" s="5" t="s">
        <v>24</v>
      </c>
      <c r="L73" s="5" t="s">
        <v>18</v>
      </c>
      <c r="M73" s="5" t="s">
        <v>19</v>
      </c>
      <c r="N73" s="3">
        <v>32</v>
      </c>
    </row>
    <row r="74" spans="7:14">
      <c r="G74" s="3">
        <v>75</v>
      </c>
      <c r="H74" s="4" t="s">
        <v>9</v>
      </c>
      <c r="I74" s="5">
        <v>2</v>
      </c>
      <c r="J74" s="4">
        <v>45.22</v>
      </c>
      <c r="K74" s="5" t="s">
        <v>24</v>
      </c>
      <c r="L74" s="5" t="s">
        <v>18</v>
      </c>
      <c r="M74" s="5" t="s">
        <v>19</v>
      </c>
      <c r="N74" s="3">
        <v>74</v>
      </c>
    </row>
    <row r="75" spans="7:14">
      <c r="G75" s="3">
        <v>76</v>
      </c>
      <c r="H75" s="4" t="s">
        <v>9</v>
      </c>
      <c r="I75" s="5">
        <v>4</v>
      </c>
      <c r="J75" s="4">
        <v>84.74</v>
      </c>
      <c r="K75" s="5" t="s">
        <v>24</v>
      </c>
      <c r="L75" s="5" t="s">
        <v>18</v>
      </c>
      <c r="M75" s="5" t="s">
        <v>19</v>
      </c>
      <c r="N75" s="3">
        <v>62</v>
      </c>
    </row>
    <row r="76" spans="7:14">
      <c r="G76" s="3">
        <v>77</v>
      </c>
      <c r="H76" s="4" t="s">
        <v>10</v>
      </c>
      <c r="I76" s="5">
        <v>2</v>
      </c>
      <c r="J76" s="4">
        <v>39</v>
      </c>
      <c r="K76" s="5" t="s">
        <v>24</v>
      </c>
      <c r="L76" s="5" t="s">
        <v>18</v>
      </c>
      <c r="M76" s="5" t="s">
        <v>19</v>
      </c>
      <c r="N76" s="3">
        <v>42</v>
      </c>
    </row>
    <row r="77" spans="7:14">
      <c r="G77" s="3">
        <v>78</v>
      </c>
      <c r="H77" s="4" t="s">
        <v>9</v>
      </c>
      <c r="I77" s="5">
        <v>4</v>
      </c>
      <c r="J77" s="4">
        <v>111.14</v>
      </c>
      <c r="K77" s="5" t="s">
        <v>24</v>
      </c>
      <c r="L77" s="5" t="s">
        <v>18</v>
      </c>
      <c r="M77" s="5" t="s">
        <v>19</v>
      </c>
      <c r="N77" s="3">
        <v>28</v>
      </c>
    </row>
    <row r="78" spans="7:14">
      <c r="G78" s="3">
        <v>79</v>
      </c>
      <c r="H78" s="4" t="s">
        <v>9</v>
      </c>
      <c r="I78" s="5">
        <v>3</v>
      </c>
      <c r="J78" s="4">
        <v>86.8</v>
      </c>
      <c r="K78" s="5" t="s">
        <v>24</v>
      </c>
      <c r="L78" s="5" t="s">
        <v>18</v>
      </c>
      <c r="M78" s="5" t="s">
        <v>19</v>
      </c>
      <c r="N78" s="3">
        <v>38</v>
      </c>
    </row>
    <row r="79" spans="7:14">
      <c r="G79" s="3">
        <v>82</v>
      </c>
      <c r="H79" s="4" t="s">
        <v>9</v>
      </c>
      <c r="I79" s="5">
        <v>6</v>
      </c>
      <c r="J79" s="4">
        <v>53.2</v>
      </c>
      <c r="K79" s="5" t="s">
        <v>24</v>
      </c>
      <c r="L79" s="5" t="s">
        <v>18</v>
      </c>
      <c r="M79" s="5" t="s">
        <v>22</v>
      </c>
      <c r="N79" s="3">
        <v>30</v>
      </c>
    </row>
    <row r="80" spans="7:14">
      <c r="G80" s="3">
        <v>84</v>
      </c>
      <c r="H80" s="4" t="s">
        <v>9</v>
      </c>
      <c r="I80" s="5">
        <v>3</v>
      </c>
      <c r="J80" s="4">
        <v>46</v>
      </c>
      <c r="K80" s="5" t="s">
        <v>24</v>
      </c>
      <c r="L80" s="5" t="s">
        <v>18</v>
      </c>
      <c r="M80" s="5" t="s">
        <v>19</v>
      </c>
      <c r="N80" s="3">
        <v>44</v>
      </c>
    </row>
    <row r="81" spans="7:14">
      <c r="G81" s="3">
        <v>86</v>
      </c>
      <c r="H81" s="4" t="s">
        <v>9</v>
      </c>
      <c r="I81" s="5">
        <v>1</v>
      </c>
      <c r="J81" s="4">
        <v>20.8</v>
      </c>
      <c r="K81" s="5" t="s">
        <v>24</v>
      </c>
      <c r="L81" s="5" t="s">
        <v>18</v>
      </c>
      <c r="M81" s="5" t="s">
        <v>19</v>
      </c>
      <c r="N81" s="3">
        <v>62</v>
      </c>
    </row>
    <row r="82" spans="7:14">
      <c r="G82" s="3">
        <v>88</v>
      </c>
      <c r="H82" s="4" t="s">
        <v>10</v>
      </c>
      <c r="I82" s="5">
        <v>4</v>
      </c>
      <c r="J82" s="4">
        <v>107</v>
      </c>
      <c r="K82" s="5" t="s">
        <v>24</v>
      </c>
      <c r="L82" s="5" t="s">
        <v>18</v>
      </c>
      <c r="M82" s="5" t="s">
        <v>19</v>
      </c>
      <c r="N82" s="3">
        <v>36</v>
      </c>
    </row>
    <row r="83" spans="7:14">
      <c r="G83" s="3">
        <v>89</v>
      </c>
      <c r="H83" s="4" t="s">
        <v>9</v>
      </c>
      <c r="I83" s="5">
        <v>1</v>
      </c>
      <c r="J83" s="4">
        <v>31.6</v>
      </c>
      <c r="K83" s="5" t="s">
        <v>24</v>
      </c>
      <c r="L83" s="5" t="s">
        <v>18</v>
      </c>
      <c r="M83" s="5" t="s">
        <v>22</v>
      </c>
      <c r="N83" s="3">
        <v>20</v>
      </c>
    </row>
    <row r="84" spans="7:14">
      <c r="G84" s="3">
        <v>90</v>
      </c>
      <c r="H84" s="4" t="s">
        <v>9</v>
      </c>
      <c r="I84" s="5">
        <v>6</v>
      </c>
      <c r="J84" s="4">
        <v>57.6</v>
      </c>
      <c r="K84" s="5" t="s">
        <v>24</v>
      </c>
      <c r="L84" s="5" t="s">
        <v>18</v>
      </c>
      <c r="M84" s="5" t="s">
        <v>19</v>
      </c>
      <c r="N84" s="3">
        <v>42</v>
      </c>
    </row>
    <row r="85" spans="7:14">
      <c r="G85" s="3">
        <v>91</v>
      </c>
      <c r="H85" s="4" t="s">
        <v>9</v>
      </c>
      <c r="I85" s="5">
        <v>4</v>
      </c>
      <c r="J85" s="4">
        <v>95.2</v>
      </c>
      <c r="K85" s="5" t="s">
        <v>24</v>
      </c>
      <c r="L85" s="5" t="s">
        <v>18</v>
      </c>
      <c r="M85" s="5" t="s">
        <v>19</v>
      </c>
      <c r="N85" s="3">
        <v>54</v>
      </c>
    </row>
    <row r="86" spans="7:14">
      <c r="G86" s="3">
        <v>92</v>
      </c>
      <c r="H86" s="4" t="s">
        <v>9</v>
      </c>
      <c r="I86" s="5">
        <v>1</v>
      </c>
      <c r="J86" s="4">
        <v>22.42</v>
      </c>
      <c r="K86" s="5" t="s">
        <v>24</v>
      </c>
      <c r="L86" s="5" t="s">
        <v>18</v>
      </c>
      <c r="M86" s="5" t="s">
        <v>19</v>
      </c>
      <c r="N86" s="3">
        <v>54</v>
      </c>
    </row>
    <row r="87" spans="7:14">
      <c r="G87" s="3">
        <v>93</v>
      </c>
      <c r="H87" s="4" t="s">
        <v>10</v>
      </c>
      <c r="I87" s="5">
        <v>5</v>
      </c>
      <c r="J87" s="4">
        <v>159.75</v>
      </c>
      <c r="K87" s="5" t="s">
        <v>24</v>
      </c>
      <c r="L87" s="5" t="s">
        <v>18</v>
      </c>
      <c r="M87" s="5" t="s">
        <v>19</v>
      </c>
      <c r="N87" s="3">
        <v>72</v>
      </c>
    </row>
    <row r="88" spans="7:14">
      <c r="G88" s="3">
        <v>94</v>
      </c>
      <c r="H88" s="4" t="s">
        <v>9</v>
      </c>
      <c r="I88" s="5">
        <v>17</v>
      </c>
      <c r="J88" s="4">
        <v>229.5</v>
      </c>
      <c r="K88" s="5" t="s">
        <v>24</v>
      </c>
      <c r="L88" s="5" t="s">
        <v>18</v>
      </c>
      <c r="M88" s="5" t="s">
        <v>19</v>
      </c>
      <c r="N88" s="3">
        <v>30</v>
      </c>
    </row>
    <row r="89" spans="7:14">
      <c r="G89" s="3">
        <v>97</v>
      </c>
      <c r="H89" s="4" t="s">
        <v>9</v>
      </c>
      <c r="I89" s="5">
        <v>9</v>
      </c>
      <c r="J89" s="4">
        <v>253</v>
      </c>
      <c r="K89" s="5" t="s">
        <v>24</v>
      </c>
      <c r="L89" s="5" t="s">
        <v>18</v>
      </c>
      <c r="M89" s="5" t="s">
        <v>19</v>
      </c>
      <c r="N89" s="3">
        <v>30</v>
      </c>
    </row>
    <row r="90" spans="7:14">
      <c r="G90" s="3">
        <v>98</v>
      </c>
      <c r="H90" s="4" t="s">
        <v>9</v>
      </c>
      <c r="I90" s="5">
        <v>10</v>
      </c>
      <c r="J90" s="4">
        <v>287.58999999999997</v>
      </c>
      <c r="K90" s="5" t="s">
        <v>24</v>
      </c>
      <c r="L90" s="5" t="s">
        <v>18</v>
      </c>
      <c r="M90" s="5" t="s">
        <v>19</v>
      </c>
      <c r="N90" s="3">
        <v>52</v>
      </c>
    </row>
    <row r="91" spans="7:14">
      <c r="G91" s="3">
        <v>99</v>
      </c>
      <c r="H91" s="4" t="s">
        <v>9</v>
      </c>
      <c r="I91" s="5">
        <v>2</v>
      </c>
      <c r="J91" s="4">
        <v>47.6</v>
      </c>
      <c r="K91" s="5" t="s">
        <v>24</v>
      </c>
      <c r="L91" s="5" t="s">
        <v>18</v>
      </c>
      <c r="M91" s="5" t="s">
        <v>19</v>
      </c>
      <c r="N91" s="3">
        <v>30</v>
      </c>
    </row>
    <row r="92" spans="7:14">
      <c r="G92" s="3">
        <v>100</v>
      </c>
      <c r="H92" s="4" t="s">
        <v>9</v>
      </c>
      <c r="I92" s="5">
        <v>1</v>
      </c>
      <c r="J92" s="4">
        <v>28.44</v>
      </c>
      <c r="K92" s="5" t="s">
        <v>24</v>
      </c>
      <c r="L92" s="5" t="s">
        <v>18</v>
      </c>
      <c r="M92" s="5" t="s">
        <v>19</v>
      </c>
      <c r="N92" s="3">
        <v>44</v>
      </c>
    </row>
    <row r="93" spans="7:14">
      <c r="G93" s="3">
        <v>8</v>
      </c>
      <c r="H93" s="4" t="s">
        <v>10</v>
      </c>
      <c r="I93" s="5">
        <v>1</v>
      </c>
      <c r="J93" s="4">
        <v>22.5</v>
      </c>
      <c r="K93" s="5" t="s">
        <v>25</v>
      </c>
      <c r="L93" s="5" t="s">
        <v>18</v>
      </c>
      <c r="M93" s="5" t="s">
        <v>19</v>
      </c>
      <c r="N93" s="3">
        <v>40</v>
      </c>
    </row>
    <row r="94" spans="7:14">
      <c r="G94" s="3">
        <v>13</v>
      </c>
      <c r="H94" s="4" t="s">
        <v>9</v>
      </c>
      <c r="I94" s="5">
        <v>9</v>
      </c>
      <c r="J94" s="4">
        <v>160.4</v>
      </c>
      <c r="K94" s="5" t="s">
        <v>25</v>
      </c>
      <c r="L94" s="5" t="s">
        <v>18</v>
      </c>
      <c r="M94" s="5" t="s">
        <v>19</v>
      </c>
      <c r="N94" s="3">
        <v>40</v>
      </c>
    </row>
    <row r="95" spans="7:14">
      <c r="G95" s="3">
        <v>14</v>
      </c>
      <c r="H95" s="4" t="s">
        <v>9</v>
      </c>
      <c r="I95" s="5">
        <v>2</v>
      </c>
      <c r="J95" s="4">
        <v>64.5</v>
      </c>
      <c r="K95" s="5" t="s">
        <v>25</v>
      </c>
      <c r="L95" s="5" t="s">
        <v>18</v>
      </c>
      <c r="M95" s="5" t="s">
        <v>19</v>
      </c>
      <c r="N95" s="3">
        <v>46</v>
      </c>
    </row>
    <row r="96" spans="7:14">
      <c r="G96" s="3">
        <v>15</v>
      </c>
      <c r="H96" s="4" t="s">
        <v>10</v>
      </c>
      <c r="I96" s="5">
        <v>1</v>
      </c>
      <c r="J96" s="4">
        <v>49.5</v>
      </c>
      <c r="K96" s="5" t="s">
        <v>25</v>
      </c>
      <c r="L96" s="5" t="s">
        <v>21</v>
      </c>
      <c r="M96" s="5" t="s">
        <v>22</v>
      </c>
      <c r="N96" s="3">
        <v>24</v>
      </c>
    </row>
    <row r="97" spans="7:14">
      <c r="G97" s="3">
        <v>25</v>
      </c>
      <c r="H97" s="4" t="s">
        <v>9</v>
      </c>
      <c r="I97" s="5">
        <v>2</v>
      </c>
      <c r="J97" s="4">
        <v>39.5</v>
      </c>
      <c r="K97" s="5" t="s">
        <v>25</v>
      </c>
      <c r="L97" s="5" t="s">
        <v>21</v>
      </c>
      <c r="M97" s="5" t="s">
        <v>19</v>
      </c>
      <c r="N97" s="3">
        <v>48</v>
      </c>
    </row>
    <row r="98" spans="7:14">
      <c r="G98" s="3">
        <v>37</v>
      </c>
      <c r="H98" s="4" t="s">
        <v>10</v>
      </c>
      <c r="I98" s="5">
        <v>2</v>
      </c>
      <c r="J98" s="4">
        <v>102.5</v>
      </c>
      <c r="K98" s="5" t="s">
        <v>25</v>
      </c>
      <c r="L98" s="5" t="s">
        <v>18</v>
      </c>
      <c r="M98" s="5" t="s">
        <v>22</v>
      </c>
      <c r="N98" s="3">
        <v>42</v>
      </c>
    </row>
    <row r="99" spans="7:14">
      <c r="G99" s="3">
        <v>42</v>
      </c>
      <c r="H99" s="4" t="s">
        <v>9</v>
      </c>
      <c r="I99" s="5">
        <v>4</v>
      </c>
      <c r="J99" s="4">
        <v>19.5</v>
      </c>
      <c r="K99" s="5" t="s">
        <v>25</v>
      </c>
      <c r="L99" s="5" t="s">
        <v>18</v>
      </c>
      <c r="M99" s="5" t="s">
        <v>19</v>
      </c>
      <c r="N99" s="3">
        <v>46</v>
      </c>
    </row>
    <row r="100" spans="7:14">
      <c r="G100" s="3">
        <v>54</v>
      </c>
      <c r="H100" s="4" t="s">
        <v>10</v>
      </c>
      <c r="I100" s="5">
        <v>2</v>
      </c>
      <c r="J100" s="4">
        <v>74</v>
      </c>
      <c r="K100" s="5" t="s">
        <v>25</v>
      </c>
      <c r="L100" s="5" t="s">
        <v>18</v>
      </c>
      <c r="M100" s="5" t="s">
        <v>22</v>
      </c>
      <c r="N100" s="3">
        <v>20</v>
      </c>
    </row>
    <row r="101" spans="7:14">
      <c r="G101" s="3">
        <v>83</v>
      </c>
      <c r="H101" s="4" t="s">
        <v>9</v>
      </c>
      <c r="I101" s="5">
        <v>4</v>
      </c>
      <c r="J101" s="4">
        <v>58.5</v>
      </c>
      <c r="K101" s="5" t="s">
        <v>25</v>
      </c>
      <c r="L101" s="5" t="s">
        <v>18</v>
      </c>
      <c r="M101" s="5" t="s">
        <v>19</v>
      </c>
      <c r="N101" s="3">
        <v>36</v>
      </c>
    </row>
    <row r="102" spans="7:14">
      <c r="G102" s="3">
        <v>85</v>
      </c>
      <c r="H102" s="4" t="s">
        <v>10</v>
      </c>
      <c r="I102" s="5">
        <v>2</v>
      </c>
      <c r="J102" s="4">
        <v>37.5</v>
      </c>
      <c r="K102" s="5" t="s">
        <v>25</v>
      </c>
      <c r="L102" s="5" t="s">
        <v>18</v>
      </c>
      <c r="M102" s="5" t="s">
        <v>19</v>
      </c>
      <c r="N102" s="3">
        <v>44</v>
      </c>
    </row>
  </sheetData>
  <mergeCells count="2">
    <mergeCell ref="A1:C1"/>
    <mergeCell ref="G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3" sqref="B23"/>
    </sheetView>
  </sheetViews>
  <sheetFormatPr baseColWidth="10" defaultColWidth="8.83203125" defaultRowHeight="15" x14ac:dyDescent="0"/>
  <cols>
    <col min="1" max="1" width="16.83203125" style="13" bestFit="1" customWidth="1"/>
    <col min="2" max="2" width="58.6640625" style="14" customWidth="1"/>
    <col min="3" max="16384" width="8.83203125" style="14"/>
  </cols>
  <sheetData>
    <row r="1" spans="1:4">
      <c r="A1" s="12" t="s">
        <v>46</v>
      </c>
      <c r="B1" s="13" t="s">
        <v>47</v>
      </c>
    </row>
    <row r="2" spans="1:4">
      <c r="A2" s="12" t="s">
        <v>48</v>
      </c>
    </row>
    <row r="3" spans="1:4">
      <c r="A3" s="12" t="s">
        <v>49</v>
      </c>
      <c r="B3" s="15" t="s">
        <v>50</v>
      </c>
    </row>
    <row r="4" spans="1:4">
      <c r="A4" s="12" t="s">
        <v>51</v>
      </c>
      <c r="B4" s="14" t="s">
        <v>52</v>
      </c>
      <c r="D4" s="15" t="s">
        <v>53</v>
      </c>
    </row>
    <row r="5" spans="1:4">
      <c r="A5" s="12" t="s">
        <v>54</v>
      </c>
      <c r="B5" s="15" t="s">
        <v>55</v>
      </c>
    </row>
    <row r="6" spans="1:4">
      <c r="A6" s="12" t="s">
        <v>56</v>
      </c>
      <c r="B6" s="15" t="s">
        <v>57</v>
      </c>
    </row>
    <row r="7" spans="1:4">
      <c r="A7" s="12" t="s">
        <v>58</v>
      </c>
      <c r="B7" s="15" t="s">
        <v>59</v>
      </c>
    </row>
    <row r="8" spans="1:4">
      <c r="A8" s="12" t="s">
        <v>60</v>
      </c>
      <c r="B8" s="15" t="s">
        <v>61</v>
      </c>
    </row>
    <row r="9" spans="1:4">
      <c r="A9" s="12" t="s">
        <v>62</v>
      </c>
      <c r="B9" s="15" t="s">
        <v>63</v>
      </c>
    </row>
    <row r="10" spans="1:4">
      <c r="A10" s="12"/>
    </row>
    <row r="12" spans="1:4" ht="94.5" customHeight="1">
      <c r="B12" s="16" t="s">
        <v>64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 Summary</vt:lpstr>
      <vt:lpstr>About Pelican Stores Data</vt:lpstr>
    </vt:vector>
  </TitlesOfParts>
  <Company>Duquesne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Over</dc:creator>
  <cp:lastModifiedBy>Lisa Over</cp:lastModifiedBy>
  <dcterms:created xsi:type="dcterms:W3CDTF">2017-08-30T01:28:26Z</dcterms:created>
  <dcterms:modified xsi:type="dcterms:W3CDTF">2017-09-17T01:12:04Z</dcterms:modified>
</cp:coreProperties>
</file>