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rels" ContentType="application/vnd.openxmlformats-package.relationships+xml"/>
  <Default Extension="emf" ContentType="image/x-em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0" yWindow="0" windowWidth="25600" windowHeight="14780" tabRatio="500" activeTab="4"/>
  </bookViews>
  <sheets>
    <sheet name="In-class Case Study" sheetId="1" r:id="rId1"/>
    <sheet name="Case Study 2" sheetId="4" r:id="rId2"/>
    <sheet name="Case Study 3" sheetId="5" r:id="rId3"/>
    <sheet name="Case Study 4" sheetId="6" r:id="rId4"/>
    <sheet name="Case Study 3 (2)" sheetId="7" r:id="rId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5" i="7" l="1"/>
  <c r="B15" i="7"/>
  <c r="E2" i="7"/>
  <c r="F2" i="7"/>
  <c r="E3" i="7"/>
  <c r="F3" i="7"/>
  <c r="E4" i="7"/>
  <c r="F4" i="7"/>
  <c r="E5" i="7"/>
  <c r="F5" i="7"/>
  <c r="E6" i="7"/>
  <c r="F6" i="7"/>
  <c r="E7" i="7"/>
  <c r="F7" i="7"/>
  <c r="E8" i="7"/>
  <c r="F8" i="7"/>
  <c r="E9" i="7"/>
  <c r="F9" i="7"/>
  <c r="E10" i="7"/>
  <c r="F10" i="7"/>
  <c r="E11" i="7"/>
  <c r="F11" i="7"/>
  <c r="E12" i="7"/>
  <c r="F12" i="7"/>
  <c r="E13" i="7"/>
  <c r="F13" i="7"/>
  <c r="F14" i="7"/>
  <c r="F15" i="7"/>
  <c r="F16" i="7"/>
  <c r="J2" i="7"/>
  <c r="G2" i="7"/>
  <c r="H2" i="7"/>
  <c r="G3" i="7"/>
  <c r="H3" i="7"/>
  <c r="G4" i="7"/>
  <c r="H4" i="7"/>
  <c r="G5" i="7"/>
  <c r="H5" i="7"/>
  <c r="G6" i="7"/>
  <c r="H6" i="7"/>
  <c r="G7" i="7"/>
  <c r="H7" i="7"/>
  <c r="G8" i="7"/>
  <c r="H8" i="7"/>
  <c r="G9" i="7"/>
  <c r="H9" i="7"/>
  <c r="G10" i="7"/>
  <c r="H10" i="7"/>
  <c r="G11" i="7"/>
  <c r="H11" i="7"/>
  <c r="G12" i="7"/>
  <c r="H12" i="7"/>
  <c r="G13" i="7"/>
  <c r="H13" i="7"/>
  <c r="H14" i="7"/>
  <c r="H15" i="7"/>
  <c r="H16" i="7"/>
  <c r="K2" i="7"/>
  <c r="L2" i="7"/>
  <c r="J3" i="7"/>
  <c r="K3" i="7"/>
  <c r="L3" i="7"/>
  <c r="J4" i="7"/>
  <c r="K4" i="7"/>
  <c r="L4" i="7"/>
  <c r="J5" i="7"/>
  <c r="K5" i="7"/>
  <c r="L5" i="7"/>
  <c r="J6" i="7"/>
  <c r="K6" i="7"/>
  <c r="L6" i="7"/>
  <c r="J7" i="7"/>
  <c r="K7" i="7"/>
  <c r="L7" i="7"/>
  <c r="J8" i="7"/>
  <c r="K8" i="7"/>
  <c r="L8" i="7"/>
  <c r="J9" i="7"/>
  <c r="K9" i="7"/>
  <c r="L9" i="7"/>
  <c r="J10" i="7"/>
  <c r="K10" i="7"/>
  <c r="L10" i="7"/>
  <c r="J11" i="7"/>
  <c r="K11" i="7"/>
  <c r="L11" i="7"/>
  <c r="J12" i="7"/>
  <c r="K12" i="7"/>
  <c r="L12" i="7"/>
  <c r="J13" i="7"/>
  <c r="K13" i="7"/>
  <c r="L13" i="7"/>
  <c r="L14" i="7"/>
  <c r="L15" i="7"/>
  <c r="C16" i="7"/>
  <c r="B16" i="7"/>
  <c r="B21" i="7"/>
  <c r="B22" i="7"/>
  <c r="L16" i="7"/>
  <c r="F27" i="6"/>
  <c r="F26" i="6"/>
  <c r="F24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10" i="6"/>
  <c r="B22" i="5"/>
  <c r="B21" i="5"/>
  <c r="A22" i="6"/>
  <c r="A21" i="6"/>
  <c r="C24" i="1"/>
  <c r="C25" i="1"/>
  <c r="E3" i="5"/>
  <c r="E4" i="5"/>
  <c r="E5" i="5"/>
  <c r="E6" i="5"/>
  <c r="E7" i="5"/>
  <c r="E8" i="5"/>
  <c r="E9" i="5"/>
  <c r="E10" i="5"/>
  <c r="E11" i="5"/>
  <c r="E12" i="5"/>
  <c r="E13" i="5"/>
  <c r="E2" i="5"/>
  <c r="B15" i="5"/>
  <c r="B16" i="5"/>
  <c r="F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J2" i="5"/>
  <c r="C15" i="5"/>
  <c r="G2" i="5"/>
  <c r="H2" i="5"/>
  <c r="G3" i="5"/>
  <c r="H3" i="5"/>
  <c r="G4" i="5"/>
  <c r="H4" i="5"/>
  <c r="G5" i="5"/>
  <c r="H5" i="5"/>
  <c r="G6" i="5"/>
  <c r="H6" i="5"/>
  <c r="G7" i="5"/>
  <c r="H7" i="5"/>
  <c r="G8" i="5"/>
  <c r="H8" i="5"/>
  <c r="G9" i="5"/>
  <c r="H9" i="5"/>
  <c r="G10" i="5"/>
  <c r="H10" i="5"/>
  <c r="G11" i="5"/>
  <c r="H11" i="5"/>
  <c r="G12" i="5"/>
  <c r="H12" i="5"/>
  <c r="G13" i="5"/>
  <c r="H13" i="5"/>
  <c r="H14" i="5"/>
  <c r="H15" i="5"/>
  <c r="H16" i="5"/>
  <c r="K2" i="5"/>
  <c r="L2" i="5"/>
  <c r="J3" i="5"/>
  <c r="K3" i="5"/>
  <c r="L3" i="5"/>
  <c r="J4" i="5"/>
  <c r="K4" i="5"/>
  <c r="L4" i="5"/>
  <c r="J5" i="5"/>
  <c r="K5" i="5"/>
  <c r="L5" i="5"/>
  <c r="J6" i="5"/>
  <c r="K6" i="5"/>
  <c r="L6" i="5"/>
  <c r="J7" i="5"/>
  <c r="K7" i="5"/>
  <c r="L7" i="5"/>
  <c r="J8" i="5"/>
  <c r="K8" i="5"/>
  <c r="L8" i="5"/>
  <c r="J9" i="5"/>
  <c r="K9" i="5"/>
  <c r="L9" i="5"/>
  <c r="J10" i="5"/>
  <c r="K10" i="5"/>
  <c r="L10" i="5"/>
  <c r="J11" i="5"/>
  <c r="K11" i="5"/>
  <c r="L11" i="5"/>
  <c r="J12" i="5"/>
  <c r="K12" i="5"/>
  <c r="L12" i="5"/>
  <c r="J13" i="5"/>
  <c r="K13" i="5"/>
  <c r="L13" i="5"/>
  <c r="L14" i="5"/>
  <c r="L15" i="5"/>
  <c r="L16" i="5"/>
  <c r="C16" i="5"/>
  <c r="B15" i="4"/>
  <c r="E2" i="4"/>
  <c r="F2" i="4"/>
  <c r="E3" i="4"/>
  <c r="F3" i="4"/>
  <c r="E4" i="4"/>
  <c r="F4" i="4"/>
  <c r="E5" i="4"/>
  <c r="F5" i="4"/>
  <c r="E6" i="4"/>
  <c r="F6" i="4"/>
  <c r="E7" i="4"/>
  <c r="F7" i="4"/>
  <c r="E8" i="4"/>
  <c r="F8" i="4"/>
  <c r="E9" i="4"/>
  <c r="F9" i="4"/>
  <c r="E10" i="4"/>
  <c r="F10" i="4"/>
  <c r="E11" i="4"/>
  <c r="F11" i="4"/>
  <c r="E12" i="4"/>
  <c r="F12" i="4"/>
  <c r="E13" i="4"/>
  <c r="F13" i="4"/>
  <c r="F14" i="4"/>
  <c r="F15" i="4"/>
  <c r="F16" i="4"/>
  <c r="J2" i="4"/>
  <c r="C15" i="4"/>
  <c r="G2" i="4"/>
  <c r="H2" i="4"/>
  <c r="G3" i="4"/>
  <c r="H3" i="4"/>
  <c r="G4" i="4"/>
  <c r="H4" i="4"/>
  <c r="G5" i="4"/>
  <c r="H5" i="4"/>
  <c r="G6" i="4"/>
  <c r="H6" i="4"/>
  <c r="G7" i="4"/>
  <c r="H7" i="4"/>
  <c r="G8" i="4"/>
  <c r="H8" i="4"/>
  <c r="G9" i="4"/>
  <c r="H9" i="4"/>
  <c r="G10" i="4"/>
  <c r="H10" i="4"/>
  <c r="G11" i="4"/>
  <c r="H11" i="4"/>
  <c r="G12" i="4"/>
  <c r="H12" i="4"/>
  <c r="G13" i="4"/>
  <c r="H13" i="4"/>
  <c r="H14" i="4"/>
  <c r="H15" i="4"/>
  <c r="H16" i="4"/>
  <c r="K2" i="4"/>
  <c r="L2" i="4"/>
  <c r="J3" i="4"/>
  <c r="K3" i="4"/>
  <c r="L3" i="4"/>
  <c r="J4" i="4"/>
  <c r="K4" i="4"/>
  <c r="L4" i="4"/>
  <c r="J5" i="4"/>
  <c r="K5" i="4"/>
  <c r="L5" i="4"/>
  <c r="J6" i="4"/>
  <c r="K6" i="4"/>
  <c r="L6" i="4"/>
  <c r="J7" i="4"/>
  <c r="K7" i="4"/>
  <c r="L7" i="4"/>
  <c r="J8" i="4"/>
  <c r="K8" i="4"/>
  <c r="L8" i="4"/>
  <c r="J9" i="4"/>
  <c r="K9" i="4"/>
  <c r="L9" i="4"/>
  <c r="J10" i="4"/>
  <c r="K10" i="4"/>
  <c r="L10" i="4"/>
  <c r="J11" i="4"/>
  <c r="K11" i="4"/>
  <c r="L11" i="4"/>
  <c r="J12" i="4"/>
  <c r="K12" i="4"/>
  <c r="L12" i="4"/>
  <c r="J13" i="4"/>
  <c r="K13" i="4"/>
  <c r="L13" i="4"/>
  <c r="L14" i="4"/>
  <c r="L15" i="4"/>
  <c r="L16" i="4"/>
  <c r="C16" i="4"/>
  <c r="B16" i="4"/>
  <c r="L16" i="1"/>
  <c r="K3" i="1"/>
  <c r="K4" i="1"/>
  <c r="K5" i="1"/>
  <c r="K6" i="1"/>
  <c r="K7" i="1"/>
  <c r="K8" i="1"/>
  <c r="K9" i="1"/>
  <c r="K10" i="1"/>
  <c r="K11" i="1"/>
  <c r="K12" i="1"/>
  <c r="K13" i="1"/>
  <c r="K2" i="1"/>
  <c r="J3" i="1"/>
  <c r="J4" i="1"/>
  <c r="J5" i="1"/>
  <c r="J6" i="1"/>
  <c r="J7" i="1"/>
  <c r="J8" i="1"/>
  <c r="J9" i="1"/>
  <c r="J10" i="1"/>
  <c r="J11" i="1"/>
  <c r="J12" i="1"/>
  <c r="J13" i="1"/>
  <c r="J2" i="1"/>
  <c r="H16" i="1"/>
  <c r="F16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F15" i="1"/>
  <c r="H15" i="1"/>
  <c r="H14" i="1"/>
  <c r="F14" i="1"/>
  <c r="H3" i="1"/>
  <c r="H4" i="1"/>
  <c r="H5" i="1"/>
  <c r="H6" i="1"/>
  <c r="H7" i="1"/>
  <c r="H8" i="1"/>
  <c r="H9" i="1"/>
  <c r="H10" i="1"/>
  <c r="H11" i="1"/>
  <c r="H12" i="1"/>
  <c r="H13" i="1"/>
  <c r="H2" i="1"/>
  <c r="G3" i="1"/>
  <c r="G4" i="1"/>
  <c r="G5" i="1"/>
  <c r="G6" i="1"/>
  <c r="G7" i="1"/>
  <c r="G8" i="1"/>
  <c r="G9" i="1"/>
  <c r="G10" i="1"/>
  <c r="G11" i="1"/>
  <c r="G12" i="1"/>
  <c r="G13" i="1"/>
  <c r="G2" i="1"/>
  <c r="F3" i="1"/>
  <c r="F4" i="1"/>
  <c r="F5" i="1"/>
  <c r="F6" i="1"/>
  <c r="F7" i="1"/>
  <c r="F8" i="1"/>
  <c r="F9" i="1"/>
  <c r="F10" i="1"/>
  <c r="F11" i="1"/>
  <c r="F12" i="1"/>
  <c r="F13" i="1"/>
  <c r="F2" i="1"/>
  <c r="E13" i="1"/>
  <c r="E3" i="1"/>
  <c r="E4" i="1"/>
  <c r="E5" i="1"/>
  <c r="E6" i="1"/>
  <c r="E7" i="1"/>
  <c r="E8" i="1"/>
  <c r="E9" i="1"/>
  <c r="E10" i="1"/>
  <c r="E11" i="1"/>
  <c r="E12" i="1"/>
  <c r="E2" i="1"/>
  <c r="C16" i="1"/>
  <c r="B16" i="1"/>
  <c r="C15" i="1"/>
  <c r="B15" i="1"/>
</calcChain>
</file>

<file path=xl/sharedStrings.xml><?xml version="1.0" encoding="utf-8"?>
<sst xmlns="http://schemas.openxmlformats.org/spreadsheetml/2006/main" count="135" uniqueCount="59">
  <si>
    <t>(x - x-bar)</t>
  </si>
  <si>
    <t>(y - y-bar)</t>
  </si>
  <si>
    <t>(x - x-bar)^2</t>
  </si>
  <si>
    <t>(y - y-bar)^2</t>
  </si>
  <si>
    <t>Brother (x)</t>
  </si>
  <si>
    <t>Sister (y)</t>
  </si>
  <si>
    <t>n</t>
  </si>
  <si>
    <t>standardized x</t>
  </si>
  <si>
    <t>standardized y</t>
  </si>
  <si>
    <t>product</t>
  </si>
  <si>
    <t>SD</t>
  </si>
  <si>
    <t>r</t>
  </si>
  <si>
    <t>mean</t>
  </si>
  <si>
    <t>VARIANCE</t>
  </si>
  <si>
    <t>STEM</t>
  </si>
  <si>
    <t>0001123</t>
  </si>
  <si>
    <t>56678</t>
  </si>
  <si>
    <t>Q1</t>
  </si>
  <si>
    <t>MEDIAN</t>
  </si>
  <si>
    <t>Q3</t>
  </si>
  <si>
    <t>MIN</t>
  </si>
  <si>
    <t>MAX</t>
  </si>
  <si>
    <t>r^2</t>
  </si>
  <si>
    <t>Mass (x)</t>
  </si>
  <si>
    <t>Rate (y)</t>
  </si>
  <si>
    <t>Brothers (x)</t>
  </si>
  <si>
    <t>Sisters (y)</t>
  </si>
  <si>
    <t>6</t>
  </si>
  <si>
    <t>5</t>
  </si>
  <si>
    <t>4</t>
  </si>
  <si>
    <t>3</t>
  </si>
  <si>
    <t>2</t>
  </si>
  <si>
    <t>15</t>
  </si>
  <si>
    <t>14</t>
  </si>
  <si>
    <t>13</t>
  </si>
  <si>
    <t>12</t>
  </si>
  <si>
    <t>11</t>
  </si>
  <si>
    <t>10</t>
  </si>
  <si>
    <t>9</t>
  </si>
  <si>
    <t>023</t>
  </si>
  <si>
    <t>0</t>
  </si>
  <si>
    <t>1</t>
  </si>
  <si>
    <t>29</t>
  </si>
  <si>
    <t>05</t>
  </si>
  <si>
    <t>06</t>
  </si>
  <si>
    <t>42</t>
  </si>
  <si>
    <t>70</t>
  </si>
  <si>
    <t>Stumps (x)</t>
  </si>
  <si>
    <t>04</t>
  </si>
  <si>
    <t>03</t>
  </si>
  <si>
    <t>Stumps</t>
  </si>
  <si>
    <t>223</t>
  </si>
  <si>
    <t>44455569</t>
  </si>
  <si>
    <t>Beetle Larvae (y)</t>
  </si>
  <si>
    <t>Beetle Larvae</t>
  </si>
  <si>
    <t>b</t>
  </si>
  <si>
    <t>a</t>
  </si>
  <si>
    <t>Flower lengths for the H. CARIBAEA YELLOW Heliconia</t>
  </si>
  <si>
    <t>VERSION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</si>
</sst>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0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164" fontId="0" fillId="0" borderId="0" xfId="0" applyNumberForma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right"/>
    </xf>
    <xf numFmtId="49" fontId="0" fillId="0" borderId="0" xfId="0" applyNumberFormat="1" applyAlignment="1">
      <alignment horizontal="center"/>
    </xf>
    <xf numFmtId="49" fontId="0" fillId="0" borderId="0" xfId="0" applyNumberFormat="1" applyAlignment="1">
      <alignment horizontal="left"/>
    </xf>
    <xf numFmtId="49" fontId="0" fillId="0" borderId="0" xfId="0" applyNumberFormat="1" applyAlignment="1"/>
    <xf numFmtId="165" fontId="0" fillId="0" borderId="0" xfId="0" applyNumberFormat="1" applyAlignment="1">
      <alignment horizontal="center"/>
    </xf>
    <xf numFmtId="49" fontId="0" fillId="0" borderId="0" xfId="0" applyNumberFormat="1"/>
    <xf numFmtId="0" fontId="4" fillId="0" borderId="0" xfId="0" applyFont="1" applyAlignment="1">
      <alignment horizontal="right"/>
    </xf>
    <xf numFmtId="2" fontId="0" fillId="0" borderId="0" xfId="0" applyNumberFormat="1"/>
  </cellXfs>
  <cellStyles count="10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Sister's Height vs. Brother's Height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diamond"/>
            <c:size val="4"/>
          </c:marker>
          <c:trendline>
            <c:trendlineType val="linear"/>
            <c:dispRSqr val="0"/>
            <c:dispEq val="0"/>
          </c:trendline>
          <c:xVal>
            <c:numRef>
              <c:f>'In-class Case Study'!$B$2:$B$13</c:f>
              <c:numCache>
                <c:formatCode>General</c:formatCode>
                <c:ptCount val="12"/>
                <c:pt idx="0">
                  <c:v>71.0</c:v>
                </c:pt>
                <c:pt idx="1">
                  <c:v>68.0</c:v>
                </c:pt>
                <c:pt idx="2">
                  <c:v>66.0</c:v>
                </c:pt>
                <c:pt idx="3">
                  <c:v>67.0</c:v>
                </c:pt>
                <c:pt idx="4">
                  <c:v>70.0</c:v>
                </c:pt>
                <c:pt idx="5">
                  <c:v>71.0</c:v>
                </c:pt>
                <c:pt idx="6">
                  <c:v>70.0</c:v>
                </c:pt>
                <c:pt idx="7">
                  <c:v>73.0</c:v>
                </c:pt>
                <c:pt idx="8">
                  <c:v>72.0</c:v>
                </c:pt>
                <c:pt idx="9">
                  <c:v>65.0</c:v>
                </c:pt>
                <c:pt idx="10">
                  <c:v>66.0</c:v>
                </c:pt>
                <c:pt idx="11">
                  <c:v>70.0</c:v>
                </c:pt>
              </c:numCache>
            </c:numRef>
          </c:xVal>
          <c:yVal>
            <c:numRef>
              <c:f>'In-class Case Study'!$C$2:$C$13</c:f>
              <c:numCache>
                <c:formatCode>General</c:formatCode>
                <c:ptCount val="12"/>
                <c:pt idx="0">
                  <c:v>69.0</c:v>
                </c:pt>
                <c:pt idx="1">
                  <c:v>64.0</c:v>
                </c:pt>
                <c:pt idx="2">
                  <c:v>65.0</c:v>
                </c:pt>
                <c:pt idx="3">
                  <c:v>63.0</c:v>
                </c:pt>
                <c:pt idx="4">
                  <c:v>65.0</c:v>
                </c:pt>
                <c:pt idx="5">
                  <c:v>62.0</c:v>
                </c:pt>
                <c:pt idx="6">
                  <c:v>65.0</c:v>
                </c:pt>
                <c:pt idx="7">
                  <c:v>64.0</c:v>
                </c:pt>
                <c:pt idx="8">
                  <c:v>66.0</c:v>
                </c:pt>
                <c:pt idx="9">
                  <c:v>59.0</c:v>
                </c:pt>
                <c:pt idx="10">
                  <c:v>62.0</c:v>
                </c:pt>
                <c:pt idx="11">
                  <c:v>64.0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1783752"/>
        <c:axId val="-2132420328"/>
      </c:scatterChart>
      <c:valAx>
        <c:axId val="-2131783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Brother's Height (in)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32420328"/>
        <c:crosses val="autoZero"/>
        <c:crossBetween val="midCat"/>
      </c:valAx>
      <c:valAx>
        <c:axId val="-21324203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Sister's Height (in)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3178375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Metabolic Rate vs. Body Mass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diamond"/>
            <c:size val="4"/>
          </c:marker>
          <c:trendline>
            <c:trendlineType val="linear"/>
            <c:dispRSqr val="0"/>
            <c:dispEq val="0"/>
          </c:trendline>
          <c:xVal>
            <c:numRef>
              <c:f>'Case Study 2'!$B$2:$B$13</c:f>
              <c:numCache>
                <c:formatCode>General</c:formatCode>
                <c:ptCount val="12"/>
                <c:pt idx="0">
                  <c:v>36.1</c:v>
                </c:pt>
                <c:pt idx="1">
                  <c:v>54.6</c:v>
                </c:pt>
                <c:pt idx="2">
                  <c:v>48.5</c:v>
                </c:pt>
                <c:pt idx="3">
                  <c:v>42.0</c:v>
                </c:pt>
                <c:pt idx="4">
                  <c:v>50.6</c:v>
                </c:pt>
                <c:pt idx="5">
                  <c:v>42.0</c:v>
                </c:pt>
                <c:pt idx="6">
                  <c:v>40.3</c:v>
                </c:pt>
                <c:pt idx="7">
                  <c:v>33.1</c:v>
                </c:pt>
                <c:pt idx="8">
                  <c:v>42.4</c:v>
                </c:pt>
                <c:pt idx="9">
                  <c:v>34.5</c:v>
                </c:pt>
                <c:pt idx="10">
                  <c:v>51.1</c:v>
                </c:pt>
                <c:pt idx="11">
                  <c:v>41.2</c:v>
                </c:pt>
              </c:numCache>
            </c:numRef>
          </c:xVal>
          <c:yVal>
            <c:numRef>
              <c:f>'Case Study 2'!$C$2:$C$13</c:f>
              <c:numCache>
                <c:formatCode>General</c:formatCode>
                <c:ptCount val="12"/>
                <c:pt idx="0">
                  <c:v>995.0</c:v>
                </c:pt>
                <c:pt idx="1">
                  <c:v>1425.0</c:v>
                </c:pt>
                <c:pt idx="2">
                  <c:v>1396.0</c:v>
                </c:pt>
                <c:pt idx="3">
                  <c:v>1418.0</c:v>
                </c:pt>
                <c:pt idx="4">
                  <c:v>1502.0</c:v>
                </c:pt>
                <c:pt idx="5">
                  <c:v>1256.0</c:v>
                </c:pt>
                <c:pt idx="6">
                  <c:v>1189.0</c:v>
                </c:pt>
                <c:pt idx="7">
                  <c:v>913.0</c:v>
                </c:pt>
                <c:pt idx="8">
                  <c:v>1124.0</c:v>
                </c:pt>
                <c:pt idx="9">
                  <c:v>1052.0</c:v>
                </c:pt>
                <c:pt idx="10">
                  <c:v>1347.0</c:v>
                </c:pt>
                <c:pt idx="11">
                  <c:v>1204.0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1669528"/>
        <c:axId val="-2131674904"/>
      </c:scatterChart>
      <c:valAx>
        <c:axId val="-2131669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Body Mass (kilograms)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31674904"/>
        <c:crosses val="autoZero"/>
        <c:crossBetween val="midCat"/>
      </c:valAx>
      <c:valAx>
        <c:axId val="-21316749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Metabolic Rate (calories)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316695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Beetle</a:t>
            </a:r>
            <a:r>
              <a:rPr lang="en-US" baseline="0"/>
              <a:t> Larvae vs. Number of Stumps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diamond"/>
            <c:size val="4"/>
          </c:marker>
          <c:trendline>
            <c:trendlineType val="linear"/>
            <c:dispRSqr val="0"/>
            <c:dispEq val="0"/>
          </c:trendline>
          <c:xVal>
            <c:numRef>
              <c:f>'Case Study 3'!$B$2:$B$12</c:f>
              <c:numCache>
                <c:formatCode>General</c:formatCode>
                <c:ptCount val="11"/>
                <c:pt idx="0">
                  <c:v>1.0</c:v>
                </c:pt>
                <c:pt idx="1">
                  <c:v>3.0</c:v>
                </c:pt>
                <c:pt idx="2">
                  <c:v>1.0</c:v>
                </c:pt>
                <c:pt idx="3">
                  <c:v>2.0</c:v>
                </c:pt>
                <c:pt idx="4">
                  <c:v>3.0</c:v>
                </c:pt>
                <c:pt idx="5">
                  <c:v>1.0</c:v>
                </c:pt>
                <c:pt idx="6">
                  <c:v>2.0</c:v>
                </c:pt>
                <c:pt idx="7">
                  <c:v>1.0</c:v>
                </c:pt>
                <c:pt idx="8">
                  <c:v>4.0</c:v>
                </c:pt>
                <c:pt idx="9">
                  <c:v>1.0</c:v>
                </c:pt>
                <c:pt idx="10">
                  <c:v>2.0</c:v>
                </c:pt>
              </c:numCache>
            </c:numRef>
          </c:xVal>
          <c:yVal>
            <c:numRef>
              <c:f>'Case Study 3'!$C$2:$C$13</c:f>
              <c:numCache>
                <c:formatCode>General</c:formatCode>
                <c:ptCount val="12"/>
                <c:pt idx="0">
                  <c:v>12.0</c:v>
                </c:pt>
                <c:pt idx="1">
                  <c:v>43.0</c:v>
                </c:pt>
                <c:pt idx="2">
                  <c:v>11.0</c:v>
                </c:pt>
                <c:pt idx="3">
                  <c:v>27.0</c:v>
                </c:pt>
                <c:pt idx="4">
                  <c:v>40.0</c:v>
                </c:pt>
                <c:pt idx="5">
                  <c:v>8.0</c:v>
                </c:pt>
                <c:pt idx="6">
                  <c:v>14.0</c:v>
                </c:pt>
                <c:pt idx="7">
                  <c:v>16.0</c:v>
                </c:pt>
                <c:pt idx="8">
                  <c:v>54.0</c:v>
                </c:pt>
                <c:pt idx="9">
                  <c:v>9.0</c:v>
                </c:pt>
                <c:pt idx="10">
                  <c:v>13.0</c:v>
                </c:pt>
                <c:pt idx="11">
                  <c:v>50.0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6435096"/>
        <c:axId val="-2096473224"/>
      </c:scatterChart>
      <c:valAx>
        <c:axId val="-2096435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Stumps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96473224"/>
        <c:crosses val="autoZero"/>
        <c:crossBetween val="midCat"/>
      </c:valAx>
      <c:valAx>
        <c:axId val="-20964732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Beetle</a:t>
                </a:r>
                <a:r>
                  <a:rPr lang="en-US" baseline="0"/>
                  <a:t> Larvae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964350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Beetle</a:t>
            </a:r>
            <a:r>
              <a:rPr lang="en-US" baseline="0"/>
              <a:t> Larvae vs. Number of Stumps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diamond"/>
            <c:size val="4"/>
          </c:marker>
          <c:trendline>
            <c:trendlineType val="linear"/>
            <c:dispRSqr val="0"/>
            <c:dispEq val="0"/>
          </c:trendline>
          <c:xVal>
            <c:numRef>
              <c:f>'Case Study 3 (2)'!$B$2:$B$12</c:f>
              <c:numCache>
                <c:formatCode>General</c:formatCode>
                <c:ptCount val="11"/>
                <c:pt idx="0">
                  <c:v>2.0</c:v>
                </c:pt>
                <c:pt idx="1">
                  <c:v>4.0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2.0</c:v>
                </c:pt>
                <c:pt idx="6">
                  <c:v>3.0</c:v>
                </c:pt>
                <c:pt idx="7">
                  <c:v>2.0</c:v>
                </c:pt>
                <c:pt idx="8">
                  <c:v>5.0</c:v>
                </c:pt>
                <c:pt idx="9">
                  <c:v>2.0</c:v>
                </c:pt>
                <c:pt idx="10">
                  <c:v>3.0</c:v>
                </c:pt>
              </c:numCache>
            </c:numRef>
          </c:xVal>
          <c:yVal>
            <c:numRef>
              <c:f>'Case Study 3 (2)'!$C$2:$C$13</c:f>
              <c:numCache>
                <c:formatCode>General</c:formatCode>
                <c:ptCount val="12"/>
                <c:pt idx="0">
                  <c:v>16.0</c:v>
                </c:pt>
                <c:pt idx="1">
                  <c:v>47.0</c:v>
                </c:pt>
                <c:pt idx="2">
                  <c:v>15.0</c:v>
                </c:pt>
                <c:pt idx="3">
                  <c:v>31.0</c:v>
                </c:pt>
                <c:pt idx="4">
                  <c:v>44.0</c:v>
                </c:pt>
                <c:pt idx="5">
                  <c:v>12.0</c:v>
                </c:pt>
                <c:pt idx="6">
                  <c:v>18.0</c:v>
                </c:pt>
                <c:pt idx="7">
                  <c:v>20.0</c:v>
                </c:pt>
                <c:pt idx="8">
                  <c:v>58.0</c:v>
                </c:pt>
                <c:pt idx="9">
                  <c:v>13.0</c:v>
                </c:pt>
                <c:pt idx="10">
                  <c:v>17.0</c:v>
                </c:pt>
                <c:pt idx="11">
                  <c:v>54.0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1514584"/>
        <c:axId val="-2092985848"/>
      </c:scatterChart>
      <c:valAx>
        <c:axId val="-2091514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Stumps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92985848"/>
        <c:crosses val="autoZero"/>
        <c:crossBetween val="midCat"/>
      </c:valAx>
      <c:valAx>
        <c:axId val="-20929858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Beetle</a:t>
                </a:r>
                <a:r>
                  <a:rPr lang="en-US" baseline="0"/>
                  <a:t> Larvae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915145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1.emf"/><Relationship Id="rId3" Type="http://schemas.openxmlformats.org/officeDocument/2006/relationships/image" Target="../media/image2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image" Target="../media/image3.emf"/><Relationship Id="rId3" Type="http://schemas.openxmlformats.org/officeDocument/2006/relationships/image" Target="../media/image4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image" Target="../media/image5.emf"/><Relationship Id="rId3" Type="http://schemas.openxmlformats.org/officeDocument/2006/relationships/image" Target="../media/image6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image" Target="../media/image5.emf"/><Relationship Id="rId3" Type="http://schemas.openxmlformats.org/officeDocument/2006/relationships/image" Target="../media/image6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177800</xdr:colOff>
      <xdr:row>18</xdr:row>
      <xdr:rowOff>50800</xdr:rowOff>
    </xdr:from>
    <xdr:to>
      <xdr:col>12</xdr:col>
      <xdr:colOff>393700</xdr:colOff>
      <xdr:row>39</xdr:row>
      <xdr:rowOff>20320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762000</xdr:colOff>
      <xdr:row>18</xdr:row>
      <xdr:rowOff>165100</xdr:rowOff>
    </xdr:from>
    <xdr:to>
      <xdr:col>16</xdr:col>
      <xdr:colOff>203200</xdr:colOff>
      <xdr:row>31</xdr:row>
      <xdr:rowOff>63500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915900" y="3594100"/>
          <a:ext cx="2882900" cy="2374900"/>
        </a:xfrm>
        <a:prstGeom prst="rect">
          <a:avLst/>
        </a:prstGeom>
      </xdr:spPr>
    </xdr:pic>
    <xdr:clientData/>
  </xdr:twoCellAnchor>
  <xdr:twoCellAnchor editAs="oneCell">
    <xdr:from>
      <xdr:col>12</xdr:col>
      <xdr:colOff>774700</xdr:colOff>
      <xdr:row>32</xdr:row>
      <xdr:rowOff>12700</xdr:rowOff>
    </xdr:from>
    <xdr:to>
      <xdr:col>16</xdr:col>
      <xdr:colOff>215900</xdr:colOff>
      <xdr:row>44</xdr:row>
      <xdr:rowOff>12700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928600" y="6108700"/>
          <a:ext cx="2882900" cy="2286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177800</xdr:colOff>
      <xdr:row>18</xdr:row>
      <xdr:rowOff>50800</xdr:rowOff>
    </xdr:from>
    <xdr:to>
      <xdr:col>12</xdr:col>
      <xdr:colOff>393700</xdr:colOff>
      <xdr:row>39</xdr:row>
      <xdr:rowOff>20320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533400</xdr:colOff>
      <xdr:row>19</xdr:row>
      <xdr:rowOff>12700</xdr:rowOff>
    </xdr:from>
    <xdr:to>
      <xdr:col>16</xdr:col>
      <xdr:colOff>368300</xdr:colOff>
      <xdr:row>31</xdr:row>
      <xdr:rowOff>12700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687300" y="3632200"/>
          <a:ext cx="2882900" cy="2286000"/>
        </a:xfrm>
        <a:prstGeom prst="rect">
          <a:avLst/>
        </a:prstGeom>
      </xdr:spPr>
    </xdr:pic>
    <xdr:clientData/>
  </xdr:twoCellAnchor>
  <xdr:twoCellAnchor editAs="oneCell">
    <xdr:from>
      <xdr:col>12</xdr:col>
      <xdr:colOff>533400</xdr:colOff>
      <xdr:row>31</xdr:row>
      <xdr:rowOff>114300</xdr:rowOff>
    </xdr:from>
    <xdr:to>
      <xdr:col>16</xdr:col>
      <xdr:colOff>368300</xdr:colOff>
      <xdr:row>43</xdr:row>
      <xdr:rowOff>114300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687300" y="6019800"/>
          <a:ext cx="2882900" cy="2286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127000</xdr:colOff>
      <xdr:row>19</xdr:row>
      <xdr:rowOff>88900</xdr:rowOff>
    </xdr:from>
    <xdr:to>
      <xdr:col>11</xdr:col>
      <xdr:colOff>101600</xdr:colOff>
      <xdr:row>40</xdr:row>
      <xdr:rowOff>58420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774700</xdr:colOff>
      <xdr:row>19</xdr:row>
      <xdr:rowOff>12700</xdr:rowOff>
    </xdr:from>
    <xdr:to>
      <xdr:col>17</xdr:col>
      <xdr:colOff>139700</xdr:colOff>
      <xdr:row>31</xdr:row>
      <xdr:rowOff>12700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928600" y="3632200"/>
          <a:ext cx="2882900" cy="2286000"/>
        </a:xfrm>
        <a:prstGeom prst="rect">
          <a:avLst/>
        </a:prstGeom>
      </xdr:spPr>
    </xdr:pic>
    <xdr:clientData/>
  </xdr:twoCellAnchor>
  <xdr:twoCellAnchor editAs="oneCell">
    <xdr:from>
      <xdr:col>12</xdr:col>
      <xdr:colOff>774700</xdr:colOff>
      <xdr:row>31</xdr:row>
      <xdr:rowOff>177800</xdr:rowOff>
    </xdr:from>
    <xdr:to>
      <xdr:col>17</xdr:col>
      <xdr:colOff>139700</xdr:colOff>
      <xdr:row>43</xdr:row>
      <xdr:rowOff>177800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928600" y="6083300"/>
          <a:ext cx="2882900" cy="2286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127000</xdr:colOff>
      <xdr:row>19</xdr:row>
      <xdr:rowOff>88900</xdr:rowOff>
    </xdr:from>
    <xdr:to>
      <xdr:col>11</xdr:col>
      <xdr:colOff>101600</xdr:colOff>
      <xdr:row>40</xdr:row>
      <xdr:rowOff>58420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15</xdr:col>
      <xdr:colOff>38100</xdr:colOff>
      <xdr:row>27</xdr:row>
      <xdr:rowOff>38100</xdr:rowOff>
    </xdr:from>
    <xdr:to>
      <xdr:col>19</xdr:col>
      <xdr:colOff>12700</xdr:colOff>
      <xdr:row>39</xdr:row>
      <xdr:rowOff>38100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452600" y="5181600"/>
          <a:ext cx="2882900" cy="2286000"/>
        </a:xfrm>
        <a:prstGeom prst="rect">
          <a:avLst/>
        </a:prstGeom>
      </xdr:spPr>
    </xdr:pic>
    <xdr:clientData/>
  </xdr:twoCellAnchor>
  <xdr:twoCellAnchor editAs="oneCell">
    <xdr:from>
      <xdr:col>12</xdr:col>
      <xdr:colOff>774700</xdr:colOff>
      <xdr:row>31</xdr:row>
      <xdr:rowOff>177800</xdr:rowOff>
    </xdr:from>
    <xdr:to>
      <xdr:col>17</xdr:col>
      <xdr:colOff>139700</xdr:colOff>
      <xdr:row>43</xdr:row>
      <xdr:rowOff>177800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928600" y="6083300"/>
          <a:ext cx="2882900" cy="2286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7"/>
  <sheetViews>
    <sheetView topLeftCell="B12" workbookViewId="0">
      <selection activeCell="R41" sqref="R41"/>
    </sheetView>
  </sheetViews>
  <sheetFormatPr baseColWidth="10" defaultRowHeight="15" x14ac:dyDescent="0"/>
  <cols>
    <col min="2" max="2" width="11.83203125" bestFit="1" customWidth="1"/>
    <col min="5" max="5" width="16.1640625" customWidth="1"/>
    <col min="6" max="6" width="15" customWidth="1"/>
    <col min="7" max="7" width="14" customWidth="1"/>
    <col min="8" max="8" width="16.1640625" customWidth="1"/>
    <col min="10" max="10" width="15.5" customWidth="1"/>
    <col min="11" max="11" width="15.6640625" customWidth="1"/>
    <col min="12" max="12" width="11.83203125" bestFit="1" customWidth="1"/>
    <col min="13" max="13" width="16.33203125" customWidth="1"/>
    <col min="14" max="14" width="7.83203125" customWidth="1"/>
    <col min="15" max="15" width="11.1640625" customWidth="1"/>
    <col min="16" max="16" width="9.83203125" customWidth="1"/>
    <col min="17" max="17" width="6.6640625" customWidth="1"/>
  </cols>
  <sheetData>
    <row r="1" spans="1:18">
      <c r="B1" s="1" t="s">
        <v>4</v>
      </c>
      <c r="C1" s="1" t="s">
        <v>5</v>
      </c>
      <c r="E1" s="1" t="s">
        <v>0</v>
      </c>
      <c r="F1" s="1" t="s">
        <v>2</v>
      </c>
      <c r="G1" s="1" t="s">
        <v>1</v>
      </c>
      <c r="H1" s="1" t="s">
        <v>3</v>
      </c>
      <c r="J1" s="1" t="s">
        <v>7</v>
      </c>
      <c r="K1" s="1" t="s">
        <v>8</v>
      </c>
      <c r="L1" s="1" t="s">
        <v>9</v>
      </c>
      <c r="N1" s="3" t="s">
        <v>14</v>
      </c>
      <c r="O1" s="14" t="s">
        <v>25</v>
      </c>
      <c r="P1" s="4"/>
      <c r="Q1" s="6" t="s">
        <v>14</v>
      </c>
      <c r="R1" s="4" t="s">
        <v>26</v>
      </c>
    </row>
    <row r="2" spans="1:18">
      <c r="B2">
        <v>71</v>
      </c>
      <c r="C2">
        <v>69</v>
      </c>
      <c r="E2" s="2">
        <f>B2-$B$15</f>
        <v>1.9166666666666714</v>
      </c>
      <c r="F2" s="2">
        <f>E2*E2</f>
        <v>3.6736111111111294</v>
      </c>
      <c r="G2" s="2">
        <f>C2-$C$15</f>
        <v>5</v>
      </c>
      <c r="H2">
        <f>G2*G2</f>
        <v>25</v>
      </c>
      <c r="J2" s="2">
        <f>E2/$F$16</f>
        <v>0.73443558244972285</v>
      </c>
      <c r="K2" s="2">
        <f>G2/$H$16</f>
        <v>2.0412414523193152</v>
      </c>
      <c r="L2">
        <f>J2*K2</f>
        <v>1.4991603549546544</v>
      </c>
      <c r="N2" s="8"/>
      <c r="O2" s="9"/>
      <c r="P2" s="10"/>
    </row>
    <row r="3" spans="1:18">
      <c r="B3">
        <v>68</v>
      </c>
      <c r="C3">
        <v>64</v>
      </c>
      <c r="E3" s="2">
        <f t="shared" ref="E3:E12" si="0">B3-$B$15</f>
        <v>-1.0833333333333286</v>
      </c>
      <c r="F3" s="2">
        <f t="shared" ref="F3:F13" si="1">E3*E3</f>
        <v>1.1736111111111009</v>
      </c>
      <c r="G3" s="2">
        <f t="shared" ref="G3:G13" si="2">C3-$C$15</f>
        <v>0</v>
      </c>
      <c r="H3">
        <f t="shared" ref="H3:H13" si="3">G3*G3</f>
        <v>0</v>
      </c>
      <c r="J3" s="2">
        <f t="shared" ref="J3:J13" si="4">E3/$F$16</f>
        <v>-0.41511576399331879</v>
      </c>
      <c r="K3" s="2">
        <f t="shared" ref="K3:K13" si="5">G3/$H$16</f>
        <v>0</v>
      </c>
      <c r="L3">
        <f t="shared" ref="L3:L13" si="6">J3*K3</f>
        <v>0</v>
      </c>
      <c r="N3" s="9">
        <v>5</v>
      </c>
      <c r="O3" s="13"/>
      <c r="P3" s="11"/>
      <c r="Q3" s="9">
        <v>5</v>
      </c>
      <c r="R3" s="13" t="s">
        <v>38</v>
      </c>
    </row>
    <row r="4" spans="1:18">
      <c r="B4">
        <v>66</v>
      </c>
      <c r="C4">
        <v>65</v>
      </c>
      <c r="E4" s="2">
        <f t="shared" si="0"/>
        <v>-3.0833333333333286</v>
      </c>
      <c r="F4" s="2">
        <f t="shared" si="1"/>
        <v>9.5069444444444144</v>
      </c>
      <c r="G4" s="2">
        <f t="shared" si="2"/>
        <v>1</v>
      </c>
      <c r="H4">
        <f t="shared" si="3"/>
        <v>1</v>
      </c>
      <c r="J4" s="2">
        <f t="shared" si="4"/>
        <v>-1.1814833282886799</v>
      </c>
      <c r="K4" s="2">
        <f t="shared" si="5"/>
        <v>0.40824829046386307</v>
      </c>
      <c r="L4">
        <f t="shared" si="6"/>
        <v>-0.48233854898540868</v>
      </c>
      <c r="N4" s="9">
        <v>5</v>
      </c>
      <c r="O4" s="13"/>
      <c r="P4" s="11"/>
      <c r="Q4" s="9">
        <v>5</v>
      </c>
      <c r="R4" s="13"/>
    </row>
    <row r="5" spans="1:18">
      <c r="B5">
        <v>67</v>
      </c>
      <c r="C5">
        <v>63</v>
      </c>
      <c r="E5" s="2">
        <f t="shared" si="0"/>
        <v>-2.0833333333333286</v>
      </c>
      <c r="F5" s="2">
        <f t="shared" si="1"/>
        <v>4.3402777777777581</v>
      </c>
      <c r="G5" s="2">
        <f t="shared" si="2"/>
        <v>-1</v>
      </c>
      <c r="H5">
        <f t="shared" si="3"/>
        <v>1</v>
      </c>
      <c r="J5" s="2">
        <f t="shared" si="4"/>
        <v>-0.79829954614099929</v>
      </c>
      <c r="K5" s="2">
        <f t="shared" si="5"/>
        <v>-0.40824829046386307</v>
      </c>
      <c r="L5">
        <f t="shared" si="6"/>
        <v>0.32590442499014072</v>
      </c>
      <c r="N5" s="9">
        <v>6</v>
      </c>
      <c r="O5" s="13"/>
      <c r="Q5" s="9">
        <v>6</v>
      </c>
      <c r="R5" s="13" t="s">
        <v>51</v>
      </c>
    </row>
    <row r="6" spans="1:18">
      <c r="B6">
        <v>70</v>
      </c>
      <c r="C6">
        <v>65</v>
      </c>
      <c r="E6" s="2">
        <f t="shared" si="0"/>
        <v>0.9166666666666714</v>
      </c>
      <c r="F6" s="2">
        <f t="shared" si="1"/>
        <v>0.84027777777778645</v>
      </c>
      <c r="G6" s="2">
        <f t="shared" si="2"/>
        <v>1</v>
      </c>
      <c r="H6">
        <f t="shared" si="3"/>
        <v>1</v>
      </c>
      <c r="J6" s="2">
        <f t="shared" si="4"/>
        <v>0.35125180030204234</v>
      </c>
      <c r="K6" s="2">
        <f t="shared" si="5"/>
        <v>0.40824829046386307</v>
      </c>
      <c r="L6">
        <f t="shared" si="6"/>
        <v>0.14339794699566299</v>
      </c>
      <c r="N6" s="9">
        <v>6</v>
      </c>
      <c r="O6" s="13" t="s">
        <v>16</v>
      </c>
      <c r="P6" s="11"/>
      <c r="Q6" s="9">
        <v>6</v>
      </c>
      <c r="R6" s="13" t="s">
        <v>52</v>
      </c>
    </row>
    <row r="7" spans="1:18">
      <c r="B7">
        <v>71</v>
      </c>
      <c r="C7">
        <v>62</v>
      </c>
      <c r="E7" s="2">
        <f t="shared" si="0"/>
        <v>1.9166666666666714</v>
      </c>
      <c r="F7" s="2">
        <f t="shared" si="1"/>
        <v>3.6736111111111294</v>
      </c>
      <c r="G7" s="2">
        <f t="shared" si="2"/>
        <v>-2</v>
      </c>
      <c r="H7">
        <f t="shared" si="3"/>
        <v>4</v>
      </c>
      <c r="J7" s="2">
        <f t="shared" si="4"/>
        <v>0.73443558244972285</v>
      </c>
      <c r="K7" s="2">
        <f t="shared" si="5"/>
        <v>-0.81649658092772615</v>
      </c>
      <c r="L7">
        <f t="shared" si="6"/>
        <v>-0.5996641419818618</v>
      </c>
      <c r="N7" s="9">
        <v>7</v>
      </c>
      <c r="O7" s="11" t="s">
        <v>15</v>
      </c>
      <c r="P7" s="11"/>
      <c r="Q7" s="9">
        <v>7</v>
      </c>
      <c r="R7" s="13"/>
    </row>
    <row r="8" spans="1:18">
      <c r="B8">
        <v>70</v>
      </c>
      <c r="C8">
        <v>65</v>
      </c>
      <c r="E8" s="2">
        <f t="shared" si="0"/>
        <v>0.9166666666666714</v>
      </c>
      <c r="F8" s="2">
        <f t="shared" si="1"/>
        <v>0.84027777777778645</v>
      </c>
      <c r="G8" s="2">
        <f t="shared" si="2"/>
        <v>1</v>
      </c>
      <c r="H8">
        <f t="shared" si="3"/>
        <v>1</v>
      </c>
      <c r="J8" s="2">
        <f t="shared" si="4"/>
        <v>0.35125180030204234</v>
      </c>
      <c r="K8" s="2">
        <f t="shared" si="5"/>
        <v>0.40824829046386307</v>
      </c>
      <c r="L8">
        <f t="shared" si="6"/>
        <v>0.14339794699566299</v>
      </c>
      <c r="N8" s="9">
        <v>7</v>
      </c>
      <c r="O8" s="13"/>
      <c r="P8" s="11"/>
      <c r="Q8" s="9">
        <v>7</v>
      </c>
      <c r="R8" s="13"/>
    </row>
    <row r="9" spans="1:18">
      <c r="B9">
        <v>73</v>
      </c>
      <c r="C9">
        <v>64</v>
      </c>
      <c r="E9" s="2">
        <f t="shared" si="0"/>
        <v>3.9166666666666714</v>
      </c>
      <c r="F9" s="2">
        <f t="shared" si="1"/>
        <v>15.340277777777814</v>
      </c>
      <c r="G9" s="2">
        <f t="shared" si="2"/>
        <v>0</v>
      </c>
      <c r="H9">
        <f t="shared" si="3"/>
        <v>0</v>
      </c>
      <c r="J9" s="2">
        <f t="shared" si="4"/>
        <v>1.500803146745084</v>
      </c>
      <c r="K9" s="2">
        <f t="shared" si="5"/>
        <v>0</v>
      </c>
      <c r="L9">
        <f t="shared" si="6"/>
        <v>0</v>
      </c>
      <c r="N9" s="9">
        <v>8</v>
      </c>
      <c r="O9" s="13"/>
      <c r="P9" s="11"/>
      <c r="Q9" s="9">
        <v>8</v>
      </c>
      <c r="R9" s="13"/>
    </row>
    <row r="10" spans="1:18">
      <c r="B10">
        <v>72</v>
      </c>
      <c r="C10">
        <v>66</v>
      </c>
      <c r="E10" s="2">
        <f t="shared" si="0"/>
        <v>2.9166666666666714</v>
      </c>
      <c r="F10" s="2">
        <f t="shared" si="1"/>
        <v>8.5069444444444713</v>
      </c>
      <c r="G10" s="2">
        <f t="shared" si="2"/>
        <v>2</v>
      </c>
      <c r="H10">
        <f t="shared" si="3"/>
        <v>4</v>
      </c>
      <c r="J10" s="2">
        <f t="shared" si="4"/>
        <v>1.1176193645974035</v>
      </c>
      <c r="K10" s="2">
        <f t="shared" si="5"/>
        <v>0.81649658092772615</v>
      </c>
      <c r="L10">
        <f t="shared" si="6"/>
        <v>0.91253238997239772</v>
      </c>
      <c r="N10" s="9">
        <v>8</v>
      </c>
      <c r="O10" s="13"/>
      <c r="P10" s="11"/>
      <c r="Q10" s="9">
        <v>8</v>
      </c>
      <c r="R10" s="13"/>
    </row>
    <row r="11" spans="1:18">
      <c r="B11">
        <v>65</v>
      </c>
      <c r="C11">
        <v>59</v>
      </c>
      <c r="E11" s="2">
        <f t="shared" si="0"/>
        <v>-4.0833333333333286</v>
      </c>
      <c r="F11" s="2">
        <f t="shared" si="1"/>
        <v>16.673611111111072</v>
      </c>
      <c r="G11" s="2">
        <f t="shared" si="2"/>
        <v>-5</v>
      </c>
      <c r="H11">
        <f t="shared" si="3"/>
        <v>25</v>
      </c>
      <c r="J11" s="2">
        <f t="shared" si="4"/>
        <v>-1.5646671104363605</v>
      </c>
      <c r="K11" s="2">
        <f t="shared" si="5"/>
        <v>-2.0412414523193152</v>
      </c>
      <c r="L11">
        <f t="shared" si="6"/>
        <v>3.193863364903383</v>
      </c>
      <c r="N11" s="8"/>
      <c r="O11" s="9"/>
      <c r="P11" s="10"/>
      <c r="R11" s="5"/>
    </row>
    <row r="12" spans="1:18">
      <c r="B12">
        <v>66</v>
      </c>
      <c r="C12">
        <v>62</v>
      </c>
      <c r="E12" s="2">
        <f t="shared" si="0"/>
        <v>-3.0833333333333286</v>
      </c>
      <c r="F12" s="2">
        <f t="shared" si="1"/>
        <v>9.5069444444444144</v>
      </c>
      <c r="G12" s="2">
        <f t="shared" si="2"/>
        <v>-2</v>
      </c>
      <c r="H12">
        <f t="shared" si="3"/>
        <v>4</v>
      </c>
      <c r="J12" s="2">
        <f t="shared" si="4"/>
        <v>-1.1814833282886799</v>
      </c>
      <c r="K12" s="2">
        <f t="shared" si="5"/>
        <v>-0.81649658092772615</v>
      </c>
      <c r="L12">
        <f t="shared" si="6"/>
        <v>0.96467709797081735</v>
      </c>
      <c r="N12" s="8"/>
      <c r="O12" s="9"/>
      <c r="P12" s="10"/>
    </row>
    <row r="13" spans="1:18">
      <c r="B13">
        <v>70</v>
      </c>
      <c r="C13">
        <v>64</v>
      </c>
      <c r="E13" s="2">
        <f>B13-$B$15</f>
        <v>0.9166666666666714</v>
      </c>
      <c r="F13" s="2">
        <f t="shared" si="1"/>
        <v>0.84027777777778645</v>
      </c>
      <c r="G13" s="2">
        <f t="shared" si="2"/>
        <v>0</v>
      </c>
      <c r="H13">
        <f t="shared" si="3"/>
        <v>0</v>
      </c>
      <c r="J13" s="2">
        <f t="shared" si="4"/>
        <v>0.35125180030204234</v>
      </c>
      <c r="K13" s="2">
        <f t="shared" si="5"/>
        <v>0</v>
      </c>
      <c r="L13">
        <f t="shared" si="6"/>
        <v>0</v>
      </c>
      <c r="N13" s="8"/>
      <c r="O13" s="9"/>
      <c r="P13" s="10"/>
    </row>
    <row r="14" spans="1:18">
      <c r="F14" s="2">
        <f>SUM(F2:F13)</f>
        <v>74.916666666666657</v>
      </c>
      <c r="H14">
        <f>SUM(H2:H13)</f>
        <v>66</v>
      </c>
      <c r="L14" s="2">
        <f>SUM(L2:L13)</f>
        <v>6.1009308358154488</v>
      </c>
      <c r="N14" s="10" t="s">
        <v>18</v>
      </c>
      <c r="O14" s="9" t="s">
        <v>46</v>
      </c>
      <c r="P14" s="10"/>
      <c r="Q14" s="7">
        <v>64</v>
      </c>
    </row>
    <row r="15" spans="1:18">
      <c r="A15" t="s">
        <v>12</v>
      </c>
      <c r="B15" s="2">
        <f>AVERAGE(B2:B13)</f>
        <v>69.083333333333329</v>
      </c>
      <c r="C15" s="2">
        <f>AVERAGE(C2:C13)</f>
        <v>64</v>
      </c>
      <c r="E15" t="s">
        <v>13</v>
      </c>
      <c r="F15" s="2">
        <f>F14/($D$20-1)</f>
        <v>6.8106060606060597</v>
      </c>
      <c r="H15" s="2">
        <f>H14/($D$20-1)</f>
        <v>6</v>
      </c>
      <c r="K15" t="s">
        <v>11</v>
      </c>
      <c r="L15" s="2">
        <f>L14/($D$20-1)</f>
        <v>0.55463007598322267</v>
      </c>
      <c r="N15" s="5" t="s">
        <v>17</v>
      </c>
      <c r="O15" s="7">
        <v>66.25</v>
      </c>
      <c r="Q15" s="7">
        <v>62.25</v>
      </c>
    </row>
    <row r="16" spans="1:18">
      <c r="A16" t="s">
        <v>10</v>
      </c>
      <c r="B16" s="2">
        <f>STDEV(B2:B13)</f>
        <v>2.6097137890209456</v>
      </c>
      <c r="C16" s="2">
        <f>STDEV(C2:C13)</f>
        <v>2.4494897427831779</v>
      </c>
      <c r="E16" t="s">
        <v>10</v>
      </c>
      <c r="F16" s="2">
        <f>SQRT(F15)</f>
        <v>2.6097137890209456</v>
      </c>
      <c r="H16" s="2">
        <f>SQRT(H15)</f>
        <v>2.4494897427831779</v>
      </c>
      <c r="K16" t="s">
        <v>22</v>
      </c>
      <c r="L16" s="2">
        <f>L15*L15</f>
        <v>0.30761452118515537</v>
      </c>
      <c r="N16" s="5" t="s">
        <v>19</v>
      </c>
      <c r="O16" s="7">
        <v>71</v>
      </c>
      <c r="Q16" s="7">
        <v>65</v>
      </c>
    </row>
    <row r="17" spans="2:17">
      <c r="N17" t="s">
        <v>20</v>
      </c>
      <c r="O17" s="7">
        <v>65</v>
      </c>
      <c r="Q17" s="7">
        <v>59</v>
      </c>
    </row>
    <row r="18" spans="2:17">
      <c r="N18" t="s">
        <v>21</v>
      </c>
      <c r="O18" s="7">
        <v>73</v>
      </c>
      <c r="Q18" s="7">
        <v>69</v>
      </c>
    </row>
    <row r="19" spans="2:17">
      <c r="D19" s="1" t="s">
        <v>6</v>
      </c>
    </row>
    <row r="20" spans="2:17">
      <c r="D20">
        <v>12</v>
      </c>
    </row>
    <row r="24" spans="2:17">
      <c r="B24" t="s">
        <v>55</v>
      </c>
      <c r="C24">
        <f>L15*(C16/B16)</f>
        <v>0.52057842046718583</v>
      </c>
    </row>
    <row r="25" spans="2:17">
      <c r="B25" t="s">
        <v>56</v>
      </c>
      <c r="C25">
        <f>C15-C24*B15</f>
        <v>28.036707452725246</v>
      </c>
    </row>
    <row r="36" spans="1:13">
      <c r="A36" s="1" t="s">
        <v>4</v>
      </c>
      <c r="B36">
        <v>71</v>
      </c>
      <c r="C36">
        <v>68</v>
      </c>
      <c r="D36">
        <v>66</v>
      </c>
      <c r="E36">
        <v>67</v>
      </c>
      <c r="F36">
        <v>70</v>
      </c>
      <c r="G36">
        <v>71</v>
      </c>
      <c r="H36">
        <v>70</v>
      </c>
      <c r="I36">
        <v>73</v>
      </c>
      <c r="J36">
        <v>72</v>
      </c>
      <c r="K36">
        <v>65</v>
      </c>
      <c r="L36">
        <v>66</v>
      </c>
      <c r="M36">
        <v>70</v>
      </c>
    </row>
    <row r="37" spans="1:13">
      <c r="A37" s="1" t="s">
        <v>5</v>
      </c>
      <c r="B37">
        <v>69</v>
      </c>
      <c r="C37">
        <v>64</v>
      </c>
      <c r="D37">
        <v>65</v>
      </c>
      <c r="E37">
        <v>63</v>
      </c>
      <c r="F37">
        <v>65</v>
      </c>
      <c r="G37">
        <v>62</v>
      </c>
      <c r="H37">
        <v>65</v>
      </c>
      <c r="I37">
        <v>64</v>
      </c>
      <c r="J37">
        <v>66</v>
      </c>
      <c r="K37">
        <v>59</v>
      </c>
      <c r="L37">
        <v>62</v>
      </c>
      <c r="M37">
        <v>64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4"/>
  <sheetViews>
    <sheetView topLeftCell="A9" workbookViewId="0">
      <selection activeCell="J49" sqref="J49"/>
    </sheetView>
  </sheetViews>
  <sheetFormatPr baseColWidth="10" defaultRowHeight="15" x14ac:dyDescent="0"/>
  <cols>
    <col min="2" max="2" width="11.83203125" bestFit="1" customWidth="1"/>
    <col min="5" max="5" width="16.1640625" customWidth="1"/>
    <col min="6" max="6" width="15" customWidth="1"/>
    <col min="7" max="7" width="14" customWidth="1"/>
    <col min="8" max="8" width="16.1640625" customWidth="1"/>
    <col min="10" max="10" width="15.5" customWidth="1"/>
    <col min="11" max="11" width="15.6640625" customWidth="1"/>
    <col min="12" max="12" width="11.83203125" bestFit="1" customWidth="1"/>
    <col min="13" max="13" width="13" customWidth="1"/>
    <col min="14" max="14" width="8.6640625" customWidth="1"/>
    <col min="15" max="15" width="7.5" customWidth="1"/>
    <col min="17" max="17" width="7.5" customWidth="1"/>
  </cols>
  <sheetData>
    <row r="1" spans="1:19">
      <c r="B1" s="1" t="s">
        <v>23</v>
      </c>
      <c r="C1" s="1" t="s">
        <v>24</v>
      </c>
      <c r="E1" s="1" t="s">
        <v>0</v>
      </c>
      <c r="F1" s="1" t="s">
        <v>2</v>
      </c>
      <c r="G1" s="1" t="s">
        <v>1</v>
      </c>
      <c r="H1" s="1" t="s">
        <v>3</v>
      </c>
      <c r="J1" s="1" t="s">
        <v>7</v>
      </c>
      <c r="K1" s="1" t="s">
        <v>8</v>
      </c>
      <c r="L1" s="1" t="s">
        <v>9</v>
      </c>
      <c r="N1" s="3" t="s">
        <v>14</v>
      </c>
      <c r="O1" s="14" t="s">
        <v>23</v>
      </c>
      <c r="P1" s="4"/>
      <c r="Q1" s="6" t="s">
        <v>14</v>
      </c>
      <c r="R1" s="4" t="s">
        <v>24</v>
      </c>
    </row>
    <row r="2" spans="1:19">
      <c r="B2">
        <v>36.1</v>
      </c>
      <c r="C2">
        <v>995</v>
      </c>
      <c r="E2" s="2">
        <f>B2-$B$15</f>
        <v>-6.93333333333333</v>
      </c>
      <c r="F2" s="2">
        <f>E2*E2</f>
        <v>48.071111111111065</v>
      </c>
      <c r="G2" s="2">
        <f>C2-$C$15</f>
        <v>-240.08333333333326</v>
      </c>
      <c r="H2">
        <f>G2*G2</f>
        <v>57640.006944444409</v>
      </c>
      <c r="J2" s="2">
        <f>E2/$F$16</f>
        <v>-1.0094514318618077</v>
      </c>
      <c r="K2" s="2">
        <f>G2/$H$16</f>
        <v>-1.2751202847348837</v>
      </c>
      <c r="L2">
        <f>J2*K2</f>
        <v>1.2871719972216644</v>
      </c>
      <c r="N2" s="8"/>
      <c r="O2" s="9"/>
      <c r="P2" s="10"/>
    </row>
    <row r="3" spans="1:19">
      <c r="B3">
        <v>54.6</v>
      </c>
      <c r="C3">
        <v>1425</v>
      </c>
      <c r="E3" s="2">
        <f t="shared" ref="E3:E12" si="0">B3-$B$15</f>
        <v>11.56666666666667</v>
      </c>
      <c r="F3" s="2">
        <f t="shared" ref="F3:F13" si="1">E3*E3</f>
        <v>133.78777777777785</v>
      </c>
      <c r="G3" s="2">
        <f t="shared" ref="G3:G13" si="2">C3-$C$15</f>
        <v>189.91666666666674</v>
      </c>
      <c r="H3">
        <f t="shared" ref="H3:H13" si="3">G3*G3</f>
        <v>36068.34027777781</v>
      </c>
      <c r="J3" s="2">
        <f t="shared" ref="J3:J13" si="4">E3/$F$16</f>
        <v>1.6840367637309979</v>
      </c>
      <c r="K3" s="2">
        <f t="shared" ref="K3:K13" si="5">G3/$H$16</f>
        <v>1.0086772401634161</v>
      </c>
      <c r="L3">
        <f t="shared" ref="L3:L13" si="6">J3*K3</f>
        <v>1.6986495551739138</v>
      </c>
      <c r="N3" s="9" t="s">
        <v>31</v>
      </c>
      <c r="O3" s="5"/>
      <c r="Q3" s="9" t="s">
        <v>38</v>
      </c>
      <c r="R3" s="13" t="s">
        <v>41</v>
      </c>
    </row>
    <row r="4" spans="1:19">
      <c r="B4">
        <v>48.5</v>
      </c>
      <c r="C4">
        <v>1396</v>
      </c>
      <c r="E4" s="2">
        <f t="shared" si="0"/>
        <v>5.4666666666666686</v>
      </c>
      <c r="F4" s="2">
        <f t="shared" si="1"/>
        <v>29.884444444444465</v>
      </c>
      <c r="G4" s="2">
        <f t="shared" si="2"/>
        <v>160.91666666666674</v>
      </c>
      <c r="H4">
        <f t="shared" si="3"/>
        <v>25894.173611111135</v>
      </c>
      <c r="J4" s="2">
        <f t="shared" si="4"/>
        <v>0.79591362896796447</v>
      </c>
      <c r="K4" s="2">
        <f t="shared" si="5"/>
        <v>0.85465368615864712</v>
      </c>
      <c r="L4">
        <f t="shared" si="6"/>
        <v>0.68023051686137659</v>
      </c>
      <c r="N4" s="9" t="s">
        <v>30</v>
      </c>
      <c r="O4" s="5">
        <v>356</v>
      </c>
      <c r="Q4" s="9" t="s">
        <v>37</v>
      </c>
      <c r="R4" s="13" t="s">
        <v>43</v>
      </c>
    </row>
    <row r="5" spans="1:19">
      <c r="B5">
        <v>42</v>
      </c>
      <c r="C5">
        <v>1418</v>
      </c>
      <c r="E5" s="2">
        <f t="shared" si="0"/>
        <v>-1.0333333333333314</v>
      </c>
      <c r="F5" s="2">
        <f t="shared" si="1"/>
        <v>1.0677777777777739</v>
      </c>
      <c r="G5" s="2">
        <f t="shared" si="2"/>
        <v>182.91666666666674</v>
      </c>
      <c r="H5">
        <f t="shared" si="3"/>
        <v>33458.506944444474</v>
      </c>
      <c r="J5" s="2">
        <f t="shared" si="4"/>
        <v>-0.15044708840248075</v>
      </c>
      <c r="K5" s="2">
        <f t="shared" si="5"/>
        <v>0.97149914092088574</v>
      </c>
      <c r="L5">
        <f t="shared" si="6"/>
        <v>-0.14615921713705859</v>
      </c>
      <c r="N5" s="9" t="s">
        <v>29</v>
      </c>
      <c r="O5" s="5">
        <v>12229</v>
      </c>
      <c r="Q5" s="9" t="s">
        <v>36</v>
      </c>
      <c r="R5" s="13" t="s">
        <v>42</v>
      </c>
    </row>
    <row r="6" spans="1:19">
      <c r="B6">
        <v>50.6</v>
      </c>
      <c r="C6">
        <v>1502</v>
      </c>
      <c r="E6" s="2">
        <f t="shared" si="0"/>
        <v>7.56666666666667</v>
      </c>
      <c r="F6" s="2">
        <f t="shared" si="1"/>
        <v>57.254444444444495</v>
      </c>
      <c r="G6" s="2">
        <f t="shared" si="2"/>
        <v>266.91666666666674</v>
      </c>
      <c r="H6">
        <f t="shared" si="3"/>
        <v>71244.506944444482</v>
      </c>
      <c r="J6" s="2">
        <f t="shared" si="4"/>
        <v>1.1016609376568778</v>
      </c>
      <c r="K6" s="2">
        <f t="shared" si="5"/>
        <v>1.4176363318312513</v>
      </c>
      <c r="L6">
        <f t="shared" si="6"/>
        <v>1.5617545705816731</v>
      </c>
      <c r="N6" s="9" t="s">
        <v>28</v>
      </c>
      <c r="O6" s="5">
        <v>115</v>
      </c>
      <c r="Q6" s="9" t="s">
        <v>35</v>
      </c>
      <c r="R6" s="13" t="s">
        <v>44</v>
      </c>
    </row>
    <row r="7" spans="1:19">
      <c r="B7">
        <v>42</v>
      </c>
      <c r="C7">
        <v>1256</v>
      </c>
      <c r="E7" s="2">
        <f t="shared" si="0"/>
        <v>-1.0333333333333314</v>
      </c>
      <c r="F7" s="2">
        <f t="shared" si="1"/>
        <v>1.0677777777777739</v>
      </c>
      <c r="G7" s="2">
        <f t="shared" si="2"/>
        <v>20.916666666666742</v>
      </c>
      <c r="H7">
        <f t="shared" si="3"/>
        <v>437.50694444444764</v>
      </c>
      <c r="J7" s="2">
        <f t="shared" si="4"/>
        <v>-0.15044708840248075</v>
      </c>
      <c r="K7" s="2">
        <f t="shared" si="5"/>
        <v>0.11109170130803786</v>
      </c>
      <c r="L7">
        <f t="shared" si="6"/>
        <v>-1.6713423007472358E-2</v>
      </c>
      <c r="N7" s="9" t="s">
        <v>27</v>
      </c>
      <c r="O7" s="5"/>
      <c r="Q7" s="9" t="s">
        <v>34</v>
      </c>
      <c r="R7" s="13" t="s">
        <v>28</v>
      </c>
    </row>
    <row r="8" spans="1:19">
      <c r="B8">
        <v>40.299999999999997</v>
      </c>
      <c r="C8">
        <v>1189</v>
      </c>
      <c r="E8" s="2">
        <f t="shared" si="0"/>
        <v>-2.7333333333333343</v>
      </c>
      <c r="F8" s="2">
        <f t="shared" si="1"/>
        <v>7.4711111111111164</v>
      </c>
      <c r="G8" s="2">
        <f t="shared" si="2"/>
        <v>-46.083333333333258</v>
      </c>
      <c r="H8">
        <f t="shared" si="3"/>
        <v>2123.673611111104</v>
      </c>
      <c r="J8" s="2">
        <f t="shared" si="4"/>
        <v>-0.39795681448398224</v>
      </c>
      <c r="K8" s="2">
        <f t="shared" si="5"/>
        <v>-0.24475582001332513</v>
      </c>
      <c r="L8">
        <f t="shared" si="6"/>
        <v>9.7402246458917777E-2</v>
      </c>
      <c r="N8" s="8"/>
      <c r="O8" s="9"/>
      <c r="P8" s="11"/>
      <c r="Q8" s="9" t="s">
        <v>33</v>
      </c>
      <c r="R8" s="13" t="s">
        <v>39</v>
      </c>
      <c r="S8" s="13"/>
    </row>
    <row r="9" spans="1:19">
      <c r="B9">
        <v>33.1</v>
      </c>
      <c r="C9">
        <v>913</v>
      </c>
      <c r="E9" s="2">
        <f t="shared" si="0"/>
        <v>-9.93333333333333</v>
      </c>
      <c r="F9" s="2">
        <f t="shared" si="1"/>
        <v>98.671111111111045</v>
      </c>
      <c r="G9" s="2">
        <f t="shared" si="2"/>
        <v>-322.08333333333326</v>
      </c>
      <c r="H9">
        <f t="shared" si="3"/>
        <v>103737.67361111107</v>
      </c>
      <c r="J9" s="2">
        <f t="shared" si="4"/>
        <v>-1.4462333014173978</v>
      </c>
      <c r="K9" s="2">
        <f t="shared" si="5"/>
        <v>-1.7106351615759547</v>
      </c>
      <c r="L9">
        <f t="shared" si="6"/>
        <v>2.4739775372466766</v>
      </c>
      <c r="N9" s="8"/>
      <c r="O9" s="9"/>
      <c r="P9" s="11"/>
      <c r="Q9" s="9" t="s">
        <v>32</v>
      </c>
      <c r="R9" s="13" t="s">
        <v>40</v>
      </c>
      <c r="S9" s="13"/>
    </row>
    <row r="10" spans="1:19">
      <c r="B10">
        <v>42.4</v>
      </c>
      <c r="C10">
        <v>1124</v>
      </c>
      <c r="E10" s="2">
        <f t="shared" si="0"/>
        <v>-0.63333333333333286</v>
      </c>
      <c r="F10" s="2">
        <f t="shared" si="1"/>
        <v>0.40111111111111053</v>
      </c>
      <c r="G10" s="2">
        <f t="shared" si="2"/>
        <v>-111.08333333333326</v>
      </c>
      <c r="H10">
        <f t="shared" si="3"/>
        <v>12339.506944444427</v>
      </c>
      <c r="J10" s="2">
        <f t="shared" si="4"/>
        <v>-9.2209505795068952E-2</v>
      </c>
      <c r="K10" s="2">
        <f t="shared" si="5"/>
        <v>-0.5899810272653937</v>
      </c>
      <c r="L10">
        <f t="shared" si="6"/>
        <v>5.4401858952609052E-2</v>
      </c>
      <c r="N10" s="8"/>
      <c r="O10" s="9"/>
      <c r="P10" s="11"/>
      <c r="Q10" s="9"/>
      <c r="R10" s="5"/>
    </row>
    <row r="11" spans="1:19">
      <c r="B11">
        <v>34.5</v>
      </c>
      <c r="C11">
        <v>1052</v>
      </c>
      <c r="E11" s="2">
        <f t="shared" si="0"/>
        <v>-8.5333333333333314</v>
      </c>
      <c r="F11" s="2">
        <f t="shared" si="1"/>
        <v>72.817777777777749</v>
      </c>
      <c r="G11" s="2">
        <f t="shared" si="2"/>
        <v>-183.08333333333326</v>
      </c>
      <c r="H11">
        <f t="shared" si="3"/>
        <v>33519.506944444416</v>
      </c>
      <c r="J11" s="2">
        <f t="shared" si="4"/>
        <v>-1.242401762291456</v>
      </c>
      <c r="K11" s="2">
        <f t="shared" si="5"/>
        <v>-0.97238433375999278</v>
      </c>
      <c r="L11">
        <f t="shared" si="6"/>
        <v>1.2080920098880183</v>
      </c>
      <c r="N11" s="8"/>
      <c r="O11" s="9"/>
      <c r="P11" s="10"/>
      <c r="R11" s="5"/>
    </row>
    <row r="12" spans="1:19">
      <c r="B12">
        <v>51.1</v>
      </c>
      <c r="C12">
        <v>1347</v>
      </c>
      <c r="E12" s="2">
        <f t="shared" si="0"/>
        <v>8.06666666666667</v>
      </c>
      <c r="F12" s="2">
        <f t="shared" si="1"/>
        <v>65.071111111111165</v>
      </c>
      <c r="G12" s="2">
        <f t="shared" si="2"/>
        <v>111.91666666666674</v>
      </c>
      <c r="H12">
        <f t="shared" si="3"/>
        <v>12525.340277777796</v>
      </c>
      <c r="J12" s="2">
        <f t="shared" si="4"/>
        <v>1.1744579159161428</v>
      </c>
      <c r="K12" s="2">
        <f t="shared" si="5"/>
        <v>0.5944069914609339</v>
      </c>
      <c r="L12">
        <f t="shared" si="6"/>
        <v>0.69810599639719295</v>
      </c>
      <c r="N12" s="8"/>
      <c r="O12" s="9"/>
      <c r="P12" s="10"/>
    </row>
    <row r="13" spans="1:19">
      <c r="B13">
        <v>41.2</v>
      </c>
      <c r="C13">
        <v>1204</v>
      </c>
      <c r="E13" s="2">
        <f>B13-$B$15</f>
        <v>-1.8333333333333286</v>
      </c>
      <c r="F13" s="2">
        <f t="shared" si="1"/>
        <v>3.3611111111110938</v>
      </c>
      <c r="G13" s="2">
        <f t="shared" si="2"/>
        <v>-31.083333333333258</v>
      </c>
      <c r="H13">
        <f t="shared" si="3"/>
        <v>966.17361111110642</v>
      </c>
      <c r="J13" s="2">
        <f t="shared" si="4"/>
        <v>-0.26692225361730437</v>
      </c>
      <c r="K13" s="2">
        <f t="shared" si="5"/>
        <v>-0.165088464493617</v>
      </c>
      <c r="L13">
        <f t="shared" si="6"/>
        <v>4.4065784988856584E-2</v>
      </c>
      <c r="N13" s="8"/>
      <c r="O13" s="9"/>
      <c r="P13" s="10"/>
    </row>
    <row r="14" spans="1:19">
      <c r="F14" s="2">
        <f>SUM(F2:F13)</f>
        <v>518.92666666666662</v>
      </c>
      <c r="H14">
        <f>SUM(H2:H13)</f>
        <v>389954.91666666669</v>
      </c>
      <c r="L14" s="2">
        <f>SUM(L2:L13)</f>
        <v>9.6409794336263683</v>
      </c>
      <c r="N14" s="10" t="s">
        <v>18</v>
      </c>
      <c r="O14" s="9" t="s">
        <v>45</v>
      </c>
      <c r="P14" s="10"/>
      <c r="Q14" s="7">
        <v>1230</v>
      </c>
    </row>
    <row r="15" spans="1:19">
      <c r="A15" t="s">
        <v>12</v>
      </c>
      <c r="B15" s="2">
        <f>AVERAGE(B2:B13)</f>
        <v>43.033333333333331</v>
      </c>
      <c r="C15" s="2">
        <f>AVERAGE(C2:C13)</f>
        <v>1235.0833333333333</v>
      </c>
      <c r="E15" t="s">
        <v>13</v>
      </c>
      <c r="F15" s="2">
        <f>F14/($D$20-1)</f>
        <v>47.175151515151512</v>
      </c>
      <c r="H15" s="2">
        <f>H14/($D$20-1)</f>
        <v>35450.446969696968</v>
      </c>
      <c r="K15" t="s">
        <v>11</v>
      </c>
      <c r="L15" s="2">
        <f>L14/($D$20-1)</f>
        <v>0.87645267578421526</v>
      </c>
      <c r="N15" s="5" t="s">
        <v>17</v>
      </c>
      <c r="O15" s="7">
        <v>37.15</v>
      </c>
      <c r="Q15" s="7">
        <v>1070</v>
      </c>
    </row>
    <row r="16" spans="1:19">
      <c r="A16" t="s">
        <v>10</v>
      </c>
      <c r="B16" s="2">
        <f>STDEV(B2:B13)</f>
        <v>6.8684169584520571</v>
      </c>
      <c r="C16" s="2">
        <f>STDEV(C2:C13)</f>
        <v>188.2828908044942</v>
      </c>
      <c r="E16" t="s">
        <v>10</v>
      </c>
      <c r="F16" s="2">
        <f>SQRT(F15)</f>
        <v>6.8684169584520358</v>
      </c>
      <c r="H16" s="2">
        <f>SQRT(H15)</f>
        <v>188.28289080449389</v>
      </c>
      <c r="K16" t="s">
        <v>22</v>
      </c>
      <c r="L16" s="2">
        <f>L15*L15</f>
        <v>0.7681692928893108</v>
      </c>
      <c r="N16" s="5" t="s">
        <v>19</v>
      </c>
      <c r="O16" s="7">
        <v>50.075000000000003</v>
      </c>
      <c r="Q16" s="12">
        <v>1412.5</v>
      </c>
    </row>
    <row r="17" spans="4:17">
      <c r="N17" t="s">
        <v>20</v>
      </c>
      <c r="O17" s="7">
        <v>33.1</v>
      </c>
      <c r="Q17" s="7">
        <v>913</v>
      </c>
    </row>
    <row r="18" spans="4:17">
      <c r="N18" t="s">
        <v>21</v>
      </c>
      <c r="O18" s="7">
        <v>54.6</v>
      </c>
      <c r="Q18" s="7">
        <v>1502</v>
      </c>
    </row>
    <row r="19" spans="4:17">
      <c r="D19" s="1" t="s">
        <v>6</v>
      </c>
    </row>
    <row r="20" spans="4:17">
      <c r="D20">
        <v>12</v>
      </c>
    </row>
    <row r="43" spans="1:13">
      <c r="A43" s="1" t="s">
        <v>23</v>
      </c>
      <c r="B43">
        <v>36.1</v>
      </c>
      <c r="C43">
        <v>54.6</v>
      </c>
      <c r="D43">
        <v>48.5</v>
      </c>
      <c r="E43">
        <v>42</v>
      </c>
      <c r="F43">
        <v>50.6</v>
      </c>
      <c r="G43">
        <v>42</v>
      </c>
      <c r="H43">
        <v>40.299999999999997</v>
      </c>
      <c r="I43">
        <v>33.1</v>
      </c>
      <c r="J43">
        <v>42.4</v>
      </c>
      <c r="K43">
        <v>34.5</v>
      </c>
      <c r="L43">
        <v>51.1</v>
      </c>
      <c r="M43">
        <v>41.2</v>
      </c>
    </row>
    <row r="44" spans="1:13">
      <c r="A44" s="1" t="s">
        <v>24</v>
      </c>
      <c r="B44">
        <v>995</v>
      </c>
      <c r="C44">
        <v>1425</v>
      </c>
      <c r="D44">
        <v>1396</v>
      </c>
      <c r="E44">
        <v>1418</v>
      </c>
      <c r="F44">
        <v>1502</v>
      </c>
      <c r="G44">
        <v>1256</v>
      </c>
      <c r="H44">
        <v>1189</v>
      </c>
      <c r="I44">
        <v>913</v>
      </c>
      <c r="J44">
        <v>1124</v>
      </c>
      <c r="K44">
        <v>1052</v>
      </c>
      <c r="L44">
        <v>1347</v>
      </c>
      <c r="M44">
        <v>1204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9"/>
  <sheetViews>
    <sheetView topLeftCell="A7" workbookViewId="0">
      <selection activeCell="B23" sqref="B23"/>
    </sheetView>
  </sheetViews>
  <sheetFormatPr baseColWidth="10" defaultRowHeight="15" x14ac:dyDescent="0"/>
  <cols>
    <col min="2" max="2" width="11.83203125" bestFit="1" customWidth="1"/>
    <col min="5" max="5" width="16.1640625" customWidth="1"/>
    <col min="6" max="6" width="15" customWidth="1"/>
    <col min="7" max="7" width="14" customWidth="1"/>
    <col min="8" max="8" width="16.1640625" customWidth="1"/>
    <col min="10" max="10" width="15.5" customWidth="1"/>
    <col min="11" max="11" width="15.6640625" customWidth="1"/>
    <col min="12" max="12" width="11.83203125" bestFit="1" customWidth="1"/>
    <col min="15" max="15" width="8" customWidth="1"/>
    <col min="17" max="17" width="5.6640625" customWidth="1"/>
  </cols>
  <sheetData>
    <row r="1" spans="1:18">
      <c r="B1" s="1" t="s">
        <v>47</v>
      </c>
      <c r="C1" s="1" t="s">
        <v>53</v>
      </c>
      <c r="E1" s="1" t="s">
        <v>0</v>
      </c>
      <c r="F1" s="1" t="s">
        <v>2</v>
      </c>
      <c r="G1" s="1" t="s">
        <v>1</v>
      </c>
      <c r="H1" s="1" t="s">
        <v>3</v>
      </c>
      <c r="J1" s="1" t="s">
        <v>7</v>
      </c>
      <c r="K1" s="1" t="s">
        <v>8</v>
      </c>
      <c r="L1" s="1" t="s">
        <v>9</v>
      </c>
      <c r="N1" s="6" t="s">
        <v>14</v>
      </c>
      <c r="O1" s="4" t="s">
        <v>54</v>
      </c>
      <c r="Q1" s="1" t="s">
        <v>50</v>
      </c>
    </row>
    <row r="2" spans="1:18">
      <c r="B2">
        <v>1</v>
      </c>
      <c r="C2">
        <v>12</v>
      </c>
      <c r="E2" s="2">
        <f>B2-$B$15</f>
        <v>-1.0833333333333335</v>
      </c>
      <c r="F2" s="2">
        <f>E2*E2</f>
        <v>1.1736111111111114</v>
      </c>
      <c r="G2" s="2">
        <f>C2-$C$15</f>
        <v>-12.75</v>
      </c>
      <c r="H2">
        <f>G2*G2</f>
        <v>162.5625</v>
      </c>
      <c r="J2" s="2">
        <f>E2/$F$16</f>
        <v>-0.9302990048157993</v>
      </c>
      <c r="K2" s="2">
        <f>G2/$H$16</f>
        <v>-0.73901050047593897</v>
      </c>
      <c r="L2">
        <f>J2*K2</f>
        <v>0.68750073314119176</v>
      </c>
    </row>
    <row r="3" spans="1:18">
      <c r="B3">
        <v>3</v>
      </c>
      <c r="C3">
        <v>43</v>
      </c>
      <c r="E3" s="2">
        <f t="shared" ref="E3:E13" si="0">B3-$B$15</f>
        <v>0.91666666666666652</v>
      </c>
      <c r="F3" s="2">
        <f t="shared" ref="F3:F13" si="1">E3*E3</f>
        <v>0.84027777777777746</v>
      </c>
      <c r="G3" s="2">
        <f t="shared" ref="G3:G13" si="2">C3-$C$15</f>
        <v>18.25</v>
      </c>
      <c r="H3">
        <f t="shared" ref="H3:H13" si="3">G3*G3</f>
        <v>333.0625</v>
      </c>
      <c r="J3" s="2">
        <f t="shared" ref="J3:J13" si="4">E3/$F$16</f>
        <v>0.78717608099798375</v>
      </c>
      <c r="K3" s="2">
        <f t="shared" ref="K3:K13" si="5">G3/$H$16</f>
        <v>1.0577993438185009</v>
      </c>
      <c r="L3">
        <f t="shared" ref="L3:L13" si="6">J3*K3</f>
        <v>0.83267434194928636</v>
      </c>
      <c r="N3" s="7">
        <v>0</v>
      </c>
      <c r="O3" s="13">
        <v>89</v>
      </c>
    </row>
    <row r="4" spans="1:18">
      <c r="B4">
        <v>1</v>
      </c>
      <c r="C4">
        <v>11</v>
      </c>
      <c r="E4" s="2">
        <f t="shared" si="0"/>
        <v>-1.0833333333333335</v>
      </c>
      <c r="F4" s="2">
        <f t="shared" si="1"/>
        <v>1.1736111111111114</v>
      </c>
      <c r="G4" s="2">
        <f t="shared" si="2"/>
        <v>-13.75</v>
      </c>
      <c r="H4">
        <f t="shared" si="3"/>
        <v>189.0625</v>
      </c>
      <c r="J4" s="2">
        <f t="shared" si="4"/>
        <v>-0.9302990048157993</v>
      </c>
      <c r="K4" s="2">
        <f t="shared" si="5"/>
        <v>-0.79697210835640475</v>
      </c>
      <c r="L4">
        <f t="shared" si="6"/>
        <v>0.74142235926991273</v>
      </c>
      <c r="N4" s="7">
        <v>1</v>
      </c>
      <c r="O4" s="13">
        <v>12346</v>
      </c>
    </row>
    <row r="5" spans="1:18">
      <c r="B5">
        <v>2</v>
      </c>
      <c r="C5">
        <v>27</v>
      </c>
      <c r="E5" s="2">
        <f t="shared" si="0"/>
        <v>-8.3333333333333481E-2</v>
      </c>
      <c r="F5" s="2">
        <f t="shared" si="1"/>
        <v>6.9444444444444692E-3</v>
      </c>
      <c r="G5" s="2">
        <f t="shared" si="2"/>
        <v>2.25</v>
      </c>
      <c r="H5">
        <f t="shared" si="3"/>
        <v>5.0625</v>
      </c>
      <c r="J5" s="2">
        <f t="shared" si="4"/>
        <v>-7.1561461908907747E-2</v>
      </c>
      <c r="K5" s="2">
        <f t="shared" si="5"/>
        <v>0.13041361773104806</v>
      </c>
      <c r="L5">
        <f t="shared" si="6"/>
        <v>-9.3325891376632528E-3</v>
      </c>
      <c r="N5" s="7">
        <v>2</v>
      </c>
      <c r="O5" s="13">
        <v>7</v>
      </c>
    </row>
    <row r="6" spans="1:18">
      <c r="B6">
        <v>3</v>
      </c>
      <c r="C6">
        <v>40</v>
      </c>
      <c r="E6" s="2">
        <f t="shared" si="0"/>
        <v>0.91666666666666652</v>
      </c>
      <c r="F6" s="2">
        <f t="shared" si="1"/>
        <v>0.84027777777777746</v>
      </c>
      <c r="G6" s="2">
        <f t="shared" si="2"/>
        <v>15.25</v>
      </c>
      <c r="H6">
        <f t="shared" si="3"/>
        <v>232.5625</v>
      </c>
      <c r="J6" s="2">
        <f t="shared" si="4"/>
        <v>0.78717608099798375</v>
      </c>
      <c r="K6" s="2">
        <f t="shared" si="5"/>
        <v>0.88391452017710348</v>
      </c>
      <c r="L6">
        <f t="shared" si="6"/>
        <v>0.69579636793022559</v>
      </c>
      <c r="N6" s="7">
        <v>3</v>
      </c>
      <c r="O6" s="13"/>
    </row>
    <row r="7" spans="1:18">
      <c r="B7">
        <v>1</v>
      </c>
      <c r="C7">
        <v>8</v>
      </c>
      <c r="E7" s="2">
        <f t="shared" si="0"/>
        <v>-1.0833333333333335</v>
      </c>
      <c r="F7" s="2">
        <f t="shared" si="1"/>
        <v>1.1736111111111114</v>
      </c>
      <c r="G7" s="2">
        <f t="shared" si="2"/>
        <v>-16.75</v>
      </c>
      <c r="H7">
        <f t="shared" si="3"/>
        <v>280.5625</v>
      </c>
      <c r="J7" s="2">
        <f t="shared" si="4"/>
        <v>-0.9302990048157993</v>
      </c>
      <c r="K7" s="2">
        <f t="shared" si="5"/>
        <v>-0.97085693199780221</v>
      </c>
      <c r="L7">
        <f t="shared" si="6"/>
        <v>0.90318723765607556</v>
      </c>
      <c r="N7" s="7">
        <v>4</v>
      </c>
      <c r="O7" s="13" t="s">
        <v>49</v>
      </c>
    </row>
    <row r="8" spans="1:18">
      <c r="B8">
        <v>2</v>
      </c>
      <c r="C8">
        <v>14</v>
      </c>
      <c r="E8" s="2">
        <f t="shared" si="0"/>
        <v>-8.3333333333333481E-2</v>
      </c>
      <c r="F8" s="2">
        <f t="shared" si="1"/>
        <v>6.9444444444444692E-3</v>
      </c>
      <c r="G8" s="2">
        <f t="shared" si="2"/>
        <v>-10.75</v>
      </c>
      <c r="H8">
        <f t="shared" si="3"/>
        <v>115.5625</v>
      </c>
      <c r="J8" s="2">
        <f t="shared" si="4"/>
        <v>-7.1561461908907747E-2</v>
      </c>
      <c r="K8" s="2">
        <f t="shared" si="5"/>
        <v>-0.62308728471500741</v>
      </c>
      <c r="L8">
        <f t="shared" si="6"/>
        <v>4.4589036991057762E-2</v>
      </c>
      <c r="N8" s="7">
        <v>5</v>
      </c>
      <c r="O8" s="13" t="s">
        <v>48</v>
      </c>
    </row>
    <row r="9" spans="1:18">
      <c r="B9">
        <v>1</v>
      </c>
      <c r="C9">
        <v>16</v>
      </c>
      <c r="E9" s="2">
        <f t="shared" si="0"/>
        <v>-1.0833333333333335</v>
      </c>
      <c r="F9" s="2">
        <f t="shared" si="1"/>
        <v>1.1736111111111114</v>
      </c>
      <c r="G9" s="2">
        <f t="shared" si="2"/>
        <v>-8.75</v>
      </c>
      <c r="H9">
        <f t="shared" si="3"/>
        <v>76.5625</v>
      </c>
      <c r="J9" s="2">
        <f t="shared" si="4"/>
        <v>-0.9302990048157993</v>
      </c>
      <c r="K9" s="2">
        <f t="shared" si="5"/>
        <v>-0.50716406895407573</v>
      </c>
      <c r="L9">
        <f t="shared" si="6"/>
        <v>0.47181422862630806</v>
      </c>
      <c r="O9" s="9"/>
      <c r="P9" s="5"/>
    </row>
    <row r="10" spans="1:18">
      <c r="B10">
        <v>4</v>
      </c>
      <c r="C10">
        <v>54</v>
      </c>
      <c r="E10" s="2">
        <f t="shared" si="0"/>
        <v>1.9166666666666665</v>
      </c>
      <c r="F10" s="2">
        <f t="shared" si="1"/>
        <v>3.6736111111111107</v>
      </c>
      <c r="G10" s="2">
        <f t="shared" si="2"/>
        <v>29.25</v>
      </c>
      <c r="H10">
        <f t="shared" si="3"/>
        <v>855.5625</v>
      </c>
      <c r="J10" s="2">
        <f t="shared" si="4"/>
        <v>1.6459136239048753</v>
      </c>
      <c r="K10" s="2">
        <f t="shared" si="5"/>
        <v>1.6953770305036246</v>
      </c>
      <c r="L10">
        <f t="shared" si="6"/>
        <v>2.790444152161307</v>
      </c>
      <c r="O10" s="9"/>
      <c r="P10" s="5"/>
    </row>
    <row r="11" spans="1:18">
      <c r="B11">
        <v>1</v>
      </c>
      <c r="C11">
        <v>9</v>
      </c>
      <c r="E11" s="2">
        <f t="shared" si="0"/>
        <v>-1.0833333333333335</v>
      </c>
      <c r="F11" s="2">
        <f t="shared" si="1"/>
        <v>1.1736111111111114</v>
      </c>
      <c r="G11" s="2">
        <f t="shared" si="2"/>
        <v>-15.75</v>
      </c>
      <c r="H11">
        <f t="shared" si="3"/>
        <v>248.0625</v>
      </c>
      <c r="J11" s="2">
        <f t="shared" si="4"/>
        <v>-0.9302990048157993</v>
      </c>
      <c r="K11" s="2">
        <f t="shared" si="5"/>
        <v>-0.91289532411733643</v>
      </c>
      <c r="L11">
        <f t="shared" si="6"/>
        <v>0.84926561152735458</v>
      </c>
      <c r="N11" s="8"/>
      <c r="O11" s="9"/>
      <c r="P11" s="10"/>
      <c r="R11" s="5"/>
    </row>
    <row r="12" spans="1:18">
      <c r="B12">
        <v>2</v>
      </c>
      <c r="C12">
        <v>13</v>
      </c>
      <c r="E12" s="2">
        <f t="shared" si="0"/>
        <v>-8.3333333333333481E-2</v>
      </c>
      <c r="F12" s="2">
        <f t="shared" si="1"/>
        <v>6.9444444444444692E-3</v>
      </c>
      <c r="G12" s="2">
        <f t="shared" si="2"/>
        <v>-11.75</v>
      </c>
      <c r="H12">
        <f t="shared" si="3"/>
        <v>138.0625</v>
      </c>
      <c r="J12" s="2">
        <f t="shared" si="4"/>
        <v>-7.1561461908907747E-2</v>
      </c>
      <c r="K12" s="2">
        <f t="shared" si="5"/>
        <v>-0.68104889259547319</v>
      </c>
      <c r="L12">
        <f t="shared" si="6"/>
        <v>4.8736854385574756E-2</v>
      </c>
      <c r="N12" s="8"/>
      <c r="O12" s="9"/>
      <c r="P12" s="10"/>
    </row>
    <row r="13" spans="1:18">
      <c r="B13">
        <v>4</v>
      </c>
      <c r="C13">
        <v>50</v>
      </c>
      <c r="E13" s="2">
        <f t="shared" si="0"/>
        <v>1.9166666666666665</v>
      </c>
      <c r="F13" s="2">
        <f t="shared" si="1"/>
        <v>3.6736111111111107</v>
      </c>
      <c r="G13" s="2">
        <f t="shared" si="2"/>
        <v>25.25</v>
      </c>
      <c r="H13">
        <f t="shared" si="3"/>
        <v>637.5625</v>
      </c>
      <c r="J13" s="2">
        <f t="shared" si="4"/>
        <v>1.6459136239048753</v>
      </c>
      <c r="K13" s="2">
        <f t="shared" si="5"/>
        <v>1.4635305989817615</v>
      </c>
      <c r="L13">
        <f t="shared" si="6"/>
        <v>2.4088449518657438</v>
      </c>
      <c r="N13" s="8"/>
      <c r="O13" s="9"/>
      <c r="P13" s="10"/>
    </row>
    <row r="14" spans="1:18">
      <c r="F14" s="2">
        <f>SUM(F2:F13)</f>
        <v>14.916666666666666</v>
      </c>
      <c r="H14">
        <f>SUM(H2:H13)</f>
        <v>3274.25</v>
      </c>
      <c r="L14" s="2">
        <f>SUM(L2:L13)</f>
        <v>10.464943286366376</v>
      </c>
      <c r="N14" s="10" t="s">
        <v>18</v>
      </c>
      <c r="O14" s="9" t="s">
        <v>31</v>
      </c>
      <c r="P14" s="10"/>
      <c r="Q14" s="7">
        <v>15</v>
      </c>
    </row>
    <row r="15" spans="1:18">
      <c r="A15" t="s">
        <v>12</v>
      </c>
      <c r="B15" s="2">
        <f>AVERAGE(B2:B13)</f>
        <v>2.0833333333333335</v>
      </c>
      <c r="C15" s="2">
        <f>AVERAGE(C2:C13)</f>
        <v>24.75</v>
      </c>
      <c r="E15" t="s">
        <v>13</v>
      </c>
      <c r="F15" s="2">
        <f>F14/($D$20-1)</f>
        <v>1.356060606060606</v>
      </c>
      <c r="H15" s="2">
        <f>H14/($D$20-1)</f>
        <v>297.65909090909093</v>
      </c>
      <c r="K15" t="s">
        <v>11</v>
      </c>
      <c r="L15" s="2">
        <f>L14/($D$20-1)</f>
        <v>0.95135848057876149</v>
      </c>
      <c r="N15" s="5" t="s">
        <v>17</v>
      </c>
      <c r="O15" s="7">
        <v>1</v>
      </c>
      <c r="Q15" s="7">
        <v>11.25</v>
      </c>
    </row>
    <row r="16" spans="1:18">
      <c r="A16" t="s">
        <v>10</v>
      </c>
      <c r="B16" s="2">
        <f>STDEV(B2:B13)</f>
        <v>1.1645001528813148</v>
      </c>
      <c r="C16" s="2">
        <f>STDEV(C2:C13)</f>
        <v>17.25279950932865</v>
      </c>
      <c r="E16" t="s">
        <v>10</v>
      </c>
      <c r="F16" s="2">
        <f>SQRT(F15)</f>
        <v>1.164500152881315</v>
      </c>
      <c r="H16" s="2">
        <f>SQRT(H15)</f>
        <v>17.25279950932865</v>
      </c>
      <c r="K16" t="s">
        <v>22</v>
      </c>
      <c r="L16" s="2">
        <f>L15*L15</f>
        <v>0.90508295856912968</v>
      </c>
      <c r="N16" s="5" t="s">
        <v>19</v>
      </c>
      <c r="O16" s="7">
        <v>3</v>
      </c>
      <c r="Q16" s="7">
        <v>42.25</v>
      </c>
    </row>
    <row r="17" spans="1:17">
      <c r="N17" t="s">
        <v>20</v>
      </c>
      <c r="O17" s="7">
        <v>1</v>
      </c>
      <c r="Q17" s="7">
        <v>8</v>
      </c>
    </row>
    <row r="18" spans="1:17">
      <c r="N18" t="s">
        <v>21</v>
      </c>
      <c r="O18" s="7">
        <v>4</v>
      </c>
      <c r="Q18" s="7">
        <v>54</v>
      </c>
    </row>
    <row r="19" spans="1:17">
      <c r="D19" s="1" t="s">
        <v>6</v>
      </c>
    </row>
    <row r="20" spans="1:17">
      <c r="D20">
        <v>12</v>
      </c>
    </row>
    <row r="21" spans="1:17">
      <c r="A21" t="s">
        <v>55</v>
      </c>
      <c r="B21">
        <f>L15*C16/B16</f>
        <v>14.094972067039111</v>
      </c>
    </row>
    <row r="22" spans="1:17">
      <c r="A22" t="s">
        <v>56</v>
      </c>
      <c r="B22">
        <f>C15-B21*B15</f>
        <v>-4.614525139664817</v>
      </c>
    </row>
    <row r="28" spans="1:17">
      <c r="A28" s="1" t="s">
        <v>47</v>
      </c>
      <c r="B28">
        <v>1</v>
      </c>
      <c r="C28">
        <v>3</v>
      </c>
      <c r="D28">
        <v>1</v>
      </c>
      <c r="E28">
        <v>2</v>
      </c>
      <c r="F28">
        <v>3</v>
      </c>
      <c r="G28">
        <v>1</v>
      </c>
      <c r="H28">
        <v>2</v>
      </c>
      <c r="I28">
        <v>1</v>
      </c>
      <c r="J28">
        <v>4</v>
      </c>
      <c r="K28">
        <v>1</v>
      </c>
      <c r="L28">
        <v>2</v>
      </c>
      <c r="M28">
        <v>4</v>
      </c>
    </row>
    <row r="29" spans="1:17">
      <c r="A29" s="1" t="s">
        <v>53</v>
      </c>
      <c r="B29">
        <v>12</v>
      </c>
      <c r="C29">
        <v>43</v>
      </c>
      <c r="D29">
        <v>11</v>
      </c>
      <c r="E29">
        <v>27</v>
      </c>
      <c r="F29">
        <v>40</v>
      </c>
      <c r="G29">
        <v>8</v>
      </c>
      <c r="H29">
        <v>14</v>
      </c>
      <c r="I29">
        <v>16</v>
      </c>
      <c r="J29">
        <v>54</v>
      </c>
      <c r="K29">
        <v>9</v>
      </c>
      <c r="L29">
        <v>13</v>
      </c>
      <c r="M29">
        <v>50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"/>
  <sheetViews>
    <sheetView workbookViewId="0">
      <selection activeCell="I9" sqref="I9:P10"/>
    </sheetView>
  </sheetViews>
  <sheetFormatPr baseColWidth="10" defaultRowHeight="15" x14ac:dyDescent="0"/>
  <sheetData>
    <row r="1" spans="1:16">
      <c r="A1" t="s">
        <v>57</v>
      </c>
    </row>
    <row r="2" spans="1:16">
      <c r="A2">
        <v>36.78</v>
      </c>
      <c r="B2">
        <v>37.020000000000003</v>
      </c>
      <c r="C2">
        <v>36.520000000000003</v>
      </c>
      <c r="D2">
        <v>36.11</v>
      </c>
      <c r="E2">
        <v>36.03</v>
      </c>
      <c r="F2">
        <v>35.450000000000003</v>
      </c>
      <c r="G2">
        <v>38.130000000000003</v>
      </c>
      <c r="H2">
        <v>37.1</v>
      </c>
    </row>
    <row r="3" spans="1:16">
      <c r="A3">
        <v>35.17</v>
      </c>
      <c r="B3">
        <v>36.82</v>
      </c>
      <c r="C3">
        <v>36.659999999999997</v>
      </c>
      <c r="D3">
        <v>35.68</v>
      </c>
      <c r="E3">
        <v>36.03</v>
      </c>
      <c r="F3">
        <v>34.57</v>
      </c>
      <c r="G3">
        <v>34.630000000000003</v>
      </c>
    </row>
    <row r="5" spans="1:16">
      <c r="A5">
        <v>36.78</v>
      </c>
    </row>
    <row r="6" spans="1:16">
      <c r="A6">
        <v>37.020000000000003</v>
      </c>
    </row>
    <row r="7" spans="1:16">
      <c r="A7">
        <v>36.520000000000003</v>
      </c>
    </row>
    <row r="8" spans="1:16">
      <c r="A8">
        <v>36.11</v>
      </c>
    </row>
    <row r="9" spans="1:16">
      <c r="A9">
        <v>36.03</v>
      </c>
      <c r="F9" t="s">
        <v>58</v>
      </c>
      <c r="I9">
        <v>35.28</v>
      </c>
      <c r="J9">
        <v>35.520000000000003</v>
      </c>
      <c r="K9">
        <v>35.020000000000003</v>
      </c>
      <c r="L9">
        <v>34.61</v>
      </c>
      <c r="M9">
        <v>34.53</v>
      </c>
      <c r="N9">
        <v>33.950000000000003</v>
      </c>
      <c r="O9">
        <v>36.630000000000003</v>
      </c>
      <c r="P9">
        <v>35.6</v>
      </c>
    </row>
    <row r="10" spans="1:16">
      <c r="A10">
        <v>35.450000000000003</v>
      </c>
      <c r="F10">
        <f>A5-1.5</f>
        <v>35.28</v>
      </c>
      <c r="I10">
        <v>33.67</v>
      </c>
      <c r="J10">
        <v>35.32</v>
      </c>
      <c r="K10">
        <v>35.159999999999997</v>
      </c>
      <c r="L10">
        <v>34.18</v>
      </c>
      <c r="M10">
        <v>34.53</v>
      </c>
      <c r="N10">
        <v>33.07</v>
      </c>
      <c r="O10">
        <v>33.130000000000003</v>
      </c>
    </row>
    <row r="11" spans="1:16">
      <c r="A11">
        <v>38.130000000000003</v>
      </c>
      <c r="F11">
        <f t="shared" ref="F11:F26" si="0">A6-1.5</f>
        <v>35.520000000000003</v>
      </c>
    </row>
    <row r="12" spans="1:16">
      <c r="A12">
        <v>37.1</v>
      </c>
      <c r="F12">
        <f t="shared" si="0"/>
        <v>35.020000000000003</v>
      </c>
    </row>
    <row r="13" spans="1:16">
      <c r="A13">
        <v>35.17</v>
      </c>
      <c r="F13">
        <f t="shared" si="0"/>
        <v>34.61</v>
      </c>
    </row>
    <row r="14" spans="1:16">
      <c r="A14">
        <v>36.82</v>
      </c>
      <c r="F14">
        <f t="shared" si="0"/>
        <v>34.53</v>
      </c>
    </row>
    <row r="15" spans="1:16">
      <c r="A15">
        <v>36.659999999999997</v>
      </c>
      <c r="F15">
        <f t="shared" si="0"/>
        <v>33.950000000000003</v>
      </c>
    </row>
    <row r="16" spans="1:16">
      <c r="A16">
        <v>35.68</v>
      </c>
      <c r="F16">
        <f t="shared" si="0"/>
        <v>36.630000000000003</v>
      </c>
    </row>
    <row r="17" spans="1:6">
      <c r="A17">
        <v>36.03</v>
      </c>
      <c r="F17">
        <f t="shared" si="0"/>
        <v>35.6</v>
      </c>
    </row>
    <row r="18" spans="1:6">
      <c r="A18">
        <v>34.57</v>
      </c>
      <c r="F18">
        <f t="shared" si="0"/>
        <v>33.67</v>
      </c>
    </row>
    <row r="19" spans="1:6">
      <c r="A19">
        <v>34.630000000000003</v>
      </c>
      <c r="F19">
        <f t="shared" si="0"/>
        <v>35.32</v>
      </c>
    </row>
    <row r="20" spans="1:6">
      <c r="F20">
        <f t="shared" si="0"/>
        <v>35.159999999999997</v>
      </c>
    </row>
    <row r="21" spans="1:6">
      <c r="A21" s="15">
        <f>AVERAGE(A5:A19)</f>
        <v>36.180000000000014</v>
      </c>
      <c r="D21" s="15"/>
      <c r="F21">
        <f t="shared" si="0"/>
        <v>34.18</v>
      </c>
    </row>
    <row r="22" spans="1:6">
      <c r="A22" s="2">
        <f>STDEV(A5:A19)</f>
        <v>0.97532412194979723</v>
      </c>
      <c r="D22" s="2"/>
      <c r="F22">
        <f t="shared" si="0"/>
        <v>34.53</v>
      </c>
    </row>
    <row r="23" spans="1:6">
      <c r="F23">
        <f t="shared" si="0"/>
        <v>33.07</v>
      </c>
    </row>
    <row r="24" spans="1:6">
      <c r="F24">
        <f>A19-1.5</f>
        <v>33.130000000000003</v>
      </c>
    </row>
    <row r="26" spans="1:6">
      <c r="F26">
        <f>AVERAGE(F10:F24)</f>
        <v>34.680000000000014</v>
      </c>
    </row>
    <row r="27" spans="1:6">
      <c r="F27">
        <f>STDEV(F10:F24)</f>
        <v>0.97532412194979723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9"/>
  <sheetViews>
    <sheetView tabSelected="1" topLeftCell="A2" workbookViewId="0">
      <selection activeCell="R19" sqref="R19"/>
    </sheetView>
  </sheetViews>
  <sheetFormatPr baseColWidth="10" defaultRowHeight="15" x14ac:dyDescent="0"/>
  <cols>
    <col min="2" max="2" width="11.83203125" bestFit="1" customWidth="1"/>
    <col min="5" max="5" width="16.1640625" customWidth="1"/>
    <col min="6" max="6" width="15" customWidth="1"/>
    <col min="7" max="7" width="14" customWidth="1"/>
    <col min="8" max="8" width="16.1640625" customWidth="1"/>
    <col min="10" max="10" width="15.5" customWidth="1"/>
    <col min="11" max="11" width="15.6640625" customWidth="1"/>
    <col min="12" max="12" width="11.83203125" bestFit="1" customWidth="1"/>
    <col min="15" max="15" width="8" customWidth="1"/>
    <col min="17" max="17" width="5.6640625" customWidth="1"/>
  </cols>
  <sheetData>
    <row r="1" spans="1:18">
      <c r="B1" s="1" t="s">
        <v>47</v>
      </c>
      <c r="C1" s="1" t="s">
        <v>53</v>
      </c>
      <c r="E1" s="1" t="s">
        <v>0</v>
      </c>
      <c r="F1" s="1" t="s">
        <v>2</v>
      </c>
      <c r="G1" s="1" t="s">
        <v>1</v>
      </c>
      <c r="H1" s="1" t="s">
        <v>3</v>
      </c>
      <c r="J1" s="1" t="s">
        <v>7</v>
      </c>
      <c r="K1" s="1" t="s">
        <v>8</v>
      </c>
      <c r="L1" s="1" t="s">
        <v>9</v>
      </c>
      <c r="N1" s="6"/>
      <c r="O1" s="4"/>
      <c r="Q1" s="1"/>
    </row>
    <row r="2" spans="1:18">
      <c r="B2">
        <v>2</v>
      </c>
      <c r="C2">
        <v>16</v>
      </c>
      <c r="E2" s="2">
        <f>B2-$B$15</f>
        <v>-1.0833333333333335</v>
      </c>
      <c r="F2" s="2">
        <f>E2*E2</f>
        <v>1.1736111111111114</v>
      </c>
      <c r="G2" s="2">
        <f>C2-$C$15</f>
        <v>-12.75</v>
      </c>
      <c r="H2">
        <f>G2*G2</f>
        <v>162.5625</v>
      </c>
      <c r="J2" s="2">
        <f>E2/$F$16</f>
        <v>-0.9302990048157993</v>
      </c>
      <c r="K2" s="2">
        <f>G2/$H$16</f>
        <v>-0.73901050047593897</v>
      </c>
      <c r="L2">
        <f>J2*K2</f>
        <v>0.68750073314119176</v>
      </c>
    </row>
    <row r="3" spans="1:18">
      <c r="B3">
        <v>4</v>
      </c>
      <c r="C3">
        <v>47</v>
      </c>
      <c r="E3" s="2">
        <f t="shared" ref="E3:E13" si="0">B3-$B$15</f>
        <v>0.91666666666666652</v>
      </c>
      <c r="F3" s="2">
        <f t="shared" ref="F3:F13" si="1">E3*E3</f>
        <v>0.84027777777777746</v>
      </c>
      <c r="G3" s="2">
        <f t="shared" ref="G3:G13" si="2">C3-$C$15</f>
        <v>18.25</v>
      </c>
      <c r="H3">
        <f t="shared" ref="H3:H13" si="3">G3*G3</f>
        <v>333.0625</v>
      </c>
      <c r="J3" s="2">
        <f t="shared" ref="J3:J13" si="4">E3/$F$16</f>
        <v>0.78717608099798375</v>
      </c>
      <c r="K3" s="2">
        <f t="shared" ref="K3:K13" si="5">G3/$H$16</f>
        <v>1.0577993438185009</v>
      </c>
      <c r="L3">
        <f t="shared" ref="L3:L13" si="6">J3*K3</f>
        <v>0.83267434194928636</v>
      </c>
      <c r="N3" s="7"/>
      <c r="O3" s="13"/>
    </row>
    <row r="4" spans="1:18">
      <c r="B4">
        <v>2</v>
      </c>
      <c r="C4">
        <v>15</v>
      </c>
      <c r="E4" s="2">
        <f t="shared" si="0"/>
        <v>-1.0833333333333335</v>
      </c>
      <c r="F4" s="2">
        <f t="shared" si="1"/>
        <v>1.1736111111111114</v>
      </c>
      <c r="G4" s="2">
        <f t="shared" si="2"/>
        <v>-13.75</v>
      </c>
      <c r="H4">
        <f t="shared" si="3"/>
        <v>189.0625</v>
      </c>
      <c r="J4" s="2">
        <f t="shared" si="4"/>
        <v>-0.9302990048157993</v>
      </c>
      <c r="K4" s="2">
        <f t="shared" si="5"/>
        <v>-0.79697210835640475</v>
      </c>
      <c r="L4">
        <f t="shared" si="6"/>
        <v>0.74142235926991273</v>
      </c>
      <c r="N4" s="7"/>
      <c r="O4" s="13"/>
    </row>
    <row r="5" spans="1:18">
      <c r="B5">
        <v>3</v>
      </c>
      <c r="C5">
        <v>31</v>
      </c>
      <c r="E5" s="2">
        <f t="shared" si="0"/>
        <v>-8.3333333333333481E-2</v>
      </c>
      <c r="F5" s="2">
        <f t="shared" si="1"/>
        <v>6.9444444444444692E-3</v>
      </c>
      <c r="G5" s="2">
        <f t="shared" si="2"/>
        <v>2.25</v>
      </c>
      <c r="H5">
        <f t="shared" si="3"/>
        <v>5.0625</v>
      </c>
      <c r="J5" s="2">
        <f t="shared" si="4"/>
        <v>-7.1561461908907747E-2</v>
      </c>
      <c r="K5" s="2">
        <f t="shared" si="5"/>
        <v>0.13041361773104806</v>
      </c>
      <c r="L5">
        <f t="shared" si="6"/>
        <v>-9.3325891376632528E-3</v>
      </c>
      <c r="N5" s="7"/>
      <c r="O5" s="13"/>
    </row>
    <row r="6" spans="1:18">
      <c r="B6">
        <v>4</v>
      </c>
      <c r="C6">
        <v>44</v>
      </c>
      <c r="E6" s="2">
        <f t="shared" si="0"/>
        <v>0.91666666666666652</v>
      </c>
      <c r="F6" s="2">
        <f t="shared" si="1"/>
        <v>0.84027777777777746</v>
      </c>
      <c r="G6" s="2">
        <f t="shared" si="2"/>
        <v>15.25</v>
      </c>
      <c r="H6">
        <f t="shared" si="3"/>
        <v>232.5625</v>
      </c>
      <c r="J6" s="2">
        <f t="shared" si="4"/>
        <v>0.78717608099798375</v>
      </c>
      <c r="K6" s="2">
        <f t="shared" si="5"/>
        <v>0.88391452017710348</v>
      </c>
      <c r="L6">
        <f t="shared" si="6"/>
        <v>0.69579636793022559</v>
      </c>
      <c r="N6" s="7"/>
      <c r="O6" s="13"/>
    </row>
    <row r="7" spans="1:18">
      <c r="B7">
        <v>2</v>
      </c>
      <c r="C7">
        <v>12</v>
      </c>
      <c r="E7" s="2">
        <f t="shared" si="0"/>
        <v>-1.0833333333333335</v>
      </c>
      <c r="F7" s="2">
        <f t="shared" si="1"/>
        <v>1.1736111111111114</v>
      </c>
      <c r="G7" s="2">
        <f t="shared" si="2"/>
        <v>-16.75</v>
      </c>
      <c r="H7">
        <f t="shared" si="3"/>
        <v>280.5625</v>
      </c>
      <c r="J7" s="2">
        <f t="shared" si="4"/>
        <v>-0.9302990048157993</v>
      </c>
      <c r="K7" s="2">
        <f t="shared" si="5"/>
        <v>-0.97085693199780221</v>
      </c>
      <c r="L7">
        <f t="shared" si="6"/>
        <v>0.90318723765607556</v>
      </c>
      <c r="N7" s="7"/>
      <c r="O7" s="13"/>
    </row>
    <row r="8" spans="1:18">
      <c r="B8">
        <v>3</v>
      </c>
      <c r="C8">
        <v>18</v>
      </c>
      <c r="E8" s="2">
        <f t="shared" si="0"/>
        <v>-8.3333333333333481E-2</v>
      </c>
      <c r="F8" s="2">
        <f t="shared" si="1"/>
        <v>6.9444444444444692E-3</v>
      </c>
      <c r="G8" s="2">
        <f t="shared" si="2"/>
        <v>-10.75</v>
      </c>
      <c r="H8">
        <f t="shared" si="3"/>
        <v>115.5625</v>
      </c>
      <c r="J8" s="2">
        <f t="shared" si="4"/>
        <v>-7.1561461908907747E-2</v>
      </c>
      <c r="K8" s="2">
        <f t="shared" si="5"/>
        <v>-0.62308728471500741</v>
      </c>
      <c r="L8">
        <f t="shared" si="6"/>
        <v>4.4589036991057762E-2</v>
      </c>
      <c r="N8" s="7"/>
      <c r="O8" s="13"/>
    </row>
    <row r="9" spans="1:18">
      <c r="B9">
        <v>2</v>
      </c>
      <c r="C9">
        <v>20</v>
      </c>
      <c r="E9" s="2">
        <f t="shared" si="0"/>
        <v>-1.0833333333333335</v>
      </c>
      <c r="F9" s="2">
        <f t="shared" si="1"/>
        <v>1.1736111111111114</v>
      </c>
      <c r="G9" s="2">
        <f t="shared" si="2"/>
        <v>-8.75</v>
      </c>
      <c r="H9">
        <f t="shared" si="3"/>
        <v>76.5625</v>
      </c>
      <c r="J9" s="2">
        <f t="shared" si="4"/>
        <v>-0.9302990048157993</v>
      </c>
      <c r="K9" s="2">
        <f t="shared" si="5"/>
        <v>-0.50716406895407573</v>
      </c>
      <c r="L9">
        <f t="shared" si="6"/>
        <v>0.47181422862630806</v>
      </c>
      <c r="O9" s="9"/>
      <c r="P9" s="5"/>
    </row>
    <row r="10" spans="1:18">
      <c r="B10">
        <v>5</v>
      </c>
      <c r="C10">
        <v>58</v>
      </c>
      <c r="E10" s="2">
        <f t="shared" si="0"/>
        <v>1.9166666666666665</v>
      </c>
      <c r="F10" s="2">
        <f t="shared" si="1"/>
        <v>3.6736111111111107</v>
      </c>
      <c r="G10" s="2">
        <f t="shared" si="2"/>
        <v>29.25</v>
      </c>
      <c r="H10">
        <f t="shared" si="3"/>
        <v>855.5625</v>
      </c>
      <c r="J10" s="2">
        <f t="shared" si="4"/>
        <v>1.6459136239048753</v>
      </c>
      <c r="K10" s="2">
        <f t="shared" si="5"/>
        <v>1.6953770305036246</v>
      </c>
      <c r="L10">
        <f t="shared" si="6"/>
        <v>2.790444152161307</v>
      </c>
      <c r="O10" s="9"/>
      <c r="P10" s="5"/>
    </row>
    <row r="11" spans="1:18">
      <c r="B11">
        <v>2</v>
      </c>
      <c r="C11">
        <v>13</v>
      </c>
      <c r="E11" s="2">
        <f t="shared" si="0"/>
        <v>-1.0833333333333335</v>
      </c>
      <c r="F11" s="2">
        <f t="shared" si="1"/>
        <v>1.1736111111111114</v>
      </c>
      <c r="G11" s="2">
        <f t="shared" si="2"/>
        <v>-15.75</v>
      </c>
      <c r="H11">
        <f t="shared" si="3"/>
        <v>248.0625</v>
      </c>
      <c r="J11" s="2">
        <f t="shared" si="4"/>
        <v>-0.9302990048157993</v>
      </c>
      <c r="K11" s="2">
        <f t="shared" si="5"/>
        <v>-0.91289532411733643</v>
      </c>
      <c r="L11">
        <f t="shared" si="6"/>
        <v>0.84926561152735458</v>
      </c>
      <c r="N11" s="8"/>
      <c r="O11" s="9"/>
      <c r="P11" s="10"/>
      <c r="R11" s="5"/>
    </row>
    <row r="12" spans="1:18">
      <c r="B12">
        <v>3</v>
      </c>
      <c r="C12">
        <v>17</v>
      </c>
      <c r="E12" s="2">
        <f t="shared" si="0"/>
        <v>-8.3333333333333481E-2</v>
      </c>
      <c r="F12" s="2">
        <f t="shared" si="1"/>
        <v>6.9444444444444692E-3</v>
      </c>
      <c r="G12" s="2">
        <f t="shared" si="2"/>
        <v>-11.75</v>
      </c>
      <c r="H12">
        <f t="shared" si="3"/>
        <v>138.0625</v>
      </c>
      <c r="J12" s="2">
        <f t="shared" si="4"/>
        <v>-7.1561461908907747E-2</v>
      </c>
      <c r="K12" s="2">
        <f t="shared" si="5"/>
        <v>-0.68104889259547319</v>
      </c>
      <c r="L12">
        <f t="shared" si="6"/>
        <v>4.8736854385574756E-2</v>
      </c>
      <c r="N12" s="8"/>
      <c r="O12" s="9"/>
      <c r="P12" s="10"/>
    </row>
    <row r="13" spans="1:18">
      <c r="B13">
        <v>5</v>
      </c>
      <c r="C13">
        <v>54</v>
      </c>
      <c r="E13" s="2">
        <f t="shared" si="0"/>
        <v>1.9166666666666665</v>
      </c>
      <c r="F13" s="2">
        <f t="shared" si="1"/>
        <v>3.6736111111111107</v>
      </c>
      <c r="G13" s="2">
        <f t="shared" si="2"/>
        <v>25.25</v>
      </c>
      <c r="H13">
        <f t="shared" si="3"/>
        <v>637.5625</v>
      </c>
      <c r="J13" s="2">
        <f t="shared" si="4"/>
        <v>1.6459136239048753</v>
      </c>
      <c r="K13" s="2">
        <f t="shared" si="5"/>
        <v>1.4635305989817615</v>
      </c>
      <c r="L13">
        <f t="shared" si="6"/>
        <v>2.4088449518657438</v>
      </c>
      <c r="N13" s="8"/>
      <c r="O13" s="9"/>
      <c r="P13" s="10"/>
    </row>
    <row r="14" spans="1:18">
      <c r="F14" s="2">
        <f>SUM(F2:F13)</f>
        <v>14.916666666666666</v>
      </c>
      <c r="H14">
        <f>SUM(H2:H13)</f>
        <v>3274.25</v>
      </c>
      <c r="L14" s="2">
        <f>SUM(L2:L13)</f>
        <v>10.464943286366376</v>
      </c>
      <c r="N14" s="10"/>
      <c r="O14" s="9"/>
      <c r="P14" s="10"/>
      <c r="Q14" s="7"/>
    </row>
    <row r="15" spans="1:18">
      <c r="A15" t="s">
        <v>12</v>
      </c>
      <c r="B15" s="2">
        <f>AVERAGE(B2:B13)</f>
        <v>3.0833333333333335</v>
      </c>
      <c r="C15" s="2">
        <f>AVERAGE(C2:C13)</f>
        <v>28.75</v>
      </c>
      <c r="E15" t="s">
        <v>13</v>
      </c>
      <c r="F15" s="2">
        <f>F14/($D$20-1)</f>
        <v>1.356060606060606</v>
      </c>
      <c r="H15" s="2">
        <f>H14/($D$20-1)</f>
        <v>297.65909090909093</v>
      </c>
      <c r="K15" t="s">
        <v>11</v>
      </c>
      <c r="L15" s="2">
        <f>L14/($D$20-1)</f>
        <v>0.95135848057876149</v>
      </c>
      <c r="N15" s="5"/>
      <c r="O15" s="7"/>
      <c r="Q15" s="7"/>
    </row>
    <row r="16" spans="1:18">
      <c r="A16" t="s">
        <v>10</v>
      </c>
      <c r="B16" s="2">
        <f>STDEV(B2:B13)</f>
        <v>1.1645001528813153</v>
      </c>
      <c r="C16" s="2">
        <f>STDEV(C2:C13)</f>
        <v>17.25279950932865</v>
      </c>
      <c r="E16" t="s">
        <v>10</v>
      </c>
      <c r="F16" s="2">
        <f>SQRT(F15)</f>
        <v>1.164500152881315</v>
      </c>
      <c r="H16" s="2">
        <f>SQRT(H15)</f>
        <v>17.25279950932865</v>
      </c>
      <c r="K16" t="s">
        <v>22</v>
      </c>
      <c r="L16" s="2">
        <f>L15*L15</f>
        <v>0.90508295856912968</v>
      </c>
      <c r="N16" s="5"/>
      <c r="O16" s="7"/>
      <c r="Q16" s="7"/>
    </row>
    <row r="17" spans="1:17">
      <c r="O17" s="7"/>
      <c r="Q17" s="7"/>
    </row>
    <row r="18" spans="1:17">
      <c r="O18" s="7"/>
      <c r="Q18" s="7"/>
    </row>
    <row r="19" spans="1:17">
      <c r="D19" s="1" t="s">
        <v>6</v>
      </c>
    </row>
    <row r="20" spans="1:17">
      <c r="D20">
        <v>12</v>
      </c>
    </row>
    <row r="21" spans="1:17">
      <c r="A21" t="s">
        <v>55</v>
      </c>
      <c r="B21">
        <f>L15*C16/B16</f>
        <v>14.094972067039105</v>
      </c>
    </row>
    <row r="22" spans="1:17">
      <c r="A22" t="s">
        <v>56</v>
      </c>
      <c r="B22">
        <f>C15-B21*B15</f>
        <v>-14.709497206703908</v>
      </c>
    </row>
    <row r="28" spans="1:17">
      <c r="A28" s="1" t="s">
        <v>47</v>
      </c>
      <c r="B28">
        <v>2</v>
      </c>
      <c r="C28">
        <v>4</v>
      </c>
      <c r="D28">
        <v>2</v>
      </c>
      <c r="E28">
        <v>3</v>
      </c>
      <c r="F28">
        <v>4</v>
      </c>
      <c r="G28">
        <v>2</v>
      </c>
      <c r="H28">
        <v>3</v>
      </c>
      <c r="I28">
        <v>2</v>
      </c>
      <c r="J28">
        <v>5</v>
      </c>
      <c r="K28">
        <v>2</v>
      </c>
      <c r="L28">
        <v>3</v>
      </c>
      <c r="M28">
        <v>5</v>
      </c>
    </row>
    <row r="29" spans="1:17">
      <c r="A29" s="1" t="s">
        <v>53</v>
      </c>
      <c r="B29">
        <v>16</v>
      </c>
      <c r="C29">
        <v>47</v>
      </c>
      <c r="D29">
        <v>15</v>
      </c>
      <c r="E29">
        <v>31</v>
      </c>
      <c r="F29">
        <v>44</v>
      </c>
      <c r="G29">
        <v>12</v>
      </c>
      <c r="H29">
        <v>18</v>
      </c>
      <c r="I29">
        <v>20</v>
      </c>
      <c r="J29">
        <v>58</v>
      </c>
      <c r="K29">
        <v>13</v>
      </c>
      <c r="L29">
        <v>17</v>
      </c>
      <c r="M29">
        <v>54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In-class Case Study</vt:lpstr>
      <vt:lpstr>Case Study 2</vt:lpstr>
      <vt:lpstr>Case Study 3</vt:lpstr>
      <vt:lpstr>Case Study 4</vt:lpstr>
      <vt:lpstr>Case Study 3 (2)</vt:lpstr>
    </vt:vector>
  </TitlesOfParts>
  <Company>Duquesne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Lisa Over</dc:creator>
  <cp:lastModifiedBy>Lisa Over</cp:lastModifiedBy>
  <dcterms:created xsi:type="dcterms:W3CDTF">2015-02-05T01:07:04Z</dcterms:created>
  <dcterms:modified xsi:type="dcterms:W3CDTF">2015-02-12T23:19:07Z</dcterms:modified>
</cp:coreProperties>
</file>