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075"/>
  </bookViews>
  <sheets>
    <sheet name="cover" sheetId="110" r:id="rId1"/>
    <sheet name="index" sheetId="4" r:id="rId2"/>
    <sheet name="factors" sheetId="6" r:id="rId3"/>
    <sheet name="TOTAL" sheetId="7" r:id="rId4"/>
    <sheet name="TITOT" sheetId="8" r:id="rId5"/>
    <sheet name="tipgt" sheetId="9" r:id="rId6"/>
    <sheet name="tipgtele" sheetId="10" r:id="rId7"/>
    <sheet name="tipgtchp" sheetId="11" r:id="rId8"/>
    <sheet name="tidh" sheetId="12" r:id="rId9"/>
    <sheet name="CEN" sheetId="13" r:id="rId10"/>
    <sheet name="cenrf" sheetId="14" r:id="rId11"/>
    <sheet name="cenog" sheetId="15" r:id="rId12"/>
    <sheet name="cennu" sheetId="16" r:id="rId13"/>
    <sheet name="cencm" sheetId="17" r:id="rId14"/>
    <sheet name="cenck" sheetId="18" r:id="rId15"/>
    <sheet name="cenbf" sheetId="19" r:id="rId16"/>
    <sheet name="cengw" sheetId="20" r:id="rId17"/>
    <sheet name="cenpf" sheetId="21" r:id="rId18"/>
    <sheet name="cenbr" sheetId="22" r:id="rId19"/>
    <sheet name="cench" sheetId="23" r:id="rId20"/>
    <sheet name="cencl" sheetId="24" r:id="rId21"/>
    <sheet name="cenlr" sheetId="25" r:id="rId22"/>
    <sheet name="cenbg" sheetId="26" r:id="rId23"/>
    <sheet name="cengl" sheetId="27" r:id="rId24"/>
    <sheet name="cenns" sheetId="28" r:id="rId25"/>
    <sheet name="CF" sheetId="29" r:id="rId26"/>
    <sheet name="CIN" sheetId="30" r:id="rId27"/>
    <sheet name="cisi" sheetId="31" r:id="rId28"/>
    <sheet name="cisb" sheetId="32" r:id="rId29"/>
    <sheet name="cise" sheetId="33" r:id="rId30"/>
    <sheet name="cnfm" sheetId="34" r:id="rId31"/>
    <sheet name="cnfa" sheetId="35" r:id="rId32"/>
    <sheet name="cnfp" sheetId="36" r:id="rId33"/>
    <sheet name="cnfs" sheetId="37" r:id="rId34"/>
    <sheet name="cnfo" sheetId="38" r:id="rId35"/>
    <sheet name="cchi" sheetId="39" r:id="rId36"/>
    <sheet name="cbch" sheetId="40" r:id="rId37"/>
    <sheet name="coch" sheetId="41" r:id="rId38"/>
    <sheet name="cpha" sheetId="42" r:id="rId39"/>
    <sheet name="cnmm" sheetId="43" r:id="rId40"/>
    <sheet name="ccem" sheetId="44" r:id="rId41"/>
    <sheet name="ccer" sheetId="45" r:id="rId42"/>
    <sheet name="cgla" sheetId="46" r:id="rId43"/>
    <sheet name="cppa" sheetId="47" r:id="rId44"/>
    <sheet name="cpul" sheetId="48" r:id="rId45"/>
    <sheet name="cpap" sheetId="49" r:id="rId46"/>
    <sheet name="cprp" sheetId="50" r:id="rId47"/>
    <sheet name="cfbt" sheetId="51" r:id="rId48"/>
    <sheet name="ctre" sheetId="52" r:id="rId49"/>
    <sheet name="cmae" sheetId="53" r:id="rId50"/>
    <sheet name="ctel" sheetId="54" r:id="rId51"/>
    <sheet name="cwwp" sheetId="55" r:id="rId52"/>
    <sheet name="cmiq" sheetId="56" r:id="rId53"/>
    <sheet name="ccon" sheetId="57" r:id="rId54"/>
    <sheet name="cnsi" sheetId="58" r:id="rId55"/>
    <sheet name="CDM" sheetId="59" r:id="rId56"/>
    <sheet name="cres" sheetId="60" r:id="rId57"/>
    <sheet name="cressh" sheetId="61" r:id="rId58"/>
    <sheet name="cressc" sheetId="62" r:id="rId59"/>
    <sheet name="creswh" sheetId="63" r:id="rId60"/>
    <sheet name="cresco" sheetId="64" r:id="rId61"/>
    <sheet name="cresrf" sheetId="65" r:id="rId62"/>
    <sheet name="creswm" sheetId="66" r:id="rId63"/>
    <sheet name="cresdr" sheetId="67" r:id="rId64"/>
    <sheet name="cresdw" sheetId="68" r:id="rId65"/>
    <sheet name="crestv" sheetId="69" r:id="rId66"/>
    <sheet name="cresit" sheetId="70" r:id="rId67"/>
    <sheet name="cresli" sheetId="71" r:id="rId68"/>
    <sheet name="cresoa" sheetId="72" r:id="rId69"/>
    <sheet name="cser" sheetId="73" r:id="rId70"/>
    <sheet name="csersh" sheetId="74" r:id="rId71"/>
    <sheet name="csersc" sheetId="75" r:id="rId72"/>
    <sheet name="cserhw" sheetId="76" r:id="rId73"/>
    <sheet name="cserca" sheetId="77" r:id="rId74"/>
    <sheet name="cserve" sheetId="78" r:id="rId75"/>
    <sheet name="csersl" sheetId="79" r:id="rId76"/>
    <sheet name="cserbl" sheetId="80" r:id="rId77"/>
    <sheet name="csercr" sheetId="81" r:id="rId78"/>
    <sheet name="cserbt" sheetId="82" r:id="rId79"/>
    <sheet name="cserit" sheetId="83" r:id="rId80"/>
    <sheet name="cagr" sheetId="84" r:id="rId81"/>
    <sheet name="CTR" sheetId="85" r:id="rId82"/>
    <sheet name="ctro" sheetId="86" r:id="rId83"/>
    <sheet name="cp2w" sheetId="87" r:id="rId84"/>
    <sheet name="ccar" sheetId="88" r:id="rId85"/>
    <sheet name="cbus" sheetId="89" r:id="rId86"/>
    <sheet name="clcv" sheetId="90" r:id="rId87"/>
    <sheet name="chdv" sheetId="91" r:id="rId88"/>
    <sheet name="ctra" sheetId="92" r:id="rId89"/>
    <sheet name="crtp" sheetId="93" r:id="rId90"/>
    <sheet name="crth" sheetId="94" r:id="rId91"/>
    <sheet name="crtm" sheetId="95" r:id="rId92"/>
    <sheet name="crtf" sheetId="96" r:id="rId93"/>
    <sheet name="ctav" sheetId="97" r:id="rId94"/>
    <sheet name="capd" sheetId="98" r:id="rId95"/>
    <sheet name="capi" sheetId="99" r:id="rId96"/>
    <sheet name="cape" sheetId="100" r:id="rId97"/>
    <sheet name="cafi" sheetId="101" r:id="rId98"/>
    <sheet name="cafe" sheetId="102" r:id="rId99"/>
    <sheet name="ctdn" sheetId="103" r:id="rId100"/>
    <sheet name="cncs" sheetId="104" r:id="rId101"/>
    <sheet name="cniw" sheetId="105" r:id="rId102"/>
    <sheet name="ctpi" sheetId="106" r:id="rId103"/>
    <sheet name="BUN" sheetId="107" r:id="rId104"/>
    <sheet name="buni" sheetId="108" r:id="rId105"/>
    <sheet name="bune" sheetId="109" r:id="rId106"/>
  </sheets>
  <calcPr calcId="145621"/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B37" i="4"/>
  <c r="B44" i="4"/>
  <c r="B101" i="4"/>
  <c r="B14" i="4"/>
  <c r="B31" i="4"/>
  <c r="B39" i="4"/>
  <c r="B102" i="4"/>
  <c r="B36" i="4"/>
  <c r="B107" i="4"/>
  <c r="B23" i="4"/>
  <c r="B71" i="4"/>
  <c r="B52" i="4"/>
  <c r="B68" i="4"/>
  <c r="B54" i="4"/>
  <c r="B34" i="4"/>
  <c r="B93" i="4"/>
  <c r="B67" i="4"/>
  <c r="B69" i="4"/>
  <c r="B16" i="4"/>
  <c r="B85" i="4"/>
  <c r="B46" i="4"/>
  <c r="B97" i="4"/>
  <c r="B90" i="4"/>
  <c r="B51" i="4"/>
  <c r="B88" i="4"/>
  <c r="B94" i="4"/>
  <c r="B105" i="4"/>
  <c r="B98" i="4"/>
  <c r="B55" i="4"/>
  <c r="B45" i="4"/>
  <c r="B96" i="4"/>
  <c r="B9" i="4"/>
  <c r="B59" i="4"/>
  <c r="B42" i="4"/>
  <c r="B35" i="4"/>
  <c r="B73" i="4"/>
  <c r="B3" i="4"/>
  <c r="B19" i="4"/>
  <c r="B95" i="4"/>
  <c r="B104" i="4"/>
  <c r="B100" i="4"/>
  <c r="B81" i="4"/>
  <c r="B58" i="4"/>
  <c r="B43" i="4"/>
  <c r="B99" i="4"/>
  <c r="B79" i="4"/>
  <c r="B20" i="4"/>
  <c r="B66" i="4"/>
  <c r="B65" i="4"/>
  <c r="B61" i="4"/>
  <c r="B6" i="4"/>
  <c r="B32" i="4"/>
  <c r="B5" i="4"/>
  <c r="B27" i="4"/>
  <c r="B56" i="4"/>
  <c r="B38" i="4"/>
  <c r="B29" i="4"/>
  <c r="B80" i="4"/>
  <c r="B13" i="4"/>
  <c r="B91" i="4"/>
  <c r="B77" i="4"/>
  <c r="B53" i="4"/>
  <c r="B30" i="4"/>
  <c r="B74" i="4"/>
  <c r="B21" i="4"/>
  <c r="B60" i="4"/>
  <c r="B28" i="4"/>
  <c r="B92" i="4"/>
  <c r="B8" i="4"/>
  <c r="B62" i="4"/>
  <c r="B40" i="4"/>
  <c r="B86" i="4"/>
  <c r="B83" i="4"/>
  <c r="B10" i="4"/>
  <c r="B63" i="4"/>
  <c r="B87" i="4"/>
  <c r="B49" i="4"/>
  <c r="B11" i="4"/>
  <c r="B18" i="4"/>
  <c r="B89" i="4"/>
  <c r="B17" i="4"/>
  <c r="B4" i="4"/>
  <c r="B64" i="4"/>
  <c r="B48" i="4"/>
  <c r="B22" i="4"/>
  <c r="B24" i="4"/>
  <c r="B26" i="4"/>
  <c r="B25" i="4"/>
  <c r="B70" i="4"/>
  <c r="B78" i="4"/>
  <c r="B33" i="4"/>
  <c r="B50" i="4"/>
  <c r="B76" i="4"/>
  <c r="B106" i="4"/>
  <c r="B41" i="4"/>
  <c r="B7" i="4"/>
  <c r="B15" i="4"/>
  <c r="B12" i="4"/>
  <c r="B75" i="4"/>
  <c r="B47" i="4"/>
  <c r="B72" i="4"/>
  <c r="B84" i="4"/>
  <c r="B82" i="4"/>
  <c r="B57" i="4"/>
</calcChain>
</file>

<file path=xl/sharedStrings.xml><?xml version="1.0" encoding="utf-8"?>
<sst xmlns="http://schemas.openxmlformats.org/spreadsheetml/2006/main" count="14783" uniqueCount="365">
  <si>
    <t>Emissions from Biomass and Renewable wastes</t>
  </si>
  <si>
    <t>Extra-EU</t>
  </si>
  <si>
    <t>Intra-EU</t>
  </si>
  <si>
    <t>International Marine Bunkers</t>
  </si>
  <si>
    <t>Pipeline transport</t>
  </si>
  <si>
    <t>Inland waterways</t>
  </si>
  <si>
    <t>Domestic coastal shipping</t>
  </si>
  <si>
    <t>Domestic Navigation</t>
  </si>
  <si>
    <t>Extra-EU freight aviation</t>
  </si>
  <si>
    <t>Intra-EU freight aviation</t>
  </si>
  <si>
    <t>Extra-EU passenger aviation</t>
  </si>
  <si>
    <t>Intra-EU passenger aviation</t>
  </si>
  <si>
    <t>Domestic aviation</t>
  </si>
  <si>
    <t>Aviation</t>
  </si>
  <si>
    <t>Rail transport - Conventional freight transport</t>
  </si>
  <si>
    <t>Rail transport - Metro</t>
  </si>
  <si>
    <t>Rail transport - High speed trains</t>
  </si>
  <si>
    <t>Rail transport - Conventional passenger transport</t>
  </si>
  <si>
    <t>Rail</t>
  </si>
  <si>
    <t>Road transport - Heavy duty vehicles (trucks and lorries)</t>
  </si>
  <si>
    <t>Road transport - Light commercial vehicles</t>
  </si>
  <si>
    <t>Road transport - Buses and coaches</t>
  </si>
  <si>
    <t>Road transport - Private cars</t>
  </si>
  <si>
    <t>Road transport - Powered 2-wheelers</t>
  </si>
  <si>
    <t>Road</t>
  </si>
  <si>
    <t>Transport</t>
  </si>
  <si>
    <t>Agriculture/Forestry/Fishing</t>
  </si>
  <si>
    <t>Services: ICT and multimedia</t>
  </si>
  <si>
    <t>Services: Miscellaneous building technologies</t>
  </si>
  <si>
    <t>Services: Commercial refrigeration</t>
  </si>
  <si>
    <t>Services: Building lighting</t>
  </si>
  <si>
    <t>Services: Street lighting</t>
  </si>
  <si>
    <t>Services: Ventilation and others</t>
  </si>
  <si>
    <t>Services: Catering</t>
  </si>
  <si>
    <t>Services: Hot water</t>
  </si>
  <si>
    <t>Services: Space cooling</t>
  </si>
  <si>
    <t>Services: Space heating</t>
  </si>
  <si>
    <t>Services</t>
  </si>
  <si>
    <t>Residential: Other appliances</t>
  </si>
  <si>
    <t>Residential: Household lighting</t>
  </si>
  <si>
    <t>Residential: ICT equipment</t>
  </si>
  <si>
    <t>Residential: TV and multimedia</t>
  </si>
  <si>
    <t>Residential: Dishwashers</t>
  </si>
  <si>
    <t>Residential: Clothes dryers</t>
  </si>
  <si>
    <t>Residential: Washing machines</t>
  </si>
  <si>
    <t>Residential: Refrigerators and freezers</t>
  </si>
  <si>
    <t>Residential: Cooking</t>
  </si>
  <si>
    <t>Residential: Water heating</t>
  </si>
  <si>
    <t>Residential: Space cooling</t>
  </si>
  <si>
    <t>Residential: Space heating</t>
  </si>
  <si>
    <t>Residential</t>
  </si>
  <si>
    <t>Other Sectors</t>
  </si>
  <si>
    <t>Non-specified (Industry)</t>
  </si>
  <si>
    <t>Construction</t>
  </si>
  <si>
    <t>Mining and Quarrying</t>
  </si>
  <si>
    <t>Wood and Wood Products</t>
  </si>
  <si>
    <t>Textile and Leather</t>
  </si>
  <si>
    <t>Machinery</t>
  </si>
  <si>
    <t>Transport Equipment</t>
  </si>
  <si>
    <t>Food and Tobacco</t>
  </si>
  <si>
    <t>Printing and reproduction of recorded media</t>
  </si>
  <si>
    <t>Paper production</t>
  </si>
  <si>
    <t>Pulp production</t>
  </si>
  <si>
    <t>Paper, Pulp and Print</t>
  </si>
  <si>
    <t>Glass production</t>
  </si>
  <si>
    <t>Ceramics &amp; other non-metallic minerals</t>
  </si>
  <si>
    <t>Cement</t>
  </si>
  <si>
    <t>Non-Metallic Minerals</t>
  </si>
  <si>
    <t>Basic pharmaceutical products</t>
  </si>
  <si>
    <t>Other chemicals</t>
  </si>
  <si>
    <t>Basic chemicals</t>
  </si>
  <si>
    <t>Chemical and Petrochemical</t>
  </si>
  <si>
    <t>Other non-ferrous metals</t>
  </si>
  <si>
    <t>Aluminium production - Secondary</t>
  </si>
  <si>
    <t>Aluminium production - Primary</t>
  </si>
  <si>
    <t>Alumina production</t>
  </si>
  <si>
    <t>Non-Ferrous Metals</t>
  </si>
  <si>
    <t>Iron and Steel - Electric arc</t>
  </si>
  <si>
    <t>Iron and Steel - Integrated steelworks</t>
  </si>
  <si>
    <t>Iron and Steel</t>
  </si>
  <si>
    <t>Industry</t>
  </si>
  <si>
    <t>Final Energy Consumption</t>
  </si>
  <si>
    <t>Non-specified (Energy)</t>
  </si>
  <si>
    <t>Gas-to-liquids (GTL) plants (energy)</t>
  </si>
  <si>
    <t>Gasification plants for biogas</t>
  </si>
  <si>
    <t>Liquefaction (LNG) / regasification plants</t>
  </si>
  <si>
    <t>Coal Liquefaction Plants</t>
  </si>
  <si>
    <t>Charcoal production plants (Energy)</t>
  </si>
  <si>
    <t>BKB / PB Plants</t>
  </si>
  <si>
    <t>Patent Fuel Plants</t>
  </si>
  <si>
    <t>Gas Works</t>
  </si>
  <si>
    <t>Blast Furnaces</t>
  </si>
  <si>
    <t>Coke Ovens</t>
  </si>
  <si>
    <t>Coal Mines</t>
  </si>
  <si>
    <t>Nuclear industry</t>
  </si>
  <si>
    <t>Oil and gas extraction</t>
  </si>
  <si>
    <t>Petroleum Refineries</t>
  </si>
  <si>
    <t>Energy Sector</t>
  </si>
  <si>
    <t>District Heating Plants</t>
  </si>
  <si>
    <t>CHP Plants</t>
  </si>
  <si>
    <t>Electricity-only Plants</t>
  </si>
  <si>
    <t>Conventional Thermal Power Stations</t>
  </si>
  <si>
    <t>Transformation input</t>
  </si>
  <si>
    <t>Total CO2 emissions from fuel combustion</t>
  </si>
  <si>
    <t>Click on the link to jump to the sheet</t>
  </si>
  <si>
    <t>Emission balances (kt CO2)</t>
  </si>
  <si>
    <t>5548</t>
  </si>
  <si>
    <t>Other liquid biofuels</t>
  </si>
  <si>
    <t>5549</t>
  </si>
  <si>
    <t>Bio jet kerosene</t>
  </si>
  <si>
    <t>5547</t>
  </si>
  <si>
    <t>Biodiesels</t>
  </si>
  <si>
    <t>5546</t>
  </si>
  <si>
    <t>Biogasoline</t>
  </si>
  <si>
    <t>5545</t>
  </si>
  <si>
    <t>Liquid biofuels</t>
  </si>
  <si>
    <t>55431</t>
  </si>
  <si>
    <t>Municipal waste (renewable)</t>
  </si>
  <si>
    <t>5542</t>
  </si>
  <si>
    <t>Biogas</t>
  </si>
  <si>
    <t>5544</t>
  </si>
  <si>
    <t>Charcoal</t>
  </si>
  <si>
    <t>5541</t>
  </si>
  <si>
    <t>Solid biofuels (Wood &amp; Wood waste)</t>
  </si>
  <si>
    <t>5540</t>
  </si>
  <si>
    <t>Biomass and Renewable wastes</t>
  </si>
  <si>
    <t>CO2 emissions not accounted:</t>
  </si>
  <si>
    <t>55432</t>
  </si>
  <si>
    <t>Municipal waste (non-renewable)</t>
  </si>
  <si>
    <t>7100</t>
  </si>
  <si>
    <t>Industrial wastes</t>
  </si>
  <si>
    <t>Wastes (non-renewable)</t>
  </si>
  <si>
    <t>4240</t>
  </si>
  <si>
    <t>Other recovered gases</t>
  </si>
  <si>
    <t>4230</t>
  </si>
  <si>
    <t>Gas Works gas</t>
  </si>
  <si>
    <t>4220</t>
  </si>
  <si>
    <t>Blast Furnace Gas</t>
  </si>
  <si>
    <t>4210</t>
  </si>
  <si>
    <t>Coke Oven Gas</t>
  </si>
  <si>
    <t>4200</t>
  </si>
  <si>
    <t>Derived Gases</t>
  </si>
  <si>
    <t>4100</t>
  </si>
  <si>
    <t>Natural gas</t>
  </si>
  <si>
    <t>4000</t>
  </si>
  <si>
    <t>Gases</t>
  </si>
  <si>
    <t>3295</t>
  </si>
  <si>
    <t>Other Oil Products</t>
  </si>
  <si>
    <t>3286</t>
  </si>
  <si>
    <t>Paraffin Waxes</t>
  </si>
  <si>
    <t>3285</t>
  </si>
  <si>
    <t>Petroleum Coke</t>
  </si>
  <si>
    <t>3283</t>
  </si>
  <si>
    <t>Bitumen</t>
  </si>
  <si>
    <t>3282</t>
  </si>
  <si>
    <t>Lubricants</t>
  </si>
  <si>
    <t>3281</t>
  </si>
  <si>
    <t>White Spirit and SBP</t>
  </si>
  <si>
    <t>3280</t>
  </si>
  <si>
    <t>Other Petroleum Products</t>
  </si>
  <si>
    <t>3270A</t>
  </si>
  <si>
    <t>Residual Fuel Oil</t>
  </si>
  <si>
    <t>3260</t>
  </si>
  <si>
    <t>Gas/Diesel oil (without biofuels)</t>
  </si>
  <si>
    <t>3250</t>
  </si>
  <si>
    <t>Naphtha</t>
  </si>
  <si>
    <t>3244</t>
  </si>
  <si>
    <t>Other Kerosene</t>
  </si>
  <si>
    <t>3247</t>
  </si>
  <si>
    <t>Kerosene Type Jet Fuel</t>
  </si>
  <si>
    <t>3246</t>
  </si>
  <si>
    <t>Gasoline Type Jet Fuel</t>
  </si>
  <si>
    <t>3240</t>
  </si>
  <si>
    <t>Kerosenes - Jet Fuels</t>
  </si>
  <si>
    <t>3235</t>
  </si>
  <si>
    <t>Aviation Gasoline</t>
  </si>
  <si>
    <t>3234</t>
  </si>
  <si>
    <t>Gasoline (without biofuels)</t>
  </si>
  <si>
    <t>3230</t>
  </si>
  <si>
    <t>Motor spirit</t>
  </si>
  <si>
    <t>3220</t>
  </si>
  <si>
    <t>Liquified petroleum gas (LPG)</t>
  </si>
  <si>
    <t>3215</t>
  </si>
  <si>
    <t>Ethane</t>
  </si>
  <si>
    <t>3214</t>
  </si>
  <si>
    <t>Refinery Gas (not. Liquid)</t>
  </si>
  <si>
    <t>3210</t>
  </si>
  <si>
    <t>Refinery gas and Ethane</t>
  </si>
  <si>
    <t>3200</t>
  </si>
  <si>
    <t>All Petroleum Products</t>
  </si>
  <si>
    <t>3193</t>
  </si>
  <si>
    <t>Other Hydrocarbons (without biofuels)</t>
  </si>
  <si>
    <t>3192</t>
  </si>
  <si>
    <t>Additives / Oxygenates</t>
  </si>
  <si>
    <t>3191</t>
  </si>
  <si>
    <t>Refinery Feedstocks</t>
  </si>
  <si>
    <t>3190</t>
  </si>
  <si>
    <t>Feedstocks and other hydrocarbons</t>
  </si>
  <si>
    <t>3106</t>
  </si>
  <si>
    <t>Natural Gas Liquids (NGL)</t>
  </si>
  <si>
    <t>3105</t>
  </si>
  <si>
    <t>Crude Oil without NGL</t>
  </si>
  <si>
    <t>3110</t>
  </si>
  <si>
    <t>Crude oil and NGL</t>
  </si>
  <si>
    <t>3100</t>
  </si>
  <si>
    <t>Crude oil, feedstocks and other hydrocarbons</t>
  </si>
  <si>
    <t>3000</t>
  </si>
  <si>
    <t>Total petroleum products (without biofuels)</t>
  </si>
  <si>
    <t>2410</t>
  </si>
  <si>
    <t>Oil Shale and Oil Sands</t>
  </si>
  <si>
    <t>2330</t>
  </si>
  <si>
    <t>Peat Products</t>
  </si>
  <si>
    <t>2230</t>
  </si>
  <si>
    <t>2310</t>
  </si>
  <si>
    <t>Peat</t>
  </si>
  <si>
    <t>2210</t>
  </si>
  <si>
    <t>Lignite/Brown Coal</t>
  </si>
  <si>
    <t>2200</t>
  </si>
  <si>
    <t>Lignite and Derivatives</t>
  </si>
  <si>
    <t>2130</t>
  </si>
  <si>
    <t>Coal Tar</t>
  </si>
  <si>
    <t>2122</t>
  </si>
  <si>
    <t>Gas Coke</t>
  </si>
  <si>
    <t>2121</t>
  </si>
  <si>
    <t>Coke Oven Coke</t>
  </si>
  <si>
    <t>2120</t>
  </si>
  <si>
    <t>Coke</t>
  </si>
  <si>
    <t>2112</t>
  </si>
  <si>
    <t>Patent Fuels</t>
  </si>
  <si>
    <t>2118</t>
  </si>
  <si>
    <t>Sub-bituminous Coal</t>
  </si>
  <si>
    <t>2117</t>
  </si>
  <si>
    <t>Other Bituminous Coal</t>
  </si>
  <si>
    <t>2116</t>
  </si>
  <si>
    <t>Coking Coal</t>
  </si>
  <si>
    <t>2115</t>
  </si>
  <si>
    <t>Anthracite</t>
  </si>
  <si>
    <t>2111</t>
  </si>
  <si>
    <t>Hard Coal</t>
  </si>
  <si>
    <t>2100</t>
  </si>
  <si>
    <t>Hard coal and derivatives</t>
  </si>
  <si>
    <t>2000</t>
  </si>
  <si>
    <t>Solid Fuels</t>
  </si>
  <si>
    <t>0000</t>
  </si>
  <si>
    <t>All Products</t>
  </si>
  <si>
    <t>Fuel emission factors (kt CO2 / ktoe)</t>
  </si>
  <si>
    <t>B_101000</t>
  </si>
  <si>
    <t>Total CO2 emissions (kt CO2)</t>
  </si>
  <si>
    <t>Transformation input (kt CO2)</t>
  </si>
  <si>
    <t>Conventional Thermal Power Stations (kt CO2)</t>
  </si>
  <si>
    <t>Electricity-only Plants (kt CO2)</t>
  </si>
  <si>
    <t>CHP Plants (kt CO2)</t>
  </si>
  <si>
    <t>District Heating Plants (kt CO2)</t>
  </si>
  <si>
    <t>Energy Sector (kt CO2)</t>
  </si>
  <si>
    <t>Petroleum Refineries (kt CO2)</t>
  </si>
  <si>
    <t>Oil and gas extraction (kt CO2)</t>
  </si>
  <si>
    <t>Nuclear industry (kt CO2)</t>
  </si>
  <si>
    <t>Coal Mines (kt CO2)</t>
  </si>
  <si>
    <t>Coke Ovens (kt CO2)</t>
  </si>
  <si>
    <t>Blast Furnaces (kt CO2)</t>
  </si>
  <si>
    <t>Gas Works (kt CO2)</t>
  </si>
  <si>
    <t>Patent Fuel Plants (kt CO2)</t>
  </si>
  <si>
    <t>BKB / PB Plants (kt CO2)</t>
  </si>
  <si>
    <t>Charcoal production plants (Energy) (kt CO2)</t>
  </si>
  <si>
    <t>Coal Liquefaction Plants (kt CO2)</t>
  </si>
  <si>
    <t>Liquefaction (LNG) / regasification plants (kt CO2)</t>
  </si>
  <si>
    <t>Gasification plants for biogas (kt CO2)</t>
  </si>
  <si>
    <t>Gas-to-liquids (GTL) plants (energy) (kt CO2)</t>
  </si>
  <si>
    <t>Non-specified (Energy) (kt CO2)</t>
  </si>
  <si>
    <t>Final Energy Consumption (kt CO2)</t>
  </si>
  <si>
    <t>Final Energy Consumption - Industry (kt CO2)</t>
  </si>
  <si>
    <t>Iron and Steel (kt CO2)</t>
  </si>
  <si>
    <t>Iron and Steel - Integrated steelworks (kt CO2)</t>
  </si>
  <si>
    <t>Iron and Steel - Electric arc (kt CO2)</t>
  </si>
  <si>
    <t>Non-Ferrous Metals (kt CO2)</t>
  </si>
  <si>
    <t>Alumina production (kt CO2)</t>
  </si>
  <si>
    <t>Aluminium production - Primary (kt CO2)</t>
  </si>
  <si>
    <t>Aluminium production - Secondary (kt CO2)</t>
  </si>
  <si>
    <t>Other non-ferrous metals (kt CO2)</t>
  </si>
  <si>
    <t>Chemical and Petrochemical (kt CO2)</t>
  </si>
  <si>
    <t>Basic chemicals (kt CO2)</t>
  </si>
  <si>
    <t>Other chemicals (kt CO2)</t>
  </si>
  <si>
    <t>Pharmaceutical products (kt CO2)</t>
  </si>
  <si>
    <t>Non-Metallic Minerals (kt CO2)</t>
  </si>
  <si>
    <t>Cement (kt CO2)</t>
  </si>
  <si>
    <t>Ceramics &amp; other non-metallic minerals (kt CO2)</t>
  </si>
  <si>
    <t>Glass production (kt CO2)</t>
  </si>
  <si>
    <t>Paper, Pulp and Print (kt CO2)</t>
  </si>
  <si>
    <t>Pulp production (kt CO2)</t>
  </si>
  <si>
    <t>Paper production (kt CO2)</t>
  </si>
  <si>
    <t>Printing and reproduction of recorded media (kt CO2)</t>
  </si>
  <si>
    <t>Food and Tobacco (kt CO2)</t>
  </si>
  <si>
    <t>Transport Equipment (kt CO2)</t>
  </si>
  <si>
    <t>Machinery (kt CO2)</t>
  </si>
  <si>
    <t>Textile and Leather (kt CO2)</t>
  </si>
  <si>
    <t>Wood and Wood Products (kt CO2)</t>
  </si>
  <si>
    <t>Mining and Quarrying (kt CO2)</t>
  </si>
  <si>
    <t>Construction (kt CO2)</t>
  </si>
  <si>
    <t>Non-specified (Industry) (kt CO2)</t>
  </si>
  <si>
    <t>Final Energy Consumption - Other Sectors (kt CO2)</t>
  </si>
  <si>
    <t>Residential (kt CO2)</t>
  </si>
  <si>
    <t>Residential: Space heating (kt CO2)</t>
  </si>
  <si>
    <t>Residential: Space cooling (kt CO2)</t>
  </si>
  <si>
    <t>Residential: Water heating (kt CO2)</t>
  </si>
  <si>
    <t>Residential: Cooking (kt CO2)</t>
  </si>
  <si>
    <t>Residential: Refrigerators and freezers (kt CO2)</t>
  </si>
  <si>
    <t>Residential: Washing machines (kt CO2)</t>
  </si>
  <si>
    <t>Residential: Clothes dryers (kt CO2)</t>
  </si>
  <si>
    <t>Residential: Dishwashers (kt CO2)</t>
  </si>
  <si>
    <t>Residential: TV and multimedia (kt CO2)</t>
  </si>
  <si>
    <t>Residential: ICT equipment (kt CO2)</t>
  </si>
  <si>
    <t>Residential: Household lighting (kt CO2)</t>
  </si>
  <si>
    <t>Residential: Other appliances (kt CO2)</t>
  </si>
  <si>
    <t>Services (kt CO2)</t>
  </si>
  <si>
    <t>Services: Space heating (kt CO2)</t>
  </si>
  <si>
    <t>Services: Space cooling (kt CO2)</t>
  </si>
  <si>
    <t>Services: Hot water (kt CO2)</t>
  </si>
  <si>
    <t>Services: Catering (kt CO2)</t>
  </si>
  <si>
    <t>Services: Ventilation and others (kt CO2)</t>
  </si>
  <si>
    <t>Services: Street lighting (kt CO2)</t>
  </si>
  <si>
    <t>Services: Building lighting (kt CO2)</t>
  </si>
  <si>
    <t>Services: Commercial refrigeration (kt CO2)</t>
  </si>
  <si>
    <t>Services: Miscellaneous building technologies (kt CO2)</t>
  </si>
  <si>
    <t>Services: ICT and multimedia (kt CO2)</t>
  </si>
  <si>
    <t>Agriculture/Forestry/Fishing (kt CO2)</t>
  </si>
  <si>
    <t>Final Energy Consumption - Transport (kt CO2)</t>
  </si>
  <si>
    <t>Road (kt CO2)</t>
  </si>
  <si>
    <t>Road transport - Powered 2-wheelers (kt CO2)</t>
  </si>
  <si>
    <t>Road transport - Private cars (kt CO2)</t>
  </si>
  <si>
    <t>Road transport - Buses and coaches (kt CO2)</t>
  </si>
  <si>
    <t>Road transport - Light commercial vehicles (kt CO2)</t>
  </si>
  <si>
    <t>Road transport - Heavy duty vehicles (trucks and lorries) (kt CO2)</t>
  </si>
  <si>
    <t>Rail (kt CO2)</t>
  </si>
  <si>
    <t>Rail transport - Conventional passenger transport (kt CO2)</t>
  </si>
  <si>
    <t>Rail transport - High speed (kt CO2)</t>
  </si>
  <si>
    <t>Rail transport - Metro (kt CO2)</t>
  </si>
  <si>
    <t>Rail transport - Conventional freight transport (kt CO2)</t>
  </si>
  <si>
    <t>Aviation (kt CO2)</t>
  </si>
  <si>
    <t>Domestic passenger aviation (kt CO2)</t>
  </si>
  <si>
    <t>Intra-EU passenger aviation (kt CO2)</t>
  </si>
  <si>
    <t>Extra-EU passenger aviation (kt CO2)</t>
  </si>
  <si>
    <t>Intra-EU freight aviation (kt CO2)</t>
  </si>
  <si>
    <t>Extra-EU freight aviation (kt CO2)</t>
  </si>
  <si>
    <t>Domestic Navigation (kt CO2)</t>
  </si>
  <si>
    <t>Domestic coastal shipping (kt CO2)</t>
  </si>
  <si>
    <t>Inland waterways (kt CO2)</t>
  </si>
  <si>
    <t>Pipeline transport (kt CO2)</t>
  </si>
  <si>
    <t>International Marine Bunkers (kt CO2)</t>
  </si>
  <si>
    <t>International Marine Bunkers - Intra-EU (kt CO2)</t>
  </si>
  <si>
    <t>International Marine Bunkers - Extra-EU (kt CO2)</t>
  </si>
  <si>
    <t>JRC-IDEES - Integrated Database of the European Energy System (2000-2015)</t>
  </si>
  <si>
    <t>Legal Notice</t>
  </si>
  <si>
    <t>Neither the European Commission nor any person acting on behalf of the Commission is responsible for the use which might be made of this information.</t>
  </si>
  <si>
    <t>Permission to Use</t>
  </si>
  <si>
    <t>Reproduction of the data is authorized provided the source is appropriately acknowledged.</t>
  </si>
  <si>
    <t>JRC-IDEES 2015</t>
  </si>
  <si>
    <t>© European Union</t>
  </si>
  <si>
    <t>BKB (browncoal briquettes)</t>
  </si>
  <si>
    <t>version 1.0</t>
  </si>
  <si>
    <t>© European Union 2017-2018</t>
  </si>
  <si>
    <t>UK</t>
  </si>
  <si>
    <t>United Kingdom</t>
  </si>
  <si>
    <t>Prepared by JRC C.6</t>
  </si>
  <si>
    <t>The information made available is property of the Joint Research Centre of the European Commission.</t>
  </si>
  <si>
    <t>CO2 Emission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</si>
</sst>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#,##0.0;\-#,##0.0;&quot;-&quot;"/>
    <numFmt numFmtId="166" formatCode="#,##0.00;\-#,##0.00;&quot;-&quot;"/>
    <numFmt numFmtId="168" formatCode="0.00;\-0.00;&quot;-&quot;"/>
    <numFmt numFmtId="169" formatCode="mmmm\ yyyy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rgb="FF60364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sz val="8"/>
      <color rgb="FF537C4C"/>
      <name val="Arial"/>
      <family val="2"/>
    </font>
    <font>
      <sz val="8"/>
      <color indexed="12"/>
      <name val="Arial"/>
      <family val="2"/>
    </font>
    <font>
      <sz val="8"/>
      <color rgb="FF333333"/>
      <name val="Arial"/>
      <family val="2"/>
    </font>
    <font>
      <sz val="8"/>
      <color indexed="21"/>
      <name val="Arial"/>
      <family val="2"/>
    </font>
    <font>
      <sz val="8"/>
      <color indexed="16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61"/>
    </font>
    <font>
      <sz val="8"/>
      <color rgb="FF627DB2"/>
      <name val="Arial"/>
      <family val="2"/>
    </font>
    <font>
      <sz val="8"/>
      <color rgb="FF800000"/>
      <name val="Arial"/>
      <family val="2"/>
    </font>
    <font>
      <sz val="8"/>
      <color indexed="63"/>
      <name val="Arial"/>
      <family val="2"/>
    </font>
    <font>
      <sz val="8"/>
      <color rgb="FF008080"/>
      <name val="Arial"/>
      <family val="2"/>
    </font>
    <font>
      <sz val="8"/>
      <color rgb="FF0000FF"/>
      <name val="Arial"/>
      <family val="2"/>
    </font>
    <font>
      <b/>
      <sz val="20"/>
      <name val="Arial"/>
      <family val="2"/>
    </font>
    <font>
      <b/>
      <sz val="24"/>
      <name val="Arial"/>
      <family val="2"/>
    </font>
    <font>
      <sz val="8"/>
      <name val="Calibri"/>
      <family val="2"/>
      <scheme val="minor"/>
    </font>
    <font>
      <b/>
      <sz val="22"/>
      <name val="Arial"/>
      <family val="2"/>
    </font>
    <font>
      <b/>
      <sz val="14"/>
      <name val="Arial"/>
      <family val="2"/>
    </font>
    <font>
      <b/>
      <u/>
      <sz val="1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9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5" fillId="0" borderId="0"/>
    <xf numFmtId="9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" fillId="0" borderId="0"/>
  </cellStyleXfs>
  <cellXfs count="85">
    <xf numFmtId="0" fontId="0" fillId="0" borderId="0" xfId="0"/>
    <xf numFmtId="0" fontId="13" fillId="0" borderId="1" xfId="1" applyFont="1" applyFill="1" applyBorder="1"/>
    <xf numFmtId="0" fontId="13" fillId="0" borderId="2" xfId="1" applyFont="1" applyFill="1" applyBorder="1" applyAlignment="1">
      <alignment horizontal="center"/>
    </xf>
    <xf numFmtId="0" fontId="13" fillId="0" borderId="2" xfId="1" applyFont="1" applyFill="1" applyBorder="1"/>
    <xf numFmtId="49" fontId="18" fillId="0" borderId="0" xfId="1" applyNumberFormat="1" applyFont="1" applyFill="1"/>
    <xf numFmtId="49" fontId="18" fillId="0" borderId="0" xfId="1" applyNumberFormat="1" applyFont="1" applyFill="1" applyAlignment="1">
      <alignment indent="1"/>
    </xf>
    <xf numFmtId="168" fontId="19" fillId="0" borderId="0" xfId="8" applyNumberFormat="1" applyFont="1" applyFill="1"/>
    <xf numFmtId="168" fontId="8" fillId="0" borderId="0" xfId="8" applyNumberFormat="1" applyFont="1" applyFill="1"/>
    <xf numFmtId="165" fontId="20" fillId="0" borderId="0" xfId="1" applyNumberFormat="1" applyFont="1" applyFill="1"/>
    <xf numFmtId="165" fontId="21" fillId="0" borderId="0" xfId="1" applyNumberFormat="1" applyFont="1" applyFill="1"/>
    <xf numFmtId="165" fontId="9" fillId="0" borderId="0" xfId="1" applyNumberFormat="1" applyFont="1" applyFill="1"/>
    <xf numFmtId="0" fontId="22" fillId="0" borderId="2" xfId="5" applyFont="1" applyFill="1" applyBorder="1" applyAlignment="1">
      <alignment vertical="center"/>
    </xf>
    <xf numFmtId="0" fontId="23" fillId="0" borderId="2" xfId="5" applyFont="1" applyFill="1" applyBorder="1" applyAlignment="1">
      <alignment vertical="center"/>
    </xf>
    <xf numFmtId="0" fontId="13" fillId="0" borderId="2" xfId="5" applyFont="1" applyFill="1" applyBorder="1" applyAlignment="1">
      <alignment vertical="center"/>
    </xf>
    <xf numFmtId="0" fontId="13" fillId="0" borderId="0" xfId="5" applyFont="1" applyFill="1" applyAlignment="1">
      <alignment vertical="center"/>
    </xf>
    <xf numFmtId="0" fontId="24" fillId="0" borderId="0" xfId="5" applyFont="1" applyFill="1" applyAlignment="1">
      <alignment vertical="center"/>
    </xf>
    <xf numFmtId="0" fontId="13" fillId="0" borderId="0" xfId="5" applyFont="1" applyFill="1" applyAlignment="1">
      <alignment horizontal="center" vertical="center"/>
    </xf>
    <xf numFmtId="0" fontId="22" fillId="0" borderId="0" xfId="5" applyFont="1" applyFill="1" applyBorder="1" applyAlignment="1">
      <alignment horizontal="left" vertical="center"/>
    </xf>
    <xf numFmtId="0" fontId="25" fillId="0" borderId="0" xfId="5" applyFont="1" applyFill="1" applyBorder="1" applyAlignment="1">
      <alignment horizontal="left" vertical="center"/>
    </xf>
    <xf numFmtId="0" fontId="22" fillId="0" borderId="0" xfId="5" applyFont="1" applyFill="1" applyBorder="1" applyAlignment="1">
      <alignment horizontal="right" vertical="center"/>
    </xf>
    <xf numFmtId="0" fontId="25" fillId="0" borderId="0" xfId="5" applyFont="1" applyFill="1" applyAlignment="1">
      <alignment vertical="center"/>
    </xf>
    <xf numFmtId="0" fontId="23" fillId="0" borderId="0" xfId="5" applyFont="1" applyFill="1" applyAlignment="1">
      <alignment vertical="center"/>
    </xf>
    <xf numFmtId="0" fontId="27" fillId="0" borderId="0" xfId="5" applyFont="1" applyFill="1" applyAlignment="1">
      <alignment horizontal="left" vertical="center"/>
    </xf>
    <xf numFmtId="169" fontId="26" fillId="0" borderId="0" xfId="5" quotePrefix="1" applyNumberFormat="1" applyFont="1" applyFill="1" applyAlignment="1">
      <alignment horizontal="left" vertical="center"/>
    </xf>
    <xf numFmtId="0" fontId="15" fillId="0" borderId="0" xfId="5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right" vertical="center"/>
    </xf>
    <xf numFmtId="0" fontId="3" fillId="0" borderId="0" xfId="1" applyFill="1"/>
    <xf numFmtId="0" fontId="14" fillId="0" borderId="1" xfId="3" applyFont="1" applyFill="1" applyBorder="1" applyAlignment="1">
      <alignment horizontal="right"/>
    </xf>
    <xf numFmtId="166" fontId="12" fillId="0" borderId="0" xfId="1" applyNumberFormat="1" applyFont="1" applyFill="1" applyBorder="1"/>
    <xf numFmtId="0" fontId="6" fillId="0" borderId="0" xfId="2" applyFont="1" applyFill="1" applyBorder="1"/>
    <xf numFmtId="165" fontId="12" fillId="0" borderId="0" xfId="1" applyNumberFormat="1" applyFont="1" applyFill="1" applyBorder="1"/>
    <xf numFmtId="166" fontId="11" fillId="0" borderId="0" xfId="1" applyNumberFormat="1" applyFont="1" applyFill="1" applyBorder="1" applyAlignment="1">
      <alignment indent="1"/>
    </xf>
    <xf numFmtId="165" fontId="11" fillId="0" borderId="0" xfId="1" applyNumberFormat="1" applyFont="1" applyFill="1" applyBorder="1"/>
    <xf numFmtId="166" fontId="10" fillId="0" borderId="0" xfId="1" applyNumberFormat="1" applyFont="1" applyFill="1" applyBorder="1" applyAlignment="1">
      <alignment indent="2"/>
    </xf>
    <xf numFmtId="165" fontId="10" fillId="0" borderId="0" xfId="1" applyNumberFormat="1" applyFont="1" applyFill="1" applyBorder="1"/>
    <xf numFmtId="166" fontId="8" fillId="0" borderId="0" xfId="1" applyNumberFormat="1" applyFont="1" applyFill="1" applyBorder="1" applyAlignment="1">
      <alignment indent="3"/>
    </xf>
    <xf numFmtId="165" fontId="8" fillId="0" borderId="0" xfId="1" applyNumberFormat="1" applyFont="1" applyFill="1" applyBorder="1"/>
    <xf numFmtId="0" fontId="9" fillId="0" borderId="0" xfId="1" applyFont="1" applyFill="1" applyBorder="1" applyAlignment="1">
      <alignment horizontal="left" indent="4"/>
    </xf>
    <xf numFmtId="165" fontId="9" fillId="0" borderId="0" xfId="1" applyNumberFormat="1" applyFont="1" applyFill="1" applyBorder="1"/>
    <xf numFmtId="166" fontId="9" fillId="0" borderId="0" xfId="1" applyNumberFormat="1" applyFont="1" applyFill="1" applyBorder="1" applyAlignment="1">
      <alignment horizontal="left" indent="4"/>
    </xf>
    <xf numFmtId="0" fontId="3" fillId="0" borderId="0" xfId="1" applyFill="1" applyBorder="1"/>
    <xf numFmtId="2" fontId="4" fillId="0" borderId="0" xfId="1" applyNumberFormat="1" applyFont="1" applyFill="1" applyBorder="1" applyAlignment="1">
      <alignment horizontal="left"/>
    </xf>
    <xf numFmtId="165" fontId="4" fillId="0" borderId="0" xfId="1" applyNumberFormat="1" applyFont="1" applyFill="1" applyBorder="1"/>
    <xf numFmtId="2" fontId="7" fillId="0" borderId="0" xfId="1" applyNumberFormat="1" applyFont="1" applyFill="1" applyBorder="1" applyAlignment="1">
      <alignment horizontal="left" indent="1"/>
    </xf>
    <xf numFmtId="165" fontId="7" fillId="0" borderId="0" xfId="1" applyNumberFormat="1" applyFont="1" applyFill="1" applyBorder="1"/>
    <xf numFmtId="0" fontId="13" fillId="0" borderId="2" xfId="8" applyFont="1" applyFill="1" applyBorder="1"/>
    <xf numFmtId="0" fontId="3" fillId="0" borderId="0" xfId="8" applyFill="1"/>
    <xf numFmtId="2" fontId="12" fillId="0" borderId="0" xfId="1" applyNumberFormat="1" applyFont="1" applyFill="1"/>
    <xf numFmtId="49" fontId="12" fillId="0" borderId="0" xfId="1" applyNumberFormat="1" applyFont="1" applyFill="1"/>
    <xf numFmtId="168" fontId="12" fillId="0" borderId="0" xfId="8" applyNumberFormat="1" applyFont="1" applyFill="1"/>
    <xf numFmtId="2" fontId="11" fillId="0" borderId="0" xfId="1" applyNumberFormat="1" applyFont="1" applyFill="1" applyAlignment="1">
      <alignment indent="1"/>
    </xf>
    <xf numFmtId="49" fontId="11" fillId="0" borderId="0" xfId="1" applyNumberFormat="1" applyFont="1" applyFill="1"/>
    <xf numFmtId="168" fontId="11" fillId="0" borderId="0" xfId="8" applyNumberFormat="1" applyFont="1" applyFill="1"/>
    <xf numFmtId="2" fontId="10" fillId="0" borderId="0" xfId="1" applyNumberFormat="1" applyFont="1" applyFill="1" applyAlignment="1">
      <alignment indent="2"/>
    </xf>
    <xf numFmtId="49" fontId="10" fillId="0" borderId="0" xfId="1" applyNumberFormat="1" applyFont="1" applyFill="1"/>
    <xf numFmtId="168" fontId="10" fillId="0" borderId="0" xfId="8" applyNumberFormat="1" applyFont="1" applyFill="1"/>
    <xf numFmtId="2" fontId="8" fillId="0" borderId="0" xfId="1" applyNumberFormat="1" applyFont="1" applyFill="1" applyAlignment="1">
      <alignment indent="3"/>
    </xf>
    <xf numFmtId="49" fontId="8" fillId="0" borderId="0" xfId="1" applyNumberFormat="1" applyFont="1" applyFill="1"/>
    <xf numFmtId="2" fontId="19" fillId="0" borderId="0" xfId="1" applyNumberFormat="1" applyFont="1" applyFill="1" applyAlignment="1">
      <alignment indent="4"/>
    </xf>
    <xf numFmtId="49" fontId="19" fillId="0" borderId="0" xfId="1" applyNumberFormat="1" applyFont="1" applyFill="1"/>
    <xf numFmtId="49" fontId="10" fillId="0" borderId="0" xfId="1" applyNumberFormat="1" applyFont="1" applyFill="1" applyAlignment="1">
      <alignment indent="2"/>
    </xf>
    <xf numFmtId="49" fontId="8" fillId="0" borderId="0" xfId="1" applyNumberFormat="1" applyFont="1" applyFill="1" applyAlignment="1">
      <alignment indent="3"/>
    </xf>
    <xf numFmtId="49" fontId="19" fillId="0" borderId="0" xfId="1" applyNumberFormat="1" applyFont="1" applyFill="1" applyAlignment="1">
      <alignment indent="4"/>
    </xf>
    <xf numFmtId="2" fontId="10" fillId="0" borderId="0" xfId="8" applyNumberFormat="1" applyFont="1" applyFill="1" applyAlignment="1">
      <alignment indent="2"/>
    </xf>
    <xf numFmtId="2" fontId="10" fillId="0" borderId="0" xfId="8" applyNumberFormat="1" applyFont="1" applyFill="1"/>
    <xf numFmtId="2" fontId="4" fillId="0" borderId="0" xfId="1" applyNumberFormat="1" applyFont="1" applyFill="1" applyAlignment="1">
      <alignment indent="1"/>
    </xf>
    <xf numFmtId="49" fontId="4" fillId="0" borderId="0" xfId="1" applyNumberFormat="1" applyFont="1" applyFill="1"/>
    <xf numFmtId="166" fontId="4" fillId="0" borderId="0" xfId="1" applyNumberFormat="1" applyFont="1" applyFill="1"/>
    <xf numFmtId="2" fontId="7" fillId="0" borderId="0" xfId="1" applyNumberFormat="1" applyFont="1" applyFill="1" applyAlignment="1">
      <alignment indent="2"/>
    </xf>
    <xf numFmtId="49" fontId="7" fillId="0" borderId="0" xfId="1" applyNumberFormat="1" applyFont="1" applyFill="1"/>
    <xf numFmtId="166" fontId="7" fillId="0" borderId="0" xfId="1" applyNumberFormat="1" applyFont="1" applyFill="1"/>
    <xf numFmtId="2" fontId="17" fillId="0" borderId="0" xfId="1" applyNumberFormat="1" applyFont="1" applyFill="1" applyAlignment="1">
      <alignment indent="3"/>
    </xf>
    <xf numFmtId="49" fontId="17" fillId="0" borderId="0" xfId="1" applyNumberFormat="1" applyFont="1" applyFill="1"/>
    <xf numFmtId="166" fontId="17" fillId="0" borderId="0" xfId="1" applyNumberFormat="1" applyFont="1" applyFill="1"/>
    <xf numFmtId="0" fontId="13" fillId="0" borderId="3" xfId="1" applyFont="1" applyFill="1" applyBorder="1"/>
    <xf numFmtId="165" fontId="12" fillId="0" borderId="0" xfId="1" applyNumberFormat="1" applyFont="1" applyFill="1"/>
    <xf numFmtId="165" fontId="18" fillId="0" borderId="0" xfId="1" applyNumberFormat="1" applyFont="1" applyFill="1"/>
    <xf numFmtId="49" fontId="11" fillId="0" borderId="0" xfId="1" applyNumberFormat="1" applyFont="1" applyFill="1" applyAlignment="1">
      <alignment indent="1"/>
    </xf>
    <xf numFmtId="165" fontId="4" fillId="0" borderId="0" xfId="1" applyNumberFormat="1" applyFont="1" applyFill="1"/>
    <xf numFmtId="165" fontId="7" fillId="0" borderId="0" xfId="1" applyNumberFormat="1" applyFont="1" applyFill="1"/>
    <xf numFmtId="165" fontId="17" fillId="0" borderId="0" xfId="1" applyNumberFormat="1" applyFont="1" applyFill="1"/>
    <xf numFmtId="165" fontId="3" fillId="0" borderId="0" xfId="1" applyNumberFormat="1" applyFill="1"/>
  </cellXfs>
  <cellStyles count="9">
    <cellStyle name="Comma 2" xfId="4"/>
    <cellStyle name="Hyperlink" xfId="2" builtinId="8"/>
    <cellStyle name="Normal" xfId="0" builtinId="0"/>
    <cellStyle name="Normal 2" xfId="1"/>
    <cellStyle name="Normal 2 2" xfId="3"/>
    <cellStyle name="Normal 2 2 2" xfId="8"/>
    <cellStyle name="Normal 3" xfId="5"/>
    <cellStyle name="Percent 2" xfId="6"/>
    <cellStyle name="Percent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29</xdr:row>
      <xdr:rowOff>0</xdr:rowOff>
    </xdr:from>
    <xdr:to>
      <xdr:col>3</xdr:col>
      <xdr:colOff>2877561</xdr:colOff>
      <xdr:row>41</xdr:row>
      <xdr:rowOff>47322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4133850"/>
          <a:ext cx="2877561" cy="2009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9:L75"/>
  <sheetViews>
    <sheetView showGridLines="0" tabSelected="1" zoomScale="80" zoomScaleNormal="80" workbookViewId="0"/>
  </sheetViews>
  <sheetFormatPr defaultRowHeight="11.25" x14ac:dyDescent="0.25"/>
  <cols>
    <col min="1" max="1" width="9.7109375" style="15" customWidth="1"/>
    <col min="2" max="2" width="9.7109375" style="16" customWidth="1"/>
    <col min="3" max="3" width="107.42578125" style="14" customWidth="1"/>
    <col min="4" max="4" width="44.7109375" style="14" customWidth="1"/>
    <col min="5" max="6" width="9.7109375" style="14" customWidth="1"/>
    <col min="7" max="16384" width="9.140625" style="14"/>
  </cols>
  <sheetData>
    <row r="9" spans="1:10" ht="30" x14ac:dyDescent="0.25">
      <c r="A9" s="11"/>
      <c r="B9" s="12" t="s">
        <v>350</v>
      </c>
      <c r="C9" s="13"/>
      <c r="D9" s="13"/>
      <c r="E9" s="13"/>
      <c r="F9" s="13"/>
    </row>
    <row r="10" spans="1:10" hidden="1" x14ac:dyDescent="0.25"/>
    <row r="11" spans="1:10" hidden="1" x14ac:dyDescent="0.25">
      <c r="B11" s="15"/>
      <c r="C11" s="15"/>
    </row>
    <row r="12" spans="1:10" ht="11.25" hidden="1" customHeight="1" x14ac:dyDescent="0.25">
      <c r="B12" s="15"/>
      <c r="C12" s="15"/>
    </row>
    <row r="13" spans="1:10" s="15" customFormat="1" ht="11.25" hidden="1" customHeight="1" x14ac:dyDescent="0.25">
      <c r="D13" s="14"/>
      <c r="E13" s="14"/>
      <c r="F13" s="14"/>
      <c r="G13" s="14"/>
      <c r="H13" s="14"/>
      <c r="I13" s="14"/>
      <c r="J13" s="14"/>
    </row>
    <row r="14" spans="1:10" s="15" customFormat="1" ht="12.75" customHeight="1" x14ac:dyDescent="0.25">
      <c r="D14" s="14"/>
      <c r="E14" s="14"/>
      <c r="F14" s="14"/>
      <c r="G14" s="14"/>
      <c r="H14" s="14"/>
      <c r="I14" s="14"/>
      <c r="J14" s="14"/>
    </row>
    <row r="15" spans="1:10" s="15" customFormat="1" ht="12.75" customHeight="1" x14ac:dyDescent="0.25">
      <c r="D15" s="14"/>
      <c r="E15" s="14"/>
      <c r="F15" s="14"/>
      <c r="G15" s="14"/>
      <c r="H15" s="14"/>
      <c r="I15" s="14"/>
      <c r="J15" s="14"/>
    </row>
    <row r="16" spans="1:10" s="15" customFormat="1" ht="12.75" customHeight="1" x14ac:dyDescent="0.25">
      <c r="D16" s="14"/>
      <c r="E16" s="14"/>
      <c r="F16" s="14"/>
      <c r="G16" s="14"/>
      <c r="H16" s="14"/>
      <c r="I16" s="14"/>
      <c r="J16" s="14"/>
    </row>
    <row r="17" spans="1:10" s="15" customFormat="1" ht="12.75" customHeight="1" x14ac:dyDescent="0.25">
      <c r="D17" s="14"/>
      <c r="E17" s="14"/>
      <c r="F17" s="14"/>
      <c r="G17" s="14"/>
      <c r="H17" s="14"/>
      <c r="I17" s="14"/>
      <c r="J17" s="14"/>
    </row>
    <row r="18" spans="1:10" s="15" customFormat="1" ht="12.75" customHeight="1" x14ac:dyDescent="0.25">
      <c r="D18" s="14"/>
      <c r="E18" s="14"/>
      <c r="F18" s="14"/>
      <c r="G18" s="14"/>
      <c r="H18" s="14"/>
      <c r="I18" s="14"/>
      <c r="J18" s="14"/>
    </row>
    <row r="19" spans="1:10" s="15" customFormat="1" x14ac:dyDescent="0.25">
      <c r="D19" s="14"/>
      <c r="E19" s="14"/>
      <c r="F19" s="14"/>
      <c r="G19" s="14"/>
      <c r="H19" s="14"/>
      <c r="I19" s="14"/>
      <c r="J19" s="14"/>
    </row>
    <row r="20" spans="1:10" s="15" customFormat="1" ht="11.25" customHeight="1" x14ac:dyDescent="0.25">
      <c r="D20" s="14"/>
      <c r="E20" s="14"/>
      <c r="F20" s="14"/>
      <c r="G20" s="14"/>
      <c r="H20" s="14"/>
      <c r="I20" s="14"/>
      <c r="J20" s="14"/>
    </row>
    <row r="21" spans="1:10" s="15" customFormat="1" ht="11.25" customHeight="1" x14ac:dyDescent="0.25">
      <c r="D21" s="14"/>
      <c r="E21" s="14"/>
      <c r="F21" s="14"/>
      <c r="G21" s="14"/>
      <c r="H21" s="14"/>
      <c r="I21" s="14"/>
      <c r="J21" s="14"/>
    </row>
    <row r="22" spans="1:10" s="15" customFormat="1" ht="11.25" customHeight="1" x14ac:dyDescent="0.25">
      <c r="B22" s="16"/>
      <c r="C22" s="14"/>
      <c r="D22" s="14"/>
      <c r="E22" s="14"/>
      <c r="F22" s="14"/>
      <c r="G22" s="14"/>
      <c r="H22" s="14"/>
      <c r="I22" s="14"/>
      <c r="J22" s="14"/>
    </row>
    <row r="23" spans="1:10" s="15" customFormat="1" ht="27.75" x14ac:dyDescent="0.25">
      <c r="B23" s="17"/>
      <c r="C23" s="18" t="s">
        <v>361</v>
      </c>
      <c r="D23" s="19"/>
      <c r="E23" s="14"/>
      <c r="F23" s="14"/>
      <c r="G23" s="14"/>
      <c r="H23" s="14"/>
      <c r="I23" s="14"/>
      <c r="J23" s="14"/>
    </row>
    <row r="24" spans="1:10" s="15" customFormat="1" ht="11.25" customHeight="1" x14ac:dyDescent="0.25">
      <c r="B24" s="16"/>
      <c r="C24" s="14"/>
      <c r="D24" s="14"/>
      <c r="E24" s="14"/>
      <c r="F24" s="14"/>
      <c r="G24" s="14"/>
      <c r="H24" s="14"/>
      <c r="I24" s="14"/>
      <c r="J24" s="14"/>
    </row>
    <row r="25" spans="1:10" s="15" customFormat="1" ht="13.5" customHeight="1" x14ac:dyDescent="0.25">
      <c r="B25" s="16"/>
      <c r="C25" s="14"/>
      <c r="D25" s="14"/>
      <c r="E25" s="14"/>
      <c r="F25" s="14"/>
      <c r="G25" s="14"/>
      <c r="H25" s="14"/>
      <c r="I25" s="14"/>
      <c r="J25" s="14"/>
    </row>
    <row r="26" spans="1:10" s="15" customFormat="1" ht="10.5" customHeight="1" x14ac:dyDescent="0.25">
      <c r="B26" s="16"/>
      <c r="C26" s="14"/>
      <c r="D26" s="14"/>
      <c r="E26" s="14"/>
      <c r="F26" s="14"/>
      <c r="G26" s="14"/>
      <c r="H26" s="14"/>
      <c r="I26" s="14"/>
      <c r="J26" s="14"/>
    </row>
    <row r="27" spans="1:10" x14ac:dyDescent="0.25">
      <c r="A27" s="14"/>
    </row>
    <row r="28" spans="1:10" s="15" customFormat="1" ht="11.25" customHeight="1" x14ac:dyDescent="0.25">
      <c r="B28" s="16"/>
      <c r="C28" s="14"/>
      <c r="D28" s="14"/>
      <c r="E28" s="14"/>
      <c r="F28" s="14"/>
      <c r="G28" s="14"/>
      <c r="H28" s="14"/>
      <c r="I28" s="14"/>
      <c r="J28" s="14"/>
    </row>
    <row r="29" spans="1:10" s="15" customFormat="1" x14ac:dyDescent="0.25">
      <c r="B29" s="16"/>
      <c r="C29" s="14"/>
      <c r="D29" s="14"/>
      <c r="E29" s="14"/>
      <c r="F29" s="14"/>
      <c r="G29" s="14"/>
      <c r="H29" s="14"/>
      <c r="I29" s="14"/>
      <c r="J29" s="14"/>
    </row>
    <row r="30" spans="1:10" s="15" customFormat="1" ht="27.75" x14ac:dyDescent="0.25">
      <c r="B30" s="16"/>
      <c r="C30" s="20" t="s">
        <v>364</v>
      </c>
      <c r="D30" s="14"/>
      <c r="E30" s="14"/>
      <c r="F30" s="14"/>
      <c r="G30" s="14"/>
      <c r="H30" s="14"/>
      <c r="I30" s="14"/>
      <c r="J30" s="14"/>
    </row>
    <row r="31" spans="1:10" s="15" customFormat="1" ht="11.25" customHeight="1" x14ac:dyDescent="0.25">
      <c r="B31" s="16"/>
      <c r="C31" s="21"/>
      <c r="D31" s="14"/>
      <c r="E31" s="14"/>
      <c r="F31" s="14"/>
      <c r="G31" s="14"/>
      <c r="H31" s="14"/>
      <c r="I31" s="14"/>
      <c r="J31" s="14"/>
    </row>
    <row r="32" spans="1:10" s="15" customFormat="1" ht="11.25" customHeight="1" x14ac:dyDescent="0.25">
      <c r="B32" s="16"/>
      <c r="C32" s="21"/>
      <c r="D32" s="14"/>
      <c r="E32" s="14"/>
      <c r="F32" s="14"/>
      <c r="G32" s="14"/>
      <c r="H32" s="14"/>
      <c r="I32" s="14"/>
      <c r="J32" s="14"/>
    </row>
    <row r="33" spans="1:12" s="15" customFormat="1" ht="11.25" customHeight="1" x14ac:dyDescent="0.25">
      <c r="B33" s="16"/>
      <c r="C33" s="14"/>
      <c r="D33" s="14"/>
      <c r="E33" s="14"/>
      <c r="F33" s="14"/>
      <c r="G33" s="14"/>
      <c r="H33" s="14"/>
      <c r="I33" s="14"/>
      <c r="J33" s="14"/>
    </row>
    <row r="34" spans="1:12" s="15" customFormat="1" ht="11.25" customHeight="1" x14ac:dyDescent="0.25">
      <c r="B34" s="16"/>
      <c r="C34" s="14"/>
      <c r="D34" s="14"/>
      <c r="E34" s="14"/>
      <c r="F34" s="14"/>
      <c r="G34" s="14"/>
      <c r="H34" s="14"/>
      <c r="I34" s="14"/>
      <c r="J34" s="14"/>
    </row>
    <row r="35" spans="1:12" s="15" customFormat="1" ht="11.25" customHeight="1" x14ac:dyDescent="0.25">
      <c r="B35" s="16"/>
      <c r="C35" s="14"/>
      <c r="D35" s="14"/>
      <c r="E35" s="14"/>
      <c r="F35" s="14"/>
      <c r="G35" s="14"/>
      <c r="H35" s="14"/>
      <c r="I35" s="14"/>
      <c r="J35" s="14"/>
    </row>
    <row r="36" spans="1:12" s="15" customFormat="1" ht="13.5" customHeight="1" x14ac:dyDescent="0.25">
      <c r="B36" s="16"/>
      <c r="C36" s="14"/>
      <c r="D36" s="14"/>
      <c r="E36" s="14"/>
      <c r="F36" s="14"/>
      <c r="G36" s="14"/>
      <c r="H36" s="14"/>
      <c r="I36" s="14"/>
      <c r="J36" s="14"/>
    </row>
    <row r="37" spans="1:12" s="15" customFormat="1" ht="10.5" customHeight="1" x14ac:dyDescent="0.25">
      <c r="B37" s="16"/>
      <c r="C37" s="14"/>
      <c r="D37" s="14"/>
      <c r="E37" s="14"/>
      <c r="F37" s="14"/>
      <c r="G37" s="14"/>
      <c r="H37" s="14"/>
      <c r="I37" s="14"/>
      <c r="J37" s="14"/>
    </row>
    <row r="38" spans="1:12" x14ac:dyDescent="0.25">
      <c r="A38" s="14"/>
    </row>
    <row r="39" spans="1:12" s="15" customFormat="1" ht="12.75" customHeight="1" x14ac:dyDescent="0.25">
      <c r="B39" s="16"/>
      <c r="C39" s="14"/>
      <c r="E39" s="14"/>
      <c r="F39" s="14"/>
      <c r="G39" s="14"/>
      <c r="H39" s="14"/>
      <c r="I39" s="14"/>
      <c r="J39" s="14"/>
    </row>
    <row r="40" spans="1:12" s="15" customFormat="1" x14ac:dyDescent="0.25">
      <c r="B40" s="16"/>
      <c r="C40" s="14"/>
      <c r="E40" s="14"/>
      <c r="F40" s="14"/>
      <c r="G40" s="14"/>
      <c r="H40" s="14"/>
      <c r="I40" s="14"/>
      <c r="J40" s="14"/>
    </row>
    <row r="41" spans="1:12" s="15" customFormat="1" x14ac:dyDescent="0.25">
      <c r="B41" s="16"/>
      <c r="C41" s="14"/>
      <c r="D41" s="14"/>
      <c r="E41" s="14"/>
      <c r="F41" s="14"/>
      <c r="G41" s="14"/>
      <c r="H41" s="14"/>
      <c r="I41" s="14"/>
      <c r="J41" s="14"/>
    </row>
    <row r="42" spans="1:12" s="15" customFormat="1" ht="12.75" customHeight="1" x14ac:dyDescent="0.25">
      <c r="B42" s="16"/>
      <c r="C42" s="14"/>
      <c r="D42" s="14"/>
      <c r="E42" s="14"/>
      <c r="F42" s="14"/>
      <c r="G42" s="14"/>
      <c r="H42" s="14"/>
      <c r="I42" s="14"/>
      <c r="J42" s="14"/>
    </row>
    <row r="43" spans="1:12" ht="20.25" x14ac:dyDescent="0.25">
      <c r="D43" s="22" t="s">
        <v>362</v>
      </c>
    </row>
    <row r="44" spans="1:12" x14ac:dyDescent="0.25">
      <c r="A44" s="14"/>
      <c r="B44" s="14"/>
    </row>
    <row r="45" spans="1:12" ht="18" x14ac:dyDescent="0.25">
      <c r="A45" s="14"/>
      <c r="B45" s="14"/>
      <c r="D45" s="23">
        <v>43300.663148148145</v>
      </c>
    </row>
    <row r="46" spans="1:12" ht="12.75" x14ac:dyDescent="0.25">
      <c r="A46" s="14"/>
      <c r="B46" s="14"/>
      <c r="G46" s="24"/>
      <c r="H46" s="24"/>
      <c r="I46" s="24"/>
      <c r="J46" s="24"/>
      <c r="K46" s="24"/>
      <c r="L46" s="24"/>
    </row>
    <row r="47" spans="1:12" x14ac:dyDescent="0.25">
      <c r="A47" s="14"/>
      <c r="B47" s="14"/>
    </row>
    <row r="48" spans="1:12" x14ac:dyDescent="0.25">
      <c r="A48" s="14"/>
      <c r="B48" s="14"/>
    </row>
    <row r="49" spans="1:12" ht="15" x14ac:dyDescent="0.25">
      <c r="B49" s="25" t="s">
        <v>359</v>
      </c>
    </row>
    <row r="50" spans="1:12" ht="15" x14ac:dyDescent="0.25">
      <c r="B50" s="25"/>
    </row>
    <row r="51" spans="1:12" ht="15" x14ac:dyDescent="0.25">
      <c r="A51" s="24"/>
      <c r="B51" s="25" t="s">
        <v>351</v>
      </c>
      <c r="C51" s="24"/>
      <c r="D51" s="24"/>
      <c r="E51" s="24"/>
      <c r="F51" s="24"/>
    </row>
    <row r="52" spans="1:12" ht="15" x14ac:dyDescent="0.25">
      <c r="B52" s="25"/>
    </row>
    <row r="53" spans="1:12" ht="15" x14ac:dyDescent="0.25">
      <c r="B53" s="25" t="s">
        <v>363</v>
      </c>
    </row>
    <row r="54" spans="1:12" ht="15" x14ac:dyDescent="0.25">
      <c r="B54" s="25" t="s">
        <v>352</v>
      </c>
    </row>
    <row r="55" spans="1:12" ht="12.75" x14ac:dyDescent="0.25">
      <c r="B55" s="15"/>
      <c r="G55" s="24"/>
      <c r="H55" s="24"/>
      <c r="I55" s="24"/>
      <c r="J55" s="24"/>
      <c r="K55" s="24"/>
      <c r="L55" s="24"/>
    </row>
    <row r="56" spans="1:12" ht="15" x14ac:dyDescent="0.25">
      <c r="B56" s="25" t="s">
        <v>353</v>
      </c>
    </row>
    <row r="57" spans="1:12" ht="15" x14ac:dyDescent="0.25">
      <c r="B57" s="25" t="s">
        <v>354</v>
      </c>
    </row>
    <row r="62" spans="1:12" ht="12.75" x14ac:dyDescent="0.25">
      <c r="A62" s="24" t="s">
        <v>355</v>
      </c>
      <c r="B62" s="26"/>
      <c r="C62" s="27" t="s">
        <v>358</v>
      </c>
      <c r="D62" s="27"/>
      <c r="E62" s="28"/>
      <c r="F62" s="28" t="s">
        <v>356</v>
      </c>
    </row>
    <row r="65" spans="1:10" s="15" customFormat="1" ht="11.25" customHeight="1" x14ac:dyDescent="0.25">
      <c r="B65" s="16"/>
      <c r="C65" s="14"/>
      <c r="D65" s="14"/>
      <c r="E65" s="14"/>
      <c r="F65" s="14"/>
      <c r="G65" s="14"/>
      <c r="H65" s="14"/>
      <c r="I65" s="14"/>
      <c r="J65" s="14"/>
    </row>
    <row r="69" spans="1:10" x14ac:dyDescent="0.25">
      <c r="A69" s="14"/>
      <c r="B69" s="14"/>
    </row>
    <row r="70" spans="1:10" x14ac:dyDescent="0.25">
      <c r="A70" s="14"/>
      <c r="B70" s="14"/>
    </row>
    <row r="71" spans="1:10" x14ac:dyDescent="0.25">
      <c r="A71" s="14"/>
      <c r="B71" s="14"/>
    </row>
    <row r="72" spans="1:10" x14ac:dyDescent="0.25">
      <c r="A72" s="14"/>
      <c r="B72" s="14"/>
    </row>
    <row r="73" spans="1:10" x14ac:dyDescent="0.25">
      <c r="A73" s="14"/>
      <c r="B73" s="14"/>
    </row>
    <row r="74" spans="1:10" x14ac:dyDescent="0.25">
      <c r="A74" s="14"/>
      <c r="B74" s="14"/>
    </row>
    <row r="75" spans="1:10" x14ac:dyDescent="0.25">
      <c r="A75" s="14"/>
      <c r="B75" s="14"/>
    </row>
  </sheetData>
  <mergeCells count="1">
    <mergeCell ref="C62:D62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107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57.140625" style="29" bestFit="1" customWidth="1"/>
    <col min="2" max="2" width="20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3" t="s">
        <v>105</v>
      </c>
      <c r="B1" s="2" t="s">
        <v>360</v>
      </c>
      <c r="C1" s="3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</row>
    <row r="2" spans="1:18" ht="11.25" customHeight="1" x14ac:dyDescent="0.25">
      <c r="A2" s="1"/>
      <c r="B2" s="30" t="s">
        <v>104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1.25" customHeight="1" x14ac:dyDescent="0.25">
      <c r="A3" s="31" t="s">
        <v>103</v>
      </c>
      <c r="B3" s="32" t="str">
        <f ca="1">HYPERLINK("#"&amp;CELL("address",TOTAL!$C$2),"TOTAL")</f>
        <v>TOTAL</v>
      </c>
      <c r="C3" s="33">
        <f>TOTAL!C$2</f>
        <v>566566.75024979177</v>
      </c>
      <c r="D3" s="33">
        <f>TOTAL!D$2</f>
        <v>577803.36904173042</v>
      </c>
      <c r="E3" s="33">
        <f>TOTAL!E$2</f>
        <v>565982.39950372989</v>
      </c>
      <c r="F3" s="33">
        <f>TOTAL!F$2</f>
        <v>581293.01445288816</v>
      </c>
      <c r="G3" s="33">
        <f>TOTAL!G$2</f>
        <v>577543.75031758402</v>
      </c>
      <c r="H3" s="33">
        <f>TOTAL!H$2</f>
        <v>578707.95436753379</v>
      </c>
      <c r="I3" s="33">
        <f>TOTAL!I$2</f>
        <v>580839.38194741122</v>
      </c>
      <c r="J3" s="33">
        <f>TOTAL!J$2</f>
        <v>570069.03246951336</v>
      </c>
      <c r="K3" s="33">
        <f>TOTAL!K$2</f>
        <v>558472.64736045827</v>
      </c>
      <c r="L3" s="33">
        <f>TOTAL!L$2</f>
        <v>505238.41338644968</v>
      </c>
      <c r="M3" s="33">
        <f>TOTAL!M$2</f>
        <v>520272.68832463119</v>
      </c>
      <c r="N3" s="33">
        <f>TOTAL!N$2</f>
        <v>482866.86729343346</v>
      </c>
      <c r="O3" s="33">
        <f>TOTAL!O$2</f>
        <v>507782.80762956734</v>
      </c>
      <c r="P3" s="33">
        <f>TOTAL!P$2</f>
        <v>493308.91830526723</v>
      </c>
      <c r="Q3" s="33">
        <f>TOTAL!Q$2</f>
        <v>452858.99229240208</v>
      </c>
      <c r="R3" s="33">
        <f>TOTAL!R$2</f>
        <v>434609.41897709901</v>
      </c>
    </row>
    <row r="4" spans="1:18" ht="11.25" customHeight="1" x14ac:dyDescent="0.25">
      <c r="A4" s="34" t="s">
        <v>102</v>
      </c>
      <c r="B4" s="32" t="str">
        <f ca="1">HYPERLINK("#"&amp;CELL("address",TITOT!$C$2),"TITOT")</f>
        <v>TITOT</v>
      </c>
      <c r="C4" s="35">
        <f>TITOT!C$2</f>
        <v>190392.99037653502</v>
      </c>
      <c r="D4" s="35">
        <f>TITOT!D$2</f>
        <v>198135.64924410798</v>
      </c>
      <c r="E4" s="35">
        <f>TITOT!E$2</f>
        <v>196072.36125671337</v>
      </c>
      <c r="F4" s="35">
        <f>TITOT!F$2</f>
        <v>208978.57699718146</v>
      </c>
      <c r="G4" s="35">
        <f>TITOT!G$2</f>
        <v>200696.0821257905</v>
      </c>
      <c r="H4" s="35">
        <f>TITOT!H$2</f>
        <v>203336.07949395414</v>
      </c>
      <c r="I4" s="35">
        <f>TITOT!I$2</f>
        <v>211730.0673049883</v>
      </c>
      <c r="J4" s="35">
        <f>TITOT!J$2</f>
        <v>208500.08649345621</v>
      </c>
      <c r="K4" s="35">
        <f>TITOT!K$2</f>
        <v>201490.8709266049</v>
      </c>
      <c r="L4" s="35">
        <f>TITOT!L$2</f>
        <v>176645.05813738558</v>
      </c>
      <c r="M4" s="35">
        <f>TITOT!M$2</f>
        <v>180331.12337025584</v>
      </c>
      <c r="N4" s="35">
        <f>TITOT!N$2</f>
        <v>170205.68850642513</v>
      </c>
      <c r="O4" s="35">
        <f>TITOT!O$2</f>
        <v>186731.13267454054</v>
      </c>
      <c r="P4" s="35">
        <f>TITOT!P$2</f>
        <v>172397.61941955381</v>
      </c>
      <c r="Q4" s="35">
        <f>TITOT!Q$2</f>
        <v>147696.81056432569</v>
      </c>
      <c r="R4" s="35">
        <f>TITOT!R$2</f>
        <v>124983.51436370294</v>
      </c>
    </row>
    <row r="5" spans="1:18" ht="11.25" customHeight="1" x14ac:dyDescent="0.25">
      <c r="A5" s="36" t="s">
        <v>101</v>
      </c>
      <c r="B5" s="32" t="str">
        <f ca="1">HYPERLINK("#"&amp;CELL("address",tipgt!$C$2),"tipgt")</f>
        <v>tipgt</v>
      </c>
      <c r="C5" s="37">
        <f>tipgt!C$2</f>
        <v>181251.43354362182</v>
      </c>
      <c r="D5" s="37">
        <f>tipgt!D$2</f>
        <v>189209.55491766866</v>
      </c>
      <c r="E5" s="37">
        <f>tipgt!E$2</f>
        <v>188098.46161769086</v>
      </c>
      <c r="F5" s="37">
        <f>tipgt!F$2</f>
        <v>203228.83383411678</v>
      </c>
      <c r="G5" s="37">
        <f>tipgt!G$2</f>
        <v>195096.33458741882</v>
      </c>
      <c r="H5" s="37">
        <f>tipgt!H$2</f>
        <v>197687.75823093977</v>
      </c>
      <c r="I5" s="37">
        <f>tipgt!I$2</f>
        <v>206164.42923035467</v>
      </c>
      <c r="J5" s="37">
        <f>tipgt!J$2</f>
        <v>202562.9491250818</v>
      </c>
      <c r="K5" s="37">
        <f>tipgt!K$2</f>
        <v>195013.46221745358</v>
      </c>
      <c r="L5" s="37">
        <f>tipgt!L$2</f>
        <v>170718.82655377354</v>
      </c>
      <c r="M5" s="37">
        <f>tipgt!M$2</f>
        <v>174259.23126222429</v>
      </c>
      <c r="N5" s="37">
        <f>tipgt!N$2</f>
        <v>163999.40112610959</v>
      </c>
      <c r="O5" s="37">
        <f>tipgt!O$2</f>
        <v>180333.19778578819</v>
      </c>
      <c r="P5" s="37">
        <f>tipgt!P$2</f>
        <v>166633.25299446122</v>
      </c>
      <c r="Q5" s="37">
        <f>tipgt!Q$2</f>
        <v>141862.65798336169</v>
      </c>
      <c r="R5" s="37">
        <f>tipgt!R$2</f>
        <v>119326.84907977906</v>
      </c>
    </row>
    <row r="6" spans="1:18" ht="11.25" customHeight="1" x14ac:dyDescent="0.25">
      <c r="A6" s="38" t="s">
        <v>100</v>
      </c>
      <c r="B6" s="32" t="str">
        <f ca="1">HYPERLINK("#"&amp;CELL("address",tipgtele!$C$2),"tipgtele")</f>
        <v>tipgtele</v>
      </c>
      <c r="C6" s="39">
        <f>tipgtele!C$2</f>
        <v>172106.27959005765</v>
      </c>
      <c r="D6" s="39">
        <f>tipgtele!D$2</f>
        <v>178225.88110584067</v>
      </c>
      <c r="E6" s="39">
        <f>tipgtele!E$2</f>
        <v>176403.62397416888</v>
      </c>
      <c r="F6" s="39">
        <f>tipgtele!F$2</f>
        <v>191690.46367849258</v>
      </c>
      <c r="G6" s="39">
        <f>tipgtele!G$2</f>
        <v>183735.59974786695</v>
      </c>
      <c r="H6" s="39">
        <f>tipgtele!H$2</f>
        <v>185889.5932101355</v>
      </c>
      <c r="I6" s="39">
        <f>tipgtele!I$2</f>
        <v>194349.25707162506</v>
      </c>
      <c r="J6" s="39">
        <f>tipgtele!J$2</f>
        <v>191084.70617730491</v>
      </c>
      <c r="K6" s="39">
        <f>tipgtele!K$2</f>
        <v>183969.61727112872</v>
      </c>
      <c r="L6" s="39">
        <f>tipgtele!L$2</f>
        <v>160264.26000267064</v>
      </c>
      <c r="M6" s="39">
        <f>tipgtele!M$2</f>
        <v>164380.36339627372</v>
      </c>
      <c r="N6" s="39">
        <f>tipgtele!N$2</f>
        <v>155384.34809023465</v>
      </c>
      <c r="O6" s="39">
        <f>tipgtele!O$2</f>
        <v>170897.38354979319</v>
      </c>
      <c r="P6" s="39">
        <f>tipgtele!P$2</f>
        <v>159570.29727662157</v>
      </c>
      <c r="Q6" s="39">
        <f>tipgtele!Q$2</f>
        <v>134718.09977178578</v>
      </c>
      <c r="R6" s="39">
        <f>tipgtele!R$2</f>
        <v>112563.11119943812</v>
      </c>
    </row>
    <row r="7" spans="1:18" ht="11.25" customHeight="1" x14ac:dyDescent="0.25">
      <c r="A7" s="38" t="s">
        <v>99</v>
      </c>
      <c r="B7" s="32" t="str">
        <f ca="1">HYPERLINK("#"&amp;CELL("address",tipgtchp!$C$2),"tipgtchp")</f>
        <v>tipgtchp</v>
      </c>
      <c r="C7" s="39">
        <f>tipgtchp!C$2</f>
        <v>9145.1539535641787</v>
      </c>
      <c r="D7" s="39">
        <f>tipgtchp!D$2</f>
        <v>10983.673811827983</v>
      </c>
      <c r="E7" s="39">
        <f>tipgtchp!E$2</f>
        <v>11694.837643521978</v>
      </c>
      <c r="F7" s="39">
        <f>tipgtchp!F$2</f>
        <v>11538.370155624199</v>
      </c>
      <c r="G7" s="39">
        <f>tipgtchp!G$2</f>
        <v>11360.734839551886</v>
      </c>
      <c r="H7" s="39">
        <f>tipgtchp!H$2</f>
        <v>11798.165020804276</v>
      </c>
      <c r="I7" s="39">
        <f>tipgtchp!I$2</f>
        <v>11815.172158729609</v>
      </c>
      <c r="J7" s="39">
        <f>tipgtchp!J$2</f>
        <v>11478.242947776876</v>
      </c>
      <c r="K7" s="39">
        <f>tipgtchp!K$2</f>
        <v>11043.844946324862</v>
      </c>
      <c r="L7" s="39">
        <f>tipgtchp!L$2</f>
        <v>10454.566551102911</v>
      </c>
      <c r="M7" s="39">
        <f>tipgtchp!M$2</f>
        <v>9878.8678659505804</v>
      </c>
      <c r="N7" s="39">
        <f>tipgtchp!N$2</f>
        <v>8615.0530358749256</v>
      </c>
      <c r="O7" s="39">
        <f>tipgtchp!O$2</f>
        <v>9435.8142359949943</v>
      </c>
      <c r="P7" s="39">
        <f>tipgtchp!P$2</f>
        <v>7062.9557178396408</v>
      </c>
      <c r="Q7" s="39">
        <f>tipgtchp!Q$2</f>
        <v>7144.5582115758916</v>
      </c>
      <c r="R7" s="39">
        <f>tipgtchp!R$2</f>
        <v>6763.7378803409438</v>
      </c>
    </row>
    <row r="8" spans="1:18" ht="11.25" customHeight="1" x14ac:dyDescent="0.25">
      <c r="A8" s="36" t="s">
        <v>98</v>
      </c>
      <c r="B8" s="32" t="str">
        <f ca="1">HYPERLINK("#"&amp;CELL("address",tidh!$C$2),"tidh")</f>
        <v>tidh</v>
      </c>
      <c r="C8" s="37">
        <f>tidh!C$2</f>
        <v>9141.5568329131929</v>
      </c>
      <c r="D8" s="37">
        <f>tidh!D$2</f>
        <v>8926.0943264393045</v>
      </c>
      <c r="E8" s="37">
        <f>tidh!E$2</f>
        <v>7973.8996390225202</v>
      </c>
      <c r="F8" s="37">
        <f>tidh!F$2</f>
        <v>5749.7431630646879</v>
      </c>
      <c r="G8" s="37">
        <f>tidh!G$2</f>
        <v>5599.7475383716928</v>
      </c>
      <c r="H8" s="37">
        <f>tidh!H$2</f>
        <v>5648.3212630143589</v>
      </c>
      <c r="I8" s="37">
        <f>tidh!I$2</f>
        <v>5565.6380746336326</v>
      </c>
      <c r="J8" s="37">
        <f>tidh!J$2</f>
        <v>5937.1373683744205</v>
      </c>
      <c r="K8" s="37">
        <f>tidh!K$2</f>
        <v>6477.4087091513284</v>
      </c>
      <c r="L8" s="37">
        <f>tidh!L$2</f>
        <v>5926.2315836120288</v>
      </c>
      <c r="M8" s="37">
        <f>tidh!M$2</f>
        <v>6071.8921080315449</v>
      </c>
      <c r="N8" s="37">
        <f>tidh!N$2</f>
        <v>6206.2873803155353</v>
      </c>
      <c r="O8" s="37">
        <f>tidh!O$2</f>
        <v>6397.9348887523411</v>
      </c>
      <c r="P8" s="37">
        <f>tidh!P$2</f>
        <v>5764.3664250925876</v>
      </c>
      <c r="Q8" s="37">
        <f>tidh!Q$2</f>
        <v>5834.1525809640098</v>
      </c>
      <c r="R8" s="37">
        <f>tidh!R$2</f>
        <v>5656.6652839238786</v>
      </c>
    </row>
    <row r="9" spans="1:18" ht="11.25" customHeight="1" x14ac:dyDescent="0.25">
      <c r="A9" s="34" t="s">
        <v>97</v>
      </c>
      <c r="B9" s="32" t="str">
        <f ca="1">HYPERLINK("#"&amp;CELL("address",CEN!$C$2),"CEN")</f>
        <v>CEN</v>
      </c>
      <c r="C9" s="35">
        <f>CEN!C$2</f>
        <v>33079.080704177846</v>
      </c>
      <c r="D9" s="35">
        <f>CEN!D$2</f>
        <v>34481.074425382911</v>
      </c>
      <c r="E9" s="35">
        <f>CEN!E$2</f>
        <v>36455.279983477129</v>
      </c>
      <c r="F9" s="35">
        <f>CEN!F$2</f>
        <v>35182.897954473861</v>
      </c>
      <c r="G9" s="35">
        <f>CEN!G$2</f>
        <v>34574.596822147549</v>
      </c>
      <c r="H9" s="35">
        <f>CEN!H$2</f>
        <v>36074.547994129425</v>
      </c>
      <c r="I9" s="35">
        <f>CEN!I$2</f>
        <v>33267.615241899359</v>
      </c>
      <c r="J9" s="35">
        <f>CEN!J$2</f>
        <v>30459.158081188063</v>
      </c>
      <c r="K9" s="35">
        <f>CEN!K$2</f>
        <v>30896.082032001228</v>
      </c>
      <c r="L9" s="35">
        <f>CEN!L$2</f>
        <v>28415.488265787066</v>
      </c>
      <c r="M9" s="35">
        <f>CEN!M$2</f>
        <v>29274.533409151798</v>
      </c>
      <c r="N9" s="35">
        <f>CEN!N$2</f>
        <v>27587.24517161975</v>
      </c>
      <c r="O9" s="35">
        <f>CEN!O$2</f>
        <v>26641.982499999991</v>
      </c>
      <c r="P9" s="35">
        <f>CEN!P$2</f>
        <v>23957.834753285988</v>
      </c>
      <c r="Q9" s="35">
        <f>CEN!Q$2</f>
        <v>22201.559542262297</v>
      </c>
      <c r="R9" s="35">
        <f>CEN!R$2</f>
        <v>23664.962541495148</v>
      </c>
    </row>
    <row r="10" spans="1:18" ht="11.25" customHeight="1" x14ac:dyDescent="0.25">
      <c r="A10" s="36" t="s">
        <v>96</v>
      </c>
      <c r="B10" s="32" t="str">
        <f ca="1">HYPERLINK("#"&amp;CELL("address",cenrf!$C$2),"cenrf")</f>
        <v>cenrf</v>
      </c>
      <c r="C10" s="37">
        <f>cenrf!C$2</f>
        <v>16384.274653998917</v>
      </c>
      <c r="D10" s="37">
        <f>cenrf!D$2</f>
        <v>17179.523394950524</v>
      </c>
      <c r="E10" s="37">
        <f>cenrf!E$2</f>
        <v>19281.385597979919</v>
      </c>
      <c r="F10" s="37">
        <f>cenrf!F$2</f>
        <v>18453.326998219021</v>
      </c>
      <c r="G10" s="37">
        <f>cenrf!G$2</f>
        <v>18118.57658274634</v>
      </c>
      <c r="H10" s="37">
        <f>cenrf!H$2</f>
        <v>18757.210399468968</v>
      </c>
      <c r="I10" s="37">
        <f>cenrf!I$2</f>
        <v>16832.094778165796</v>
      </c>
      <c r="J10" s="37">
        <f>cenrf!J$2</f>
        <v>15024.126563189604</v>
      </c>
      <c r="K10" s="37">
        <f>cenrf!K$2</f>
        <v>15717.549591713736</v>
      </c>
      <c r="L10" s="37">
        <f>cenrf!L$2</f>
        <v>13567.886551486765</v>
      </c>
      <c r="M10" s="37">
        <f>cenrf!M$2</f>
        <v>13846.707006999291</v>
      </c>
      <c r="N10" s="37">
        <f>cenrf!N$2</f>
        <v>13547.589773718748</v>
      </c>
      <c r="O10" s="37">
        <f>cenrf!O$2</f>
        <v>13542.315023793908</v>
      </c>
      <c r="P10" s="37">
        <f>cenrf!P$2</f>
        <v>11174.129075719362</v>
      </c>
      <c r="Q10" s="37">
        <f>cenrf!Q$2</f>
        <v>9599.8546722235969</v>
      </c>
      <c r="R10" s="37">
        <f>cenrf!R$2</f>
        <v>10116.267160930433</v>
      </c>
    </row>
    <row r="11" spans="1:18" ht="11.25" customHeight="1" x14ac:dyDescent="0.25">
      <c r="A11" s="36" t="s">
        <v>95</v>
      </c>
      <c r="B11" s="32" t="str">
        <f ca="1">HYPERLINK("#"&amp;CELL("address",cenog!$C$2),"cenog")</f>
        <v>cenog</v>
      </c>
      <c r="C11" s="37">
        <f>cenog!C$2</f>
        <v>12802.396735562217</v>
      </c>
      <c r="D11" s="37">
        <f>cenog!D$2</f>
        <v>14260.937481259129</v>
      </c>
      <c r="E11" s="37">
        <f>cenog!E$2</f>
        <v>14425.495548175801</v>
      </c>
      <c r="F11" s="37">
        <f>cenog!F$2</f>
        <v>13966.235653955906</v>
      </c>
      <c r="G11" s="37">
        <f>cenog!G$2</f>
        <v>14132.869350837338</v>
      </c>
      <c r="H11" s="37">
        <f>cenog!H$2</f>
        <v>14846.2978806475</v>
      </c>
      <c r="I11" s="37">
        <f>cenog!I$2</f>
        <v>13954.358912131765</v>
      </c>
      <c r="J11" s="37">
        <f>cenog!J$2</f>
        <v>12958.950038598578</v>
      </c>
      <c r="K11" s="37">
        <f>cenog!K$2</f>
        <v>12612.461818375694</v>
      </c>
      <c r="L11" s="37">
        <f>cenog!L$2</f>
        <v>12550.767396080544</v>
      </c>
      <c r="M11" s="37">
        <f>cenog!M$2</f>
        <v>12664.546837734328</v>
      </c>
      <c r="N11" s="37">
        <f>cenog!N$2</f>
        <v>11411.718003077249</v>
      </c>
      <c r="O11" s="37">
        <f>cenog!O$2</f>
        <v>10775.403306924978</v>
      </c>
      <c r="P11" s="37">
        <f>cenog!P$2</f>
        <v>10427.967942520832</v>
      </c>
      <c r="Q11" s="37">
        <f>cenog!Q$2</f>
        <v>10354.70481770142</v>
      </c>
      <c r="R11" s="37">
        <f>cenog!R$2</f>
        <v>11319.41290517792</v>
      </c>
    </row>
    <row r="12" spans="1:18" ht="11.25" customHeight="1" x14ac:dyDescent="0.25">
      <c r="A12" s="36" t="s">
        <v>94</v>
      </c>
      <c r="B12" s="32" t="str">
        <f ca="1">HYPERLINK("#"&amp;CELL("address",cennu!$C$2),"cennu")</f>
        <v>cennu</v>
      </c>
      <c r="C12" s="37">
        <f>cennu!C$2</f>
        <v>0</v>
      </c>
      <c r="D12" s="37">
        <f>cennu!D$2</f>
        <v>0</v>
      </c>
      <c r="E12" s="37">
        <f>cennu!E$2</f>
        <v>0</v>
      </c>
      <c r="F12" s="37">
        <f>cennu!F$2</f>
        <v>0</v>
      </c>
      <c r="G12" s="37">
        <f>cennu!G$2</f>
        <v>0</v>
      </c>
      <c r="H12" s="37">
        <f>cennu!H$2</f>
        <v>0</v>
      </c>
      <c r="I12" s="37">
        <f>cennu!I$2</f>
        <v>0</v>
      </c>
      <c r="J12" s="37">
        <f>cennu!J$2</f>
        <v>0</v>
      </c>
      <c r="K12" s="37">
        <f>cennu!K$2</f>
        <v>0</v>
      </c>
      <c r="L12" s="37">
        <f>cennu!L$2</f>
        <v>0</v>
      </c>
      <c r="M12" s="37">
        <f>cennu!M$2</f>
        <v>0</v>
      </c>
      <c r="N12" s="37">
        <f>cennu!N$2</f>
        <v>0</v>
      </c>
      <c r="O12" s="37">
        <f>cennu!O$2</f>
        <v>0</v>
      </c>
      <c r="P12" s="37">
        <f>cennu!P$2</f>
        <v>0</v>
      </c>
      <c r="Q12" s="37">
        <f>cennu!Q$2</f>
        <v>0</v>
      </c>
      <c r="R12" s="37">
        <f>cennu!R$2</f>
        <v>0</v>
      </c>
    </row>
    <row r="13" spans="1:18" ht="11.25" customHeight="1" x14ac:dyDescent="0.25">
      <c r="A13" s="36" t="s">
        <v>93</v>
      </c>
      <c r="B13" s="32" t="str">
        <f ca="1">HYPERLINK("#"&amp;CELL("address",cencm!$C$2),"cencm")</f>
        <v>cencm</v>
      </c>
      <c r="C13" s="37">
        <f>cencm!C$2</f>
        <v>69.542507049832722</v>
      </c>
      <c r="D13" s="37">
        <f>cencm!D$2</f>
        <v>62.050242726648008</v>
      </c>
      <c r="E13" s="37">
        <f>cencm!E$2</f>
        <v>59.069493172008592</v>
      </c>
      <c r="F13" s="37">
        <f>cencm!F$2</f>
        <v>49.900659037026529</v>
      </c>
      <c r="G13" s="37">
        <f>cencm!G$2</f>
        <v>47.446102612664973</v>
      </c>
      <c r="H13" s="37">
        <f>cencm!H$2</f>
        <v>35.647656817287476</v>
      </c>
      <c r="I13" s="37">
        <f>cencm!I$2</f>
        <v>30.335818250630005</v>
      </c>
      <c r="J13" s="37">
        <f>cencm!J$2</f>
        <v>29.334492486293883</v>
      </c>
      <c r="K13" s="37">
        <f>cencm!K$2</f>
        <v>45.322168992013886</v>
      </c>
      <c r="L13" s="37">
        <f>cencm!L$2</f>
        <v>51.775145123333651</v>
      </c>
      <c r="M13" s="37">
        <f>cencm!M$2</f>
        <v>59.828377470662112</v>
      </c>
      <c r="N13" s="37">
        <f>cencm!N$2</f>
        <v>50.587810473847412</v>
      </c>
      <c r="O13" s="37">
        <f>cencm!O$2</f>
        <v>45.314682704217056</v>
      </c>
      <c r="P13" s="37">
        <f>cencm!P$2</f>
        <v>36.291270317416711</v>
      </c>
      <c r="Q13" s="37">
        <f>cencm!Q$2</f>
        <v>33.072622746609468</v>
      </c>
      <c r="R13" s="37">
        <f>cencm!R$2</f>
        <v>32.214167916220184</v>
      </c>
    </row>
    <row r="14" spans="1:18" ht="11.25" customHeight="1" x14ac:dyDescent="0.25">
      <c r="A14" s="36" t="s">
        <v>92</v>
      </c>
      <c r="B14" s="32" t="str">
        <f ca="1">HYPERLINK("#"&amp;CELL("address",cenck!$C$2),"cenck")</f>
        <v>cenck</v>
      </c>
      <c r="C14" s="37">
        <f>cenck!C$2</f>
        <v>1920.9188880547383</v>
      </c>
      <c r="D14" s="37">
        <f>cenck!D$2</f>
        <v>1354.3987295478601</v>
      </c>
      <c r="E14" s="37">
        <f>cenck!E$2</f>
        <v>1131.4064026038241</v>
      </c>
      <c r="F14" s="37">
        <f>cenck!F$2</f>
        <v>1144.2764170918442</v>
      </c>
      <c r="G14" s="37">
        <f>cenck!G$2</f>
        <v>1035.370473898824</v>
      </c>
      <c r="H14" s="37">
        <f>cenck!H$2</f>
        <v>1059.0482276774021</v>
      </c>
      <c r="I14" s="37">
        <f>cenck!I$2</f>
        <v>1228.8184506587522</v>
      </c>
      <c r="J14" s="37">
        <f>cenck!J$2</f>
        <v>1396.3569564695042</v>
      </c>
      <c r="K14" s="37">
        <f>cenck!K$2</f>
        <v>1353.9341604195358</v>
      </c>
      <c r="L14" s="37">
        <f>cenck!L$2</f>
        <v>1114.5751695084959</v>
      </c>
      <c r="M14" s="37">
        <f>cenck!M$2</f>
        <v>1356.8163072186549</v>
      </c>
      <c r="N14" s="37">
        <f>cenck!N$2</f>
        <v>1248.7355888630557</v>
      </c>
      <c r="O14" s="37">
        <f>cenck!O$2</f>
        <v>1225.8909342064348</v>
      </c>
      <c r="P14" s="37">
        <f>cenck!P$2</f>
        <v>1293.3755305306252</v>
      </c>
      <c r="Q14" s="37">
        <f>cenck!Q$2</f>
        <v>1262.8233945887973</v>
      </c>
      <c r="R14" s="37">
        <f>cenck!R$2</f>
        <v>1117.1386169977152</v>
      </c>
    </row>
    <row r="15" spans="1:18" ht="11.25" customHeight="1" x14ac:dyDescent="0.25">
      <c r="A15" s="36" t="s">
        <v>91</v>
      </c>
      <c r="B15" s="32" t="str">
        <f ca="1">HYPERLINK("#"&amp;CELL("address",cenbf!$C$2),"cenbf")</f>
        <v>cenbf</v>
      </c>
      <c r="C15" s="37">
        <f>cenbf!C$2</f>
        <v>0</v>
      </c>
      <c r="D15" s="37">
        <f>cenbf!D$2</f>
        <v>0</v>
      </c>
      <c r="E15" s="37">
        <f>cenbf!E$2</f>
        <v>0</v>
      </c>
      <c r="F15" s="37">
        <f>cenbf!F$2</f>
        <v>0</v>
      </c>
      <c r="G15" s="37">
        <f>cenbf!G$2</f>
        <v>0</v>
      </c>
      <c r="H15" s="37">
        <f>cenbf!H$2</f>
        <v>0</v>
      </c>
      <c r="I15" s="37">
        <f>cenbf!I$2</f>
        <v>0</v>
      </c>
      <c r="J15" s="37">
        <f>cenbf!J$2</f>
        <v>0</v>
      </c>
      <c r="K15" s="37">
        <f>cenbf!K$2</f>
        <v>0</v>
      </c>
      <c r="L15" s="37">
        <f>cenbf!L$2</f>
        <v>0</v>
      </c>
      <c r="M15" s="37">
        <f>cenbf!M$2</f>
        <v>0</v>
      </c>
      <c r="N15" s="37">
        <f>cenbf!N$2</f>
        <v>0</v>
      </c>
      <c r="O15" s="37">
        <f>cenbf!O$2</f>
        <v>0</v>
      </c>
      <c r="P15" s="37">
        <f>cenbf!P$2</f>
        <v>0</v>
      </c>
      <c r="Q15" s="37">
        <f>cenbf!Q$2</f>
        <v>0</v>
      </c>
      <c r="R15" s="37">
        <f>cenbf!R$2</f>
        <v>0</v>
      </c>
    </row>
    <row r="16" spans="1:18" ht="11.25" customHeight="1" x14ac:dyDescent="0.25">
      <c r="A16" s="36" t="s">
        <v>90</v>
      </c>
      <c r="B16" s="32" t="str">
        <f ca="1">HYPERLINK("#"&amp;CELL("address",cengw!$C$2),"cengw")</f>
        <v>cengw</v>
      </c>
      <c r="C16" s="37">
        <f>cengw!C$2</f>
        <v>116.10429886373416</v>
      </c>
      <c r="D16" s="37">
        <f>cengw!D$2</f>
        <v>0</v>
      </c>
      <c r="E16" s="37">
        <f>cengw!E$2</f>
        <v>0</v>
      </c>
      <c r="F16" s="37">
        <f>cengw!F$2</f>
        <v>0</v>
      </c>
      <c r="G16" s="37">
        <f>cengw!G$2</f>
        <v>0</v>
      </c>
      <c r="H16" s="37">
        <f>cengw!H$2</f>
        <v>0</v>
      </c>
      <c r="I16" s="37">
        <f>cengw!I$2</f>
        <v>0</v>
      </c>
      <c r="J16" s="37">
        <f>cengw!J$2</f>
        <v>0</v>
      </c>
      <c r="K16" s="37">
        <f>cengw!K$2</f>
        <v>0</v>
      </c>
      <c r="L16" s="37">
        <f>cengw!L$2</f>
        <v>0</v>
      </c>
      <c r="M16" s="37">
        <f>cengw!M$2</f>
        <v>0</v>
      </c>
      <c r="N16" s="37">
        <f>cengw!N$2</f>
        <v>0</v>
      </c>
      <c r="O16" s="37">
        <f>cengw!O$2</f>
        <v>0</v>
      </c>
      <c r="P16" s="37">
        <f>cengw!P$2</f>
        <v>0</v>
      </c>
      <c r="Q16" s="37">
        <f>cengw!Q$2</f>
        <v>0</v>
      </c>
      <c r="R16" s="37">
        <f>cengw!R$2</f>
        <v>0</v>
      </c>
    </row>
    <row r="17" spans="1:18" ht="11.25" customHeight="1" x14ac:dyDescent="0.25">
      <c r="A17" s="36" t="s">
        <v>89</v>
      </c>
      <c r="B17" s="32" t="str">
        <f ca="1">HYPERLINK("#"&amp;CELL("address",cenpf!$C$2),"cenpf")</f>
        <v>cenpf</v>
      </c>
      <c r="C17" s="37">
        <f>cenpf!C$2</f>
        <v>144.25876621059405</v>
      </c>
      <c r="D17" s="37">
        <f>cenpf!D$2</f>
        <v>131.95118880000001</v>
      </c>
      <c r="E17" s="37">
        <f>cenpf!E$2</f>
        <v>80.540994723479997</v>
      </c>
      <c r="F17" s="37">
        <f>cenpf!F$2</f>
        <v>11.4300456426</v>
      </c>
      <c r="G17" s="37">
        <f>cenpf!G$2</f>
        <v>11.430004821300001</v>
      </c>
      <c r="H17" s="37">
        <f>cenpf!H$2</f>
        <v>0</v>
      </c>
      <c r="I17" s="37">
        <f>cenpf!I$2</f>
        <v>0</v>
      </c>
      <c r="J17" s="37">
        <f>cenpf!J$2</f>
        <v>0</v>
      </c>
      <c r="K17" s="37">
        <f>cenpf!K$2</f>
        <v>0</v>
      </c>
      <c r="L17" s="37">
        <f>cenpf!L$2</f>
        <v>0</v>
      </c>
      <c r="M17" s="37">
        <f>cenpf!M$2</f>
        <v>0</v>
      </c>
      <c r="N17" s="37">
        <f>cenpf!N$2</f>
        <v>0</v>
      </c>
      <c r="O17" s="37">
        <f>cenpf!O$2</f>
        <v>0</v>
      </c>
      <c r="P17" s="37">
        <f>cenpf!P$2</f>
        <v>0</v>
      </c>
      <c r="Q17" s="37">
        <f>cenpf!Q$2</f>
        <v>0</v>
      </c>
      <c r="R17" s="37">
        <f>cenpf!R$2</f>
        <v>0</v>
      </c>
    </row>
    <row r="18" spans="1:18" ht="11.25" customHeight="1" x14ac:dyDescent="0.25">
      <c r="A18" s="36" t="s">
        <v>88</v>
      </c>
      <c r="B18" s="32" t="str">
        <f ca="1">HYPERLINK("#"&amp;CELL("address",cenbr!$C$2),"cenbr")</f>
        <v>cenbr</v>
      </c>
      <c r="C18" s="37">
        <f>cenbr!C$2</f>
        <v>0</v>
      </c>
      <c r="D18" s="37">
        <f>cenbr!D$2</f>
        <v>0</v>
      </c>
      <c r="E18" s="37">
        <f>cenbr!E$2</f>
        <v>0</v>
      </c>
      <c r="F18" s="37">
        <f>cenbr!F$2</f>
        <v>0</v>
      </c>
      <c r="G18" s="37">
        <f>cenbr!G$2</f>
        <v>0</v>
      </c>
      <c r="H18" s="37">
        <f>cenbr!H$2</f>
        <v>0</v>
      </c>
      <c r="I18" s="37">
        <f>cenbr!I$2</f>
        <v>0</v>
      </c>
      <c r="J18" s="37">
        <f>cenbr!J$2</f>
        <v>0</v>
      </c>
      <c r="K18" s="37">
        <f>cenbr!K$2</f>
        <v>0</v>
      </c>
      <c r="L18" s="37">
        <f>cenbr!L$2</f>
        <v>0</v>
      </c>
      <c r="M18" s="37">
        <f>cenbr!M$2</f>
        <v>0</v>
      </c>
      <c r="N18" s="37">
        <f>cenbr!N$2</f>
        <v>0</v>
      </c>
      <c r="O18" s="37">
        <f>cenbr!O$2</f>
        <v>0</v>
      </c>
      <c r="P18" s="37">
        <f>cenbr!P$2</f>
        <v>0</v>
      </c>
      <c r="Q18" s="37">
        <f>cenbr!Q$2</f>
        <v>0</v>
      </c>
      <c r="R18" s="37">
        <f>cenbr!R$2</f>
        <v>0</v>
      </c>
    </row>
    <row r="19" spans="1:18" ht="11.25" customHeight="1" x14ac:dyDescent="0.25">
      <c r="A19" s="36" t="s">
        <v>87</v>
      </c>
      <c r="B19" s="32" t="str">
        <f ca="1">HYPERLINK("#"&amp;CELL("address",cench!$C$2),"cench")</f>
        <v>cench</v>
      </c>
      <c r="C19" s="37">
        <f>cench!C$2</f>
        <v>0</v>
      </c>
      <c r="D19" s="37">
        <f>cench!D$2</f>
        <v>0</v>
      </c>
      <c r="E19" s="37">
        <f>cench!E$2</f>
        <v>0</v>
      </c>
      <c r="F19" s="37">
        <f>cench!F$2</f>
        <v>0</v>
      </c>
      <c r="G19" s="37">
        <f>cench!G$2</f>
        <v>0</v>
      </c>
      <c r="H19" s="37">
        <f>cench!H$2</f>
        <v>0</v>
      </c>
      <c r="I19" s="37">
        <f>cench!I$2</f>
        <v>0</v>
      </c>
      <c r="J19" s="37">
        <f>cench!J$2</f>
        <v>0</v>
      </c>
      <c r="K19" s="37">
        <f>cench!K$2</f>
        <v>0</v>
      </c>
      <c r="L19" s="37">
        <f>cench!L$2</f>
        <v>0</v>
      </c>
      <c r="M19" s="37">
        <f>cench!M$2</f>
        <v>0</v>
      </c>
      <c r="N19" s="37">
        <f>cench!N$2</f>
        <v>0</v>
      </c>
      <c r="O19" s="37">
        <f>cench!O$2</f>
        <v>0</v>
      </c>
      <c r="P19" s="37">
        <f>cench!P$2</f>
        <v>0</v>
      </c>
      <c r="Q19" s="37">
        <f>cench!Q$2</f>
        <v>0</v>
      </c>
      <c r="R19" s="37">
        <f>cench!R$2</f>
        <v>0</v>
      </c>
    </row>
    <row r="20" spans="1:18" ht="11.25" customHeight="1" x14ac:dyDescent="0.25">
      <c r="A20" s="36" t="s">
        <v>86</v>
      </c>
      <c r="B20" s="32" t="str">
        <f ca="1">HYPERLINK("#"&amp;CELL("address",cencl!$C$2),"cencl")</f>
        <v>cencl</v>
      </c>
      <c r="C20" s="37">
        <f>cencl!C$2</f>
        <v>0</v>
      </c>
      <c r="D20" s="37">
        <f>cencl!D$2</f>
        <v>0</v>
      </c>
      <c r="E20" s="37">
        <f>cencl!E$2</f>
        <v>0</v>
      </c>
      <c r="F20" s="37">
        <f>cencl!F$2</f>
        <v>0</v>
      </c>
      <c r="G20" s="37">
        <f>cencl!G$2</f>
        <v>0</v>
      </c>
      <c r="H20" s="37">
        <f>cencl!H$2</f>
        <v>0</v>
      </c>
      <c r="I20" s="37">
        <f>cencl!I$2</f>
        <v>0</v>
      </c>
      <c r="J20" s="37">
        <f>cencl!J$2</f>
        <v>0</v>
      </c>
      <c r="K20" s="37">
        <f>cencl!K$2</f>
        <v>0</v>
      </c>
      <c r="L20" s="37">
        <f>cencl!L$2</f>
        <v>0</v>
      </c>
      <c r="M20" s="37">
        <f>cencl!M$2</f>
        <v>0</v>
      </c>
      <c r="N20" s="37">
        <f>cencl!N$2</f>
        <v>0</v>
      </c>
      <c r="O20" s="37">
        <f>cencl!O$2</f>
        <v>0</v>
      </c>
      <c r="P20" s="37">
        <f>cencl!P$2</f>
        <v>0</v>
      </c>
      <c r="Q20" s="37">
        <f>cencl!Q$2</f>
        <v>0</v>
      </c>
      <c r="R20" s="37">
        <f>cencl!R$2</f>
        <v>0</v>
      </c>
    </row>
    <row r="21" spans="1:18" ht="11.25" customHeight="1" x14ac:dyDescent="0.25">
      <c r="A21" s="36" t="s">
        <v>85</v>
      </c>
      <c r="B21" s="32" t="str">
        <f ca="1">HYPERLINK("#"&amp;CELL("address",cenlr!$C$2),"cenlr")</f>
        <v>cenlr</v>
      </c>
      <c r="C21" s="37">
        <f>cenlr!C$2</f>
        <v>0</v>
      </c>
      <c r="D21" s="37">
        <f>cenlr!D$2</f>
        <v>0</v>
      </c>
      <c r="E21" s="37">
        <f>cenlr!E$2</f>
        <v>0</v>
      </c>
      <c r="F21" s="37">
        <f>cenlr!F$2</f>
        <v>0</v>
      </c>
      <c r="G21" s="37">
        <f>cenlr!G$2</f>
        <v>0</v>
      </c>
      <c r="H21" s="37">
        <f>cenlr!H$2</f>
        <v>0</v>
      </c>
      <c r="I21" s="37">
        <f>cenlr!I$2</f>
        <v>0</v>
      </c>
      <c r="J21" s="37">
        <f>cenlr!J$2</f>
        <v>0</v>
      </c>
      <c r="K21" s="37">
        <f>cenlr!K$2</f>
        <v>24.192281096676005</v>
      </c>
      <c r="L21" s="37">
        <f>cenlr!L$2</f>
        <v>301.58767157864401</v>
      </c>
      <c r="M21" s="37">
        <f>cenlr!M$2</f>
        <v>555.61872391412544</v>
      </c>
      <c r="N21" s="37">
        <f>cenlr!N$2</f>
        <v>738.16251963923435</v>
      </c>
      <c r="O21" s="37">
        <f>cenlr!O$2</f>
        <v>403.13668730137221</v>
      </c>
      <c r="P21" s="37">
        <f>cenlr!P$2</f>
        <v>275.6759196636271</v>
      </c>
      <c r="Q21" s="37">
        <f>cenlr!Q$2</f>
        <v>332.8416117523895</v>
      </c>
      <c r="R21" s="37">
        <f>cenlr!R$2</f>
        <v>332.84274564028362</v>
      </c>
    </row>
    <row r="22" spans="1:18" ht="11.25" customHeight="1" x14ac:dyDescent="0.25">
      <c r="A22" s="36" t="s">
        <v>84</v>
      </c>
      <c r="B22" s="32" t="str">
        <f ca="1">HYPERLINK("#"&amp;CELL("address",cenbg!$C$2),"cenbg")</f>
        <v>cenbg</v>
      </c>
      <c r="C22" s="37">
        <f>cenbg!C$2</f>
        <v>0</v>
      </c>
      <c r="D22" s="37">
        <f>cenbg!D$2</f>
        <v>0</v>
      </c>
      <c r="E22" s="37">
        <f>cenbg!E$2</f>
        <v>0</v>
      </c>
      <c r="F22" s="37">
        <f>cenbg!F$2</f>
        <v>0</v>
      </c>
      <c r="G22" s="37">
        <f>cenbg!G$2</f>
        <v>0</v>
      </c>
      <c r="H22" s="37">
        <f>cenbg!H$2</f>
        <v>0</v>
      </c>
      <c r="I22" s="37">
        <f>cenbg!I$2</f>
        <v>0</v>
      </c>
      <c r="J22" s="37">
        <f>cenbg!J$2</f>
        <v>0</v>
      </c>
      <c r="K22" s="37">
        <f>cenbg!K$2</f>
        <v>0</v>
      </c>
      <c r="L22" s="37">
        <f>cenbg!L$2</f>
        <v>0</v>
      </c>
      <c r="M22" s="37">
        <f>cenbg!M$2</f>
        <v>0</v>
      </c>
      <c r="N22" s="37">
        <f>cenbg!N$2</f>
        <v>0</v>
      </c>
      <c r="O22" s="37">
        <f>cenbg!O$2</f>
        <v>0</v>
      </c>
      <c r="P22" s="37">
        <f>cenbg!P$2</f>
        <v>0</v>
      </c>
      <c r="Q22" s="37">
        <f>cenbg!Q$2</f>
        <v>0</v>
      </c>
      <c r="R22" s="37">
        <f>cenbg!R$2</f>
        <v>0</v>
      </c>
    </row>
    <row r="23" spans="1:18" ht="11.25" customHeight="1" x14ac:dyDescent="0.25">
      <c r="A23" s="36" t="s">
        <v>83</v>
      </c>
      <c r="B23" s="32" t="str">
        <f ca="1">HYPERLINK("#"&amp;CELL("address",cengl!$C$2),"cengl")</f>
        <v>cengl</v>
      </c>
      <c r="C23" s="37">
        <f>cengl!C$2</f>
        <v>0</v>
      </c>
      <c r="D23" s="37">
        <f>cengl!D$2</f>
        <v>0</v>
      </c>
      <c r="E23" s="37">
        <f>cengl!E$2</f>
        <v>0</v>
      </c>
      <c r="F23" s="37">
        <f>cengl!F$2</f>
        <v>0</v>
      </c>
      <c r="G23" s="37">
        <f>cengl!G$2</f>
        <v>0</v>
      </c>
      <c r="H23" s="37">
        <f>cengl!H$2</f>
        <v>0</v>
      </c>
      <c r="I23" s="37">
        <f>cengl!I$2</f>
        <v>0</v>
      </c>
      <c r="J23" s="37">
        <f>cengl!J$2</f>
        <v>0</v>
      </c>
      <c r="K23" s="37">
        <f>cengl!K$2</f>
        <v>0</v>
      </c>
      <c r="L23" s="37">
        <f>cengl!L$2</f>
        <v>0</v>
      </c>
      <c r="M23" s="37">
        <f>cengl!M$2</f>
        <v>0</v>
      </c>
      <c r="N23" s="37">
        <f>cengl!N$2</f>
        <v>0</v>
      </c>
      <c r="O23" s="37">
        <f>cengl!O$2</f>
        <v>0</v>
      </c>
      <c r="P23" s="37">
        <f>cengl!P$2</f>
        <v>0</v>
      </c>
      <c r="Q23" s="37">
        <f>cengl!Q$2</f>
        <v>0</v>
      </c>
      <c r="R23" s="37">
        <f>cengl!R$2</f>
        <v>0</v>
      </c>
    </row>
    <row r="24" spans="1:18" ht="11.25" customHeight="1" x14ac:dyDescent="0.25">
      <c r="A24" s="36" t="s">
        <v>82</v>
      </c>
      <c r="B24" s="32" t="str">
        <f ca="1">HYPERLINK("#"&amp;CELL("address",cenns!$C$2),"cenns")</f>
        <v>cenns</v>
      </c>
      <c r="C24" s="37">
        <f>cenns!C$2</f>
        <v>1641.58485443782</v>
      </c>
      <c r="D24" s="37">
        <f>cenns!D$2</f>
        <v>1492.2133880987521</v>
      </c>
      <c r="E24" s="37">
        <f>cenns!E$2</f>
        <v>1477.3819468221002</v>
      </c>
      <c r="F24" s="37">
        <f>cenns!F$2</f>
        <v>1557.7281805274642</v>
      </c>
      <c r="G24" s="37">
        <f>cenns!G$2</f>
        <v>1228.9043072310842</v>
      </c>
      <c r="H24" s="37">
        <f>cenns!H$2</f>
        <v>1376.3438295182636</v>
      </c>
      <c r="I24" s="37">
        <f>cenns!I$2</f>
        <v>1222.0072826924161</v>
      </c>
      <c r="J24" s="37">
        <f>cenns!J$2</f>
        <v>1050.390030444084</v>
      </c>
      <c r="K24" s="37">
        <f>cenns!K$2</f>
        <v>1142.6220114035762</v>
      </c>
      <c r="L24" s="37">
        <f>cenns!L$2</f>
        <v>828.89633200928404</v>
      </c>
      <c r="M24" s="37">
        <f>cenns!M$2</f>
        <v>791.01615581473766</v>
      </c>
      <c r="N24" s="37">
        <f>cenns!N$2</f>
        <v>590.45147584761582</v>
      </c>
      <c r="O24" s="37">
        <f>cenns!O$2</f>
        <v>649.92186506907672</v>
      </c>
      <c r="P24" s="37">
        <f>cenns!P$2</f>
        <v>750.3950145341264</v>
      </c>
      <c r="Q24" s="37">
        <f>cenns!Q$2</f>
        <v>618.26242324948214</v>
      </c>
      <c r="R24" s="37">
        <f>cenns!R$2</f>
        <v>747.0869448325742</v>
      </c>
    </row>
    <row r="25" spans="1:18" ht="11.25" customHeight="1" x14ac:dyDescent="0.25">
      <c r="A25" s="34" t="s">
        <v>81</v>
      </c>
      <c r="B25" s="32" t="str">
        <f ca="1">HYPERLINK("#"&amp;CELL("address",CF!$C$2),"CF")</f>
        <v>CF</v>
      </c>
      <c r="C25" s="35">
        <f>CF!C$2</f>
        <v>343094.67916907894</v>
      </c>
      <c r="D25" s="35">
        <f>CF!D$2</f>
        <v>345186.64537223947</v>
      </c>
      <c r="E25" s="35">
        <f>CF!E$2</f>
        <v>333454.75826353941</v>
      </c>
      <c r="F25" s="35">
        <f>CF!F$2</f>
        <v>337131.53950123279</v>
      </c>
      <c r="G25" s="35">
        <f>CF!G$2</f>
        <v>342273.071369646</v>
      </c>
      <c r="H25" s="35">
        <f>CF!H$2</f>
        <v>339297.32687945029</v>
      </c>
      <c r="I25" s="35">
        <f>CF!I$2</f>
        <v>335841.69940052356</v>
      </c>
      <c r="J25" s="35">
        <f>CF!J$2</f>
        <v>331109.78789486911</v>
      </c>
      <c r="K25" s="35">
        <f>CF!K$2</f>
        <v>326085.69440185209</v>
      </c>
      <c r="L25" s="35">
        <f>CF!L$2</f>
        <v>300177.86698327702</v>
      </c>
      <c r="M25" s="35">
        <f>CF!M$2</f>
        <v>310667.03154522355</v>
      </c>
      <c r="N25" s="35">
        <f>CF!N$2</f>
        <v>285073.93361538858</v>
      </c>
      <c r="O25" s="35">
        <f>CF!O$2</f>
        <v>294409.69245502679</v>
      </c>
      <c r="P25" s="35">
        <f>CF!P$2</f>
        <v>296953.46413242747</v>
      </c>
      <c r="Q25" s="35">
        <f>CF!Q$2</f>
        <v>282960.62218581408</v>
      </c>
      <c r="R25" s="35">
        <f>CF!R$2</f>
        <v>285960.94207190094</v>
      </c>
    </row>
    <row r="26" spans="1:18" ht="11.25" customHeight="1" x14ac:dyDescent="0.25">
      <c r="A26" s="36" t="s">
        <v>80</v>
      </c>
      <c r="B26" s="32" t="str">
        <f ca="1">HYPERLINK("#"&amp;CELL("address",CIN!$C$2),"CIN")</f>
        <v>CIN</v>
      </c>
      <c r="C26" s="37">
        <f>CIN!C$2</f>
        <v>77294.555732952926</v>
      </c>
      <c r="D26" s="37">
        <f>CIN!D$2</f>
        <v>77831.760834822504</v>
      </c>
      <c r="E26" s="37">
        <f>CIN!E$2</f>
        <v>71600.405991866006</v>
      </c>
      <c r="F26" s="37">
        <f>CIN!F$2</f>
        <v>73313.313686730398</v>
      </c>
      <c r="G26" s="37">
        <f>CIN!G$2</f>
        <v>70269.933651051339</v>
      </c>
      <c r="H26" s="37">
        <f>CIN!H$2</f>
        <v>67355.322979061384</v>
      </c>
      <c r="I26" s="37">
        <f>CIN!I$2</f>
        <v>66908.47473257489</v>
      </c>
      <c r="J26" s="37">
        <f>CIN!J$2</f>
        <v>66168.452823906002</v>
      </c>
      <c r="K26" s="37">
        <f>CIN!K$2</f>
        <v>61475.243289566628</v>
      </c>
      <c r="L26" s="37">
        <f>CIN!L$2</f>
        <v>49207.601507301777</v>
      </c>
      <c r="M26" s="37">
        <f>CIN!M$2</f>
        <v>51739.288226008946</v>
      </c>
      <c r="N26" s="37">
        <f>CIN!N$2</f>
        <v>46381.088978508218</v>
      </c>
      <c r="O26" s="37">
        <f>CIN!O$2</f>
        <v>47174.521666015222</v>
      </c>
      <c r="P26" s="37">
        <f>CIN!P$2</f>
        <v>50141.416904762278</v>
      </c>
      <c r="Q26" s="37">
        <f>CIN!Q$2</f>
        <v>50805.766485157881</v>
      </c>
      <c r="R26" s="37">
        <f>CIN!R$2</f>
        <v>48140.805002298832</v>
      </c>
    </row>
    <row r="27" spans="1:18" ht="11.25" customHeight="1" x14ac:dyDescent="0.25">
      <c r="A27" s="38" t="s">
        <v>79</v>
      </c>
      <c r="B27" s="32" t="str">
        <f ca="1">HYPERLINK("#"&amp;CELL("address",cisi!$C$2),"cisi")</f>
        <v>cisi</v>
      </c>
      <c r="C27" s="39">
        <f>cisi!C$2</f>
        <v>23640.759416520475</v>
      </c>
      <c r="D27" s="39">
        <f>cisi!D$2</f>
        <v>21476.025069251686</v>
      </c>
      <c r="E27" s="39">
        <f>cisi!E$2</f>
        <v>18559.754448172709</v>
      </c>
      <c r="F27" s="39">
        <f>cisi!F$2</f>
        <v>19193.989985893844</v>
      </c>
      <c r="G27" s="39">
        <f>cisi!G$2</f>
        <v>19046.67237078377</v>
      </c>
      <c r="H27" s="39">
        <f>cisi!H$2</f>
        <v>18583.41891481795</v>
      </c>
      <c r="I27" s="39">
        <f>cisi!I$2</f>
        <v>20140.273650932104</v>
      </c>
      <c r="J27" s="39">
        <f>cisi!J$2</f>
        <v>20195.960738664362</v>
      </c>
      <c r="K27" s="39">
        <f>cisi!K$2</f>
        <v>19463.54174641837</v>
      </c>
      <c r="L27" s="39">
        <f>cisi!L$2</f>
        <v>14061.176826696155</v>
      </c>
      <c r="M27" s="39">
        <f>cisi!M$2</f>
        <v>13881.393188520738</v>
      </c>
      <c r="N27" s="39">
        <f>cisi!N$2</f>
        <v>12691.119942186291</v>
      </c>
      <c r="O27" s="39">
        <f>cisi!O$2</f>
        <v>13065.638385856932</v>
      </c>
      <c r="P27" s="39">
        <f>cisi!P$2</f>
        <v>16275.452261754242</v>
      </c>
      <c r="Q27" s="39">
        <f>cisi!Q$2</f>
        <v>16544.392812649323</v>
      </c>
      <c r="R27" s="39">
        <f>cisi!R$2</f>
        <v>15244.581715816501</v>
      </c>
    </row>
    <row r="28" spans="1:18" ht="11.25" customHeight="1" x14ac:dyDescent="0.25">
      <c r="A28" s="40" t="s">
        <v>78</v>
      </c>
      <c r="B28" s="32" t="str">
        <f ca="1">HYPERLINK("#"&amp;CELL("address",cisb!$C$2),"cisb")</f>
        <v>cisb</v>
      </c>
      <c r="C28" s="41">
        <f>cisb!C$2</f>
        <v>23191.420928469517</v>
      </c>
      <c r="D28" s="41">
        <f>cisb!D$2</f>
        <v>21100.890613428142</v>
      </c>
      <c r="E28" s="41">
        <f>cisb!E$2</f>
        <v>18272.997762725681</v>
      </c>
      <c r="F28" s="41">
        <f>cisb!F$2</f>
        <v>18937.467170345983</v>
      </c>
      <c r="G28" s="41">
        <f>cisb!G$2</f>
        <v>18733.353063552786</v>
      </c>
      <c r="H28" s="41">
        <f>cisb!H$2</f>
        <v>18315.740505211979</v>
      </c>
      <c r="I28" s="41">
        <f>cisb!I$2</f>
        <v>19890.497351394046</v>
      </c>
      <c r="J28" s="41">
        <f>cisb!J$2</f>
        <v>19874.103633680006</v>
      </c>
      <c r="K28" s="41">
        <f>cisb!K$2</f>
        <v>19131.409740731066</v>
      </c>
      <c r="L28" s="41">
        <f>cisb!L$2</f>
        <v>13903.747122070141</v>
      </c>
      <c r="M28" s="41">
        <f>cisb!M$2</f>
        <v>13645.319335218639</v>
      </c>
      <c r="N28" s="41">
        <f>cisb!N$2</f>
        <v>12449.783959661341</v>
      </c>
      <c r="O28" s="41">
        <f>cisb!O$2</f>
        <v>12871.938345324903</v>
      </c>
      <c r="P28" s="41">
        <f>cisb!P$2</f>
        <v>16053.107140092816</v>
      </c>
      <c r="Q28" s="41">
        <f>cisb!Q$2</f>
        <v>16330.571832905207</v>
      </c>
      <c r="R28" s="41">
        <f>cisb!R$2</f>
        <v>15063.099783388188</v>
      </c>
    </row>
    <row r="29" spans="1:18" ht="11.25" customHeight="1" x14ac:dyDescent="0.25">
      <c r="A29" s="40" t="s">
        <v>77</v>
      </c>
      <c r="B29" s="32" t="str">
        <f ca="1">HYPERLINK("#"&amp;CELL("address",cise!$C$2),"cise")</f>
        <v>cise</v>
      </c>
      <c r="C29" s="41">
        <f>cise!C$2</f>
        <v>449.3384880509588</v>
      </c>
      <c r="D29" s="41">
        <f>cise!D$2</f>
        <v>375.13445582354052</v>
      </c>
      <c r="E29" s="41">
        <f>cise!E$2</f>
        <v>286.75668544702938</v>
      </c>
      <c r="F29" s="41">
        <f>cise!F$2</f>
        <v>256.5228155478639</v>
      </c>
      <c r="G29" s="41">
        <f>cise!G$2</f>
        <v>313.31930723098111</v>
      </c>
      <c r="H29" s="41">
        <f>cise!H$2</f>
        <v>267.67840960597186</v>
      </c>
      <c r="I29" s="41">
        <f>cise!I$2</f>
        <v>249.77629953806019</v>
      </c>
      <c r="J29" s="41">
        <f>cise!J$2</f>
        <v>321.85710498435435</v>
      </c>
      <c r="K29" s="41">
        <f>cise!K$2</f>
        <v>332.13200568730065</v>
      </c>
      <c r="L29" s="41">
        <f>cise!L$2</f>
        <v>157.42970462601471</v>
      </c>
      <c r="M29" s="41">
        <f>cise!M$2</f>
        <v>236.07385330209851</v>
      </c>
      <c r="N29" s="41">
        <f>cise!N$2</f>
        <v>241.33598252494926</v>
      </c>
      <c r="O29" s="41">
        <f>cise!O$2</f>
        <v>193.70004053202931</v>
      </c>
      <c r="P29" s="41">
        <f>cise!P$2</f>
        <v>222.34512166142883</v>
      </c>
      <c r="Q29" s="41">
        <f>cise!Q$2</f>
        <v>213.82097974411849</v>
      </c>
      <c r="R29" s="41">
        <f>cise!R$2</f>
        <v>181.48193242831476</v>
      </c>
    </row>
    <row r="30" spans="1:18" ht="11.25" customHeight="1" x14ac:dyDescent="0.25">
      <c r="A30" s="38" t="s">
        <v>76</v>
      </c>
      <c r="B30" s="32" t="str">
        <f ca="1">HYPERLINK("#"&amp;CELL("address",cnfm!$C$2),"cnfm")</f>
        <v>cnfm</v>
      </c>
      <c r="C30" s="39">
        <f>cnfm!C$2</f>
        <v>1628.2611048839631</v>
      </c>
      <c r="D30" s="39">
        <f>cnfm!D$2</f>
        <v>1680.0145204747321</v>
      </c>
      <c r="E30" s="39">
        <f>cnfm!E$2</f>
        <v>1433.0165799490555</v>
      </c>
      <c r="F30" s="39">
        <f>cnfm!F$2</f>
        <v>1117.8746542437461</v>
      </c>
      <c r="G30" s="39">
        <f>cnfm!G$2</f>
        <v>768.65782235450365</v>
      </c>
      <c r="H30" s="39">
        <f>cnfm!H$2</f>
        <v>838.2004332276781</v>
      </c>
      <c r="I30" s="39">
        <f>cnfm!I$2</f>
        <v>875.86371009028255</v>
      </c>
      <c r="J30" s="39">
        <f>cnfm!J$2</f>
        <v>752.23586980944674</v>
      </c>
      <c r="K30" s="39">
        <f>cnfm!K$2</f>
        <v>518.3404673394175</v>
      </c>
      <c r="L30" s="39">
        <f>cnfm!L$2</f>
        <v>369.65061299628366</v>
      </c>
      <c r="M30" s="39">
        <f>cnfm!M$2</f>
        <v>397.8245114659187</v>
      </c>
      <c r="N30" s="39">
        <f>cnfm!N$2</f>
        <v>391.88728634986512</v>
      </c>
      <c r="O30" s="39">
        <f>cnfm!O$2</f>
        <v>396.03671050192872</v>
      </c>
      <c r="P30" s="39">
        <f>cnfm!P$2</f>
        <v>408.82369558620474</v>
      </c>
      <c r="Q30" s="39">
        <f>cnfm!Q$2</f>
        <v>425.0884869920759</v>
      </c>
      <c r="R30" s="39">
        <f>cnfm!R$2</f>
        <v>411.05907642326775</v>
      </c>
    </row>
    <row r="31" spans="1:18" ht="11.25" customHeight="1" x14ac:dyDescent="0.25">
      <c r="A31" s="42" t="s">
        <v>75</v>
      </c>
      <c r="B31" s="32" t="str">
        <f ca="1">HYPERLINK("#"&amp;CELL("address",cnfa!$C$2),"cnfa")</f>
        <v>cnfa</v>
      </c>
      <c r="C31" s="41">
        <f>cnfa!C$2</f>
        <v>108.16771702398185</v>
      </c>
      <c r="D31" s="41">
        <f>cnfa!D$2</f>
        <v>113.30499264430134</v>
      </c>
      <c r="E31" s="41">
        <f>cnfa!E$2</f>
        <v>85.606877475399614</v>
      </c>
      <c r="F31" s="41">
        <f>cnfa!F$2</f>
        <v>10.483874418135443</v>
      </c>
      <c r="G31" s="41">
        <f>cnfa!G$2</f>
        <v>8.6189399014810988</v>
      </c>
      <c r="H31" s="41">
        <f>cnfa!H$2</f>
        <v>0</v>
      </c>
      <c r="I31" s="41">
        <f>cnfa!I$2</f>
        <v>0</v>
      </c>
      <c r="J31" s="41">
        <f>cnfa!J$2</f>
        <v>0</v>
      </c>
      <c r="K31" s="41">
        <f>cnfa!K$2</f>
        <v>0</v>
      </c>
      <c r="L31" s="41">
        <f>cnfa!L$2</f>
        <v>0</v>
      </c>
      <c r="M31" s="41">
        <f>cnfa!M$2</f>
        <v>0</v>
      </c>
      <c r="N31" s="41">
        <f>cnfa!N$2</f>
        <v>0</v>
      </c>
      <c r="O31" s="41">
        <f>cnfa!O$2</f>
        <v>0</v>
      </c>
      <c r="P31" s="41">
        <f>cnfa!P$2</f>
        <v>0</v>
      </c>
      <c r="Q31" s="41">
        <f>cnfa!Q$2</f>
        <v>0</v>
      </c>
      <c r="R31" s="41">
        <f>cnfa!R$2</f>
        <v>0</v>
      </c>
    </row>
    <row r="32" spans="1:18" ht="11.25" customHeight="1" x14ac:dyDescent="0.25">
      <c r="A32" s="42" t="s">
        <v>74</v>
      </c>
      <c r="B32" s="32" t="str">
        <f ca="1">HYPERLINK("#"&amp;CELL("address",cnfp!$C$2),"cnfp")</f>
        <v>cnfp</v>
      </c>
      <c r="C32" s="41">
        <f>cnfp!C$2</f>
        <v>258.02456257385342</v>
      </c>
      <c r="D32" s="41">
        <f>cnfp!D$2</f>
        <v>291.19299456436727</v>
      </c>
      <c r="E32" s="41">
        <f>cnfp!E$2</f>
        <v>255.211024383693</v>
      </c>
      <c r="F32" s="41">
        <f>cnfp!F$2</f>
        <v>286.9334665350367</v>
      </c>
      <c r="G32" s="41">
        <f>cnfp!G$2</f>
        <v>243.53126004286094</v>
      </c>
      <c r="H32" s="41">
        <f>cnfp!H$2</f>
        <v>243.30711615974377</v>
      </c>
      <c r="I32" s="41">
        <f>cnfp!I$2</f>
        <v>233.90676016017096</v>
      </c>
      <c r="J32" s="41">
        <f>cnfp!J$2</f>
        <v>231.62633735705859</v>
      </c>
      <c r="K32" s="41">
        <f>cnfp!K$2</f>
        <v>131.46910710540175</v>
      </c>
      <c r="L32" s="41">
        <f>cnfp!L$2</f>
        <v>71.370031530560567</v>
      </c>
      <c r="M32" s="41">
        <f>cnfp!M$2</f>
        <v>58.1999223825173</v>
      </c>
      <c r="N32" s="41">
        <f>cnfp!N$2</f>
        <v>62.930114345100719</v>
      </c>
      <c r="O32" s="41">
        <f>cnfp!O$2</f>
        <v>21.35352380970037</v>
      </c>
      <c r="P32" s="41">
        <f>cnfp!P$2</f>
        <v>17.550990002987469</v>
      </c>
      <c r="Q32" s="41">
        <f>cnfp!Q$2</f>
        <v>18.443360173932032</v>
      </c>
      <c r="R32" s="41">
        <f>cnfp!R$2</f>
        <v>15.914754954604231</v>
      </c>
    </row>
    <row r="33" spans="1:18" ht="11.25" customHeight="1" x14ac:dyDescent="0.25">
      <c r="A33" s="42" t="s">
        <v>73</v>
      </c>
      <c r="B33" s="32" t="str">
        <f ca="1">HYPERLINK("#"&amp;CELL("address",cnfs!$C$2),"cnfs")</f>
        <v>cnfs</v>
      </c>
      <c r="C33" s="41">
        <f>cnfs!C$2</f>
        <v>121.57884184532463</v>
      </c>
      <c r="D33" s="41">
        <f>cnfs!D$2</f>
        <v>111.42782237309663</v>
      </c>
      <c r="E33" s="41">
        <f>cnfs!E$2</f>
        <v>80.058923017328027</v>
      </c>
      <c r="F33" s="41">
        <f>cnfs!F$2</f>
        <v>90.969252545220257</v>
      </c>
      <c r="G33" s="41">
        <f>cnfs!G$2</f>
        <v>69.717993533754978</v>
      </c>
      <c r="H33" s="41">
        <f>cnfs!H$2</f>
        <v>75.23240536181099</v>
      </c>
      <c r="I33" s="41">
        <f>cnfs!I$2</f>
        <v>73.537782311939281</v>
      </c>
      <c r="J33" s="41">
        <f>cnfs!J$2</f>
        <v>68.485030157150646</v>
      </c>
      <c r="K33" s="41">
        <f>cnfs!K$2</f>
        <v>42.672628994180997</v>
      </c>
      <c r="L33" s="41">
        <f>cnfs!L$2</f>
        <v>37.069732809088137</v>
      </c>
      <c r="M33" s="41">
        <f>cnfs!M$2</f>
        <v>44.379526479207669</v>
      </c>
      <c r="N33" s="41">
        <f>cnfs!N$2</f>
        <v>40.647204139978498</v>
      </c>
      <c r="O33" s="41">
        <f>cnfs!O$2</f>
        <v>48.567274764453735</v>
      </c>
      <c r="P33" s="41">
        <f>cnfs!P$2</f>
        <v>53.81535645413831</v>
      </c>
      <c r="Q33" s="41">
        <f>cnfs!Q$2</f>
        <v>57.458740808508267</v>
      </c>
      <c r="R33" s="41">
        <f>cnfs!R$2</f>
        <v>50.108137953309338</v>
      </c>
    </row>
    <row r="34" spans="1:18" ht="11.25" customHeight="1" x14ac:dyDescent="0.25">
      <c r="A34" s="42" t="s">
        <v>72</v>
      </c>
      <c r="B34" s="32" t="str">
        <f ca="1">HYPERLINK("#"&amp;CELL("address",cnfo!$C$2),"cnfo")</f>
        <v>cnfo</v>
      </c>
      <c r="C34" s="41">
        <f>cnfo!C$2</f>
        <v>1140.4899834408029</v>
      </c>
      <c r="D34" s="41">
        <f>cnfo!D$2</f>
        <v>1164.0887108929669</v>
      </c>
      <c r="E34" s="41">
        <f>cnfo!E$2</f>
        <v>1012.1397550726349</v>
      </c>
      <c r="F34" s="41">
        <f>cnfo!F$2</f>
        <v>729.48806074535378</v>
      </c>
      <c r="G34" s="41">
        <f>cnfo!G$2</f>
        <v>446.7896288764066</v>
      </c>
      <c r="H34" s="41">
        <f>cnfo!H$2</f>
        <v>519.66091170612344</v>
      </c>
      <c r="I34" s="41">
        <f>cnfo!I$2</f>
        <v>568.41916761817242</v>
      </c>
      <c r="J34" s="41">
        <f>cnfo!J$2</f>
        <v>452.12450229523756</v>
      </c>
      <c r="K34" s="41">
        <f>cnfo!K$2</f>
        <v>344.19873123983473</v>
      </c>
      <c r="L34" s="41">
        <f>cnfo!L$2</f>
        <v>261.21084865663494</v>
      </c>
      <c r="M34" s="41">
        <f>cnfo!M$2</f>
        <v>295.24506260419366</v>
      </c>
      <c r="N34" s="41">
        <f>cnfo!N$2</f>
        <v>288.30996786478596</v>
      </c>
      <c r="O34" s="41">
        <f>cnfo!O$2</f>
        <v>326.11591192777462</v>
      </c>
      <c r="P34" s="41">
        <f>cnfo!P$2</f>
        <v>337.45734912907892</v>
      </c>
      <c r="Q34" s="41">
        <f>cnfo!Q$2</f>
        <v>349.18638600963567</v>
      </c>
      <c r="R34" s="41">
        <f>cnfo!R$2</f>
        <v>345.0361835153542</v>
      </c>
    </row>
    <row r="35" spans="1:18" ht="11.25" customHeight="1" x14ac:dyDescent="0.25">
      <c r="A35" s="38" t="s">
        <v>71</v>
      </c>
      <c r="B35" s="32" t="str">
        <f ca="1">HYPERLINK("#"&amp;CELL("address",cchi!$C$2),"cchi")</f>
        <v>cchi</v>
      </c>
      <c r="C35" s="39">
        <f>cchi!C$2</f>
        <v>9183.0146712097576</v>
      </c>
      <c r="D35" s="39">
        <f>cchi!D$2</f>
        <v>9928.795352002704</v>
      </c>
      <c r="E35" s="39">
        <f>cchi!E$2</f>
        <v>8879.6094568779263</v>
      </c>
      <c r="F35" s="39">
        <f>cchi!F$2</f>
        <v>8953.5345301963807</v>
      </c>
      <c r="G35" s="39">
        <f>cchi!G$2</f>
        <v>8601.2768611805404</v>
      </c>
      <c r="H35" s="39">
        <f>cchi!H$2</f>
        <v>7493.0720158456479</v>
      </c>
      <c r="I35" s="39">
        <f>cchi!I$2</f>
        <v>7142.1477675644528</v>
      </c>
      <c r="J35" s="39">
        <f>cchi!J$2</f>
        <v>6346.8426123067329</v>
      </c>
      <c r="K35" s="39">
        <f>cchi!K$2</f>
        <v>4777.7778403274888</v>
      </c>
      <c r="L35" s="39">
        <f>cchi!L$2</f>
        <v>4000.3111881806049</v>
      </c>
      <c r="M35" s="39">
        <f>cchi!M$2</f>
        <v>4290.1955815351248</v>
      </c>
      <c r="N35" s="39">
        <f>cchi!N$2</f>
        <v>3669.7046177183465</v>
      </c>
      <c r="O35" s="39">
        <f>cchi!O$2</f>
        <v>3315.4275390986054</v>
      </c>
      <c r="P35" s="39">
        <f>cchi!P$2</f>
        <v>3285.0746646389443</v>
      </c>
      <c r="Q35" s="39">
        <f>cchi!Q$2</f>
        <v>3206.5679309816205</v>
      </c>
      <c r="R35" s="39">
        <f>cchi!R$2</f>
        <v>3293.7913826429849</v>
      </c>
    </row>
    <row r="36" spans="1:18" ht="11.25" customHeight="1" x14ac:dyDescent="0.25">
      <c r="A36" s="42" t="s">
        <v>70</v>
      </c>
      <c r="B36" s="32" t="str">
        <f ca="1">HYPERLINK("#"&amp;CELL("address",cbch!$C$2),"cbch")</f>
        <v>cbch</v>
      </c>
      <c r="C36" s="41">
        <f>cbch!C$2</f>
        <v>7864.3292880322306</v>
      </c>
      <c r="D36" s="41">
        <f>cbch!D$2</f>
        <v>8465.4329710893362</v>
      </c>
      <c r="E36" s="41">
        <f>cbch!E$2</f>
        <v>7523.9705285336468</v>
      </c>
      <c r="F36" s="41">
        <f>cbch!F$2</f>
        <v>7517.9806508511883</v>
      </c>
      <c r="G36" s="41">
        <f>cbch!G$2</f>
        <v>7644.894268321008</v>
      </c>
      <c r="H36" s="41">
        <f>cbch!H$2</f>
        <v>6690.7526027716522</v>
      </c>
      <c r="I36" s="41">
        <f>cbch!I$2</f>
        <v>6407.5820839308772</v>
      </c>
      <c r="J36" s="41">
        <f>cbch!J$2</f>
        <v>5736.3412825761079</v>
      </c>
      <c r="K36" s="41">
        <f>cbch!K$2</f>
        <v>4418.6008876434571</v>
      </c>
      <c r="L36" s="41">
        <f>cbch!L$2</f>
        <v>3332.3976188838787</v>
      </c>
      <c r="M36" s="41">
        <f>cbch!M$2</f>
        <v>3514.6634730985961</v>
      </c>
      <c r="N36" s="41">
        <f>cbch!N$2</f>
        <v>3075.7059869619561</v>
      </c>
      <c r="O36" s="41">
        <f>cbch!O$2</f>
        <v>3071.9629633558452</v>
      </c>
      <c r="P36" s="41">
        <f>cbch!P$2</f>
        <v>3016.0812224370698</v>
      </c>
      <c r="Q36" s="41">
        <f>cbch!Q$2</f>
        <v>2894.8964003755291</v>
      </c>
      <c r="R36" s="41">
        <f>cbch!R$2</f>
        <v>2909.5853894856273</v>
      </c>
    </row>
    <row r="37" spans="1:18" ht="11.25" customHeight="1" x14ac:dyDescent="0.25">
      <c r="A37" s="42" t="s">
        <v>69</v>
      </c>
      <c r="B37" s="32" t="str">
        <f ca="1">HYPERLINK("#"&amp;CELL("address",coch!$C$2),"coch")</f>
        <v>coch</v>
      </c>
      <c r="C37" s="41">
        <f>coch!C$2</f>
        <v>1200.5206822790969</v>
      </c>
      <c r="D37" s="41">
        <f>coch!D$2</f>
        <v>1314.0914316683243</v>
      </c>
      <c r="E37" s="41">
        <f>coch!E$2</f>
        <v>1216.7320555145361</v>
      </c>
      <c r="F37" s="41">
        <f>coch!F$2</f>
        <v>1284.9937746699334</v>
      </c>
      <c r="G37" s="41">
        <f>coch!G$2</f>
        <v>849.03368770051338</v>
      </c>
      <c r="H37" s="41">
        <f>coch!H$2</f>
        <v>721.3917174344914</v>
      </c>
      <c r="I37" s="41">
        <f>coch!I$2</f>
        <v>644.24813717954692</v>
      </c>
      <c r="J37" s="41">
        <f>coch!J$2</f>
        <v>524.26183501967205</v>
      </c>
      <c r="K37" s="41">
        <f>coch!K$2</f>
        <v>283.72088188438335</v>
      </c>
      <c r="L37" s="41">
        <f>coch!L$2</f>
        <v>577.42069809188888</v>
      </c>
      <c r="M37" s="41">
        <f>coch!M$2</f>
        <v>688.71820791722109</v>
      </c>
      <c r="N37" s="41">
        <f>coch!N$2</f>
        <v>505.49001333521477</v>
      </c>
      <c r="O37" s="41">
        <f>coch!O$2</f>
        <v>195.78095980645094</v>
      </c>
      <c r="P37" s="41">
        <f>coch!P$2</f>
        <v>215.30998106478944</v>
      </c>
      <c r="Q37" s="41">
        <f>coch!Q$2</f>
        <v>262.02724583601247</v>
      </c>
      <c r="R37" s="41">
        <f>coch!R$2</f>
        <v>326.60494281733656</v>
      </c>
    </row>
    <row r="38" spans="1:18" ht="11.25" customHeight="1" x14ac:dyDescent="0.25">
      <c r="A38" s="42" t="s">
        <v>68</v>
      </c>
      <c r="B38" s="32" t="str">
        <f ca="1">HYPERLINK("#"&amp;CELL("address",cpha!$C$2),"cpha")</f>
        <v>cpha</v>
      </c>
      <c r="C38" s="41">
        <f>cprp!C$2</f>
        <v>80.7002573153773</v>
      </c>
      <c r="D38" s="41">
        <f>cprp!D$2</f>
        <v>85.779065611359115</v>
      </c>
      <c r="E38" s="41">
        <f>cprp!E$2</f>
        <v>80.117717504604443</v>
      </c>
      <c r="F38" s="41">
        <f>cprp!F$2</f>
        <v>79.563664192781502</v>
      </c>
      <c r="G38" s="41">
        <f>cprp!G$2</f>
        <v>71.069169705439691</v>
      </c>
      <c r="H38" s="41">
        <f>cprp!H$2</f>
        <v>92.615735362963505</v>
      </c>
      <c r="I38" s="41">
        <f>cprp!I$2</f>
        <v>94.459557781528943</v>
      </c>
      <c r="J38" s="41">
        <f>cprp!J$2</f>
        <v>88.266074751173036</v>
      </c>
      <c r="K38" s="41">
        <f>cprp!K$2</f>
        <v>54.000391459501586</v>
      </c>
      <c r="L38" s="41">
        <f>cprp!L$2</f>
        <v>45.604406085640001</v>
      </c>
      <c r="M38" s="41">
        <f>cprp!M$2</f>
        <v>49.544708923795852</v>
      </c>
      <c r="N38" s="41">
        <f>cprp!N$2</f>
        <v>42.091680195996823</v>
      </c>
      <c r="O38" s="41">
        <f>cprp!O$2</f>
        <v>36.98855652953953</v>
      </c>
      <c r="P38" s="41">
        <f>cprp!P$2</f>
        <v>66.935397066597019</v>
      </c>
      <c r="Q38" s="41">
        <f>cprp!Q$2</f>
        <v>39.879733174247129</v>
      </c>
      <c r="R38" s="41">
        <f>cprp!R$2</f>
        <v>39.319658650465264</v>
      </c>
    </row>
    <row r="39" spans="1:18" ht="11.25" customHeight="1" x14ac:dyDescent="0.25">
      <c r="A39" s="38" t="s">
        <v>67</v>
      </c>
      <c r="B39" s="32" t="str">
        <f ca="1">HYPERLINK("#"&amp;CELL("address",cnmm!$C$2),"cnmm")</f>
        <v>cnmm</v>
      </c>
      <c r="C39" s="39">
        <f>cnmm!C$2</f>
        <v>6270.3187007078777</v>
      </c>
      <c r="D39" s="39">
        <f>cnmm!D$2</f>
        <v>6697.2936579888965</v>
      </c>
      <c r="E39" s="39">
        <f>cnmm!E$2</f>
        <v>6476.0346548567641</v>
      </c>
      <c r="F39" s="39">
        <f>cnmm!F$2</f>
        <v>6463.6899234980401</v>
      </c>
      <c r="G39" s="39">
        <f>cnmm!G$2</f>
        <v>5860.2258745644604</v>
      </c>
      <c r="H39" s="39">
        <f>cnmm!H$2</f>
        <v>6759.6703317568827</v>
      </c>
      <c r="I39" s="39">
        <f>cnmm!I$2</f>
        <v>6432.3275757006968</v>
      </c>
      <c r="J39" s="39">
        <f>cnmm!J$2</f>
        <v>6661.3455800807769</v>
      </c>
      <c r="K39" s="39">
        <f>cnmm!K$2</f>
        <v>7701.4699422231606</v>
      </c>
      <c r="L39" s="39">
        <f>cnmm!L$2</f>
        <v>6488.2213721548214</v>
      </c>
      <c r="M39" s="39">
        <f>cnmm!M$2</f>
        <v>6632.8556041173033</v>
      </c>
      <c r="N39" s="39">
        <f>cnmm!N$2</f>
        <v>6084.0565115177033</v>
      </c>
      <c r="O39" s="39">
        <f>cnmm!O$2</f>
        <v>6041.9027522929664</v>
      </c>
      <c r="P39" s="39">
        <f>cnmm!P$2</f>
        <v>6203.5589837161051</v>
      </c>
      <c r="Q39" s="39">
        <f>cnmm!Q$2</f>
        <v>6341.5927679421402</v>
      </c>
      <c r="R39" s="39">
        <f>cnmm!R$2</f>
        <v>5917.9158477042365</v>
      </c>
    </row>
    <row r="40" spans="1:18" ht="11.25" customHeight="1" x14ac:dyDescent="0.25">
      <c r="A40" s="42" t="s">
        <v>66</v>
      </c>
      <c r="B40" s="32" t="str">
        <f ca="1">HYPERLINK("#"&amp;CELL("address",ccem!$C$2),"ccem")</f>
        <v>ccem</v>
      </c>
      <c r="C40" s="41">
        <f>ccem!C$2</f>
        <v>4745.74458724752</v>
      </c>
      <c r="D40" s="41">
        <f>ccem!D$2</f>
        <v>4245.528968607483</v>
      </c>
      <c r="E40" s="41">
        <f>ccem!E$2</f>
        <v>4233.7464089813993</v>
      </c>
      <c r="F40" s="41">
        <f>ccem!F$2</f>
        <v>4283.6566066860614</v>
      </c>
      <c r="G40" s="41">
        <f>ccem!G$2</f>
        <v>4648.3848712382151</v>
      </c>
      <c r="H40" s="41">
        <f>ccem!H$2</f>
        <v>3790.290948982476</v>
      </c>
      <c r="I40" s="41">
        <f>ccem!I$2</f>
        <v>3786.0198195651737</v>
      </c>
      <c r="J40" s="41">
        <f>ccem!J$2</f>
        <v>4382.0758634952217</v>
      </c>
      <c r="K40" s="41">
        <f>ccem!K$2</f>
        <v>3369.0249380820069</v>
      </c>
      <c r="L40" s="41">
        <f>ccem!L$2</f>
        <v>2637.6473316365946</v>
      </c>
      <c r="M40" s="41">
        <f>ccem!M$2</f>
        <v>2552.3383035449842</v>
      </c>
      <c r="N40" s="41">
        <f>ccem!N$2</f>
        <v>2808.1586012553917</v>
      </c>
      <c r="O40" s="41">
        <f>ccem!O$2</f>
        <v>2612.1299397321809</v>
      </c>
      <c r="P40" s="41">
        <f>ccem!P$2</f>
        <v>2783.2785935851639</v>
      </c>
      <c r="Q40" s="41">
        <f>ccem!Q$2</f>
        <v>2946.2615730198709</v>
      </c>
      <c r="R40" s="41">
        <f>ccem!R$2</f>
        <v>3030.3261683247079</v>
      </c>
    </row>
    <row r="41" spans="1:18" ht="11.25" customHeight="1" x14ac:dyDescent="0.25">
      <c r="A41" s="42" t="s">
        <v>65</v>
      </c>
      <c r="B41" s="32" t="str">
        <f ca="1">HYPERLINK("#"&amp;CELL("address",ccer!$C$2),"ccer")</f>
        <v>ccer</v>
      </c>
      <c r="C41" s="41">
        <f>ccer!C$2</f>
        <v>1326.4453677402207</v>
      </c>
      <c r="D41" s="41">
        <f>ccer!D$2</f>
        <v>1947.4403212899904</v>
      </c>
      <c r="E41" s="41">
        <f>ccer!E$2</f>
        <v>1789.0271610931111</v>
      </c>
      <c r="F41" s="41">
        <f>ccer!F$2</f>
        <v>1782.998809885574</v>
      </c>
      <c r="G41" s="41">
        <f>ccer!G$2</f>
        <v>910.02650899865648</v>
      </c>
      <c r="H41" s="41">
        <f>ccer!H$2</f>
        <v>2520.0296672607751</v>
      </c>
      <c r="I41" s="41">
        <f>ccer!I$2</f>
        <v>2225.1682379002859</v>
      </c>
      <c r="J41" s="41">
        <f>ccer!J$2</f>
        <v>1780.2027578755603</v>
      </c>
      <c r="K41" s="41">
        <f>ccer!K$2</f>
        <v>3777.7369635274949</v>
      </c>
      <c r="L41" s="41">
        <f>ccer!L$2</f>
        <v>3423.3870702955473</v>
      </c>
      <c r="M41" s="41">
        <f>ccer!M$2</f>
        <v>3661.0475574570187</v>
      </c>
      <c r="N41" s="41">
        <f>ccer!N$2</f>
        <v>2860.4439888088373</v>
      </c>
      <c r="O41" s="41">
        <f>ccer!O$2</f>
        <v>3036.4480860426038</v>
      </c>
      <c r="P41" s="41">
        <f>ccer!P$2</f>
        <v>2995.4086771043621</v>
      </c>
      <c r="Q41" s="41">
        <f>ccer!Q$2</f>
        <v>2980.4766211788706</v>
      </c>
      <c r="R41" s="41">
        <f>ccer!R$2</f>
        <v>2491.3825468975729</v>
      </c>
    </row>
    <row r="42" spans="1:18" ht="11.25" customHeight="1" x14ac:dyDescent="0.25">
      <c r="A42" s="42" t="s">
        <v>64</v>
      </c>
      <c r="B42" s="32" t="str">
        <f ca="1">HYPERLINK("#"&amp;CELL("address",cgla!$C$2),"cgla")</f>
        <v>cgla</v>
      </c>
      <c r="C42" s="41">
        <f>cgla!C$2</f>
        <v>198.12874572013666</v>
      </c>
      <c r="D42" s="41">
        <f>cgla!D$2</f>
        <v>504.32436809142263</v>
      </c>
      <c r="E42" s="41">
        <f>cgla!E$2</f>
        <v>453.26108478225433</v>
      </c>
      <c r="F42" s="41">
        <f>cgla!F$2</f>
        <v>397.03450692640502</v>
      </c>
      <c r="G42" s="41">
        <f>cgla!G$2</f>
        <v>301.81449432758956</v>
      </c>
      <c r="H42" s="41">
        <f>cgla!H$2</f>
        <v>449.3497155136323</v>
      </c>
      <c r="I42" s="41">
        <f>cgla!I$2</f>
        <v>421.13951823523706</v>
      </c>
      <c r="J42" s="41">
        <f>cgla!J$2</f>
        <v>499.06695870999476</v>
      </c>
      <c r="K42" s="41">
        <f>cgla!K$2</f>
        <v>554.70804061365868</v>
      </c>
      <c r="L42" s="41">
        <f>cgla!L$2</f>
        <v>427.18697022267901</v>
      </c>
      <c r="M42" s="41">
        <f>cgla!M$2</f>
        <v>419.46974311530136</v>
      </c>
      <c r="N42" s="41">
        <f>cgla!N$2</f>
        <v>415.45392145347427</v>
      </c>
      <c r="O42" s="41">
        <f>cgla!O$2</f>
        <v>393.32472651818176</v>
      </c>
      <c r="P42" s="41">
        <f>cgla!P$2</f>
        <v>424.8717130265793</v>
      </c>
      <c r="Q42" s="41">
        <f>cgla!Q$2</f>
        <v>414.85457374339836</v>
      </c>
      <c r="R42" s="41">
        <f>cgla!R$2</f>
        <v>396.20713248195574</v>
      </c>
    </row>
    <row r="43" spans="1:18" ht="11.25" customHeight="1" x14ac:dyDescent="0.25">
      <c r="A43" s="38" t="s">
        <v>63</v>
      </c>
      <c r="B43" s="32" t="str">
        <f ca="1">HYPERLINK("#"&amp;CELL("address",cppa!$C$2),"cppa")</f>
        <v>cppa</v>
      </c>
      <c r="C43" s="39">
        <f>cppa!C$2</f>
        <v>3342.4008288866944</v>
      </c>
      <c r="D43" s="39">
        <f>cppa!D$2</f>
        <v>3599.0479210143608</v>
      </c>
      <c r="E43" s="39">
        <f>cppa!E$2</f>
        <v>3349.5320939413687</v>
      </c>
      <c r="F43" s="39">
        <f>cppa!F$2</f>
        <v>3396.4676960525644</v>
      </c>
      <c r="G43" s="39">
        <f>cppa!G$2</f>
        <v>3049.5422537485201</v>
      </c>
      <c r="H43" s="39">
        <f>cppa!H$2</f>
        <v>3839.8052685927796</v>
      </c>
      <c r="I43" s="39">
        <f>cppa!I$2</f>
        <v>3529.4663818099443</v>
      </c>
      <c r="J43" s="39">
        <f>cppa!J$2</f>
        <v>3376.2168938478962</v>
      </c>
      <c r="K43" s="39">
        <f>cppa!K$2</f>
        <v>2196.9736438821124</v>
      </c>
      <c r="L43" s="39">
        <f>cppa!L$2</f>
        <v>1802.5445383365959</v>
      </c>
      <c r="M43" s="39">
        <f>cppa!M$2</f>
        <v>1883.9841897801593</v>
      </c>
      <c r="N43" s="39">
        <f>cppa!N$2</f>
        <v>1748.9099369279102</v>
      </c>
      <c r="O43" s="39">
        <f>cppa!O$2</f>
        <v>1714.5913502095341</v>
      </c>
      <c r="P43" s="39">
        <f>cppa!P$2</f>
        <v>1875.2568772624941</v>
      </c>
      <c r="Q43" s="39">
        <f>cppa!Q$2</f>
        <v>1899.5941549518634</v>
      </c>
      <c r="R43" s="39">
        <f>cppa!R$2</f>
        <v>1821.2930732152722</v>
      </c>
    </row>
    <row r="44" spans="1:18" ht="11.25" customHeight="1" x14ac:dyDescent="0.25">
      <c r="A44" s="42" t="s">
        <v>62</v>
      </c>
      <c r="B44" s="32" t="str">
        <f ca="1">HYPERLINK("#"&amp;CELL("address",cpul!$C$2),"cpul")</f>
        <v>cpul</v>
      </c>
      <c r="C44" s="41">
        <f>cpul!C$2</f>
        <v>217.68982954347581</v>
      </c>
      <c r="D44" s="41">
        <f>cpul!D$2</f>
        <v>255.27037004559034</v>
      </c>
      <c r="E44" s="41">
        <f>cpul!E$2</f>
        <v>251.11058184452313</v>
      </c>
      <c r="F44" s="41">
        <f>cpul!F$2</f>
        <v>245.66880401886212</v>
      </c>
      <c r="G44" s="41">
        <f>cpul!G$2</f>
        <v>154.59701029762667</v>
      </c>
      <c r="H44" s="41">
        <f>cpul!H$2</f>
        <v>205.70094256470912</v>
      </c>
      <c r="I44" s="41">
        <f>cpul!I$2</f>
        <v>178.5255521801933</v>
      </c>
      <c r="J44" s="41">
        <f>cpul!J$2</f>
        <v>164.68094033868843</v>
      </c>
      <c r="K44" s="41">
        <f>cpul!K$2</f>
        <v>115.02048045222691</v>
      </c>
      <c r="L44" s="41">
        <f>cpul!L$2</f>
        <v>106.18074184265959</v>
      </c>
      <c r="M44" s="41">
        <f>cpul!M$2</f>
        <v>94.287923498369182</v>
      </c>
      <c r="N44" s="41">
        <f>cpul!N$2</f>
        <v>88.738407548553454</v>
      </c>
      <c r="O44" s="41">
        <f>cpul!O$2</f>
        <v>80.177219080519862</v>
      </c>
      <c r="P44" s="41">
        <f>cpul!P$2</f>
        <v>164.62074737591306</v>
      </c>
      <c r="Q44" s="41">
        <f>cpul!Q$2</f>
        <v>96.557386627067075</v>
      </c>
      <c r="R44" s="41">
        <f>cpul!R$2</f>
        <v>99.851535138194805</v>
      </c>
    </row>
    <row r="45" spans="1:18" ht="11.25" customHeight="1" x14ac:dyDescent="0.25">
      <c r="A45" s="42" t="s">
        <v>61</v>
      </c>
      <c r="B45" s="32" t="str">
        <f ca="1">HYPERLINK("#"&amp;CELL("address",cpap!$C$2),"cpap")</f>
        <v>cpap</v>
      </c>
      <c r="C45" s="41">
        <f>cpap!C$2</f>
        <v>3044.0107420278414</v>
      </c>
      <c r="D45" s="41">
        <f>cpap!D$2</f>
        <v>3257.9984853574106</v>
      </c>
      <c r="E45" s="41">
        <f>cpap!E$2</f>
        <v>3018.303794592241</v>
      </c>
      <c r="F45" s="41">
        <f>cpap!F$2</f>
        <v>3071.2352278409207</v>
      </c>
      <c r="G45" s="41">
        <f>cpap!G$2</f>
        <v>2823.8760737454541</v>
      </c>
      <c r="H45" s="41">
        <f>cpap!H$2</f>
        <v>3541.488590665107</v>
      </c>
      <c r="I45" s="41">
        <f>cpap!I$2</f>
        <v>3256.4812718482221</v>
      </c>
      <c r="J45" s="41">
        <f>cpap!J$2</f>
        <v>3123.2698787580348</v>
      </c>
      <c r="K45" s="41">
        <f>cpap!K$2</f>
        <v>2027.9527719703838</v>
      </c>
      <c r="L45" s="41">
        <f>cpap!L$2</f>
        <v>1650.7593904082964</v>
      </c>
      <c r="M45" s="41">
        <f>cpap!M$2</f>
        <v>1740.1515573579941</v>
      </c>
      <c r="N45" s="41">
        <f>cpap!N$2</f>
        <v>1618.0798491833598</v>
      </c>
      <c r="O45" s="41">
        <f>cpap!O$2</f>
        <v>1597.4255745994749</v>
      </c>
      <c r="P45" s="41">
        <f>cpap!P$2</f>
        <v>1643.7007328199838</v>
      </c>
      <c r="Q45" s="41">
        <f>cpap!Q$2</f>
        <v>1763.1570351505493</v>
      </c>
      <c r="R45" s="41">
        <f>cpap!R$2</f>
        <v>1682.1218794266124</v>
      </c>
    </row>
    <row r="46" spans="1:18" ht="11.25" customHeight="1" x14ac:dyDescent="0.25">
      <c r="A46" s="42" t="s">
        <v>60</v>
      </c>
      <c r="B46" s="32" t="str">
        <f ca="1">HYPERLINK("#"&amp;CELL("address",cprp!$C$2),"cprp")</f>
        <v>cprp</v>
      </c>
      <c r="C46" s="41">
        <f>cprp!C$2</f>
        <v>80.7002573153773</v>
      </c>
      <c r="D46" s="41">
        <f>cprp!D$2</f>
        <v>85.779065611359115</v>
      </c>
      <c r="E46" s="41">
        <f>cprp!E$2</f>
        <v>80.117717504604443</v>
      </c>
      <c r="F46" s="41">
        <f>cprp!F$2</f>
        <v>79.563664192781502</v>
      </c>
      <c r="G46" s="41">
        <f>cprp!G$2</f>
        <v>71.069169705439691</v>
      </c>
      <c r="H46" s="41">
        <f>cprp!H$2</f>
        <v>92.615735362963505</v>
      </c>
      <c r="I46" s="41">
        <f>cprp!I$2</f>
        <v>94.459557781528943</v>
      </c>
      <c r="J46" s="41">
        <f>cprp!J$2</f>
        <v>88.266074751173036</v>
      </c>
      <c r="K46" s="41">
        <f>cprp!K$2</f>
        <v>54.000391459501586</v>
      </c>
      <c r="L46" s="41">
        <f>cprp!L$2</f>
        <v>45.604406085640001</v>
      </c>
      <c r="M46" s="41">
        <f>cprp!M$2</f>
        <v>49.544708923795852</v>
      </c>
      <c r="N46" s="41">
        <f>cprp!N$2</f>
        <v>42.091680195996823</v>
      </c>
      <c r="O46" s="41">
        <f>cprp!O$2</f>
        <v>36.98855652953953</v>
      </c>
      <c r="P46" s="41">
        <f>cprp!P$2</f>
        <v>66.935397066597019</v>
      </c>
      <c r="Q46" s="41">
        <f>cprp!Q$2</f>
        <v>39.879733174247129</v>
      </c>
      <c r="R46" s="41">
        <f>cprp!R$2</f>
        <v>39.319658650465264</v>
      </c>
    </row>
    <row r="47" spans="1:18" ht="11.25" customHeight="1" x14ac:dyDescent="0.25">
      <c r="A47" s="38" t="s">
        <v>59</v>
      </c>
      <c r="B47" s="32" t="str">
        <f ca="1">HYPERLINK("#"&amp;CELL("address",cfbt!$C$2),"cfbt")</f>
        <v>cfbt</v>
      </c>
      <c r="C47" s="39">
        <f>cfbt!C$2</f>
        <v>5718.8842240797567</v>
      </c>
      <c r="D47" s="39">
        <f>cfbt!D$2</f>
        <v>6372.6120586188008</v>
      </c>
      <c r="E47" s="39">
        <f>cfbt!E$2</f>
        <v>6118.6656038275096</v>
      </c>
      <c r="F47" s="39">
        <f>cfbt!F$2</f>
        <v>6018.4328849571611</v>
      </c>
      <c r="G47" s="39">
        <f>cfbt!G$2</f>
        <v>6236.3866742625241</v>
      </c>
      <c r="H47" s="39">
        <f>cfbt!H$2</f>
        <v>5554.0443716130776</v>
      </c>
      <c r="I47" s="39">
        <f>cfbt!I$2</f>
        <v>5198.737374653545</v>
      </c>
      <c r="J47" s="39">
        <f>cfbt!J$2</f>
        <v>5092.6554327916092</v>
      </c>
      <c r="K47" s="39">
        <f>cfbt!K$2</f>
        <v>4625.8833593576883</v>
      </c>
      <c r="L47" s="39">
        <f>cfbt!L$2</f>
        <v>3980.7589743643321</v>
      </c>
      <c r="M47" s="39">
        <f>cfbt!M$2</f>
        <v>4199.619349889259</v>
      </c>
      <c r="N47" s="39">
        <f>cfbt!N$2</f>
        <v>4259.1380956336916</v>
      </c>
      <c r="O47" s="39">
        <f>cfbt!O$2</f>
        <v>4149.402627283218</v>
      </c>
      <c r="P47" s="39">
        <f>cfbt!P$2</f>
        <v>4237.571710484478</v>
      </c>
      <c r="Q47" s="39">
        <f>cfbt!Q$2</f>
        <v>4232.0392890387466</v>
      </c>
      <c r="R47" s="39">
        <f>cfbt!R$2</f>
        <v>4182.5719676993422</v>
      </c>
    </row>
    <row r="48" spans="1:18" ht="11.25" customHeight="1" x14ac:dyDescent="0.25">
      <c r="A48" s="38" t="s">
        <v>58</v>
      </c>
      <c r="B48" s="32" t="str">
        <f ca="1">HYPERLINK("#"&amp;CELL("address",ctre!$C$2),"ctre")</f>
        <v>ctre</v>
      </c>
      <c r="C48" s="39">
        <f>ctre!C$2</f>
        <v>2571.3808310019817</v>
      </c>
      <c r="D48" s="39">
        <f>ctre!D$2</f>
        <v>2971.249242505527</v>
      </c>
      <c r="E48" s="39">
        <f>ctre!E$2</f>
        <v>2936.7342309587402</v>
      </c>
      <c r="F48" s="39">
        <f>ctre!F$2</f>
        <v>2697.4836640163153</v>
      </c>
      <c r="G48" s="39">
        <f>ctre!G$2</f>
        <v>2493.0189975951689</v>
      </c>
      <c r="H48" s="39">
        <f>ctre!H$2</f>
        <v>2408.9652316114862</v>
      </c>
      <c r="I48" s="39">
        <f>ctre!I$2</f>
        <v>2286.6907891735782</v>
      </c>
      <c r="J48" s="39">
        <f>ctre!J$2</f>
        <v>1987.3369181229482</v>
      </c>
      <c r="K48" s="39">
        <f>ctre!K$2</f>
        <v>1111.9772318475962</v>
      </c>
      <c r="L48" s="39">
        <f>ctre!L$2</f>
        <v>924.24703470742816</v>
      </c>
      <c r="M48" s="39">
        <f>ctre!M$2</f>
        <v>1131.9693839910963</v>
      </c>
      <c r="N48" s="39">
        <f>ctre!N$2</f>
        <v>1219.9301580086712</v>
      </c>
      <c r="O48" s="39">
        <f>ctre!O$2</f>
        <v>1286.286541399119</v>
      </c>
      <c r="P48" s="39">
        <f>ctre!P$2</f>
        <v>1471.9608145017855</v>
      </c>
      <c r="Q48" s="39">
        <f>ctre!Q$2</f>
        <v>1460.3380122492758</v>
      </c>
      <c r="R48" s="39">
        <f>ctre!R$2</f>
        <v>1569.3948661006252</v>
      </c>
    </row>
    <row r="49" spans="1:18" ht="11.25" customHeight="1" x14ac:dyDescent="0.25">
      <c r="A49" s="38" t="s">
        <v>57</v>
      </c>
      <c r="B49" s="32" t="str">
        <f ca="1">HYPERLINK("#"&amp;CELL("address",cmae!$C$2),"cmae")</f>
        <v>cmae</v>
      </c>
      <c r="C49" s="39">
        <f>cmae!C$2</f>
        <v>3247.7408033423658</v>
      </c>
      <c r="D49" s="39">
        <f>cmae!D$2</f>
        <v>3518.6623710379927</v>
      </c>
      <c r="E49" s="39">
        <f>cmae!E$2</f>
        <v>3251.2479425221327</v>
      </c>
      <c r="F49" s="39">
        <f>cmae!F$2</f>
        <v>2943.3241973438644</v>
      </c>
      <c r="G49" s="39">
        <f>cmae!G$2</f>
        <v>2707.8814093620244</v>
      </c>
      <c r="H49" s="39">
        <f>cmae!H$2</f>
        <v>2764.2526977156981</v>
      </c>
      <c r="I49" s="39">
        <f>cmae!I$2</f>
        <v>2602.627744656168</v>
      </c>
      <c r="J49" s="39">
        <f>cmae!J$2</f>
        <v>2471.2222233842285</v>
      </c>
      <c r="K49" s="39">
        <f>cmae!K$2</f>
        <v>1867.8465516440524</v>
      </c>
      <c r="L49" s="39">
        <f>cmae!L$2</f>
        <v>1353.29498628192</v>
      </c>
      <c r="M49" s="39">
        <f>cmae!M$2</f>
        <v>1531.7051581272676</v>
      </c>
      <c r="N49" s="39">
        <f>cmae!N$2</f>
        <v>1526.1114525127616</v>
      </c>
      <c r="O49" s="39">
        <f>cmae!O$2</f>
        <v>1576.7337784092815</v>
      </c>
      <c r="P49" s="39">
        <f>cmae!P$2</f>
        <v>1561.7472021182914</v>
      </c>
      <c r="Q49" s="39">
        <f>cmae!Q$2</f>
        <v>1563.8263098016723</v>
      </c>
      <c r="R49" s="39">
        <f>cmae!R$2</f>
        <v>1535.3141134670618</v>
      </c>
    </row>
    <row r="50" spans="1:18" ht="11.25" customHeight="1" x14ac:dyDescent="0.25">
      <c r="A50" s="38" t="s">
        <v>56</v>
      </c>
      <c r="B50" s="32" t="str">
        <f ca="1">HYPERLINK("#"&amp;CELL("address",ctel!$C$2),"ctel")</f>
        <v>ctel</v>
      </c>
      <c r="C50" s="39">
        <f>ctel!C$2</f>
        <v>2002.60902111771</v>
      </c>
      <c r="D50" s="39">
        <f>ctel!D$2</f>
        <v>2127.0589147375558</v>
      </c>
      <c r="E50" s="39">
        <f>ctel!E$2</f>
        <v>2008.2789878868721</v>
      </c>
      <c r="F50" s="39">
        <f>ctel!F$2</f>
        <v>1987.3843381965601</v>
      </c>
      <c r="G50" s="39">
        <f>ctel!G$2</f>
        <v>1715.7577148127723</v>
      </c>
      <c r="H50" s="39">
        <f>ctel!H$2</f>
        <v>1781.5342514862616</v>
      </c>
      <c r="I50" s="39">
        <f>ctel!I$2</f>
        <v>1764.6879129657123</v>
      </c>
      <c r="J50" s="39">
        <f>ctel!J$2</f>
        <v>1639.6081118812801</v>
      </c>
      <c r="K50" s="39">
        <f>ctel!K$2</f>
        <v>1474.0080984061201</v>
      </c>
      <c r="L50" s="39">
        <f>ctel!L$2</f>
        <v>1197.001907409312</v>
      </c>
      <c r="M50" s="39">
        <f>ctel!M$2</f>
        <v>1290.4605044778068</v>
      </c>
      <c r="N50" s="39">
        <f>ctel!N$2</f>
        <v>1274.2775061532552</v>
      </c>
      <c r="O50" s="39">
        <f>ctel!O$2</f>
        <v>1239.9354053261318</v>
      </c>
      <c r="P50" s="39">
        <f>ctel!P$2</f>
        <v>1216.5144565201031</v>
      </c>
      <c r="Q50" s="39">
        <f>ctel!Q$2</f>
        <v>1252.1203160004336</v>
      </c>
      <c r="R50" s="39">
        <f>ctel!R$2</f>
        <v>1216.7621543874893</v>
      </c>
    </row>
    <row r="51" spans="1:18" ht="11.25" customHeight="1" x14ac:dyDescent="0.25">
      <c r="A51" s="38" t="s">
        <v>55</v>
      </c>
      <c r="B51" s="32" t="str">
        <f ca="1">HYPERLINK("#"&amp;CELL("address",cwwp!$C$2),"cwwp")</f>
        <v>cwwp</v>
      </c>
      <c r="C51" s="39">
        <f>cwwp!C$2</f>
        <v>0</v>
      </c>
      <c r="D51" s="39">
        <f>cwwp!D$2</f>
        <v>0</v>
      </c>
      <c r="E51" s="39">
        <f>cwwp!E$2</f>
        <v>0</v>
      </c>
      <c r="F51" s="39">
        <f>cwwp!F$2</f>
        <v>0</v>
      </c>
      <c r="G51" s="39">
        <f>cwwp!G$2</f>
        <v>0</v>
      </c>
      <c r="H51" s="39">
        <f>cwwp!H$2</f>
        <v>0</v>
      </c>
      <c r="I51" s="39">
        <f>cwwp!I$2</f>
        <v>0</v>
      </c>
      <c r="J51" s="39">
        <f>cwwp!J$2</f>
        <v>0</v>
      </c>
      <c r="K51" s="39">
        <f>cwwp!K$2</f>
        <v>0</v>
      </c>
      <c r="L51" s="39">
        <f>cwwp!L$2</f>
        <v>0</v>
      </c>
      <c r="M51" s="39">
        <f>cwwp!M$2</f>
        <v>0</v>
      </c>
      <c r="N51" s="39">
        <f>cwwp!N$2</f>
        <v>0</v>
      </c>
      <c r="O51" s="39">
        <f>cwwp!O$2</f>
        <v>0</v>
      </c>
      <c r="P51" s="39">
        <f>cwwp!P$2</f>
        <v>0</v>
      </c>
      <c r="Q51" s="39">
        <f>cwwp!Q$2</f>
        <v>0</v>
      </c>
      <c r="R51" s="39">
        <f>cwwp!R$2</f>
        <v>0</v>
      </c>
    </row>
    <row r="52" spans="1:18" ht="11.25" customHeight="1" x14ac:dyDescent="0.25">
      <c r="A52" s="38" t="s">
        <v>54</v>
      </c>
      <c r="B52" s="32" t="str">
        <f ca="1">HYPERLINK("#"&amp;CELL("address",cmiq!$C$2),"cmiq")</f>
        <v>cmiq</v>
      </c>
      <c r="C52" s="39">
        <f>cmiq!C$2</f>
        <v>1061.626654338721</v>
      </c>
      <c r="D52" s="39">
        <f>cmiq!D$2</f>
        <v>1214.254980575676</v>
      </c>
      <c r="E52" s="39">
        <f>cmiq!E$2</f>
        <v>1268.3356315409521</v>
      </c>
      <c r="F52" s="39">
        <f>cmiq!F$2</f>
        <v>543.54405297769199</v>
      </c>
      <c r="G52" s="39">
        <f>cmiq!G$2</f>
        <v>0</v>
      </c>
      <c r="H52" s="39">
        <f>cmiq!H$2</f>
        <v>0</v>
      </c>
      <c r="I52" s="39">
        <f>cmiq!I$2</f>
        <v>0</v>
      </c>
      <c r="J52" s="39">
        <f>cmiq!J$2</f>
        <v>0</v>
      </c>
      <c r="K52" s="39">
        <f>cmiq!K$2</f>
        <v>0</v>
      </c>
      <c r="L52" s="39">
        <f>cmiq!L$2</f>
        <v>0</v>
      </c>
      <c r="M52" s="39">
        <f>cmiq!M$2</f>
        <v>0</v>
      </c>
      <c r="N52" s="39">
        <f>cmiq!N$2</f>
        <v>0</v>
      </c>
      <c r="O52" s="39">
        <f>cmiq!O$2</f>
        <v>0</v>
      </c>
      <c r="P52" s="39">
        <f>cmiq!P$2</f>
        <v>0</v>
      </c>
      <c r="Q52" s="39">
        <f>cmiq!Q$2</f>
        <v>0</v>
      </c>
      <c r="R52" s="39">
        <f>cmiq!R$2</f>
        <v>0</v>
      </c>
    </row>
    <row r="53" spans="1:18" ht="11.25" customHeight="1" x14ac:dyDescent="0.25">
      <c r="A53" s="38" t="s">
        <v>53</v>
      </c>
      <c r="B53" s="32" t="str">
        <f ca="1">HYPERLINK("#"&amp;CELL("address",ccon!$C$2),"ccon")</f>
        <v>ccon</v>
      </c>
      <c r="C53" s="39">
        <f>ccon!C$2</f>
        <v>1905.0395836124203</v>
      </c>
      <c r="D53" s="39">
        <f>ccon!D$2</f>
        <v>2089.2791208310559</v>
      </c>
      <c r="E53" s="39">
        <f>ccon!E$2</f>
        <v>1989.56345748372</v>
      </c>
      <c r="F53" s="39">
        <f>ccon!F$2</f>
        <v>1488.7233208136522</v>
      </c>
      <c r="G53" s="39">
        <f>ccon!G$2</f>
        <v>987.23919070609213</v>
      </c>
      <c r="H53" s="39">
        <f>ccon!H$2</f>
        <v>1041.3584325034024</v>
      </c>
      <c r="I53" s="39">
        <f>ccon!I$2</f>
        <v>971.33162547826805</v>
      </c>
      <c r="J53" s="39">
        <f>ccon!J$2</f>
        <v>926.38636005157196</v>
      </c>
      <c r="K53" s="39">
        <f>ccon!K$2</f>
        <v>1480.5626562700202</v>
      </c>
      <c r="L53" s="39">
        <f>ccon!L$2</f>
        <v>1102.901857597476</v>
      </c>
      <c r="M53" s="39">
        <f>ccon!M$2</f>
        <v>1237.094933910957</v>
      </c>
      <c r="N53" s="39">
        <f>ccon!N$2</f>
        <v>1250.94324963337</v>
      </c>
      <c r="O53" s="39">
        <f>ccon!O$2</f>
        <v>1241.2163096464797</v>
      </c>
      <c r="P53" s="39">
        <f>ccon!P$2</f>
        <v>1285.3505305433237</v>
      </c>
      <c r="Q53" s="39">
        <f>ccon!Q$2</f>
        <v>1279.6812372817808</v>
      </c>
      <c r="R53" s="39">
        <f>ccon!R$2</f>
        <v>1292.4782245312635</v>
      </c>
    </row>
    <row r="54" spans="1:18" ht="11.25" customHeight="1" x14ac:dyDescent="0.25">
      <c r="A54" s="38" t="s">
        <v>52</v>
      </c>
      <c r="B54" s="32" t="str">
        <f ca="1">HYPERLINK("#"&amp;CELL("address",cnsi!$C$2),"cnsi")</f>
        <v>cnsi</v>
      </c>
      <c r="C54" s="39">
        <f>cnsi!C$2</f>
        <v>16722.519893251199</v>
      </c>
      <c r="D54" s="39">
        <f>cnsi!D$2</f>
        <v>16157.467625783509</v>
      </c>
      <c r="E54" s="39">
        <f>cnsi!E$2</f>
        <v>15329.632903848253</v>
      </c>
      <c r="F54" s="39">
        <f>cnsi!F$2</f>
        <v>18508.86443854059</v>
      </c>
      <c r="G54" s="39">
        <f>cnsi!G$2</f>
        <v>18803.27448168095</v>
      </c>
      <c r="H54" s="39">
        <f>cnsi!H$2</f>
        <v>16291.001029890516</v>
      </c>
      <c r="I54" s="39">
        <f>cnsi!I$2</f>
        <v>15964.320199550149</v>
      </c>
      <c r="J54" s="39">
        <f>cnsi!J$2</f>
        <v>16718.642082965162</v>
      </c>
      <c r="K54" s="39">
        <f>cnsi!K$2</f>
        <v>16256.861751850596</v>
      </c>
      <c r="L54" s="39">
        <f>cnsi!L$2</f>
        <v>13927.492208576848</v>
      </c>
      <c r="M54" s="39">
        <f>cnsi!M$2</f>
        <v>15262.185820193316</v>
      </c>
      <c r="N54" s="39">
        <f>cnsi!N$2</f>
        <v>12265.010221866354</v>
      </c>
      <c r="O54" s="39">
        <f>cnsi!O$2</f>
        <v>13147.350265991019</v>
      </c>
      <c r="P54" s="39">
        <f>cnsi!P$2</f>
        <v>12320.105707636309</v>
      </c>
      <c r="Q54" s="39">
        <f>cnsi!Q$2</f>
        <v>12600.525167268939</v>
      </c>
      <c r="R54" s="39">
        <f>cnsi!R$2</f>
        <v>11655.642580310781</v>
      </c>
    </row>
    <row r="55" spans="1:18" ht="11.25" customHeight="1" x14ac:dyDescent="0.25">
      <c r="A55" s="36" t="s">
        <v>51</v>
      </c>
      <c r="B55" s="32" t="str">
        <f ca="1">HYPERLINK("#"&amp;CELL("address",CDM!$C$2),"CDM")</f>
        <v>CDM</v>
      </c>
      <c r="C55" s="37">
        <f>CDM!C$2</f>
        <v>109690.86173806868</v>
      </c>
      <c r="D55" s="37">
        <f>CDM!D$2</f>
        <v>112898.58000472658</v>
      </c>
      <c r="E55" s="37">
        <f>CDM!E$2</f>
        <v>106399.57531907813</v>
      </c>
      <c r="F55" s="37">
        <f>CDM!F$2</f>
        <v>106269.66335869645</v>
      </c>
      <c r="G55" s="37">
        <f>CDM!G$2</f>
        <v>110092.73850896418</v>
      </c>
      <c r="H55" s="37">
        <f>CDM!H$2</f>
        <v>106318.37811528461</v>
      </c>
      <c r="I55" s="37">
        <f>CDM!I$2</f>
        <v>101235.75488240743</v>
      </c>
      <c r="J55" s="37">
        <f>CDM!J$2</f>
        <v>96640.928650447546</v>
      </c>
      <c r="K55" s="37">
        <f>CDM!K$2</f>
        <v>104257.31428116714</v>
      </c>
      <c r="L55" s="37">
        <f>CDM!L$2</f>
        <v>97102.239343140071</v>
      </c>
      <c r="M55" s="37">
        <f>CDM!M$2</f>
        <v>108119.44285399577</v>
      </c>
      <c r="N55" s="37">
        <f>CDM!N$2</f>
        <v>87775.650094800367</v>
      </c>
      <c r="O55" s="37">
        <f>CDM!O$2</f>
        <v>97282.451591005243</v>
      </c>
      <c r="P55" s="37">
        <f>CDM!P$2</f>
        <v>98183.526607381529</v>
      </c>
      <c r="Q55" s="37">
        <f>CDM!Q$2</f>
        <v>82115.773726793908</v>
      </c>
      <c r="R55" s="37">
        <f>CDM!R$2</f>
        <v>85039.854571679782</v>
      </c>
    </row>
    <row r="56" spans="1:18" ht="11.25" customHeight="1" x14ac:dyDescent="0.25">
      <c r="A56" s="38" t="s">
        <v>50</v>
      </c>
      <c r="B56" s="32" t="str">
        <f ca="1">HYPERLINK("#"&amp;CELL("address",cres!$C$2),"cres")</f>
        <v>cres</v>
      </c>
      <c r="C56" s="39">
        <f>cres!C$2</f>
        <v>82481.85130929212</v>
      </c>
      <c r="D56" s="39">
        <f>cres!D$2</f>
        <v>84707.490528187234</v>
      </c>
      <c r="E56" s="39">
        <f>cres!E$2</f>
        <v>82622.335482267707</v>
      </c>
      <c r="F56" s="39">
        <f>cres!F$2</f>
        <v>83315.759518219667</v>
      </c>
      <c r="G56" s="39">
        <f>cres!G$2</f>
        <v>85045.45308559257</v>
      </c>
      <c r="H56" s="39">
        <f>cres!H$2</f>
        <v>80768.675673967693</v>
      </c>
      <c r="I56" s="39">
        <f>cres!I$2</f>
        <v>78284.427006762737</v>
      </c>
      <c r="J56" s="39">
        <f>cres!J$2</f>
        <v>74843.937381388954</v>
      </c>
      <c r="K56" s="39">
        <f>cres!K$2</f>
        <v>76701.356087484179</v>
      </c>
      <c r="L56" s="39">
        <f>cres!L$2</f>
        <v>73830.796962203094</v>
      </c>
      <c r="M56" s="39">
        <f>cres!M$2</f>
        <v>83384.050685944298</v>
      </c>
      <c r="N56" s="39">
        <f>cres!N$2</f>
        <v>63674.168072667744</v>
      </c>
      <c r="O56" s="39">
        <f>cres!O$2</f>
        <v>72996.33248782366</v>
      </c>
      <c r="P56" s="39">
        <f>cres!P$2</f>
        <v>73162.122060559021</v>
      </c>
      <c r="Q56" s="39">
        <f>cres!Q$2</f>
        <v>59988.323871010958</v>
      </c>
      <c r="R56" s="39">
        <f>cres!R$2</f>
        <v>62344.828005637406</v>
      </c>
    </row>
    <row r="57" spans="1:18" ht="11.25" customHeight="1" x14ac:dyDescent="0.25">
      <c r="A57" s="42" t="s">
        <v>49</v>
      </c>
      <c r="B57" s="32" t="str">
        <f ca="1">HYPERLINK("#"&amp;CELL("address",cressh!$C$2),"cressh")</f>
        <v>cressh</v>
      </c>
      <c r="C57" s="41">
        <f>cressh!C$2</f>
        <v>65974.728230192195</v>
      </c>
      <c r="D57" s="41">
        <f>cressh!D$2</f>
        <v>68042.657696162554</v>
      </c>
      <c r="E57" s="41">
        <f>cressh!E$2</f>
        <v>66144.574054184137</v>
      </c>
      <c r="F57" s="41">
        <f>cressh!F$2</f>
        <v>66815.810572370421</v>
      </c>
      <c r="G57" s="41">
        <f>cressh!G$2</f>
        <v>68470.120579893992</v>
      </c>
      <c r="H57" s="41">
        <f>cressh!H$2</f>
        <v>64193.276886165142</v>
      </c>
      <c r="I57" s="41">
        <f>cressh!I$2</f>
        <v>61908.544325453455</v>
      </c>
      <c r="J57" s="41">
        <f>cressh!J$2</f>
        <v>58579.952996136955</v>
      </c>
      <c r="K57" s="41">
        <f>cressh!K$2</f>
        <v>60213.257143936091</v>
      </c>
      <c r="L57" s="41">
        <f>cressh!L$2</f>
        <v>57240.517279235326</v>
      </c>
      <c r="M57" s="41">
        <f>cressh!M$2</f>
        <v>66376.361077482405</v>
      </c>
      <c r="N57" s="41">
        <f>cressh!N$2</f>
        <v>46914.027773966511</v>
      </c>
      <c r="O57" s="41">
        <f>cressh!O$2</f>
        <v>55921.86467032061</v>
      </c>
      <c r="P57" s="41">
        <f>cressh!P$2</f>
        <v>56134.749784643085</v>
      </c>
      <c r="Q57" s="41">
        <f>cressh!Q$2</f>
        <v>43018.674126609047</v>
      </c>
      <c r="R57" s="41">
        <f>cressh!R$2</f>
        <v>45619.466414913593</v>
      </c>
    </row>
    <row r="58" spans="1:18" ht="11.25" customHeight="1" x14ac:dyDescent="0.25">
      <c r="A58" s="42" t="s">
        <v>48</v>
      </c>
      <c r="B58" s="32" t="str">
        <f ca="1">HYPERLINK("#"&amp;CELL("address",cressc!$C$2),"cressc")</f>
        <v>cressc</v>
      </c>
      <c r="C58" s="41">
        <f>cressc!C$2</f>
        <v>0</v>
      </c>
      <c r="D58" s="41">
        <f>cressc!D$2</f>
        <v>0</v>
      </c>
      <c r="E58" s="41">
        <f>cressc!E$2</f>
        <v>0</v>
      </c>
      <c r="F58" s="41">
        <f>cressc!F$2</f>
        <v>0</v>
      </c>
      <c r="G58" s="41">
        <f>cressc!G$2</f>
        <v>0</v>
      </c>
      <c r="H58" s="41">
        <f>cressc!H$2</f>
        <v>0</v>
      </c>
      <c r="I58" s="41">
        <f>cressc!I$2</f>
        <v>0</v>
      </c>
      <c r="J58" s="41">
        <f>cressc!J$2</f>
        <v>0</v>
      </c>
      <c r="K58" s="41">
        <f>cressc!K$2</f>
        <v>0</v>
      </c>
      <c r="L58" s="41">
        <f>cressc!L$2</f>
        <v>0</v>
      </c>
      <c r="M58" s="41">
        <f>cressc!M$2</f>
        <v>0</v>
      </c>
      <c r="N58" s="41">
        <f>cressc!N$2</f>
        <v>0</v>
      </c>
      <c r="O58" s="41">
        <f>cressc!O$2</f>
        <v>0</v>
      </c>
      <c r="P58" s="41">
        <f>cressc!P$2</f>
        <v>0</v>
      </c>
      <c r="Q58" s="41">
        <f>cressc!Q$2</f>
        <v>0</v>
      </c>
      <c r="R58" s="41">
        <f>cressc!R$2</f>
        <v>0</v>
      </c>
    </row>
    <row r="59" spans="1:18" ht="11.25" customHeight="1" x14ac:dyDescent="0.25">
      <c r="A59" s="42" t="s">
        <v>47</v>
      </c>
      <c r="B59" s="32" t="str">
        <f ca="1">HYPERLINK("#"&amp;CELL("address",creswh!$C$2),"creswh")</f>
        <v>creswh</v>
      </c>
      <c r="C59" s="41">
        <f>creswh!C$2</f>
        <v>13768.610175041584</v>
      </c>
      <c r="D59" s="41">
        <f>creswh!D$2</f>
        <v>13723.409314326022</v>
      </c>
      <c r="E59" s="41">
        <f>creswh!E$2</f>
        <v>13540.539092803014</v>
      </c>
      <c r="F59" s="41">
        <f>creswh!F$2</f>
        <v>13495.334737240473</v>
      </c>
      <c r="G59" s="41">
        <f>creswh!G$2</f>
        <v>13554.042985478358</v>
      </c>
      <c r="H59" s="41">
        <f>creswh!H$2</f>
        <v>13564.793268547433</v>
      </c>
      <c r="I59" s="41">
        <f>creswh!I$2</f>
        <v>13374.618228692781</v>
      </c>
      <c r="J59" s="41">
        <f>creswh!J$2</f>
        <v>13392.166022130103</v>
      </c>
      <c r="K59" s="41">
        <f>creswh!K$2</f>
        <v>13407.395649660524</v>
      </c>
      <c r="L59" s="41">
        <f>creswh!L$2</f>
        <v>13541.967606045195</v>
      </c>
      <c r="M59" s="41">
        <f>creswh!M$2</f>
        <v>13723.502442959683</v>
      </c>
      <c r="N59" s="41">
        <f>creswh!N$2</f>
        <v>13600.341445771439</v>
      </c>
      <c r="O59" s="41">
        <f>creswh!O$2</f>
        <v>13605.943725338506</v>
      </c>
      <c r="P59" s="41">
        <f>creswh!P$2</f>
        <v>13502.730405569091</v>
      </c>
      <c r="Q59" s="41">
        <f>creswh!Q$2</f>
        <v>13520.24355092016</v>
      </c>
      <c r="R59" s="41">
        <f>creswh!R$2</f>
        <v>13123.243446004046</v>
      </c>
    </row>
    <row r="60" spans="1:18" ht="11.25" customHeight="1" x14ac:dyDescent="0.25">
      <c r="A60" s="42" t="s">
        <v>46</v>
      </c>
      <c r="B60" s="32" t="str">
        <f ca="1">HYPERLINK("#"&amp;CELL("address",cresco!$C$2),"cresco")</f>
        <v>cresco</v>
      </c>
      <c r="C60" s="41">
        <f>cresco!C$2</f>
        <v>2738.5129040583415</v>
      </c>
      <c r="D60" s="41">
        <f>cresco!D$2</f>
        <v>2941.423517698649</v>
      </c>
      <c r="E60" s="41">
        <f>cresco!E$2</f>
        <v>2937.222335280559</v>
      </c>
      <c r="F60" s="41">
        <f>cresco!F$2</f>
        <v>3004.614208608748</v>
      </c>
      <c r="G60" s="41">
        <f>cresco!G$2</f>
        <v>3021.2895202202371</v>
      </c>
      <c r="H60" s="41">
        <f>cresco!H$2</f>
        <v>3010.6055192551162</v>
      </c>
      <c r="I60" s="41">
        <f>cresco!I$2</f>
        <v>3001.2644526165009</v>
      </c>
      <c r="J60" s="41">
        <f>cresco!J$2</f>
        <v>2871.8183631218881</v>
      </c>
      <c r="K60" s="41">
        <f>cresco!K$2</f>
        <v>3080.7032938875723</v>
      </c>
      <c r="L60" s="41">
        <f>cresco!L$2</f>
        <v>3048.3120769225802</v>
      </c>
      <c r="M60" s="41">
        <f>cresco!M$2</f>
        <v>3284.187165502216</v>
      </c>
      <c r="N60" s="41">
        <f>cresco!N$2</f>
        <v>3159.7988529297918</v>
      </c>
      <c r="O60" s="41">
        <f>cresco!O$2</f>
        <v>3468.5240921645373</v>
      </c>
      <c r="P60" s="41">
        <f>cresco!P$2</f>
        <v>3524.6418703468562</v>
      </c>
      <c r="Q60" s="41">
        <f>cresco!Q$2</f>
        <v>3449.4061934817551</v>
      </c>
      <c r="R60" s="41">
        <f>cresco!R$2</f>
        <v>3602.1181447197714</v>
      </c>
    </row>
    <row r="61" spans="1:18" ht="11.25" customHeight="1" x14ac:dyDescent="0.25">
      <c r="A61" s="42" t="s">
        <v>45</v>
      </c>
      <c r="B61" s="32" t="str">
        <f ca="1">HYPERLINK("#"&amp;CELL("address",cresrf!$C$2),"cresrf")</f>
        <v>cresrf</v>
      </c>
      <c r="C61" s="41">
        <f>cresrf!C$2</f>
        <v>0</v>
      </c>
      <c r="D61" s="41">
        <f>cresrf!D$2</f>
        <v>0</v>
      </c>
      <c r="E61" s="41">
        <f>cresrf!E$2</f>
        <v>0</v>
      </c>
      <c r="F61" s="41">
        <f>cresrf!F$2</f>
        <v>0</v>
      </c>
      <c r="G61" s="41">
        <f>cresrf!G$2</f>
        <v>0</v>
      </c>
      <c r="H61" s="41">
        <f>cresrf!H$2</f>
        <v>0</v>
      </c>
      <c r="I61" s="41">
        <f>cresrf!I$2</f>
        <v>0</v>
      </c>
      <c r="J61" s="41">
        <f>cresrf!J$2</f>
        <v>0</v>
      </c>
      <c r="K61" s="41">
        <f>cresrf!K$2</f>
        <v>0</v>
      </c>
      <c r="L61" s="41">
        <f>cresrf!L$2</f>
        <v>0</v>
      </c>
      <c r="M61" s="41">
        <f>cresrf!M$2</f>
        <v>0</v>
      </c>
      <c r="N61" s="41">
        <f>cresrf!N$2</f>
        <v>0</v>
      </c>
      <c r="O61" s="41">
        <f>cresrf!O$2</f>
        <v>0</v>
      </c>
      <c r="P61" s="41">
        <f>cresrf!P$2</f>
        <v>0</v>
      </c>
      <c r="Q61" s="41">
        <f>cresrf!Q$2</f>
        <v>0</v>
      </c>
      <c r="R61" s="41">
        <f>cresrf!R$2</f>
        <v>0</v>
      </c>
    </row>
    <row r="62" spans="1:18" ht="11.25" customHeight="1" x14ac:dyDescent="0.25">
      <c r="A62" s="42" t="s">
        <v>44</v>
      </c>
      <c r="B62" s="32" t="str">
        <f ca="1">HYPERLINK("#"&amp;CELL("address",creswm!$C$2),"creswm")</f>
        <v>creswm</v>
      </c>
      <c r="C62" s="41">
        <f>creswm!C$2</f>
        <v>0</v>
      </c>
      <c r="D62" s="41">
        <f>creswm!D$2</f>
        <v>0</v>
      </c>
      <c r="E62" s="41">
        <f>creswm!E$2</f>
        <v>0</v>
      </c>
      <c r="F62" s="41">
        <f>creswm!F$2</f>
        <v>0</v>
      </c>
      <c r="G62" s="41">
        <f>creswm!G$2</f>
        <v>0</v>
      </c>
      <c r="H62" s="41">
        <f>creswm!H$2</f>
        <v>0</v>
      </c>
      <c r="I62" s="41">
        <f>creswm!I$2</f>
        <v>0</v>
      </c>
      <c r="J62" s="41">
        <f>creswm!J$2</f>
        <v>0</v>
      </c>
      <c r="K62" s="41">
        <f>creswm!K$2</f>
        <v>0</v>
      </c>
      <c r="L62" s="41">
        <f>creswm!L$2</f>
        <v>0</v>
      </c>
      <c r="M62" s="41">
        <f>creswm!M$2</f>
        <v>0</v>
      </c>
      <c r="N62" s="41">
        <f>creswm!N$2</f>
        <v>0</v>
      </c>
      <c r="O62" s="41">
        <f>creswm!O$2</f>
        <v>0</v>
      </c>
      <c r="P62" s="41">
        <f>creswm!P$2</f>
        <v>0</v>
      </c>
      <c r="Q62" s="41">
        <f>creswm!Q$2</f>
        <v>0</v>
      </c>
      <c r="R62" s="41">
        <f>creswm!R$2</f>
        <v>0</v>
      </c>
    </row>
    <row r="63" spans="1:18" ht="11.25" customHeight="1" x14ac:dyDescent="0.25">
      <c r="A63" s="42" t="s">
        <v>43</v>
      </c>
      <c r="B63" s="32" t="str">
        <f ca="1">HYPERLINK("#"&amp;CELL("address",cresdr!$C$2),"cresdr")</f>
        <v>cresdr</v>
      </c>
      <c r="C63" s="41">
        <f>cresdr!C$2</f>
        <v>0</v>
      </c>
      <c r="D63" s="41">
        <f>cresdr!D$2</f>
        <v>0</v>
      </c>
      <c r="E63" s="41">
        <f>cresdr!E$2</f>
        <v>0</v>
      </c>
      <c r="F63" s="41">
        <f>cresdr!F$2</f>
        <v>0</v>
      </c>
      <c r="G63" s="41">
        <f>cresdr!G$2</f>
        <v>0</v>
      </c>
      <c r="H63" s="41">
        <f>cresdr!H$2</f>
        <v>0</v>
      </c>
      <c r="I63" s="41">
        <f>cresdr!I$2</f>
        <v>0</v>
      </c>
      <c r="J63" s="41">
        <f>cresdr!J$2</f>
        <v>0</v>
      </c>
      <c r="K63" s="41">
        <f>cresdr!K$2</f>
        <v>0</v>
      </c>
      <c r="L63" s="41">
        <f>cresdr!L$2</f>
        <v>0</v>
      </c>
      <c r="M63" s="41">
        <f>cresdr!M$2</f>
        <v>0</v>
      </c>
      <c r="N63" s="41">
        <f>cresdr!N$2</f>
        <v>0</v>
      </c>
      <c r="O63" s="41">
        <f>cresdr!O$2</f>
        <v>0</v>
      </c>
      <c r="P63" s="41">
        <f>cresdr!P$2</f>
        <v>0</v>
      </c>
      <c r="Q63" s="41">
        <f>cresdr!Q$2</f>
        <v>0</v>
      </c>
      <c r="R63" s="41">
        <f>cresdr!R$2</f>
        <v>0</v>
      </c>
    </row>
    <row r="64" spans="1:18" ht="11.25" customHeight="1" x14ac:dyDescent="0.25">
      <c r="A64" s="42" t="s">
        <v>42</v>
      </c>
      <c r="B64" s="32" t="str">
        <f ca="1">HYPERLINK("#"&amp;CELL("address",cresdw!$C$2),"cresdw")</f>
        <v>cresdw</v>
      </c>
      <c r="C64" s="41">
        <f>cresdw!C$2</f>
        <v>0</v>
      </c>
      <c r="D64" s="41">
        <f>cresdw!D$2</f>
        <v>0</v>
      </c>
      <c r="E64" s="41">
        <f>cresdw!E$2</f>
        <v>0</v>
      </c>
      <c r="F64" s="41">
        <f>cresdw!F$2</f>
        <v>0</v>
      </c>
      <c r="G64" s="41">
        <f>cresdw!G$2</f>
        <v>0</v>
      </c>
      <c r="H64" s="41">
        <f>cresdw!H$2</f>
        <v>0</v>
      </c>
      <c r="I64" s="41">
        <f>cresdw!I$2</f>
        <v>0</v>
      </c>
      <c r="J64" s="41">
        <f>cresdw!J$2</f>
        <v>0</v>
      </c>
      <c r="K64" s="41">
        <f>cresdw!K$2</f>
        <v>0</v>
      </c>
      <c r="L64" s="41">
        <f>cresdw!L$2</f>
        <v>0</v>
      </c>
      <c r="M64" s="41">
        <f>cresdw!M$2</f>
        <v>0</v>
      </c>
      <c r="N64" s="41">
        <f>cresdw!N$2</f>
        <v>0</v>
      </c>
      <c r="O64" s="41">
        <f>cresdw!O$2</f>
        <v>0</v>
      </c>
      <c r="P64" s="41">
        <f>cresdw!P$2</f>
        <v>0</v>
      </c>
      <c r="Q64" s="41">
        <f>cresdw!Q$2</f>
        <v>0</v>
      </c>
      <c r="R64" s="41">
        <f>cresdw!R$2</f>
        <v>0</v>
      </c>
    </row>
    <row r="65" spans="1:18" ht="11.25" customHeight="1" x14ac:dyDescent="0.25">
      <c r="A65" s="42" t="s">
        <v>41</v>
      </c>
      <c r="B65" s="32" t="str">
        <f ca="1">HYPERLINK("#"&amp;CELL("address",crestv!$C$2),"crestv")</f>
        <v>crestv</v>
      </c>
      <c r="C65" s="41">
        <f>crestv!C$2</f>
        <v>0</v>
      </c>
      <c r="D65" s="41">
        <f>crestv!D$2</f>
        <v>0</v>
      </c>
      <c r="E65" s="41">
        <f>crestv!E$2</f>
        <v>0</v>
      </c>
      <c r="F65" s="41">
        <f>crestv!F$2</f>
        <v>0</v>
      </c>
      <c r="G65" s="41">
        <f>crestv!G$2</f>
        <v>0</v>
      </c>
      <c r="H65" s="41">
        <f>crestv!H$2</f>
        <v>0</v>
      </c>
      <c r="I65" s="41">
        <f>crestv!I$2</f>
        <v>0</v>
      </c>
      <c r="J65" s="41">
        <f>crestv!J$2</f>
        <v>0</v>
      </c>
      <c r="K65" s="41">
        <f>crestv!K$2</f>
        <v>0</v>
      </c>
      <c r="L65" s="41">
        <f>crestv!L$2</f>
        <v>0</v>
      </c>
      <c r="M65" s="41">
        <f>crestv!M$2</f>
        <v>0</v>
      </c>
      <c r="N65" s="41">
        <f>crestv!N$2</f>
        <v>0</v>
      </c>
      <c r="O65" s="41">
        <f>crestv!O$2</f>
        <v>0</v>
      </c>
      <c r="P65" s="41">
        <f>crestv!P$2</f>
        <v>0</v>
      </c>
      <c r="Q65" s="41">
        <f>crestv!Q$2</f>
        <v>0</v>
      </c>
      <c r="R65" s="41">
        <f>crestv!R$2</f>
        <v>0</v>
      </c>
    </row>
    <row r="66" spans="1:18" ht="11.25" customHeight="1" x14ac:dyDescent="0.25">
      <c r="A66" s="42" t="s">
        <v>40</v>
      </c>
      <c r="B66" s="32" t="str">
        <f ca="1">HYPERLINK("#"&amp;CELL("address",cresit!$C$2),"cresit")</f>
        <v>cresit</v>
      </c>
      <c r="C66" s="41">
        <f>cresit!C$2</f>
        <v>0</v>
      </c>
      <c r="D66" s="41">
        <f>cresit!D$2</f>
        <v>0</v>
      </c>
      <c r="E66" s="41">
        <f>cresit!E$2</f>
        <v>0</v>
      </c>
      <c r="F66" s="41">
        <f>cresit!F$2</f>
        <v>0</v>
      </c>
      <c r="G66" s="41">
        <f>cresit!G$2</f>
        <v>0</v>
      </c>
      <c r="H66" s="41">
        <f>cresit!H$2</f>
        <v>0</v>
      </c>
      <c r="I66" s="41">
        <f>cresit!I$2</f>
        <v>0</v>
      </c>
      <c r="J66" s="41">
        <f>cresit!J$2</f>
        <v>0</v>
      </c>
      <c r="K66" s="41">
        <f>cresit!K$2</f>
        <v>0</v>
      </c>
      <c r="L66" s="41">
        <f>cresit!L$2</f>
        <v>0</v>
      </c>
      <c r="M66" s="41">
        <f>cresit!M$2</f>
        <v>0</v>
      </c>
      <c r="N66" s="41">
        <f>cresit!N$2</f>
        <v>0</v>
      </c>
      <c r="O66" s="41">
        <f>cresit!O$2</f>
        <v>0</v>
      </c>
      <c r="P66" s="41">
        <f>cresit!P$2</f>
        <v>0</v>
      </c>
      <c r="Q66" s="41">
        <f>cresit!Q$2</f>
        <v>0</v>
      </c>
      <c r="R66" s="41">
        <f>cresit!R$2</f>
        <v>0</v>
      </c>
    </row>
    <row r="67" spans="1:18" ht="11.25" customHeight="1" x14ac:dyDescent="0.25">
      <c r="A67" s="42" t="s">
        <v>39</v>
      </c>
      <c r="B67" s="32" t="str">
        <f ca="1">HYPERLINK("#"&amp;CELL("address",cresli!$C$2),"cresli")</f>
        <v>cresli</v>
      </c>
      <c r="C67" s="41">
        <f>cresli!C$2</f>
        <v>0</v>
      </c>
      <c r="D67" s="41">
        <f>cresli!D$2</f>
        <v>0</v>
      </c>
      <c r="E67" s="41">
        <f>cresli!E$2</f>
        <v>0</v>
      </c>
      <c r="F67" s="41">
        <f>cresli!F$2</f>
        <v>0</v>
      </c>
      <c r="G67" s="41">
        <f>cresli!G$2</f>
        <v>0</v>
      </c>
      <c r="H67" s="41">
        <f>cresli!H$2</f>
        <v>0</v>
      </c>
      <c r="I67" s="41">
        <f>cresli!I$2</f>
        <v>0</v>
      </c>
      <c r="J67" s="41">
        <f>cresli!J$2</f>
        <v>0</v>
      </c>
      <c r="K67" s="41">
        <f>cresli!K$2</f>
        <v>0</v>
      </c>
      <c r="L67" s="41">
        <f>cresli!L$2</f>
        <v>0</v>
      </c>
      <c r="M67" s="41">
        <f>cresli!M$2</f>
        <v>0</v>
      </c>
      <c r="N67" s="41">
        <f>cresli!N$2</f>
        <v>0</v>
      </c>
      <c r="O67" s="41">
        <f>cresli!O$2</f>
        <v>0</v>
      </c>
      <c r="P67" s="41">
        <f>cresli!P$2</f>
        <v>0</v>
      </c>
      <c r="Q67" s="41">
        <f>cresli!Q$2</f>
        <v>0</v>
      </c>
      <c r="R67" s="41">
        <f>cresli!R$2</f>
        <v>0</v>
      </c>
    </row>
    <row r="68" spans="1:18" ht="11.25" customHeight="1" x14ac:dyDescent="0.25">
      <c r="A68" s="42" t="s">
        <v>38</v>
      </c>
      <c r="B68" s="32" t="str">
        <f ca="1">HYPERLINK("#"&amp;CELL("address",cresoa!$C$2),"cresoa")</f>
        <v>cresoa</v>
      </c>
      <c r="C68" s="41">
        <f>cresoa!C$2</f>
        <v>0</v>
      </c>
      <c r="D68" s="41">
        <f>cresoa!D$2</f>
        <v>0</v>
      </c>
      <c r="E68" s="41">
        <f>cresoa!E$2</f>
        <v>0</v>
      </c>
      <c r="F68" s="41">
        <f>cresoa!F$2</f>
        <v>0</v>
      </c>
      <c r="G68" s="41">
        <f>cresoa!G$2</f>
        <v>0</v>
      </c>
      <c r="H68" s="41">
        <f>cresoa!H$2</f>
        <v>0</v>
      </c>
      <c r="I68" s="41">
        <f>cresoa!I$2</f>
        <v>0</v>
      </c>
      <c r="J68" s="41">
        <f>cresoa!J$2</f>
        <v>0</v>
      </c>
      <c r="K68" s="41">
        <f>cresoa!K$2</f>
        <v>0</v>
      </c>
      <c r="L68" s="41">
        <f>cresoa!L$2</f>
        <v>0</v>
      </c>
      <c r="M68" s="41">
        <f>cresoa!M$2</f>
        <v>0</v>
      </c>
      <c r="N68" s="41">
        <f>cresoa!N$2</f>
        <v>0</v>
      </c>
      <c r="O68" s="41">
        <f>cresoa!O$2</f>
        <v>0</v>
      </c>
      <c r="P68" s="41">
        <f>cresoa!P$2</f>
        <v>0</v>
      </c>
      <c r="Q68" s="41">
        <f>cresoa!Q$2</f>
        <v>0</v>
      </c>
      <c r="R68" s="41">
        <f>cresoa!R$2</f>
        <v>0</v>
      </c>
    </row>
    <row r="69" spans="1:18" ht="11.25" customHeight="1" x14ac:dyDescent="0.25">
      <c r="A69" s="38" t="s">
        <v>37</v>
      </c>
      <c r="B69" s="32" t="str">
        <f ca="1">HYPERLINK("#"&amp;CELL("address",cser!$C$2),"cser")</f>
        <v>cser</v>
      </c>
      <c r="C69" s="39">
        <f>cser!C$2</f>
        <v>25070.85169141422</v>
      </c>
      <c r="D69" s="39">
        <f>cser!D$2</f>
        <v>25900.467048123632</v>
      </c>
      <c r="E69" s="39">
        <f>cser!E$2</f>
        <v>21745.760023587027</v>
      </c>
      <c r="F69" s="39">
        <f>cser!F$2</f>
        <v>21614.987822301468</v>
      </c>
      <c r="G69" s="39">
        <f>cser!G$2</f>
        <v>23840.767377012064</v>
      </c>
      <c r="H69" s="39">
        <f>cser!H$2</f>
        <v>24107.630506223297</v>
      </c>
      <c r="I69" s="39">
        <f>cser!I$2</f>
        <v>21730.118234371668</v>
      </c>
      <c r="J69" s="39">
        <f>cser!J$2</f>
        <v>20608.836004107186</v>
      </c>
      <c r="K69" s="39">
        <f>cser!K$2</f>
        <v>26451.555681039445</v>
      </c>
      <c r="L69" s="39">
        <f>cser!L$2</f>
        <v>22225.105785840409</v>
      </c>
      <c r="M69" s="39">
        <f>cser!M$2</f>
        <v>23593.250939858826</v>
      </c>
      <c r="N69" s="39">
        <f>cser!N$2</f>
        <v>23026.344038992334</v>
      </c>
      <c r="O69" s="39">
        <f>cser!O$2</f>
        <v>23068.446384002025</v>
      </c>
      <c r="P69" s="39">
        <f>cser!P$2</f>
        <v>23838.366741427999</v>
      </c>
      <c r="Q69" s="39">
        <f>cser!Q$2</f>
        <v>21104.109596831859</v>
      </c>
      <c r="R69" s="39">
        <f>cser!R$2</f>
        <v>21517.186254549339</v>
      </c>
    </row>
    <row r="70" spans="1:18" ht="11.25" customHeight="1" x14ac:dyDescent="0.25">
      <c r="A70" s="42" t="s">
        <v>36</v>
      </c>
      <c r="B70" s="32" t="str">
        <f ca="1">HYPERLINK("#"&amp;CELL("address",csersh!$C$2),"csersh")</f>
        <v>csersh</v>
      </c>
      <c r="C70" s="41">
        <f>csersh!C$2</f>
        <v>21049.820102569516</v>
      </c>
      <c r="D70" s="41">
        <f>csersh!D$2</f>
        <v>20533.60424039678</v>
      </c>
      <c r="E70" s="41">
        <f>csersh!E$2</f>
        <v>17306.020472605011</v>
      </c>
      <c r="F70" s="41">
        <f>csersh!F$2</f>
        <v>16799.692335352363</v>
      </c>
      <c r="G70" s="41">
        <f>csersh!G$2</f>
        <v>18875.403521591452</v>
      </c>
      <c r="H70" s="41">
        <f>csersh!H$2</f>
        <v>19149.321029316798</v>
      </c>
      <c r="I70" s="41">
        <f>csersh!I$2</f>
        <v>16669.363227002665</v>
      </c>
      <c r="J70" s="41">
        <f>csersh!J$2</f>
        <v>15550.032921008551</v>
      </c>
      <c r="K70" s="41">
        <f>csersh!K$2</f>
        <v>21383.209381876513</v>
      </c>
      <c r="L70" s="41">
        <f>csersh!L$2</f>
        <v>17166.464112775608</v>
      </c>
      <c r="M70" s="41">
        <f>csersh!M$2</f>
        <v>18501.301311167059</v>
      </c>
      <c r="N70" s="41">
        <f>csersh!N$2</f>
        <v>17911.573017540788</v>
      </c>
      <c r="O70" s="41">
        <f>csersh!O$2</f>
        <v>17935.668682569423</v>
      </c>
      <c r="P70" s="41">
        <f>csersh!P$2</f>
        <v>18708.898330966753</v>
      </c>
      <c r="Q70" s="41">
        <f>csersh!Q$2</f>
        <v>15504.276848334237</v>
      </c>
      <c r="R70" s="41">
        <f>csersh!R$2</f>
        <v>15749.91302533519</v>
      </c>
    </row>
    <row r="71" spans="1:18" ht="11.25" customHeight="1" x14ac:dyDescent="0.25">
      <c r="A71" s="42" t="s">
        <v>35</v>
      </c>
      <c r="B71" s="32" t="str">
        <f ca="1">HYPERLINK("#"&amp;CELL("address",csersc!$C$2),"csersc")</f>
        <v>csersc</v>
      </c>
      <c r="C71" s="41">
        <f>csersc!C$2</f>
        <v>1.4357659269645131</v>
      </c>
      <c r="D71" s="41">
        <f>csersc!D$2</f>
        <v>1.529856224415524</v>
      </c>
      <c r="E71" s="41">
        <f>csersc!E$2</f>
        <v>2.0291216900362845</v>
      </c>
      <c r="F71" s="41">
        <f>csersc!F$2</f>
        <v>2.3447805095474248</v>
      </c>
      <c r="G71" s="41">
        <f>csersc!G$2</f>
        <v>2.4356479455306137</v>
      </c>
      <c r="H71" s="41">
        <f>csersc!H$2</f>
        <v>2.5298138312662384</v>
      </c>
      <c r="I71" s="41">
        <f>csersc!I$2</f>
        <v>3.1546994389474308</v>
      </c>
      <c r="J71" s="41">
        <f>csersc!J$2</f>
        <v>3.712924573377165</v>
      </c>
      <c r="K71" s="41">
        <f>csersc!K$2</f>
        <v>3.8122051369981929</v>
      </c>
      <c r="L71" s="41">
        <f>csersc!L$2</f>
        <v>4.534121700096831</v>
      </c>
      <c r="M71" s="41">
        <f>csersc!M$2</f>
        <v>4.4343529466285219</v>
      </c>
      <c r="N71" s="41">
        <f>csersc!N$2</f>
        <v>4.8177468566307233</v>
      </c>
      <c r="O71" s="41">
        <f>csersc!O$2</f>
        <v>5.5183869158350749</v>
      </c>
      <c r="P71" s="41">
        <f>csersc!P$2</f>
        <v>6.7715760309781894</v>
      </c>
      <c r="Q71" s="41">
        <f>csersc!Q$2</f>
        <v>8.9081209227041924</v>
      </c>
      <c r="R71" s="41">
        <f>csersc!R$2</f>
        <v>12.226133766510808</v>
      </c>
    </row>
    <row r="72" spans="1:18" ht="11.25" customHeight="1" x14ac:dyDescent="0.25">
      <c r="A72" s="42" t="s">
        <v>34</v>
      </c>
      <c r="B72" s="32" t="str">
        <f ca="1">HYPERLINK("#"&amp;CELL("address",cserhw!$C$2),"cserhw")</f>
        <v>cserhw</v>
      </c>
      <c r="C72" s="41">
        <f>cserhw!C$2</f>
        <v>1733.5296143458031</v>
      </c>
      <c r="D72" s="41">
        <f>cserhw!D$2</f>
        <v>1832.2938512386156</v>
      </c>
      <c r="E72" s="41">
        <f>cserhw!E$2</f>
        <v>2006.0585135031151</v>
      </c>
      <c r="F72" s="41">
        <f>cserhw!F$2</f>
        <v>2332.3249577987194</v>
      </c>
      <c r="G72" s="41">
        <f>cserhw!G$2</f>
        <v>2381.0418586923579</v>
      </c>
      <c r="H72" s="41">
        <f>cserhw!H$2</f>
        <v>2363.5228098640218</v>
      </c>
      <c r="I72" s="41">
        <f>cserhw!I$2</f>
        <v>2359.1202382166111</v>
      </c>
      <c r="J72" s="41">
        <f>cserhw!J$2</f>
        <v>2344.7937876615879</v>
      </c>
      <c r="K72" s="41">
        <f>cserhw!K$2</f>
        <v>2341.1535783757295</v>
      </c>
      <c r="L72" s="41">
        <f>cserhw!L$2</f>
        <v>2332.5129542661334</v>
      </c>
      <c r="M72" s="41">
        <f>cserhw!M$2</f>
        <v>2371.0393833299681</v>
      </c>
      <c r="N72" s="41">
        <f>cserhw!N$2</f>
        <v>2383.5652887993015</v>
      </c>
      <c r="O72" s="41">
        <f>cserhw!O$2</f>
        <v>2378.0864032431787</v>
      </c>
      <c r="P72" s="41">
        <f>cserhw!P$2</f>
        <v>2371.8701249101359</v>
      </c>
      <c r="Q72" s="41">
        <f>cserhw!Q$2</f>
        <v>2561.1913801752153</v>
      </c>
      <c r="R72" s="41">
        <f>cserhw!R$2</f>
        <v>2563.4656210697763</v>
      </c>
    </row>
    <row r="73" spans="1:18" ht="11.25" customHeight="1" x14ac:dyDescent="0.25">
      <c r="A73" s="42" t="s">
        <v>33</v>
      </c>
      <c r="B73" s="32" t="str">
        <f ca="1">HYPERLINK("#"&amp;CELL("address",cserca!$C$2),"cserca")</f>
        <v>cserca</v>
      </c>
      <c r="C73" s="41">
        <f>cserca!C$2</f>
        <v>2286.0662085719418</v>
      </c>
      <c r="D73" s="41">
        <f>cserca!D$2</f>
        <v>3533.0391002638198</v>
      </c>
      <c r="E73" s="41">
        <f>cserca!E$2</f>
        <v>2431.6519157888683</v>
      </c>
      <c r="F73" s="41">
        <f>cserca!F$2</f>
        <v>2480.625748640839</v>
      </c>
      <c r="G73" s="41">
        <f>cserca!G$2</f>
        <v>2581.8863487827189</v>
      </c>
      <c r="H73" s="41">
        <f>cserca!H$2</f>
        <v>2592.2568532112123</v>
      </c>
      <c r="I73" s="41">
        <f>cserca!I$2</f>
        <v>2698.4800697134456</v>
      </c>
      <c r="J73" s="41">
        <f>cserca!J$2</f>
        <v>2710.2963708636657</v>
      </c>
      <c r="K73" s="41">
        <f>cserca!K$2</f>
        <v>2723.3805156501985</v>
      </c>
      <c r="L73" s="41">
        <f>cserca!L$2</f>
        <v>2721.5945970985699</v>
      </c>
      <c r="M73" s="41">
        <f>cserca!M$2</f>
        <v>2716.475892415167</v>
      </c>
      <c r="N73" s="41">
        <f>cserca!N$2</f>
        <v>2726.3879857956108</v>
      </c>
      <c r="O73" s="41">
        <f>cserca!O$2</f>
        <v>2749.1729112735866</v>
      </c>
      <c r="P73" s="41">
        <f>cserca!P$2</f>
        <v>2750.8267095201295</v>
      </c>
      <c r="Q73" s="41">
        <f>cserca!Q$2</f>
        <v>3029.7332473997026</v>
      </c>
      <c r="R73" s="41">
        <f>cserca!R$2</f>
        <v>3191.5814743778647</v>
      </c>
    </row>
    <row r="74" spans="1:18" ht="11.25" customHeight="1" x14ac:dyDescent="0.25">
      <c r="A74" s="42" t="s">
        <v>32</v>
      </c>
      <c r="B74" s="32" t="str">
        <f ca="1">HYPERLINK("#"&amp;CELL("address",cserve!$C$2),"cserve")</f>
        <v>cserve</v>
      </c>
      <c r="C74" s="41">
        <f>cserve!C$2</f>
        <v>0</v>
      </c>
      <c r="D74" s="41">
        <f>cserve!D$2</f>
        <v>0</v>
      </c>
      <c r="E74" s="41">
        <f>cserve!E$2</f>
        <v>0</v>
      </c>
      <c r="F74" s="41">
        <f>cserve!F$2</f>
        <v>0</v>
      </c>
      <c r="G74" s="41">
        <f>cserve!G$2</f>
        <v>0</v>
      </c>
      <c r="H74" s="41">
        <f>cserve!H$2</f>
        <v>0</v>
      </c>
      <c r="I74" s="41">
        <f>cserve!I$2</f>
        <v>0</v>
      </c>
      <c r="J74" s="41">
        <f>cserve!J$2</f>
        <v>0</v>
      </c>
      <c r="K74" s="41">
        <f>cserve!K$2</f>
        <v>0</v>
      </c>
      <c r="L74" s="41">
        <f>cserve!L$2</f>
        <v>0</v>
      </c>
      <c r="M74" s="41">
        <f>cserve!M$2</f>
        <v>0</v>
      </c>
      <c r="N74" s="41">
        <f>cserve!N$2</f>
        <v>0</v>
      </c>
      <c r="O74" s="41">
        <f>cserve!O$2</f>
        <v>0</v>
      </c>
      <c r="P74" s="41">
        <f>cserve!P$2</f>
        <v>0</v>
      </c>
      <c r="Q74" s="41">
        <f>cserve!Q$2</f>
        <v>0</v>
      </c>
      <c r="R74" s="41">
        <f>cserve!R$2</f>
        <v>0</v>
      </c>
    </row>
    <row r="75" spans="1:18" ht="11.25" customHeight="1" x14ac:dyDescent="0.25">
      <c r="A75" s="42" t="s">
        <v>31</v>
      </c>
      <c r="B75" s="32" t="str">
        <f ca="1">HYPERLINK("#"&amp;CELL("address",csersl!$C$2),"csersl")</f>
        <v>csersl</v>
      </c>
      <c r="C75" s="41">
        <f>csersl!C$2</f>
        <v>0</v>
      </c>
      <c r="D75" s="41">
        <f>csersl!D$2</f>
        <v>0</v>
      </c>
      <c r="E75" s="41">
        <f>csersl!E$2</f>
        <v>0</v>
      </c>
      <c r="F75" s="41">
        <f>csersl!F$2</f>
        <v>0</v>
      </c>
      <c r="G75" s="41">
        <f>csersl!G$2</f>
        <v>0</v>
      </c>
      <c r="H75" s="41">
        <f>csersl!H$2</f>
        <v>0</v>
      </c>
      <c r="I75" s="41">
        <f>csersl!I$2</f>
        <v>0</v>
      </c>
      <c r="J75" s="41">
        <f>csersl!J$2</f>
        <v>0</v>
      </c>
      <c r="K75" s="41">
        <f>csersl!K$2</f>
        <v>0</v>
      </c>
      <c r="L75" s="41">
        <f>csersl!L$2</f>
        <v>0</v>
      </c>
      <c r="M75" s="41">
        <f>csersl!M$2</f>
        <v>0</v>
      </c>
      <c r="N75" s="41">
        <f>csersl!N$2</f>
        <v>0</v>
      </c>
      <c r="O75" s="41">
        <f>csersl!O$2</f>
        <v>0</v>
      </c>
      <c r="P75" s="41">
        <f>csersl!P$2</f>
        <v>0</v>
      </c>
      <c r="Q75" s="41">
        <f>csersl!Q$2</f>
        <v>0</v>
      </c>
      <c r="R75" s="41">
        <f>csersl!R$2</f>
        <v>0</v>
      </c>
    </row>
    <row r="76" spans="1:18" ht="11.25" customHeight="1" x14ac:dyDescent="0.25">
      <c r="A76" s="42" t="s">
        <v>30</v>
      </c>
      <c r="B76" s="32" t="str">
        <f ca="1">HYPERLINK("#"&amp;CELL("address",cserbl!$C$2),"cserbl")</f>
        <v>cserbl</v>
      </c>
      <c r="C76" s="41">
        <f>cserbl!C$2</f>
        <v>0</v>
      </c>
      <c r="D76" s="41">
        <f>cserbl!D$2</f>
        <v>0</v>
      </c>
      <c r="E76" s="41">
        <f>cserbl!E$2</f>
        <v>0</v>
      </c>
      <c r="F76" s="41">
        <f>cserbl!F$2</f>
        <v>0</v>
      </c>
      <c r="G76" s="41">
        <f>cserbl!G$2</f>
        <v>0</v>
      </c>
      <c r="H76" s="41">
        <f>cserbl!H$2</f>
        <v>0</v>
      </c>
      <c r="I76" s="41">
        <f>cserbl!I$2</f>
        <v>0</v>
      </c>
      <c r="J76" s="41">
        <f>cserbl!J$2</f>
        <v>0</v>
      </c>
      <c r="K76" s="41">
        <f>cserbl!K$2</f>
        <v>0</v>
      </c>
      <c r="L76" s="41">
        <f>cserbl!L$2</f>
        <v>0</v>
      </c>
      <c r="M76" s="41">
        <f>cserbl!M$2</f>
        <v>0</v>
      </c>
      <c r="N76" s="41">
        <f>cserbl!N$2</f>
        <v>0</v>
      </c>
      <c r="O76" s="41">
        <f>cserbl!O$2</f>
        <v>0</v>
      </c>
      <c r="P76" s="41">
        <f>cserbl!P$2</f>
        <v>0</v>
      </c>
      <c r="Q76" s="41">
        <f>cserbl!Q$2</f>
        <v>0</v>
      </c>
      <c r="R76" s="41">
        <f>cserbl!R$2</f>
        <v>0</v>
      </c>
    </row>
    <row r="77" spans="1:18" ht="11.25" customHeight="1" x14ac:dyDescent="0.25">
      <c r="A77" s="42" t="s">
        <v>29</v>
      </c>
      <c r="B77" s="32" t="str">
        <f ca="1">HYPERLINK("#"&amp;CELL("address",csercr!$C$2),"csercr")</f>
        <v>csercr</v>
      </c>
      <c r="C77" s="41">
        <f>csercr!C$2</f>
        <v>0</v>
      </c>
      <c r="D77" s="41">
        <f>csercr!D$2</f>
        <v>0</v>
      </c>
      <c r="E77" s="41">
        <f>csercr!E$2</f>
        <v>0</v>
      </c>
      <c r="F77" s="41">
        <f>csercr!F$2</f>
        <v>0</v>
      </c>
      <c r="G77" s="41">
        <f>csercr!G$2</f>
        <v>0</v>
      </c>
      <c r="H77" s="41">
        <f>csercr!H$2</f>
        <v>0</v>
      </c>
      <c r="I77" s="41">
        <f>csercr!I$2</f>
        <v>0</v>
      </c>
      <c r="J77" s="41">
        <f>csercr!J$2</f>
        <v>0</v>
      </c>
      <c r="K77" s="41">
        <f>csercr!K$2</f>
        <v>0</v>
      </c>
      <c r="L77" s="41">
        <f>csercr!L$2</f>
        <v>0</v>
      </c>
      <c r="M77" s="41">
        <f>csercr!M$2</f>
        <v>0</v>
      </c>
      <c r="N77" s="41">
        <f>csercr!N$2</f>
        <v>0</v>
      </c>
      <c r="O77" s="41">
        <f>csercr!O$2</f>
        <v>0</v>
      </c>
      <c r="P77" s="41">
        <f>csercr!P$2</f>
        <v>0</v>
      </c>
      <c r="Q77" s="41">
        <f>csercr!Q$2</f>
        <v>0</v>
      </c>
      <c r="R77" s="41">
        <f>csercr!R$2</f>
        <v>0</v>
      </c>
    </row>
    <row r="78" spans="1:18" ht="11.25" customHeight="1" x14ac:dyDescent="0.25">
      <c r="A78" s="42" t="s">
        <v>28</v>
      </c>
      <c r="B78" s="32" t="str">
        <f ca="1">HYPERLINK("#"&amp;CELL("address",cserbt!$C$2),"cserbt")</f>
        <v>cserbt</v>
      </c>
      <c r="C78" s="41">
        <f>cserbt!C$2</f>
        <v>0</v>
      </c>
      <c r="D78" s="41">
        <f>cserbt!D$2</f>
        <v>0</v>
      </c>
      <c r="E78" s="41">
        <f>cserbt!E$2</f>
        <v>0</v>
      </c>
      <c r="F78" s="41">
        <f>cserbt!F$2</f>
        <v>0</v>
      </c>
      <c r="G78" s="41">
        <f>cserbt!G$2</f>
        <v>0</v>
      </c>
      <c r="H78" s="41">
        <f>cserbt!H$2</f>
        <v>0</v>
      </c>
      <c r="I78" s="41">
        <f>cserbt!I$2</f>
        <v>0</v>
      </c>
      <c r="J78" s="41">
        <f>cserbt!J$2</f>
        <v>0</v>
      </c>
      <c r="K78" s="41">
        <f>cserbt!K$2</f>
        <v>0</v>
      </c>
      <c r="L78" s="41">
        <f>cserbt!L$2</f>
        <v>0</v>
      </c>
      <c r="M78" s="41">
        <f>cserbt!M$2</f>
        <v>0</v>
      </c>
      <c r="N78" s="41">
        <f>cserbt!N$2</f>
        <v>0</v>
      </c>
      <c r="O78" s="41">
        <f>cserbt!O$2</f>
        <v>0</v>
      </c>
      <c r="P78" s="41">
        <f>cserbt!P$2</f>
        <v>0</v>
      </c>
      <c r="Q78" s="41">
        <f>cserbt!Q$2</f>
        <v>0</v>
      </c>
      <c r="R78" s="41">
        <f>cserbt!R$2</f>
        <v>0</v>
      </c>
    </row>
    <row r="79" spans="1:18" ht="11.25" customHeight="1" x14ac:dyDescent="0.25">
      <c r="A79" s="42" t="s">
        <v>27</v>
      </c>
      <c r="B79" s="32" t="str">
        <f ca="1">HYPERLINK("#"&amp;CELL("address",cserit!$C$2),"cserit")</f>
        <v>cserit</v>
      </c>
      <c r="C79" s="41">
        <f>cserit!C$2</f>
        <v>0</v>
      </c>
      <c r="D79" s="41">
        <f>cserit!D$2</f>
        <v>0</v>
      </c>
      <c r="E79" s="41">
        <f>cserit!E$2</f>
        <v>0</v>
      </c>
      <c r="F79" s="41">
        <f>cserit!F$2</f>
        <v>0</v>
      </c>
      <c r="G79" s="41">
        <f>cserit!G$2</f>
        <v>0</v>
      </c>
      <c r="H79" s="41">
        <f>cserit!H$2</f>
        <v>0</v>
      </c>
      <c r="I79" s="41">
        <f>cserit!I$2</f>
        <v>0</v>
      </c>
      <c r="J79" s="41">
        <f>cserit!J$2</f>
        <v>0</v>
      </c>
      <c r="K79" s="41">
        <f>cserit!K$2</f>
        <v>0</v>
      </c>
      <c r="L79" s="41">
        <f>cserit!L$2</f>
        <v>0</v>
      </c>
      <c r="M79" s="41">
        <f>cserit!M$2</f>
        <v>0</v>
      </c>
      <c r="N79" s="41">
        <f>cserit!N$2</f>
        <v>0</v>
      </c>
      <c r="O79" s="41">
        <f>cserit!O$2</f>
        <v>0</v>
      </c>
      <c r="P79" s="41">
        <f>cserit!P$2</f>
        <v>0</v>
      </c>
      <c r="Q79" s="41">
        <f>cserit!Q$2</f>
        <v>0</v>
      </c>
      <c r="R79" s="41">
        <f>cserit!R$2</f>
        <v>0</v>
      </c>
    </row>
    <row r="80" spans="1:18" ht="11.25" customHeight="1" x14ac:dyDescent="0.25">
      <c r="A80" s="38" t="s">
        <v>26</v>
      </c>
      <c r="B80" s="32" t="str">
        <f ca="1">HYPERLINK("#"&amp;CELL("address",cagr!$C$2),"cagr")</f>
        <v>cagr</v>
      </c>
      <c r="C80" s="39">
        <f>cagr!C$2</f>
        <v>2138.1587373623279</v>
      </c>
      <c r="D80" s="39">
        <f>cagr!D$2</f>
        <v>2290.6224284157001</v>
      </c>
      <c r="E80" s="39">
        <f>cagr!E$2</f>
        <v>2031.4798132233959</v>
      </c>
      <c r="F80" s="39">
        <f>cagr!F$2</f>
        <v>1338.9160181753159</v>
      </c>
      <c r="G80" s="39">
        <f>cagr!G$2</f>
        <v>1206.5180463595441</v>
      </c>
      <c r="H80" s="39">
        <f>cagr!H$2</f>
        <v>1442.071935093619</v>
      </c>
      <c r="I80" s="39">
        <f>cagr!I$2</f>
        <v>1221.2096412730323</v>
      </c>
      <c r="J80" s="39">
        <f>cagr!J$2</f>
        <v>1188.1552649514122</v>
      </c>
      <c r="K80" s="39">
        <f>cagr!K$2</f>
        <v>1104.4025126435163</v>
      </c>
      <c r="L80" s="39">
        <f>cagr!L$2</f>
        <v>1046.336595096564</v>
      </c>
      <c r="M80" s="39">
        <f>cagr!M$2</f>
        <v>1142.1412281926414</v>
      </c>
      <c r="N80" s="39">
        <f>cagr!N$2</f>
        <v>1075.1379831402903</v>
      </c>
      <c r="O80" s="39">
        <f>cagr!O$2</f>
        <v>1217.6727191795514</v>
      </c>
      <c r="P80" s="39">
        <f>cagr!P$2</f>
        <v>1183.0378053945055</v>
      </c>
      <c r="Q80" s="39">
        <f>cagr!Q$2</f>
        <v>1023.3402589510985</v>
      </c>
      <c r="R80" s="39">
        <f>cagr!R$2</f>
        <v>1177.8403114930338</v>
      </c>
    </row>
    <row r="81" spans="1:18" ht="11.25" customHeight="1" x14ac:dyDescent="0.25">
      <c r="A81" s="36" t="s">
        <v>25</v>
      </c>
      <c r="B81" s="32" t="str">
        <f ca="1">HYPERLINK("#"&amp;CELL("address",CTR!$C$2),"CTR")</f>
        <v>CTR</v>
      </c>
      <c r="C81" s="37">
        <f>CTR!C$2</f>
        <v>156109.26169805732</v>
      </c>
      <c r="D81" s="37">
        <f>CTR!D$2</f>
        <v>154456.30453269038</v>
      </c>
      <c r="E81" s="37">
        <f>CTR!E$2</f>
        <v>155454.77695259525</v>
      </c>
      <c r="F81" s="37">
        <f>CTR!F$2</f>
        <v>157548.56245580592</v>
      </c>
      <c r="G81" s="37">
        <f>CTR!G$2</f>
        <v>161910.3992096305</v>
      </c>
      <c r="H81" s="37">
        <f>CTR!H$2</f>
        <v>165623.62578510429</v>
      </c>
      <c r="I81" s="37">
        <f>CTR!I$2</f>
        <v>167697.46978554121</v>
      </c>
      <c r="J81" s="37">
        <f>CTR!J$2</f>
        <v>168300.40642051553</v>
      </c>
      <c r="K81" s="37">
        <f>CTR!K$2</f>
        <v>160353.13683111835</v>
      </c>
      <c r="L81" s="37">
        <f>CTR!L$2</f>
        <v>153868.02613283522</v>
      </c>
      <c r="M81" s="37">
        <f>CTR!M$2</f>
        <v>150808.30046521884</v>
      </c>
      <c r="N81" s="37">
        <f>CTR!N$2</f>
        <v>150917.19454208002</v>
      </c>
      <c r="O81" s="37">
        <f>CTR!O$2</f>
        <v>149952.71919800635</v>
      </c>
      <c r="P81" s="37">
        <f>CTR!P$2</f>
        <v>148628.5206202837</v>
      </c>
      <c r="Q81" s="37">
        <f>CTR!Q$2</f>
        <v>150039.08197386228</v>
      </c>
      <c r="R81" s="37">
        <f>CTR!R$2</f>
        <v>152780.28249792234</v>
      </c>
    </row>
    <row r="82" spans="1:18" ht="11.25" customHeight="1" x14ac:dyDescent="0.25">
      <c r="A82" s="38" t="s">
        <v>24</v>
      </c>
      <c r="B82" s="32" t="str">
        <f ca="1">HYPERLINK("#"&amp;CELL("address",ctro!$C$2),"ctro")</f>
        <v>ctro</v>
      </c>
      <c r="C82" s="39">
        <f>ctro!C$2</f>
        <v>117767.04937133731</v>
      </c>
      <c r="D82" s="39">
        <f>ctro!D$2</f>
        <v>117479.51666434362</v>
      </c>
      <c r="E82" s="39">
        <f>ctro!E$2</f>
        <v>118801.08052734891</v>
      </c>
      <c r="F82" s="39">
        <f>ctro!F$2</f>
        <v>118582.81000863323</v>
      </c>
      <c r="G82" s="39">
        <f>ctro!G$2</f>
        <v>119602.51001273186</v>
      </c>
      <c r="H82" s="39">
        <f>ctro!H$2</f>
        <v>120098.23369540044</v>
      </c>
      <c r="I82" s="39">
        <f>ctro!I$2</f>
        <v>120559.85950430221</v>
      </c>
      <c r="J82" s="39">
        <f>ctro!J$2</f>
        <v>121822.7246460485</v>
      </c>
      <c r="K82" s="39">
        <f>ctro!K$2</f>
        <v>116783.85006895245</v>
      </c>
      <c r="L82" s="39">
        <f>ctro!L$2</f>
        <v>112650.83180421096</v>
      </c>
      <c r="M82" s="39">
        <f>ctro!M$2</f>
        <v>110951.45999272037</v>
      </c>
      <c r="N82" s="39">
        <f>ctro!N$2</f>
        <v>109750.07002034003</v>
      </c>
      <c r="O82" s="39">
        <f>ctro!O$2</f>
        <v>109998.30823760503</v>
      </c>
      <c r="P82" s="39">
        <f>ctro!P$2</f>
        <v>108924.51705388716</v>
      </c>
      <c r="Q82" s="39">
        <f>ctro!Q$2</f>
        <v>110518.30886496797</v>
      </c>
      <c r="R82" s="39">
        <f>ctro!R$2</f>
        <v>112894.69872531963</v>
      </c>
    </row>
    <row r="83" spans="1:18" ht="11.25" customHeight="1" x14ac:dyDescent="0.25">
      <c r="A83" s="42" t="s">
        <v>23</v>
      </c>
      <c r="B83" s="32" t="str">
        <f ca="1">HYPERLINK("#"&amp;CELL("address",cp2w!$C$2),"cp2w")</f>
        <v>cp2w</v>
      </c>
      <c r="C83" s="41">
        <f>cp2w!C$2</f>
        <v>639.63682330492054</v>
      </c>
      <c r="D83" s="41">
        <f>cp2w!D$2</f>
        <v>653.55597842676798</v>
      </c>
      <c r="E83" s="41">
        <f>cp2w!E$2</f>
        <v>680.87836267319881</v>
      </c>
      <c r="F83" s="41">
        <f>cp2w!F$2</f>
        <v>740.19437854787623</v>
      </c>
      <c r="G83" s="41">
        <f>cp2w!G$2</f>
        <v>676.39239712915537</v>
      </c>
      <c r="H83" s="41">
        <f>cp2w!H$2</f>
        <v>703.61805268133071</v>
      </c>
      <c r="I83" s="41">
        <f>cp2w!I$2</f>
        <v>655.39320165157244</v>
      </c>
      <c r="J83" s="41">
        <f>cp2w!J$2</f>
        <v>696.82232949150944</v>
      </c>
      <c r="K83" s="41">
        <f>cp2w!K$2</f>
        <v>639.28390530117179</v>
      </c>
      <c r="L83" s="41">
        <f>cp2w!L$2</f>
        <v>624.17210226111604</v>
      </c>
      <c r="M83" s="41">
        <f>cp2w!M$2</f>
        <v>544.29501609766442</v>
      </c>
      <c r="N83" s="41">
        <f>cp2w!N$2</f>
        <v>537.26372342894126</v>
      </c>
      <c r="O83" s="41">
        <f>cp2w!O$2</f>
        <v>508.8047502767522</v>
      </c>
      <c r="P83" s="41">
        <f>cp2w!P$2</f>
        <v>480.3867131519421</v>
      </c>
      <c r="Q83" s="41">
        <f>cp2w!Q$2</f>
        <v>492.83924698171285</v>
      </c>
      <c r="R83" s="41">
        <f>cp2w!R$2</f>
        <v>496.61870574929299</v>
      </c>
    </row>
    <row r="84" spans="1:18" ht="11.25" customHeight="1" x14ac:dyDescent="0.25">
      <c r="A84" s="42" t="s">
        <v>22</v>
      </c>
      <c r="B84" s="32" t="str">
        <f ca="1">HYPERLINK("#"&amp;CELL("address",ccar!$C$2),"ccar")</f>
        <v>ccar</v>
      </c>
      <c r="C84" s="41">
        <f>ccar!C$2</f>
        <v>76096.214185660065</v>
      </c>
      <c r="D84" s="41">
        <f>ccar!D$2</f>
        <v>74610.637238063428</v>
      </c>
      <c r="E84" s="41">
        <f>ccar!E$2</f>
        <v>75366.564451619954</v>
      </c>
      <c r="F84" s="41">
        <f>ccar!F$2</f>
        <v>73631.021744567232</v>
      </c>
      <c r="G84" s="41">
        <f>ccar!G$2</f>
        <v>73715.782463806463</v>
      </c>
      <c r="H84" s="41">
        <f>ccar!H$2</f>
        <v>72700.245354195955</v>
      </c>
      <c r="I84" s="41">
        <f>ccar!I$2</f>
        <v>73344.077616687602</v>
      </c>
      <c r="J84" s="41">
        <f>ccar!J$2</f>
        <v>71972.190198912082</v>
      </c>
      <c r="K84" s="41">
        <f>ccar!K$2</f>
        <v>70718.487248022706</v>
      </c>
      <c r="L84" s="41">
        <f>ccar!L$2</f>
        <v>68762.29992831836</v>
      </c>
      <c r="M84" s="41">
        <f>ccar!M$2</f>
        <v>66651.662909490609</v>
      </c>
      <c r="N84" s="41">
        <f>ccar!N$2</f>
        <v>65913.63609327939</v>
      </c>
      <c r="O84" s="41">
        <f>ccar!O$2</f>
        <v>65713.633735346739</v>
      </c>
      <c r="P84" s="41">
        <f>ccar!P$2</f>
        <v>65223.682057307378</v>
      </c>
      <c r="Q84" s="41">
        <f>ccar!Q$2</f>
        <v>65434.714819926332</v>
      </c>
      <c r="R84" s="41">
        <f>ccar!R$2</f>
        <v>66283.989709686211</v>
      </c>
    </row>
    <row r="85" spans="1:18" ht="11.25" customHeight="1" x14ac:dyDescent="0.25">
      <c r="A85" s="42" t="s">
        <v>21</v>
      </c>
      <c r="B85" s="32" t="str">
        <f ca="1">HYPERLINK("#"&amp;CELL("address",cbus!$C$2),"cbus")</f>
        <v>cbus</v>
      </c>
      <c r="C85" s="41">
        <f>cbus!C$2</f>
        <v>4613.0113584679866</v>
      </c>
      <c r="D85" s="41">
        <f>cbus!D$2</f>
        <v>4570.8268627759489</v>
      </c>
      <c r="E85" s="41">
        <f>cbus!E$2</f>
        <v>4567.0546585386919</v>
      </c>
      <c r="F85" s="41">
        <f>cbus!F$2</f>
        <v>4576.7970868810035</v>
      </c>
      <c r="G85" s="41">
        <f>cbus!G$2</f>
        <v>4516.6046361445042</v>
      </c>
      <c r="H85" s="41">
        <f>cbus!H$2</f>
        <v>4458.8372244415241</v>
      </c>
      <c r="I85" s="41">
        <f>cbus!I$2</f>
        <v>4486.7145250559588</v>
      </c>
      <c r="J85" s="41">
        <f>cbus!J$2</f>
        <v>4349.3465438669464</v>
      </c>
      <c r="K85" s="41">
        <f>cbus!K$2</f>
        <v>4170.0856572922557</v>
      </c>
      <c r="L85" s="41">
        <f>cbus!L$2</f>
        <v>3910.9500843035103</v>
      </c>
      <c r="M85" s="41">
        <f>cbus!M$2</f>
        <v>3759.8281939247631</v>
      </c>
      <c r="N85" s="41">
        <f>cbus!N$2</f>
        <v>3634.1235527679082</v>
      </c>
      <c r="O85" s="41">
        <f>cbus!O$2</f>
        <v>3562.3566790668765</v>
      </c>
      <c r="P85" s="41">
        <f>cbus!P$2</f>
        <v>3601.8768702880966</v>
      </c>
      <c r="Q85" s="41">
        <f>cbus!Q$2</f>
        <v>3525.1980596502726</v>
      </c>
      <c r="R85" s="41">
        <f>cbus!R$2</f>
        <v>3441.8989644603926</v>
      </c>
    </row>
    <row r="86" spans="1:18" ht="11.25" customHeight="1" x14ac:dyDescent="0.25">
      <c r="A86" s="42" t="s">
        <v>20</v>
      </c>
      <c r="B86" s="32" t="str">
        <f ca="1">HYPERLINK("#"&amp;CELL("address",clcv!$C$2),"clcv")</f>
        <v>clcv</v>
      </c>
      <c r="C86" s="41">
        <f>clcv!C$2</f>
        <v>14461.882465343298</v>
      </c>
      <c r="D86" s="41">
        <f>clcv!D$2</f>
        <v>14470.609405370207</v>
      </c>
      <c r="E86" s="41">
        <f>clcv!E$2</f>
        <v>14649.674188581397</v>
      </c>
      <c r="F86" s="41">
        <f>clcv!F$2</f>
        <v>15049.569933194653</v>
      </c>
      <c r="G86" s="41">
        <f>clcv!G$2</f>
        <v>15512.09881619826</v>
      </c>
      <c r="H86" s="41">
        <f>clcv!H$2</f>
        <v>15982.940388233768</v>
      </c>
      <c r="I86" s="41">
        <f>clcv!I$2</f>
        <v>16326.450339220237</v>
      </c>
      <c r="J86" s="41">
        <f>clcv!J$2</f>
        <v>16801.381851502148</v>
      </c>
      <c r="K86" s="41">
        <f>clcv!K$2</f>
        <v>15628.414508976002</v>
      </c>
      <c r="L86" s="41">
        <f>clcv!L$2</f>
        <v>15302.53474538139</v>
      </c>
      <c r="M86" s="41">
        <f>clcv!M$2</f>
        <v>15625.495612472589</v>
      </c>
      <c r="N86" s="41">
        <f>clcv!N$2</f>
        <v>15801.885340322222</v>
      </c>
      <c r="O86" s="41">
        <f>clcv!O$2</f>
        <v>16131.774271972859</v>
      </c>
      <c r="P86" s="41">
        <f>clcv!P$2</f>
        <v>16259.158698268682</v>
      </c>
      <c r="Q86" s="41">
        <f>clcv!Q$2</f>
        <v>16880.274307493211</v>
      </c>
      <c r="R86" s="41">
        <f>clcv!R$2</f>
        <v>17768.378513098425</v>
      </c>
    </row>
    <row r="87" spans="1:18" ht="11.25" customHeight="1" x14ac:dyDescent="0.25">
      <c r="A87" s="42" t="s">
        <v>19</v>
      </c>
      <c r="B87" s="32" t="str">
        <f ca="1">HYPERLINK("#"&amp;CELL("address",chdv!$C$2),"chdv")</f>
        <v>chdv</v>
      </c>
      <c r="C87" s="41">
        <f>chdv!C$2</f>
        <v>21956.304538561031</v>
      </c>
      <c r="D87" s="41">
        <f>chdv!D$2</f>
        <v>23173.887179707279</v>
      </c>
      <c r="E87" s="41">
        <f>chdv!E$2</f>
        <v>23536.908865935678</v>
      </c>
      <c r="F87" s="41">
        <f>chdv!F$2</f>
        <v>24585.226865442448</v>
      </c>
      <c r="G87" s="41">
        <f>chdv!G$2</f>
        <v>25181.631699453479</v>
      </c>
      <c r="H87" s="41">
        <f>chdv!H$2</f>
        <v>26252.592675847871</v>
      </c>
      <c r="I87" s="41">
        <f>chdv!I$2</f>
        <v>25747.223821686854</v>
      </c>
      <c r="J87" s="41">
        <f>chdv!J$2</f>
        <v>28002.983722275811</v>
      </c>
      <c r="K87" s="41">
        <f>chdv!K$2</f>
        <v>25627.578749360324</v>
      </c>
      <c r="L87" s="41">
        <f>chdv!L$2</f>
        <v>24050.874943946568</v>
      </c>
      <c r="M87" s="41">
        <f>chdv!M$2</f>
        <v>24370.178260734738</v>
      </c>
      <c r="N87" s="41">
        <f>chdv!N$2</f>
        <v>23863.161310541564</v>
      </c>
      <c r="O87" s="41">
        <f>chdv!O$2</f>
        <v>24081.738800941803</v>
      </c>
      <c r="P87" s="41">
        <f>chdv!P$2</f>
        <v>23359.412714871076</v>
      </c>
      <c r="Q87" s="41">
        <f>chdv!Q$2</f>
        <v>24185.282430916443</v>
      </c>
      <c r="R87" s="41">
        <f>chdv!R$2</f>
        <v>24903.812832325293</v>
      </c>
    </row>
    <row r="88" spans="1:18" ht="11.25" customHeight="1" x14ac:dyDescent="0.25">
      <c r="A88" s="38" t="s">
        <v>18</v>
      </c>
      <c r="B88" s="32" t="str">
        <f ca="1">HYPERLINK("#"&amp;CELL("address",ctra!$C$2),"ctra")</f>
        <v>ctra</v>
      </c>
      <c r="C88" s="39">
        <f>ctra!C$2</f>
        <v>1864.9973438673414</v>
      </c>
      <c r="D88" s="39">
        <f>ctra!D$2</f>
        <v>1937.961696415068</v>
      </c>
      <c r="E88" s="39">
        <f>ctra!E$2</f>
        <v>1928.353002849864</v>
      </c>
      <c r="F88" s="39">
        <f>ctra!F$2</f>
        <v>1944.4003845052321</v>
      </c>
      <c r="G88" s="39">
        <f>ctra!G$2</f>
        <v>2040.555038297832</v>
      </c>
      <c r="H88" s="39">
        <f>ctra!H$2</f>
        <v>1995.150013220328</v>
      </c>
      <c r="I88" s="39">
        <f>ctra!I$2</f>
        <v>1897.6440026385724</v>
      </c>
      <c r="J88" s="39">
        <f>ctra!J$2</f>
        <v>1941.7905982421998</v>
      </c>
      <c r="K88" s="39">
        <f>ctra!K$2</f>
        <v>1976.659576933464</v>
      </c>
      <c r="L88" s="39">
        <f>ctra!L$2</f>
        <v>1970.0536500899279</v>
      </c>
      <c r="M88" s="39">
        <f>ctra!M$2</f>
        <v>1963.685797470255</v>
      </c>
      <c r="N88" s="39">
        <f>ctra!N$2</f>
        <v>1939.5875850712421</v>
      </c>
      <c r="O88" s="39">
        <f>ctra!O$2</f>
        <v>2021.6673540436602</v>
      </c>
      <c r="P88" s="39">
        <f>ctra!P$2</f>
        <v>1992.807270131671</v>
      </c>
      <c r="Q88" s="39">
        <f>ctra!Q$2</f>
        <v>2018.4258265961769</v>
      </c>
      <c r="R88" s="39">
        <f>ctra!R$2</f>
        <v>1977.9439552001106</v>
      </c>
    </row>
    <row r="89" spans="1:18" ht="11.25" customHeight="1" x14ac:dyDescent="0.25">
      <c r="A89" s="42" t="s">
        <v>17</v>
      </c>
      <c r="B89" s="32" t="str">
        <f ca="1">HYPERLINK("#"&amp;CELL("address",crtp!$C$2),"crtp")</f>
        <v>crtp</v>
      </c>
      <c r="C89" s="41">
        <f>crtp!C$2</f>
        <v>1663.0894754574929</v>
      </c>
      <c r="D89" s="41">
        <f>crtp!D$2</f>
        <v>1722.1321599407433</v>
      </c>
      <c r="E89" s="41">
        <f>crtp!E$2</f>
        <v>1724.6570009468533</v>
      </c>
      <c r="F89" s="41">
        <f>crtp!F$2</f>
        <v>1742.203043107635</v>
      </c>
      <c r="G89" s="41">
        <f>crtp!G$2</f>
        <v>1757.499699694843</v>
      </c>
      <c r="H89" s="41">
        <f>crtp!H$2</f>
        <v>1671.1405203679506</v>
      </c>
      <c r="I89" s="41">
        <f>crtp!I$2</f>
        <v>1557.5883176055941</v>
      </c>
      <c r="J89" s="41">
        <f>crtp!J$2</f>
        <v>1655.7729709667894</v>
      </c>
      <c r="K89" s="41">
        <f>crtp!K$2</f>
        <v>1699.3518322858438</v>
      </c>
      <c r="L89" s="41">
        <f>crtp!L$2</f>
        <v>1722.328804191234</v>
      </c>
      <c r="M89" s="41">
        <f>crtp!M$2</f>
        <v>1722.8243694696237</v>
      </c>
      <c r="N89" s="41">
        <f>crtp!N$2</f>
        <v>1697.6125717987616</v>
      </c>
      <c r="O89" s="41">
        <f>crtp!O$2</f>
        <v>1741.7281572880454</v>
      </c>
      <c r="P89" s="41">
        <f>crtp!P$2</f>
        <v>1710.1199984851783</v>
      </c>
      <c r="Q89" s="41">
        <f>crtp!Q$2</f>
        <v>1744.5249483225725</v>
      </c>
      <c r="R89" s="41">
        <f>crtp!R$2</f>
        <v>1712.8218290476602</v>
      </c>
    </row>
    <row r="90" spans="1:18" ht="11.25" customHeight="1" x14ac:dyDescent="0.25">
      <c r="A90" s="42" t="s">
        <v>16</v>
      </c>
      <c r="B90" s="32" t="str">
        <f ca="1">HYPERLINK("#"&amp;CELL("address",crth!$C$2),"crth")</f>
        <v>crth</v>
      </c>
      <c r="C90" s="41">
        <f>crth!C$2</f>
        <v>0</v>
      </c>
      <c r="D90" s="41">
        <f>crth!D$2</f>
        <v>0</v>
      </c>
      <c r="E90" s="41">
        <f>crth!E$2</f>
        <v>0</v>
      </c>
      <c r="F90" s="41">
        <f>crth!F$2</f>
        <v>0</v>
      </c>
      <c r="G90" s="41">
        <f>crth!G$2</f>
        <v>0</v>
      </c>
      <c r="H90" s="41">
        <f>crth!H$2</f>
        <v>0</v>
      </c>
      <c r="I90" s="41">
        <f>crth!I$2</f>
        <v>0</v>
      </c>
      <c r="J90" s="41">
        <f>crth!J$2</f>
        <v>0</v>
      </c>
      <c r="K90" s="41">
        <f>crth!K$2</f>
        <v>0</v>
      </c>
      <c r="L90" s="41">
        <f>crth!L$2</f>
        <v>0</v>
      </c>
      <c r="M90" s="41">
        <f>crth!M$2</f>
        <v>0</v>
      </c>
      <c r="N90" s="41">
        <f>crth!N$2</f>
        <v>0</v>
      </c>
      <c r="O90" s="41">
        <f>crth!O$2</f>
        <v>0</v>
      </c>
      <c r="P90" s="41">
        <f>crth!P$2</f>
        <v>0</v>
      </c>
      <c r="Q90" s="41">
        <f>crth!Q$2</f>
        <v>0</v>
      </c>
      <c r="R90" s="41">
        <f>crth!R$2</f>
        <v>0</v>
      </c>
    </row>
    <row r="91" spans="1:18" ht="11.25" customHeight="1" x14ac:dyDescent="0.25">
      <c r="A91" s="42" t="s">
        <v>15</v>
      </c>
      <c r="B91" s="32" t="str">
        <f ca="1">HYPERLINK("#"&amp;CELL("address",crtm!$C$2),"crtm")</f>
        <v>crtm</v>
      </c>
      <c r="C91" s="41">
        <f>crtm!C$2</f>
        <v>0</v>
      </c>
      <c r="D91" s="41">
        <f>crtm!D$2</f>
        <v>0</v>
      </c>
      <c r="E91" s="41">
        <f>crtm!E$2</f>
        <v>0</v>
      </c>
      <c r="F91" s="41">
        <f>crtm!F$2</f>
        <v>0</v>
      </c>
      <c r="G91" s="41">
        <f>crtm!G$2</f>
        <v>0</v>
      </c>
      <c r="H91" s="41">
        <f>crtm!H$2</f>
        <v>0</v>
      </c>
      <c r="I91" s="41">
        <f>crtm!I$2</f>
        <v>0</v>
      </c>
      <c r="J91" s="41">
        <f>crtm!J$2</f>
        <v>0</v>
      </c>
      <c r="K91" s="41">
        <f>crtm!K$2</f>
        <v>0</v>
      </c>
      <c r="L91" s="41">
        <f>crtm!L$2</f>
        <v>0</v>
      </c>
      <c r="M91" s="41">
        <f>crtm!M$2</f>
        <v>0</v>
      </c>
      <c r="N91" s="41">
        <f>crtm!N$2</f>
        <v>0</v>
      </c>
      <c r="O91" s="41">
        <f>crtm!O$2</f>
        <v>0</v>
      </c>
      <c r="P91" s="41">
        <f>crtm!P$2</f>
        <v>0</v>
      </c>
      <c r="Q91" s="41">
        <f>crtm!Q$2</f>
        <v>0</v>
      </c>
      <c r="R91" s="41">
        <f>crtm!R$2</f>
        <v>0</v>
      </c>
    </row>
    <row r="92" spans="1:18" ht="11.25" customHeight="1" x14ac:dyDescent="0.25">
      <c r="A92" s="42" t="s">
        <v>14</v>
      </c>
      <c r="B92" s="32" t="str">
        <f ca="1">HYPERLINK("#"&amp;CELL("address",crtf!$C$2),"crtf")</f>
        <v>crtf</v>
      </c>
      <c r="C92" s="41">
        <f>crtf!C$2</f>
        <v>201.90786840984873</v>
      </c>
      <c r="D92" s="41">
        <f>crtf!D$2</f>
        <v>215.82953647432475</v>
      </c>
      <c r="E92" s="41">
        <f>crtf!E$2</f>
        <v>203.69600190301117</v>
      </c>
      <c r="F92" s="41">
        <f>crtf!F$2</f>
        <v>202.19734139759672</v>
      </c>
      <c r="G92" s="41">
        <f>crtf!G$2</f>
        <v>283.0553386029892</v>
      </c>
      <c r="H92" s="41">
        <f>crtf!H$2</f>
        <v>324.00949285237732</v>
      </c>
      <c r="I92" s="41">
        <f>crtf!I$2</f>
        <v>340.05568503297832</v>
      </c>
      <c r="J92" s="41">
        <f>crtf!J$2</f>
        <v>286.01762727541097</v>
      </c>
      <c r="K92" s="41">
        <f>crtf!K$2</f>
        <v>277.30774464762021</v>
      </c>
      <c r="L92" s="41">
        <f>crtf!L$2</f>
        <v>247.72484589869447</v>
      </c>
      <c r="M92" s="41">
        <f>crtf!M$2</f>
        <v>240.86142800063135</v>
      </c>
      <c r="N92" s="41">
        <f>crtf!N$2</f>
        <v>241.9750132724802</v>
      </c>
      <c r="O92" s="41">
        <f>crtf!O$2</f>
        <v>279.93919675561477</v>
      </c>
      <c r="P92" s="41">
        <f>crtf!P$2</f>
        <v>282.68727164649277</v>
      </c>
      <c r="Q92" s="41">
        <f>crtf!Q$2</f>
        <v>273.90087827360412</v>
      </c>
      <c r="R92" s="41">
        <f>crtf!R$2</f>
        <v>265.12212615245073</v>
      </c>
    </row>
    <row r="93" spans="1:18" ht="11.25" customHeight="1" x14ac:dyDescent="0.25">
      <c r="A93" s="38" t="s">
        <v>13</v>
      </c>
      <c r="B93" s="32" t="str">
        <f ca="1">HYPERLINK("#"&amp;CELL("address",ctav!$C$2),"ctav")</f>
        <v>ctav</v>
      </c>
      <c r="C93" s="39">
        <f>ctav!C$2</f>
        <v>33578.365229084797</v>
      </c>
      <c r="D93" s="39">
        <f>ctav!D$2</f>
        <v>32993.871003152934</v>
      </c>
      <c r="E93" s="39">
        <f>ctav!E$2</f>
        <v>32672.205055674582</v>
      </c>
      <c r="F93" s="39">
        <f>ctav!F$2</f>
        <v>33417.483975863106</v>
      </c>
      <c r="G93" s="39">
        <f>ctav!G$2</f>
        <v>36760.905443243129</v>
      </c>
      <c r="H93" s="39">
        <f>ctav!H$2</f>
        <v>39506.585425845275</v>
      </c>
      <c r="I93" s="39">
        <f>ctav!I$2</f>
        <v>39912.517530948317</v>
      </c>
      <c r="J93" s="39">
        <f>ctav!J$2</f>
        <v>39779.981950781461</v>
      </c>
      <c r="K93" s="39">
        <f>ctav!K$2</f>
        <v>38626.375380182828</v>
      </c>
      <c r="L93" s="39">
        <f>ctav!L$2</f>
        <v>36464.647195774225</v>
      </c>
      <c r="M93" s="39">
        <f>ctav!M$2</f>
        <v>35136.890013727636</v>
      </c>
      <c r="N93" s="39">
        <f>ctav!N$2</f>
        <v>36612.671821215183</v>
      </c>
      <c r="O93" s="39">
        <f>ctav!O$2</f>
        <v>35479.771645220084</v>
      </c>
      <c r="P93" s="39">
        <f>ctav!P$2</f>
        <v>35558.146098417637</v>
      </c>
      <c r="Q93" s="39">
        <f>ctav!Q$2</f>
        <v>35511.208587173009</v>
      </c>
      <c r="R93" s="39">
        <f>ctav!R$2</f>
        <v>35957.031237798947</v>
      </c>
    </row>
    <row r="94" spans="1:18" ht="11.25" customHeight="1" x14ac:dyDescent="0.25">
      <c r="A94" s="42" t="s">
        <v>12</v>
      </c>
      <c r="B94" s="32" t="str">
        <f ca="1">HYPERLINK("#"&amp;CELL("address",capd!$C$2),"capd")</f>
        <v>capd</v>
      </c>
      <c r="C94" s="41">
        <f>capd!C$2</f>
        <v>2164.4188502175448</v>
      </c>
      <c r="D94" s="41">
        <f>capd!D$2</f>
        <v>2149.0735054480951</v>
      </c>
      <c r="E94" s="41">
        <f>capd!E$2</f>
        <v>2102.1491076818256</v>
      </c>
      <c r="F94" s="41">
        <f>capd!F$2</f>
        <v>2129.7837352972961</v>
      </c>
      <c r="G94" s="41">
        <f>capd!G$2</f>
        <v>2348.4122626616659</v>
      </c>
      <c r="H94" s="41">
        <f>capd!H$2</f>
        <v>2526.3558464174735</v>
      </c>
      <c r="I94" s="41">
        <f>capd!I$2</f>
        <v>2534.1166237985799</v>
      </c>
      <c r="J94" s="41">
        <f>capd!J$2</f>
        <v>2485.4808101679409</v>
      </c>
      <c r="K94" s="41">
        <f>capd!K$2</f>
        <v>2409.0099851353575</v>
      </c>
      <c r="L94" s="41">
        <f>capd!L$2</f>
        <v>2254.9028165619438</v>
      </c>
      <c r="M94" s="41">
        <f>capd!M$2</f>
        <v>2172.2758075879769</v>
      </c>
      <c r="N94" s="41">
        <f>capd!N$2</f>
        <v>2262.4405653368299</v>
      </c>
      <c r="O94" s="41">
        <f>capd!O$2</f>
        <v>2179.8476061073829</v>
      </c>
      <c r="P94" s="41">
        <f>capd!P$2</f>
        <v>2537.392365579607</v>
      </c>
      <c r="Q94" s="41">
        <f>capd!Q$2</f>
        <v>2483.8915552197022</v>
      </c>
      <c r="R94" s="41">
        <f>capd!R$2</f>
        <v>2517.3631799512032</v>
      </c>
    </row>
    <row r="95" spans="1:18" ht="11.25" customHeight="1" x14ac:dyDescent="0.25">
      <c r="A95" s="42" t="s">
        <v>11</v>
      </c>
      <c r="B95" s="32" t="str">
        <f ca="1">HYPERLINK("#"&amp;CELL("address",capi!$C$2),"capi")</f>
        <v>capi</v>
      </c>
      <c r="C95" s="41">
        <f>capi!C$2</f>
        <v>11628.801907304041</v>
      </c>
      <c r="D95" s="41">
        <f>capi!D$2</f>
        <v>13069.407307099384</v>
      </c>
      <c r="E95" s="41">
        <f>capi!E$2</f>
        <v>13217.721659814744</v>
      </c>
      <c r="F95" s="41">
        <f>capi!F$2</f>
        <v>13979.140880617973</v>
      </c>
      <c r="G95" s="41">
        <f>capi!G$2</f>
        <v>15022.965131799363</v>
      </c>
      <c r="H95" s="41">
        <f>capi!H$2</f>
        <v>16034.705953498638</v>
      </c>
      <c r="I95" s="41">
        <f>capi!I$2</f>
        <v>15803.981339093694</v>
      </c>
      <c r="J95" s="41">
        <f>capi!J$2</f>
        <v>16077.940162019726</v>
      </c>
      <c r="K95" s="41">
        <f>capi!K$2</f>
        <v>15339.891414082258</v>
      </c>
      <c r="L95" s="41">
        <f>capi!L$2</f>
        <v>14160.516875186011</v>
      </c>
      <c r="M95" s="41">
        <f>capi!M$2</f>
        <v>14047.286642110421</v>
      </c>
      <c r="N95" s="41">
        <f>capi!N$2</f>
        <v>14886.733848274454</v>
      </c>
      <c r="O95" s="41">
        <f>capi!O$2</f>
        <v>14507.079992467075</v>
      </c>
      <c r="P95" s="41">
        <f>capi!P$2</f>
        <v>14382.265266302151</v>
      </c>
      <c r="Q95" s="41">
        <f>capi!Q$2</f>
        <v>14348.614862198483</v>
      </c>
      <c r="R95" s="41">
        <f>capi!R$2</f>
        <v>14609.414677809793</v>
      </c>
    </row>
    <row r="96" spans="1:18" ht="11.25" customHeight="1" x14ac:dyDescent="0.25">
      <c r="A96" s="42" t="s">
        <v>10</v>
      </c>
      <c r="B96" s="32" t="str">
        <f ca="1">HYPERLINK("#"&amp;CELL("address",cape!$C$2),"cape")</f>
        <v>cape</v>
      </c>
      <c r="C96" s="41">
        <f>cape!C$2</f>
        <v>18066.975811228705</v>
      </c>
      <c r="D96" s="41">
        <f>cape!D$2</f>
        <v>15999.573263158107</v>
      </c>
      <c r="E96" s="41">
        <f>cape!E$2</f>
        <v>15665.355519973167</v>
      </c>
      <c r="F96" s="41">
        <f>cape!F$2</f>
        <v>15621.431071928031</v>
      </c>
      <c r="G96" s="41">
        <f>cape!G$2</f>
        <v>17617.74617795489</v>
      </c>
      <c r="H96" s="41">
        <f>cape!H$2</f>
        <v>19159.121882839234</v>
      </c>
      <c r="I96" s="41">
        <f>cape!I$2</f>
        <v>19773.359356444213</v>
      </c>
      <c r="J96" s="41">
        <f>cape!J$2</f>
        <v>19394.099760775985</v>
      </c>
      <c r="K96" s="41">
        <f>cape!K$2</f>
        <v>19058.903721175946</v>
      </c>
      <c r="L96" s="41">
        <f>cape!L$2</f>
        <v>18412.240165000152</v>
      </c>
      <c r="M96" s="41">
        <f>cape!M$2</f>
        <v>17117.58678406732</v>
      </c>
      <c r="N96" s="41">
        <f>cape!N$2</f>
        <v>17654.924477404482</v>
      </c>
      <c r="O96" s="41">
        <f>cape!O$2</f>
        <v>16990.864483298508</v>
      </c>
      <c r="P96" s="41">
        <f>cape!P$2</f>
        <v>16852.237759776086</v>
      </c>
      <c r="Q96" s="41">
        <f>cape!Q$2</f>
        <v>17023.997872106709</v>
      </c>
      <c r="R96" s="41">
        <f>cape!R$2</f>
        <v>17155.67950730041</v>
      </c>
    </row>
    <row r="97" spans="1:18" ht="11.25" customHeight="1" x14ac:dyDescent="0.25">
      <c r="A97" s="42" t="s">
        <v>9</v>
      </c>
      <c r="B97" s="32" t="str">
        <f ca="1">HYPERLINK("#"&amp;CELL("address",cafi!$C$2),"cafi")</f>
        <v>cafi</v>
      </c>
      <c r="C97" s="41">
        <f>cafi!C$2</f>
        <v>316.53492187553024</v>
      </c>
      <c r="D97" s="41">
        <f>cafi!D$2</f>
        <v>274.889854867569</v>
      </c>
      <c r="E97" s="41">
        <f>cafi!E$2</f>
        <v>254.94115394337547</v>
      </c>
      <c r="F97" s="41">
        <f>cafi!F$2</f>
        <v>275.80224041263466</v>
      </c>
      <c r="G97" s="41">
        <f>cafi!G$2</f>
        <v>286.13999882330279</v>
      </c>
      <c r="H97" s="41">
        <f>cafi!H$2</f>
        <v>307.17728783966965</v>
      </c>
      <c r="I97" s="41">
        <f>cafi!I$2</f>
        <v>308.5174803349355</v>
      </c>
      <c r="J97" s="41">
        <f>cafi!J$2</f>
        <v>322.01219486245179</v>
      </c>
      <c r="K97" s="41">
        <f>cafi!K$2</f>
        <v>313.25621184911012</v>
      </c>
      <c r="L97" s="41">
        <f>cafi!L$2</f>
        <v>278.87567288047273</v>
      </c>
      <c r="M97" s="41">
        <f>cafi!M$2</f>
        <v>256.15869254560658</v>
      </c>
      <c r="N97" s="41">
        <f>cafi!N$2</f>
        <v>235.63735094647413</v>
      </c>
      <c r="O97" s="41">
        <f>cafi!O$2</f>
        <v>228.35030410923713</v>
      </c>
      <c r="P97" s="41">
        <f>cafi!P$2</f>
        <v>204.50797229550548</v>
      </c>
      <c r="Q97" s="41">
        <f>cafi!Q$2</f>
        <v>182.41572577901843</v>
      </c>
      <c r="R97" s="41">
        <f>cafi!R$2</f>
        <v>183.66615558408162</v>
      </c>
    </row>
    <row r="98" spans="1:18" ht="11.25" customHeight="1" x14ac:dyDescent="0.25">
      <c r="A98" s="42" t="s">
        <v>8</v>
      </c>
      <c r="B98" s="32" t="str">
        <f ca="1">HYPERLINK("#"&amp;CELL("address",cafe!$C$2),"cafe")</f>
        <v>cafe</v>
      </c>
      <c r="C98" s="41">
        <f>cafe!C$2</f>
        <v>1401.6337384589744</v>
      </c>
      <c r="D98" s="41">
        <f>cafe!D$2</f>
        <v>1500.9270725797821</v>
      </c>
      <c r="E98" s="41">
        <f>cafe!E$2</f>
        <v>1432.0376142614762</v>
      </c>
      <c r="F98" s="41">
        <f>cafe!F$2</f>
        <v>1411.3260476071703</v>
      </c>
      <c r="G98" s="41">
        <f>cafe!G$2</f>
        <v>1485.6418720039123</v>
      </c>
      <c r="H98" s="41">
        <f>cafe!H$2</f>
        <v>1479.2244552502514</v>
      </c>
      <c r="I98" s="41">
        <f>cafe!I$2</f>
        <v>1492.5427312768907</v>
      </c>
      <c r="J98" s="41">
        <f>cafe!J$2</f>
        <v>1500.4490229553537</v>
      </c>
      <c r="K98" s="41">
        <f>cafe!K$2</f>
        <v>1505.3140479401598</v>
      </c>
      <c r="L98" s="41">
        <f>cafe!L$2</f>
        <v>1358.1116661456526</v>
      </c>
      <c r="M98" s="41">
        <f>cafe!M$2</f>
        <v>1543.582087416308</v>
      </c>
      <c r="N98" s="41">
        <f>cafe!N$2</f>
        <v>1572.9355792529361</v>
      </c>
      <c r="O98" s="41">
        <f>cafe!O$2</f>
        <v>1573.6292592378813</v>
      </c>
      <c r="P98" s="41">
        <f>cafe!P$2</f>
        <v>1581.7427344642797</v>
      </c>
      <c r="Q98" s="41">
        <f>cafe!Q$2</f>
        <v>1472.2885718690943</v>
      </c>
      <c r="R98" s="41">
        <f>cafe!R$2</f>
        <v>1490.9077171534689</v>
      </c>
    </row>
    <row r="99" spans="1:18" ht="11.25" customHeight="1" x14ac:dyDescent="0.25">
      <c r="A99" s="38" t="s">
        <v>7</v>
      </c>
      <c r="B99" s="32" t="str">
        <f ca="1">HYPERLINK("#"&amp;CELL("address",ctdn!$C$2),"ctdn")</f>
        <v>ctdn</v>
      </c>
      <c r="C99" s="39">
        <f>ctdn!C$2</f>
        <v>2898.849753767865</v>
      </c>
      <c r="D99" s="39">
        <f>ctdn!D$2</f>
        <v>2044.95516877878</v>
      </c>
      <c r="E99" s="39">
        <f>ctdn!E$2</f>
        <v>2053.1383667218802</v>
      </c>
      <c r="F99" s="39">
        <f>ctdn!F$2</f>
        <v>3603.8680868043357</v>
      </c>
      <c r="G99" s="39">
        <f>ctdn!G$2</f>
        <v>3506.4287153576643</v>
      </c>
      <c r="H99" s="39">
        <f>ctdn!H$2</f>
        <v>4023.6566506382733</v>
      </c>
      <c r="I99" s="39">
        <f>ctdn!I$2</f>
        <v>5327.4487476521163</v>
      </c>
      <c r="J99" s="39">
        <f>ctdn!J$2</f>
        <v>4755.9092254433644</v>
      </c>
      <c r="K99" s="39">
        <f>ctdn!K$2</f>
        <v>2966.2518050496001</v>
      </c>
      <c r="L99" s="39">
        <f>ctdn!L$2</f>
        <v>2782.4934827601001</v>
      </c>
      <c r="M99" s="39">
        <f>ctdn!M$2</f>
        <v>2756.2646613005777</v>
      </c>
      <c r="N99" s="39">
        <f>ctdn!N$2</f>
        <v>2614.865115453546</v>
      </c>
      <c r="O99" s="39">
        <f>ctdn!O$2</f>
        <v>2452.9719611375731</v>
      </c>
      <c r="P99" s="39">
        <f>ctdn!P$2</f>
        <v>2153.0501978472153</v>
      </c>
      <c r="Q99" s="39">
        <f>ctdn!Q$2</f>
        <v>1991.1386951251095</v>
      </c>
      <c r="R99" s="39">
        <f>ctdn!R$2</f>
        <v>1950.6085796036239</v>
      </c>
    </row>
    <row r="100" spans="1:18" ht="11.25" customHeight="1" x14ac:dyDescent="0.25">
      <c r="A100" s="42" t="s">
        <v>6</v>
      </c>
      <c r="B100" s="32" t="str">
        <f ca="1">HYPERLINK("#"&amp;CELL("address",cncs!$C$2),"cncs")</f>
        <v>cncs</v>
      </c>
      <c r="C100" s="41">
        <f>cncs!C$2</f>
        <v>2897.0459266479556</v>
      </c>
      <c r="D100" s="41">
        <f>cncs!D$2</f>
        <v>2043.8246959711985</v>
      </c>
      <c r="E100" s="41">
        <f>cncs!E$2</f>
        <v>2052.2067108632086</v>
      </c>
      <c r="F100" s="41">
        <f>cncs!F$2</f>
        <v>3601.9255237100037</v>
      </c>
      <c r="G100" s="41">
        <f>cncs!G$2</f>
        <v>3504.9005815986684</v>
      </c>
      <c r="H100" s="41">
        <f>cncs!H$2</f>
        <v>4021.8161382688522</v>
      </c>
      <c r="I100" s="41">
        <f>cncs!I$2</f>
        <v>5325.8891767577079</v>
      </c>
      <c r="J100" s="41">
        <f>cncs!J$2</f>
        <v>4754.2930224893471</v>
      </c>
      <c r="K100" s="41">
        <f>cncs!K$2</f>
        <v>2964.7303470410852</v>
      </c>
      <c r="L100" s="41">
        <f>cncs!L$2</f>
        <v>2781.3920104621538</v>
      </c>
      <c r="M100" s="41">
        <f>cncs!M$2</f>
        <v>2754.7502210860744</v>
      </c>
      <c r="N100" s="41">
        <f>cncs!N$2</f>
        <v>2613.5557591472239</v>
      </c>
      <c r="O100" s="41">
        <f>cncs!O$2</f>
        <v>2451.516988134068</v>
      </c>
      <c r="P100" s="41">
        <f>cncs!P$2</f>
        <v>2151.4238241841813</v>
      </c>
      <c r="Q100" s="41">
        <f>cncs!Q$2</f>
        <v>1989.9329656729842</v>
      </c>
      <c r="R100" s="41">
        <f>cncs!R$2</f>
        <v>1949.4342543952735</v>
      </c>
    </row>
    <row r="101" spans="1:18" ht="11.25" customHeight="1" x14ac:dyDescent="0.25">
      <c r="A101" s="42" t="s">
        <v>5</v>
      </c>
      <c r="B101" s="32" t="str">
        <f ca="1">HYPERLINK("#"&amp;CELL("address",cniw!$C$2),"cniw")</f>
        <v>cniw</v>
      </c>
      <c r="C101" s="41">
        <f>cniw!C$2</f>
        <v>1.8038271199089415</v>
      </c>
      <c r="D101" s="41">
        <f>cniw!D$2</f>
        <v>1.1304728075814385</v>
      </c>
      <c r="E101" s="41">
        <f>cniw!E$2</f>
        <v>0.93165585867080425</v>
      </c>
      <c r="F101" s="41">
        <f>cniw!F$2</f>
        <v>1.9425630943323746</v>
      </c>
      <c r="G101" s="41">
        <f>cniw!G$2</f>
        <v>1.5281337589956645</v>
      </c>
      <c r="H101" s="41">
        <f>cniw!H$2</f>
        <v>1.84051236942093</v>
      </c>
      <c r="I101" s="41">
        <f>cniw!I$2</f>
        <v>1.5595708944088598</v>
      </c>
      <c r="J101" s="41">
        <f>cniw!J$2</f>
        <v>1.6162029540167284</v>
      </c>
      <c r="K101" s="41">
        <f>cniw!K$2</f>
        <v>1.5214580085151466</v>
      </c>
      <c r="L101" s="41">
        <f>cniw!L$2</f>
        <v>1.1014722979464509</v>
      </c>
      <c r="M101" s="41">
        <f>cniw!M$2</f>
        <v>1.5144402145032461</v>
      </c>
      <c r="N101" s="41">
        <f>cniw!N$2</f>
        <v>1.3093563063222557</v>
      </c>
      <c r="O101" s="41">
        <f>cniw!O$2</f>
        <v>1.4549730035048412</v>
      </c>
      <c r="P101" s="41">
        <f>cniw!P$2</f>
        <v>1.6263736630339212</v>
      </c>
      <c r="Q101" s="41">
        <f>cniw!Q$2</f>
        <v>1.2057294521250803</v>
      </c>
      <c r="R101" s="41">
        <f>cniw!R$2</f>
        <v>1.1743252083504914</v>
      </c>
    </row>
    <row r="102" spans="1:18" ht="11.25" customHeight="1" x14ac:dyDescent="0.25">
      <c r="A102" s="38" t="s">
        <v>4</v>
      </c>
      <c r="B102" s="32" t="str">
        <f ca="1">HYPERLINK("#"&amp;CELL("address",ctpi!$C$2),"ctpi")</f>
        <v>ctpi</v>
      </c>
      <c r="C102" s="39">
        <f>ctpi!C$2</f>
        <v>0</v>
      </c>
      <c r="D102" s="39">
        <f>ctpi!D$2</f>
        <v>0</v>
      </c>
      <c r="E102" s="39">
        <f>ctpi!E$2</f>
        <v>0</v>
      </c>
      <c r="F102" s="39">
        <f>ctpi!F$2</f>
        <v>0</v>
      </c>
      <c r="G102" s="39">
        <f>ctpi!G$2</f>
        <v>0</v>
      </c>
      <c r="H102" s="39">
        <f>ctpi!H$2</f>
        <v>0</v>
      </c>
      <c r="I102" s="39">
        <f>ctpi!I$2</f>
        <v>0</v>
      </c>
      <c r="J102" s="39">
        <f>ctpi!J$2</f>
        <v>0</v>
      </c>
      <c r="K102" s="39">
        <f>ctpi!K$2</f>
        <v>0</v>
      </c>
      <c r="L102" s="39">
        <f>ctpi!L$2</f>
        <v>0</v>
      </c>
      <c r="M102" s="39">
        <f>ctpi!M$2</f>
        <v>0</v>
      </c>
      <c r="N102" s="39">
        <f>ctpi!N$2</f>
        <v>0</v>
      </c>
      <c r="O102" s="39">
        <f>ctpi!O$2</f>
        <v>0</v>
      </c>
      <c r="P102" s="39">
        <f>ctpi!P$2</f>
        <v>0</v>
      </c>
      <c r="Q102" s="39">
        <f>ctpi!Q$2</f>
        <v>0</v>
      </c>
      <c r="R102" s="39">
        <f>ctpi!R$2</f>
        <v>0</v>
      </c>
    </row>
    <row r="103" spans="1:18" ht="11.25" customHeight="1" x14ac:dyDescent="0.2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 spans="1:18" ht="11.25" customHeight="1" x14ac:dyDescent="0.25">
      <c r="A104" s="44" t="s">
        <v>3</v>
      </c>
      <c r="B104" s="32" t="str">
        <f ca="1">HYPERLINK("#"&amp;CELL("address",BUN!$C$2),"bun")</f>
        <v>bun</v>
      </c>
      <c r="C104" s="45">
        <f>BUN!C$2</f>
        <v>6531.168899999986</v>
      </c>
      <c r="D104" s="45">
        <f>BUN!D$2</f>
        <v>6981.0112861200005</v>
      </c>
      <c r="E104" s="45">
        <f>BUN!E$2</f>
        <v>6017.5117944000012</v>
      </c>
      <c r="F104" s="45">
        <f>BUN!F$2</f>
        <v>5535.6081836400008</v>
      </c>
      <c r="G104" s="45">
        <f>BUN!G$2</f>
        <v>6544.1117730722772</v>
      </c>
      <c r="H104" s="45">
        <f>BUN!H$2</f>
        <v>6429.6795000000111</v>
      </c>
      <c r="I104" s="45">
        <f>BUN!I$2</f>
        <v>7355.1027034800009</v>
      </c>
      <c r="J104" s="45">
        <f>BUN!J$2</f>
        <v>7418.4686654400011</v>
      </c>
      <c r="K104" s="45">
        <f>BUN!K$2</f>
        <v>10834.305870600001</v>
      </c>
      <c r="L104" s="45">
        <f>BUN!L$2</f>
        <v>10322.101550880001</v>
      </c>
      <c r="M104" s="45">
        <f>BUN!M$2</f>
        <v>8745.0330000000013</v>
      </c>
      <c r="N104" s="45">
        <f>BUN!N$2</f>
        <v>9752.8467000000092</v>
      </c>
      <c r="O104" s="45">
        <f>BUN!O$2</f>
        <v>8347.9814999999962</v>
      </c>
      <c r="P104" s="45">
        <f>BUN!P$2</f>
        <v>8527.5660000000025</v>
      </c>
      <c r="Q104" s="45">
        <f>BUN!Q$2</f>
        <v>8876.5887000000112</v>
      </c>
      <c r="R104" s="45">
        <f>BUN!R$2</f>
        <v>7636.4991000000045</v>
      </c>
    </row>
    <row r="105" spans="1:18" ht="11.25" customHeight="1" x14ac:dyDescent="0.25">
      <c r="A105" s="46" t="s">
        <v>2</v>
      </c>
      <c r="B105" s="32" t="str">
        <f ca="1">HYPERLINK("#"&amp;CELL("address",buni!$C$2),"buni")</f>
        <v>buni</v>
      </c>
      <c r="C105" s="47">
        <f>buni!C$2</f>
        <v>3190.6528577417739</v>
      </c>
      <c r="D105" s="47">
        <f>buni!D$2</f>
        <v>3014.6564002664736</v>
      </c>
      <c r="E105" s="47">
        <f>buni!E$2</f>
        <v>2849.730378523172</v>
      </c>
      <c r="F105" s="47">
        <f>buni!F$2</f>
        <v>2976.3342623426565</v>
      </c>
      <c r="G105" s="47">
        <f>buni!G$2</f>
        <v>3209.9701926571342</v>
      </c>
      <c r="H105" s="47">
        <f>buni!H$2</f>
        <v>3186.7491962328063</v>
      </c>
      <c r="I105" s="47">
        <f>buni!I$2</f>
        <v>3196.0609365651435</v>
      </c>
      <c r="J105" s="47">
        <f>buni!J$2</f>
        <v>2588.1423965150543</v>
      </c>
      <c r="K105" s="47">
        <f>buni!K$2</f>
        <v>2402.6021994856296</v>
      </c>
      <c r="L105" s="47">
        <f>buni!L$2</f>
        <v>1844.6582233802451</v>
      </c>
      <c r="M105" s="47">
        <f>buni!M$2</f>
        <v>1956.4739651928364</v>
      </c>
      <c r="N105" s="47">
        <f>buni!N$2</f>
        <v>1948.6587305206269</v>
      </c>
      <c r="O105" s="47">
        <f>buni!O$2</f>
        <v>1823.2569974371997</v>
      </c>
      <c r="P105" s="47">
        <f>buni!P$2</f>
        <v>1867.3134990523208</v>
      </c>
      <c r="Q105" s="47">
        <f>buni!Q$2</f>
        <v>1921.5421010552702</v>
      </c>
      <c r="R105" s="47">
        <f>buni!R$2</f>
        <v>1741.2850014910093</v>
      </c>
    </row>
    <row r="106" spans="1:18" ht="11.25" customHeight="1" x14ac:dyDescent="0.25">
      <c r="A106" s="46" t="s">
        <v>1</v>
      </c>
      <c r="B106" s="32" t="str">
        <f ca="1">HYPERLINK("#"&amp;CELL("address",bune!$C$2),"bune")</f>
        <v>bune</v>
      </c>
      <c r="C106" s="47">
        <f>bune!C$2</f>
        <v>3340.5160422582126</v>
      </c>
      <c r="D106" s="47">
        <f>bune!D$2</f>
        <v>3966.3548858535269</v>
      </c>
      <c r="E106" s="47">
        <f>bune!E$2</f>
        <v>3167.7814158768288</v>
      </c>
      <c r="F106" s="47">
        <f>bune!F$2</f>
        <v>2559.2739212973438</v>
      </c>
      <c r="G106" s="47">
        <f>bune!G$2</f>
        <v>3334.1415804151429</v>
      </c>
      <c r="H106" s="47">
        <f>bune!H$2</f>
        <v>3242.9303037672044</v>
      </c>
      <c r="I106" s="47">
        <f>bune!I$2</f>
        <v>4159.0417669148574</v>
      </c>
      <c r="J106" s="47">
        <f>bune!J$2</f>
        <v>4830.3262689249468</v>
      </c>
      <c r="K106" s="47">
        <f>bune!K$2</f>
        <v>8431.7036711143719</v>
      </c>
      <c r="L106" s="47">
        <f>bune!L$2</f>
        <v>8477.4433274997555</v>
      </c>
      <c r="M106" s="47">
        <f>bune!M$2</f>
        <v>6788.5590348071655</v>
      </c>
      <c r="N106" s="47">
        <f>bune!N$2</f>
        <v>7804.1879694793843</v>
      </c>
      <c r="O106" s="47">
        <f>bune!O$2</f>
        <v>6524.7245025627954</v>
      </c>
      <c r="P106" s="47">
        <f>bune!P$2</f>
        <v>6660.2525009476831</v>
      </c>
      <c r="Q106" s="47">
        <f>bune!Q$2</f>
        <v>6955.0465989447421</v>
      </c>
      <c r="R106" s="47">
        <f>bune!R$2</f>
        <v>5895.2140985089954</v>
      </c>
    </row>
    <row r="107" spans="1:18" ht="11.25" customHeight="1" x14ac:dyDescent="0.25">
      <c r="A107" s="44" t="s">
        <v>0</v>
      </c>
      <c r="B107" s="32" t="str">
        <f ca="1">HYPERLINK("#"&amp;CELL("address",TOTAL!$C$64),"TOTAL row 64")</f>
        <v>TOTAL row 64</v>
      </c>
      <c r="C107" s="45">
        <f>TOTAL!C$64</f>
        <v>6046.9513533476402</v>
      </c>
      <c r="D107" s="45">
        <f>TOTAL!D$64</f>
        <v>6255.7413689643126</v>
      </c>
      <c r="E107" s="45">
        <f>TOTAL!E$64</f>
        <v>6847.0045896184547</v>
      </c>
      <c r="F107" s="45">
        <f>TOTAL!F$64</f>
        <v>7854.0542550984947</v>
      </c>
      <c r="G107" s="45">
        <f>TOTAL!G$64</f>
        <v>8894.3292829232632</v>
      </c>
      <c r="H107" s="45">
        <f>TOTAL!H$64</f>
        <v>11200.404651356781</v>
      </c>
      <c r="I107" s="45">
        <f>TOTAL!I$64</f>
        <v>11889.229574535191</v>
      </c>
      <c r="J107" s="45">
        <f>TOTAL!J$64</f>
        <v>12243.455853883632</v>
      </c>
      <c r="K107" s="45">
        <f>TOTAL!K$64</f>
        <v>16904.160914419514</v>
      </c>
      <c r="L107" s="45">
        <f>TOTAL!L$64</f>
        <v>18746.36192407817</v>
      </c>
      <c r="M107" s="45">
        <f>TOTAL!M$64</f>
        <v>21839.47188207326</v>
      </c>
      <c r="N107" s="45">
        <f>TOTAL!N$64</f>
        <v>22080.414453212725</v>
      </c>
      <c r="O107" s="45">
        <f>TOTAL!O$64</f>
        <v>23654.80614304982</v>
      </c>
      <c r="P107" s="45">
        <f>TOTAL!P$64</f>
        <v>28612.30630919939</v>
      </c>
      <c r="Q107" s="45">
        <f>TOTAL!Q$64</f>
        <v>33420.728240812488</v>
      </c>
      <c r="R107" s="45">
        <f>TOTAL!R$64</f>
        <v>39639.464496754917</v>
      </c>
    </row>
  </sheetData>
  <pageMargins left="0.39370078740157483" right="0.39370078740157483" top="0.39370078740157483" bottom="0.39370078740157483" header="0.31496062992125984" footer="0.31496062992125984"/>
  <pageSetup paperSize="9" scale="4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49" customWidth="1"/>
    <col min="2" max="2" width="8" style="49" customWidth="1"/>
    <col min="3" max="18" width="5.7109375" style="49" customWidth="1"/>
    <col min="19" max="16384" width="9.140625" style="49"/>
  </cols>
  <sheetData>
    <row r="1" spans="1:18" ht="11.25" customHeight="1" x14ac:dyDescent="0.25">
      <c r="A1" s="48" t="s">
        <v>245</v>
      </c>
      <c r="B1" s="48"/>
      <c r="C1" s="48">
        <v>2000</v>
      </c>
      <c r="D1" s="48">
        <v>2001</v>
      </c>
      <c r="E1" s="48">
        <v>2002</v>
      </c>
      <c r="F1" s="48">
        <v>2003</v>
      </c>
      <c r="G1" s="48">
        <v>2004</v>
      </c>
      <c r="H1" s="48">
        <v>2005</v>
      </c>
      <c r="I1" s="48">
        <v>2006</v>
      </c>
      <c r="J1" s="48">
        <v>2007</v>
      </c>
      <c r="K1" s="48">
        <v>2008</v>
      </c>
      <c r="L1" s="48">
        <v>2009</v>
      </c>
      <c r="M1" s="48">
        <v>2010</v>
      </c>
      <c r="N1" s="48">
        <v>2011</v>
      </c>
      <c r="O1" s="48">
        <v>2012</v>
      </c>
      <c r="P1" s="48">
        <v>2013</v>
      </c>
      <c r="Q1" s="48">
        <v>2014</v>
      </c>
      <c r="R1" s="48">
        <v>2015</v>
      </c>
    </row>
    <row r="2" spans="1:18" ht="11.25" customHeight="1" x14ac:dyDescent="0.25">
      <c r="A2" s="50" t="s">
        <v>244</v>
      </c>
      <c r="B2" s="51" t="s">
        <v>243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18" ht="11.25" customHeight="1" x14ac:dyDescent="0.25">
      <c r="A3" s="53" t="s">
        <v>242</v>
      </c>
      <c r="B3" s="54" t="s">
        <v>241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</row>
    <row r="4" spans="1:18" ht="11.25" customHeight="1" x14ac:dyDescent="0.25">
      <c r="A4" s="56" t="s">
        <v>240</v>
      </c>
      <c r="B4" s="57" t="s">
        <v>239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</row>
    <row r="5" spans="1:18" ht="11.25" customHeight="1" x14ac:dyDescent="0.25">
      <c r="A5" s="59" t="s">
        <v>238</v>
      </c>
      <c r="B5" s="60" t="s">
        <v>237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1.25" customHeight="1" x14ac:dyDescent="0.25">
      <c r="A6" s="61" t="s">
        <v>236</v>
      </c>
      <c r="B6" s="62" t="s">
        <v>235</v>
      </c>
      <c r="C6" s="6">
        <v>4.1156243999999997</v>
      </c>
      <c r="D6" s="6">
        <v>4.1156243999999997</v>
      </c>
      <c r="E6" s="6">
        <v>4.1156243999999997</v>
      </c>
      <c r="F6" s="6">
        <v>4.1156243999999997</v>
      </c>
      <c r="G6" s="6">
        <v>4.1156243999999997</v>
      </c>
      <c r="H6" s="6">
        <v>4.1156243999999997</v>
      </c>
      <c r="I6" s="6">
        <v>4.1156243999999997</v>
      </c>
      <c r="J6" s="6">
        <v>4.1156243999999997</v>
      </c>
      <c r="K6" s="6">
        <v>4.1156243999999997</v>
      </c>
      <c r="L6" s="6">
        <v>4.1156243999999997</v>
      </c>
      <c r="M6" s="6">
        <v>4.1156243999999997</v>
      </c>
      <c r="N6" s="6">
        <v>4.1156243999999997</v>
      </c>
      <c r="O6" s="6">
        <v>4.1156243999999997</v>
      </c>
      <c r="P6" s="6">
        <v>4.1156243999999997</v>
      </c>
      <c r="Q6" s="6">
        <v>4.1156243999999997</v>
      </c>
      <c r="R6" s="6">
        <v>4.1156243999999997</v>
      </c>
    </row>
    <row r="7" spans="1:18" ht="11.25" customHeight="1" x14ac:dyDescent="0.25">
      <c r="A7" s="61" t="s">
        <v>234</v>
      </c>
      <c r="B7" s="62" t="s">
        <v>233</v>
      </c>
      <c r="C7" s="6">
        <v>3.9607128</v>
      </c>
      <c r="D7" s="6">
        <v>3.9607128</v>
      </c>
      <c r="E7" s="6">
        <v>3.9607128</v>
      </c>
      <c r="F7" s="6">
        <v>3.9607128</v>
      </c>
      <c r="G7" s="6">
        <v>3.9607128</v>
      </c>
      <c r="H7" s="6">
        <v>3.9607128</v>
      </c>
      <c r="I7" s="6">
        <v>3.9607128</v>
      </c>
      <c r="J7" s="6">
        <v>3.9607128</v>
      </c>
      <c r="K7" s="6">
        <v>3.9607128</v>
      </c>
      <c r="L7" s="6">
        <v>3.9607128</v>
      </c>
      <c r="M7" s="6">
        <v>3.9607128</v>
      </c>
      <c r="N7" s="6">
        <v>3.9607128</v>
      </c>
      <c r="O7" s="6">
        <v>3.9607128</v>
      </c>
      <c r="P7" s="6">
        <v>3.9607128</v>
      </c>
      <c r="Q7" s="6">
        <v>3.9607128</v>
      </c>
      <c r="R7" s="6">
        <v>3.9607128</v>
      </c>
    </row>
    <row r="8" spans="1:18" ht="11.25" customHeight="1" x14ac:dyDescent="0.25">
      <c r="A8" s="61" t="s">
        <v>232</v>
      </c>
      <c r="B8" s="62" t="s">
        <v>231</v>
      </c>
      <c r="C8" s="6">
        <v>3.9607128</v>
      </c>
      <c r="D8" s="6">
        <v>3.9607128</v>
      </c>
      <c r="E8" s="6">
        <v>3.9607128</v>
      </c>
      <c r="F8" s="6">
        <v>3.9607128</v>
      </c>
      <c r="G8" s="6">
        <v>3.9607128</v>
      </c>
      <c r="H8" s="6">
        <v>3.9607128</v>
      </c>
      <c r="I8" s="6">
        <v>3.9607128</v>
      </c>
      <c r="J8" s="6">
        <v>3.9607128</v>
      </c>
      <c r="K8" s="6">
        <v>3.9607128</v>
      </c>
      <c r="L8" s="6">
        <v>3.9607128</v>
      </c>
      <c r="M8" s="6">
        <v>3.9607128</v>
      </c>
      <c r="N8" s="6">
        <v>3.9607128</v>
      </c>
      <c r="O8" s="6">
        <v>3.9607128</v>
      </c>
      <c r="P8" s="6">
        <v>3.9607128</v>
      </c>
      <c r="Q8" s="6">
        <v>3.9607128</v>
      </c>
      <c r="R8" s="6">
        <v>3.9607128</v>
      </c>
    </row>
    <row r="9" spans="1:18" ht="11.25" customHeight="1" x14ac:dyDescent="0.25">
      <c r="A9" s="61" t="s">
        <v>230</v>
      </c>
      <c r="B9" s="62" t="s">
        <v>229</v>
      </c>
      <c r="C9" s="6">
        <v>4.0235148000000001</v>
      </c>
      <c r="D9" s="6">
        <v>4.0235148000000001</v>
      </c>
      <c r="E9" s="6">
        <v>4.0235148000000001</v>
      </c>
      <c r="F9" s="6">
        <v>4.0235148000000001</v>
      </c>
      <c r="G9" s="6">
        <v>4.0235148000000001</v>
      </c>
      <c r="H9" s="6">
        <v>4.0235148000000001</v>
      </c>
      <c r="I9" s="6">
        <v>4.0235148000000001</v>
      </c>
      <c r="J9" s="6">
        <v>4.0235148000000001</v>
      </c>
      <c r="K9" s="6">
        <v>4.0235148000000001</v>
      </c>
      <c r="L9" s="6">
        <v>4.0235148000000001</v>
      </c>
      <c r="M9" s="6">
        <v>4.0235148000000001</v>
      </c>
      <c r="N9" s="6">
        <v>4.0235148000000001</v>
      </c>
      <c r="O9" s="6">
        <v>4.0235148000000001</v>
      </c>
      <c r="P9" s="6">
        <v>4.0235148000000001</v>
      </c>
      <c r="Q9" s="6">
        <v>4.0235148000000001</v>
      </c>
      <c r="R9" s="6">
        <v>4.0235148000000001</v>
      </c>
    </row>
    <row r="10" spans="1:18" ht="11.25" customHeight="1" x14ac:dyDescent="0.25">
      <c r="A10" s="59" t="s">
        <v>228</v>
      </c>
      <c r="B10" s="60" t="s">
        <v>227</v>
      </c>
      <c r="C10" s="7">
        <v>4.0821300000000003</v>
      </c>
      <c r="D10" s="7">
        <v>4.0821300000000003</v>
      </c>
      <c r="E10" s="7">
        <v>4.0821300000000003</v>
      </c>
      <c r="F10" s="7">
        <v>4.0821300000000003</v>
      </c>
      <c r="G10" s="7">
        <v>4.0821300000000003</v>
      </c>
      <c r="H10" s="7">
        <v>4.0821300000000003</v>
      </c>
      <c r="I10" s="7">
        <v>4.0821300000000003</v>
      </c>
      <c r="J10" s="7">
        <v>4.0821300000000003</v>
      </c>
      <c r="K10" s="7">
        <v>4.0821300000000003</v>
      </c>
      <c r="L10" s="7">
        <v>4.0821300000000003</v>
      </c>
      <c r="M10" s="7">
        <v>4.0821300000000003</v>
      </c>
      <c r="N10" s="7">
        <v>4.0821300000000003</v>
      </c>
      <c r="O10" s="7">
        <v>4.0821300000000003</v>
      </c>
      <c r="P10" s="7">
        <v>4.0821300000000003</v>
      </c>
      <c r="Q10" s="7">
        <v>4.0821300000000003</v>
      </c>
      <c r="R10" s="7">
        <v>4.0821300000000003</v>
      </c>
    </row>
    <row r="11" spans="1:18" ht="11.25" customHeight="1" x14ac:dyDescent="0.25">
      <c r="A11" s="59" t="s">
        <v>226</v>
      </c>
      <c r="B11" s="60" t="s">
        <v>225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1.25" customHeight="1" x14ac:dyDescent="0.25">
      <c r="A12" s="61" t="s">
        <v>224</v>
      </c>
      <c r="B12" s="62" t="s">
        <v>223</v>
      </c>
      <c r="C12" s="6">
        <v>4.479876</v>
      </c>
      <c r="D12" s="6">
        <v>4.479876</v>
      </c>
      <c r="E12" s="6">
        <v>4.479876</v>
      </c>
      <c r="F12" s="6">
        <v>4.479876</v>
      </c>
      <c r="G12" s="6">
        <v>4.479876</v>
      </c>
      <c r="H12" s="6">
        <v>4.479876</v>
      </c>
      <c r="I12" s="6">
        <v>4.479876</v>
      </c>
      <c r="J12" s="6">
        <v>4.479876</v>
      </c>
      <c r="K12" s="6">
        <v>4.479876</v>
      </c>
      <c r="L12" s="6">
        <v>4.479876</v>
      </c>
      <c r="M12" s="6">
        <v>4.479876</v>
      </c>
      <c r="N12" s="6">
        <v>4.479876</v>
      </c>
      <c r="O12" s="6">
        <v>4.479876</v>
      </c>
      <c r="P12" s="6">
        <v>4.479876</v>
      </c>
      <c r="Q12" s="6">
        <v>4.479876</v>
      </c>
      <c r="R12" s="6">
        <v>4.479876</v>
      </c>
    </row>
    <row r="13" spans="1:18" ht="11.25" customHeight="1" x14ac:dyDescent="0.25">
      <c r="A13" s="61" t="s">
        <v>222</v>
      </c>
      <c r="B13" s="62" t="s">
        <v>221</v>
      </c>
      <c r="C13" s="6">
        <v>4.479876</v>
      </c>
      <c r="D13" s="6">
        <v>4.479876</v>
      </c>
      <c r="E13" s="6">
        <v>4.479876</v>
      </c>
      <c r="F13" s="6">
        <v>4.479876</v>
      </c>
      <c r="G13" s="6">
        <v>4.479876</v>
      </c>
      <c r="H13" s="6">
        <v>4.479876</v>
      </c>
      <c r="I13" s="6">
        <v>4.479876</v>
      </c>
      <c r="J13" s="6">
        <v>4.479876</v>
      </c>
      <c r="K13" s="6">
        <v>4.479876</v>
      </c>
      <c r="L13" s="6">
        <v>4.479876</v>
      </c>
      <c r="M13" s="6">
        <v>4.479876</v>
      </c>
      <c r="N13" s="6">
        <v>4.479876</v>
      </c>
      <c r="O13" s="6">
        <v>4.479876</v>
      </c>
      <c r="P13" s="6">
        <v>4.479876</v>
      </c>
      <c r="Q13" s="6">
        <v>4.479876</v>
      </c>
      <c r="R13" s="6">
        <v>4.479876</v>
      </c>
    </row>
    <row r="14" spans="1:18" ht="11.25" customHeight="1" x14ac:dyDescent="0.25">
      <c r="A14" s="59" t="s">
        <v>220</v>
      </c>
      <c r="B14" s="60" t="s">
        <v>219</v>
      </c>
      <c r="C14" s="7">
        <v>3.3787476000000005</v>
      </c>
      <c r="D14" s="7">
        <v>3.3787476000000005</v>
      </c>
      <c r="E14" s="7">
        <v>3.3787476000000005</v>
      </c>
      <c r="F14" s="7">
        <v>3.3787476000000005</v>
      </c>
      <c r="G14" s="7">
        <v>3.3787476000000005</v>
      </c>
      <c r="H14" s="7">
        <v>3.3787476000000005</v>
      </c>
      <c r="I14" s="7">
        <v>3.3787476000000005</v>
      </c>
      <c r="J14" s="7">
        <v>3.3787476000000005</v>
      </c>
      <c r="K14" s="7">
        <v>3.3787476000000005</v>
      </c>
      <c r="L14" s="7">
        <v>3.3787476000000005</v>
      </c>
      <c r="M14" s="7">
        <v>3.3787476000000005</v>
      </c>
      <c r="N14" s="7">
        <v>3.3787476000000005</v>
      </c>
      <c r="O14" s="7">
        <v>3.3787476000000005</v>
      </c>
      <c r="P14" s="7">
        <v>3.3787476000000005</v>
      </c>
      <c r="Q14" s="7">
        <v>3.3787476000000005</v>
      </c>
      <c r="R14" s="7">
        <v>3.3787476000000005</v>
      </c>
    </row>
    <row r="15" spans="1:18" ht="11.25" customHeight="1" x14ac:dyDescent="0.25">
      <c r="A15" s="63" t="s">
        <v>218</v>
      </c>
      <c r="B15" s="57" t="s">
        <v>217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</row>
    <row r="16" spans="1:18" ht="11.25" customHeight="1" x14ac:dyDescent="0.25">
      <c r="A16" s="59" t="s">
        <v>216</v>
      </c>
      <c r="B16" s="60" t="s">
        <v>215</v>
      </c>
      <c r="C16" s="7">
        <v>4.2286679999999999</v>
      </c>
      <c r="D16" s="7">
        <v>4.2286679999999999</v>
      </c>
      <c r="E16" s="7">
        <v>4.2286679999999999</v>
      </c>
      <c r="F16" s="7">
        <v>4.2286679999999999</v>
      </c>
      <c r="G16" s="7">
        <v>4.2286679999999999</v>
      </c>
      <c r="H16" s="7">
        <v>4.2286679999999999</v>
      </c>
      <c r="I16" s="7">
        <v>4.2286679999999999</v>
      </c>
      <c r="J16" s="7">
        <v>4.2286679999999999</v>
      </c>
      <c r="K16" s="7">
        <v>4.2286679999999999</v>
      </c>
      <c r="L16" s="7">
        <v>4.2286679999999999</v>
      </c>
      <c r="M16" s="7">
        <v>4.2286679999999999</v>
      </c>
      <c r="N16" s="7">
        <v>4.2286679999999999</v>
      </c>
      <c r="O16" s="7">
        <v>4.2286679999999999</v>
      </c>
      <c r="P16" s="7">
        <v>4.2286679999999999</v>
      </c>
      <c r="Q16" s="7">
        <v>4.2286679999999999</v>
      </c>
      <c r="R16" s="7">
        <v>4.2286679999999999</v>
      </c>
    </row>
    <row r="17" spans="1:18" ht="11.25" customHeight="1" x14ac:dyDescent="0.25">
      <c r="A17" s="64" t="s">
        <v>214</v>
      </c>
      <c r="B17" s="60" t="s">
        <v>213</v>
      </c>
      <c r="C17" s="7">
        <v>4.438008</v>
      </c>
      <c r="D17" s="7">
        <v>4.438008</v>
      </c>
      <c r="E17" s="7">
        <v>4.438008</v>
      </c>
      <c r="F17" s="7">
        <v>4.438008</v>
      </c>
      <c r="G17" s="7">
        <v>4.438008</v>
      </c>
      <c r="H17" s="7">
        <v>4.438008</v>
      </c>
      <c r="I17" s="7">
        <v>4.438008</v>
      </c>
      <c r="J17" s="7">
        <v>4.438008</v>
      </c>
      <c r="K17" s="7">
        <v>4.438008</v>
      </c>
      <c r="L17" s="7">
        <v>4.438008</v>
      </c>
      <c r="M17" s="7">
        <v>4.438008</v>
      </c>
      <c r="N17" s="7">
        <v>4.438008</v>
      </c>
      <c r="O17" s="7">
        <v>4.438008</v>
      </c>
      <c r="P17" s="7">
        <v>4.438008</v>
      </c>
      <c r="Q17" s="7">
        <v>4.438008</v>
      </c>
      <c r="R17" s="7">
        <v>4.438008</v>
      </c>
    </row>
    <row r="18" spans="1:18" ht="11.25" customHeight="1" x14ac:dyDescent="0.25">
      <c r="A18" s="64" t="s">
        <v>357</v>
      </c>
      <c r="B18" s="60" t="s">
        <v>212</v>
      </c>
      <c r="C18" s="7">
        <v>4.0821300000000003</v>
      </c>
      <c r="D18" s="7">
        <v>4.0821300000000003</v>
      </c>
      <c r="E18" s="7">
        <v>4.0821300000000003</v>
      </c>
      <c r="F18" s="7">
        <v>4.0821300000000003</v>
      </c>
      <c r="G18" s="7">
        <v>4.0821300000000003</v>
      </c>
      <c r="H18" s="7">
        <v>4.0821300000000003</v>
      </c>
      <c r="I18" s="7">
        <v>4.0821300000000003</v>
      </c>
      <c r="J18" s="7">
        <v>4.0821300000000003</v>
      </c>
      <c r="K18" s="7">
        <v>4.0821300000000003</v>
      </c>
      <c r="L18" s="7">
        <v>4.0821300000000003</v>
      </c>
      <c r="M18" s="7">
        <v>4.0821300000000003</v>
      </c>
      <c r="N18" s="7">
        <v>4.0821300000000003</v>
      </c>
      <c r="O18" s="7">
        <v>4.0821300000000003</v>
      </c>
      <c r="P18" s="7">
        <v>4.0821300000000003</v>
      </c>
      <c r="Q18" s="7">
        <v>4.0821300000000003</v>
      </c>
      <c r="R18" s="7">
        <v>4.0821300000000003</v>
      </c>
    </row>
    <row r="19" spans="1:18" ht="11.25" customHeight="1" x14ac:dyDescent="0.25">
      <c r="A19" s="64" t="s">
        <v>211</v>
      </c>
      <c r="B19" s="60" t="s">
        <v>210</v>
      </c>
      <c r="C19" s="7">
        <v>4.438008</v>
      </c>
      <c r="D19" s="7">
        <v>4.438008</v>
      </c>
      <c r="E19" s="7">
        <v>4.438008</v>
      </c>
      <c r="F19" s="7">
        <v>4.438008</v>
      </c>
      <c r="G19" s="7">
        <v>4.438008</v>
      </c>
      <c r="H19" s="7">
        <v>4.438008</v>
      </c>
      <c r="I19" s="7">
        <v>4.438008</v>
      </c>
      <c r="J19" s="7">
        <v>4.438008</v>
      </c>
      <c r="K19" s="7">
        <v>4.438008</v>
      </c>
      <c r="L19" s="7">
        <v>4.438008</v>
      </c>
      <c r="M19" s="7">
        <v>4.438008</v>
      </c>
      <c r="N19" s="7">
        <v>4.438008</v>
      </c>
      <c r="O19" s="7">
        <v>4.438008</v>
      </c>
      <c r="P19" s="7">
        <v>4.438008</v>
      </c>
      <c r="Q19" s="7">
        <v>4.438008</v>
      </c>
      <c r="R19" s="7">
        <v>4.438008</v>
      </c>
    </row>
    <row r="20" spans="1:18" ht="11.25" customHeight="1" x14ac:dyDescent="0.25">
      <c r="A20" s="56" t="s">
        <v>209</v>
      </c>
      <c r="B20" s="57" t="s">
        <v>208</v>
      </c>
      <c r="C20" s="58">
        <v>4.479876</v>
      </c>
      <c r="D20" s="58">
        <v>4.479876</v>
      </c>
      <c r="E20" s="58">
        <v>4.479876</v>
      </c>
      <c r="F20" s="58">
        <v>4.479876</v>
      </c>
      <c r="G20" s="58">
        <v>4.479876</v>
      </c>
      <c r="H20" s="58">
        <v>4.479876</v>
      </c>
      <c r="I20" s="58">
        <v>4.479876</v>
      </c>
      <c r="J20" s="58">
        <v>4.479876</v>
      </c>
      <c r="K20" s="58">
        <v>4.479876</v>
      </c>
      <c r="L20" s="58">
        <v>4.479876</v>
      </c>
      <c r="M20" s="58">
        <v>4.479876</v>
      </c>
      <c r="N20" s="58">
        <v>4.479876</v>
      </c>
      <c r="O20" s="58">
        <v>4.479876</v>
      </c>
      <c r="P20" s="58">
        <v>4.479876</v>
      </c>
      <c r="Q20" s="58">
        <v>4.479876</v>
      </c>
      <c r="R20" s="58">
        <v>4.479876</v>
      </c>
    </row>
    <row r="21" spans="1:18" ht="11.25" customHeight="1" x14ac:dyDescent="0.25">
      <c r="A21" s="53" t="s">
        <v>207</v>
      </c>
      <c r="B21" s="54" t="s">
        <v>206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</row>
    <row r="22" spans="1:18" ht="11.25" customHeight="1" x14ac:dyDescent="0.25">
      <c r="A22" s="56" t="s">
        <v>205</v>
      </c>
      <c r="B22" s="57" t="s">
        <v>204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ht="11.25" customHeight="1" x14ac:dyDescent="0.25">
      <c r="A23" s="59" t="s">
        <v>203</v>
      </c>
      <c r="B23" s="60" t="s">
        <v>202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</row>
    <row r="24" spans="1:18" ht="11.25" customHeight="1" x14ac:dyDescent="0.25">
      <c r="A24" s="61" t="s">
        <v>201</v>
      </c>
      <c r="B24" s="62" t="s">
        <v>200</v>
      </c>
      <c r="C24" s="6">
        <v>3.0689244000000002</v>
      </c>
      <c r="D24" s="6">
        <v>3.0689244000000002</v>
      </c>
      <c r="E24" s="6">
        <v>3.0689244000000002</v>
      </c>
      <c r="F24" s="6">
        <v>3.0689244000000002</v>
      </c>
      <c r="G24" s="6">
        <v>3.0689244000000002</v>
      </c>
      <c r="H24" s="6">
        <v>3.0689244000000002</v>
      </c>
      <c r="I24" s="6">
        <v>3.0689244000000002</v>
      </c>
      <c r="J24" s="6">
        <v>3.0689244000000002</v>
      </c>
      <c r="K24" s="6">
        <v>3.0689244000000002</v>
      </c>
      <c r="L24" s="6">
        <v>3.0689244000000002</v>
      </c>
      <c r="M24" s="6">
        <v>3.0689244000000002</v>
      </c>
      <c r="N24" s="6">
        <v>3.0689244000000002</v>
      </c>
      <c r="O24" s="6">
        <v>3.0689244000000002</v>
      </c>
      <c r="P24" s="6">
        <v>3.0689244000000002</v>
      </c>
      <c r="Q24" s="6">
        <v>3.0689244000000002</v>
      </c>
      <c r="R24" s="6">
        <v>3.0689244000000002</v>
      </c>
    </row>
    <row r="25" spans="1:18" ht="11.25" customHeight="1" x14ac:dyDescent="0.25">
      <c r="A25" s="61" t="s">
        <v>199</v>
      </c>
      <c r="B25" s="62" t="s">
        <v>198</v>
      </c>
      <c r="C25" s="6">
        <v>2.6879256000000002</v>
      </c>
      <c r="D25" s="6">
        <v>2.6879256000000002</v>
      </c>
      <c r="E25" s="6">
        <v>2.6879256000000002</v>
      </c>
      <c r="F25" s="6">
        <v>2.6879256000000002</v>
      </c>
      <c r="G25" s="6">
        <v>2.6879256000000002</v>
      </c>
      <c r="H25" s="6">
        <v>2.6879256000000002</v>
      </c>
      <c r="I25" s="6">
        <v>2.6879256000000002</v>
      </c>
      <c r="J25" s="6">
        <v>2.6879256000000002</v>
      </c>
      <c r="K25" s="6">
        <v>2.6879256000000002</v>
      </c>
      <c r="L25" s="6">
        <v>2.6879256000000002</v>
      </c>
      <c r="M25" s="6">
        <v>2.6879256000000002</v>
      </c>
      <c r="N25" s="6">
        <v>2.6879256000000002</v>
      </c>
      <c r="O25" s="6">
        <v>2.6879256000000002</v>
      </c>
      <c r="P25" s="6">
        <v>2.6879256000000002</v>
      </c>
      <c r="Q25" s="6">
        <v>2.6879256000000002</v>
      </c>
      <c r="R25" s="6">
        <v>2.6879256000000002</v>
      </c>
    </row>
    <row r="26" spans="1:18" ht="11.25" customHeight="1" x14ac:dyDescent="0.25">
      <c r="A26" s="59" t="s">
        <v>197</v>
      </c>
      <c r="B26" s="60" t="s">
        <v>196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</row>
    <row r="27" spans="1:18" ht="11.25" customHeight="1" x14ac:dyDescent="0.25">
      <c r="A27" s="61" t="s">
        <v>195</v>
      </c>
      <c r="B27" s="62" t="s">
        <v>194</v>
      </c>
      <c r="C27" s="6">
        <v>3.0689244000000002</v>
      </c>
      <c r="D27" s="6">
        <v>3.0689244000000002</v>
      </c>
      <c r="E27" s="6">
        <v>3.0689244000000002</v>
      </c>
      <c r="F27" s="6">
        <v>3.0689244000000002</v>
      </c>
      <c r="G27" s="6">
        <v>3.0689244000000002</v>
      </c>
      <c r="H27" s="6">
        <v>3.0689244000000002</v>
      </c>
      <c r="I27" s="6">
        <v>3.0689244000000002</v>
      </c>
      <c r="J27" s="6">
        <v>3.0689244000000002</v>
      </c>
      <c r="K27" s="6">
        <v>3.0689244000000002</v>
      </c>
      <c r="L27" s="6">
        <v>3.0689244000000002</v>
      </c>
      <c r="M27" s="6">
        <v>3.0689244000000002</v>
      </c>
      <c r="N27" s="6">
        <v>3.0689244000000002</v>
      </c>
      <c r="O27" s="6">
        <v>3.0689244000000002</v>
      </c>
      <c r="P27" s="6">
        <v>3.0689244000000002</v>
      </c>
      <c r="Q27" s="6">
        <v>3.0689244000000002</v>
      </c>
      <c r="R27" s="6">
        <v>3.0689244000000002</v>
      </c>
    </row>
    <row r="28" spans="1:18" ht="11.25" customHeight="1" x14ac:dyDescent="0.25">
      <c r="A28" s="61" t="s">
        <v>193</v>
      </c>
      <c r="B28" s="62" t="s">
        <v>192</v>
      </c>
      <c r="C28" s="6">
        <v>3.0689244000000002</v>
      </c>
      <c r="D28" s="6">
        <v>3.0689244000000002</v>
      </c>
      <c r="E28" s="6">
        <v>3.0689244000000002</v>
      </c>
      <c r="F28" s="6">
        <v>3.0689244000000002</v>
      </c>
      <c r="G28" s="6">
        <v>3.0689244000000002</v>
      </c>
      <c r="H28" s="6">
        <v>3.0689244000000002</v>
      </c>
      <c r="I28" s="6">
        <v>3.0689244000000002</v>
      </c>
      <c r="J28" s="6">
        <v>3.0689244000000002</v>
      </c>
      <c r="K28" s="6">
        <v>3.0689244000000002</v>
      </c>
      <c r="L28" s="6">
        <v>3.0689244000000002</v>
      </c>
      <c r="M28" s="6">
        <v>3.0689244000000002</v>
      </c>
      <c r="N28" s="6">
        <v>3.0689244000000002</v>
      </c>
      <c r="O28" s="6">
        <v>3.0689244000000002</v>
      </c>
      <c r="P28" s="6">
        <v>3.0689244000000002</v>
      </c>
      <c r="Q28" s="6">
        <v>3.0689244000000002</v>
      </c>
      <c r="R28" s="6">
        <v>3.0689244000000002</v>
      </c>
    </row>
    <row r="29" spans="1:18" ht="11.25" customHeight="1" x14ac:dyDescent="0.25">
      <c r="A29" s="65" t="s">
        <v>191</v>
      </c>
      <c r="B29" s="62" t="s">
        <v>190</v>
      </c>
      <c r="C29" s="6">
        <v>3.0689244000000002</v>
      </c>
      <c r="D29" s="6">
        <v>3.0689244000000002</v>
      </c>
      <c r="E29" s="6">
        <v>3.0689244000000002</v>
      </c>
      <c r="F29" s="6">
        <v>3.0689244000000002</v>
      </c>
      <c r="G29" s="6">
        <v>3.0689244000000002</v>
      </c>
      <c r="H29" s="6">
        <v>3.0689244000000002</v>
      </c>
      <c r="I29" s="6">
        <v>3.0689244000000002</v>
      </c>
      <c r="J29" s="6">
        <v>3.0689244000000002</v>
      </c>
      <c r="K29" s="6">
        <v>3.0689244000000002</v>
      </c>
      <c r="L29" s="6">
        <v>3.0689244000000002</v>
      </c>
      <c r="M29" s="6">
        <v>3.0689244000000002</v>
      </c>
      <c r="N29" s="6">
        <v>3.0689244000000002</v>
      </c>
      <c r="O29" s="6">
        <v>3.0689244000000002</v>
      </c>
      <c r="P29" s="6">
        <v>3.0689244000000002</v>
      </c>
      <c r="Q29" s="6">
        <v>3.0689244000000002</v>
      </c>
      <c r="R29" s="6">
        <v>3.0689244000000002</v>
      </c>
    </row>
    <row r="30" spans="1:18" ht="11.25" customHeight="1" x14ac:dyDescent="0.25">
      <c r="A30" s="56" t="s">
        <v>189</v>
      </c>
      <c r="B30" s="57" t="s">
        <v>188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</row>
    <row r="31" spans="1:18" ht="11.25" customHeight="1" x14ac:dyDescent="0.25">
      <c r="A31" s="59" t="s">
        <v>187</v>
      </c>
      <c r="B31" s="60" t="s">
        <v>186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</row>
    <row r="32" spans="1:18" ht="11.25" customHeight="1" x14ac:dyDescent="0.25">
      <c r="A32" s="61" t="s">
        <v>185</v>
      </c>
      <c r="B32" s="62" t="s">
        <v>184</v>
      </c>
      <c r="C32" s="6">
        <v>2.4115968000000003</v>
      </c>
      <c r="D32" s="6">
        <v>2.4115968000000003</v>
      </c>
      <c r="E32" s="6">
        <v>2.4115968000000003</v>
      </c>
      <c r="F32" s="6">
        <v>2.4115968000000003</v>
      </c>
      <c r="G32" s="6">
        <v>2.4115968000000003</v>
      </c>
      <c r="H32" s="6">
        <v>2.4115968000000003</v>
      </c>
      <c r="I32" s="6">
        <v>2.4115968000000003</v>
      </c>
      <c r="J32" s="6">
        <v>2.4115968000000003</v>
      </c>
      <c r="K32" s="6">
        <v>2.4115968000000003</v>
      </c>
      <c r="L32" s="6">
        <v>2.4115968000000003</v>
      </c>
      <c r="M32" s="6">
        <v>2.4115968000000003</v>
      </c>
      <c r="N32" s="6">
        <v>2.4115968000000003</v>
      </c>
      <c r="O32" s="6">
        <v>2.4115968000000003</v>
      </c>
      <c r="P32" s="6">
        <v>2.4115968000000003</v>
      </c>
      <c r="Q32" s="6">
        <v>2.4115968000000003</v>
      </c>
      <c r="R32" s="6">
        <v>2.4115968000000003</v>
      </c>
    </row>
    <row r="33" spans="1:18" ht="11.25" customHeight="1" x14ac:dyDescent="0.25">
      <c r="A33" s="61" t="s">
        <v>183</v>
      </c>
      <c r="B33" s="62" t="s">
        <v>182</v>
      </c>
      <c r="C33" s="6">
        <v>2.5790688000000004</v>
      </c>
      <c r="D33" s="6">
        <v>2.5790688000000004</v>
      </c>
      <c r="E33" s="6">
        <v>2.5790688000000004</v>
      </c>
      <c r="F33" s="6">
        <v>2.5790688000000004</v>
      </c>
      <c r="G33" s="6">
        <v>2.5790688000000004</v>
      </c>
      <c r="H33" s="6">
        <v>2.5790688000000004</v>
      </c>
      <c r="I33" s="6">
        <v>2.5790688000000004</v>
      </c>
      <c r="J33" s="6">
        <v>2.5790688000000004</v>
      </c>
      <c r="K33" s="6">
        <v>2.5790688000000004</v>
      </c>
      <c r="L33" s="6">
        <v>2.5790688000000004</v>
      </c>
      <c r="M33" s="6">
        <v>2.5790688000000004</v>
      </c>
      <c r="N33" s="6">
        <v>2.5790688000000004</v>
      </c>
      <c r="O33" s="6">
        <v>2.5790688000000004</v>
      </c>
      <c r="P33" s="6">
        <v>2.5790688000000004</v>
      </c>
      <c r="Q33" s="6">
        <v>2.5790688000000004</v>
      </c>
      <c r="R33" s="6">
        <v>2.5790688000000004</v>
      </c>
    </row>
    <row r="34" spans="1:18" ht="11.25" customHeight="1" x14ac:dyDescent="0.25">
      <c r="A34" s="64" t="s">
        <v>181</v>
      </c>
      <c r="B34" s="60" t="s">
        <v>180</v>
      </c>
      <c r="C34" s="7">
        <v>2.6418708000000004</v>
      </c>
      <c r="D34" s="7">
        <v>2.6418708000000004</v>
      </c>
      <c r="E34" s="7">
        <v>2.6418708000000004</v>
      </c>
      <c r="F34" s="7">
        <v>2.6418708000000004</v>
      </c>
      <c r="G34" s="7">
        <v>2.6418708000000004</v>
      </c>
      <c r="H34" s="7">
        <v>2.6418708000000004</v>
      </c>
      <c r="I34" s="7">
        <v>2.6418708000000004</v>
      </c>
      <c r="J34" s="7">
        <v>2.6418708000000004</v>
      </c>
      <c r="K34" s="7">
        <v>2.6418708000000004</v>
      </c>
      <c r="L34" s="7">
        <v>2.6418708000000004</v>
      </c>
      <c r="M34" s="7">
        <v>2.6418708000000004</v>
      </c>
      <c r="N34" s="7">
        <v>2.6418708000000004</v>
      </c>
      <c r="O34" s="7">
        <v>2.6418708000000004</v>
      </c>
      <c r="P34" s="7">
        <v>2.6418708000000004</v>
      </c>
      <c r="Q34" s="7">
        <v>2.6418708000000004</v>
      </c>
      <c r="R34" s="7">
        <v>2.6418708000000004</v>
      </c>
    </row>
    <row r="35" spans="1:18" ht="11.25" customHeight="1" x14ac:dyDescent="0.25">
      <c r="A35" s="59" t="s">
        <v>179</v>
      </c>
      <c r="B35" s="60" t="s">
        <v>178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</row>
    <row r="36" spans="1:18" ht="11.25" customHeight="1" x14ac:dyDescent="0.25">
      <c r="A36" s="65" t="s">
        <v>177</v>
      </c>
      <c r="B36" s="62" t="s">
        <v>176</v>
      </c>
      <c r="C36" s="6">
        <v>2.9014524000000002</v>
      </c>
      <c r="D36" s="6">
        <v>2.9014524000000002</v>
      </c>
      <c r="E36" s="6">
        <v>2.9014524000000002</v>
      </c>
      <c r="F36" s="6">
        <v>2.9014524000000002</v>
      </c>
      <c r="G36" s="6">
        <v>2.9014524000000002</v>
      </c>
      <c r="H36" s="6">
        <v>2.9014524000000002</v>
      </c>
      <c r="I36" s="6">
        <v>2.9014524000000002</v>
      </c>
      <c r="J36" s="6">
        <v>2.9014524000000002</v>
      </c>
      <c r="K36" s="6">
        <v>2.9014524000000002</v>
      </c>
      <c r="L36" s="6">
        <v>2.9014524000000002</v>
      </c>
      <c r="M36" s="6">
        <v>2.9014524000000002</v>
      </c>
      <c r="N36" s="6">
        <v>2.9014524000000002</v>
      </c>
      <c r="O36" s="6">
        <v>2.9014524000000002</v>
      </c>
      <c r="P36" s="6">
        <v>2.9014524000000002</v>
      </c>
      <c r="Q36" s="6">
        <v>2.9014524000000002</v>
      </c>
      <c r="R36" s="6">
        <v>2.9014524000000002</v>
      </c>
    </row>
    <row r="37" spans="1:18" ht="11.25" customHeight="1" x14ac:dyDescent="0.25">
      <c r="A37" s="61" t="s">
        <v>175</v>
      </c>
      <c r="B37" s="62" t="s">
        <v>174</v>
      </c>
      <c r="C37" s="6">
        <v>2.9307600000000003</v>
      </c>
      <c r="D37" s="6">
        <v>2.9307600000000003</v>
      </c>
      <c r="E37" s="6">
        <v>2.9307600000000003</v>
      </c>
      <c r="F37" s="6">
        <v>2.9307600000000003</v>
      </c>
      <c r="G37" s="6">
        <v>2.9307600000000003</v>
      </c>
      <c r="H37" s="6">
        <v>2.9307600000000003</v>
      </c>
      <c r="I37" s="6">
        <v>2.9307600000000003</v>
      </c>
      <c r="J37" s="6">
        <v>2.9307600000000003</v>
      </c>
      <c r="K37" s="6">
        <v>2.9307600000000003</v>
      </c>
      <c r="L37" s="6">
        <v>2.9307600000000003</v>
      </c>
      <c r="M37" s="6">
        <v>2.9307600000000003</v>
      </c>
      <c r="N37" s="6">
        <v>2.9307600000000003</v>
      </c>
      <c r="O37" s="6">
        <v>2.9307600000000003</v>
      </c>
      <c r="P37" s="6">
        <v>2.9307600000000003</v>
      </c>
      <c r="Q37" s="6">
        <v>2.9307600000000003</v>
      </c>
      <c r="R37" s="6">
        <v>2.9307600000000003</v>
      </c>
    </row>
    <row r="38" spans="1:18" ht="11.25" customHeight="1" x14ac:dyDescent="0.25">
      <c r="A38" s="59" t="s">
        <v>173</v>
      </c>
      <c r="B38" s="60" t="s">
        <v>172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</row>
    <row r="39" spans="1:18" ht="11.25" customHeight="1" x14ac:dyDescent="0.25">
      <c r="A39" s="61" t="s">
        <v>171</v>
      </c>
      <c r="B39" s="62" t="s">
        <v>170</v>
      </c>
      <c r="C39" s="6">
        <v>3.0103092000000005</v>
      </c>
      <c r="D39" s="6">
        <v>3.0103092000000005</v>
      </c>
      <c r="E39" s="6">
        <v>3.0103092000000005</v>
      </c>
      <c r="F39" s="6">
        <v>3.0103092000000005</v>
      </c>
      <c r="G39" s="6">
        <v>3.0103092000000005</v>
      </c>
      <c r="H39" s="6">
        <v>3.0103092000000005</v>
      </c>
      <c r="I39" s="6">
        <v>3.0103092000000005</v>
      </c>
      <c r="J39" s="6">
        <v>3.0103092000000005</v>
      </c>
      <c r="K39" s="6">
        <v>3.0103092000000005</v>
      </c>
      <c r="L39" s="6">
        <v>3.0103092000000005</v>
      </c>
      <c r="M39" s="6">
        <v>3.0103092000000005</v>
      </c>
      <c r="N39" s="6">
        <v>3.0103092000000005</v>
      </c>
      <c r="O39" s="6">
        <v>3.0103092000000005</v>
      </c>
      <c r="P39" s="6">
        <v>3.0103092000000005</v>
      </c>
      <c r="Q39" s="6">
        <v>3.0103092000000005</v>
      </c>
      <c r="R39" s="6">
        <v>3.0103092000000005</v>
      </c>
    </row>
    <row r="40" spans="1:18" ht="11.25" customHeight="1" x14ac:dyDescent="0.25">
      <c r="A40" s="61" t="s">
        <v>169</v>
      </c>
      <c r="B40" s="62" t="s">
        <v>168</v>
      </c>
      <c r="C40" s="6">
        <v>3.0103092000000005</v>
      </c>
      <c r="D40" s="6">
        <v>3.0103092000000005</v>
      </c>
      <c r="E40" s="6">
        <v>3.0103092000000005</v>
      </c>
      <c r="F40" s="6">
        <v>3.0103092000000005</v>
      </c>
      <c r="G40" s="6">
        <v>3.0103092000000005</v>
      </c>
      <c r="H40" s="6">
        <v>3.0103092000000005</v>
      </c>
      <c r="I40" s="6">
        <v>3.0103092000000005</v>
      </c>
      <c r="J40" s="6">
        <v>3.0103092000000005</v>
      </c>
      <c r="K40" s="6">
        <v>3.0103092000000005</v>
      </c>
      <c r="L40" s="6">
        <v>3.0103092000000005</v>
      </c>
      <c r="M40" s="6">
        <v>3.0103092000000005</v>
      </c>
      <c r="N40" s="6">
        <v>3.0103092000000005</v>
      </c>
      <c r="O40" s="6">
        <v>3.0103092000000005</v>
      </c>
      <c r="P40" s="6">
        <v>3.0103092000000005</v>
      </c>
      <c r="Q40" s="6">
        <v>3.0103092000000005</v>
      </c>
      <c r="R40" s="6">
        <v>3.0103092000000005</v>
      </c>
    </row>
    <row r="41" spans="1:18" ht="11.25" customHeight="1" x14ac:dyDescent="0.25">
      <c r="A41" s="61" t="s">
        <v>167</v>
      </c>
      <c r="B41" s="62" t="s">
        <v>166</v>
      </c>
      <c r="C41" s="6">
        <v>3.0103092000000005</v>
      </c>
      <c r="D41" s="6">
        <v>3.0103092000000005</v>
      </c>
      <c r="E41" s="6">
        <v>3.0103092000000005</v>
      </c>
      <c r="F41" s="6">
        <v>3.0103092000000005</v>
      </c>
      <c r="G41" s="6">
        <v>3.0103092000000005</v>
      </c>
      <c r="H41" s="6">
        <v>3.0103092000000005</v>
      </c>
      <c r="I41" s="6">
        <v>3.0103092000000005</v>
      </c>
      <c r="J41" s="6">
        <v>3.0103092000000005</v>
      </c>
      <c r="K41" s="6">
        <v>3.0103092000000005</v>
      </c>
      <c r="L41" s="6">
        <v>3.0103092000000005</v>
      </c>
      <c r="M41" s="6">
        <v>3.0103092000000005</v>
      </c>
      <c r="N41" s="6">
        <v>3.0103092000000005</v>
      </c>
      <c r="O41" s="6">
        <v>3.0103092000000005</v>
      </c>
      <c r="P41" s="6">
        <v>3.0103092000000005</v>
      </c>
      <c r="Q41" s="6">
        <v>3.0103092000000005</v>
      </c>
      <c r="R41" s="6">
        <v>3.0103092000000005</v>
      </c>
    </row>
    <row r="42" spans="1:18" ht="11.25" customHeight="1" x14ac:dyDescent="0.25">
      <c r="A42" s="64" t="s">
        <v>165</v>
      </c>
      <c r="B42" s="60" t="s">
        <v>164</v>
      </c>
      <c r="C42" s="7">
        <v>3.0689244000000002</v>
      </c>
      <c r="D42" s="7">
        <v>3.0689244000000002</v>
      </c>
      <c r="E42" s="7">
        <v>3.0689244000000002</v>
      </c>
      <c r="F42" s="7">
        <v>3.0689244000000002</v>
      </c>
      <c r="G42" s="7">
        <v>3.0689244000000002</v>
      </c>
      <c r="H42" s="7">
        <v>3.0689244000000002</v>
      </c>
      <c r="I42" s="7">
        <v>3.0689244000000002</v>
      </c>
      <c r="J42" s="7">
        <v>3.0689244000000002</v>
      </c>
      <c r="K42" s="7">
        <v>3.0689244000000002</v>
      </c>
      <c r="L42" s="7">
        <v>3.0689244000000002</v>
      </c>
      <c r="M42" s="7">
        <v>3.0689244000000002</v>
      </c>
      <c r="N42" s="7">
        <v>3.0689244000000002</v>
      </c>
      <c r="O42" s="7">
        <v>3.0689244000000002</v>
      </c>
      <c r="P42" s="7">
        <v>3.0689244000000002</v>
      </c>
      <c r="Q42" s="7">
        <v>3.0689244000000002</v>
      </c>
      <c r="R42" s="7">
        <v>3.0689244000000002</v>
      </c>
    </row>
    <row r="43" spans="1:18" ht="11.25" customHeight="1" x14ac:dyDescent="0.25">
      <c r="A43" s="59" t="s">
        <v>163</v>
      </c>
      <c r="B43" s="60" t="s">
        <v>162</v>
      </c>
      <c r="C43" s="7">
        <v>3.1024188000000001</v>
      </c>
      <c r="D43" s="7">
        <v>3.1024188000000001</v>
      </c>
      <c r="E43" s="7">
        <v>3.1024188000000001</v>
      </c>
      <c r="F43" s="7">
        <v>3.1024188000000001</v>
      </c>
      <c r="G43" s="7">
        <v>3.1024188000000001</v>
      </c>
      <c r="H43" s="7">
        <v>3.1024188000000001</v>
      </c>
      <c r="I43" s="7">
        <v>3.1024188000000001</v>
      </c>
      <c r="J43" s="7">
        <v>3.1024188000000001</v>
      </c>
      <c r="K43" s="7">
        <v>3.1024188000000001</v>
      </c>
      <c r="L43" s="7">
        <v>3.1024188000000001</v>
      </c>
      <c r="M43" s="7">
        <v>3.1024188000000001</v>
      </c>
      <c r="N43" s="7">
        <v>3.1024188000000001</v>
      </c>
      <c r="O43" s="7">
        <v>3.1024188000000001</v>
      </c>
      <c r="P43" s="7">
        <v>3.1024188000000001</v>
      </c>
      <c r="Q43" s="7">
        <v>3.1024188000000001</v>
      </c>
      <c r="R43" s="7">
        <v>3.1024188000000001</v>
      </c>
    </row>
    <row r="44" spans="1:18" ht="11.25" customHeight="1" x14ac:dyDescent="0.25">
      <c r="A44" s="59" t="s">
        <v>161</v>
      </c>
      <c r="B44" s="60" t="s">
        <v>160</v>
      </c>
      <c r="C44" s="7">
        <v>3.2405832000000006</v>
      </c>
      <c r="D44" s="7">
        <v>3.2405832000000006</v>
      </c>
      <c r="E44" s="7">
        <v>3.2405832000000006</v>
      </c>
      <c r="F44" s="7">
        <v>3.2405832000000006</v>
      </c>
      <c r="G44" s="7">
        <v>3.2405832000000006</v>
      </c>
      <c r="H44" s="7">
        <v>3.2405832000000006</v>
      </c>
      <c r="I44" s="7">
        <v>3.2405832000000006</v>
      </c>
      <c r="J44" s="7">
        <v>3.2405832000000006</v>
      </c>
      <c r="K44" s="7">
        <v>3.2405832000000006</v>
      </c>
      <c r="L44" s="7">
        <v>3.2405832000000006</v>
      </c>
      <c r="M44" s="7">
        <v>3.2405832000000006</v>
      </c>
      <c r="N44" s="7">
        <v>3.2405832000000006</v>
      </c>
      <c r="O44" s="7">
        <v>3.2405832000000006</v>
      </c>
      <c r="P44" s="7">
        <v>3.2405832000000006</v>
      </c>
      <c r="Q44" s="7">
        <v>3.2405832000000006</v>
      </c>
      <c r="R44" s="7">
        <v>3.2405832000000006</v>
      </c>
    </row>
    <row r="45" spans="1:18" ht="11.25" customHeight="1" x14ac:dyDescent="0.25">
      <c r="A45" s="59" t="s">
        <v>159</v>
      </c>
      <c r="B45" s="60" t="s">
        <v>158</v>
      </c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</row>
    <row r="46" spans="1:18" ht="11.25" customHeight="1" x14ac:dyDescent="0.25">
      <c r="A46" s="61" t="s">
        <v>157</v>
      </c>
      <c r="B46" s="62" t="s">
        <v>156</v>
      </c>
      <c r="C46" s="6">
        <v>3.0689244000000002</v>
      </c>
      <c r="D46" s="6">
        <v>3.0689244000000002</v>
      </c>
      <c r="E46" s="6">
        <v>3.0689244000000002</v>
      </c>
      <c r="F46" s="6">
        <v>3.0689244000000002</v>
      </c>
      <c r="G46" s="6">
        <v>3.0689244000000002</v>
      </c>
      <c r="H46" s="6">
        <v>3.0689244000000002</v>
      </c>
      <c r="I46" s="6">
        <v>3.0689244000000002</v>
      </c>
      <c r="J46" s="6">
        <v>3.0689244000000002</v>
      </c>
      <c r="K46" s="6">
        <v>3.0689244000000002</v>
      </c>
      <c r="L46" s="6">
        <v>3.0689244000000002</v>
      </c>
      <c r="M46" s="6">
        <v>3.0689244000000002</v>
      </c>
      <c r="N46" s="6">
        <v>3.0689244000000002</v>
      </c>
      <c r="O46" s="6">
        <v>3.0689244000000002</v>
      </c>
      <c r="P46" s="6">
        <v>3.0689244000000002</v>
      </c>
      <c r="Q46" s="6">
        <v>3.0689244000000002</v>
      </c>
      <c r="R46" s="6">
        <v>3.0689244000000002</v>
      </c>
    </row>
    <row r="47" spans="1:18" ht="11.25" customHeight="1" x14ac:dyDescent="0.25">
      <c r="A47" s="61" t="s">
        <v>155</v>
      </c>
      <c r="B47" s="62" t="s">
        <v>154</v>
      </c>
      <c r="C47" s="6">
        <v>3.0689244000000002</v>
      </c>
      <c r="D47" s="6">
        <v>3.0689244000000002</v>
      </c>
      <c r="E47" s="6">
        <v>3.0689244000000002</v>
      </c>
      <c r="F47" s="6">
        <v>3.0689244000000002</v>
      </c>
      <c r="G47" s="6">
        <v>3.0689244000000002</v>
      </c>
      <c r="H47" s="6">
        <v>3.0689244000000002</v>
      </c>
      <c r="I47" s="6">
        <v>3.0689244000000002</v>
      </c>
      <c r="J47" s="6">
        <v>3.0689244000000002</v>
      </c>
      <c r="K47" s="6">
        <v>3.0689244000000002</v>
      </c>
      <c r="L47" s="6">
        <v>3.0689244000000002</v>
      </c>
      <c r="M47" s="6">
        <v>3.0689244000000002</v>
      </c>
      <c r="N47" s="6">
        <v>3.0689244000000002</v>
      </c>
      <c r="O47" s="6">
        <v>3.0689244000000002</v>
      </c>
      <c r="P47" s="6">
        <v>3.0689244000000002</v>
      </c>
      <c r="Q47" s="6">
        <v>3.0689244000000002</v>
      </c>
      <c r="R47" s="6">
        <v>3.0689244000000002</v>
      </c>
    </row>
    <row r="48" spans="1:18" ht="11.25" customHeight="1" x14ac:dyDescent="0.25">
      <c r="A48" s="61" t="s">
        <v>153</v>
      </c>
      <c r="B48" s="62" t="s">
        <v>152</v>
      </c>
      <c r="C48" s="6">
        <v>3.3787476000000005</v>
      </c>
      <c r="D48" s="6">
        <v>3.3787476000000005</v>
      </c>
      <c r="E48" s="6">
        <v>3.3787476000000005</v>
      </c>
      <c r="F48" s="6">
        <v>3.3787476000000005</v>
      </c>
      <c r="G48" s="6">
        <v>3.3787476000000005</v>
      </c>
      <c r="H48" s="6">
        <v>3.3787476000000005</v>
      </c>
      <c r="I48" s="6">
        <v>3.3787476000000005</v>
      </c>
      <c r="J48" s="6">
        <v>3.3787476000000005</v>
      </c>
      <c r="K48" s="6">
        <v>3.3787476000000005</v>
      </c>
      <c r="L48" s="6">
        <v>3.3787476000000005</v>
      </c>
      <c r="M48" s="6">
        <v>3.3787476000000005</v>
      </c>
      <c r="N48" s="6">
        <v>3.3787476000000005</v>
      </c>
      <c r="O48" s="6">
        <v>3.3787476000000005</v>
      </c>
      <c r="P48" s="6">
        <v>3.3787476000000005</v>
      </c>
      <c r="Q48" s="6">
        <v>3.3787476000000005</v>
      </c>
      <c r="R48" s="6">
        <v>3.3787476000000005</v>
      </c>
    </row>
    <row r="49" spans="1:18" ht="11.25" customHeight="1" x14ac:dyDescent="0.25">
      <c r="A49" s="61" t="s">
        <v>151</v>
      </c>
      <c r="B49" s="62" t="s">
        <v>150</v>
      </c>
      <c r="C49" s="6">
        <v>4.0821300000000003</v>
      </c>
      <c r="D49" s="6">
        <v>4.0821300000000003</v>
      </c>
      <c r="E49" s="6">
        <v>4.0821300000000003</v>
      </c>
      <c r="F49" s="6">
        <v>4.0821300000000003</v>
      </c>
      <c r="G49" s="6">
        <v>4.0821300000000003</v>
      </c>
      <c r="H49" s="6">
        <v>4.0821300000000003</v>
      </c>
      <c r="I49" s="6">
        <v>4.0821300000000003</v>
      </c>
      <c r="J49" s="6">
        <v>4.0821300000000003</v>
      </c>
      <c r="K49" s="6">
        <v>4.0821300000000003</v>
      </c>
      <c r="L49" s="6">
        <v>4.0821300000000003</v>
      </c>
      <c r="M49" s="6">
        <v>4.0821300000000003</v>
      </c>
      <c r="N49" s="6">
        <v>4.0821300000000003</v>
      </c>
      <c r="O49" s="6">
        <v>4.0821300000000003</v>
      </c>
      <c r="P49" s="6">
        <v>4.0821300000000003</v>
      </c>
      <c r="Q49" s="6">
        <v>4.0821300000000003</v>
      </c>
      <c r="R49" s="6">
        <v>4.0821300000000003</v>
      </c>
    </row>
    <row r="50" spans="1:18" ht="11.25" customHeight="1" x14ac:dyDescent="0.25">
      <c r="A50" s="61" t="s">
        <v>149</v>
      </c>
      <c r="B50" s="62" t="s">
        <v>148</v>
      </c>
      <c r="C50" s="6">
        <v>3.0689244000000002</v>
      </c>
      <c r="D50" s="6">
        <v>3.0689244000000002</v>
      </c>
      <c r="E50" s="6">
        <v>3.0689244000000002</v>
      </c>
      <c r="F50" s="6">
        <v>3.0689244000000002</v>
      </c>
      <c r="G50" s="6">
        <v>3.0689244000000002</v>
      </c>
      <c r="H50" s="6">
        <v>3.0689244000000002</v>
      </c>
      <c r="I50" s="6">
        <v>3.0689244000000002</v>
      </c>
      <c r="J50" s="6">
        <v>3.0689244000000002</v>
      </c>
      <c r="K50" s="6">
        <v>3.0689244000000002</v>
      </c>
      <c r="L50" s="6">
        <v>3.0689244000000002</v>
      </c>
      <c r="M50" s="6">
        <v>3.0689244000000002</v>
      </c>
      <c r="N50" s="6">
        <v>3.0689244000000002</v>
      </c>
      <c r="O50" s="6">
        <v>3.0689244000000002</v>
      </c>
      <c r="P50" s="6">
        <v>3.0689244000000002</v>
      </c>
      <c r="Q50" s="6">
        <v>3.0689244000000002</v>
      </c>
      <c r="R50" s="6">
        <v>3.0689244000000002</v>
      </c>
    </row>
    <row r="51" spans="1:18" ht="11.25" customHeight="1" x14ac:dyDescent="0.25">
      <c r="A51" s="61" t="s">
        <v>147</v>
      </c>
      <c r="B51" s="62" t="s">
        <v>146</v>
      </c>
      <c r="C51" s="6">
        <v>3.0689244000000002</v>
      </c>
      <c r="D51" s="6">
        <v>3.0689244000000002</v>
      </c>
      <c r="E51" s="6">
        <v>3.0689244000000002</v>
      </c>
      <c r="F51" s="6">
        <v>3.0689244000000002</v>
      </c>
      <c r="G51" s="6">
        <v>3.0689244000000002</v>
      </c>
      <c r="H51" s="6">
        <v>3.0689244000000002</v>
      </c>
      <c r="I51" s="6">
        <v>3.0689244000000002</v>
      </c>
      <c r="J51" s="6">
        <v>3.0689244000000002</v>
      </c>
      <c r="K51" s="6">
        <v>3.0689244000000002</v>
      </c>
      <c r="L51" s="6">
        <v>3.0689244000000002</v>
      </c>
      <c r="M51" s="6">
        <v>3.0689244000000002</v>
      </c>
      <c r="N51" s="6">
        <v>3.0689244000000002</v>
      </c>
      <c r="O51" s="6">
        <v>3.0689244000000002</v>
      </c>
      <c r="P51" s="6">
        <v>3.0689244000000002</v>
      </c>
      <c r="Q51" s="6">
        <v>3.0689244000000002</v>
      </c>
      <c r="R51" s="6">
        <v>3.0689244000000002</v>
      </c>
    </row>
    <row r="52" spans="1:18" ht="11.25" customHeight="1" x14ac:dyDescent="0.25">
      <c r="A52" s="53" t="s">
        <v>145</v>
      </c>
      <c r="B52" s="54" t="s">
        <v>144</v>
      </c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</row>
    <row r="53" spans="1:18" ht="11.25" customHeight="1" x14ac:dyDescent="0.25">
      <c r="A53" s="56" t="s">
        <v>143</v>
      </c>
      <c r="B53" s="57" t="s">
        <v>142</v>
      </c>
      <c r="C53" s="58">
        <v>2.3487948000000003</v>
      </c>
      <c r="D53" s="58">
        <v>2.3487948000000003</v>
      </c>
      <c r="E53" s="58">
        <v>2.3487948000000003</v>
      </c>
      <c r="F53" s="58">
        <v>2.3487948000000003</v>
      </c>
      <c r="G53" s="58">
        <v>2.3487948000000003</v>
      </c>
      <c r="H53" s="58">
        <v>2.3487948000000003</v>
      </c>
      <c r="I53" s="58">
        <v>2.3487948000000003</v>
      </c>
      <c r="J53" s="58">
        <v>2.3487948000000003</v>
      </c>
      <c r="K53" s="58">
        <v>2.3487948000000003</v>
      </c>
      <c r="L53" s="58">
        <v>2.3487948000000003</v>
      </c>
      <c r="M53" s="58">
        <v>2.3487948000000003</v>
      </c>
      <c r="N53" s="58">
        <v>2.3487948000000003</v>
      </c>
      <c r="O53" s="58">
        <v>2.3487948000000003</v>
      </c>
      <c r="P53" s="58">
        <v>2.3487948000000003</v>
      </c>
      <c r="Q53" s="58">
        <v>2.3487948000000003</v>
      </c>
      <c r="R53" s="58">
        <v>2.3487948000000003</v>
      </c>
    </row>
    <row r="54" spans="1:18" ht="11.25" customHeight="1" x14ac:dyDescent="0.25">
      <c r="A54" s="56" t="s">
        <v>141</v>
      </c>
      <c r="B54" s="57" t="s">
        <v>140</v>
      </c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</row>
    <row r="55" spans="1:18" ht="11.25" customHeight="1" x14ac:dyDescent="0.25">
      <c r="A55" s="59" t="s">
        <v>139</v>
      </c>
      <c r="B55" s="60" t="s">
        <v>138</v>
      </c>
      <c r="C55" s="7">
        <v>1.8589392</v>
      </c>
      <c r="D55" s="7">
        <v>1.8589392</v>
      </c>
      <c r="E55" s="7">
        <v>1.8589392</v>
      </c>
      <c r="F55" s="7">
        <v>1.8589392</v>
      </c>
      <c r="G55" s="7">
        <v>1.8589392</v>
      </c>
      <c r="H55" s="7">
        <v>1.8589392</v>
      </c>
      <c r="I55" s="7">
        <v>1.8589392</v>
      </c>
      <c r="J55" s="7">
        <v>1.8589392</v>
      </c>
      <c r="K55" s="7">
        <v>1.8589392</v>
      </c>
      <c r="L55" s="7">
        <v>1.8589392</v>
      </c>
      <c r="M55" s="7">
        <v>1.8589392</v>
      </c>
      <c r="N55" s="7">
        <v>1.8589392</v>
      </c>
      <c r="O55" s="7">
        <v>1.8589392</v>
      </c>
      <c r="P55" s="7">
        <v>1.8589392</v>
      </c>
      <c r="Q55" s="7">
        <v>1.8589392</v>
      </c>
      <c r="R55" s="7">
        <v>1.8589392</v>
      </c>
    </row>
    <row r="56" spans="1:18" ht="11.25" customHeight="1" x14ac:dyDescent="0.25">
      <c r="A56" s="59" t="s">
        <v>137</v>
      </c>
      <c r="B56" s="60" t="s">
        <v>136</v>
      </c>
      <c r="C56" s="7">
        <v>10.885680000000001</v>
      </c>
      <c r="D56" s="7">
        <v>10.885680000000001</v>
      </c>
      <c r="E56" s="7">
        <v>10.885680000000001</v>
      </c>
      <c r="F56" s="7">
        <v>10.885680000000001</v>
      </c>
      <c r="G56" s="7">
        <v>10.885680000000001</v>
      </c>
      <c r="H56" s="7">
        <v>10.885680000000001</v>
      </c>
      <c r="I56" s="7">
        <v>10.885680000000001</v>
      </c>
      <c r="J56" s="7">
        <v>10.885680000000001</v>
      </c>
      <c r="K56" s="7">
        <v>10.885680000000001</v>
      </c>
      <c r="L56" s="7">
        <v>10.885680000000001</v>
      </c>
      <c r="M56" s="7">
        <v>10.885680000000001</v>
      </c>
      <c r="N56" s="7">
        <v>10.885680000000001</v>
      </c>
      <c r="O56" s="7">
        <v>10.885680000000001</v>
      </c>
      <c r="P56" s="7">
        <v>10.885680000000001</v>
      </c>
      <c r="Q56" s="7">
        <v>10.885680000000001</v>
      </c>
      <c r="R56" s="7">
        <v>10.885680000000001</v>
      </c>
    </row>
    <row r="57" spans="1:18" ht="11.25" customHeight="1" x14ac:dyDescent="0.25">
      <c r="A57" s="64" t="s">
        <v>135</v>
      </c>
      <c r="B57" s="60" t="s">
        <v>134</v>
      </c>
      <c r="C57" s="7">
        <v>1.8589392</v>
      </c>
      <c r="D57" s="7">
        <v>1.8589392</v>
      </c>
      <c r="E57" s="7">
        <v>1.8589392</v>
      </c>
      <c r="F57" s="7">
        <v>1.8589392</v>
      </c>
      <c r="G57" s="7">
        <v>1.8589392</v>
      </c>
      <c r="H57" s="7">
        <v>1.8589392</v>
      </c>
      <c r="I57" s="7">
        <v>1.8589392</v>
      </c>
      <c r="J57" s="7">
        <v>1.8589392</v>
      </c>
      <c r="K57" s="7">
        <v>1.8589392</v>
      </c>
      <c r="L57" s="7">
        <v>1.8589392</v>
      </c>
      <c r="M57" s="7">
        <v>1.8589392</v>
      </c>
      <c r="N57" s="7">
        <v>1.8589392</v>
      </c>
      <c r="O57" s="7">
        <v>1.8589392</v>
      </c>
      <c r="P57" s="7">
        <v>1.8589392</v>
      </c>
      <c r="Q57" s="7">
        <v>1.8589392</v>
      </c>
      <c r="R57" s="7">
        <v>1.8589392</v>
      </c>
    </row>
    <row r="58" spans="1:18" ht="11.25" customHeight="1" x14ac:dyDescent="0.25">
      <c r="A58" s="64" t="s">
        <v>133</v>
      </c>
      <c r="B58" s="60" t="s">
        <v>132</v>
      </c>
      <c r="C58" s="7">
        <v>7.6199760000000003</v>
      </c>
      <c r="D58" s="7">
        <v>7.6199760000000003</v>
      </c>
      <c r="E58" s="7">
        <v>7.6199760000000003</v>
      </c>
      <c r="F58" s="7">
        <v>7.6199760000000003</v>
      </c>
      <c r="G58" s="7">
        <v>7.6199760000000003</v>
      </c>
      <c r="H58" s="7">
        <v>7.6199760000000003</v>
      </c>
      <c r="I58" s="7">
        <v>7.6199760000000003</v>
      </c>
      <c r="J58" s="7">
        <v>7.6199760000000003</v>
      </c>
      <c r="K58" s="7">
        <v>7.6199760000000003</v>
      </c>
      <c r="L58" s="7">
        <v>7.6199760000000003</v>
      </c>
      <c r="M58" s="7">
        <v>7.6199760000000003</v>
      </c>
      <c r="N58" s="7">
        <v>7.6199760000000003</v>
      </c>
      <c r="O58" s="7">
        <v>7.6199760000000003</v>
      </c>
      <c r="P58" s="7">
        <v>7.6199760000000003</v>
      </c>
      <c r="Q58" s="7">
        <v>7.6199760000000003</v>
      </c>
      <c r="R58" s="7">
        <v>7.6199760000000003</v>
      </c>
    </row>
    <row r="59" spans="1:18" s="29" customFormat="1" ht="11.25" customHeight="1" x14ac:dyDescent="0.25">
      <c r="A59" s="5" t="s">
        <v>131</v>
      </c>
      <c r="B59" s="4">
        <v>7200</v>
      </c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</row>
    <row r="60" spans="1:18" s="29" customFormat="1" ht="11.25" customHeight="1" x14ac:dyDescent="0.25">
      <c r="A60" s="66" t="s">
        <v>130</v>
      </c>
      <c r="B60" s="67">
        <v>7100</v>
      </c>
      <c r="C60" s="58">
        <v>5.9871240000000006</v>
      </c>
      <c r="D60" s="58">
        <v>5.9871240000000006</v>
      </c>
      <c r="E60" s="58">
        <v>5.9871240000000006</v>
      </c>
      <c r="F60" s="58">
        <v>5.9871240000000006</v>
      </c>
      <c r="G60" s="58">
        <v>5.9871240000000006</v>
      </c>
      <c r="H60" s="58">
        <v>5.9871240000000006</v>
      </c>
      <c r="I60" s="58">
        <v>5.9871240000000006</v>
      </c>
      <c r="J60" s="58">
        <v>5.9871240000000006</v>
      </c>
      <c r="K60" s="58">
        <v>5.9871240000000006</v>
      </c>
      <c r="L60" s="58">
        <v>5.9871240000000006</v>
      </c>
      <c r="M60" s="58">
        <v>5.9871240000000006</v>
      </c>
      <c r="N60" s="58">
        <v>5.9871240000000006</v>
      </c>
      <c r="O60" s="58">
        <v>5.9871240000000006</v>
      </c>
      <c r="P60" s="58">
        <v>5.9871240000000006</v>
      </c>
      <c r="Q60" s="58">
        <v>5.9871240000000006</v>
      </c>
      <c r="R60" s="58">
        <v>5.9871240000000006</v>
      </c>
    </row>
    <row r="61" spans="1:18" ht="11.25" customHeight="1" x14ac:dyDescent="0.25">
      <c r="A61" s="66" t="s">
        <v>128</v>
      </c>
      <c r="B61" s="67">
        <v>55432</v>
      </c>
      <c r="C61" s="58">
        <v>3.8392956000000003</v>
      </c>
      <c r="D61" s="58">
        <v>3.8392956000000003</v>
      </c>
      <c r="E61" s="58">
        <v>3.8392956000000003</v>
      </c>
      <c r="F61" s="58">
        <v>3.8392956000000003</v>
      </c>
      <c r="G61" s="58">
        <v>3.8392956000000003</v>
      </c>
      <c r="H61" s="58">
        <v>3.8392956000000003</v>
      </c>
      <c r="I61" s="58">
        <v>3.8392956000000003</v>
      </c>
      <c r="J61" s="58">
        <v>3.8392956000000003</v>
      </c>
      <c r="K61" s="58">
        <v>3.8392956000000003</v>
      </c>
      <c r="L61" s="58">
        <v>3.8392956000000003</v>
      </c>
      <c r="M61" s="58">
        <v>3.8392956000000003</v>
      </c>
      <c r="N61" s="58">
        <v>3.8392956000000003</v>
      </c>
      <c r="O61" s="58">
        <v>3.8392956000000003</v>
      </c>
      <c r="P61" s="58">
        <v>3.8392956000000003</v>
      </c>
      <c r="Q61" s="58">
        <v>3.8392956000000003</v>
      </c>
      <c r="R61" s="58">
        <v>3.8392956000000003</v>
      </c>
    </row>
    <row r="63" spans="1:18" ht="11.25" customHeight="1" x14ac:dyDescent="0.25">
      <c r="A63" s="50" t="s">
        <v>126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</row>
    <row r="64" spans="1:18" s="29" customFormat="1" ht="11.25" customHeight="1" x14ac:dyDescent="0.25">
      <c r="A64" s="68" t="s">
        <v>125</v>
      </c>
      <c r="B64" s="69" t="s">
        <v>124</v>
      </c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</row>
    <row r="65" spans="1:18" s="29" customFormat="1" ht="11.25" customHeight="1" x14ac:dyDescent="0.25">
      <c r="A65" s="71" t="s">
        <v>123</v>
      </c>
      <c r="B65" s="72" t="s">
        <v>122</v>
      </c>
      <c r="C65" s="73">
        <v>4.6892160000000001</v>
      </c>
      <c r="D65" s="73">
        <v>4.6892160000000001</v>
      </c>
      <c r="E65" s="73">
        <v>4.6892160000000001</v>
      </c>
      <c r="F65" s="73">
        <v>4.6892160000000001</v>
      </c>
      <c r="G65" s="73">
        <v>4.6892160000000001</v>
      </c>
      <c r="H65" s="73">
        <v>4.6892160000000001</v>
      </c>
      <c r="I65" s="73">
        <v>4.6892160000000001</v>
      </c>
      <c r="J65" s="73">
        <v>4.6892160000000001</v>
      </c>
      <c r="K65" s="73">
        <v>4.6892160000000001</v>
      </c>
      <c r="L65" s="73">
        <v>4.6892160000000001</v>
      </c>
      <c r="M65" s="73">
        <v>4.6892160000000001</v>
      </c>
      <c r="N65" s="73">
        <v>4.6892160000000001</v>
      </c>
      <c r="O65" s="73">
        <v>4.6892160000000001</v>
      </c>
      <c r="P65" s="73">
        <v>4.6892160000000001</v>
      </c>
      <c r="Q65" s="73">
        <v>4.6892160000000001</v>
      </c>
      <c r="R65" s="73">
        <v>4.6892160000000001</v>
      </c>
    </row>
    <row r="66" spans="1:18" s="29" customFormat="1" ht="11.25" customHeight="1" x14ac:dyDescent="0.25">
      <c r="A66" s="71" t="s">
        <v>121</v>
      </c>
      <c r="B66" s="72" t="s">
        <v>120</v>
      </c>
      <c r="C66" s="73">
        <v>4.6892160000000001</v>
      </c>
      <c r="D66" s="73">
        <v>4.6892160000000001</v>
      </c>
      <c r="E66" s="73">
        <v>4.6892160000000001</v>
      </c>
      <c r="F66" s="73">
        <v>4.6892160000000001</v>
      </c>
      <c r="G66" s="73">
        <v>4.6892160000000001</v>
      </c>
      <c r="H66" s="73">
        <v>4.6892160000000001</v>
      </c>
      <c r="I66" s="73">
        <v>4.6892160000000001</v>
      </c>
      <c r="J66" s="73">
        <v>4.6892160000000001</v>
      </c>
      <c r="K66" s="73">
        <v>4.6892160000000001</v>
      </c>
      <c r="L66" s="73">
        <v>4.6892160000000001</v>
      </c>
      <c r="M66" s="73">
        <v>4.6892160000000001</v>
      </c>
      <c r="N66" s="73">
        <v>4.6892160000000001</v>
      </c>
      <c r="O66" s="73">
        <v>4.6892160000000001</v>
      </c>
      <c r="P66" s="73">
        <v>4.6892160000000001</v>
      </c>
      <c r="Q66" s="73">
        <v>4.6892160000000001</v>
      </c>
      <c r="R66" s="73">
        <v>4.6892160000000001</v>
      </c>
    </row>
    <row r="67" spans="1:18" s="29" customFormat="1" ht="11.25" customHeight="1" x14ac:dyDescent="0.25">
      <c r="A67" s="71" t="s">
        <v>119</v>
      </c>
      <c r="B67" s="72" t="s">
        <v>118</v>
      </c>
      <c r="C67" s="73">
        <v>2.2859928000000003</v>
      </c>
      <c r="D67" s="73">
        <v>2.2859928000000003</v>
      </c>
      <c r="E67" s="73">
        <v>2.2859928000000003</v>
      </c>
      <c r="F67" s="73">
        <v>2.2859928000000003</v>
      </c>
      <c r="G67" s="73">
        <v>2.2859928000000003</v>
      </c>
      <c r="H67" s="73">
        <v>2.2859928000000003</v>
      </c>
      <c r="I67" s="73">
        <v>2.2859928000000003</v>
      </c>
      <c r="J67" s="73">
        <v>2.2859928000000003</v>
      </c>
      <c r="K67" s="73">
        <v>2.2859928000000003</v>
      </c>
      <c r="L67" s="73">
        <v>2.2859928000000003</v>
      </c>
      <c r="M67" s="73">
        <v>2.2859928000000003</v>
      </c>
      <c r="N67" s="73">
        <v>2.2859928000000003</v>
      </c>
      <c r="O67" s="73">
        <v>2.2859928000000003</v>
      </c>
      <c r="P67" s="73">
        <v>2.2859928000000003</v>
      </c>
      <c r="Q67" s="73">
        <v>2.2859928000000003</v>
      </c>
      <c r="R67" s="73">
        <v>2.2859928000000003</v>
      </c>
    </row>
    <row r="68" spans="1:18" s="29" customFormat="1" ht="11.25" customHeight="1" x14ac:dyDescent="0.25">
      <c r="A68" s="71" t="s">
        <v>117</v>
      </c>
      <c r="B68" s="72" t="s">
        <v>116</v>
      </c>
      <c r="C68" s="73">
        <v>4.1867999999999999</v>
      </c>
      <c r="D68" s="73">
        <v>4.1867999999999999</v>
      </c>
      <c r="E68" s="73">
        <v>4.1867999999999999</v>
      </c>
      <c r="F68" s="73">
        <v>4.1867999999999999</v>
      </c>
      <c r="G68" s="73">
        <v>4.1867999999999999</v>
      </c>
      <c r="H68" s="73">
        <v>4.1867999999999999</v>
      </c>
      <c r="I68" s="73">
        <v>4.1867999999999999</v>
      </c>
      <c r="J68" s="73">
        <v>4.1867999999999999</v>
      </c>
      <c r="K68" s="73">
        <v>4.1867999999999999</v>
      </c>
      <c r="L68" s="73">
        <v>4.1867999999999999</v>
      </c>
      <c r="M68" s="73">
        <v>4.1867999999999999</v>
      </c>
      <c r="N68" s="73">
        <v>4.1867999999999999</v>
      </c>
      <c r="O68" s="73">
        <v>4.1867999999999999</v>
      </c>
      <c r="P68" s="73">
        <v>4.1867999999999999</v>
      </c>
      <c r="Q68" s="73">
        <v>4.1867999999999999</v>
      </c>
      <c r="R68" s="73">
        <v>4.1867999999999999</v>
      </c>
    </row>
    <row r="69" spans="1:18" s="29" customFormat="1" ht="11.25" customHeight="1" x14ac:dyDescent="0.25">
      <c r="A69" s="71" t="s">
        <v>115</v>
      </c>
      <c r="B69" s="72" t="s">
        <v>114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</row>
    <row r="70" spans="1:18" s="29" customFormat="1" ht="11.25" customHeight="1" x14ac:dyDescent="0.25">
      <c r="A70" s="74" t="s">
        <v>113</v>
      </c>
      <c r="B70" s="75" t="s">
        <v>112</v>
      </c>
      <c r="C70" s="76">
        <v>2.9642544000000002</v>
      </c>
      <c r="D70" s="76">
        <v>2.9642544000000002</v>
      </c>
      <c r="E70" s="76">
        <v>2.9642544000000002</v>
      </c>
      <c r="F70" s="76">
        <v>2.9642544000000002</v>
      </c>
      <c r="G70" s="76">
        <v>2.9642544000000002</v>
      </c>
      <c r="H70" s="76">
        <v>2.9642544000000002</v>
      </c>
      <c r="I70" s="76">
        <v>2.9642544000000002</v>
      </c>
      <c r="J70" s="76">
        <v>2.9642544000000002</v>
      </c>
      <c r="K70" s="76">
        <v>2.9642544000000002</v>
      </c>
      <c r="L70" s="76">
        <v>2.9642544000000002</v>
      </c>
      <c r="M70" s="76">
        <v>2.9642544000000002</v>
      </c>
      <c r="N70" s="76">
        <v>2.9642544000000002</v>
      </c>
      <c r="O70" s="76">
        <v>2.9642544000000002</v>
      </c>
      <c r="P70" s="76">
        <v>2.9642544000000002</v>
      </c>
      <c r="Q70" s="76">
        <v>2.9642544000000002</v>
      </c>
      <c r="R70" s="76">
        <v>2.9642544000000002</v>
      </c>
    </row>
    <row r="71" spans="1:18" s="29" customFormat="1" ht="11.25" customHeight="1" x14ac:dyDescent="0.25">
      <c r="A71" s="74" t="s">
        <v>111</v>
      </c>
      <c r="B71" s="75" t="s">
        <v>110</v>
      </c>
      <c r="C71" s="76">
        <v>2.9642544000000002</v>
      </c>
      <c r="D71" s="76">
        <v>2.9642544000000002</v>
      </c>
      <c r="E71" s="76">
        <v>2.9642544000000002</v>
      </c>
      <c r="F71" s="76">
        <v>2.9642544000000002</v>
      </c>
      <c r="G71" s="76">
        <v>2.9642544000000002</v>
      </c>
      <c r="H71" s="76">
        <v>2.9642544000000002</v>
      </c>
      <c r="I71" s="76">
        <v>2.9642544000000002</v>
      </c>
      <c r="J71" s="76">
        <v>2.9642544000000002</v>
      </c>
      <c r="K71" s="76">
        <v>2.9642544000000002</v>
      </c>
      <c r="L71" s="76">
        <v>2.9642544000000002</v>
      </c>
      <c r="M71" s="76">
        <v>2.9642544000000002</v>
      </c>
      <c r="N71" s="76">
        <v>2.9642544000000002</v>
      </c>
      <c r="O71" s="76">
        <v>2.9642544000000002</v>
      </c>
      <c r="P71" s="76">
        <v>2.9642544000000002</v>
      </c>
      <c r="Q71" s="76">
        <v>2.9642544000000002</v>
      </c>
      <c r="R71" s="76">
        <v>2.9642544000000002</v>
      </c>
    </row>
    <row r="72" spans="1:18" s="29" customFormat="1" ht="11.25" customHeight="1" x14ac:dyDescent="0.25">
      <c r="A72" s="74" t="s">
        <v>109</v>
      </c>
      <c r="B72" s="75" t="s">
        <v>108</v>
      </c>
      <c r="C72" s="76">
        <v>2.9642544000000002</v>
      </c>
      <c r="D72" s="76">
        <v>2.9642544000000002</v>
      </c>
      <c r="E72" s="76">
        <v>2.9642544000000002</v>
      </c>
      <c r="F72" s="76">
        <v>2.9642544000000002</v>
      </c>
      <c r="G72" s="76">
        <v>2.9642544000000002</v>
      </c>
      <c r="H72" s="76">
        <v>2.9642544000000002</v>
      </c>
      <c r="I72" s="76">
        <v>2.9642544000000002</v>
      </c>
      <c r="J72" s="76">
        <v>2.9642544000000002</v>
      </c>
      <c r="K72" s="76">
        <v>2.9642544000000002</v>
      </c>
      <c r="L72" s="76">
        <v>2.9642544000000002</v>
      </c>
      <c r="M72" s="76">
        <v>2.9642544000000002</v>
      </c>
      <c r="N72" s="76">
        <v>2.9642544000000002</v>
      </c>
      <c r="O72" s="76">
        <v>2.9642544000000002</v>
      </c>
      <c r="P72" s="76">
        <v>2.9642544000000002</v>
      </c>
      <c r="Q72" s="76">
        <v>2.9642544000000002</v>
      </c>
      <c r="R72" s="76">
        <v>2.9642544000000002</v>
      </c>
    </row>
    <row r="73" spans="1:18" s="29" customFormat="1" ht="11.25" customHeight="1" x14ac:dyDescent="0.25">
      <c r="A73" s="74" t="s">
        <v>107</v>
      </c>
      <c r="B73" s="75" t="s">
        <v>106</v>
      </c>
      <c r="C73" s="76">
        <v>3.3326927999999998</v>
      </c>
      <c r="D73" s="76">
        <v>3.3326927999999998</v>
      </c>
      <c r="E73" s="76">
        <v>3.3326927999999998</v>
      </c>
      <c r="F73" s="76">
        <v>3.3326927999999998</v>
      </c>
      <c r="G73" s="76">
        <v>3.3326927999999998</v>
      </c>
      <c r="H73" s="76">
        <v>3.3326927999999998</v>
      </c>
      <c r="I73" s="76">
        <v>3.3326927999999998</v>
      </c>
      <c r="J73" s="76">
        <v>3.3326927999999998</v>
      </c>
      <c r="K73" s="76">
        <v>3.3326927999999998</v>
      </c>
      <c r="L73" s="76">
        <v>3.3326927999999998</v>
      </c>
      <c r="M73" s="76">
        <v>3.3326927999999998</v>
      </c>
      <c r="N73" s="76">
        <v>3.3326927999999998</v>
      </c>
      <c r="O73" s="76">
        <v>3.3326927999999998</v>
      </c>
      <c r="P73" s="76">
        <v>3.3326927999999998</v>
      </c>
      <c r="Q73" s="76">
        <v>3.3326927999999998</v>
      </c>
      <c r="R73" s="76">
        <v>3.3326927999999998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247</v>
      </c>
      <c r="B1" s="77" t="s">
        <v>246</v>
      </c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566566.75024979177</v>
      </c>
      <c r="D2" s="78">
        <v>577803.36904173042</v>
      </c>
      <c r="E2" s="78">
        <v>565982.39950372989</v>
      </c>
      <c r="F2" s="78">
        <v>581293.01445288816</v>
      </c>
      <c r="G2" s="78">
        <v>577543.75031758402</v>
      </c>
      <c r="H2" s="78">
        <v>578707.95436753379</v>
      </c>
      <c r="I2" s="78">
        <v>580839.38194741122</v>
      </c>
      <c r="J2" s="78">
        <v>570069.03246951336</v>
      </c>
      <c r="K2" s="78">
        <v>558472.64736045827</v>
      </c>
      <c r="L2" s="78">
        <v>505238.41338644968</v>
      </c>
      <c r="M2" s="78">
        <v>520272.68832463119</v>
      </c>
      <c r="N2" s="78">
        <v>482866.86729343346</v>
      </c>
      <c r="O2" s="78">
        <v>507782.80762956734</v>
      </c>
      <c r="P2" s="78">
        <v>493308.91830526723</v>
      </c>
      <c r="Q2" s="78">
        <v>452858.99229240208</v>
      </c>
      <c r="R2" s="78">
        <v>434609.41897709901</v>
      </c>
    </row>
    <row r="3" spans="1:18" ht="11.25" customHeight="1" x14ac:dyDescent="0.25">
      <c r="A3" s="53" t="s">
        <v>242</v>
      </c>
      <c r="B3" s="54" t="s">
        <v>241</v>
      </c>
      <c r="C3" s="79">
        <v>137687.97047064878</v>
      </c>
      <c r="D3" s="79">
        <v>147075.56532765663</v>
      </c>
      <c r="E3" s="79">
        <v>141823.73362967957</v>
      </c>
      <c r="F3" s="79">
        <v>152902.22405506379</v>
      </c>
      <c r="G3" s="79">
        <v>140127.80217626339</v>
      </c>
      <c r="H3" s="79">
        <v>142627.78796049024</v>
      </c>
      <c r="I3" s="79">
        <v>156219.54802050639</v>
      </c>
      <c r="J3" s="79">
        <v>145913.291528526</v>
      </c>
      <c r="K3" s="79">
        <v>135061.23170238445</v>
      </c>
      <c r="L3" s="79">
        <v>111045.59464760219</v>
      </c>
      <c r="M3" s="79">
        <v>114474.20266502</v>
      </c>
      <c r="N3" s="79">
        <v>115136.06912799508</v>
      </c>
      <c r="O3" s="79">
        <v>146731.03735438679</v>
      </c>
      <c r="P3" s="79">
        <v>138532.98796289176</v>
      </c>
      <c r="Q3" s="79">
        <v>110650.52032327195</v>
      </c>
      <c r="R3" s="79">
        <v>86878.43736427532</v>
      </c>
    </row>
    <row r="4" spans="1:18" ht="11.25" customHeight="1" x14ac:dyDescent="0.25">
      <c r="A4" s="56" t="s">
        <v>240</v>
      </c>
      <c r="B4" s="57" t="s">
        <v>239</v>
      </c>
      <c r="C4" s="8">
        <v>137687.97047064878</v>
      </c>
      <c r="D4" s="8">
        <v>147075.56532765663</v>
      </c>
      <c r="E4" s="8">
        <v>141823.73362967957</v>
      </c>
      <c r="F4" s="8">
        <v>152902.22405506379</v>
      </c>
      <c r="G4" s="8">
        <v>140127.80217626339</v>
      </c>
      <c r="H4" s="8">
        <v>142627.78796049024</v>
      </c>
      <c r="I4" s="8">
        <v>156219.54802050639</v>
      </c>
      <c r="J4" s="8">
        <v>145913.291528526</v>
      </c>
      <c r="K4" s="8">
        <v>135061.23170238445</v>
      </c>
      <c r="L4" s="8">
        <v>111045.59464760219</v>
      </c>
      <c r="M4" s="8">
        <v>114474.20266502</v>
      </c>
      <c r="N4" s="8">
        <v>115136.06912799508</v>
      </c>
      <c r="O4" s="8">
        <v>146731.03735438679</v>
      </c>
      <c r="P4" s="8">
        <v>138532.98796289176</v>
      </c>
      <c r="Q4" s="8">
        <v>110650.52032327195</v>
      </c>
      <c r="R4" s="8">
        <v>86878.43736427532</v>
      </c>
    </row>
    <row r="5" spans="1:18" ht="11.25" customHeight="1" x14ac:dyDescent="0.25">
      <c r="A5" s="59" t="s">
        <v>238</v>
      </c>
      <c r="B5" s="60" t="s">
        <v>237</v>
      </c>
      <c r="C5" s="9">
        <v>123027.19875007206</v>
      </c>
      <c r="D5" s="9">
        <v>134806.31598873937</v>
      </c>
      <c r="E5" s="9">
        <v>131236.65965183466</v>
      </c>
      <c r="F5" s="9">
        <v>141675.39164423937</v>
      </c>
      <c r="G5" s="9">
        <v>129595.27566828905</v>
      </c>
      <c r="H5" s="9">
        <v>132879.65803177614</v>
      </c>
      <c r="I5" s="9">
        <v>145775.93099328867</v>
      </c>
      <c r="J5" s="9">
        <v>135655.73766432467</v>
      </c>
      <c r="K5" s="9">
        <v>124567.63670854243</v>
      </c>
      <c r="L5" s="9">
        <v>103204.10050327955</v>
      </c>
      <c r="M5" s="9">
        <v>107537.32162413941</v>
      </c>
      <c r="N5" s="9">
        <v>109006.02861389919</v>
      </c>
      <c r="O5" s="9">
        <v>139839.49447418106</v>
      </c>
      <c r="P5" s="9">
        <v>130161.178205719</v>
      </c>
      <c r="Q5" s="9">
        <v>102841.91272342959</v>
      </c>
      <c r="R5" s="9">
        <v>80021.762467107474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1276.9053272844501</v>
      </c>
      <c r="D7" s="10">
        <v>2160.9657750368087</v>
      </c>
      <c r="E7" s="10">
        <v>2044.8489241650311</v>
      </c>
      <c r="F7" s="10">
        <v>2485.7702069127622</v>
      </c>
      <c r="G7" s="10">
        <v>2543.5284895326245</v>
      </c>
      <c r="H7" s="10">
        <v>3034.1401781015957</v>
      </c>
      <c r="I7" s="10">
        <v>3253.3299692055884</v>
      </c>
      <c r="J7" s="10">
        <v>3661.4422121888051</v>
      </c>
      <c r="K7" s="10">
        <v>3431.2294641517005</v>
      </c>
      <c r="L7" s="10">
        <v>2498.4898776415193</v>
      </c>
      <c r="M7" s="10">
        <v>2822.8516321870361</v>
      </c>
      <c r="N7" s="10">
        <v>2858.0736999937326</v>
      </c>
      <c r="O7" s="10">
        <v>2823.3369845030825</v>
      </c>
      <c r="P7" s="10">
        <v>4036.4224365629971</v>
      </c>
      <c r="Q7" s="10">
        <v>4328.2572941613153</v>
      </c>
      <c r="R7" s="10">
        <v>4130.8769254600738</v>
      </c>
    </row>
    <row r="8" spans="1:18" ht="11.25" customHeight="1" x14ac:dyDescent="0.25">
      <c r="A8" s="61" t="s">
        <v>232</v>
      </c>
      <c r="B8" s="62" t="s">
        <v>231</v>
      </c>
      <c r="C8" s="10">
        <v>121750.2934227876</v>
      </c>
      <c r="D8" s="10">
        <v>132645.35021370256</v>
      </c>
      <c r="E8" s="10">
        <v>129191.81072766962</v>
      </c>
      <c r="F8" s="10">
        <v>139189.6214373266</v>
      </c>
      <c r="G8" s="10">
        <v>127051.74717875643</v>
      </c>
      <c r="H8" s="10">
        <v>129845.51785367457</v>
      </c>
      <c r="I8" s="10">
        <v>142522.60102408307</v>
      </c>
      <c r="J8" s="10">
        <v>131994.29545213585</v>
      </c>
      <c r="K8" s="10">
        <v>121136.40724439072</v>
      </c>
      <c r="L8" s="10">
        <v>100705.61062563803</v>
      </c>
      <c r="M8" s="10">
        <v>104714.46999195238</v>
      </c>
      <c r="N8" s="10">
        <v>106147.95491390546</v>
      </c>
      <c r="O8" s="10">
        <v>137016.15748967798</v>
      </c>
      <c r="P8" s="10">
        <v>126124.75576915601</v>
      </c>
      <c r="Q8" s="10">
        <v>98513.65542926827</v>
      </c>
      <c r="R8" s="10">
        <v>75890.885541647396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1519.8376983853022</v>
      </c>
      <c r="D10" s="9">
        <v>1414.0506484260002</v>
      </c>
      <c r="E10" s="9">
        <v>1211.1463357110001</v>
      </c>
      <c r="F10" s="9">
        <v>1034.0162244243002</v>
      </c>
      <c r="G10" s="9">
        <v>911.12598676710013</v>
      </c>
      <c r="H10" s="9">
        <v>731.34731943642169</v>
      </c>
      <c r="I10" s="9">
        <v>734.3751870000001</v>
      </c>
      <c r="J10" s="9">
        <v>671.51062992779998</v>
      </c>
      <c r="K10" s="9">
        <v>839.7116533377</v>
      </c>
      <c r="L10" s="9">
        <v>768.66752827800008</v>
      </c>
      <c r="M10" s="9">
        <v>888.41767033584017</v>
      </c>
      <c r="N10" s="9">
        <v>771.23160829150538</v>
      </c>
      <c r="O10" s="9">
        <v>722.67188073210502</v>
      </c>
      <c r="P10" s="9">
        <v>868.43265049252875</v>
      </c>
      <c r="Q10" s="9">
        <v>714.18745953679615</v>
      </c>
      <c r="R10" s="9">
        <v>662.80122668356614</v>
      </c>
    </row>
    <row r="11" spans="1:18" ht="11.25" customHeight="1" x14ac:dyDescent="0.25">
      <c r="A11" s="59" t="s">
        <v>226</v>
      </c>
      <c r="B11" s="60" t="s">
        <v>225</v>
      </c>
      <c r="C11" s="9">
        <v>12438.117722191422</v>
      </c>
      <c r="D11" s="9">
        <v>10855.198690491241</v>
      </c>
      <c r="E11" s="9">
        <v>9375.9276421339182</v>
      </c>
      <c r="F11" s="9">
        <v>10192.816186400158</v>
      </c>
      <c r="G11" s="9">
        <v>9621.4005212072407</v>
      </c>
      <c r="H11" s="9">
        <v>9016.782609277665</v>
      </c>
      <c r="I11" s="9">
        <v>9709.2418402177209</v>
      </c>
      <c r="J11" s="9">
        <v>9586.0432342735203</v>
      </c>
      <c r="K11" s="9">
        <v>9653.8833405043206</v>
      </c>
      <c r="L11" s="9">
        <v>7072.8266160446392</v>
      </c>
      <c r="M11" s="9">
        <v>6048.4633705447441</v>
      </c>
      <c r="N11" s="9">
        <v>5358.8089058043943</v>
      </c>
      <c r="O11" s="9">
        <v>6168.8709994736282</v>
      </c>
      <c r="P11" s="9">
        <v>7503.377106680241</v>
      </c>
      <c r="Q11" s="9">
        <v>7094.4201403055749</v>
      </c>
      <c r="R11" s="9">
        <v>6193.8736704842886</v>
      </c>
    </row>
    <row r="12" spans="1:18" ht="11.25" customHeight="1" x14ac:dyDescent="0.25">
      <c r="A12" s="61" t="s">
        <v>224</v>
      </c>
      <c r="B12" s="62" t="s">
        <v>223</v>
      </c>
      <c r="C12" s="10">
        <v>12438.117722191422</v>
      </c>
      <c r="D12" s="10">
        <v>10855.198690491241</v>
      </c>
      <c r="E12" s="10">
        <v>9375.9276421339182</v>
      </c>
      <c r="F12" s="10">
        <v>10192.816186400158</v>
      </c>
      <c r="G12" s="10">
        <v>9621.4005212072407</v>
      </c>
      <c r="H12" s="10">
        <v>9016.782609277665</v>
      </c>
      <c r="I12" s="10">
        <v>9709.2418402177209</v>
      </c>
      <c r="J12" s="10">
        <v>9586.0432342735203</v>
      </c>
      <c r="K12" s="10">
        <v>9653.8833405043206</v>
      </c>
      <c r="L12" s="10">
        <v>7072.8266160446392</v>
      </c>
      <c r="M12" s="10">
        <v>6048.4633705447441</v>
      </c>
      <c r="N12" s="10">
        <v>5358.8089058043943</v>
      </c>
      <c r="O12" s="10">
        <v>6168.8709994736282</v>
      </c>
      <c r="P12" s="10">
        <v>7503.377106680241</v>
      </c>
      <c r="Q12" s="10">
        <v>7094.4201403055749</v>
      </c>
      <c r="R12" s="10">
        <v>6193.8736704842886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702.81629999999939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212643.35865654732</v>
      </c>
      <c r="D21" s="79">
        <v>212997.47631403705</v>
      </c>
      <c r="E21" s="79">
        <v>209880.39236559003</v>
      </c>
      <c r="F21" s="79">
        <v>210863.29158699108</v>
      </c>
      <c r="G21" s="79">
        <v>216472.70826158245</v>
      </c>
      <c r="H21" s="79">
        <v>220865.8004603849</v>
      </c>
      <c r="I21" s="79">
        <v>219835.24264986441</v>
      </c>
      <c r="J21" s="79">
        <v>217786.36617637321</v>
      </c>
      <c r="K21" s="79">
        <v>212010.5592484379</v>
      </c>
      <c r="L21" s="79">
        <v>200057.57504560467</v>
      </c>
      <c r="M21" s="79">
        <v>197681.23733075836</v>
      </c>
      <c r="N21" s="79">
        <v>191747.37013886176</v>
      </c>
      <c r="O21" s="79">
        <v>192051.85721918306</v>
      </c>
      <c r="P21" s="79">
        <v>186402.37612665253</v>
      </c>
      <c r="Q21" s="79">
        <v>185838.95387533522</v>
      </c>
      <c r="R21" s="79">
        <v>188970.38449035649</v>
      </c>
    </row>
    <row r="22" spans="1:18" ht="11.25" customHeight="1" x14ac:dyDescent="0.25">
      <c r="A22" s="56" t="s">
        <v>205</v>
      </c>
      <c r="B22" s="57" t="s">
        <v>204</v>
      </c>
      <c r="C22" s="8">
        <v>886.86273527613469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886.86273527613469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886.86273527613469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211756.49592127118</v>
      </c>
      <c r="D30" s="8">
        <v>212997.47631403705</v>
      </c>
      <c r="E30" s="8">
        <v>209880.39236559003</v>
      </c>
      <c r="F30" s="8">
        <v>210863.29158699108</v>
      </c>
      <c r="G30" s="8">
        <v>216472.70826158245</v>
      </c>
      <c r="H30" s="8">
        <v>220865.8004603849</v>
      </c>
      <c r="I30" s="8">
        <v>219835.24264986441</v>
      </c>
      <c r="J30" s="8">
        <v>217786.36617637321</v>
      </c>
      <c r="K30" s="8">
        <v>212010.5592484379</v>
      </c>
      <c r="L30" s="8">
        <v>200057.57504560467</v>
      </c>
      <c r="M30" s="8">
        <v>197681.23733075836</v>
      </c>
      <c r="N30" s="8">
        <v>191747.37013886176</v>
      </c>
      <c r="O30" s="8">
        <v>192051.85721918306</v>
      </c>
      <c r="P30" s="8">
        <v>186402.37612665253</v>
      </c>
      <c r="Q30" s="8">
        <v>185838.95387533522</v>
      </c>
      <c r="R30" s="8">
        <v>188970.38449035649</v>
      </c>
    </row>
    <row r="31" spans="1:18" ht="11.25" customHeight="1" x14ac:dyDescent="0.25">
      <c r="A31" s="59" t="s">
        <v>187</v>
      </c>
      <c r="B31" s="60" t="s">
        <v>186</v>
      </c>
      <c r="C31" s="9">
        <v>8123.1172224900229</v>
      </c>
      <c r="D31" s="9">
        <v>7425.6604148661118</v>
      </c>
      <c r="E31" s="9">
        <v>7836.2768842499536</v>
      </c>
      <c r="F31" s="9">
        <v>7116.1213555650247</v>
      </c>
      <c r="G31" s="9">
        <v>7891.3052818300803</v>
      </c>
      <c r="H31" s="9">
        <v>7937.85635491633</v>
      </c>
      <c r="I31" s="9">
        <v>7731.4956945649928</v>
      </c>
      <c r="J31" s="9">
        <v>7190.4421671454093</v>
      </c>
      <c r="K31" s="9">
        <v>8197.1423474503681</v>
      </c>
      <c r="L31" s="9">
        <v>6758.2588723200015</v>
      </c>
      <c r="M31" s="9">
        <v>7361.1648000000014</v>
      </c>
      <c r="N31" s="9">
        <v>7041.2544000000034</v>
      </c>
      <c r="O31" s="9">
        <v>6662.2464000000009</v>
      </c>
      <c r="P31" s="9">
        <v>5590.5983999999935</v>
      </c>
      <c r="Q31" s="9">
        <v>5077.9340229524378</v>
      </c>
      <c r="R31" s="9">
        <v>5140.8000000000029</v>
      </c>
    </row>
    <row r="32" spans="1:18" ht="11.25" customHeight="1" x14ac:dyDescent="0.25">
      <c r="A32" s="61" t="s">
        <v>185</v>
      </c>
      <c r="B32" s="62" t="s">
        <v>184</v>
      </c>
      <c r="C32" s="10">
        <v>7726.7243185457637</v>
      </c>
      <c r="D32" s="10">
        <v>6922.7297740800004</v>
      </c>
      <c r="E32" s="10">
        <v>7464.374415360001</v>
      </c>
      <c r="F32" s="10">
        <v>6860.0282572800006</v>
      </c>
      <c r="G32" s="10">
        <v>7621.2635220564489</v>
      </c>
      <c r="H32" s="10">
        <v>7712.5247999999947</v>
      </c>
      <c r="I32" s="10">
        <v>7535.7576806400011</v>
      </c>
      <c r="J32" s="10">
        <v>7045.2388915200008</v>
      </c>
      <c r="K32" s="10">
        <v>8197.1423474503681</v>
      </c>
      <c r="L32" s="10">
        <v>6758.2588723200015</v>
      </c>
      <c r="M32" s="10">
        <v>7361.1648000000014</v>
      </c>
      <c r="N32" s="10">
        <v>7041.2544000000034</v>
      </c>
      <c r="O32" s="10">
        <v>6662.2464000000009</v>
      </c>
      <c r="P32" s="10">
        <v>5590.5983999999935</v>
      </c>
      <c r="Q32" s="10">
        <v>5077.9340229524378</v>
      </c>
      <c r="R32" s="10">
        <v>5140.8000000000029</v>
      </c>
    </row>
    <row r="33" spans="1:18" ht="11.25" customHeight="1" x14ac:dyDescent="0.25">
      <c r="A33" s="61" t="s">
        <v>183</v>
      </c>
      <c r="B33" s="62" t="s">
        <v>182</v>
      </c>
      <c r="C33" s="10">
        <v>396.39290394425882</v>
      </c>
      <c r="D33" s="10">
        <v>502.93064078611212</v>
      </c>
      <c r="E33" s="10">
        <v>371.90246888995205</v>
      </c>
      <c r="F33" s="10">
        <v>256.09309828502404</v>
      </c>
      <c r="G33" s="10">
        <v>270.04175977363207</v>
      </c>
      <c r="H33" s="10">
        <v>225.33155491633607</v>
      </c>
      <c r="I33" s="10">
        <v>195.73801392499203</v>
      </c>
      <c r="J33" s="10">
        <v>145.20327562540803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3323.4728054666716</v>
      </c>
      <c r="D34" s="9">
        <v>3689.0890994631609</v>
      </c>
      <c r="E34" s="9">
        <v>3181.3333672843455</v>
      </c>
      <c r="F34" s="9">
        <v>4095.6976642377235</v>
      </c>
      <c r="G34" s="9">
        <v>3994.7794677757074</v>
      </c>
      <c r="H34" s="9">
        <v>4047.1151872954506</v>
      </c>
      <c r="I34" s="9">
        <v>4265.8510781495515</v>
      </c>
      <c r="J34" s="9">
        <v>4046.5745072328582</v>
      </c>
      <c r="K34" s="9">
        <v>3406.6410386316484</v>
      </c>
      <c r="L34" s="9">
        <v>3175.8137858780283</v>
      </c>
      <c r="M34" s="9">
        <v>3388.7172414644192</v>
      </c>
      <c r="N34" s="9">
        <v>3302.6049822254499</v>
      </c>
      <c r="O34" s="9">
        <v>2571.199578306996</v>
      </c>
      <c r="P34" s="9">
        <v>2050.1776102075878</v>
      </c>
      <c r="Q34" s="9">
        <v>2700.215567289612</v>
      </c>
      <c r="R34" s="9">
        <v>2772.3686797154319</v>
      </c>
    </row>
    <row r="35" spans="1:18" ht="11.25" customHeight="1" x14ac:dyDescent="0.25">
      <c r="A35" s="59" t="s">
        <v>179</v>
      </c>
      <c r="B35" s="60" t="s">
        <v>178</v>
      </c>
      <c r="C35" s="9">
        <v>67379.444276843991</v>
      </c>
      <c r="D35" s="9">
        <v>65316.42042664285</v>
      </c>
      <c r="E35" s="9">
        <v>64899.344521439569</v>
      </c>
      <c r="F35" s="9">
        <v>62117.883015420455</v>
      </c>
      <c r="G35" s="9">
        <v>60571.280763064766</v>
      </c>
      <c r="H35" s="9">
        <v>58120.808658908951</v>
      </c>
      <c r="I35" s="9">
        <v>56288.835427086364</v>
      </c>
      <c r="J35" s="9">
        <v>54693.221969450242</v>
      </c>
      <c r="K35" s="9">
        <v>51377.650778520117</v>
      </c>
      <c r="L35" s="9">
        <v>48479.504602872919</v>
      </c>
      <c r="M35" s="9">
        <v>45323.012715815799</v>
      </c>
      <c r="N35" s="9">
        <v>43155.120792321286</v>
      </c>
      <c r="O35" s="9">
        <v>41119.082426162502</v>
      </c>
      <c r="P35" s="9">
        <v>39075.103050816673</v>
      </c>
      <c r="Q35" s="9">
        <v>38312.55873828465</v>
      </c>
      <c r="R35" s="9">
        <v>37542.200130151359</v>
      </c>
    </row>
    <row r="36" spans="1:18" ht="11.25" customHeight="1" x14ac:dyDescent="0.25">
      <c r="A36" s="65" t="s">
        <v>177</v>
      </c>
      <c r="B36" s="62" t="s">
        <v>176</v>
      </c>
      <c r="C36" s="10">
        <v>67219.284405671729</v>
      </c>
      <c r="D36" s="10">
        <v>65134.713922102448</v>
      </c>
      <c r="E36" s="10">
        <v>64745.478918057168</v>
      </c>
      <c r="F36" s="10">
        <v>61976.108233110455</v>
      </c>
      <c r="G36" s="10">
        <v>60416.535990297569</v>
      </c>
      <c r="H36" s="10">
        <v>57957.008818251132</v>
      </c>
      <c r="I36" s="10">
        <v>56144.055326241963</v>
      </c>
      <c r="J36" s="10">
        <v>54589.449238371439</v>
      </c>
      <c r="K36" s="10">
        <v>51282.988871745714</v>
      </c>
      <c r="L36" s="10">
        <v>48410.045678795723</v>
      </c>
      <c r="M36" s="10">
        <v>45256.792811313673</v>
      </c>
      <c r="N36" s="10">
        <v>43088.900841540555</v>
      </c>
      <c r="O36" s="10">
        <v>41065.532406006496</v>
      </c>
      <c r="P36" s="10">
        <v>39024.703042338864</v>
      </c>
      <c r="Q36" s="10">
        <v>38255.788733263274</v>
      </c>
      <c r="R36" s="10">
        <v>37504.400136768796</v>
      </c>
    </row>
    <row r="37" spans="1:18" ht="11.25" customHeight="1" x14ac:dyDescent="0.25">
      <c r="A37" s="61" t="s">
        <v>175</v>
      </c>
      <c r="B37" s="62" t="s">
        <v>174</v>
      </c>
      <c r="C37" s="10">
        <v>160.15987117226126</v>
      </c>
      <c r="D37" s="10">
        <v>181.70650454040003</v>
      </c>
      <c r="E37" s="10">
        <v>153.86560338240002</v>
      </c>
      <c r="F37" s="10">
        <v>141.77478231000001</v>
      </c>
      <c r="G37" s="10">
        <v>154.74477276720003</v>
      </c>
      <c r="H37" s="10">
        <v>163.79984065781727</v>
      </c>
      <c r="I37" s="10">
        <v>144.78010084440001</v>
      </c>
      <c r="J37" s="10">
        <v>103.77273107880001</v>
      </c>
      <c r="K37" s="10">
        <v>94.661906774400023</v>
      </c>
      <c r="L37" s="10">
        <v>69.45892407720001</v>
      </c>
      <c r="M37" s="10">
        <v>66.21990450212499</v>
      </c>
      <c r="N37" s="10">
        <v>66.21995078072969</v>
      </c>
      <c r="O37" s="10">
        <v>53.5500201560086</v>
      </c>
      <c r="P37" s="10">
        <v>50.400008477805528</v>
      </c>
      <c r="Q37" s="10">
        <v>56.770005021374928</v>
      </c>
      <c r="R37" s="10">
        <v>37.79999338256652</v>
      </c>
    </row>
    <row r="38" spans="1:18" ht="11.25" customHeight="1" x14ac:dyDescent="0.25">
      <c r="A38" s="59" t="s">
        <v>173</v>
      </c>
      <c r="B38" s="60" t="s">
        <v>172</v>
      </c>
      <c r="C38" s="9">
        <v>45373.796564972326</v>
      </c>
      <c r="D38" s="9">
        <v>46032.428238184337</v>
      </c>
      <c r="E38" s="9">
        <v>43685.563099679508</v>
      </c>
      <c r="F38" s="9">
        <v>44415.256992440045</v>
      </c>
      <c r="G38" s="9">
        <v>49181.677747557776</v>
      </c>
      <c r="H38" s="9">
        <v>51672.618109453026</v>
      </c>
      <c r="I38" s="9">
        <v>52557.953006486234</v>
      </c>
      <c r="J38" s="9">
        <v>51128.934183473699</v>
      </c>
      <c r="K38" s="9">
        <v>50175.61646148195</v>
      </c>
      <c r="L38" s="9">
        <v>48163.365222309221</v>
      </c>
      <c r="M38" s="9">
        <v>47721.76639886912</v>
      </c>
      <c r="N38" s="9">
        <v>46971.653322998631</v>
      </c>
      <c r="O38" s="9">
        <v>45925.710688943167</v>
      </c>
      <c r="P38" s="9">
        <v>46581.21003954365</v>
      </c>
      <c r="Q38" s="9">
        <v>45485.918386140766</v>
      </c>
      <c r="R38" s="9">
        <v>45739.266584683246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33507.852919130237</v>
      </c>
      <c r="D40" s="10">
        <v>32908.100882044469</v>
      </c>
      <c r="E40" s="10">
        <v>32623.607727799601</v>
      </c>
      <c r="F40" s="10">
        <v>33380.980811592308</v>
      </c>
      <c r="G40" s="10">
        <v>36719.864869432109</v>
      </c>
      <c r="H40" s="10">
        <v>39456.459552657434</v>
      </c>
      <c r="I40" s="10">
        <v>39887.549903686537</v>
      </c>
      <c r="J40" s="10">
        <v>39676.209219702658</v>
      </c>
      <c r="K40" s="10">
        <v>38531.713473408425</v>
      </c>
      <c r="L40" s="10">
        <v>36395.188271697029</v>
      </c>
      <c r="M40" s="10">
        <v>35070.67010922551</v>
      </c>
      <c r="N40" s="10">
        <v>36546.451870434452</v>
      </c>
      <c r="O40" s="10">
        <v>35426.221625064078</v>
      </c>
      <c r="P40" s="10">
        <v>35507.746089939828</v>
      </c>
      <c r="Q40" s="10">
        <v>35454.438582151633</v>
      </c>
      <c r="R40" s="10">
        <v>35919.231244416384</v>
      </c>
    </row>
    <row r="41" spans="1:18" ht="11.25" customHeight="1" x14ac:dyDescent="0.25">
      <c r="A41" s="61" t="s">
        <v>167</v>
      </c>
      <c r="B41" s="62" t="s">
        <v>166</v>
      </c>
      <c r="C41" s="10">
        <v>11865.943645842091</v>
      </c>
      <c r="D41" s="10">
        <v>13124.327356139869</v>
      </c>
      <c r="E41" s="10">
        <v>11061.9553718799</v>
      </c>
      <c r="F41" s="10">
        <v>11034.276180847743</v>
      </c>
      <c r="G41" s="10">
        <v>12461.812878125666</v>
      </c>
      <c r="H41" s="10">
        <v>12216.158556795595</v>
      </c>
      <c r="I41" s="10">
        <v>12670.403102799697</v>
      </c>
      <c r="J41" s="10">
        <v>11452.724963771043</v>
      </c>
      <c r="K41" s="10">
        <v>11643.902988073525</v>
      </c>
      <c r="L41" s="10">
        <v>11768.176950612195</v>
      </c>
      <c r="M41" s="10">
        <v>12651.096289643614</v>
      </c>
      <c r="N41" s="10">
        <v>10425.201452564181</v>
      </c>
      <c r="O41" s="10">
        <v>10499.489063879088</v>
      </c>
      <c r="P41" s="10">
        <v>11073.463949603822</v>
      </c>
      <c r="Q41" s="10">
        <v>10031.47980398913</v>
      </c>
      <c r="R41" s="10">
        <v>9820.0353402668643</v>
      </c>
    </row>
    <row r="42" spans="1:18" ht="11.25" customHeight="1" x14ac:dyDescent="0.25">
      <c r="A42" s="64" t="s">
        <v>165</v>
      </c>
      <c r="B42" s="60" t="s">
        <v>164</v>
      </c>
      <c r="C42" s="9">
        <v>61.279071913633793</v>
      </c>
      <c r="D42" s="9">
        <v>187.19760607707602</v>
      </c>
      <c r="E42" s="9">
        <v>64.446614479656006</v>
      </c>
      <c r="F42" s="9">
        <v>42.043466359656001</v>
      </c>
      <c r="G42" s="9">
        <v>23.016779553780001</v>
      </c>
      <c r="H42" s="9">
        <v>9.9687003102838005</v>
      </c>
      <c r="I42" s="9">
        <v>0</v>
      </c>
      <c r="J42" s="9">
        <v>0</v>
      </c>
      <c r="K42" s="9">
        <v>255.60417646702803</v>
      </c>
      <c r="L42" s="9">
        <v>36.520630009416003</v>
      </c>
      <c r="M42" s="9">
        <v>519.11913519188363</v>
      </c>
      <c r="N42" s="9">
        <v>305.80648638336157</v>
      </c>
      <c r="O42" s="9">
        <v>609.13457669116667</v>
      </c>
      <c r="P42" s="9">
        <v>342.67647684598774</v>
      </c>
      <c r="Q42" s="9">
        <v>106.35819730651798</v>
      </c>
      <c r="R42" s="9">
        <v>143.15561268256278</v>
      </c>
    </row>
    <row r="43" spans="1:18" ht="11.25" customHeight="1" x14ac:dyDescent="0.25">
      <c r="A43" s="59" t="s">
        <v>163</v>
      </c>
      <c r="B43" s="60" t="s">
        <v>162</v>
      </c>
      <c r="C43" s="9">
        <v>73136.789181906061</v>
      </c>
      <c r="D43" s="9">
        <v>73963.241896056556</v>
      </c>
      <c r="E43" s="9">
        <v>74071.311304342249</v>
      </c>
      <c r="F43" s="9">
        <v>76754.462898775892</v>
      </c>
      <c r="G43" s="9">
        <v>77953.131637542261</v>
      </c>
      <c r="H43" s="9">
        <v>83045.273370336305</v>
      </c>
      <c r="I43" s="9">
        <v>83904.06945464341</v>
      </c>
      <c r="J43" s="9">
        <v>86313.265834966558</v>
      </c>
      <c r="K43" s="9">
        <v>82870.468103622406</v>
      </c>
      <c r="L43" s="9">
        <v>79774.155080990138</v>
      </c>
      <c r="M43" s="9">
        <v>81264.809362032654</v>
      </c>
      <c r="N43" s="9">
        <v>81257.54114621933</v>
      </c>
      <c r="O43" s="9">
        <v>85008.144099838551</v>
      </c>
      <c r="P43" s="9">
        <v>84600.059315374019</v>
      </c>
      <c r="Q43" s="9">
        <v>87294.842102132185</v>
      </c>
      <c r="R43" s="9">
        <v>90446.013270216776</v>
      </c>
    </row>
    <row r="44" spans="1:18" ht="11.25" customHeight="1" x14ac:dyDescent="0.25">
      <c r="A44" s="59" t="s">
        <v>161</v>
      </c>
      <c r="B44" s="60" t="s">
        <v>160</v>
      </c>
      <c r="C44" s="9">
        <v>11266.363076509351</v>
      </c>
      <c r="D44" s="9">
        <v>14476.724701084731</v>
      </c>
      <c r="E44" s="9">
        <v>12671.557213813923</v>
      </c>
      <c r="F44" s="9">
        <v>13145.581460822763</v>
      </c>
      <c r="G44" s="9">
        <v>13501.617758622864</v>
      </c>
      <c r="H44" s="9">
        <v>12030.995091903415</v>
      </c>
      <c r="I44" s="9">
        <v>10585.165176034057</v>
      </c>
      <c r="J44" s="9">
        <v>10064.887566518304</v>
      </c>
      <c r="K44" s="9">
        <v>8662.4302700363769</v>
      </c>
      <c r="L44" s="9">
        <v>6538.7864321392335</v>
      </c>
      <c r="M44" s="9">
        <v>6124.0960985850215</v>
      </c>
      <c r="N44" s="9">
        <v>4387.2522745986644</v>
      </c>
      <c r="O44" s="9">
        <v>3449.0216003255423</v>
      </c>
      <c r="P44" s="9">
        <v>2548.1657725616046</v>
      </c>
      <c r="Q44" s="9">
        <v>1925.8676226493037</v>
      </c>
      <c r="R44" s="9">
        <v>2535.8608167953962</v>
      </c>
    </row>
    <row r="45" spans="1:18" ht="11.25" customHeight="1" x14ac:dyDescent="0.25">
      <c r="A45" s="59" t="s">
        <v>159</v>
      </c>
      <c r="B45" s="60" t="s">
        <v>158</v>
      </c>
      <c r="C45" s="9">
        <v>3092.2337211690874</v>
      </c>
      <c r="D45" s="9">
        <v>1906.7139316622161</v>
      </c>
      <c r="E45" s="9">
        <v>3470.5593603008283</v>
      </c>
      <c r="F45" s="9">
        <v>3176.2447333695004</v>
      </c>
      <c r="G45" s="9">
        <v>3355.8988256352004</v>
      </c>
      <c r="H45" s="9">
        <v>4001.1649872611706</v>
      </c>
      <c r="I45" s="9">
        <v>4501.8728128998009</v>
      </c>
      <c r="J45" s="9">
        <v>4349.0399475861004</v>
      </c>
      <c r="K45" s="9">
        <v>7065.0060722280014</v>
      </c>
      <c r="L45" s="9">
        <v>7131.1704190856999</v>
      </c>
      <c r="M45" s="9">
        <v>5978.5515787994618</v>
      </c>
      <c r="N45" s="9">
        <v>5326.1367341150326</v>
      </c>
      <c r="O45" s="9">
        <v>6707.3178489151514</v>
      </c>
      <c r="P45" s="9">
        <v>5614.3854613029971</v>
      </c>
      <c r="Q45" s="9">
        <v>4935.2592385797534</v>
      </c>
      <c r="R45" s="9">
        <v>4650.7193961116673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3048.2535260157615</v>
      </c>
      <c r="D49" s="10">
        <v>1812.8082515283002</v>
      </c>
      <c r="E49" s="10">
        <v>3438.3360530610003</v>
      </c>
      <c r="F49" s="10">
        <v>3176.2447333695004</v>
      </c>
      <c r="G49" s="10">
        <v>3355.8988256352004</v>
      </c>
      <c r="H49" s="10">
        <v>4001.1649872611706</v>
      </c>
      <c r="I49" s="10">
        <v>4501.8728128998009</v>
      </c>
      <c r="J49" s="10">
        <v>4349.0399475861004</v>
      </c>
      <c r="K49" s="10">
        <v>7065.0060722280014</v>
      </c>
      <c r="L49" s="10">
        <v>7131.1704190856999</v>
      </c>
      <c r="M49" s="10">
        <v>5978.5515787994618</v>
      </c>
      <c r="N49" s="10">
        <v>5326.1367341150326</v>
      </c>
      <c r="O49" s="10">
        <v>6707.3178489151514</v>
      </c>
      <c r="P49" s="10">
        <v>5428.8623127487472</v>
      </c>
      <c r="Q49" s="10">
        <v>4935.2592385797534</v>
      </c>
      <c r="R49" s="10">
        <v>4471.5733829756273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43.980195153325738</v>
      </c>
      <c r="D51" s="10">
        <v>93.905680133916007</v>
      </c>
      <c r="E51" s="10">
        <v>32.223307239828003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185.52314855424973</v>
      </c>
      <c r="Q51" s="10">
        <v>0</v>
      </c>
      <c r="R51" s="10">
        <v>179.14601313604018</v>
      </c>
    </row>
    <row r="52" spans="1:18" ht="11.25" customHeight="1" x14ac:dyDescent="0.25">
      <c r="A52" s="53" t="s">
        <v>145</v>
      </c>
      <c r="B52" s="54" t="s">
        <v>144</v>
      </c>
      <c r="C52" s="79">
        <v>215434.28537463138</v>
      </c>
      <c r="D52" s="79">
        <v>214628.19185443188</v>
      </c>
      <c r="E52" s="79">
        <v>210395.26101758028</v>
      </c>
      <c r="F52" s="79">
        <v>213510.41180951707</v>
      </c>
      <c r="G52" s="79">
        <v>217697.35041495459</v>
      </c>
      <c r="H52" s="79">
        <v>211938.34141864971</v>
      </c>
      <c r="I52" s="79">
        <v>202112.16811205095</v>
      </c>
      <c r="J52" s="79">
        <v>203543.30494708358</v>
      </c>
      <c r="K52" s="79">
        <v>209016.69635434251</v>
      </c>
      <c r="L52" s="79">
        <v>191717.71254339622</v>
      </c>
      <c r="M52" s="79">
        <v>206204.06922414515</v>
      </c>
      <c r="N52" s="79">
        <v>172414.30532657658</v>
      </c>
      <c r="O52" s="79">
        <v>165178.43257749523</v>
      </c>
      <c r="P52" s="79">
        <v>165787.36132572364</v>
      </c>
      <c r="Q52" s="79">
        <v>152625.91025137482</v>
      </c>
      <c r="R52" s="79">
        <v>154383.17341337597</v>
      </c>
    </row>
    <row r="53" spans="1:18" ht="11.25" customHeight="1" x14ac:dyDescent="0.25">
      <c r="A53" s="56" t="s">
        <v>143</v>
      </c>
      <c r="B53" s="57" t="s">
        <v>142</v>
      </c>
      <c r="C53" s="8">
        <v>198340.86369132437</v>
      </c>
      <c r="D53" s="8">
        <v>200003.82819819695</v>
      </c>
      <c r="E53" s="8">
        <v>197302.30217610108</v>
      </c>
      <c r="F53" s="8">
        <v>198623.08687319802</v>
      </c>
      <c r="G53" s="8">
        <v>202661.93362451775</v>
      </c>
      <c r="H53" s="8">
        <v>197289.9928218688</v>
      </c>
      <c r="I53" s="8">
        <v>186746.37745262915</v>
      </c>
      <c r="J53" s="8">
        <v>188414.59373913886</v>
      </c>
      <c r="K53" s="8">
        <v>195427.5762571193</v>
      </c>
      <c r="L53" s="8">
        <v>180657.79208882857</v>
      </c>
      <c r="M53" s="8">
        <v>195484.39636781198</v>
      </c>
      <c r="N53" s="8">
        <v>162266.02390476601</v>
      </c>
      <c r="O53" s="8">
        <v>153783.84055734734</v>
      </c>
      <c r="P53" s="8">
        <v>152027.05102716366</v>
      </c>
      <c r="Q53" s="8">
        <v>138767.83249365288</v>
      </c>
      <c r="R53" s="8">
        <v>141986.22395872403</v>
      </c>
    </row>
    <row r="54" spans="1:18" ht="11.25" customHeight="1" x14ac:dyDescent="0.25">
      <c r="A54" s="56" t="s">
        <v>141</v>
      </c>
      <c r="B54" s="57" t="s">
        <v>140</v>
      </c>
      <c r="C54" s="8">
        <v>17093.42168330698</v>
      </c>
      <c r="D54" s="8">
        <v>14624.363656234946</v>
      </c>
      <c r="E54" s="8">
        <v>13092.958841479202</v>
      </c>
      <c r="F54" s="8">
        <v>14887.324936319041</v>
      </c>
      <c r="G54" s="8">
        <v>15035.416790436866</v>
      </c>
      <c r="H54" s="8">
        <v>14648.348596780899</v>
      </c>
      <c r="I54" s="8">
        <v>15365.790659421797</v>
      </c>
      <c r="J54" s="8">
        <v>15128.711207944707</v>
      </c>
      <c r="K54" s="8">
        <v>13589.120097223202</v>
      </c>
      <c r="L54" s="8">
        <v>11059.92045456768</v>
      </c>
      <c r="M54" s="8">
        <v>10719.672856333167</v>
      </c>
      <c r="N54" s="8">
        <v>10148.28142181055</v>
      </c>
      <c r="O54" s="8">
        <v>11394.592020147886</v>
      </c>
      <c r="P54" s="8">
        <v>13760.310298559965</v>
      </c>
      <c r="Q54" s="8">
        <v>13858.077757721952</v>
      </c>
      <c r="R54" s="8">
        <v>12396.949454651945</v>
      </c>
    </row>
    <row r="55" spans="1:18" ht="11.25" customHeight="1" x14ac:dyDescent="0.25">
      <c r="A55" s="59" t="s">
        <v>139</v>
      </c>
      <c r="B55" s="60" t="s">
        <v>138</v>
      </c>
      <c r="C55" s="9">
        <v>1878.7416398884297</v>
      </c>
      <c r="D55" s="9">
        <v>1612.7251567597439</v>
      </c>
      <c r="E55" s="9">
        <v>1323.93649824</v>
      </c>
      <c r="F55" s="9">
        <v>1317.24375943824</v>
      </c>
      <c r="G55" s="9">
        <v>1189.450463631264</v>
      </c>
      <c r="H55" s="9">
        <v>1271.3495843937726</v>
      </c>
      <c r="I55" s="9">
        <v>1341.2102446105919</v>
      </c>
      <c r="J55" s="9">
        <v>1329.1584815255039</v>
      </c>
      <c r="K55" s="9">
        <v>1305.7188940799999</v>
      </c>
      <c r="L55" s="9">
        <v>1195.28098925328</v>
      </c>
      <c r="M55" s="9">
        <v>1228.6352920821882</v>
      </c>
      <c r="N55" s="9">
        <v>1181.1343167534164</v>
      </c>
      <c r="O55" s="9">
        <v>1169.0520032090644</v>
      </c>
      <c r="P55" s="9">
        <v>1173.1845558290236</v>
      </c>
      <c r="Q55" s="9">
        <v>1142.258347392421</v>
      </c>
      <c r="R55" s="9">
        <v>939.78945257845498</v>
      </c>
    </row>
    <row r="56" spans="1:18" ht="11.25" customHeight="1" x14ac:dyDescent="0.25">
      <c r="A56" s="59" t="s">
        <v>137</v>
      </c>
      <c r="B56" s="60" t="s">
        <v>136</v>
      </c>
      <c r="C56" s="9">
        <v>15214.68004341855</v>
      </c>
      <c r="D56" s="9">
        <v>13011.638499475201</v>
      </c>
      <c r="E56" s="9">
        <v>11769.022343239201</v>
      </c>
      <c r="F56" s="9">
        <v>13570.081176880798</v>
      </c>
      <c r="G56" s="9">
        <v>13845.966326805599</v>
      </c>
      <c r="H56" s="9">
        <v>13376.999012387127</v>
      </c>
      <c r="I56" s="9">
        <v>14024.5804148112</v>
      </c>
      <c r="J56" s="9">
        <v>13799.552726419202</v>
      </c>
      <c r="K56" s="9">
        <v>12283.401203143201</v>
      </c>
      <c r="L56" s="9">
        <v>9864.6394653143998</v>
      </c>
      <c r="M56" s="9">
        <v>9491.0375642509789</v>
      </c>
      <c r="N56" s="9">
        <v>8967.1471050571326</v>
      </c>
      <c r="O56" s="9">
        <v>10225.540016938823</v>
      </c>
      <c r="P56" s="9">
        <v>12587.125742730943</v>
      </c>
      <c r="Q56" s="9">
        <v>12715.819410329532</v>
      </c>
      <c r="R56" s="9">
        <v>11457.16000207349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801.1357479643508</v>
      </c>
      <c r="D59" s="79">
        <v>3102.1355456047804</v>
      </c>
      <c r="E59" s="79">
        <v>3883.0124908799999</v>
      </c>
      <c r="F59" s="79">
        <v>4017.0870013160884</v>
      </c>
      <c r="G59" s="79">
        <v>3245.889464783676</v>
      </c>
      <c r="H59" s="79">
        <v>3276.0245280089966</v>
      </c>
      <c r="I59" s="79">
        <v>2672.4231649894682</v>
      </c>
      <c r="J59" s="79">
        <v>2826.0698175305997</v>
      </c>
      <c r="K59" s="79">
        <v>2384.1600552933478</v>
      </c>
      <c r="L59" s="79">
        <v>2417.5311498465485</v>
      </c>
      <c r="M59" s="79">
        <v>1913.1791047076738</v>
      </c>
      <c r="N59" s="79">
        <v>3569.122700000009</v>
      </c>
      <c r="O59" s="79">
        <v>3821.480478502202</v>
      </c>
      <c r="P59" s="79">
        <v>2586.1928899993686</v>
      </c>
      <c r="Q59" s="79">
        <v>3743.6078424200086</v>
      </c>
      <c r="R59" s="79">
        <v>4377.4237090912402</v>
      </c>
    </row>
    <row r="60" spans="1:18" ht="11.25" customHeight="1" x14ac:dyDescent="0.25">
      <c r="A60" s="56" t="s">
        <v>130</v>
      </c>
      <c r="B60" s="57" t="s">
        <v>129</v>
      </c>
      <c r="C60" s="8">
        <v>210.49596884858985</v>
      </c>
      <c r="D60" s="8">
        <v>2069.7487668000003</v>
      </c>
      <c r="E60" s="8">
        <v>2758.8667392000002</v>
      </c>
      <c r="F60" s="8">
        <v>2861.8434159915605</v>
      </c>
      <c r="G60" s="8">
        <v>2122.64398952892</v>
      </c>
      <c r="H60" s="8">
        <v>2114.8273198260868</v>
      </c>
      <c r="I60" s="8">
        <v>1483.0096568601602</v>
      </c>
      <c r="J60" s="8">
        <v>1530.3079364601599</v>
      </c>
      <c r="K60" s="8">
        <v>996.25611643271986</v>
      </c>
      <c r="L60" s="8">
        <v>914.83188861636017</v>
      </c>
      <c r="M60" s="8">
        <v>348.7769999999997</v>
      </c>
      <c r="N60" s="8">
        <v>1903.7590000000055</v>
      </c>
      <c r="O60" s="8">
        <v>1903.7586664726718</v>
      </c>
      <c r="P60" s="8">
        <v>626.19699999999887</v>
      </c>
      <c r="Q60" s="8">
        <v>1223.5082501054339</v>
      </c>
      <c r="R60" s="8">
        <v>1070.3550000000018</v>
      </c>
    </row>
    <row r="61" spans="1:18" ht="11.25" customHeight="1" x14ac:dyDescent="0.25">
      <c r="A61" s="56" t="s">
        <v>128</v>
      </c>
      <c r="B61" s="57" t="s">
        <v>127</v>
      </c>
      <c r="C61" s="8">
        <v>590.63977911576092</v>
      </c>
      <c r="D61" s="8">
        <v>1032.3867788047801</v>
      </c>
      <c r="E61" s="8">
        <v>1124.1457516800001</v>
      </c>
      <c r="F61" s="8">
        <v>1155.2435853245281</v>
      </c>
      <c r="G61" s="8">
        <v>1123.2454752547562</v>
      </c>
      <c r="H61" s="8">
        <v>1161.1972081829092</v>
      </c>
      <c r="I61" s="8">
        <v>1189.413508129308</v>
      </c>
      <c r="J61" s="8">
        <v>1295.7618810704403</v>
      </c>
      <c r="K61" s="8">
        <v>1387.9039388606282</v>
      </c>
      <c r="L61" s="8">
        <v>1502.6992612301879</v>
      </c>
      <c r="M61" s="8">
        <v>1564.402104707674</v>
      </c>
      <c r="N61" s="8">
        <v>1665.363700000004</v>
      </c>
      <c r="O61" s="8">
        <v>1917.7218120295299</v>
      </c>
      <c r="P61" s="8">
        <v>1959.9958899993699</v>
      </c>
      <c r="Q61" s="8">
        <v>2520.0995923145747</v>
      </c>
      <c r="R61" s="8">
        <v>3307.0687090912379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6046.9513533476402</v>
      </c>
      <c r="D64" s="81">
        <v>6255.7413689643126</v>
      </c>
      <c r="E64" s="81">
        <v>6847.0045896184547</v>
      </c>
      <c r="F64" s="81">
        <v>7854.0542550984947</v>
      </c>
      <c r="G64" s="81">
        <v>8894.3292829232632</v>
      </c>
      <c r="H64" s="81">
        <v>11200.404651356781</v>
      </c>
      <c r="I64" s="81">
        <v>11889.229574535191</v>
      </c>
      <c r="J64" s="81">
        <v>12243.455853883632</v>
      </c>
      <c r="K64" s="81">
        <v>16904.160914419514</v>
      </c>
      <c r="L64" s="81">
        <v>18746.36192407817</v>
      </c>
      <c r="M64" s="81">
        <v>21839.47188207326</v>
      </c>
      <c r="N64" s="81">
        <v>22080.414453212725</v>
      </c>
      <c r="O64" s="81">
        <v>23654.80614304982</v>
      </c>
      <c r="P64" s="81">
        <v>28612.30630919939</v>
      </c>
      <c r="Q64" s="81">
        <v>33420.728240812488</v>
      </c>
      <c r="R64" s="81">
        <v>39639.464496754917</v>
      </c>
    </row>
    <row r="65" spans="1:18" ht="11.25" customHeight="1" x14ac:dyDescent="0.25">
      <c r="A65" s="71" t="s">
        <v>123</v>
      </c>
      <c r="B65" s="72" t="s">
        <v>122</v>
      </c>
      <c r="C65" s="82">
        <v>3089.8557629750298</v>
      </c>
      <c r="D65" s="82">
        <v>2967.88133440512</v>
      </c>
      <c r="E65" s="82">
        <v>3304.10618705664</v>
      </c>
      <c r="F65" s="82">
        <v>3808.579969111679</v>
      </c>
      <c r="G65" s="82">
        <v>4375.60470393984</v>
      </c>
      <c r="H65" s="82">
        <v>6282.9449265898675</v>
      </c>
      <c r="I65" s="82">
        <v>6423.9291864115194</v>
      </c>
      <c r="J65" s="82">
        <v>6040.1775352665609</v>
      </c>
      <c r="K65" s="82">
        <v>9262.0711213228806</v>
      </c>
      <c r="L65" s="82">
        <v>9990.2632722278377</v>
      </c>
      <c r="M65" s="82">
        <v>12471.3143187776</v>
      </c>
      <c r="N65" s="82">
        <v>12857.88504389682</v>
      </c>
      <c r="O65" s="82">
        <v>14567.572095474414</v>
      </c>
      <c r="P65" s="82">
        <v>19133.2246124003</v>
      </c>
      <c r="Q65" s="82">
        <v>22906.352737924473</v>
      </c>
      <c r="R65" s="82">
        <v>28589.901868817378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1851.5954449507233</v>
      </c>
      <c r="D67" s="82">
        <v>2067.4242049471923</v>
      </c>
      <c r="E67" s="82">
        <v>2194.7528609107922</v>
      </c>
      <c r="F67" s="82">
        <v>2585.4563023248961</v>
      </c>
      <c r="G67" s="82">
        <v>3103.2088913629445</v>
      </c>
      <c r="H67" s="82">
        <v>3356.0502876148184</v>
      </c>
      <c r="I67" s="82">
        <v>3416.3965114821362</v>
      </c>
      <c r="J67" s="82">
        <v>3632.6689639269125</v>
      </c>
      <c r="K67" s="82">
        <v>3686.2944916870815</v>
      </c>
      <c r="L67" s="82">
        <v>3889.9614083344568</v>
      </c>
      <c r="M67" s="82">
        <v>4091.3932374036358</v>
      </c>
      <c r="N67" s="82">
        <v>4298.3866766154251</v>
      </c>
      <c r="O67" s="82">
        <v>4460.8209622817121</v>
      </c>
      <c r="P67" s="82">
        <v>4657.8699352220156</v>
      </c>
      <c r="Q67" s="82">
        <v>4867.372496949165</v>
      </c>
      <c r="R67" s="82">
        <v>5148.9983364211857</v>
      </c>
    </row>
    <row r="68" spans="1:18" ht="11.25" customHeight="1" x14ac:dyDescent="0.25">
      <c r="A68" s="71" t="s">
        <v>117</v>
      </c>
      <c r="B68" s="72" t="s">
        <v>116</v>
      </c>
      <c r="C68" s="82">
        <v>1105.5001454218866</v>
      </c>
      <c r="D68" s="82">
        <v>1220.4358296119999</v>
      </c>
      <c r="E68" s="82">
        <v>1340.1740390760001</v>
      </c>
      <c r="F68" s="82">
        <v>1415.5562426399999</v>
      </c>
      <c r="G68" s="82">
        <v>1367.8083844559999</v>
      </c>
      <c r="H68" s="82">
        <v>1358.2045508228455</v>
      </c>
      <c r="I68" s="82">
        <v>1513.9317237839998</v>
      </c>
      <c r="J68" s="82">
        <v>1536.9734007720003</v>
      </c>
      <c r="K68" s="82">
        <v>1590.203706084</v>
      </c>
      <c r="L68" s="82">
        <v>1937.2882537799999</v>
      </c>
      <c r="M68" s="82">
        <v>1865.8941473067655</v>
      </c>
      <c r="N68" s="82">
        <v>1773.300912262375</v>
      </c>
      <c r="O68" s="82">
        <v>1973.3004708162505</v>
      </c>
      <c r="P68" s="82">
        <v>1787.0993652341308</v>
      </c>
      <c r="Q68" s="82">
        <v>2184.6004165387812</v>
      </c>
      <c r="R68" s="82">
        <v>3135.3999763179854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7.9715025750240009</v>
      </c>
      <c r="F69" s="82">
        <v>44.461741021920005</v>
      </c>
      <c r="G69" s="82">
        <v>47.707303164480003</v>
      </c>
      <c r="H69" s="82">
        <v>203.20488632924929</v>
      </c>
      <c r="I69" s="82">
        <v>534.972152857536</v>
      </c>
      <c r="J69" s="82">
        <v>1033.6359539181601</v>
      </c>
      <c r="K69" s="82">
        <v>2365.5915953255517</v>
      </c>
      <c r="L69" s="82">
        <v>2928.8489897358722</v>
      </c>
      <c r="M69" s="82">
        <v>3410.8701785852581</v>
      </c>
      <c r="N69" s="82">
        <v>3150.8418204381055</v>
      </c>
      <c r="O69" s="82">
        <v>2653.1126144774444</v>
      </c>
      <c r="P69" s="82">
        <v>3034.1123963429486</v>
      </c>
      <c r="Q69" s="82">
        <v>3462.402589400067</v>
      </c>
      <c r="R69" s="82">
        <v>2765.1643151983644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126.66673525193964</v>
      </c>
      <c r="I70" s="83">
        <v>141.967510259904</v>
      </c>
      <c r="J70" s="83">
        <v>228.84055825017603</v>
      </c>
      <c r="K70" s="83">
        <v>311.55846263524802</v>
      </c>
      <c r="L70" s="83">
        <v>482.4108238279681</v>
      </c>
      <c r="M70" s="83">
        <v>951.55230674889549</v>
      </c>
      <c r="N70" s="83">
        <v>983.7752065844038</v>
      </c>
      <c r="O70" s="83">
        <v>1168.0690458932718</v>
      </c>
      <c r="P70" s="83">
        <v>1238.3034714551129</v>
      </c>
      <c r="Q70" s="83">
        <v>1226.8929941007752</v>
      </c>
      <c r="R70" s="83">
        <v>1198.4313898454809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7.9715025750240009</v>
      </c>
      <c r="F71" s="83">
        <v>44.461741021920005</v>
      </c>
      <c r="G71" s="83">
        <v>47.707303164480003</v>
      </c>
      <c r="H71" s="83">
        <v>76.538151077309649</v>
      </c>
      <c r="I71" s="83">
        <v>393.00464259763203</v>
      </c>
      <c r="J71" s="83">
        <v>804.79539566798405</v>
      </c>
      <c r="K71" s="83">
        <v>2054.0331326903038</v>
      </c>
      <c r="L71" s="83">
        <v>2446.438165907904</v>
      </c>
      <c r="M71" s="83">
        <v>2459.3178718363624</v>
      </c>
      <c r="N71" s="83">
        <v>2167.0666138537017</v>
      </c>
      <c r="O71" s="83">
        <v>1485.0435685841726</v>
      </c>
      <c r="P71" s="83">
        <v>1795.8089248878357</v>
      </c>
      <c r="Q71" s="83">
        <v>2235.5095952992915</v>
      </c>
      <c r="R71" s="83">
        <v>1566.7329253528837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190392.99037653502</v>
      </c>
      <c r="D2" s="78">
        <v>198135.64924410798</v>
      </c>
      <c r="E2" s="78">
        <v>196072.36125671337</v>
      </c>
      <c r="F2" s="78">
        <v>208978.57699718146</v>
      </c>
      <c r="G2" s="78">
        <v>200696.0821257905</v>
      </c>
      <c r="H2" s="78">
        <v>203336.07949395414</v>
      </c>
      <c r="I2" s="78">
        <v>211730.0673049883</v>
      </c>
      <c r="J2" s="78">
        <v>208500.08649345621</v>
      </c>
      <c r="K2" s="78">
        <v>201490.8709266049</v>
      </c>
      <c r="L2" s="78">
        <v>176645.05813738558</v>
      </c>
      <c r="M2" s="78">
        <v>180331.12337025584</v>
      </c>
      <c r="N2" s="78">
        <v>170205.68850642513</v>
      </c>
      <c r="O2" s="78">
        <v>186731.13267454054</v>
      </c>
      <c r="P2" s="78">
        <v>172397.61941955381</v>
      </c>
      <c r="Q2" s="78">
        <v>147696.81056432569</v>
      </c>
      <c r="R2" s="78">
        <v>124983.51436370294</v>
      </c>
    </row>
    <row r="3" spans="1:18" ht="11.25" customHeight="1" x14ac:dyDescent="0.25">
      <c r="A3" s="53" t="s">
        <v>242</v>
      </c>
      <c r="B3" s="54" t="s">
        <v>241</v>
      </c>
      <c r="C3" s="79">
        <v>112582.71951122191</v>
      </c>
      <c r="D3" s="79">
        <v>123692.59496417473</v>
      </c>
      <c r="E3" s="79">
        <v>120427.05883065502</v>
      </c>
      <c r="F3" s="79">
        <v>130952.96436907396</v>
      </c>
      <c r="G3" s="79">
        <v>119562.50853920895</v>
      </c>
      <c r="H3" s="79">
        <v>123453.39725403891</v>
      </c>
      <c r="I3" s="79">
        <v>136390.22686098688</v>
      </c>
      <c r="J3" s="79">
        <v>125257.06681642836</v>
      </c>
      <c r="K3" s="79">
        <v>114182.05443216501</v>
      </c>
      <c r="L3" s="79">
        <v>94172.546991417039</v>
      </c>
      <c r="M3" s="79">
        <v>97594.847127583344</v>
      </c>
      <c r="N3" s="79">
        <v>99510.780972368491</v>
      </c>
      <c r="O3" s="79">
        <v>130435.59234845059</v>
      </c>
      <c r="P3" s="79">
        <v>118793.28774659956</v>
      </c>
      <c r="Q3" s="79">
        <v>90791.422609586531</v>
      </c>
      <c r="R3" s="79">
        <v>69185.300305936908</v>
      </c>
    </row>
    <row r="4" spans="1:18" ht="11.25" customHeight="1" x14ac:dyDescent="0.25">
      <c r="A4" s="56" t="s">
        <v>240</v>
      </c>
      <c r="B4" s="57" t="s">
        <v>239</v>
      </c>
      <c r="C4" s="8">
        <v>112582.71951122191</v>
      </c>
      <c r="D4" s="8">
        <v>123692.59496417473</v>
      </c>
      <c r="E4" s="8">
        <v>120427.05883065502</v>
      </c>
      <c r="F4" s="8">
        <v>130952.96436907396</v>
      </c>
      <c r="G4" s="8">
        <v>119562.50853920895</v>
      </c>
      <c r="H4" s="8">
        <v>123453.39725403891</v>
      </c>
      <c r="I4" s="8">
        <v>136390.22686098688</v>
      </c>
      <c r="J4" s="8">
        <v>125257.06681642836</v>
      </c>
      <c r="K4" s="8">
        <v>114182.05443216501</v>
      </c>
      <c r="L4" s="8">
        <v>94172.546991417039</v>
      </c>
      <c r="M4" s="8">
        <v>97594.847127583344</v>
      </c>
      <c r="N4" s="8">
        <v>99510.780972368491</v>
      </c>
      <c r="O4" s="8">
        <v>130435.59234845059</v>
      </c>
      <c r="P4" s="8">
        <v>118793.28774659956</v>
      </c>
      <c r="Q4" s="8">
        <v>90791.422609586531</v>
      </c>
      <c r="R4" s="8">
        <v>69185.300305936908</v>
      </c>
    </row>
    <row r="5" spans="1:18" ht="11.25" customHeight="1" x14ac:dyDescent="0.25">
      <c r="A5" s="59" t="s">
        <v>238</v>
      </c>
      <c r="B5" s="60" t="s">
        <v>237</v>
      </c>
      <c r="C5" s="9">
        <v>112582.71951122191</v>
      </c>
      <c r="D5" s="9">
        <v>123692.59496417473</v>
      </c>
      <c r="E5" s="9">
        <v>120427.05883065502</v>
      </c>
      <c r="F5" s="9">
        <v>130952.96436907396</v>
      </c>
      <c r="G5" s="9">
        <v>119562.50853920895</v>
      </c>
      <c r="H5" s="9">
        <v>123453.39725403891</v>
      </c>
      <c r="I5" s="9">
        <v>136390.22686098688</v>
      </c>
      <c r="J5" s="9">
        <v>125257.06681642836</v>
      </c>
      <c r="K5" s="9">
        <v>114182.05443216501</v>
      </c>
      <c r="L5" s="9">
        <v>94172.546991417039</v>
      </c>
      <c r="M5" s="9">
        <v>97594.847127583344</v>
      </c>
      <c r="N5" s="9">
        <v>99510.780972368491</v>
      </c>
      <c r="O5" s="9">
        <v>130435.59234845059</v>
      </c>
      <c r="P5" s="9">
        <v>118793.28774659956</v>
      </c>
      <c r="Q5" s="9">
        <v>90791.422609586531</v>
      </c>
      <c r="R5" s="9">
        <v>69185.300305936908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112582.71951122191</v>
      </c>
      <c r="D8" s="10">
        <v>123692.59496417473</v>
      </c>
      <c r="E8" s="10">
        <v>120427.05883065502</v>
      </c>
      <c r="F8" s="10">
        <v>130952.96436907396</v>
      </c>
      <c r="G8" s="10">
        <v>119562.50853920895</v>
      </c>
      <c r="H8" s="10">
        <v>123453.39725403891</v>
      </c>
      <c r="I8" s="10">
        <v>136390.22686098688</v>
      </c>
      <c r="J8" s="10">
        <v>125257.06681642836</v>
      </c>
      <c r="K8" s="10">
        <v>114182.05443216501</v>
      </c>
      <c r="L8" s="10">
        <v>94172.546991417039</v>
      </c>
      <c r="M8" s="10">
        <v>97594.847127583344</v>
      </c>
      <c r="N8" s="10">
        <v>99510.780972368491</v>
      </c>
      <c r="O8" s="10">
        <v>130435.59234845059</v>
      </c>
      <c r="P8" s="10">
        <v>118793.28774659956</v>
      </c>
      <c r="Q8" s="10">
        <v>90791.422609586531</v>
      </c>
      <c r="R8" s="10">
        <v>69185.300305936908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4668.9363155890178</v>
      </c>
      <c r="D21" s="79">
        <v>4327.1319278382853</v>
      </c>
      <c r="E21" s="79">
        <v>2223.9182164741924</v>
      </c>
      <c r="F21" s="79">
        <v>2688.2046814116607</v>
      </c>
      <c r="G21" s="79">
        <v>2873.5707907949404</v>
      </c>
      <c r="H21" s="79">
        <v>3419.4197171200613</v>
      </c>
      <c r="I21" s="79">
        <v>3417.4804560407642</v>
      </c>
      <c r="J21" s="79">
        <v>3010.1127816371045</v>
      </c>
      <c r="K21" s="79">
        <v>4399.434501647761</v>
      </c>
      <c r="L21" s="79">
        <v>4378.9083211304287</v>
      </c>
      <c r="M21" s="79">
        <v>2776.0693259646705</v>
      </c>
      <c r="N21" s="79">
        <v>1575.5136317215242</v>
      </c>
      <c r="O21" s="79">
        <v>1812.2656825017082</v>
      </c>
      <c r="P21" s="79">
        <v>1181.2171857355852</v>
      </c>
      <c r="Q21" s="79">
        <v>979.32220018974192</v>
      </c>
      <c r="R21" s="79">
        <v>1148.4732284705015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4668.9363155890178</v>
      </c>
      <c r="D30" s="8">
        <v>4327.1319278382853</v>
      </c>
      <c r="E30" s="8">
        <v>2223.9182164741924</v>
      </c>
      <c r="F30" s="8">
        <v>2688.2046814116607</v>
      </c>
      <c r="G30" s="8">
        <v>2873.5707907949404</v>
      </c>
      <c r="H30" s="8">
        <v>3419.4197171200613</v>
      </c>
      <c r="I30" s="8">
        <v>3417.4804560407642</v>
      </c>
      <c r="J30" s="8">
        <v>3010.1127816371045</v>
      </c>
      <c r="K30" s="8">
        <v>4399.434501647761</v>
      </c>
      <c r="L30" s="8">
        <v>4378.9083211304287</v>
      </c>
      <c r="M30" s="8">
        <v>2776.0693259646705</v>
      </c>
      <c r="N30" s="8">
        <v>1575.5136317215242</v>
      </c>
      <c r="O30" s="8">
        <v>1812.2656825017082</v>
      </c>
      <c r="P30" s="8">
        <v>1181.2171857355852</v>
      </c>
      <c r="Q30" s="8">
        <v>979.32220018974192</v>
      </c>
      <c r="R30" s="8">
        <v>1148.4732284705015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49.344207562787474</v>
      </c>
      <c r="D34" s="9">
        <v>0</v>
      </c>
      <c r="E34" s="9">
        <v>0</v>
      </c>
      <c r="F34" s="9">
        <v>0</v>
      </c>
      <c r="G34" s="9">
        <v>0</v>
      </c>
      <c r="H34" s="9">
        <v>8.8971013455117944</v>
      </c>
      <c r="I34" s="9">
        <v>11.888418600000001</v>
      </c>
      <c r="J34" s="9">
        <v>11.888418600000001</v>
      </c>
      <c r="K34" s="9">
        <v>14.530289400000003</v>
      </c>
      <c r="L34" s="9">
        <v>14.530236562584001</v>
      </c>
      <c r="M34" s="9">
        <v>14.512995447397603</v>
      </c>
      <c r="N34" s="9">
        <v>37.73381162958723</v>
      </c>
      <c r="O34" s="9">
        <v>52.183690857724102</v>
      </c>
      <c r="P34" s="9">
        <v>20.318192857647627</v>
      </c>
      <c r="Q34" s="9">
        <v>31.92860652673814</v>
      </c>
      <c r="R34" s="9">
        <v>26.12339019024035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607.17549305933528</v>
      </c>
      <c r="D43" s="9">
        <v>197.00381096931602</v>
      </c>
      <c r="E43" s="9">
        <v>162.25668938512803</v>
      </c>
      <c r="F43" s="9">
        <v>149.53630694230802</v>
      </c>
      <c r="G43" s="9">
        <v>375.08227779906002</v>
      </c>
      <c r="H43" s="9">
        <v>308.33014662887786</v>
      </c>
      <c r="I43" s="9">
        <v>362.36229867068403</v>
      </c>
      <c r="J43" s="9">
        <v>219.34113325675202</v>
      </c>
      <c r="K43" s="9">
        <v>209.72347985581203</v>
      </c>
      <c r="L43" s="9">
        <v>187.69571691624</v>
      </c>
      <c r="M43" s="9">
        <v>226.96822880201</v>
      </c>
      <c r="N43" s="9">
        <v>199.18086138768064</v>
      </c>
      <c r="O43" s="9">
        <v>188.06576705198327</v>
      </c>
      <c r="P43" s="9">
        <v>295.36249617270391</v>
      </c>
      <c r="Q43" s="9">
        <v>371.53747594843708</v>
      </c>
      <c r="R43" s="9">
        <v>339.89657236328486</v>
      </c>
    </row>
    <row r="44" spans="1:18" ht="11.25" customHeight="1" x14ac:dyDescent="0.25">
      <c r="A44" s="59" t="s">
        <v>161</v>
      </c>
      <c r="B44" s="60" t="s">
        <v>160</v>
      </c>
      <c r="C44" s="9">
        <v>4012.4166149668949</v>
      </c>
      <c r="D44" s="9">
        <v>4130.1281168689693</v>
      </c>
      <c r="E44" s="9">
        <v>2061.6615270890643</v>
      </c>
      <c r="F44" s="9">
        <v>2538.6683744693523</v>
      </c>
      <c r="G44" s="9">
        <v>2498.4885129958802</v>
      </c>
      <c r="H44" s="9">
        <v>3102.1924691456716</v>
      </c>
      <c r="I44" s="9">
        <v>3043.2297387700801</v>
      </c>
      <c r="J44" s="9">
        <v>2189.0151182099521</v>
      </c>
      <c r="K44" s="9">
        <v>3151.7908638558483</v>
      </c>
      <c r="L44" s="9">
        <v>2514.0362478845045</v>
      </c>
      <c r="M44" s="9">
        <v>1839.023423114098</v>
      </c>
      <c r="N44" s="9">
        <v>1179.5763635462604</v>
      </c>
      <c r="O44" s="9">
        <v>1204.3437890060491</v>
      </c>
      <c r="P44" s="9">
        <v>696.59975512778271</v>
      </c>
      <c r="Q44" s="9">
        <v>575.85611771456661</v>
      </c>
      <c r="R44" s="9">
        <v>653.25575469179694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589.86811157040006</v>
      </c>
      <c r="K45" s="9">
        <v>1023.3898685361</v>
      </c>
      <c r="L45" s="9">
        <v>1662.6461197671001</v>
      </c>
      <c r="M45" s="9">
        <v>695.56467860116516</v>
      </c>
      <c r="N45" s="9">
        <v>159.02259515799602</v>
      </c>
      <c r="O45" s="9">
        <v>367.67243558595158</v>
      </c>
      <c r="P45" s="9">
        <v>168.93674157745085</v>
      </c>
      <c r="Q45" s="9">
        <v>0</v>
      </c>
      <c r="R45" s="9">
        <v>129.19751122517928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589.86811157040006</v>
      </c>
      <c r="K49" s="10">
        <v>1023.3898685361</v>
      </c>
      <c r="L49" s="10">
        <v>1662.6461197671001</v>
      </c>
      <c r="M49" s="10">
        <v>695.56467860116516</v>
      </c>
      <c r="N49" s="10">
        <v>159.02259515799602</v>
      </c>
      <c r="O49" s="10">
        <v>367.67243558595158</v>
      </c>
      <c r="P49" s="10">
        <v>168.93674157745085</v>
      </c>
      <c r="Q49" s="10">
        <v>0</v>
      </c>
      <c r="R49" s="10">
        <v>129.19751122517928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72588.566865003639</v>
      </c>
      <c r="D52" s="79">
        <v>67293.287718134947</v>
      </c>
      <c r="E52" s="79">
        <v>69855.881464824168</v>
      </c>
      <c r="F52" s="79">
        <v>71728.438067659721</v>
      </c>
      <c r="G52" s="79">
        <v>75416.855439442981</v>
      </c>
      <c r="H52" s="79">
        <v>73633.083394786168</v>
      </c>
      <c r="I52" s="79">
        <v>69638.089838488915</v>
      </c>
      <c r="J52" s="79">
        <v>77888.668829231974</v>
      </c>
      <c r="K52" s="79">
        <v>80894.562059039919</v>
      </c>
      <c r="L52" s="79">
        <v>76009.322302713786</v>
      </c>
      <c r="M52" s="79">
        <v>78391.819916707827</v>
      </c>
      <c r="N52" s="79">
        <v>65897.080602335074</v>
      </c>
      <c r="O52" s="79">
        <v>50935.793765086019</v>
      </c>
      <c r="P52" s="79">
        <v>50371.624387218646</v>
      </c>
      <c r="Q52" s="79">
        <v>52734.491702138606</v>
      </c>
      <c r="R52" s="79">
        <v>50800.600729295526</v>
      </c>
    </row>
    <row r="53" spans="1:18" ht="11.25" customHeight="1" x14ac:dyDescent="0.25">
      <c r="A53" s="56" t="s">
        <v>143</v>
      </c>
      <c r="B53" s="57" t="s">
        <v>142</v>
      </c>
      <c r="C53" s="8">
        <v>63518.169265003635</v>
      </c>
      <c r="D53" s="8">
        <v>61168.287733556659</v>
      </c>
      <c r="E53" s="8">
        <v>63954.577226810565</v>
      </c>
      <c r="F53" s="8">
        <v>62601.446853739726</v>
      </c>
      <c r="G53" s="8">
        <v>65919.859801884813</v>
      </c>
      <c r="H53" s="8">
        <v>64371.001394786152</v>
      </c>
      <c r="I53" s="8">
        <v>60605.442301048919</v>
      </c>
      <c r="J53" s="8">
        <v>68982.819048955163</v>
      </c>
      <c r="K53" s="8">
        <v>73112.012615039916</v>
      </c>
      <c r="L53" s="8">
        <v>69444.931084700685</v>
      </c>
      <c r="M53" s="8">
        <v>72856.116316707819</v>
      </c>
      <c r="N53" s="8">
        <v>60347.779802335062</v>
      </c>
      <c r="O53" s="8">
        <v>43920.345365086025</v>
      </c>
      <c r="P53" s="8">
        <v>41754.332387218637</v>
      </c>
      <c r="Q53" s="8">
        <v>44233.521550777223</v>
      </c>
      <c r="R53" s="8">
        <v>43337.298467057873</v>
      </c>
    </row>
    <row r="54" spans="1:18" ht="11.25" customHeight="1" x14ac:dyDescent="0.25">
      <c r="A54" s="56" t="s">
        <v>141</v>
      </c>
      <c r="B54" s="57" t="s">
        <v>140</v>
      </c>
      <c r="C54" s="8">
        <v>9070.3975999999893</v>
      </c>
      <c r="D54" s="8">
        <v>6124.9999845782877</v>
      </c>
      <c r="E54" s="8">
        <v>5901.3042380136003</v>
      </c>
      <c r="F54" s="8">
        <v>9126.9912139200005</v>
      </c>
      <c r="G54" s="8">
        <v>9496.9956375581787</v>
      </c>
      <c r="H54" s="8">
        <v>9262.0820000000131</v>
      </c>
      <c r="I54" s="8">
        <v>9032.6475374400015</v>
      </c>
      <c r="J54" s="8">
        <v>8905.8497802768015</v>
      </c>
      <c r="K54" s="8">
        <v>7782.549444000002</v>
      </c>
      <c r="L54" s="8">
        <v>6564.3912180131047</v>
      </c>
      <c r="M54" s="8">
        <v>5535.7035999999989</v>
      </c>
      <c r="N54" s="8">
        <v>5549.3008000000036</v>
      </c>
      <c r="O54" s="8">
        <v>7015.4483999999966</v>
      </c>
      <c r="P54" s="8">
        <v>8617.2920000000013</v>
      </c>
      <c r="Q54" s="8">
        <v>8500.9701513613818</v>
      </c>
      <c r="R54" s="8">
        <v>7463.3022622376529</v>
      </c>
    </row>
    <row r="55" spans="1:18" ht="11.25" customHeight="1" x14ac:dyDescent="0.25">
      <c r="A55" s="59" t="s">
        <v>139</v>
      </c>
      <c r="B55" s="60" t="s">
        <v>138</v>
      </c>
      <c r="C55" s="9">
        <v>546.29759999999987</v>
      </c>
      <c r="D55" s="9">
        <v>484.04060857828796</v>
      </c>
      <c r="E55" s="9">
        <v>427.74190992000001</v>
      </c>
      <c r="F55" s="9">
        <v>418.44721391999997</v>
      </c>
      <c r="G55" s="9">
        <v>279.75042177177602</v>
      </c>
      <c r="H55" s="9">
        <v>377.62199999999939</v>
      </c>
      <c r="I55" s="9">
        <v>373.08909743999999</v>
      </c>
      <c r="J55" s="9">
        <v>384.24273263999999</v>
      </c>
      <c r="K55" s="9">
        <v>385.72988400000003</v>
      </c>
      <c r="L55" s="9">
        <v>437.93051401310402</v>
      </c>
      <c r="M55" s="9">
        <v>429.30359999999985</v>
      </c>
      <c r="N55" s="9">
        <v>434.32080000000087</v>
      </c>
      <c r="O55" s="9">
        <v>411.18840000000006</v>
      </c>
      <c r="P55" s="9">
        <v>394.27199999999931</v>
      </c>
      <c r="Q55" s="9">
        <v>365.05015136139269</v>
      </c>
      <c r="R55" s="9">
        <v>297.44226223765327</v>
      </c>
    </row>
    <row r="56" spans="1:18" ht="11.25" customHeight="1" x14ac:dyDescent="0.25">
      <c r="A56" s="59" t="s">
        <v>137</v>
      </c>
      <c r="B56" s="60" t="s">
        <v>136</v>
      </c>
      <c r="C56" s="9">
        <v>8524.0999999999894</v>
      </c>
      <c r="D56" s="9">
        <v>5640.9593759999998</v>
      </c>
      <c r="E56" s="9">
        <v>5473.5623280935997</v>
      </c>
      <c r="F56" s="9">
        <v>8708.5439999999999</v>
      </c>
      <c r="G56" s="9">
        <v>9217.2452157864009</v>
      </c>
      <c r="H56" s="9">
        <v>8884.4600000000137</v>
      </c>
      <c r="I56" s="9">
        <v>8659.5584400000007</v>
      </c>
      <c r="J56" s="9">
        <v>8521.6070476368022</v>
      </c>
      <c r="K56" s="9">
        <v>7396.8195600000008</v>
      </c>
      <c r="L56" s="9">
        <v>6126.4607040000001</v>
      </c>
      <c r="M56" s="9">
        <v>5106.3999999999996</v>
      </c>
      <c r="N56" s="9">
        <v>5114.9800000000023</v>
      </c>
      <c r="O56" s="9">
        <v>6604.2599999999966</v>
      </c>
      <c r="P56" s="9">
        <v>8223.0200000000023</v>
      </c>
      <c r="Q56" s="9">
        <v>8135.9199999999892</v>
      </c>
      <c r="R56" s="9">
        <v>7165.86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552.76768472047229</v>
      </c>
      <c r="D59" s="79">
        <v>2822.6346339600004</v>
      </c>
      <c r="E59" s="79">
        <v>3565.50274476</v>
      </c>
      <c r="F59" s="79">
        <v>3608.9698790360885</v>
      </c>
      <c r="G59" s="79">
        <v>2843.1473563436757</v>
      </c>
      <c r="H59" s="79">
        <v>2830.1791280089965</v>
      </c>
      <c r="I59" s="79">
        <v>2284.2701494717321</v>
      </c>
      <c r="J59" s="79">
        <v>2344.2380661587758</v>
      </c>
      <c r="K59" s="79">
        <v>2014.819933752216</v>
      </c>
      <c r="L59" s="79">
        <v>2084.2805221242843</v>
      </c>
      <c r="M59" s="79">
        <v>1568.3870000000013</v>
      </c>
      <c r="N59" s="79">
        <v>3222.3133000000089</v>
      </c>
      <c r="O59" s="79">
        <v>3547.4808785022024</v>
      </c>
      <c r="P59" s="79">
        <v>2051.4901000000036</v>
      </c>
      <c r="Q59" s="79">
        <v>3191.5740524108101</v>
      </c>
      <c r="R59" s="79">
        <v>3849.1401000000133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2069.7487668000003</v>
      </c>
      <c r="E60" s="8">
        <v>2758.8667392000002</v>
      </c>
      <c r="F60" s="8">
        <v>2861.8434159915605</v>
      </c>
      <c r="G60" s="8">
        <v>2122.64398952892</v>
      </c>
      <c r="H60" s="8">
        <v>2114.8273198260868</v>
      </c>
      <c r="I60" s="8">
        <v>1483.0096568601602</v>
      </c>
      <c r="J60" s="8">
        <v>1530.3079364601599</v>
      </c>
      <c r="K60" s="8">
        <v>996.25611643271986</v>
      </c>
      <c r="L60" s="8">
        <v>914.83188861636017</v>
      </c>
      <c r="M60" s="8">
        <v>348.7769999999997</v>
      </c>
      <c r="N60" s="8">
        <v>1903.7590000000055</v>
      </c>
      <c r="O60" s="8">
        <v>1903.7586664726718</v>
      </c>
      <c r="P60" s="8">
        <v>626.19699999999887</v>
      </c>
      <c r="Q60" s="8">
        <v>1223.5082501054339</v>
      </c>
      <c r="R60" s="8">
        <v>1070.3550000000018</v>
      </c>
    </row>
    <row r="61" spans="1:18" ht="11.25" customHeight="1" x14ac:dyDescent="0.25">
      <c r="A61" s="56" t="s">
        <v>128</v>
      </c>
      <c r="B61" s="57" t="s">
        <v>127</v>
      </c>
      <c r="C61" s="8">
        <v>552.76768472047229</v>
      </c>
      <c r="D61" s="8">
        <v>752.88586716000009</v>
      </c>
      <c r="E61" s="8">
        <v>806.63600556000006</v>
      </c>
      <c r="F61" s="8">
        <v>747.12646304452812</v>
      </c>
      <c r="G61" s="8">
        <v>720.50336681475619</v>
      </c>
      <c r="H61" s="8">
        <v>715.35180818290928</v>
      </c>
      <c r="I61" s="8">
        <v>801.26049261157209</v>
      </c>
      <c r="J61" s="8">
        <v>813.93012969861616</v>
      </c>
      <c r="K61" s="8">
        <v>1018.5638173194961</v>
      </c>
      <c r="L61" s="8">
        <v>1169.4486335079239</v>
      </c>
      <c r="M61" s="8">
        <v>1219.6100000000015</v>
      </c>
      <c r="N61" s="8">
        <v>1318.5543000000039</v>
      </c>
      <c r="O61" s="8">
        <v>1643.7222120295303</v>
      </c>
      <c r="P61" s="8">
        <v>1425.2931000000049</v>
      </c>
      <c r="Q61" s="8">
        <v>1968.0658023053759</v>
      </c>
      <c r="R61" s="8">
        <v>2778.7851000000114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3505.6995373043983</v>
      </c>
      <c r="D64" s="81">
        <v>4190.8050928800003</v>
      </c>
      <c r="E64" s="81">
        <v>4743.6745449599994</v>
      </c>
      <c r="F64" s="81">
        <v>5716.047650796575</v>
      </c>
      <c r="G64" s="81">
        <v>6745.1902025874479</v>
      </c>
      <c r="H64" s="81">
        <v>8925.5697498170848</v>
      </c>
      <c r="I64" s="81">
        <v>9071.5212087531836</v>
      </c>
      <c r="J64" s="81">
        <v>8639.1204657708968</v>
      </c>
      <c r="K64" s="81">
        <v>8989.722158755394</v>
      </c>
      <c r="L64" s="81">
        <v>9929.0138402444409</v>
      </c>
      <c r="M64" s="81">
        <v>10996.875800000036</v>
      </c>
      <c r="N64" s="81">
        <v>12107.584600000033</v>
      </c>
      <c r="O64" s="81">
        <v>13120.652501338795</v>
      </c>
      <c r="P64" s="81">
        <v>15297.849600000041</v>
      </c>
      <c r="Q64" s="81">
        <v>19353.798956238348</v>
      </c>
      <c r="R64" s="81">
        <v>24227.839800000082</v>
      </c>
    </row>
    <row r="65" spans="1:18" ht="11.25" customHeight="1" x14ac:dyDescent="0.25">
      <c r="A65" s="71" t="s">
        <v>123</v>
      </c>
      <c r="B65" s="72" t="s">
        <v>122</v>
      </c>
      <c r="C65" s="82">
        <v>755.10411573175713</v>
      </c>
      <c r="D65" s="82">
        <v>1111.344192</v>
      </c>
      <c r="E65" s="82">
        <v>1447.5609792</v>
      </c>
      <c r="F65" s="82">
        <v>1951.6504331116791</v>
      </c>
      <c r="G65" s="82">
        <v>2514.3591666412794</v>
      </c>
      <c r="H65" s="82">
        <v>4452.4486733453932</v>
      </c>
      <c r="I65" s="82">
        <v>4364.2505645625597</v>
      </c>
      <c r="J65" s="82">
        <v>3703.5404052998406</v>
      </c>
      <c r="K65" s="82">
        <v>3941.8931139033593</v>
      </c>
      <c r="L65" s="82">
        <v>4332.507714017278</v>
      </c>
      <c r="M65" s="82">
        <v>5278.3360000000166</v>
      </c>
      <c r="N65" s="82">
        <v>6313.5520000000297</v>
      </c>
      <c r="O65" s="82">
        <v>6962.3667802342661</v>
      </c>
      <c r="P65" s="82">
        <v>9146.5920000000242</v>
      </c>
      <c r="Q65" s="82">
        <v>12621.394580022934</v>
      </c>
      <c r="R65" s="82">
        <v>16441.040000000055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1723.9952642297853</v>
      </c>
      <c r="D67" s="82">
        <v>1936.4645008800003</v>
      </c>
      <c r="E67" s="82">
        <v>2055.5647257600003</v>
      </c>
      <c r="F67" s="82">
        <v>2448.0681350448963</v>
      </c>
      <c r="G67" s="82">
        <v>2962.6485204541686</v>
      </c>
      <c r="H67" s="82">
        <v>3214.520886133138</v>
      </c>
      <c r="I67" s="82">
        <v>3292.9705252866243</v>
      </c>
      <c r="J67" s="82">
        <v>3498.2525415670566</v>
      </c>
      <c r="K67" s="82">
        <v>3551.4142642480333</v>
      </c>
      <c r="L67" s="82">
        <v>3752.5793675151608</v>
      </c>
      <c r="M67" s="82">
        <v>3934.6398000000136</v>
      </c>
      <c r="N67" s="82">
        <v>4118.5326000000014</v>
      </c>
      <c r="O67" s="82">
        <v>4272.886051415473</v>
      </c>
      <c r="P67" s="82">
        <v>4452.957600000017</v>
      </c>
      <c r="Q67" s="82">
        <v>4616.7039437310605</v>
      </c>
      <c r="R67" s="82">
        <v>4786.3998000000174</v>
      </c>
    </row>
    <row r="68" spans="1:18" ht="11.25" customHeight="1" x14ac:dyDescent="0.25">
      <c r="A68" s="71" t="s">
        <v>117</v>
      </c>
      <c r="B68" s="72" t="s">
        <v>116</v>
      </c>
      <c r="C68" s="82">
        <v>1026.6001573428555</v>
      </c>
      <c r="D68" s="82">
        <v>1142.9964</v>
      </c>
      <c r="E68" s="82">
        <v>1240.5488400000002</v>
      </c>
      <c r="F68" s="82">
        <v>1316.32908264</v>
      </c>
      <c r="G68" s="82">
        <v>1268.182515492</v>
      </c>
      <c r="H68" s="82">
        <v>1258.6001903385527</v>
      </c>
      <c r="I68" s="82">
        <v>1414.3001189039999</v>
      </c>
      <c r="J68" s="82">
        <v>1437.3275189040003</v>
      </c>
      <c r="K68" s="82">
        <v>1496.414780604</v>
      </c>
      <c r="L68" s="82">
        <v>1843.9267587119998</v>
      </c>
      <c r="M68" s="82">
        <v>1783.9000000000069</v>
      </c>
      <c r="N68" s="82">
        <v>1675.5000000000016</v>
      </c>
      <c r="O68" s="82">
        <v>1885.3996696890554</v>
      </c>
      <c r="P68" s="82">
        <v>1698.3000000000011</v>
      </c>
      <c r="Q68" s="82">
        <v>2115.7004324843533</v>
      </c>
      <c r="R68" s="82">
        <v>3000.4000000000074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181251.43354362182</v>
      </c>
      <c r="D2" s="78">
        <v>189209.55491766866</v>
      </c>
      <c r="E2" s="78">
        <v>188098.46161769086</v>
      </c>
      <c r="F2" s="78">
        <v>203228.83383411678</v>
      </c>
      <c r="G2" s="78">
        <v>195096.33458741882</v>
      </c>
      <c r="H2" s="78">
        <v>197687.75823093977</v>
      </c>
      <c r="I2" s="78">
        <v>206164.42923035467</v>
      </c>
      <c r="J2" s="78">
        <v>202562.9491250818</v>
      </c>
      <c r="K2" s="78">
        <v>195013.46221745358</v>
      </c>
      <c r="L2" s="78">
        <v>170718.82655377354</v>
      </c>
      <c r="M2" s="78">
        <v>174259.23126222429</v>
      </c>
      <c r="N2" s="78">
        <v>163999.40112610959</v>
      </c>
      <c r="O2" s="78">
        <v>180333.19778578819</v>
      </c>
      <c r="P2" s="78">
        <v>166633.25299446122</v>
      </c>
      <c r="Q2" s="78">
        <v>141862.65798336169</v>
      </c>
      <c r="R2" s="78">
        <v>119326.84907977906</v>
      </c>
    </row>
    <row r="3" spans="1:18" ht="11.25" customHeight="1" x14ac:dyDescent="0.25">
      <c r="A3" s="53" t="s">
        <v>242</v>
      </c>
      <c r="B3" s="54" t="s">
        <v>241</v>
      </c>
      <c r="C3" s="79">
        <v>111006.48116392034</v>
      </c>
      <c r="D3" s="79">
        <v>121897.59517035937</v>
      </c>
      <c r="E3" s="79">
        <v>117838.34122214484</v>
      </c>
      <c r="F3" s="79">
        <v>129296.51664614308</v>
      </c>
      <c r="G3" s="79">
        <v>118372.76756717465</v>
      </c>
      <c r="H3" s="79">
        <v>122309.50698923894</v>
      </c>
      <c r="I3" s="79">
        <v>135250.33443007519</v>
      </c>
      <c r="J3" s="79">
        <v>124036.37778514593</v>
      </c>
      <c r="K3" s="79">
        <v>112917.79851065365</v>
      </c>
      <c r="L3" s="79">
        <v>92973.635860251161</v>
      </c>
      <c r="M3" s="79">
        <v>96393.238604052269</v>
      </c>
      <c r="N3" s="79">
        <v>98106.619618973709</v>
      </c>
      <c r="O3" s="79">
        <v>129284.21595016497</v>
      </c>
      <c r="P3" s="79">
        <v>117879.46142838809</v>
      </c>
      <c r="Q3" s="79">
        <v>90108.119652287598</v>
      </c>
      <c r="R3" s="79">
        <v>68650.715216780838</v>
      </c>
    </row>
    <row r="4" spans="1:18" ht="11.25" customHeight="1" x14ac:dyDescent="0.25">
      <c r="A4" s="56" t="s">
        <v>240</v>
      </c>
      <c r="B4" s="57" t="s">
        <v>239</v>
      </c>
      <c r="C4" s="8">
        <v>111006.48116392034</v>
      </c>
      <c r="D4" s="8">
        <v>121897.59517035937</v>
      </c>
      <c r="E4" s="8">
        <v>117838.34122214484</v>
      </c>
      <c r="F4" s="8">
        <v>129296.51664614308</v>
      </c>
      <c r="G4" s="8">
        <v>118372.76756717465</v>
      </c>
      <c r="H4" s="8">
        <v>122309.50698923894</v>
      </c>
      <c r="I4" s="8">
        <v>135250.33443007519</v>
      </c>
      <c r="J4" s="8">
        <v>124036.37778514593</v>
      </c>
      <c r="K4" s="8">
        <v>112917.79851065365</v>
      </c>
      <c r="L4" s="8">
        <v>92973.635860251161</v>
      </c>
      <c r="M4" s="8">
        <v>96393.238604052269</v>
      </c>
      <c r="N4" s="8">
        <v>98106.619618973709</v>
      </c>
      <c r="O4" s="8">
        <v>129284.21595016497</v>
      </c>
      <c r="P4" s="8">
        <v>117879.46142838809</v>
      </c>
      <c r="Q4" s="8">
        <v>90108.119652287598</v>
      </c>
      <c r="R4" s="8">
        <v>68650.715216780838</v>
      </c>
    </row>
    <row r="5" spans="1:18" ht="11.25" customHeight="1" x14ac:dyDescent="0.25">
      <c r="A5" s="59" t="s">
        <v>238</v>
      </c>
      <c r="B5" s="60" t="s">
        <v>237</v>
      </c>
      <c r="C5" s="9">
        <v>111006.48116392034</v>
      </c>
      <c r="D5" s="9">
        <v>121897.59517035937</v>
      </c>
      <c r="E5" s="9">
        <v>117838.34122214484</v>
      </c>
      <c r="F5" s="9">
        <v>129296.51664614308</v>
      </c>
      <c r="G5" s="9">
        <v>118372.76756717465</v>
      </c>
      <c r="H5" s="9">
        <v>122309.50698923894</v>
      </c>
      <c r="I5" s="9">
        <v>135250.33443007519</v>
      </c>
      <c r="J5" s="9">
        <v>124036.37778514593</v>
      </c>
      <c r="K5" s="9">
        <v>112917.79851065365</v>
      </c>
      <c r="L5" s="9">
        <v>92973.635860251161</v>
      </c>
      <c r="M5" s="9">
        <v>96393.238604052269</v>
      </c>
      <c r="N5" s="9">
        <v>98106.619618973709</v>
      </c>
      <c r="O5" s="9">
        <v>129284.21595016497</v>
      </c>
      <c r="P5" s="9">
        <v>117879.46142838809</v>
      </c>
      <c r="Q5" s="9">
        <v>90108.119652287598</v>
      </c>
      <c r="R5" s="9">
        <v>68650.715216780838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111006.48116392034</v>
      </c>
      <c r="D8" s="10">
        <v>121897.59517035937</v>
      </c>
      <c r="E8" s="10">
        <v>117838.34122214484</v>
      </c>
      <c r="F8" s="10">
        <v>129296.51664614308</v>
      </c>
      <c r="G8" s="10">
        <v>118372.76756717465</v>
      </c>
      <c r="H8" s="10">
        <v>122309.50698923894</v>
      </c>
      <c r="I8" s="10">
        <v>135250.33443007519</v>
      </c>
      <c r="J8" s="10">
        <v>124036.37778514593</v>
      </c>
      <c r="K8" s="10">
        <v>112917.79851065365</v>
      </c>
      <c r="L8" s="10">
        <v>92973.635860251161</v>
      </c>
      <c r="M8" s="10">
        <v>96393.238604052269</v>
      </c>
      <c r="N8" s="10">
        <v>98106.619618973709</v>
      </c>
      <c r="O8" s="10">
        <v>129284.21595016497</v>
      </c>
      <c r="P8" s="10">
        <v>117879.46142838809</v>
      </c>
      <c r="Q8" s="10">
        <v>90108.119652287598</v>
      </c>
      <c r="R8" s="10">
        <v>68650.715216780838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2468.202050378502</v>
      </c>
      <c r="D21" s="79">
        <v>2250.269023663549</v>
      </c>
      <c r="E21" s="79">
        <v>1448.1383870682005</v>
      </c>
      <c r="F21" s="79">
        <v>2630.9998947147847</v>
      </c>
      <c r="G21" s="79">
        <v>2661.6437948752923</v>
      </c>
      <c r="H21" s="79">
        <v>3230.4199238211731</v>
      </c>
      <c r="I21" s="79">
        <v>3222.4111048068844</v>
      </c>
      <c r="J21" s="79">
        <v>2818.4043748922645</v>
      </c>
      <c r="K21" s="79">
        <v>4208.0251815986048</v>
      </c>
      <c r="L21" s="79">
        <v>4190.6017319653447</v>
      </c>
      <c r="M21" s="79">
        <v>2584.8502161288129</v>
      </c>
      <c r="N21" s="79">
        <v>1357.8166361112267</v>
      </c>
      <c r="O21" s="79">
        <v>1583.1585226399357</v>
      </c>
      <c r="P21" s="79">
        <v>1005.7190183485237</v>
      </c>
      <c r="Q21" s="79">
        <v>792.21491201820754</v>
      </c>
      <c r="R21" s="79">
        <v>967.17249655188664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2468.202050378502</v>
      </c>
      <c r="D30" s="8">
        <v>2250.269023663549</v>
      </c>
      <c r="E30" s="8">
        <v>1448.1383870682005</v>
      </c>
      <c r="F30" s="8">
        <v>2630.9998947147847</v>
      </c>
      <c r="G30" s="8">
        <v>2661.6437948752923</v>
      </c>
      <c r="H30" s="8">
        <v>3230.4199238211731</v>
      </c>
      <c r="I30" s="8">
        <v>3222.4111048068844</v>
      </c>
      <c r="J30" s="8">
        <v>2818.4043748922645</v>
      </c>
      <c r="K30" s="8">
        <v>4208.0251815986048</v>
      </c>
      <c r="L30" s="8">
        <v>4190.6017319653447</v>
      </c>
      <c r="M30" s="8">
        <v>2584.8502161288129</v>
      </c>
      <c r="N30" s="8">
        <v>1357.8166361112267</v>
      </c>
      <c r="O30" s="8">
        <v>1583.1585226399357</v>
      </c>
      <c r="P30" s="8">
        <v>1005.7190183485237</v>
      </c>
      <c r="Q30" s="8">
        <v>792.21491201820754</v>
      </c>
      <c r="R30" s="8">
        <v>967.17249655188664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502.24922947384277</v>
      </c>
      <c r="D43" s="9">
        <v>101.751797762316</v>
      </c>
      <c r="E43" s="9">
        <v>89.056296718272009</v>
      </c>
      <c r="F43" s="9">
        <v>92.331520245432003</v>
      </c>
      <c r="G43" s="9">
        <v>324.20478117222001</v>
      </c>
      <c r="H43" s="9">
        <v>289.27942641906139</v>
      </c>
      <c r="I43" s="9">
        <v>343.40825715721201</v>
      </c>
      <c r="J43" s="9">
        <v>203.51879737675202</v>
      </c>
      <c r="K43" s="9">
        <v>193.90117500000002</v>
      </c>
      <c r="L43" s="9">
        <v>174.975830860428</v>
      </c>
      <c r="M43" s="9">
        <v>211.19589811468683</v>
      </c>
      <c r="N43" s="9">
        <v>180.211087571554</v>
      </c>
      <c r="O43" s="9">
        <v>172.13426984308794</v>
      </c>
      <c r="P43" s="9">
        <v>279.50128272384279</v>
      </c>
      <c r="Q43" s="9">
        <v>355.67991562457701</v>
      </c>
      <c r="R43" s="9">
        <v>324.03917831799538</v>
      </c>
    </row>
    <row r="44" spans="1:18" ht="11.25" customHeight="1" x14ac:dyDescent="0.25">
      <c r="A44" s="59" t="s">
        <v>161</v>
      </c>
      <c r="B44" s="60" t="s">
        <v>160</v>
      </c>
      <c r="C44" s="9">
        <v>1965.9528209046593</v>
      </c>
      <c r="D44" s="9">
        <v>2148.5172259012325</v>
      </c>
      <c r="E44" s="9">
        <v>1359.0820903499284</v>
      </c>
      <c r="F44" s="9">
        <v>2538.6683744693523</v>
      </c>
      <c r="G44" s="9">
        <v>2337.4390137030723</v>
      </c>
      <c r="H44" s="9">
        <v>2941.1404974021116</v>
      </c>
      <c r="I44" s="9">
        <v>2879.0028476496723</v>
      </c>
      <c r="J44" s="9">
        <v>2025.0174659451122</v>
      </c>
      <c r="K44" s="9">
        <v>2990.7341380625044</v>
      </c>
      <c r="L44" s="9">
        <v>2352.9797813378163</v>
      </c>
      <c r="M44" s="9">
        <v>1678.0896394129611</v>
      </c>
      <c r="N44" s="9">
        <v>1018.5829533816766</v>
      </c>
      <c r="O44" s="9">
        <v>1043.3518172108961</v>
      </c>
      <c r="P44" s="9">
        <v>557.28099404723002</v>
      </c>
      <c r="Q44" s="9">
        <v>436.53499639363048</v>
      </c>
      <c r="R44" s="9">
        <v>513.935807008712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589.86811157040006</v>
      </c>
      <c r="K45" s="9">
        <v>1023.3898685361</v>
      </c>
      <c r="L45" s="9">
        <v>1662.6461197671001</v>
      </c>
      <c r="M45" s="9">
        <v>695.56467860116516</v>
      </c>
      <c r="N45" s="9">
        <v>159.02259515799602</v>
      </c>
      <c r="O45" s="9">
        <v>367.67243558595158</v>
      </c>
      <c r="P45" s="9">
        <v>168.93674157745085</v>
      </c>
      <c r="Q45" s="9">
        <v>0</v>
      </c>
      <c r="R45" s="9">
        <v>129.19751122517928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589.86811157040006</v>
      </c>
      <c r="K49" s="10">
        <v>1023.3898685361</v>
      </c>
      <c r="L49" s="10">
        <v>1662.6461197671001</v>
      </c>
      <c r="M49" s="10">
        <v>695.56467860116516</v>
      </c>
      <c r="N49" s="10">
        <v>159.02259515799602</v>
      </c>
      <c r="O49" s="10">
        <v>367.67243558595158</v>
      </c>
      <c r="P49" s="10">
        <v>168.93674157745085</v>
      </c>
      <c r="Q49" s="10">
        <v>0</v>
      </c>
      <c r="R49" s="10">
        <v>129.19751122517928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67223.982644602525</v>
      </c>
      <c r="D52" s="79">
        <v>62239.056089685742</v>
      </c>
      <c r="E52" s="79">
        <v>65246.479263717811</v>
      </c>
      <c r="F52" s="79">
        <v>67692.347414222793</v>
      </c>
      <c r="G52" s="79">
        <v>71218.775869025238</v>
      </c>
      <c r="H52" s="79">
        <v>69317.652189870656</v>
      </c>
      <c r="I52" s="79">
        <v>65407.413546000862</v>
      </c>
      <c r="J52" s="79">
        <v>73363.928898884813</v>
      </c>
      <c r="K52" s="79">
        <v>76045.202503173627</v>
      </c>
      <c r="L52" s="79">
        <v>71644.996274053861</v>
      </c>
      <c r="M52" s="79">
        <v>73854.798793248585</v>
      </c>
      <c r="N52" s="79">
        <v>61500.27134592503</v>
      </c>
      <c r="O52" s="79">
        <v>46147.225594382086</v>
      </c>
      <c r="P52" s="79">
        <v>45726.659733382119</v>
      </c>
      <c r="Q52" s="79">
        <v>47847.869849141207</v>
      </c>
      <c r="R52" s="79">
        <v>45955.647766446338</v>
      </c>
    </row>
    <row r="53" spans="1:18" ht="11.25" customHeight="1" x14ac:dyDescent="0.25">
      <c r="A53" s="56" t="s">
        <v>143</v>
      </c>
      <c r="B53" s="57" t="s">
        <v>142</v>
      </c>
      <c r="C53" s="8">
        <v>58993.840492543182</v>
      </c>
      <c r="D53" s="8">
        <v>56881.248627262365</v>
      </c>
      <c r="E53" s="8">
        <v>59954.134256964695</v>
      </c>
      <c r="F53" s="8">
        <v>58996.825343776189</v>
      </c>
      <c r="G53" s="8">
        <v>61949.640865157911</v>
      </c>
      <c r="H53" s="8">
        <v>60283.432741262179</v>
      </c>
      <c r="I53" s="8">
        <v>56602.622867600301</v>
      </c>
      <c r="J53" s="8">
        <v>64685.932362094441</v>
      </c>
      <c r="K53" s="8">
        <v>68490.522580770979</v>
      </c>
      <c r="L53" s="8">
        <v>65308.468538932742</v>
      </c>
      <c r="M53" s="8">
        <v>68546.966046644593</v>
      </c>
      <c r="N53" s="8">
        <v>56178.834848573941</v>
      </c>
      <c r="O53" s="8">
        <v>39359.642065604814</v>
      </c>
      <c r="P53" s="8">
        <v>37337.230101387111</v>
      </c>
      <c r="Q53" s="8">
        <v>39574.770139523825</v>
      </c>
      <c r="R53" s="8">
        <v>38720.220346213988</v>
      </c>
    </row>
    <row r="54" spans="1:18" ht="11.25" customHeight="1" x14ac:dyDescent="0.25">
      <c r="A54" s="56" t="s">
        <v>141</v>
      </c>
      <c r="B54" s="57" t="s">
        <v>140</v>
      </c>
      <c r="C54" s="8">
        <v>8230.1421520593376</v>
      </c>
      <c r="D54" s="8">
        <v>5357.8074624233759</v>
      </c>
      <c r="E54" s="8">
        <v>5292.3450067531203</v>
      </c>
      <c r="F54" s="8">
        <v>8695.5220704466083</v>
      </c>
      <c r="G54" s="8">
        <v>9269.1350038673299</v>
      </c>
      <c r="H54" s="8">
        <v>9034.2194486084809</v>
      </c>
      <c r="I54" s="8">
        <v>8804.7906784005609</v>
      </c>
      <c r="J54" s="8">
        <v>8677.9965367903696</v>
      </c>
      <c r="K54" s="8">
        <v>7554.6799224026418</v>
      </c>
      <c r="L54" s="8">
        <v>6336.5277351211207</v>
      </c>
      <c r="M54" s="8">
        <v>5307.8327466039818</v>
      </c>
      <c r="N54" s="8">
        <v>5321.4364973510865</v>
      </c>
      <c r="O54" s="8">
        <v>6787.5835287772743</v>
      </c>
      <c r="P54" s="8">
        <v>8389.4296319950008</v>
      </c>
      <c r="Q54" s="8">
        <v>8273.0997096173833</v>
      </c>
      <c r="R54" s="8">
        <v>7235.4274202323459</v>
      </c>
    </row>
    <row r="55" spans="1:18" ht="11.25" customHeight="1" x14ac:dyDescent="0.25">
      <c r="A55" s="59" t="s">
        <v>139</v>
      </c>
      <c r="B55" s="60" t="s">
        <v>138</v>
      </c>
      <c r="C55" s="9">
        <v>285.84618332066822</v>
      </c>
      <c r="D55" s="9">
        <v>214.32366242337594</v>
      </c>
      <c r="E55" s="9">
        <v>213.87114085392</v>
      </c>
      <c r="F55" s="9">
        <v>266.75310926260801</v>
      </c>
      <c r="G55" s="9">
        <v>219.52740951532803</v>
      </c>
      <c r="H55" s="9">
        <v>317.45987035314732</v>
      </c>
      <c r="I55" s="9">
        <v>312.86234871575999</v>
      </c>
      <c r="J55" s="9">
        <v>324.01317691756799</v>
      </c>
      <c r="K55" s="9">
        <v>325.50016097304001</v>
      </c>
      <c r="L55" s="9">
        <v>377.70595883712002</v>
      </c>
      <c r="M55" s="9">
        <v>369.13474106301021</v>
      </c>
      <c r="N55" s="9">
        <v>374.15824239374683</v>
      </c>
      <c r="O55" s="9">
        <v>351.02571345360161</v>
      </c>
      <c r="P55" s="9">
        <v>334.10991284296045</v>
      </c>
      <c r="Q55" s="9">
        <v>304.88140913708827</v>
      </c>
      <c r="R55" s="9">
        <v>237.26936300023254</v>
      </c>
    </row>
    <row r="56" spans="1:18" ht="11.25" customHeight="1" x14ac:dyDescent="0.25">
      <c r="A56" s="59" t="s">
        <v>137</v>
      </c>
      <c r="B56" s="60" t="s">
        <v>136</v>
      </c>
      <c r="C56" s="9">
        <v>7944.2959687386692</v>
      </c>
      <c r="D56" s="9">
        <v>5143.4838</v>
      </c>
      <c r="E56" s="9">
        <v>5078.4738658992001</v>
      </c>
      <c r="F56" s="9">
        <v>8428.7689611839996</v>
      </c>
      <c r="G56" s="9">
        <v>9049.6075943520009</v>
      </c>
      <c r="H56" s="9">
        <v>8716.7595782553344</v>
      </c>
      <c r="I56" s="9">
        <v>8491.9283296848007</v>
      </c>
      <c r="J56" s="9">
        <v>8353.9833598728019</v>
      </c>
      <c r="K56" s="9">
        <v>7229.1797614296011</v>
      </c>
      <c r="L56" s="9">
        <v>5958.8217762840004</v>
      </c>
      <c r="M56" s="9">
        <v>4938.6980055409722</v>
      </c>
      <c r="N56" s="9">
        <v>4947.2782549573394</v>
      </c>
      <c r="O56" s="9">
        <v>6436.5578153236729</v>
      </c>
      <c r="P56" s="9">
        <v>8055.3197191520412</v>
      </c>
      <c r="Q56" s="9">
        <v>7968.2183004802946</v>
      </c>
      <c r="R56" s="9">
        <v>6998.1580572321136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552.76768472047229</v>
      </c>
      <c r="D59" s="79">
        <v>2822.6346339600004</v>
      </c>
      <c r="E59" s="79">
        <v>3565.50274476</v>
      </c>
      <c r="F59" s="79">
        <v>3608.9698790360885</v>
      </c>
      <c r="G59" s="79">
        <v>2843.1473563436757</v>
      </c>
      <c r="H59" s="79">
        <v>2830.1791280089965</v>
      </c>
      <c r="I59" s="79">
        <v>2284.2701494717321</v>
      </c>
      <c r="J59" s="79">
        <v>2344.2380661587758</v>
      </c>
      <c r="K59" s="79">
        <v>1842.4360220276881</v>
      </c>
      <c r="L59" s="79">
        <v>1909.5926875031521</v>
      </c>
      <c r="M59" s="79">
        <v>1426.3436487946335</v>
      </c>
      <c r="N59" s="79">
        <v>3034.6935250995966</v>
      </c>
      <c r="O59" s="79">
        <v>3318.5977186011864</v>
      </c>
      <c r="P59" s="79">
        <v>2021.4128143424648</v>
      </c>
      <c r="Q59" s="79">
        <v>3114.4535699146609</v>
      </c>
      <c r="R59" s="79">
        <v>3753.3136000000131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2069.7487668000003</v>
      </c>
      <c r="E60" s="8">
        <v>2758.8667392000002</v>
      </c>
      <c r="F60" s="8">
        <v>2861.8434159915605</v>
      </c>
      <c r="G60" s="8">
        <v>2122.64398952892</v>
      </c>
      <c r="H60" s="8">
        <v>2114.8273198260868</v>
      </c>
      <c r="I60" s="8">
        <v>1483.0096568601602</v>
      </c>
      <c r="J60" s="8">
        <v>1530.3079364601599</v>
      </c>
      <c r="K60" s="8">
        <v>996.25611643271986</v>
      </c>
      <c r="L60" s="8">
        <v>914.83188861636017</v>
      </c>
      <c r="M60" s="8">
        <v>348.7769999999997</v>
      </c>
      <c r="N60" s="8">
        <v>1903.7590000000055</v>
      </c>
      <c r="O60" s="8">
        <v>1903.7586664726718</v>
      </c>
      <c r="P60" s="8">
        <v>626.19699999999887</v>
      </c>
      <c r="Q60" s="8">
        <v>1223.5082501054339</v>
      </c>
      <c r="R60" s="8">
        <v>1070.3550000000018</v>
      </c>
    </row>
    <row r="61" spans="1:18" ht="11.25" customHeight="1" x14ac:dyDescent="0.25">
      <c r="A61" s="56" t="s">
        <v>128</v>
      </c>
      <c r="B61" s="57" t="s">
        <v>127</v>
      </c>
      <c r="C61" s="8">
        <v>552.76768472047229</v>
      </c>
      <c r="D61" s="8">
        <v>752.88586716000009</v>
      </c>
      <c r="E61" s="8">
        <v>806.63600556000006</v>
      </c>
      <c r="F61" s="8">
        <v>747.12646304452812</v>
      </c>
      <c r="G61" s="8">
        <v>720.50336681475619</v>
      </c>
      <c r="H61" s="8">
        <v>715.35180818290928</v>
      </c>
      <c r="I61" s="8">
        <v>801.26049261157209</v>
      </c>
      <c r="J61" s="8">
        <v>813.93012969861616</v>
      </c>
      <c r="K61" s="8">
        <v>846.17990559496809</v>
      </c>
      <c r="L61" s="8">
        <v>994.76079888679192</v>
      </c>
      <c r="M61" s="8">
        <v>1077.5666487946337</v>
      </c>
      <c r="N61" s="8">
        <v>1130.9345250995916</v>
      </c>
      <c r="O61" s="8">
        <v>1414.8390521285146</v>
      </c>
      <c r="P61" s="8">
        <v>1395.215814342466</v>
      </c>
      <c r="Q61" s="8">
        <v>1890.9453198092267</v>
      </c>
      <c r="R61" s="8">
        <v>2682.9586000000113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3505.6995373043983</v>
      </c>
      <c r="D64" s="81">
        <v>4190.8050928800003</v>
      </c>
      <c r="E64" s="81">
        <v>4743.6745449599994</v>
      </c>
      <c r="F64" s="81">
        <v>5716.047650796575</v>
      </c>
      <c r="G64" s="81">
        <v>6745.1902025874479</v>
      </c>
      <c r="H64" s="81">
        <v>8925.5697498170848</v>
      </c>
      <c r="I64" s="81">
        <v>9071.5212087531836</v>
      </c>
      <c r="J64" s="81">
        <v>8639.1204657708968</v>
      </c>
      <c r="K64" s="81">
        <v>8981.7504915553945</v>
      </c>
      <c r="L64" s="81">
        <v>9804.7496162444404</v>
      </c>
      <c r="M64" s="81">
        <v>10989.595797033815</v>
      </c>
      <c r="N64" s="81">
        <v>11926.590879455214</v>
      </c>
      <c r="O64" s="81">
        <v>12875.036544369266</v>
      </c>
      <c r="P64" s="81">
        <v>15233.922275210691</v>
      </c>
      <c r="Q64" s="81">
        <v>19249.661888146326</v>
      </c>
      <c r="R64" s="81">
        <v>24100.35180000008</v>
      </c>
    </row>
    <row r="65" spans="1:18" ht="11.25" customHeight="1" x14ac:dyDescent="0.25">
      <c r="A65" s="71" t="s">
        <v>123</v>
      </c>
      <c r="B65" s="72" t="s">
        <v>122</v>
      </c>
      <c r="C65" s="82">
        <v>755.10411573175713</v>
      </c>
      <c r="D65" s="82">
        <v>1111.344192</v>
      </c>
      <c r="E65" s="82">
        <v>1447.5609792</v>
      </c>
      <c r="F65" s="82">
        <v>1951.6504331116791</v>
      </c>
      <c r="G65" s="82">
        <v>2514.3591666412794</v>
      </c>
      <c r="H65" s="82">
        <v>4452.4486733453932</v>
      </c>
      <c r="I65" s="82">
        <v>4364.2505645625597</v>
      </c>
      <c r="J65" s="82">
        <v>3703.5404052998406</v>
      </c>
      <c r="K65" s="82">
        <v>3933.9214467033594</v>
      </c>
      <c r="L65" s="82">
        <v>4208.2434900172784</v>
      </c>
      <c r="M65" s="82">
        <v>5271.0559970337954</v>
      </c>
      <c r="N65" s="82">
        <v>6132.558279455211</v>
      </c>
      <c r="O65" s="82">
        <v>6716.7508232647378</v>
      </c>
      <c r="P65" s="82">
        <v>9113.6643502851839</v>
      </c>
      <c r="Q65" s="82">
        <v>12595.858311101834</v>
      </c>
      <c r="R65" s="82">
        <v>16413.152000000056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1723.9952642297853</v>
      </c>
      <c r="D67" s="82">
        <v>1936.4645008800003</v>
      </c>
      <c r="E67" s="82">
        <v>2055.5647257600003</v>
      </c>
      <c r="F67" s="82">
        <v>2448.0681350448963</v>
      </c>
      <c r="G67" s="82">
        <v>2962.6485204541686</v>
      </c>
      <c r="H67" s="82">
        <v>3214.520886133138</v>
      </c>
      <c r="I67" s="82">
        <v>3292.9705252866243</v>
      </c>
      <c r="J67" s="82">
        <v>3498.2525415670566</v>
      </c>
      <c r="K67" s="82">
        <v>3551.4142642480333</v>
      </c>
      <c r="L67" s="82">
        <v>3752.5793675151608</v>
      </c>
      <c r="M67" s="82">
        <v>3934.6398000000136</v>
      </c>
      <c r="N67" s="82">
        <v>4118.5326000000014</v>
      </c>
      <c r="O67" s="82">
        <v>4272.886051415473</v>
      </c>
      <c r="P67" s="82">
        <v>4452.957600000017</v>
      </c>
      <c r="Q67" s="82">
        <v>4616.7039437310605</v>
      </c>
      <c r="R67" s="82">
        <v>4786.3998000000174</v>
      </c>
    </row>
    <row r="68" spans="1:18" ht="11.25" customHeight="1" x14ac:dyDescent="0.25">
      <c r="A68" s="71" t="s">
        <v>117</v>
      </c>
      <c r="B68" s="72" t="s">
        <v>116</v>
      </c>
      <c r="C68" s="82">
        <v>1026.6001573428555</v>
      </c>
      <c r="D68" s="82">
        <v>1142.9964</v>
      </c>
      <c r="E68" s="82">
        <v>1240.5488400000002</v>
      </c>
      <c r="F68" s="82">
        <v>1316.32908264</v>
      </c>
      <c r="G68" s="82">
        <v>1268.182515492</v>
      </c>
      <c r="H68" s="82">
        <v>1258.6001903385527</v>
      </c>
      <c r="I68" s="82">
        <v>1414.3001189039999</v>
      </c>
      <c r="J68" s="82">
        <v>1437.3275189040003</v>
      </c>
      <c r="K68" s="82">
        <v>1496.414780604</v>
      </c>
      <c r="L68" s="82">
        <v>1843.9267587119998</v>
      </c>
      <c r="M68" s="82">
        <v>1783.9000000000069</v>
      </c>
      <c r="N68" s="82">
        <v>1675.5000000000016</v>
      </c>
      <c r="O68" s="82">
        <v>1885.3996696890554</v>
      </c>
      <c r="P68" s="82">
        <v>1667.3003249254903</v>
      </c>
      <c r="Q68" s="82">
        <v>2037.0996333134312</v>
      </c>
      <c r="R68" s="82">
        <v>2900.8000000000075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172106.27959005765</v>
      </c>
      <c r="D2" s="78">
        <v>178225.88110584067</v>
      </c>
      <c r="E2" s="78">
        <v>176403.62397416888</v>
      </c>
      <c r="F2" s="78">
        <v>191690.46367849258</v>
      </c>
      <c r="G2" s="78">
        <v>183735.59974786695</v>
      </c>
      <c r="H2" s="78">
        <v>185889.5932101355</v>
      </c>
      <c r="I2" s="78">
        <v>194349.25707162506</v>
      </c>
      <c r="J2" s="78">
        <v>191084.70617730491</v>
      </c>
      <c r="K2" s="78">
        <v>183969.61727112872</v>
      </c>
      <c r="L2" s="78">
        <v>160264.26000267064</v>
      </c>
      <c r="M2" s="78">
        <v>164380.36339627372</v>
      </c>
      <c r="N2" s="78">
        <v>155384.34809023465</v>
      </c>
      <c r="O2" s="78">
        <v>170897.38354979319</v>
      </c>
      <c r="P2" s="78">
        <v>159570.29727662157</v>
      </c>
      <c r="Q2" s="78">
        <v>134718.09977178578</v>
      </c>
      <c r="R2" s="78">
        <v>112563.11119943812</v>
      </c>
    </row>
    <row r="3" spans="1:18" ht="11.25" customHeight="1" x14ac:dyDescent="0.25">
      <c r="A3" s="53" t="s">
        <v>242</v>
      </c>
      <c r="B3" s="54" t="s">
        <v>241</v>
      </c>
      <c r="C3" s="79">
        <v>110506.70868768916</v>
      </c>
      <c r="D3" s="79">
        <v>121086.12480718091</v>
      </c>
      <c r="E3" s="79">
        <v>117012.63003687972</v>
      </c>
      <c r="F3" s="79">
        <v>128420.40804417554</v>
      </c>
      <c r="G3" s="79">
        <v>117779.06479830875</v>
      </c>
      <c r="H3" s="79">
        <v>121773.69029692834</v>
      </c>
      <c r="I3" s="79">
        <v>134634.37447523684</v>
      </c>
      <c r="J3" s="79">
        <v>123432.36837021763</v>
      </c>
      <c r="K3" s="79">
        <v>112274.19594904153</v>
      </c>
      <c r="L3" s="79">
        <v>92436.21513713029</v>
      </c>
      <c r="M3" s="79">
        <v>95871.80339862089</v>
      </c>
      <c r="N3" s="79">
        <v>97544.492100341406</v>
      </c>
      <c r="O3" s="79">
        <v>128682.27324991321</v>
      </c>
      <c r="P3" s="79">
        <v>117828.94539771296</v>
      </c>
      <c r="Q3" s="79">
        <v>90060.346675066481</v>
      </c>
      <c r="R3" s="79">
        <v>68603.036621744803</v>
      </c>
    </row>
    <row r="4" spans="1:18" ht="11.25" customHeight="1" x14ac:dyDescent="0.25">
      <c r="A4" s="56" t="s">
        <v>240</v>
      </c>
      <c r="B4" s="57" t="s">
        <v>239</v>
      </c>
      <c r="C4" s="8">
        <v>110506.70868768916</v>
      </c>
      <c r="D4" s="8">
        <v>121086.12480718091</v>
      </c>
      <c r="E4" s="8">
        <v>117012.63003687972</v>
      </c>
      <c r="F4" s="8">
        <v>128420.40804417554</v>
      </c>
      <c r="G4" s="8">
        <v>117779.06479830875</v>
      </c>
      <c r="H4" s="8">
        <v>121773.69029692834</v>
      </c>
      <c r="I4" s="8">
        <v>134634.37447523684</v>
      </c>
      <c r="J4" s="8">
        <v>123432.36837021763</v>
      </c>
      <c r="K4" s="8">
        <v>112274.19594904153</v>
      </c>
      <c r="L4" s="8">
        <v>92436.21513713029</v>
      </c>
      <c r="M4" s="8">
        <v>95871.80339862089</v>
      </c>
      <c r="N4" s="8">
        <v>97544.492100341406</v>
      </c>
      <c r="O4" s="8">
        <v>128682.27324991321</v>
      </c>
      <c r="P4" s="8">
        <v>117828.94539771296</v>
      </c>
      <c r="Q4" s="8">
        <v>90060.346675066481</v>
      </c>
      <c r="R4" s="8">
        <v>68603.036621744803</v>
      </c>
    </row>
    <row r="5" spans="1:18" ht="11.25" customHeight="1" x14ac:dyDescent="0.25">
      <c r="A5" s="59" t="s">
        <v>238</v>
      </c>
      <c r="B5" s="60" t="s">
        <v>237</v>
      </c>
      <c r="C5" s="9">
        <v>110506.70868768916</v>
      </c>
      <c r="D5" s="9">
        <v>121086.12480718091</v>
      </c>
      <c r="E5" s="9">
        <v>117012.63003687972</v>
      </c>
      <c r="F5" s="9">
        <v>128420.40804417554</v>
      </c>
      <c r="G5" s="9">
        <v>117779.06479830875</v>
      </c>
      <c r="H5" s="9">
        <v>121773.69029692834</v>
      </c>
      <c r="I5" s="9">
        <v>134634.37447523684</v>
      </c>
      <c r="J5" s="9">
        <v>123432.36837021763</v>
      </c>
      <c r="K5" s="9">
        <v>112274.19594904153</v>
      </c>
      <c r="L5" s="9">
        <v>92436.21513713029</v>
      </c>
      <c r="M5" s="9">
        <v>95871.80339862089</v>
      </c>
      <c r="N5" s="9">
        <v>97544.492100341406</v>
      </c>
      <c r="O5" s="9">
        <v>128682.27324991321</v>
      </c>
      <c r="P5" s="9">
        <v>117828.94539771296</v>
      </c>
      <c r="Q5" s="9">
        <v>90060.346675066481</v>
      </c>
      <c r="R5" s="9">
        <v>68603.036621744803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110506.70868768916</v>
      </c>
      <c r="D8" s="10">
        <v>121086.12480718091</v>
      </c>
      <c r="E8" s="10">
        <v>117012.63003687972</v>
      </c>
      <c r="F8" s="10">
        <v>128420.40804417554</v>
      </c>
      <c r="G8" s="10">
        <v>117779.06479830875</v>
      </c>
      <c r="H8" s="10">
        <v>121773.69029692834</v>
      </c>
      <c r="I8" s="10">
        <v>134634.37447523684</v>
      </c>
      <c r="J8" s="10">
        <v>123432.36837021763</v>
      </c>
      <c r="K8" s="10">
        <v>112274.19594904153</v>
      </c>
      <c r="L8" s="10">
        <v>92436.21513713029</v>
      </c>
      <c r="M8" s="10">
        <v>95871.80339862089</v>
      </c>
      <c r="N8" s="10">
        <v>97544.492100341406</v>
      </c>
      <c r="O8" s="10">
        <v>128682.27324991321</v>
      </c>
      <c r="P8" s="10">
        <v>117828.94539771296</v>
      </c>
      <c r="Q8" s="10">
        <v>90060.346675066481</v>
      </c>
      <c r="R8" s="10">
        <v>68603.036621744803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1239.094314135174</v>
      </c>
      <c r="D21" s="79">
        <v>1203.8773846655165</v>
      </c>
      <c r="E21" s="79">
        <v>423.40460258239233</v>
      </c>
      <c r="F21" s="79">
        <v>1956.0737802778563</v>
      </c>
      <c r="G21" s="79">
        <v>1808.5069959300001</v>
      </c>
      <c r="H21" s="79">
        <v>2512.6815543523353</v>
      </c>
      <c r="I21" s="79">
        <v>2570.5270387689839</v>
      </c>
      <c r="J21" s="79">
        <v>2349.7025840694005</v>
      </c>
      <c r="K21" s="79">
        <v>3745.8611545893486</v>
      </c>
      <c r="L21" s="79">
        <v>3743.5744781267763</v>
      </c>
      <c r="M21" s="79">
        <v>2134.6922851469863</v>
      </c>
      <c r="N21" s="79">
        <v>1102.68483573763</v>
      </c>
      <c r="O21" s="79">
        <v>1337.4004921286692</v>
      </c>
      <c r="P21" s="79">
        <v>771.96199220223002</v>
      </c>
      <c r="Q21" s="79">
        <v>542.36866098041423</v>
      </c>
      <c r="R21" s="79">
        <v>733.24283939566317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1239.094314135174</v>
      </c>
      <c r="D30" s="8">
        <v>1203.8773846655165</v>
      </c>
      <c r="E30" s="8">
        <v>423.40460258239233</v>
      </c>
      <c r="F30" s="8">
        <v>1956.0737802778563</v>
      </c>
      <c r="G30" s="8">
        <v>1808.5069959300001</v>
      </c>
      <c r="H30" s="8">
        <v>2512.6815543523353</v>
      </c>
      <c r="I30" s="8">
        <v>2570.5270387689839</v>
      </c>
      <c r="J30" s="8">
        <v>2349.7025840694005</v>
      </c>
      <c r="K30" s="8">
        <v>3745.8611545893486</v>
      </c>
      <c r="L30" s="8">
        <v>3743.5744781267763</v>
      </c>
      <c r="M30" s="8">
        <v>2134.6922851469863</v>
      </c>
      <c r="N30" s="8">
        <v>1102.68483573763</v>
      </c>
      <c r="O30" s="8">
        <v>1337.4004921286692</v>
      </c>
      <c r="P30" s="8">
        <v>771.96199220223002</v>
      </c>
      <c r="Q30" s="8">
        <v>542.36866098041423</v>
      </c>
      <c r="R30" s="8">
        <v>733.24283939566317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502.24922947384277</v>
      </c>
      <c r="D43" s="9">
        <v>101.751797762316</v>
      </c>
      <c r="E43" s="9">
        <v>89.056296718272009</v>
      </c>
      <c r="F43" s="9">
        <v>92.331520245432003</v>
      </c>
      <c r="G43" s="9">
        <v>139.92088728290403</v>
      </c>
      <c r="H43" s="9">
        <v>190.72880215232161</v>
      </c>
      <c r="I43" s="9">
        <v>276.65918926401599</v>
      </c>
      <c r="J43" s="9">
        <v>162.26146711008002</v>
      </c>
      <c r="K43" s="9">
        <v>158.84384256000001</v>
      </c>
      <c r="L43" s="9">
        <v>133.62623465864399</v>
      </c>
      <c r="M43" s="9">
        <v>141.85904766384618</v>
      </c>
      <c r="N43" s="9">
        <v>120.13787770865802</v>
      </c>
      <c r="O43" s="9">
        <v>130.71237709996009</v>
      </c>
      <c r="P43" s="9">
        <v>95.28470212712179</v>
      </c>
      <c r="Q43" s="9">
        <v>146.08155101372097</v>
      </c>
      <c r="R43" s="9">
        <v>133.45380045238701</v>
      </c>
    </row>
    <row r="44" spans="1:18" ht="11.25" customHeight="1" x14ac:dyDescent="0.25">
      <c r="A44" s="59" t="s">
        <v>161</v>
      </c>
      <c r="B44" s="60" t="s">
        <v>160</v>
      </c>
      <c r="C44" s="9">
        <v>736.84508466133138</v>
      </c>
      <c r="D44" s="9">
        <v>1102.1255869032004</v>
      </c>
      <c r="E44" s="9">
        <v>334.34830586412033</v>
      </c>
      <c r="F44" s="9">
        <v>1863.7422600324242</v>
      </c>
      <c r="G44" s="9">
        <v>1668.5861086470961</v>
      </c>
      <c r="H44" s="9">
        <v>2321.9527522000135</v>
      </c>
      <c r="I44" s="9">
        <v>2293.867849504968</v>
      </c>
      <c r="J44" s="9">
        <v>1597.5730053889204</v>
      </c>
      <c r="K44" s="9">
        <v>2563.6274434932484</v>
      </c>
      <c r="L44" s="9">
        <v>1947.3021237010321</v>
      </c>
      <c r="M44" s="9">
        <v>1297.268558881975</v>
      </c>
      <c r="N44" s="9">
        <v>823.52436287097601</v>
      </c>
      <c r="O44" s="9">
        <v>839.01567944275746</v>
      </c>
      <c r="P44" s="9">
        <v>507.7405484976573</v>
      </c>
      <c r="Q44" s="9">
        <v>396.28710996669327</v>
      </c>
      <c r="R44" s="9">
        <v>470.59152771809687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589.86811157040006</v>
      </c>
      <c r="K45" s="9">
        <v>1023.3898685361</v>
      </c>
      <c r="L45" s="9">
        <v>1662.6461197671001</v>
      </c>
      <c r="M45" s="9">
        <v>695.56467860116516</v>
      </c>
      <c r="N45" s="9">
        <v>159.02259515799602</v>
      </c>
      <c r="O45" s="9">
        <v>367.67243558595158</v>
      </c>
      <c r="P45" s="9">
        <v>168.93674157745085</v>
      </c>
      <c r="Q45" s="9">
        <v>0</v>
      </c>
      <c r="R45" s="9">
        <v>129.19751122517928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589.86811157040006</v>
      </c>
      <c r="K49" s="10">
        <v>1023.3898685361</v>
      </c>
      <c r="L49" s="10">
        <v>1662.6461197671001</v>
      </c>
      <c r="M49" s="10">
        <v>695.56467860116516</v>
      </c>
      <c r="N49" s="10">
        <v>159.02259515799602</v>
      </c>
      <c r="O49" s="10">
        <v>367.67243558595158</v>
      </c>
      <c r="P49" s="10">
        <v>168.93674157745085</v>
      </c>
      <c r="Q49" s="10">
        <v>0</v>
      </c>
      <c r="R49" s="10">
        <v>129.19751122517928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59818.621205185336</v>
      </c>
      <c r="D52" s="79">
        <v>55198.734158794257</v>
      </c>
      <c r="E52" s="79">
        <v>57564.060798887615</v>
      </c>
      <c r="F52" s="79">
        <v>59800.420625043851</v>
      </c>
      <c r="G52" s="79">
        <v>62709.040961793777</v>
      </c>
      <c r="H52" s="79">
        <v>60265.626260629324</v>
      </c>
      <c r="I52" s="79">
        <v>55840.474199943244</v>
      </c>
      <c r="J52" s="79">
        <v>64128.444612042498</v>
      </c>
      <c r="K52" s="79">
        <v>66998.529542072167</v>
      </c>
      <c r="L52" s="79">
        <v>63110.202447475189</v>
      </c>
      <c r="M52" s="79">
        <v>65394.019351993797</v>
      </c>
      <c r="N52" s="79">
        <v>54943.542317485095</v>
      </c>
      <c r="O52" s="79">
        <v>39226.348418573667</v>
      </c>
      <c r="P52" s="79">
        <v>39759.80440109277</v>
      </c>
      <c r="Q52" s="79">
        <v>42024.792013838436</v>
      </c>
      <c r="R52" s="79">
        <v>40186.34583515743</v>
      </c>
    </row>
    <row r="53" spans="1:18" ht="11.25" customHeight="1" x14ac:dyDescent="0.25">
      <c r="A53" s="56" t="s">
        <v>143</v>
      </c>
      <c r="B53" s="57" t="s">
        <v>142</v>
      </c>
      <c r="C53" s="8">
        <v>52115.587497376466</v>
      </c>
      <c r="D53" s="8">
        <v>50442.788105378866</v>
      </c>
      <c r="E53" s="8">
        <v>52709.56470558307</v>
      </c>
      <c r="F53" s="8">
        <v>51584.569929394522</v>
      </c>
      <c r="G53" s="8">
        <v>53905.78001350438</v>
      </c>
      <c r="H53" s="8">
        <v>51647.690756095872</v>
      </c>
      <c r="I53" s="8">
        <v>48082.705678720544</v>
      </c>
      <c r="J53" s="8">
        <v>56232.590657887122</v>
      </c>
      <c r="K53" s="8">
        <v>60105.803805663272</v>
      </c>
      <c r="L53" s="8">
        <v>57509.2512481905</v>
      </c>
      <c r="M53" s="8">
        <v>60685.852406832593</v>
      </c>
      <c r="N53" s="8">
        <v>49815.648761275304</v>
      </c>
      <c r="O53" s="8">
        <v>32726.196631425384</v>
      </c>
      <c r="P53" s="8">
        <v>31645.070282048106</v>
      </c>
      <c r="Q53" s="8">
        <v>34008.990599963756</v>
      </c>
      <c r="R53" s="8">
        <v>33124.624000964082</v>
      </c>
    </row>
    <row r="54" spans="1:18" ht="11.25" customHeight="1" x14ac:dyDescent="0.25">
      <c r="A54" s="56" t="s">
        <v>141</v>
      </c>
      <c r="B54" s="57" t="s">
        <v>140</v>
      </c>
      <c r="C54" s="8">
        <v>7703.0337078088714</v>
      </c>
      <c r="D54" s="8">
        <v>4755.9460534153923</v>
      </c>
      <c r="E54" s="8">
        <v>4854.496093304544</v>
      </c>
      <c r="F54" s="8">
        <v>8215.8506956493275</v>
      </c>
      <c r="G54" s="8">
        <v>8803.2609482893949</v>
      </c>
      <c r="H54" s="8">
        <v>8617.9355045334542</v>
      </c>
      <c r="I54" s="8">
        <v>7757.7685212227043</v>
      </c>
      <c r="J54" s="8">
        <v>7895.8539541553773</v>
      </c>
      <c r="K54" s="8">
        <v>6892.7257364088973</v>
      </c>
      <c r="L54" s="8">
        <v>5600.9511992846892</v>
      </c>
      <c r="M54" s="8">
        <v>4708.1669451612024</v>
      </c>
      <c r="N54" s="8">
        <v>5127.8935562097877</v>
      </c>
      <c r="O54" s="8">
        <v>6500.1517871482856</v>
      </c>
      <c r="P54" s="8">
        <v>8114.7341190446605</v>
      </c>
      <c r="Q54" s="8">
        <v>8015.8014138746821</v>
      </c>
      <c r="R54" s="8">
        <v>7061.7218341933476</v>
      </c>
    </row>
    <row r="55" spans="1:18" ht="11.25" customHeight="1" x14ac:dyDescent="0.25">
      <c r="A55" s="59" t="s">
        <v>139</v>
      </c>
      <c r="B55" s="60" t="s">
        <v>138</v>
      </c>
      <c r="C55" s="9">
        <v>256.89748628353311</v>
      </c>
      <c r="D55" s="9">
        <v>184.02152208019194</v>
      </c>
      <c r="E55" s="9">
        <v>186.369473826144</v>
      </c>
      <c r="F55" s="9">
        <v>242.03033326612803</v>
      </c>
      <c r="G55" s="9">
        <v>198.89442988459203</v>
      </c>
      <c r="H55" s="9">
        <v>291.17167810131491</v>
      </c>
      <c r="I55" s="9">
        <v>268.43243775710403</v>
      </c>
      <c r="J55" s="9">
        <v>283.11649592817599</v>
      </c>
      <c r="K55" s="9">
        <v>287.39177724729603</v>
      </c>
      <c r="L55" s="9">
        <v>322.49879209828805</v>
      </c>
      <c r="M55" s="9">
        <v>283.48873246178977</v>
      </c>
      <c r="N55" s="9">
        <v>355.59671340148464</v>
      </c>
      <c r="O55" s="9">
        <v>325.67340749577664</v>
      </c>
      <c r="P55" s="9">
        <v>313.95246602479847</v>
      </c>
      <c r="Q55" s="9">
        <v>285.74306259789722</v>
      </c>
      <c r="R55" s="9">
        <v>223.72496938858168</v>
      </c>
    </row>
    <row r="56" spans="1:18" ht="11.25" customHeight="1" x14ac:dyDescent="0.25">
      <c r="A56" s="59" t="s">
        <v>137</v>
      </c>
      <c r="B56" s="60" t="s">
        <v>136</v>
      </c>
      <c r="C56" s="9">
        <v>7446.1362215253384</v>
      </c>
      <c r="D56" s="9">
        <v>4571.9245313352003</v>
      </c>
      <c r="E56" s="9">
        <v>4668.1266194784002</v>
      </c>
      <c r="F56" s="9">
        <v>7973.8203623831996</v>
      </c>
      <c r="G56" s="9">
        <v>8604.3665184048023</v>
      </c>
      <c r="H56" s="9">
        <v>8326.7638264321395</v>
      </c>
      <c r="I56" s="9">
        <v>7489.3360834656005</v>
      </c>
      <c r="J56" s="9">
        <v>7612.7374582272014</v>
      </c>
      <c r="K56" s="9">
        <v>6605.3339591616013</v>
      </c>
      <c r="L56" s="9">
        <v>5278.4524071864007</v>
      </c>
      <c r="M56" s="9">
        <v>4424.6782126994131</v>
      </c>
      <c r="N56" s="9">
        <v>4772.2968428083032</v>
      </c>
      <c r="O56" s="9">
        <v>6174.4783796525089</v>
      </c>
      <c r="P56" s="9">
        <v>7800.7816530198625</v>
      </c>
      <c r="Q56" s="9">
        <v>7730.0583512767853</v>
      </c>
      <c r="R56" s="9">
        <v>6837.9968648047661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541.85538304798786</v>
      </c>
      <c r="D59" s="79">
        <v>737.14475520000008</v>
      </c>
      <c r="E59" s="79">
        <v>1403.5285358191441</v>
      </c>
      <c r="F59" s="79">
        <v>1513.5612289953124</v>
      </c>
      <c r="G59" s="79">
        <v>1438.9869918344398</v>
      </c>
      <c r="H59" s="79">
        <v>1337.5950982255022</v>
      </c>
      <c r="I59" s="79">
        <v>1303.8813576759962</v>
      </c>
      <c r="J59" s="79">
        <v>1174.190610975372</v>
      </c>
      <c r="K59" s="79">
        <v>951.03062542565976</v>
      </c>
      <c r="L59" s="79">
        <v>974.26793993835599</v>
      </c>
      <c r="M59" s="79">
        <v>979.84836051203888</v>
      </c>
      <c r="N59" s="79">
        <v>1793.6288366705041</v>
      </c>
      <c r="O59" s="79">
        <v>1651.3613891776456</v>
      </c>
      <c r="P59" s="79">
        <v>1209.5854856135993</v>
      </c>
      <c r="Q59" s="79">
        <v>2090.5924219004505</v>
      </c>
      <c r="R59" s="79">
        <v>3040.485903140238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616.08847075776009</v>
      </c>
      <c r="F60" s="8">
        <v>799.44372415908015</v>
      </c>
      <c r="G60" s="8">
        <v>759.19785753239978</v>
      </c>
      <c r="H60" s="8">
        <v>668.09353765350693</v>
      </c>
      <c r="I60" s="8">
        <v>584.80928026092022</v>
      </c>
      <c r="J60" s="8">
        <v>431.67134104379988</v>
      </c>
      <c r="K60" s="8">
        <v>252.66064417307979</v>
      </c>
      <c r="L60" s="8">
        <v>167.63611921056005</v>
      </c>
      <c r="M60" s="8">
        <v>148.86299999999986</v>
      </c>
      <c r="N60" s="8">
        <v>958.24300000000358</v>
      </c>
      <c r="O60" s="8">
        <v>586.72627687483259</v>
      </c>
      <c r="P60" s="8">
        <v>322.75222141565837</v>
      </c>
      <c r="Q60" s="8">
        <v>834.11917050782972</v>
      </c>
      <c r="R60" s="8">
        <v>894.892840470583</v>
      </c>
    </row>
    <row r="61" spans="1:18" ht="11.25" customHeight="1" x14ac:dyDescent="0.25">
      <c r="A61" s="56" t="s">
        <v>128</v>
      </c>
      <c r="B61" s="57" t="s">
        <v>127</v>
      </c>
      <c r="C61" s="8">
        <v>541.85538304798786</v>
      </c>
      <c r="D61" s="8">
        <v>737.14475520000008</v>
      </c>
      <c r="E61" s="8">
        <v>787.44006506138396</v>
      </c>
      <c r="F61" s="8">
        <v>714.11750483623211</v>
      </c>
      <c r="G61" s="8">
        <v>679.78913430204011</v>
      </c>
      <c r="H61" s="8">
        <v>669.50156057199536</v>
      </c>
      <c r="I61" s="8">
        <v>719.07207741507602</v>
      </c>
      <c r="J61" s="8">
        <v>742.51926993157213</v>
      </c>
      <c r="K61" s="8">
        <v>698.36998125258003</v>
      </c>
      <c r="L61" s="8">
        <v>806.63182072779591</v>
      </c>
      <c r="M61" s="8">
        <v>830.98536051203905</v>
      </c>
      <c r="N61" s="8">
        <v>835.38583667050057</v>
      </c>
      <c r="O61" s="8">
        <v>1064.635112302813</v>
      </c>
      <c r="P61" s="8">
        <v>886.83326419794105</v>
      </c>
      <c r="Q61" s="8">
        <v>1256.4732513926208</v>
      </c>
      <c r="R61" s="8">
        <v>2145.593062669655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3234.1792956895879</v>
      </c>
      <c r="D64" s="81">
        <v>3917.0863440000003</v>
      </c>
      <c r="E64" s="81">
        <v>4460.9009755847037</v>
      </c>
      <c r="F64" s="81">
        <v>5424.8315657721832</v>
      </c>
      <c r="G64" s="81">
        <v>6415.4853961330318</v>
      </c>
      <c r="H64" s="81">
        <v>8561.9606234519688</v>
      </c>
      <c r="I64" s="81">
        <v>8664.0213108093831</v>
      </c>
      <c r="J64" s="81">
        <v>8213.0267469463215</v>
      </c>
      <c r="K64" s="81">
        <v>8402.9453196348259</v>
      </c>
      <c r="L64" s="81">
        <v>9108.6471220102558</v>
      </c>
      <c r="M64" s="81">
        <v>10173.424397033812</v>
      </c>
      <c r="N64" s="81">
        <v>11053.983879455212</v>
      </c>
      <c r="O64" s="81">
        <v>11977.691149349466</v>
      </c>
      <c r="P64" s="81">
        <v>14198.647124720679</v>
      </c>
      <c r="Q64" s="81">
        <v>18118.068237634769</v>
      </c>
      <c r="R64" s="81">
        <v>23008.311575563584</v>
      </c>
    </row>
    <row r="65" spans="1:18" ht="11.25" customHeight="1" x14ac:dyDescent="0.25">
      <c r="A65" s="71" t="s">
        <v>123</v>
      </c>
      <c r="B65" s="72" t="s">
        <v>122</v>
      </c>
      <c r="C65" s="82">
        <v>755.10411573175713</v>
      </c>
      <c r="D65" s="82">
        <v>1111.344192</v>
      </c>
      <c r="E65" s="82">
        <v>1447.5609792</v>
      </c>
      <c r="F65" s="82">
        <v>1951.6504331116791</v>
      </c>
      <c r="G65" s="82">
        <v>2514.3591666412794</v>
      </c>
      <c r="H65" s="82">
        <v>4452.4486733453932</v>
      </c>
      <c r="I65" s="82">
        <v>4364.2505645625597</v>
      </c>
      <c r="J65" s="82">
        <v>3703.5404052998406</v>
      </c>
      <c r="K65" s="82">
        <v>3933.9214467033594</v>
      </c>
      <c r="L65" s="82">
        <v>4208.2434900172784</v>
      </c>
      <c r="M65" s="82">
        <v>5271.0559970337954</v>
      </c>
      <c r="N65" s="82">
        <v>6132.558279455211</v>
      </c>
      <c r="O65" s="82">
        <v>6716.7508232647378</v>
      </c>
      <c r="P65" s="82">
        <v>9113.6643502851839</v>
      </c>
      <c r="Q65" s="82">
        <v>12595.858311101834</v>
      </c>
      <c r="R65" s="82">
        <v>16413.152000000056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1476.2750262627055</v>
      </c>
      <c r="D67" s="82">
        <v>1691.6346720000001</v>
      </c>
      <c r="E67" s="82">
        <v>1807.5406334207044</v>
      </c>
      <c r="F67" s="82">
        <v>2216.7041982125043</v>
      </c>
      <c r="G67" s="82">
        <v>2707.1083123877524</v>
      </c>
      <c r="H67" s="82">
        <v>2934.31220915112</v>
      </c>
      <c r="I67" s="82">
        <v>3034.8082148988242</v>
      </c>
      <c r="J67" s="82">
        <v>3201.5308590064806</v>
      </c>
      <c r="K67" s="82">
        <v>3241.516370647465</v>
      </c>
      <c r="L67" s="82">
        <v>3413.5482787529768</v>
      </c>
      <c r="M67" s="82">
        <v>3535.5684000000128</v>
      </c>
      <c r="N67" s="82">
        <v>3692.9256000000005</v>
      </c>
      <c r="O67" s="82">
        <v>3849.8428649284801</v>
      </c>
      <c r="P67" s="82">
        <v>4035.3797552905426</v>
      </c>
      <c r="Q67" s="82">
        <v>4177.0100538503175</v>
      </c>
      <c r="R67" s="82">
        <v>4280.3634230874795</v>
      </c>
    </row>
    <row r="68" spans="1:18" ht="11.25" customHeight="1" x14ac:dyDescent="0.25">
      <c r="A68" s="71" t="s">
        <v>117</v>
      </c>
      <c r="B68" s="72" t="s">
        <v>116</v>
      </c>
      <c r="C68" s="82">
        <v>1002.8001536951251</v>
      </c>
      <c r="D68" s="82">
        <v>1114.1074800000001</v>
      </c>
      <c r="E68" s="82">
        <v>1205.799362964</v>
      </c>
      <c r="F68" s="82">
        <v>1256.4769344480001</v>
      </c>
      <c r="G68" s="82">
        <v>1194.0179171039999</v>
      </c>
      <c r="H68" s="82">
        <v>1175.1997409554551</v>
      </c>
      <c r="I68" s="82">
        <v>1264.9625313479999</v>
      </c>
      <c r="J68" s="82">
        <v>1307.9554826400001</v>
      </c>
      <c r="K68" s="82">
        <v>1227.5075022840001</v>
      </c>
      <c r="L68" s="82">
        <v>1486.8553532399999</v>
      </c>
      <c r="M68" s="82">
        <v>1366.8000000000045</v>
      </c>
      <c r="N68" s="82">
        <v>1228.5000000000002</v>
      </c>
      <c r="O68" s="82">
        <v>1411.0974611562483</v>
      </c>
      <c r="P68" s="82">
        <v>1049.6030191449536</v>
      </c>
      <c r="Q68" s="82">
        <v>1345.1998726826178</v>
      </c>
      <c r="R68" s="82">
        <v>2314.7961524760503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9145.1539535641787</v>
      </c>
      <c r="D2" s="78">
        <v>10983.673811827983</v>
      </c>
      <c r="E2" s="78">
        <v>11694.837643521978</v>
      </c>
      <c r="F2" s="78">
        <v>11538.370155624199</v>
      </c>
      <c r="G2" s="78">
        <v>11360.734839551886</v>
      </c>
      <c r="H2" s="78">
        <v>11798.165020804276</v>
      </c>
      <c r="I2" s="78">
        <v>11815.172158729609</v>
      </c>
      <c r="J2" s="78">
        <v>11478.242947776876</v>
      </c>
      <c r="K2" s="78">
        <v>11043.844946324862</v>
      </c>
      <c r="L2" s="78">
        <v>10454.566551102911</v>
      </c>
      <c r="M2" s="78">
        <v>9878.8678659505804</v>
      </c>
      <c r="N2" s="78">
        <v>8615.0530358749256</v>
      </c>
      <c r="O2" s="78">
        <v>9435.8142359949943</v>
      </c>
      <c r="P2" s="78">
        <v>7062.9557178396408</v>
      </c>
      <c r="Q2" s="78">
        <v>7144.5582115758916</v>
      </c>
      <c r="R2" s="78">
        <v>6763.7378803409438</v>
      </c>
    </row>
    <row r="3" spans="1:18" ht="11.25" customHeight="1" x14ac:dyDescent="0.25">
      <c r="A3" s="53" t="s">
        <v>242</v>
      </c>
      <c r="B3" s="54" t="s">
        <v>241</v>
      </c>
      <c r="C3" s="79">
        <v>499.77247623117989</v>
      </c>
      <c r="D3" s="79">
        <v>811.47036317846562</v>
      </c>
      <c r="E3" s="79">
        <v>825.71118526511748</v>
      </c>
      <c r="F3" s="79">
        <v>876.10860196754504</v>
      </c>
      <c r="G3" s="79">
        <v>593.70276886589613</v>
      </c>
      <c r="H3" s="79">
        <v>535.81669231060789</v>
      </c>
      <c r="I3" s="79">
        <v>615.95995483835748</v>
      </c>
      <c r="J3" s="79">
        <v>604.00941492830043</v>
      </c>
      <c r="K3" s="79">
        <v>643.60256161212374</v>
      </c>
      <c r="L3" s="79">
        <v>537.42072312086918</v>
      </c>
      <c r="M3" s="79">
        <v>521.43520543137424</v>
      </c>
      <c r="N3" s="79">
        <v>562.12751863229892</v>
      </c>
      <c r="O3" s="79">
        <v>601.94270025176604</v>
      </c>
      <c r="P3" s="79">
        <v>50.516030675132512</v>
      </c>
      <c r="Q3" s="79">
        <v>47.772977221116847</v>
      </c>
      <c r="R3" s="79">
        <v>47.678595036039269</v>
      </c>
    </row>
    <row r="4" spans="1:18" ht="11.25" customHeight="1" x14ac:dyDescent="0.25">
      <c r="A4" s="56" t="s">
        <v>240</v>
      </c>
      <c r="B4" s="57" t="s">
        <v>239</v>
      </c>
      <c r="C4" s="8">
        <v>499.77247623117989</v>
      </c>
      <c r="D4" s="8">
        <v>811.47036317846562</v>
      </c>
      <c r="E4" s="8">
        <v>825.71118526511748</v>
      </c>
      <c r="F4" s="8">
        <v>876.10860196754504</v>
      </c>
      <c r="G4" s="8">
        <v>593.70276886589613</v>
      </c>
      <c r="H4" s="8">
        <v>535.81669231060789</v>
      </c>
      <c r="I4" s="8">
        <v>615.95995483835748</v>
      </c>
      <c r="J4" s="8">
        <v>604.00941492830043</v>
      </c>
      <c r="K4" s="8">
        <v>643.60256161212374</v>
      </c>
      <c r="L4" s="8">
        <v>537.42072312086918</v>
      </c>
      <c r="M4" s="8">
        <v>521.43520543137424</v>
      </c>
      <c r="N4" s="8">
        <v>562.12751863229892</v>
      </c>
      <c r="O4" s="8">
        <v>601.94270025176604</v>
      </c>
      <c r="P4" s="8">
        <v>50.516030675132512</v>
      </c>
      <c r="Q4" s="8">
        <v>47.772977221116847</v>
      </c>
      <c r="R4" s="8">
        <v>47.678595036039269</v>
      </c>
    </row>
    <row r="5" spans="1:18" ht="11.25" customHeight="1" x14ac:dyDescent="0.25">
      <c r="A5" s="59" t="s">
        <v>238</v>
      </c>
      <c r="B5" s="60" t="s">
        <v>237</v>
      </c>
      <c r="C5" s="9">
        <v>499.77247623117989</v>
      </c>
      <c r="D5" s="9">
        <v>811.47036317846562</v>
      </c>
      <c r="E5" s="9">
        <v>825.71118526511748</v>
      </c>
      <c r="F5" s="9">
        <v>876.10860196754504</v>
      </c>
      <c r="G5" s="9">
        <v>593.70276886589613</v>
      </c>
      <c r="H5" s="9">
        <v>535.81669231060789</v>
      </c>
      <c r="I5" s="9">
        <v>615.95995483835748</v>
      </c>
      <c r="J5" s="9">
        <v>604.00941492830043</v>
      </c>
      <c r="K5" s="9">
        <v>643.60256161212374</v>
      </c>
      <c r="L5" s="9">
        <v>537.42072312086918</v>
      </c>
      <c r="M5" s="9">
        <v>521.43520543137424</v>
      </c>
      <c r="N5" s="9">
        <v>562.12751863229892</v>
      </c>
      <c r="O5" s="9">
        <v>601.94270025176604</v>
      </c>
      <c r="P5" s="9">
        <v>50.516030675132512</v>
      </c>
      <c r="Q5" s="9">
        <v>47.772977221116847</v>
      </c>
      <c r="R5" s="9">
        <v>47.678595036039269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499.77247623117989</v>
      </c>
      <c r="D8" s="10">
        <v>811.47036317846562</v>
      </c>
      <c r="E8" s="10">
        <v>825.71118526511748</v>
      </c>
      <c r="F8" s="10">
        <v>876.10860196754504</v>
      </c>
      <c r="G8" s="10">
        <v>593.70276886589613</v>
      </c>
      <c r="H8" s="10">
        <v>535.81669231060789</v>
      </c>
      <c r="I8" s="10">
        <v>615.95995483835748</v>
      </c>
      <c r="J8" s="10">
        <v>604.00941492830043</v>
      </c>
      <c r="K8" s="10">
        <v>643.60256161212374</v>
      </c>
      <c r="L8" s="10">
        <v>537.42072312086918</v>
      </c>
      <c r="M8" s="10">
        <v>521.43520543137424</v>
      </c>
      <c r="N8" s="10">
        <v>562.12751863229892</v>
      </c>
      <c r="O8" s="10">
        <v>601.94270025176604</v>
      </c>
      <c r="P8" s="10">
        <v>50.516030675132512</v>
      </c>
      <c r="Q8" s="10">
        <v>47.772977221116847</v>
      </c>
      <c r="R8" s="10">
        <v>47.678595036039269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1229.107736243328</v>
      </c>
      <c r="D21" s="79">
        <v>1046.3916389980322</v>
      </c>
      <c r="E21" s="79">
        <v>1024.7337844858082</v>
      </c>
      <c r="F21" s="79">
        <v>674.92611443692829</v>
      </c>
      <c r="G21" s="79">
        <v>853.1367989452923</v>
      </c>
      <c r="H21" s="79">
        <v>717.73836946883785</v>
      </c>
      <c r="I21" s="79">
        <v>651.88406603790031</v>
      </c>
      <c r="J21" s="79">
        <v>468.70179082286398</v>
      </c>
      <c r="K21" s="79">
        <v>462.16402700925585</v>
      </c>
      <c r="L21" s="79">
        <v>447.0272538385683</v>
      </c>
      <c r="M21" s="79">
        <v>450.15793098182684</v>
      </c>
      <c r="N21" s="79">
        <v>255.1318003735966</v>
      </c>
      <c r="O21" s="79">
        <v>245.75803051126658</v>
      </c>
      <c r="P21" s="79">
        <v>233.7570261462937</v>
      </c>
      <c r="Q21" s="79">
        <v>249.84625103779331</v>
      </c>
      <c r="R21" s="79">
        <v>233.9296571562235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1229.107736243328</v>
      </c>
      <c r="D30" s="8">
        <v>1046.3916389980322</v>
      </c>
      <c r="E30" s="8">
        <v>1024.7337844858082</v>
      </c>
      <c r="F30" s="8">
        <v>674.92611443692829</v>
      </c>
      <c r="G30" s="8">
        <v>853.1367989452923</v>
      </c>
      <c r="H30" s="8">
        <v>717.73836946883785</v>
      </c>
      <c r="I30" s="8">
        <v>651.88406603790031</v>
      </c>
      <c r="J30" s="8">
        <v>468.70179082286398</v>
      </c>
      <c r="K30" s="8">
        <v>462.16402700925585</v>
      </c>
      <c r="L30" s="8">
        <v>447.0272538385683</v>
      </c>
      <c r="M30" s="8">
        <v>450.15793098182684</v>
      </c>
      <c r="N30" s="8">
        <v>255.1318003735966</v>
      </c>
      <c r="O30" s="8">
        <v>245.75803051126658</v>
      </c>
      <c r="P30" s="8">
        <v>233.7570261462937</v>
      </c>
      <c r="Q30" s="8">
        <v>249.84625103779331</v>
      </c>
      <c r="R30" s="8">
        <v>233.9296571562235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184.283893889316</v>
      </c>
      <c r="H43" s="9">
        <v>98.550624266739788</v>
      </c>
      <c r="I43" s="9">
        <v>66.749067893195999</v>
      </c>
      <c r="J43" s="9">
        <v>41.257330266672</v>
      </c>
      <c r="K43" s="9">
        <v>35.057332439999996</v>
      </c>
      <c r="L43" s="9">
        <v>41.34959620178401</v>
      </c>
      <c r="M43" s="9">
        <v>69.336850450840643</v>
      </c>
      <c r="N43" s="9">
        <v>60.073209862895979</v>
      </c>
      <c r="O43" s="9">
        <v>41.421892743127849</v>
      </c>
      <c r="P43" s="9">
        <v>184.21658059672103</v>
      </c>
      <c r="Q43" s="9">
        <v>209.59836461085607</v>
      </c>
      <c r="R43" s="9">
        <v>190.58537786560839</v>
      </c>
    </row>
    <row r="44" spans="1:18" ht="11.25" customHeight="1" x14ac:dyDescent="0.25">
      <c r="A44" s="59" t="s">
        <v>161</v>
      </c>
      <c r="B44" s="60" t="s">
        <v>160</v>
      </c>
      <c r="C44" s="9">
        <v>1229.107736243328</v>
      </c>
      <c r="D44" s="9">
        <v>1046.3916389980322</v>
      </c>
      <c r="E44" s="9">
        <v>1024.7337844858082</v>
      </c>
      <c r="F44" s="9">
        <v>674.92611443692829</v>
      </c>
      <c r="G44" s="9">
        <v>668.85290505597629</v>
      </c>
      <c r="H44" s="9">
        <v>619.18774520209809</v>
      </c>
      <c r="I44" s="9">
        <v>585.13499814470435</v>
      </c>
      <c r="J44" s="9">
        <v>427.44446055619198</v>
      </c>
      <c r="K44" s="9">
        <v>427.10669456925586</v>
      </c>
      <c r="L44" s="9">
        <v>405.67765763678426</v>
      </c>
      <c r="M44" s="9">
        <v>380.82108053098619</v>
      </c>
      <c r="N44" s="9">
        <v>195.05859051070061</v>
      </c>
      <c r="O44" s="9">
        <v>204.33613776813874</v>
      </c>
      <c r="P44" s="9">
        <v>49.540445549572667</v>
      </c>
      <c r="Q44" s="9">
        <v>40.247886426937235</v>
      </c>
      <c r="R44" s="9">
        <v>43.344279290615106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7405.3614394171864</v>
      </c>
      <c r="D52" s="79">
        <v>7040.3219308914859</v>
      </c>
      <c r="E52" s="79">
        <v>7682.4184648301971</v>
      </c>
      <c r="F52" s="79">
        <v>7891.9267891789477</v>
      </c>
      <c r="G52" s="79">
        <v>8509.7349072314628</v>
      </c>
      <c r="H52" s="79">
        <v>9052.0259292413375</v>
      </c>
      <c r="I52" s="79">
        <v>9566.9393460576157</v>
      </c>
      <c r="J52" s="79">
        <v>9235.4842868423093</v>
      </c>
      <c r="K52" s="79">
        <v>9046.6729611014543</v>
      </c>
      <c r="L52" s="79">
        <v>8534.7938265786761</v>
      </c>
      <c r="M52" s="79">
        <v>8460.7794412547846</v>
      </c>
      <c r="N52" s="79">
        <v>6556.7290284399369</v>
      </c>
      <c r="O52" s="79">
        <v>6920.8771758084195</v>
      </c>
      <c r="P52" s="79">
        <v>5966.8553322893486</v>
      </c>
      <c r="Q52" s="79">
        <v>5823.0778353027717</v>
      </c>
      <c r="R52" s="79">
        <v>5769.3019312889064</v>
      </c>
    </row>
    <row r="53" spans="1:18" ht="11.25" customHeight="1" x14ac:dyDescent="0.25">
      <c r="A53" s="56" t="s">
        <v>143</v>
      </c>
      <c r="B53" s="57" t="s">
        <v>142</v>
      </c>
      <c r="C53" s="8">
        <v>6878.2529951667202</v>
      </c>
      <c r="D53" s="8">
        <v>6438.4605218835022</v>
      </c>
      <c r="E53" s="8">
        <v>7244.5695513816208</v>
      </c>
      <c r="F53" s="8">
        <v>7412.2554143816678</v>
      </c>
      <c r="G53" s="8">
        <v>8043.8608516535278</v>
      </c>
      <c r="H53" s="8">
        <v>8635.7419851663108</v>
      </c>
      <c r="I53" s="8">
        <v>8519.9171888797591</v>
      </c>
      <c r="J53" s="8">
        <v>8453.3417042073179</v>
      </c>
      <c r="K53" s="8">
        <v>8384.7187751077108</v>
      </c>
      <c r="L53" s="8">
        <v>7799.2172907422446</v>
      </c>
      <c r="M53" s="8">
        <v>7861.1136398120043</v>
      </c>
      <c r="N53" s="8">
        <v>6363.1860872986381</v>
      </c>
      <c r="O53" s="8">
        <v>6633.4454341794308</v>
      </c>
      <c r="P53" s="8">
        <v>5692.1598193390073</v>
      </c>
      <c r="Q53" s="8">
        <v>5565.7795395600715</v>
      </c>
      <c r="R53" s="8">
        <v>5595.5963452499082</v>
      </c>
    </row>
    <row r="54" spans="1:18" ht="11.25" customHeight="1" x14ac:dyDescent="0.25">
      <c r="A54" s="56" t="s">
        <v>141</v>
      </c>
      <c r="B54" s="57" t="s">
        <v>140</v>
      </c>
      <c r="C54" s="8">
        <v>527.10844425046628</v>
      </c>
      <c r="D54" s="8">
        <v>601.86140900798387</v>
      </c>
      <c r="E54" s="8">
        <v>437.8489134485759</v>
      </c>
      <c r="F54" s="8">
        <v>479.67137479728024</v>
      </c>
      <c r="G54" s="8">
        <v>465.87405557793551</v>
      </c>
      <c r="H54" s="8">
        <v>416.28394407502691</v>
      </c>
      <c r="I54" s="8">
        <v>1047.0221571778561</v>
      </c>
      <c r="J54" s="8">
        <v>782.14258263499187</v>
      </c>
      <c r="K54" s="8">
        <v>661.95418599374409</v>
      </c>
      <c r="L54" s="8">
        <v>735.57653583643173</v>
      </c>
      <c r="M54" s="8">
        <v>599.66580144277953</v>
      </c>
      <c r="N54" s="8">
        <v>193.54294114129868</v>
      </c>
      <c r="O54" s="8">
        <v>287.43174162898862</v>
      </c>
      <c r="P54" s="8">
        <v>274.69551295034091</v>
      </c>
      <c r="Q54" s="8">
        <v>257.29829574270036</v>
      </c>
      <c r="R54" s="8">
        <v>173.70558603899858</v>
      </c>
    </row>
    <row r="55" spans="1:18" ht="11.25" customHeight="1" x14ac:dyDescent="0.25">
      <c r="A55" s="59" t="s">
        <v>139</v>
      </c>
      <c r="B55" s="60" t="s">
        <v>138</v>
      </c>
      <c r="C55" s="9">
        <v>28.948697037135126</v>
      </c>
      <c r="D55" s="9">
        <v>30.302140343184</v>
      </c>
      <c r="E55" s="9">
        <v>27.501667027776001</v>
      </c>
      <c r="F55" s="9">
        <v>24.722775996479985</v>
      </c>
      <c r="G55" s="9">
        <v>20.632979630735992</v>
      </c>
      <c r="H55" s="9">
        <v>26.288192251832424</v>
      </c>
      <c r="I55" s="9">
        <v>44.429910958655988</v>
      </c>
      <c r="J55" s="9">
        <v>40.896680989392003</v>
      </c>
      <c r="K55" s="9">
        <v>38.108383725743991</v>
      </c>
      <c r="L55" s="9">
        <v>55.20716673883198</v>
      </c>
      <c r="M55" s="9">
        <v>85.646008601220416</v>
      </c>
      <c r="N55" s="9">
        <v>18.561528992262218</v>
      </c>
      <c r="O55" s="9">
        <v>25.352305957824957</v>
      </c>
      <c r="P55" s="9">
        <v>20.157446818161983</v>
      </c>
      <c r="Q55" s="9">
        <v>19.138346539191023</v>
      </c>
      <c r="R55" s="9">
        <v>13.544393611650872</v>
      </c>
    </row>
    <row r="56" spans="1:18" ht="11.25" customHeight="1" x14ac:dyDescent="0.25">
      <c r="A56" s="59" t="s">
        <v>137</v>
      </c>
      <c r="B56" s="60" t="s">
        <v>136</v>
      </c>
      <c r="C56" s="9">
        <v>498.15974721333112</v>
      </c>
      <c r="D56" s="9">
        <v>571.5592686647999</v>
      </c>
      <c r="E56" s="9">
        <v>410.34724642079988</v>
      </c>
      <c r="F56" s="9">
        <v>454.94859880080026</v>
      </c>
      <c r="G56" s="9">
        <v>445.24107594719953</v>
      </c>
      <c r="H56" s="9">
        <v>389.9957518231945</v>
      </c>
      <c r="I56" s="9">
        <v>1002.5922462192002</v>
      </c>
      <c r="J56" s="9">
        <v>741.24590164559982</v>
      </c>
      <c r="K56" s="9">
        <v>623.84580226800006</v>
      </c>
      <c r="L56" s="9">
        <v>680.3693690975997</v>
      </c>
      <c r="M56" s="9">
        <v>514.01979284155914</v>
      </c>
      <c r="N56" s="9">
        <v>174.98141214903646</v>
      </c>
      <c r="O56" s="9">
        <v>262.07943567116365</v>
      </c>
      <c r="P56" s="9">
        <v>254.53806613217893</v>
      </c>
      <c r="Q56" s="9">
        <v>238.15994920350931</v>
      </c>
      <c r="R56" s="9">
        <v>160.16119242734771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10.912301672484407</v>
      </c>
      <c r="D59" s="79">
        <v>2085.4898787600005</v>
      </c>
      <c r="E59" s="79">
        <v>2161.974208940856</v>
      </c>
      <c r="F59" s="79">
        <v>2095.4086500407761</v>
      </c>
      <c r="G59" s="79">
        <v>1404.1603645092362</v>
      </c>
      <c r="H59" s="79">
        <v>1492.5840297834941</v>
      </c>
      <c r="I59" s="79">
        <v>980.3887917957361</v>
      </c>
      <c r="J59" s="79">
        <v>1170.0474551834041</v>
      </c>
      <c r="K59" s="79">
        <v>891.40539660202819</v>
      </c>
      <c r="L59" s="79">
        <v>935.3247475647961</v>
      </c>
      <c r="M59" s="79">
        <v>446.49528828259457</v>
      </c>
      <c r="N59" s="79">
        <v>1241.0646884290927</v>
      </c>
      <c r="O59" s="79">
        <v>1667.2363294235408</v>
      </c>
      <c r="P59" s="79">
        <v>811.8273287288655</v>
      </c>
      <c r="Q59" s="79">
        <v>1023.8611480142101</v>
      </c>
      <c r="R59" s="79">
        <v>712.82769685977519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2069.7487668000003</v>
      </c>
      <c r="E60" s="8">
        <v>2142.77826844224</v>
      </c>
      <c r="F60" s="8">
        <v>2062.3996918324801</v>
      </c>
      <c r="G60" s="8">
        <v>1363.4461319965201</v>
      </c>
      <c r="H60" s="8">
        <v>1446.73378217258</v>
      </c>
      <c r="I60" s="8">
        <v>898.20037659924003</v>
      </c>
      <c r="J60" s="8">
        <v>1098.63659541636</v>
      </c>
      <c r="K60" s="8">
        <v>743.59547225964013</v>
      </c>
      <c r="L60" s="8">
        <v>747.19576940580009</v>
      </c>
      <c r="M60" s="8">
        <v>199.91399999999982</v>
      </c>
      <c r="N60" s="8">
        <v>945.51600000000178</v>
      </c>
      <c r="O60" s="8">
        <v>1317.0323895978393</v>
      </c>
      <c r="P60" s="8">
        <v>303.4447785843405</v>
      </c>
      <c r="Q60" s="8">
        <v>389.38907959760417</v>
      </c>
      <c r="R60" s="8">
        <v>175.46215952941878</v>
      </c>
    </row>
    <row r="61" spans="1:18" ht="11.25" customHeight="1" x14ac:dyDescent="0.25">
      <c r="A61" s="56" t="s">
        <v>128</v>
      </c>
      <c r="B61" s="57" t="s">
        <v>127</v>
      </c>
      <c r="C61" s="8">
        <v>10.912301672484407</v>
      </c>
      <c r="D61" s="8">
        <v>15.74111195999998</v>
      </c>
      <c r="E61" s="8">
        <v>19.19594049861605</v>
      </c>
      <c r="F61" s="8">
        <v>33.008958208295965</v>
      </c>
      <c r="G61" s="8">
        <v>40.71423251271603</v>
      </c>
      <c r="H61" s="8">
        <v>45.850247610913954</v>
      </c>
      <c r="I61" s="8">
        <v>82.188415196496024</v>
      </c>
      <c r="J61" s="8">
        <v>71.410859767043974</v>
      </c>
      <c r="K61" s="8">
        <v>147.80992434238806</v>
      </c>
      <c r="L61" s="8">
        <v>188.12897815899603</v>
      </c>
      <c r="M61" s="8">
        <v>246.58128828259476</v>
      </c>
      <c r="N61" s="8">
        <v>295.54868842909093</v>
      </c>
      <c r="O61" s="8">
        <v>350.20393982570158</v>
      </c>
      <c r="P61" s="8">
        <v>508.38255014452506</v>
      </c>
      <c r="Q61" s="8">
        <v>634.47206841660591</v>
      </c>
      <c r="R61" s="8">
        <v>537.36553733035635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271.52024161481023</v>
      </c>
      <c r="D64" s="81">
        <v>273.71874888000002</v>
      </c>
      <c r="E64" s="81">
        <v>282.77356937529601</v>
      </c>
      <c r="F64" s="81">
        <v>291.21608502439193</v>
      </c>
      <c r="G64" s="81">
        <v>329.70480645441597</v>
      </c>
      <c r="H64" s="81">
        <v>363.60912636511529</v>
      </c>
      <c r="I64" s="81">
        <v>407.49989794380025</v>
      </c>
      <c r="J64" s="81">
        <v>426.09371882457594</v>
      </c>
      <c r="K64" s="81">
        <v>578.80517192056823</v>
      </c>
      <c r="L64" s="81">
        <v>696.10249423418372</v>
      </c>
      <c r="M64" s="81">
        <v>816.17140000000325</v>
      </c>
      <c r="N64" s="81">
        <v>872.60700000000202</v>
      </c>
      <c r="O64" s="81">
        <v>897.34539501979953</v>
      </c>
      <c r="P64" s="81">
        <v>1035.2751504900111</v>
      </c>
      <c r="Q64" s="81">
        <v>1131.593650511556</v>
      </c>
      <c r="R64" s="81">
        <v>1092.040224436495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247.72023796707992</v>
      </c>
      <c r="D67" s="82">
        <v>244.82982888000009</v>
      </c>
      <c r="E67" s="82">
        <v>248.02409233929589</v>
      </c>
      <c r="F67" s="82">
        <v>231.363936832392</v>
      </c>
      <c r="G67" s="82">
        <v>255.540208066416</v>
      </c>
      <c r="H67" s="82">
        <v>280.20867698201783</v>
      </c>
      <c r="I67" s="82">
        <v>258.16231038780018</v>
      </c>
      <c r="J67" s="82">
        <v>296.72168256057586</v>
      </c>
      <c r="K67" s="82">
        <v>309.8978936005683</v>
      </c>
      <c r="L67" s="82">
        <v>339.03108876218386</v>
      </c>
      <c r="M67" s="82">
        <v>399.07140000000095</v>
      </c>
      <c r="N67" s="82">
        <v>425.60700000000065</v>
      </c>
      <c r="O67" s="82">
        <v>423.04318648699245</v>
      </c>
      <c r="P67" s="82">
        <v>417.5778447094745</v>
      </c>
      <c r="Q67" s="82">
        <v>439.69388988074274</v>
      </c>
      <c r="R67" s="82">
        <v>506.03637691253778</v>
      </c>
    </row>
    <row r="68" spans="1:18" ht="11.25" customHeight="1" x14ac:dyDescent="0.25">
      <c r="A68" s="71" t="s">
        <v>117</v>
      </c>
      <c r="B68" s="72" t="s">
        <v>116</v>
      </c>
      <c r="C68" s="82">
        <v>23.800003647730318</v>
      </c>
      <c r="D68" s="82">
        <v>28.888919999999903</v>
      </c>
      <c r="E68" s="82">
        <v>34.749477036000094</v>
      </c>
      <c r="F68" s="82">
        <v>59.852148191999937</v>
      </c>
      <c r="G68" s="82">
        <v>74.164598387999987</v>
      </c>
      <c r="H68" s="82">
        <v>83.400449383097452</v>
      </c>
      <c r="I68" s="82">
        <v>149.33758755600007</v>
      </c>
      <c r="J68" s="82">
        <v>129.37203626400012</v>
      </c>
      <c r="K68" s="82">
        <v>268.90727831999993</v>
      </c>
      <c r="L68" s="82">
        <v>357.07140547199992</v>
      </c>
      <c r="M68" s="82">
        <v>417.1000000000023</v>
      </c>
      <c r="N68" s="82">
        <v>447.00000000000131</v>
      </c>
      <c r="O68" s="82">
        <v>474.30220853280707</v>
      </c>
      <c r="P68" s="82">
        <v>617.69730578053657</v>
      </c>
      <c r="Q68" s="82">
        <v>691.89976063081338</v>
      </c>
      <c r="R68" s="82">
        <v>586.00384752395735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9141.5568329131929</v>
      </c>
      <c r="D2" s="78">
        <v>8926.0943264393045</v>
      </c>
      <c r="E2" s="78">
        <v>7973.8996390225202</v>
      </c>
      <c r="F2" s="78">
        <v>5749.7431630646879</v>
      </c>
      <c r="G2" s="78">
        <v>5599.7475383716928</v>
      </c>
      <c r="H2" s="78">
        <v>5648.3212630143589</v>
      </c>
      <c r="I2" s="78">
        <v>5565.6380746336326</v>
      </c>
      <c r="J2" s="78">
        <v>5937.1373683744205</v>
      </c>
      <c r="K2" s="78">
        <v>6477.4087091513284</v>
      </c>
      <c r="L2" s="78">
        <v>5926.2315836120288</v>
      </c>
      <c r="M2" s="78">
        <v>6071.8921080315449</v>
      </c>
      <c r="N2" s="78">
        <v>6206.2873803155353</v>
      </c>
      <c r="O2" s="78">
        <v>6397.9348887523411</v>
      </c>
      <c r="P2" s="78">
        <v>5764.3664250925876</v>
      </c>
      <c r="Q2" s="78">
        <v>5834.1525809640098</v>
      </c>
      <c r="R2" s="78">
        <v>5656.6652839238786</v>
      </c>
    </row>
    <row r="3" spans="1:18" ht="11.25" customHeight="1" x14ac:dyDescent="0.25">
      <c r="A3" s="53" t="s">
        <v>242</v>
      </c>
      <c r="B3" s="54" t="s">
        <v>241</v>
      </c>
      <c r="C3" s="79">
        <v>1576.2383473015707</v>
      </c>
      <c r="D3" s="79">
        <v>1794.9997938153599</v>
      </c>
      <c r="E3" s="79">
        <v>2588.717608510176</v>
      </c>
      <c r="F3" s="79">
        <v>1656.44772293088</v>
      </c>
      <c r="G3" s="79">
        <v>1189.740972034296</v>
      </c>
      <c r="H3" s="79">
        <v>1143.8902647999651</v>
      </c>
      <c r="I3" s="79">
        <v>1139.892430911696</v>
      </c>
      <c r="J3" s="79">
        <v>1220.6890312824239</v>
      </c>
      <c r="K3" s="79">
        <v>1264.255921511352</v>
      </c>
      <c r="L3" s="79">
        <v>1198.9111311658801</v>
      </c>
      <c r="M3" s="79">
        <v>1201.6085235310791</v>
      </c>
      <c r="N3" s="79">
        <v>1404.1613533947875</v>
      </c>
      <c r="O3" s="79">
        <v>1151.3763982856178</v>
      </c>
      <c r="P3" s="79">
        <v>913.82631821145787</v>
      </c>
      <c r="Q3" s="79">
        <v>683.30295729892794</v>
      </c>
      <c r="R3" s="79">
        <v>534.58508915607456</v>
      </c>
    </row>
    <row r="4" spans="1:18" ht="11.25" customHeight="1" x14ac:dyDescent="0.25">
      <c r="A4" s="56" t="s">
        <v>240</v>
      </c>
      <c r="B4" s="57" t="s">
        <v>239</v>
      </c>
      <c r="C4" s="8">
        <v>1576.2383473015707</v>
      </c>
      <c r="D4" s="8">
        <v>1794.9997938153599</v>
      </c>
      <c r="E4" s="8">
        <v>2588.717608510176</v>
      </c>
      <c r="F4" s="8">
        <v>1656.44772293088</v>
      </c>
      <c r="G4" s="8">
        <v>1189.740972034296</v>
      </c>
      <c r="H4" s="8">
        <v>1143.8902647999651</v>
      </c>
      <c r="I4" s="8">
        <v>1139.892430911696</v>
      </c>
      <c r="J4" s="8">
        <v>1220.6890312824239</v>
      </c>
      <c r="K4" s="8">
        <v>1264.255921511352</v>
      </c>
      <c r="L4" s="8">
        <v>1198.9111311658801</v>
      </c>
      <c r="M4" s="8">
        <v>1201.6085235310791</v>
      </c>
      <c r="N4" s="8">
        <v>1404.1613533947875</v>
      </c>
      <c r="O4" s="8">
        <v>1151.3763982856178</v>
      </c>
      <c r="P4" s="8">
        <v>913.82631821145787</v>
      </c>
      <c r="Q4" s="8">
        <v>683.30295729892794</v>
      </c>
      <c r="R4" s="8">
        <v>534.58508915607456</v>
      </c>
    </row>
    <row r="5" spans="1:18" ht="11.25" customHeight="1" x14ac:dyDescent="0.25">
      <c r="A5" s="59" t="s">
        <v>238</v>
      </c>
      <c r="B5" s="60" t="s">
        <v>237</v>
      </c>
      <c r="C5" s="9">
        <v>1576.2383473015707</v>
      </c>
      <c r="D5" s="9">
        <v>1794.9997938153599</v>
      </c>
      <c r="E5" s="9">
        <v>2588.717608510176</v>
      </c>
      <c r="F5" s="9">
        <v>1656.44772293088</v>
      </c>
      <c r="G5" s="9">
        <v>1189.740972034296</v>
      </c>
      <c r="H5" s="9">
        <v>1143.8902647999651</v>
      </c>
      <c r="I5" s="9">
        <v>1139.892430911696</v>
      </c>
      <c r="J5" s="9">
        <v>1220.6890312824239</v>
      </c>
      <c r="K5" s="9">
        <v>1264.255921511352</v>
      </c>
      <c r="L5" s="9">
        <v>1198.9111311658801</v>
      </c>
      <c r="M5" s="9">
        <v>1201.6085235310791</v>
      </c>
      <c r="N5" s="9">
        <v>1404.1613533947875</v>
      </c>
      <c r="O5" s="9">
        <v>1151.3763982856178</v>
      </c>
      <c r="P5" s="9">
        <v>913.82631821145787</v>
      </c>
      <c r="Q5" s="9">
        <v>683.30295729892794</v>
      </c>
      <c r="R5" s="9">
        <v>534.58508915607456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1576.2383473015707</v>
      </c>
      <c r="D8" s="10">
        <v>1794.9997938153599</v>
      </c>
      <c r="E8" s="10">
        <v>2588.717608510176</v>
      </c>
      <c r="F8" s="10">
        <v>1656.44772293088</v>
      </c>
      <c r="G8" s="10">
        <v>1189.740972034296</v>
      </c>
      <c r="H8" s="10">
        <v>1143.8902647999651</v>
      </c>
      <c r="I8" s="10">
        <v>1139.892430911696</v>
      </c>
      <c r="J8" s="10">
        <v>1220.6890312824239</v>
      </c>
      <c r="K8" s="10">
        <v>1264.255921511352</v>
      </c>
      <c r="L8" s="10">
        <v>1198.9111311658801</v>
      </c>
      <c r="M8" s="10">
        <v>1201.6085235310791</v>
      </c>
      <c r="N8" s="10">
        <v>1404.1613533947875</v>
      </c>
      <c r="O8" s="10">
        <v>1151.3763982856178</v>
      </c>
      <c r="P8" s="10">
        <v>913.82631821145787</v>
      </c>
      <c r="Q8" s="10">
        <v>683.30295729892794</v>
      </c>
      <c r="R8" s="10">
        <v>534.58508915607456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2200.7342652105158</v>
      </c>
      <c r="D21" s="79">
        <v>2076.8629041747363</v>
      </c>
      <c r="E21" s="79">
        <v>775.77982940599213</v>
      </c>
      <c r="F21" s="79">
        <v>57.204786696876006</v>
      </c>
      <c r="G21" s="79">
        <v>211.92699591964805</v>
      </c>
      <c r="H21" s="79">
        <v>188.99979329888833</v>
      </c>
      <c r="I21" s="79">
        <v>195.06935123388004</v>
      </c>
      <c r="J21" s="79">
        <v>191.70840674484003</v>
      </c>
      <c r="K21" s="79">
        <v>191.40932004915601</v>
      </c>
      <c r="L21" s="79">
        <v>188.30658916508403</v>
      </c>
      <c r="M21" s="79">
        <v>191.21910983585758</v>
      </c>
      <c r="N21" s="79">
        <v>217.69699561029768</v>
      </c>
      <c r="O21" s="79">
        <v>229.10715986177246</v>
      </c>
      <c r="P21" s="79">
        <v>175.49816738706141</v>
      </c>
      <c r="Q21" s="79">
        <v>187.10728817153438</v>
      </c>
      <c r="R21" s="79">
        <v>181.30073191861482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2200.7342652105158</v>
      </c>
      <c r="D30" s="8">
        <v>2076.8629041747363</v>
      </c>
      <c r="E30" s="8">
        <v>775.77982940599213</v>
      </c>
      <c r="F30" s="8">
        <v>57.204786696876006</v>
      </c>
      <c r="G30" s="8">
        <v>211.92699591964805</v>
      </c>
      <c r="H30" s="8">
        <v>188.99979329888833</v>
      </c>
      <c r="I30" s="8">
        <v>195.06935123388004</v>
      </c>
      <c r="J30" s="8">
        <v>191.70840674484003</v>
      </c>
      <c r="K30" s="8">
        <v>191.40932004915601</v>
      </c>
      <c r="L30" s="8">
        <v>188.30658916508403</v>
      </c>
      <c r="M30" s="8">
        <v>191.21910983585758</v>
      </c>
      <c r="N30" s="8">
        <v>217.69699561029768</v>
      </c>
      <c r="O30" s="8">
        <v>229.10715986177246</v>
      </c>
      <c r="P30" s="8">
        <v>175.49816738706141</v>
      </c>
      <c r="Q30" s="8">
        <v>187.10728817153438</v>
      </c>
      <c r="R30" s="8">
        <v>181.30073191861482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49.344207562787474</v>
      </c>
      <c r="D34" s="9">
        <v>0</v>
      </c>
      <c r="E34" s="9">
        <v>0</v>
      </c>
      <c r="F34" s="9">
        <v>0</v>
      </c>
      <c r="G34" s="9">
        <v>0</v>
      </c>
      <c r="H34" s="9">
        <v>8.8971013455117944</v>
      </c>
      <c r="I34" s="9">
        <v>11.888418600000001</v>
      </c>
      <c r="J34" s="9">
        <v>11.888418600000001</v>
      </c>
      <c r="K34" s="9">
        <v>14.530289400000003</v>
      </c>
      <c r="L34" s="9">
        <v>14.530236562584001</v>
      </c>
      <c r="M34" s="9">
        <v>14.512995447397603</v>
      </c>
      <c r="N34" s="9">
        <v>37.73381162958723</v>
      </c>
      <c r="O34" s="9">
        <v>52.183690857724102</v>
      </c>
      <c r="P34" s="9">
        <v>20.318192857647627</v>
      </c>
      <c r="Q34" s="9">
        <v>31.92860652673814</v>
      </c>
      <c r="R34" s="9">
        <v>26.12339019024035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104.92626358549253</v>
      </c>
      <c r="D43" s="9">
        <v>95.252013207000005</v>
      </c>
      <c r="E43" s="9">
        <v>73.200392666856004</v>
      </c>
      <c r="F43" s="9">
        <v>57.204786696876006</v>
      </c>
      <c r="G43" s="9">
        <v>50.877496626840006</v>
      </c>
      <c r="H43" s="9">
        <v>19.050720209816465</v>
      </c>
      <c r="I43" s="9">
        <v>18.954041513472003</v>
      </c>
      <c r="J43" s="9">
        <v>15.822335879999999</v>
      </c>
      <c r="K43" s="9">
        <v>15.822304855812002</v>
      </c>
      <c r="L43" s="9">
        <v>12.719886055812001</v>
      </c>
      <c r="M43" s="9">
        <v>15.772330687323182</v>
      </c>
      <c r="N43" s="9">
        <v>18.969773816126644</v>
      </c>
      <c r="O43" s="9">
        <v>15.931497208895347</v>
      </c>
      <c r="P43" s="9">
        <v>15.86121344886112</v>
      </c>
      <c r="Q43" s="9">
        <v>15.857560323860046</v>
      </c>
      <c r="R43" s="9">
        <v>15.857394045289491</v>
      </c>
    </row>
    <row r="44" spans="1:18" ht="11.25" customHeight="1" x14ac:dyDescent="0.25">
      <c r="A44" s="59" t="s">
        <v>161</v>
      </c>
      <c r="B44" s="60" t="s">
        <v>160</v>
      </c>
      <c r="C44" s="9">
        <v>2046.4637940622356</v>
      </c>
      <c r="D44" s="9">
        <v>1981.6108909677364</v>
      </c>
      <c r="E44" s="9">
        <v>702.5794367391361</v>
      </c>
      <c r="F44" s="9">
        <v>0</v>
      </c>
      <c r="G44" s="9">
        <v>161.04949929280804</v>
      </c>
      <c r="H44" s="9">
        <v>161.05197174356007</v>
      </c>
      <c r="I44" s="9">
        <v>164.22689112040803</v>
      </c>
      <c r="J44" s="9">
        <v>163.99765226484004</v>
      </c>
      <c r="K44" s="9">
        <v>161.05672579334401</v>
      </c>
      <c r="L44" s="9">
        <v>161.05646654668803</v>
      </c>
      <c r="M44" s="9">
        <v>160.9337837011368</v>
      </c>
      <c r="N44" s="9">
        <v>160.99341016458379</v>
      </c>
      <c r="O44" s="9">
        <v>160.99197179515301</v>
      </c>
      <c r="P44" s="9">
        <v>139.31876108055266</v>
      </c>
      <c r="Q44" s="9">
        <v>139.32112132093619</v>
      </c>
      <c r="R44" s="9">
        <v>139.31994768308496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5364.5842204011069</v>
      </c>
      <c r="D52" s="79">
        <v>5054.2316284492081</v>
      </c>
      <c r="E52" s="79">
        <v>4609.4022011063525</v>
      </c>
      <c r="F52" s="79">
        <v>4036.0906534369324</v>
      </c>
      <c r="G52" s="79">
        <v>4198.079570417749</v>
      </c>
      <c r="H52" s="79">
        <v>4315.431204915506</v>
      </c>
      <c r="I52" s="79">
        <v>4230.6762924880568</v>
      </c>
      <c r="J52" s="79">
        <v>4524.7399303471566</v>
      </c>
      <c r="K52" s="79">
        <v>4849.3595558662928</v>
      </c>
      <c r="L52" s="79">
        <v>4364.3260286599325</v>
      </c>
      <c r="M52" s="79">
        <v>4537.0211234592407</v>
      </c>
      <c r="N52" s="79">
        <v>4396.809256410038</v>
      </c>
      <c r="O52" s="79">
        <v>4788.5681707039348</v>
      </c>
      <c r="P52" s="79">
        <v>4644.9646538365296</v>
      </c>
      <c r="Q52" s="79">
        <v>4886.6218529973985</v>
      </c>
      <c r="R52" s="79">
        <v>4844.9529628491891</v>
      </c>
    </row>
    <row r="53" spans="1:18" ht="11.25" customHeight="1" x14ac:dyDescent="0.25">
      <c r="A53" s="56" t="s">
        <v>143</v>
      </c>
      <c r="B53" s="57" t="s">
        <v>142</v>
      </c>
      <c r="C53" s="8">
        <v>4524.3287724604552</v>
      </c>
      <c r="D53" s="8">
        <v>4287.0391062942963</v>
      </c>
      <c r="E53" s="8">
        <v>4000.4429698458725</v>
      </c>
      <c r="F53" s="8">
        <v>3604.6215099635406</v>
      </c>
      <c r="G53" s="8">
        <v>3970.2189367269007</v>
      </c>
      <c r="H53" s="8">
        <v>4087.5686535239743</v>
      </c>
      <c r="I53" s="8">
        <v>4002.8194334486166</v>
      </c>
      <c r="J53" s="8">
        <v>4296.8866868607247</v>
      </c>
      <c r="K53" s="8">
        <v>4621.4900342689325</v>
      </c>
      <c r="L53" s="8">
        <v>4136.4625457679485</v>
      </c>
      <c r="M53" s="8">
        <v>4309.1502700632236</v>
      </c>
      <c r="N53" s="8">
        <v>4168.9449537611208</v>
      </c>
      <c r="O53" s="8">
        <v>4560.7032994812125</v>
      </c>
      <c r="P53" s="8">
        <v>4417.1022858315291</v>
      </c>
      <c r="Q53" s="8">
        <v>4658.7514112534</v>
      </c>
      <c r="R53" s="8">
        <v>4617.0781208438821</v>
      </c>
    </row>
    <row r="54" spans="1:18" ht="11.25" customHeight="1" x14ac:dyDescent="0.25">
      <c r="A54" s="56" t="s">
        <v>141</v>
      </c>
      <c r="B54" s="57" t="s">
        <v>140</v>
      </c>
      <c r="C54" s="8">
        <v>840.25544794065149</v>
      </c>
      <c r="D54" s="8">
        <v>767.19252215491201</v>
      </c>
      <c r="E54" s="8">
        <v>608.95923126048001</v>
      </c>
      <c r="F54" s="8">
        <v>431.46914347339202</v>
      </c>
      <c r="G54" s="8">
        <v>227.860633690848</v>
      </c>
      <c r="H54" s="8">
        <v>227.8625513915317</v>
      </c>
      <c r="I54" s="8">
        <v>227.85685903944</v>
      </c>
      <c r="J54" s="8">
        <v>227.85324348643201</v>
      </c>
      <c r="K54" s="8">
        <v>227.86952159736001</v>
      </c>
      <c r="L54" s="8">
        <v>227.86348289198401</v>
      </c>
      <c r="M54" s="8">
        <v>227.87085339601697</v>
      </c>
      <c r="N54" s="8">
        <v>227.86430264891726</v>
      </c>
      <c r="O54" s="8">
        <v>227.86487122272212</v>
      </c>
      <c r="P54" s="8">
        <v>227.86236800500035</v>
      </c>
      <c r="Q54" s="8">
        <v>227.87044174399873</v>
      </c>
      <c r="R54" s="8">
        <v>227.87484200530679</v>
      </c>
    </row>
    <row r="55" spans="1:18" ht="11.25" customHeight="1" x14ac:dyDescent="0.25">
      <c r="A55" s="59" t="s">
        <v>139</v>
      </c>
      <c r="B55" s="60" t="s">
        <v>138</v>
      </c>
      <c r="C55" s="9">
        <v>260.45141667933171</v>
      </c>
      <c r="D55" s="9">
        <v>269.71694615491202</v>
      </c>
      <c r="E55" s="9">
        <v>213.87076906607999</v>
      </c>
      <c r="F55" s="9">
        <v>151.69410465739199</v>
      </c>
      <c r="G55" s="9">
        <v>60.223012256447994</v>
      </c>
      <c r="H55" s="9">
        <v>60.162129646852094</v>
      </c>
      <c r="I55" s="9">
        <v>60.226748724239997</v>
      </c>
      <c r="J55" s="9">
        <v>60.229555722432004</v>
      </c>
      <c r="K55" s="9">
        <v>60.229723026960002</v>
      </c>
      <c r="L55" s="9">
        <v>60.224555175984001</v>
      </c>
      <c r="M55" s="9">
        <v>60.16885893698965</v>
      </c>
      <c r="N55" s="9">
        <v>60.162557606254019</v>
      </c>
      <c r="O55" s="9">
        <v>60.162686546398433</v>
      </c>
      <c r="P55" s="9">
        <v>60.162087157038833</v>
      </c>
      <c r="Q55" s="9">
        <v>60.168742224304403</v>
      </c>
      <c r="R55" s="9">
        <v>60.172899237420708</v>
      </c>
    </row>
    <row r="56" spans="1:18" ht="11.25" customHeight="1" x14ac:dyDescent="0.25">
      <c r="A56" s="59" t="s">
        <v>137</v>
      </c>
      <c r="B56" s="60" t="s">
        <v>136</v>
      </c>
      <c r="C56" s="9">
        <v>579.80403126131978</v>
      </c>
      <c r="D56" s="9">
        <v>497.47557600000005</v>
      </c>
      <c r="E56" s="9">
        <v>395.08846219440005</v>
      </c>
      <c r="F56" s="9">
        <v>279.77503881600001</v>
      </c>
      <c r="G56" s="9">
        <v>167.63762143440002</v>
      </c>
      <c r="H56" s="9">
        <v>167.7004217446796</v>
      </c>
      <c r="I56" s="9">
        <v>167.6301103152</v>
      </c>
      <c r="J56" s="9">
        <v>167.62368776400001</v>
      </c>
      <c r="K56" s="9">
        <v>167.63979857039999</v>
      </c>
      <c r="L56" s="9">
        <v>167.63892771600001</v>
      </c>
      <c r="M56" s="9">
        <v>167.70199445902733</v>
      </c>
      <c r="N56" s="9">
        <v>167.70174504266325</v>
      </c>
      <c r="O56" s="9">
        <v>167.7021846763237</v>
      </c>
      <c r="P56" s="9">
        <v>167.70028084796152</v>
      </c>
      <c r="Q56" s="9">
        <v>167.70169951969433</v>
      </c>
      <c r="R56" s="9">
        <v>167.70194276788607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172.38391172452802</v>
      </c>
      <c r="L59" s="79">
        <v>174.687834621132</v>
      </c>
      <c r="M59" s="79">
        <v>142.04335120536786</v>
      </c>
      <c r="N59" s="79">
        <v>187.61977490041218</v>
      </c>
      <c r="O59" s="79">
        <v>228.88315990101574</v>
      </c>
      <c r="P59" s="79">
        <v>30.077285657538759</v>
      </c>
      <c r="Q59" s="79">
        <v>77.120482496149165</v>
      </c>
      <c r="R59" s="79">
        <v>95.826499999999911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172.38391172452802</v>
      </c>
      <c r="L61" s="8">
        <v>174.687834621132</v>
      </c>
      <c r="M61" s="8">
        <v>142.04335120536786</v>
      </c>
      <c r="N61" s="8">
        <v>187.61977490041218</v>
      </c>
      <c r="O61" s="8">
        <v>228.88315990101574</v>
      </c>
      <c r="P61" s="8">
        <v>30.077285657538759</v>
      </c>
      <c r="Q61" s="8">
        <v>77.120482496149165</v>
      </c>
      <c r="R61" s="8">
        <v>95.826499999999911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7.9716671999999997</v>
      </c>
      <c r="L64" s="81">
        <v>124.264224</v>
      </c>
      <c r="M64" s="81">
        <v>7.280002966221307</v>
      </c>
      <c r="N64" s="81">
        <v>180.99372054481867</v>
      </c>
      <c r="O64" s="81">
        <v>245.61595696952816</v>
      </c>
      <c r="P64" s="81">
        <v>63.92732478935141</v>
      </c>
      <c r="Q64" s="81">
        <v>104.13706809202091</v>
      </c>
      <c r="R64" s="81">
        <v>127.48800000000001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7.9716671999999997</v>
      </c>
      <c r="L65" s="82">
        <v>124.264224</v>
      </c>
      <c r="M65" s="82">
        <v>7.280002966221307</v>
      </c>
      <c r="N65" s="82">
        <v>180.99372054481867</v>
      </c>
      <c r="O65" s="82">
        <v>245.61595696952816</v>
      </c>
      <c r="P65" s="82">
        <v>32.927649714840491</v>
      </c>
      <c r="Q65" s="82">
        <v>25.536268921098959</v>
      </c>
      <c r="R65" s="82">
        <v>27.888000000000005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30.999675074510918</v>
      </c>
      <c r="Q68" s="82">
        <v>78.60079917092196</v>
      </c>
      <c r="R68" s="82">
        <v>99.600000000000009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33079.080704177846</v>
      </c>
      <c r="D2" s="78">
        <v>34481.074425382911</v>
      </c>
      <c r="E2" s="78">
        <v>36455.279983477129</v>
      </c>
      <c r="F2" s="78">
        <v>35182.897954473861</v>
      </c>
      <c r="G2" s="78">
        <v>34574.596822147549</v>
      </c>
      <c r="H2" s="78">
        <v>36074.547994129425</v>
      </c>
      <c r="I2" s="78">
        <v>33267.615241899359</v>
      </c>
      <c r="J2" s="78">
        <v>30459.158081188063</v>
      </c>
      <c r="K2" s="78">
        <v>30896.082032001228</v>
      </c>
      <c r="L2" s="78">
        <v>28415.488265787066</v>
      </c>
      <c r="M2" s="78">
        <v>29274.533409151798</v>
      </c>
      <c r="N2" s="78">
        <v>27587.24517161975</v>
      </c>
      <c r="O2" s="78">
        <v>26641.982499999991</v>
      </c>
      <c r="P2" s="78">
        <v>23957.834753285988</v>
      </c>
      <c r="Q2" s="78">
        <v>22201.559542262297</v>
      </c>
      <c r="R2" s="78">
        <v>23664.962541495148</v>
      </c>
    </row>
    <row r="3" spans="1:18" ht="11.25" customHeight="1" x14ac:dyDescent="0.25">
      <c r="A3" s="53" t="s">
        <v>242</v>
      </c>
      <c r="B3" s="54" t="s">
        <v>241</v>
      </c>
      <c r="C3" s="79">
        <v>173.1289303985784</v>
      </c>
      <c r="D3" s="79">
        <v>155.71546560000002</v>
      </c>
      <c r="E3" s="79">
        <v>103.90904181496859</v>
      </c>
      <c r="F3" s="79">
        <v>27.273015663990524</v>
      </c>
      <c r="G3" s="79">
        <v>31.629758922692965</v>
      </c>
      <c r="H3" s="79">
        <v>14.94677767917687</v>
      </c>
      <c r="I3" s="79">
        <v>9.9017027857460018</v>
      </c>
      <c r="J3" s="79">
        <v>12.674162138621883</v>
      </c>
      <c r="K3" s="79">
        <v>12.674320567129881</v>
      </c>
      <c r="L3" s="79">
        <v>12.278328501389645</v>
      </c>
      <c r="M3" s="79">
        <v>12.581800000000015</v>
      </c>
      <c r="N3" s="79">
        <v>10.027580826547821</v>
      </c>
      <c r="O3" s="79">
        <v>10.027599999991814</v>
      </c>
      <c r="P3" s="79">
        <v>7.5680161725697896</v>
      </c>
      <c r="Q3" s="79">
        <v>2.5541941618630273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173.1289303985784</v>
      </c>
      <c r="D4" s="8">
        <v>155.71546560000002</v>
      </c>
      <c r="E4" s="8">
        <v>103.90904181496859</v>
      </c>
      <c r="F4" s="8">
        <v>27.273015663990524</v>
      </c>
      <c r="G4" s="8">
        <v>31.629758922692965</v>
      </c>
      <c r="H4" s="8">
        <v>14.94677767917687</v>
      </c>
      <c r="I4" s="8">
        <v>9.9017027857460018</v>
      </c>
      <c r="J4" s="8">
        <v>12.674162138621883</v>
      </c>
      <c r="K4" s="8">
        <v>12.674320567129881</v>
      </c>
      <c r="L4" s="8">
        <v>12.278328501389645</v>
      </c>
      <c r="M4" s="8">
        <v>12.581800000000015</v>
      </c>
      <c r="N4" s="8">
        <v>10.027580826547821</v>
      </c>
      <c r="O4" s="8">
        <v>10.027599999991814</v>
      </c>
      <c r="P4" s="8">
        <v>7.5680161725697896</v>
      </c>
      <c r="Q4" s="8">
        <v>2.5541941618630273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28.870164187984358</v>
      </c>
      <c r="D5" s="9">
        <v>23.764276800000001</v>
      </c>
      <c r="E5" s="9">
        <v>23.368047091488592</v>
      </c>
      <c r="F5" s="9">
        <v>15.842970021390524</v>
      </c>
      <c r="G5" s="9">
        <v>20.199754101392966</v>
      </c>
      <c r="H5" s="9">
        <v>14.94677767917687</v>
      </c>
      <c r="I5" s="9">
        <v>9.9017027857460018</v>
      </c>
      <c r="J5" s="9">
        <v>12.674162138621883</v>
      </c>
      <c r="K5" s="9">
        <v>12.674320567129881</v>
      </c>
      <c r="L5" s="9">
        <v>12.278328501389645</v>
      </c>
      <c r="M5" s="9">
        <v>12.581800000000015</v>
      </c>
      <c r="N5" s="9">
        <v>10.027580826547821</v>
      </c>
      <c r="O5" s="9">
        <v>10.027599999991814</v>
      </c>
      <c r="P5" s="9">
        <v>7.5680161725697896</v>
      </c>
      <c r="Q5" s="9">
        <v>2.5541941618630273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28.870164187984358</v>
      </c>
      <c r="D8" s="10">
        <v>23.764276800000001</v>
      </c>
      <c r="E8" s="10">
        <v>23.368047091488592</v>
      </c>
      <c r="F8" s="10">
        <v>15.842970021390524</v>
      </c>
      <c r="G8" s="10">
        <v>20.199754101392966</v>
      </c>
      <c r="H8" s="10">
        <v>14.94677767917687</v>
      </c>
      <c r="I8" s="10">
        <v>9.9017027857460018</v>
      </c>
      <c r="J8" s="10">
        <v>12.674162138621883</v>
      </c>
      <c r="K8" s="10">
        <v>12.674320567129881</v>
      </c>
      <c r="L8" s="10">
        <v>12.278328501389645</v>
      </c>
      <c r="M8" s="10">
        <v>12.581800000000015</v>
      </c>
      <c r="N8" s="10">
        <v>10.027580826547821</v>
      </c>
      <c r="O8" s="10">
        <v>10.027599999991814</v>
      </c>
      <c r="P8" s="10">
        <v>7.5680161725697896</v>
      </c>
      <c r="Q8" s="10">
        <v>2.5541941618630273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31.413676383106385</v>
      </c>
      <c r="D10" s="9">
        <v>34.289892000000002</v>
      </c>
      <c r="E10" s="9">
        <v>28.5747467148</v>
      </c>
      <c r="F10" s="9">
        <v>11.4300456426</v>
      </c>
      <c r="G10" s="9">
        <v>11.430004821300001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112.84508982748767</v>
      </c>
      <c r="D11" s="9">
        <v>97.661296800000002</v>
      </c>
      <c r="E11" s="9">
        <v>51.966248008680004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112.84508982748767</v>
      </c>
      <c r="D12" s="10">
        <v>97.661296800000002</v>
      </c>
      <c r="E12" s="10">
        <v>51.966248008680004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16950.663673779265</v>
      </c>
      <c r="D21" s="79">
        <v>16418.031860081668</v>
      </c>
      <c r="E21" s="79">
        <v>18672.582096210819</v>
      </c>
      <c r="F21" s="79">
        <v>17949.265816176758</v>
      </c>
      <c r="G21" s="79">
        <v>17562.796428871516</v>
      </c>
      <c r="H21" s="79">
        <v>19328.818333903157</v>
      </c>
      <c r="I21" s="79">
        <v>17260.976990656804</v>
      </c>
      <c r="J21" s="79">
        <v>15362.169352703891</v>
      </c>
      <c r="K21" s="79">
        <v>16837.7569502152</v>
      </c>
      <c r="L21" s="79">
        <v>14720.07304146107</v>
      </c>
      <c r="M21" s="79">
        <v>15076.580909151817</v>
      </c>
      <c r="N21" s="79">
        <v>14976.94573871684</v>
      </c>
      <c r="O21" s="79">
        <v>15214.9974</v>
      </c>
      <c r="P21" s="79">
        <v>12930.591471995509</v>
      </c>
      <c r="Q21" s="79">
        <v>11496.803368061908</v>
      </c>
      <c r="R21" s="79">
        <v>12122.693790515299</v>
      </c>
    </row>
    <row r="22" spans="1:18" ht="11.25" customHeight="1" x14ac:dyDescent="0.25">
      <c r="A22" s="56" t="s">
        <v>205</v>
      </c>
      <c r="B22" s="57" t="s">
        <v>204</v>
      </c>
      <c r="C22" s="8">
        <v>886.86273527613469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886.86273527613469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886.86273527613469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16063.800938503127</v>
      </c>
      <c r="D30" s="8">
        <v>16418.031860081668</v>
      </c>
      <c r="E30" s="8">
        <v>18672.582096210819</v>
      </c>
      <c r="F30" s="8">
        <v>17949.265816176758</v>
      </c>
      <c r="G30" s="8">
        <v>17562.796428871516</v>
      </c>
      <c r="H30" s="8">
        <v>19328.818333903157</v>
      </c>
      <c r="I30" s="8">
        <v>17260.976990656804</v>
      </c>
      <c r="J30" s="8">
        <v>15362.169352703891</v>
      </c>
      <c r="K30" s="8">
        <v>16837.7569502152</v>
      </c>
      <c r="L30" s="8">
        <v>14720.07304146107</v>
      </c>
      <c r="M30" s="8">
        <v>15076.580909151817</v>
      </c>
      <c r="N30" s="8">
        <v>14976.94573871684</v>
      </c>
      <c r="O30" s="8">
        <v>15214.9974</v>
      </c>
      <c r="P30" s="8">
        <v>12930.591471995509</v>
      </c>
      <c r="Q30" s="8">
        <v>11496.803368061908</v>
      </c>
      <c r="R30" s="8">
        <v>12122.693790515299</v>
      </c>
    </row>
    <row r="31" spans="1:18" ht="11.25" customHeight="1" x14ac:dyDescent="0.25">
      <c r="A31" s="59" t="s">
        <v>187</v>
      </c>
      <c r="B31" s="60" t="s">
        <v>186</v>
      </c>
      <c r="C31" s="9">
        <v>7879.1832208978667</v>
      </c>
      <c r="D31" s="9">
        <v>7175.7364233600001</v>
      </c>
      <c r="E31" s="9">
        <v>7616.7973814400011</v>
      </c>
      <c r="F31" s="9">
        <v>6887.366386560001</v>
      </c>
      <c r="G31" s="9">
        <v>7665.8814122964486</v>
      </c>
      <c r="H31" s="9">
        <v>7727.3702515414407</v>
      </c>
      <c r="I31" s="9">
        <v>7535.7576806400011</v>
      </c>
      <c r="J31" s="9">
        <v>7045.2388915200008</v>
      </c>
      <c r="K31" s="9">
        <v>8197.1423474503681</v>
      </c>
      <c r="L31" s="9">
        <v>6758.2588723200015</v>
      </c>
      <c r="M31" s="9">
        <v>7361.1648000000014</v>
      </c>
      <c r="N31" s="9">
        <v>7041.2544000000034</v>
      </c>
      <c r="O31" s="9">
        <v>6662.2464000000009</v>
      </c>
      <c r="P31" s="9">
        <v>5590.5983999999935</v>
      </c>
      <c r="Q31" s="9">
        <v>5077.9340229524378</v>
      </c>
      <c r="R31" s="9">
        <v>5140.8000000000029</v>
      </c>
    </row>
    <row r="32" spans="1:18" ht="11.25" customHeight="1" x14ac:dyDescent="0.25">
      <c r="A32" s="61" t="s">
        <v>185</v>
      </c>
      <c r="B32" s="62" t="s">
        <v>184</v>
      </c>
      <c r="C32" s="10">
        <v>7726.7243185457637</v>
      </c>
      <c r="D32" s="10">
        <v>6922.7297740800004</v>
      </c>
      <c r="E32" s="10">
        <v>7464.374415360001</v>
      </c>
      <c r="F32" s="10">
        <v>6860.0282572800006</v>
      </c>
      <c r="G32" s="10">
        <v>7621.2635220564489</v>
      </c>
      <c r="H32" s="10">
        <v>7712.5247999999947</v>
      </c>
      <c r="I32" s="10">
        <v>7535.7576806400011</v>
      </c>
      <c r="J32" s="10">
        <v>7045.2388915200008</v>
      </c>
      <c r="K32" s="10">
        <v>8197.1423474503681</v>
      </c>
      <c r="L32" s="10">
        <v>6758.2588723200015</v>
      </c>
      <c r="M32" s="10">
        <v>7361.1648000000014</v>
      </c>
      <c r="N32" s="10">
        <v>7041.2544000000034</v>
      </c>
      <c r="O32" s="10">
        <v>6662.2464000000009</v>
      </c>
      <c r="P32" s="10">
        <v>5590.5983999999935</v>
      </c>
      <c r="Q32" s="10">
        <v>5077.9340229524378</v>
      </c>
      <c r="R32" s="10">
        <v>5140.8000000000029</v>
      </c>
    </row>
    <row r="33" spans="1:18" ht="11.25" customHeight="1" x14ac:dyDescent="0.25">
      <c r="A33" s="61" t="s">
        <v>183</v>
      </c>
      <c r="B33" s="62" t="s">
        <v>182</v>
      </c>
      <c r="C33" s="10">
        <v>152.45890235210277</v>
      </c>
      <c r="D33" s="10">
        <v>253.00664928000003</v>
      </c>
      <c r="E33" s="10">
        <v>152.42296608000004</v>
      </c>
      <c r="F33" s="10">
        <v>27.338129280000004</v>
      </c>
      <c r="G33" s="10">
        <v>44.617890240000008</v>
      </c>
      <c r="H33" s="10">
        <v>14.845451541446385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229.3064175013958</v>
      </c>
      <c r="D34" s="9">
        <v>229.30608996568904</v>
      </c>
      <c r="E34" s="9">
        <v>29.060235356797474</v>
      </c>
      <c r="F34" s="9">
        <v>55.214042971679312</v>
      </c>
      <c r="G34" s="9">
        <v>56.271531015502887</v>
      </c>
      <c r="H34" s="9">
        <v>112.82167175257699</v>
      </c>
      <c r="I34" s="9">
        <v>112.54623227596738</v>
      </c>
      <c r="J34" s="9">
        <v>115.71206531172942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3.0103694061840001</v>
      </c>
      <c r="J38" s="9">
        <v>3.0102489938160004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3.0103694061840001</v>
      </c>
      <c r="J41" s="10">
        <v>3.0102489938160004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61.279071913633793</v>
      </c>
      <c r="D42" s="9">
        <v>187.19760607707602</v>
      </c>
      <c r="E42" s="9">
        <v>64.446614479656006</v>
      </c>
      <c r="F42" s="9">
        <v>42.043466359656001</v>
      </c>
      <c r="G42" s="9">
        <v>23.016779553780001</v>
      </c>
      <c r="H42" s="9">
        <v>9.9687003102838005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232.0822298185081</v>
      </c>
      <c r="D43" s="9">
        <v>232.05251868505204</v>
      </c>
      <c r="E43" s="9">
        <v>213.13356552820804</v>
      </c>
      <c r="F43" s="9">
        <v>673.83251934616806</v>
      </c>
      <c r="G43" s="9">
        <v>610.24208608162803</v>
      </c>
      <c r="H43" s="9">
        <v>2164.8098513123105</v>
      </c>
      <c r="I43" s="9">
        <v>1516.4959396597922</v>
      </c>
      <c r="J43" s="9">
        <v>1284.380317776348</v>
      </c>
      <c r="K43" s="9">
        <v>1471.817665254925</v>
      </c>
      <c r="L43" s="9">
        <v>1443.2044910011546</v>
      </c>
      <c r="M43" s="9">
        <v>1554.3041760419658</v>
      </c>
      <c r="N43" s="9">
        <v>1748.6780638540181</v>
      </c>
      <c r="O43" s="9">
        <v>1966.9844999999959</v>
      </c>
      <c r="P43" s="9">
        <v>1965.6596906240643</v>
      </c>
      <c r="Q43" s="9">
        <v>2054.6462548655936</v>
      </c>
      <c r="R43" s="9">
        <v>2011.0090278833898</v>
      </c>
    </row>
    <row r="44" spans="1:18" ht="11.25" customHeight="1" x14ac:dyDescent="0.25">
      <c r="A44" s="59" t="s">
        <v>161</v>
      </c>
      <c r="B44" s="60" t="s">
        <v>160</v>
      </c>
      <c r="C44" s="9">
        <v>4569.7162772026368</v>
      </c>
      <c r="D44" s="9">
        <v>6687.0252903316332</v>
      </c>
      <c r="E44" s="9">
        <v>7278.5849391053298</v>
      </c>
      <c r="F44" s="9">
        <v>7114.5646675697535</v>
      </c>
      <c r="G44" s="9">
        <v>5851.485794288953</v>
      </c>
      <c r="H44" s="9">
        <v>5312.6828717253757</v>
      </c>
      <c r="I44" s="9">
        <v>3591.2939557750569</v>
      </c>
      <c r="J44" s="9">
        <v>3154.6559930862963</v>
      </c>
      <c r="K44" s="9">
        <v>2640.8054322311045</v>
      </c>
      <c r="L44" s="9">
        <v>1848.3765162963123</v>
      </c>
      <c r="M44" s="9">
        <v>1891.6347945205441</v>
      </c>
      <c r="N44" s="9">
        <v>1473.6893961284945</v>
      </c>
      <c r="O44" s="9">
        <v>1266.2639999999976</v>
      </c>
      <c r="P44" s="9">
        <v>1065.0288712776905</v>
      </c>
      <c r="Q44" s="9">
        <v>588.24041652461608</v>
      </c>
      <c r="R44" s="9">
        <v>1058.8368060146713</v>
      </c>
    </row>
    <row r="45" spans="1:18" ht="11.25" customHeight="1" x14ac:dyDescent="0.25">
      <c r="A45" s="59" t="s">
        <v>159</v>
      </c>
      <c r="B45" s="60" t="s">
        <v>158</v>
      </c>
      <c r="C45" s="9">
        <v>3092.2337211690874</v>
      </c>
      <c r="D45" s="9">
        <v>1906.7139316622161</v>
      </c>
      <c r="E45" s="9">
        <v>3470.5593603008283</v>
      </c>
      <c r="F45" s="9">
        <v>3176.2447333695004</v>
      </c>
      <c r="G45" s="9">
        <v>3355.8988256352004</v>
      </c>
      <c r="H45" s="9">
        <v>4001.1649872611706</v>
      </c>
      <c r="I45" s="9">
        <v>4501.8728128998009</v>
      </c>
      <c r="J45" s="9">
        <v>3759.1718360157006</v>
      </c>
      <c r="K45" s="9">
        <v>4527.991505278801</v>
      </c>
      <c r="L45" s="9">
        <v>4670.2331618436001</v>
      </c>
      <c r="M45" s="9">
        <v>4269.4771385893046</v>
      </c>
      <c r="N45" s="9">
        <v>4713.3238787343234</v>
      </c>
      <c r="O45" s="9">
        <v>5319.502500000006</v>
      </c>
      <c r="P45" s="9">
        <v>4309.3045100937597</v>
      </c>
      <c r="Q45" s="9">
        <v>3775.9826737192611</v>
      </c>
      <c r="R45" s="9">
        <v>3912.0479566172353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3048.2535260157615</v>
      </c>
      <c r="D49" s="10">
        <v>1812.8082515283002</v>
      </c>
      <c r="E49" s="10">
        <v>3438.3360530610003</v>
      </c>
      <c r="F49" s="10">
        <v>3176.2447333695004</v>
      </c>
      <c r="G49" s="10">
        <v>3355.8988256352004</v>
      </c>
      <c r="H49" s="10">
        <v>4001.1649872611706</v>
      </c>
      <c r="I49" s="10">
        <v>4501.8728128998009</v>
      </c>
      <c r="J49" s="10">
        <v>3759.1718360157006</v>
      </c>
      <c r="K49" s="10">
        <v>4527.991505278801</v>
      </c>
      <c r="L49" s="10">
        <v>4670.2331618436001</v>
      </c>
      <c r="M49" s="10">
        <v>4269.4771385893046</v>
      </c>
      <c r="N49" s="10">
        <v>4713.3238787343234</v>
      </c>
      <c r="O49" s="10">
        <v>5319.502500000006</v>
      </c>
      <c r="P49" s="10">
        <v>4123.7813615395098</v>
      </c>
      <c r="Q49" s="10">
        <v>3775.9826737192611</v>
      </c>
      <c r="R49" s="10">
        <v>3732.9019434811953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43.980195153325738</v>
      </c>
      <c r="D51" s="10">
        <v>93.905680133916007</v>
      </c>
      <c r="E51" s="10">
        <v>32.223307239828003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185.52314855424973</v>
      </c>
      <c r="Q51" s="10">
        <v>0</v>
      </c>
      <c r="R51" s="10">
        <v>179.14601313604018</v>
      </c>
    </row>
    <row r="52" spans="1:18" ht="11.25" customHeight="1" x14ac:dyDescent="0.25">
      <c r="A52" s="53" t="s">
        <v>145</v>
      </c>
      <c r="B52" s="54" t="s">
        <v>144</v>
      </c>
      <c r="C52" s="79">
        <v>15955.288100000012</v>
      </c>
      <c r="D52" s="79">
        <v>17907.327099701244</v>
      </c>
      <c r="E52" s="79">
        <v>17678.788845451349</v>
      </c>
      <c r="F52" s="79">
        <v>17206.359122633115</v>
      </c>
      <c r="G52" s="79">
        <v>16980.170634353341</v>
      </c>
      <c r="H52" s="79">
        <v>16730.782882547086</v>
      </c>
      <c r="I52" s="79">
        <v>15996.736548456811</v>
      </c>
      <c r="J52" s="79">
        <v>15084.314566345551</v>
      </c>
      <c r="K52" s="79">
        <v>14045.650761218903</v>
      </c>
      <c r="L52" s="79">
        <v>13683.136895824608</v>
      </c>
      <c r="M52" s="79">
        <v>14185.370699999981</v>
      </c>
      <c r="N52" s="79">
        <v>12600.271852076361</v>
      </c>
      <c r="O52" s="79">
        <v>11416.957499999993</v>
      </c>
      <c r="P52" s="79">
        <v>11019.67526511791</v>
      </c>
      <c r="Q52" s="79">
        <v>10702.201980038524</v>
      </c>
      <c r="R52" s="79">
        <v>11542.268750979847</v>
      </c>
    </row>
    <row r="53" spans="1:18" ht="11.25" customHeight="1" x14ac:dyDescent="0.25">
      <c r="A53" s="56" t="s">
        <v>143</v>
      </c>
      <c r="B53" s="57" t="s">
        <v>142</v>
      </c>
      <c r="C53" s="8">
        <v>14166.876900000012</v>
      </c>
      <c r="D53" s="8">
        <v>16621.059649525454</v>
      </c>
      <c r="E53" s="8">
        <v>16587.781431552146</v>
      </c>
      <c r="F53" s="8">
        <v>16160.051007113114</v>
      </c>
      <c r="G53" s="8">
        <v>16080.247016175279</v>
      </c>
      <c r="H53" s="8">
        <v>15842.727282547088</v>
      </c>
      <c r="I53" s="8">
        <v>14879.040143496812</v>
      </c>
      <c r="J53" s="8">
        <v>13818.55172817755</v>
      </c>
      <c r="K53" s="8">
        <v>12822.307994498904</v>
      </c>
      <c r="L53" s="8">
        <v>12650.300443018656</v>
      </c>
      <c r="M53" s="8">
        <v>12945.131099999981</v>
      </c>
      <c r="N53" s="8">
        <v>11433.885852076362</v>
      </c>
      <c r="O53" s="8">
        <v>10239.315899999994</v>
      </c>
      <c r="P53" s="8">
        <v>9792.2776651179083</v>
      </c>
      <c r="Q53" s="8">
        <v>9500.7481395154591</v>
      </c>
      <c r="R53" s="8">
        <v>10483.7548886078</v>
      </c>
    </row>
    <row r="54" spans="1:18" ht="11.25" customHeight="1" x14ac:dyDescent="0.25">
      <c r="A54" s="56" t="s">
        <v>141</v>
      </c>
      <c r="B54" s="57" t="s">
        <v>140</v>
      </c>
      <c r="C54" s="8">
        <v>1788.4111999999996</v>
      </c>
      <c r="D54" s="8">
        <v>1286.267450175792</v>
      </c>
      <c r="E54" s="8">
        <v>1091.0074138991999</v>
      </c>
      <c r="F54" s="8">
        <v>1046.3081155200002</v>
      </c>
      <c r="G54" s="8">
        <v>899.92361817806398</v>
      </c>
      <c r="H54" s="8">
        <v>888.05560000000048</v>
      </c>
      <c r="I54" s="8">
        <v>1117.6964049600001</v>
      </c>
      <c r="J54" s="8">
        <v>1265.7628381680001</v>
      </c>
      <c r="K54" s="8">
        <v>1223.3427667199999</v>
      </c>
      <c r="L54" s="8">
        <v>1032.8364528059519</v>
      </c>
      <c r="M54" s="8">
        <v>1240.2396000000003</v>
      </c>
      <c r="N54" s="8">
        <v>1166.3859999999993</v>
      </c>
      <c r="O54" s="8">
        <v>1177.6415999999999</v>
      </c>
      <c r="P54" s="8">
        <v>1227.3976000000007</v>
      </c>
      <c r="Q54" s="8">
        <v>1201.4538405230664</v>
      </c>
      <c r="R54" s="8">
        <v>1058.5138623720457</v>
      </c>
    </row>
    <row r="55" spans="1:18" ht="11.25" customHeight="1" x14ac:dyDescent="0.25">
      <c r="A55" s="59" t="s">
        <v>139</v>
      </c>
      <c r="B55" s="60" t="s">
        <v>138</v>
      </c>
      <c r="C55" s="9">
        <v>799.1111999999996</v>
      </c>
      <c r="D55" s="9">
        <v>678.846506175792</v>
      </c>
      <c r="E55" s="9">
        <v>614.19351167999992</v>
      </c>
      <c r="F55" s="9">
        <v>642.44938752000007</v>
      </c>
      <c r="G55" s="9">
        <v>622.32854563886394</v>
      </c>
      <c r="H55" s="9">
        <v>621.55560000000082</v>
      </c>
      <c r="I55" s="9">
        <v>615.86655696000003</v>
      </c>
      <c r="J55" s="9">
        <v>608.24490623999998</v>
      </c>
      <c r="K55" s="9">
        <v>625.71893471999999</v>
      </c>
      <c r="L55" s="9">
        <v>559.30937280595197</v>
      </c>
      <c r="M55" s="9">
        <v>555.39960000000065</v>
      </c>
      <c r="N55" s="9">
        <v>551.22599999999966</v>
      </c>
      <c r="O55" s="9">
        <v>548.96160000000009</v>
      </c>
      <c r="P55" s="9">
        <v>524.0975999999996</v>
      </c>
      <c r="Q55" s="9">
        <v>535.85384052306665</v>
      </c>
      <c r="R55" s="9">
        <v>458.17386237204573</v>
      </c>
    </row>
    <row r="56" spans="1:18" ht="11.25" customHeight="1" x14ac:dyDescent="0.25">
      <c r="A56" s="59" t="s">
        <v>137</v>
      </c>
      <c r="B56" s="60" t="s">
        <v>136</v>
      </c>
      <c r="C56" s="9">
        <v>989.3</v>
      </c>
      <c r="D56" s="9">
        <v>607.42094399999996</v>
      </c>
      <c r="E56" s="9">
        <v>476.81390221920003</v>
      </c>
      <c r="F56" s="9">
        <v>403.85872800000004</v>
      </c>
      <c r="G56" s="9">
        <v>277.59507253920003</v>
      </c>
      <c r="H56" s="9">
        <v>266.49999999999966</v>
      </c>
      <c r="I56" s="9">
        <v>501.82984800000003</v>
      </c>
      <c r="J56" s="9">
        <v>657.51793192800005</v>
      </c>
      <c r="K56" s="9">
        <v>597.62383199999999</v>
      </c>
      <c r="L56" s="9">
        <v>473.52708000000001</v>
      </c>
      <c r="M56" s="9">
        <v>684.83999999999969</v>
      </c>
      <c r="N56" s="9">
        <v>615.15999999999963</v>
      </c>
      <c r="O56" s="9">
        <v>628.67999999999984</v>
      </c>
      <c r="P56" s="9">
        <v>703.30000000000109</v>
      </c>
      <c r="Q56" s="9">
        <v>665.59999999999968</v>
      </c>
      <c r="R56" s="9">
        <v>600.33999999999992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16384.274653998917</v>
      </c>
      <c r="D2" s="78">
        <v>17179.523394950524</v>
      </c>
      <c r="E2" s="78">
        <v>19281.385597979919</v>
      </c>
      <c r="F2" s="78">
        <v>18453.326998219021</v>
      </c>
      <c r="G2" s="78">
        <v>18118.57658274634</v>
      </c>
      <c r="H2" s="78">
        <v>18757.210399468968</v>
      </c>
      <c r="I2" s="78">
        <v>16832.094778165796</v>
      </c>
      <c r="J2" s="78">
        <v>15024.126563189604</v>
      </c>
      <c r="K2" s="78">
        <v>15717.549591713736</v>
      </c>
      <c r="L2" s="78">
        <v>13567.886551486765</v>
      </c>
      <c r="M2" s="78">
        <v>13846.707006999291</v>
      </c>
      <c r="N2" s="78">
        <v>13547.589773718748</v>
      </c>
      <c r="O2" s="78">
        <v>13542.315023793908</v>
      </c>
      <c r="P2" s="78">
        <v>11174.129075719362</v>
      </c>
      <c r="Q2" s="78">
        <v>9599.8546722235969</v>
      </c>
      <c r="R2" s="78">
        <v>10116.267160930433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15722.463013109274</v>
      </c>
      <c r="D21" s="79">
        <v>16418.031860081668</v>
      </c>
      <c r="E21" s="79">
        <v>18672.582096210819</v>
      </c>
      <c r="F21" s="79">
        <v>17949.265816176758</v>
      </c>
      <c r="G21" s="79">
        <v>17559.556655817316</v>
      </c>
      <c r="H21" s="79">
        <v>17818.823413223683</v>
      </c>
      <c r="I21" s="79">
        <v>15894.018971197094</v>
      </c>
      <c r="J21" s="79">
        <v>14077.789034927544</v>
      </c>
      <c r="K21" s="79">
        <v>15365.939284960274</v>
      </c>
      <c r="L21" s="79">
        <v>13276.868550459914</v>
      </c>
      <c r="M21" s="79">
        <v>13522.276733109851</v>
      </c>
      <c r="N21" s="79">
        <v>13228.267674862822</v>
      </c>
      <c r="O21" s="79">
        <v>13248.012900000005</v>
      </c>
      <c r="P21" s="79">
        <v>10964.931781371444</v>
      </c>
      <c r="Q21" s="79">
        <v>9392.6210781205573</v>
      </c>
      <c r="R21" s="79">
        <v>9907.3498535371364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15722.463013109274</v>
      </c>
      <c r="D30" s="8">
        <v>16418.031860081668</v>
      </c>
      <c r="E30" s="8">
        <v>18672.582096210819</v>
      </c>
      <c r="F30" s="8">
        <v>17949.265816176758</v>
      </c>
      <c r="G30" s="8">
        <v>17559.556655817316</v>
      </c>
      <c r="H30" s="8">
        <v>17818.823413223683</v>
      </c>
      <c r="I30" s="8">
        <v>15894.018971197094</v>
      </c>
      <c r="J30" s="8">
        <v>14077.789034927544</v>
      </c>
      <c r="K30" s="8">
        <v>15365.939284960274</v>
      </c>
      <c r="L30" s="8">
        <v>13276.868550459914</v>
      </c>
      <c r="M30" s="8">
        <v>13522.276733109851</v>
      </c>
      <c r="N30" s="8">
        <v>13228.267674862822</v>
      </c>
      <c r="O30" s="8">
        <v>13248.012900000005</v>
      </c>
      <c r="P30" s="8">
        <v>10964.931781371444</v>
      </c>
      <c r="Q30" s="8">
        <v>9392.6210781205573</v>
      </c>
      <c r="R30" s="8">
        <v>9907.3498535371364</v>
      </c>
    </row>
    <row r="31" spans="1:18" ht="11.25" customHeight="1" x14ac:dyDescent="0.25">
      <c r="A31" s="59" t="s">
        <v>187</v>
      </c>
      <c r="B31" s="60" t="s">
        <v>186</v>
      </c>
      <c r="C31" s="9">
        <v>7879.1832208978667</v>
      </c>
      <c r="D31" s="9">
        <v>7175.7364233600001</v>
      </c>
      <c r="E31" s="9">
        <v>7616.7973814400011</v>
      </c>
      <c r="F31" s="9">
        <v>6887.366386560001</v>
      </c>
      <c r="G31" s="9">
        <v>7665.8814122964486</v>
      </c>
      <c r="H31" s="9">
        <v>7727.3702515414407</v>
      </c>
      <c r="I31" s="9">
        <v>7535.7576806400011</v>
      </c>
      <c r="J31" s="9">
        <v>7045.2388915200008</v>
      </c>
      <c r="K31" s="9">
        <v>8197.1423474503681</v>
      </c>
      <c r="L31" s="9">
        <v>6758.2588723200015</v>
      </c>
      <c r="M31" s="9">
        <v>7361.1648000000014</v>
      </c>
      <c r="N31" s="9">
        <v>7041.2544000000034</v>
      </c>
      <c r="O31" s="9">
        <v>6662.2464000000009</v>
      </c>
      <c r="P31" s="9">
        <v>5590.5983999999935</v>
      </c>
      <c r="Q31" s="9">
        <v>5077.9340229524378</v>
      </c>
      <c r="R31" s="9">
        <v>5140.8000000000029</v>
      </c>
    </row>
    <row r="32" spans="1:18" ht="11.25" customHeight="1" x14ac:dyDescent="0.25">
      <c r="A32" s="61" t="s">
        <v>185</v>
      </c>
      <c r="B32" s="62" t="s">
        <v>184</v>
      </c>
      <c r="C32" s="10">
        <v>7726.7243185457637</v>
      </c>
      <c r="D32" s="10">
        <v>6922.7297740800004</v>
      </c>
      <c r="E32" s="10">
        <v>7464.374415360001</v>
      </c>
      <c r="F32" s="10">
        <v>6860.0282572800006</v>
      </c>
      <c r="G32" s="10">
        <v>7621.2635220564489</v>
      </c>
      <c r="H32" s="10">
        <v>7712.5247999999947</v>
      </c>
      <c r="I32" s="10">
        <v>7535.7576806400011</v>
      </c>
      <c r="J32" s="10">
        <v>7045.2388915200008</v>
      </c>
      <c r="K32" s="10">
        <v>8197.1423474503681</v>
      </c>
      <c r="L32" s="10">
        <v>6758.2588723200015</v>
      </c>
      <c r="M32" s="10">
        <v>7361.1648000000014</v>
      </c>
      <c r="N32" s="10">
        <v>7041.2544000000034</v>
      </c>
      <c r="O32" s="10">
        <v>6662.2464000000009</v>
      </c>
      <c r="P32" s="10">
        <v>5590.5983999999935</v>
      </c>
      <c r="Q32" s="10">
        <v>5077.9340229524378</v>
      </c>
      <c r="R32" s="10">
        <v>5140.8000000000029</v>
      </c>
    </row>
    <row r="33" spans="1:18" ht="11.25" customHeight="1" x14ac:dyDescent="0.25">
      <c r="A33" s="61" t="s">
        <v>183</v>
      </c>
      <c r="B33" s="62" t="s">
        <v>182</v>
      </c>
      <c r="C33" s="10">
        <v>152.45890235210277</v>
      </c>
      <c r="D33" s="10">
        <v>253.00664928000003</v>
      </c>
      <c r="E33" s="10">
        <v>152.42296608000004</v>
      </c>
      <c r="F33" s="10">
        <v>27.338129280000004</v>
      </c>
      <c r="G33" s="10">
        <v>44.617890240000008</v>
      </c>
      <c r="H33" s="10">
        <v>14.845451541446385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113.20211863766164</v>
      </c>
      <c r="D34" s="9">
        <v>229.30608996568904</v>
      </c>
      <c r="E34" s="9">
        <v>29.060235356797474</v>
      </c>
      <c r="F34" s="9">
        <v>55.214042971679312</v>
      </c>
      <c r="G34" s="9">
        <v>56.271531015502887</v>
      </c>
      <c r="H34" s="9">
        <v>112.82167175257699</v>
      </c>
      <c r="I34" s="9">
        <v>112.54623227596738</v>
      </c>
      <c r="J34" s="9">
        <v>115.71206531172942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3.0103694061840001</v>
      </c>
      <c r="J38" s="9">
        <v>3.0102489938160004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3.0103694061840001</v>
      </c>
      <c r="J41" s="10">
        <v>3.0102489938160004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61.279071913633793</v>
      </c>
      <c r="D42" s="9">
        <v>187.19760607707602</v>
      </c>
      <c r="E42" s="9">
        <v>64.446614479656006</v>
      </c>
      <c r="F42" s="9">
        <v>42.043466359656001</v>
      </c>
      <c r="G42" s="9">
        <v>23.016779553780001</v>
      </c>
      <c r="H42" s="9">
        <v>9.9687003102838005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25.424615891503205</v>
      </c>
      <c r="D43" s="9">
        <v>232.05251868505204</v>
      </c>
      <c r="E43" s="9">
        <v>213.13356552820804</v>
      </c>
      <c r="F43" s="9">
        <v>673.83251934616806</v>
      </c>
      <c r="G43" s="9">
        <v>610.24208608162803</v>
      </c>
      <c r="H43" s="9">
        <v>654.81493063283835</v>
      </c>
      <c r="I43" s="9">
        <v>149.53792020008396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4551.1402645995231</v>
      </c>
      <c r="D44" s="9">
        <v>6687.0252903316332</v>
      </c>
      <c r="E44" s="9">
        <v>7278.5849391053298</v>
      </c>
      <c r="F44" s="9">
        <v>7114.5646675697535</v>
      </c>
      <c r="G44" s="9">
        <v>5848.2460212347532</v>
      </c>
      <c r="H44" s="9">
        <v>5312.6828717253757</v>
      </c>
      <c r="I44" s="9">
        <v>3591.2939557750569</v>
      </c>
      <c r="J44" s="9">
        <v>3154.6559930862963</v>
      </c>
      <c r="K44" s="9">
        <v>2640.8054322311045</v>
      </c>
      <c r="L44" s="9">
        <v>1848.3765162963123</v>
      </c>
      <c r="M44" s="9">
        <v>1891.6347945205441</v>
      </c>
      <c r="N44" s="9">
        <v>1473.6893961284945</v>
      </c>
      <c r="O44" s="9">
        <v>1266.2639999999976</v>
      </c>
      <c r="P44" s="9">
        <v>1065.0288712776905</v>
      </c>
      <c r="Q44" s="9">
        <v>538.70438144885918</v>
      </c>
      <c r="R44" s="9">
        <v>854.50189691989942</v>
      </c>
    </row>
    <row r="45" spans="1:18" ht="11.25" customHeight="1" x14ac:dyDescent="0.25">
      <c r="A45" s="59" t="s">
        <v>159</v>
      </c>
      <c r="B45" s="60" t="s">
        <v>158</v>
      </c>
      <c r="C45" s="9">
        <v>3092.2337211690874</v>
      </c>
      <c r="D45" s="9">
        <v>1906.7139316622161</v>
      </c>
      <c r="E45" s="9">
        <v>3470.5593603008283</v>
      </c>
      <c r="F45" s="9">
        <v>3176.2447333695004</v>
      </c>
      <c r="G45" s="9">
        <v>3355.8988256352004</v>
      </c>
      <c r="H45" s="9">
        <v>4001.1649872611706</v>
      </c>
      <c r="I45" s="9">
        <v>4501.8728128998009</v>
      </c>
      <c r="J45" s="9">
        <v>3759.1718360157006</v>
      </c>
      <c r="K45" s="9">
        <v>4527.991505278801</v>
      </c>
      <c r="L45" s="9">
        <v>4670.2331618436001</v>
      </c>
      <c r="M45" s="9">
        <v>4269.4771385893046</v>
      </c>
      <c r="N45" s="9">
        <v>4713.3238787343234</v>
      </c>
      <c r="O45" s="9">
        <v>5319.502500000006</v>
      </c>
      <c r="P45" s="9">
        <v>4309.3045100937597</v>
      </c>
      <c r="Q45" s="9">
        <v>3775.9826737192611</v>
      </c>
      <c r="R45" s="9">
        <v>3912.0479566172353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3048.2535260157615</v>
      </c>
      <c r="D49" s="10">
        <v>1812.8082515283002</v>
      </c>
      <c r="E49" s="10">
        <v>3438.3360530610003</v>
      </c>
      <c r="F49" s="10">
        <v>3176.2447333695004</v>
      </c>
      <c r="G49" s="10">
        <v>3355.8988256352004</v>
      </c>
      <c r="H49" s="10">
        <v>4001.1649872611706</v>
      </c>
      <c r="I49" s="10">
        <v>4501.8728128998009</v>
      </c>
      <c r="J49" s="10">
        <v>3759.1718360157006</v>
      </c>
      <c r="K49" s="10">
        <v>4527.991505278801</v>
      </c>
      <c r="L49" s="10">
        <v>4670.2331618436001</v>
      </c>
      <c r="M49" s="10">
        <v>4269.4771385893046</v>
      </c>
      <c r="N49" s="10">
        <v>4713.3238787343234</v>
      </c>
      <c r="O49" s="10">
        <v>5319.502500000006</v>
      </c>
      <c r="P49" s="10">
        <v>4123.7813615395098</v>
      </c>
      <c r="Q49" s="10">
        <v>3775.9826737192611</v>
      </c>
      <c r="R49" s="10">
        <v>3732.9019434811953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43.980195153325738</v>
      </c>
      <c r="D51" s="10">
        <v>93.905680133916007</v>
      </c>
      <c r="E51" s="10">
        <v>32.223307239828003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185.52314855424973</v>
      </c>
      <c r="Q51" s="10">
        <v>0</v>
      </c>
      <c r="R51" s="10">
        <v>179.14601313604018</v>
      </c>
    </row>
    <row r="52" spans="1:18" ht="11.25" customHeight="1" x14ac:dyDescent="0.25">
      <c r="A52" s="53" t="s">
        <v>145</v>
      </c>
      <c r="B52" s="54" t="s">
        <v>144</v>
      </c>
      <c r="C52" s="79">
        <v>661.8116408896426</v>
      </c>
      <c r="D52" s="79">
        <v>761.49153486885564</v>
      </c>
      <c r="E52" s="79">
        <v>608.80350176910099</v>
      </c>
      <c r="F52" s="79">
        <v>504.0611820422647</v>
      </c>
      <c r="G52" s="79">
        <v>559.01992692902411</v>
      </c>
      <c r="H52" s="79">
        <v>938.38698624528308</v>
      </c>
      <c r="I52" s="79">
        <v>938.07580696870025</v>
      </c>
      <c r="J52" s="79">
        <v>946.33752826205966</v>
      </c>
      <c r="K52" s="79">
        <v>351.61030675346268</v>
      </c>
      <c r="L52" s="79">
        <v>291.01800102685013</v>
      </c>
      <c r="M52" s="79">
        <v>324.43027388943983</v>
      </c>
      <c r="N52" s="79">
        <v>319.32209885592567</v>
      </c>
      <c r="O52" s="79">
        <v>294.30212379390275</v>
      </c>
      <c r="P52" s="79">
        <v>209.19729434791768</v>
      </c>
      <c r="Q52" s="79">
        <v>207.23359410303974</v>
      </c>
      <c r="R52" s="79">
        <v>208.91730739329537</v>
      </c>
    </row>
    <row r="53" spans="1:18" ht="11.25" customHeight="1" x14ac:dyDescent="0.25">
      <c r="A53" s="56" t="s">
        <v>143</v>
      </c>
      <c r="B53" s="57" t="s">
        <v>142</v>
      </c>
      <c r="C53" s="8">
        <v>661.8116408896426</v>
      </c>
      <c r="D53" s="8">
        <v>761.49153486885564</v>
      </c>
      <c r="E53" s="8">
        <v>608.80350176910099</v>
      </c>
      <c r="F53" s="8">
        <v>504.0611820422647</v>
      </c>
      <c r="G53" s="8">
        <v>559.01992692902411</v>
      </c>
      <c r="H53" s="8">
        <v>938.38698624528308</v>
      </c>
      <c r="I53" s="8">
        <v>938.07580696870025</v>
      </c>
      <c r="J53" s="8">
        <v>946.33752826205966</v>
      </c>
      <c r="K53" s="8">
        <v>351.61030675346268</v>
      </c>
      <c r="L53" s="8">
        <v>291.01800102685013</v>
      </c>
      <c r="M53" s="8">
        <v>324.43027388943983</v>
      </c>
      <c r="N53" s="8">
        <v>319.32209885592567</v>
      </c>
      <c r="O53" s="8">
        <v>294.30212379390275</v>
      </c>
      <c r="P53" s="8">
        <v>209.19729434791768</v>
      </c>
      <c r="Q53" s="8">
        <v>207.23359410303974</v>
      </c>
      <c r="R53" s="8">
        <v>208.91730739329537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12802.396735562217</v>
      </c>
      <c r="D2" s="78">
        <v>14260.937481259129</v>
      </c>
      <c r="E2" s="78">
        <v>14425.495548175801</v>
      </c>
      <c r="F2" s="78">
        <v>13966.235653955906</v>
      </c>
      <c r="G2" s="78">
        <v>14132.869350837338</v>
      </c>
      <c r="H2" s="78">
        <v>14846.2978806475</v>
      </c>
      <c r="I2" s="78">
        <v>13954.358912131765</v>
      </c>
      <c r="J2" s="78">
        <v>12958.950038598578</v>
      </c>
      <c r="K2" s="78">
        <v>12612.461818375694</v>
      </c>
      <c r="L2" s="78">
        <v>12550.767396080544</v>
      </c>
      <c r="M2" s="78">
        <v>12664.546837734328</v>
      </c>
      <c r="N2" s="78">
        <v>11411.718003077249</v>
      </c>
      <c r="O2" s="78">
        <v>10775.403306924978</v>
      </c>
      <c r="P2" s="78">
        <v>10427.967942520832</v>
      </c>
      <c r="Q2" s="78">
        <v>10354.70481770142</v>
      </c>
      <c r="R2" s="78">
        <v>11319.41290517792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886.86273527613469</v>
      </c>
      <c r="D21" s="79">
        <v>0</v>
      </c>
      <c r="E21" s="79">
        <v>0</v>
      </c>
      <c r="F21" s="79">
        <v>0</v>
      </c>
      <c r="G21" s="79">
        <v>0</v>
      </c>
      <c r="H21" s="79">
        <v>1509.9949206794722</v>
      </c>
      <c r="I21" s="79">
        <v>1366.9580194597081</v>
      </c>
      <c r="J21" s="79">
        <v>1284.380317776348</v>
      </c>
      <c r="K21" s="79">
        <v>1471.817665254925</v>
      </c>
      <c r="L21" s="79">
        <v>1443.2044910011546</v>
      </c>
      <c r="M21" s="79">
        <v>1554.3041760419658</v>
      </c>
      <c r="N21" s="79">
        <v>1748.6780638540181</v>
      </c>
      <c r="O21" s="79">
        <v>1966.9844999999959</v>
      </c>
      <c r="P21" s="79">
        <v>1965.6596906240643</v>
      </c>
      <c r="Q21" s="79">
        <v>2104.1822899413505</v>
      </c>
      <c r="R21" s="79">
        <v>2215.3439369781618</v>
      </c>
    </row>
    <row r="22" spans="1:18" ht="11.25" customHeight="1" x14ac:dyDescent="0.25">
      <c r="A22" s="56" t="s">
        <v>205</v>
      </c>
      <c r="B22" s="57" t="s">
        <v>204</v>
      </c>
      <c r="C22" s="8">
        <v>886.86273527613469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886.86273527613469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886.86273527613469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1509.9949206794722</v>
      </c>
      <c r="I30" s="8">
        <v>1366.9580194597081</v>
      </c>
      <c r="J30" s="8">
        <v>1284.380317776348</v>
      </c>
      <c r="K30" s="8">
        <v>1471.817665254925</v>
      </c>
      <c r="L30" s="8">
        <v>1443.2044910011546</v>
      </c>
      <c r="M30" s="8">
        <v>1554.3041760419658</v>
      </c>
      <c r="N30" s="8">
        <v>1748.6780638540181</v>
      </c>
      <c r="O30" s="8">
        <v>1966.9844999999959</v>
      </c>
      <c r="P30" s="8">
        <v>1965.6596906240643</v>
      </c>
      <c r="Q30" s="8">
        <v>2104.1822899413505</v>
      </c>
      <c r="R30" s="8">
        <v>2215.3439369781618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1509.9949206794722</v>
      </c>
      <c r="I43" s="9">
        <v>1366.9580194597081</v>
      </c>
      <c r="J43" s="9">
        <v>1284.380317776348</v>
      </c>
      <c r="K43" s="9">
        <v>1471.817665254925</v>
      </c>
      <c r="L43" s="9">
        <v>1443.2044910011546</v>
      </c>
      <c r="M43" s="9">
        <v>1554.3041760419658</v>
      </c>
      <c r="N43" s="9">
        <v>1748.6780638540181</v>
      </c>
      <c r="O43" s="9">
        <v>1966.9844999999959</v>
      </c>
      <c r="P43" s="9">
        <v>1965.6596906240643</v>
      </c>
      <c r="Q43" s="9">
        <v>2054.6462548655936</v>
      </c>
      <c r="R43" s="9">
        <v>2011.0090278833898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49.536035075756907</v>
      </c>
      <c r="R44" s="9">
        <v>204.33490909477192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11915.534000286083</v>
      </c>
      <c r="D52" s="79">
        <v>14260.937481259129</v>
      </c>
      <c r="E52" s="79">
        <v>14425.495548175801</v>
      </c>
      <c r="F52" s="79">
        <v>13966.235653955906</v>
      </c>
      <c r="G52" s="79">
        <v>14132.869350837338</v>
      </c>
      <c r="H52" s="79">
        <v>13336.302959968029</v>
      </c>
      <c r="I52" s="79">
        <v>12587.400892672058</v>
      </c>
      <c r="J52" s="79">
        <v>11674.56972082223</v>
      </c>
      <c r="K52" s="79">
        <v>11140.644153120769</v>
      </c>
      <c r="L52" s="79">
        <v>11107.562905079389</v>
      </c>
      <c r="M52" s="79">
        <v>11110.242661692362</v>
      </c>
      <c r="N52" s="79">
        <v>9663.0399392232302</v>
      </c>
      <c r="O52" s="79">
        <v>8808.4188069249813</v>
      </c>
      <c r="P52" s="79">
        <v>8462.3082518967676</v>
      </c>
      <c r="Q52" s="79">
        <v>8250.5225277600694</v>
      </c>
      <c r="R52" s="79">
        <v>9104.0689681997574</v>
      </c>
    </row>
    <row r="53" spans="1:18" ht="11.25" customHeight="1" x14ac:dyDescent="0.25">
      <c r="A53" s="56" t="s">
        <v>143</v>
      </c>
      <c r="B53" s="57" t="s">
        <v>142</v>
      </c>
      <c r="C53" s="8">
        <v>11915.534000286083</v>
      </c>
      <c r="D53" s="8">
        <v>14260.937481259129</v>
      </c>
      <c r="E53" s="8">
        <v>14425.495548175801</v>
      </c>
      <c r="F53" s="8">
        <v>13966.235653955906</v>
      </c>
      <c r="G53" s="8">
        <v>14132.869350837338</v>
      </c>
      <c r="H53" s="8">
        <v>13336.302959968029</v>
      </c>
      <c r="I53" s="8">
        <v>12587.400892672058</v>
      </c>
      <c r="J53" s="8">
        <v>11674.56972082223</v>
      </c>
      <c r="K53" s="8">
        <v>11140.644153120769</v>
      </c>
      <c r="L53" s="8">
        <v>11107.562905079389</v>
      </c>
      <c r="M53" s="8">
        <v>11110.242661692362</v>
      </c>
      <c r="N53" s="8">
        <v>9663.0399392232302</v>
      </c>
      <c r="O53" s="8">
        <v>8808.4188069249813</v>
      </c>
      <c r="P53" s="8">
        <v>8462.3082518967676</v>
      </c>
      <c r="Q53" s="8">
        <v>8250.5225277600694</v>
      </c>
      <c r="R53" s="8">
        <v>9104.0689681997574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69.542507049832722</v>
      </c>
      <c r="D2" s="78">
        <v>62.050242726648008</v>
      </c>
      <c r="E2" s="78">
        <v>59.069493172008592</v>
      </c>
      <c r="F2" s="78">
        <v>49.900659037026529</v>
      </c>
      <c r="G2" s="78">
        <v>47.446102612664973</v>
      </c>
      <c r="H2" s="78">
        <v>35.647656817287476</v>
      </c>
      <c r="I2" s="78">
        <v>30.335818250630005</v>
      </c>
      <c r="J2" s="78">
        <v>29.334492486293883</v>
      </c>
      <c r="K2" s="78">
        <v>45.322168992013886</v>
      </c>
      <c r="L2" s="78">
        <v>51.775145123333651</v>
      </c>
      <c r="M2" s="78">
        <v>59.828377470662112</v>
      </c>
      <c r="N2" s="78">
        <v>50.587810473847412</v>
      </c>
      <c r="O2" s="78">
        <v>45.314682704217056</v>
      </c>
      <c r="P2" s="78">
        <v>36.291270317416711</v>
      </c>
      <c r="Q2" s="78">
        <v>33.072622746609468</v>
      </c>
      <c r="R2" s="78">
        <v>32.214167916220184</v>
      </c>
    </row>
    <row r="3" spans="1:18" ht="11.25" customHeight="1" x14ac:dyDescent="0.25">
      <c r="A3" s="53" t="s">
        <v>242</v>
      </c>
      <c r="B3" s="54" t="s">
        <v>241</v>
      </c>
      <c r="C3" s="79">
        <v>28.870164187984358</v>
      </c>
      <c r="D3" s="79">
        <v>23.764276800000001</v>
      </c>
      <c r="E3" s="79">
        <v>23.368047091488592</v>
      </c>
      <c r="F3" s="79">
        <v>15.842970021390524</v>
      </c>
      <c r="G3" s="79">
        <v>20.199754101392966</v>
      </c>
      <c r="H3" s="79">
        <v>14.94677767917687</v>
      </c>
      <c r="I3" s="79">
        <v>9.9017027857460018</v>
      </c>
      <c r="J3" s="79">
        <v>12.674162138621883</v>
      </c>
      <c r="K3" s="79">
        <v>12.674320567129881</v>
      </c>
      <c r="L3" s="79">
        <v>12.278328501389645</v>
      </c>
      <c r="M3" s="79">
        <v>12.581800000000015</v>
      </c>
      <c r="N3" s="79">
        <v>10.027580826547821</v>
      </c>
      <c r="O3" s="79">
        <v>10.027599999991814</v>
      </c>
      <c r="P3" s="79">
        <v>7.5680161725697896</v>
      </c>
      <c r="Q3" s="79">
        <v>2.5541941618630273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28.870164187984358</v>
      </c>
      <c r="D4" s="8">
        <v>23.764276800000001</v>
      </c>
      <c r="E4" s="8">
        <v>23.368047091488592</v>
      </c>
      <c r="F4" s="8">
        <v>15.842970021390524</v>
      </c>
      <c r="G4" s="8">
        <v>20.199754101392966</v>
      </c>
      <c r="H4" s="8">
        <v>14.94677767917687</v>
      </c>
      <c r="I4" s="8">
        <v>9.9017027857460018</v>
      </c>
      <c r="J4" s="8">
        <v>12.674162138621883</v>
      </c>
      <c r="K4" s="8">
        <v>12.674320567129881</v>
      </c>
      <c r="L4" s="8">
        <v>12.278328501389645</v>
      </c>
      <c r="M4" s="8">
        <v>12.581800000000015</v>
      </c>
      <c r="N4" s="8">
        <v>10.027580826547821</v>
      </c>
      <c r="O4" s="8">
        <v>10.027599999991814</v>
      </c>
      <c r="P4" s="8">
        <v>7.5680161725697896</v>
      </c>
      <c r="Q4" s="8">
        <v>2.5541941618630273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28.870164187984358</v>
      </c>
      <c r="D5" s="9">
        <v>23.764276800000001</v>
      </c>
      <c r="E5" s="9">
        <v>23.368047091488592</v>
      </c>
      <c r="F5" s="9">
        <v>15.842970021390524</v>
      </c>
      <c r="G5" s="9">
        <v>20.199754101392966</v>
      </c>
      <c r="H5" s="9">
        <v>14.94677767917687</v>
      </c>
      <c r="I5" s="9">
        <v>9.9017027857460018</v>
      </c>
      <c r="J5" s="9">
        <v>12.674162138621883</v>
      </c>
      <c r="K5" s="9">
        <v>12.674320567129881</v>
      </c>
      <c r="L5" s="9">
        <v>12.278328501389645</v>
      </c>
      <c r="M5" s="9">
        <v>12.581800000000015</v>
      </c>
      <c r="N5" s="9">
        <v>10.027580826547821</v>
      </c>
      <c r="O5" s="9">
        <v>10.027599999991814</v>
      </c>
      <c r="P5" s="9">
        <v>7.5680161725697896</v>
      </c>
      <c r="Q5" s="9">
        <v>2.5541941618630273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28.870164187984358</v>
      </c>
      <c r="D8" s="10">
        <v>23.764276800000001</v>
      </c>
      <c r="E8" s="10">
        <v>23.368047091488592</v>
      </c>
      <c r="F8" s="10">
        <v>15.842970021390524</v>
      </c>
      <c r="G8" s="10">
        <v>20.199754101392966</v>
      </c>
      <c r="H8" s="10">
        <v>14.94677767917687</v>
      </c>
      <c r="I8" s="10">
        <v>9.9017027857460018</v>
      </c>
      <c r="J8" s="10">
        <v>12.674162138621883</v>
      </c>
      <c r="K8" s="10">
        <v>12.674320567129881</v>
      </c>
      <c r="L8" s="10">
        <v>12.278328501389645</v>
      </c>
      <c r="M8" s="10">
        <v>12.581800000000015</v>
      </c>
      <c r="N8" s="10">
        <v>10.027580826547821</v>
      </c>
      <c r="O8" s="10">
        <v>10.027599999991814</v>
      </c>
      <c r="P8" s="10">
        <v>7.5680161725697896</v>
      </c>
      <c r="Q8" s="10">
        <v>2.5541941618630273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40.672342861848371</v>
      </c>
      <c r="D52" s="79">
        <v>38.285965926648011</v>
      </c>
      <c r="E52" s="79">
        <v>35.70144608052</v>
      </c>
      <c r="F52" s="79">
        <v>34.057689015636001</v>
      </c>
      <c r="G52" s="79">
        <v>27.246348511272004</v>
      </c>
      <c r="H52" s="79">
        <v>20.700879138110604</v>
      </c>
      <c r="I52" s="79">
        <v>20.434115464884002</v>
      </c>
      <c r="J52" s="79">
        <v>16.660330347672001</v>
      </c>
      <c r="K52" s="79">
        <v>32.647848424884003</v>
      </c>
      <c r="L52" s="79">
        <v>39.496816621944006</v>
      </c>
      <c r="M52" s="79">
        <v>47.246577470662096</v>
      </c>
      <c r="N52" s="79">
        <v>40.560229647299593</v>
      </c>
      <c r="O52" s="79">
        <v>35.287082704225242</v>
      </c>
      <c r="P52" s="79">
        <v>28.723254144846923</v>
      </c>
      <c r="Q52" s="79">
        <v>30.518428584746438</v>
      </c>
      <c r="R52" s="79">
        <v>32.214167916220184</v>
      </c>
    </row>
    <row r="53" spans="1:18" ht="11.25" customHeight="1" x14ac:dyDescent="0.25">
      <c r="A53" s="56" t="s">
        <v>143</v>
      </c>
      <c r="B53" s="57" t="s">
        <v>142</v>
      </c>
      <c r="C53" s="8">
        <v>40.672342861848371</v>
      </c>
      <c r="D53" s="8">
        <v>38.285965926648011</v>
      </c>
      <c r="E53" s="8">
        <v>35.70144608052</v>
      </c>
      <c r="F53" s="8">
        <v>34.057689015636001</v>
      </c>
      <c r="G53" s="8">
        <v>27.246348511272004</v>
      </c>
      <c r="H53" s="8">
        <v>20.700879138110604</v>
      </c>
      <c r="I53" s="8">
        <v>20.434115464884002</v>
      </c>
      <c r="J53" s="8">
        <v>16.660330347672001</v>
      </c>
      <c r="K53" s="8">
        <v>32.647848424884003</v>
      </c>
      <c r="L53" s="8">
        <v>39.496816621944006</v>
      </c>
      <c r="M53" s="8">
        <v>47.246577470662096</v>
      </c>
      <c r="N53" s="8">
        <v>40.560229647299593</v>
      </c>
      <c r="O53" s="8">
        <v>35.287082704225242</v>
      </c>
      <c r="P53" s="8">
        <v>28.723254144846923</v>
      </c>
      <c r="Q53" s="8">
        <v>30.518428584746438</v>
      </c>
      <c r="R53" s="8">
        <v>32.214167916220184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1920.9188880547383</v>
      </c>
      <c r="D2" s="78">
        <v>1354.3987295478601</v>
      </c>
      <c r="E2" s="78">
        <v>1131.4064026038241</v>
      </c>
      <c r="F2" s="78">
        <v>1144.2764170918442</v>
      </c>
      <c r="G2" s="78">
        <v>1035.370473898824</v>
      </c>
      <c r="H2" s="78">
        <v>1059.0482276774021</v>
      </c>
      <c r="I2" s="78">
        <v>1228.8184506587522</v>
      </c>
      <c r="J2" s="78">
        <v>1396.3569564695042</v>
      </c>
      <c r="K2" s="78">
        <v>1353.9341604195358</v>
      </c>
      <c r="L2" s="78">
        <v>1114.5751695084959</v>
      </c>
      <c r="M2" s="78">
        <v>1356.8163072186549</v>
      </c>
      <c r="N2" s="78">
        <v>1248.7355888630557</v>
      </c>
      <c r="O2" s="78">
        <v>1225.8909342064348</v>
      </c>
      <c r="P2" s="78">
        <v>1293.3755305306252</v>
      </c>
      <c r="Q2" s="78">
        <v>1262.8233945887973</v>
      </c>
      <c r="R2" s="78">
        <v>1117.1386169977152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3.2397730542000005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3.2397730542000005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3.2397730542000005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1920.9188880547383</v>
      </c>
      <c r="D52" s="79">
        <v>1354.3987295478601</v>
      </c>
      <c r="E52" s="79">
        <v>1131.4064026038241</v>
      </c>
      <c r="F52" s="79">
        <v>1144.2764170918442</v>
      </c>
      <c r="G52" s="79">
        <v>1032.130700844624</v>
      </c>
      <c r="H52" s="79">
        <v>1059.0482276774021</v>
      </c>
      <c r="I52" s="79">
        <v>1228.8184506587522</v>
      </c>
      <c r="J52" s="79">
        <v>1396.3569564695042</v>
      </c>
      <c r="K52" s="79">
        <v>1353.9341604195358</v>
      </c>
      <c r="L52" s="79">
        <v>1114.5751695084959</v>
      </c>
      <c r="M52" s="79">
        <v>1356.8163072186549</v>
      </c>
      <c r="N52" s="79">
        <v>1248.7355888630557</v>
      </c>
      <c r="O52" s="79">
        <v>1225.8909342064348</v>
      </c>
      <c r="P52" s="79">
        <v>1293.3755305306252</v>
      </c>
      <c r="Q52" s="79">
        <v>1262.8233945887973</v>
      </c>
      <c r="R52" s="79">
        <v>1117.1386169977152</v>
      </c>
    </row>
    <row r="53" spans="1:18" ht="11.25" customHeight="1" x14ac:dyDescent="0.25">
      <c r="A53" s="56" t="s">
        <v>143</v>
      </c>
      <c r="B53" s="57" t="s">
        <v>142</v>
      </c>
      <c r="C53" s="8">
        <v>132.50768805473868</v>
      </c>
      <c r="D53" s="8">
        <v>68.131279372068008</v>
      </c>
      <c r="E53" s="8">
        <v>40.398988704624003</v>
      </c>
      <c r="F53" s="8">
        <v>97.968301571844023</v>
      </c>
      <c r="G53" s="8">
        <v>132.20708266656001</v>
      </c>
      <c r="H53" s="8">
        <v>170.99262767740154</v>
      </c>
      <c r="I53" s="8">
        <v>111.12204569875202</v>
      </c>
      <c r="J53" s="8">
        <v>130.59411830150401</v>
      </c>
      <c r="K53" s="8">
        <v>130.59139369953601</v>
      </c>
      <c r="L53" s="8">
        <v>81.738716702544011</v>
      </c>
      <c r="M53" s="8">
        <v>116.57670721865445</v>
      </c>
      <c r="N53" s="8">
        <v>82.349588863056312</v>
      </c>
      <c r="O53" s="8">
        <v>48.249334206434874</v>
      </c>
      <c r="P53" s="8">
        <v>65.977930530624434</v>
      </c>
      <c r="Q53" s="8">
        <v>61.369554065730966</v>
      </c>
      <c r="R53" s="8">
        <v>58.62475462566946</v>
      </c>
    </row>
    <row r="54" spans="1:18" ht="11.25" customHeight="1" x14ac:dyDescent="0.25">
      <c r="A54" s="56" t="s">
        <v>141</v>
      </c>
      <c r="B54" s="57" t="s">
        <v>140</v>
      </c>
      <c r="C54" s="8">
        <v>1788.4111999999996</v>
      </c>
      <c r="D54" s="8">
        <v>1286.267450175792</v>
      </c>
      <c r="E54" s="8">
        <v>1091.0074138991999</v>
      </c>
      <c r="F54" s="8">
        <v>1046.3081155200002</v>
      </c>
      <c r="G54" s="8">
        <v>899.92361817806398</v>
      </c>
      <c r="H54" s="8">
        <v>888.05560000000048</v>
      </c>
      <c r="I54" s="8">
        <v>1117.6964049600001</v>
      </c>
      <c r="J54" s="8">
        <v>1265.7628381680001</v>
      </c>
      <c r="K54" s="8">
        <v>1223.3427667199999</v>
      </c>
      <c r="L54" s="8">
        <v>1032.8364528059519</v>
      </c>
      <c r="M54" s="8">
        <v>1240.2396000000003</v>
      </c>
      <c r="N54" s="8">
        <v>1166.3859999999993</v>
      </c>
      <c r="O54" s="8">
        <v>1177.6415999999999</v>
      </c>
      <c r="P54" s="8">
        <v>1227.3976000000007</v>
      </c>
      <c r="Q54" s="8">
        <v>1201.4538405230664</v>
      </c>
      <c r="R54" s="8">
        <v>1058.5138623720457</v>
      </c>
    </row>
    <row r="55" spans="1:18" ht="11.25" customHeight="1" x14ac:dyDescent="0.25">
      <c r="A55" s="59" t="s">
        <v>139</v>
      </c>
      <c r="B55" s="60" t="s">
        <v>138</v>
      </c>
      <c r="C55" s="9">
        <v>799.1111999999996</v>
      </c>
      <c r="D55" s="9">
        <v>678.846506175792</v>
      </c>
      <c r="E55" s="9">
        <v>614.19351167999992</v>
      </c>
      <c r="F55" s="9">
        <v>642.44938752000007</v>
      </c>
      <c r="G55" s="9">
        <v>622.32854563886394</v>
      </c>
      <c r="H55" s="9">
        <v>621.55560000000082</v>
      </c>
      <c r="I55" s="9">
        <v>615.86655696000003</v>
      </c>
      <c r="J55" s="9">
        <v>608.24490623999998</v>
      </c>
      <c r="K55" s="9">
        <v>625.71893471999999</v>
      </c>
      <c r="L55" s="9">
        <v>559.30937280595197</v>
      </c>
      <c r="M55" s="9">
        <v>555.39960000000065</v>
      </c>
      <c r="N55" s="9">
        <v>551.22599999999966</v>
      </c>
      <c r="O55" s="9">
        <v>548.96160000000009</v>
      </c>
      <c r="P55" s="9">
        <v>524.0975999999996</v>
      </c>
      <c r="Q55" s="9">
        <v>535.85384052306665</v>
      </c>
      <c r="R55" s="9">
        <v>458.17386237204573</v>
      </c>
    </row>
    <row r="56" spans="1:18" ht="11.25" customHeight="1" x14ac:dyDescent="0.25">
      <c r="A56" s="59" t="s">
        <v>137</v>
      </c>
      <c r="B56" s="60" t="s">
        <v>136</v>
      </c>
      <c r="C56" s="9">
        <v>989.3</v>
      </c>
      <c r="D56" s="9">
        <v>607.42094399999996</v>
      </c>
      <c r="E56" s="9">
        <v>476.81390221920003</v>
      </c>
      <c r="F56" s="9">
        <v>403.85872800000004</v>
      </c>
      <c r="G56" s="9">
        <v>277.59507253920003</v>
      </c>
      <c r="H56" s="9">
        <v>266.49999999999966</v>
      </c>
      <c r="I56" s="9">
        <v>501.82984800000003</v>
      </c>
      <c r="J56" s="9">
        <v>657.51793192800005</v>
      </c>
      <c r="K56" s="9">
        <v>597.62383199999999</v>
      </c>
      <c r="L56" s="9">
        <v>473.52708000000001</v>
      </c>
      <c r="M56" s="9">
        <v>684.83999999999969</v>
      </c>
      <c r="N56" s="9">
        <v>615.15999999999963</v>
      </c>
      <c r="O56" s="9">
        <v>628.67999999999984</v>
      </c>
      <c r="P56" s="9">
        <v>703.30000000000109</v>
      </c>
      <c r="Q56" s="9">
        <v>665.59999999999968</v>
      </c>
      <c r="R56" s="9">
        <v>600.33999999999992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116.10429886373416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116.10429886373416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116.10429886373416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116.10429886373416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144.25876621059405</v>
      </c>
      <c r="D2" s="78">
        <v>131.95118880000001</v>
      </c>
      <c r="E2" s="78">
        <v>80.540994723479997</v>
      </c>
      <c r="F2" s="78">
        <v>11.4300456426</v>
      </c>
      <c r="G2" s="78">
        <v>11.430004821300001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144.25876621059405</v>
      </c>
      <c r="D3" s="79">
        <v>131.95118880000001</v>
      </c>
      <c r="E3" s="79">
        <v>80.540994723479997</v>
      </c>
      <c r="F3" s="79">
        <v>11.4300456426</v>
      </c>
      <c r="G3" s="79">
        <v>11.430004821300001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144.25876621059405</v>
      </c>
      <c r="D4" s="8">
        <v>131.95118880000001</v>
      </c>
      <c r="E4" s="8">
        <v>80.540994723479997</v>
      </c>
      <c r="F4" s="8">
        <v>11.4300456426</v>
      </c>
      <c r="G4" s="8">
        <v>11.430004821300001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31.413676383106385</v>
      </c>
      <c r="D10" s="9">
        <v>34.289892000000002</v>
      </c>
      <c r="E10" s="9">
        <v>28.5747467148</v>
      </c>
      <c r="F10" s="9">
        <v>11.4300456426</v>
      </c>
      <c r="G10" s="9">
        <v>11.430004821300001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112.84508982748767</v>
      </c>
      <c r="D11" s="9">
        <v>97.661296800000002</v>
      </c>
      <c r="E11" s="9">
        <v>51.966248008680004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112.84508982748767</v>
      </c>
      <c r="D12" s="10">
        <v>97.661296800000002</v>
      </c>
      <c r="E12" s="10">
        <v>51.966248008680004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24.192281096676005</v>
      </c>
      <c r="L2" s="78">
        <v>301.58767157864401</v>
      </c>
      <c r="M2" s="78">
        <v>555.61872391412544</v>
      </c>
      <c r="N2" s="78">
        <v>738.16251963923435</v>
      </c>
      <c r="O2" s="78">
        <v>403.13668730137221</v>
      </c>
      <c r="P2" s="78">
        <v>275.6759196636271</v>
      </c>
      <c r="Q2" s="78">
        <v>332.8416117523895</v>
      </c>
      <c r="R2" s="78">
        <v>332.84274564028362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24.192281096676005</v>
      </c>
      <c r="L52" s="79">
        <v>301.58767157864401</v>
      </c>
      <c r="M52" s="79">
        <v>555.61872391412544</v>
      </c>
      <c r="N52" s="79">
        <v>738.16251963923435</v>
      </c>
      <c r="O52" s="79">
        <v>403.13668730137221</v>
      </c>
      <c r="P52" s="79">
        <v>275.6759196636271</v>
      </c>
      <c r="Q52" s="79">
        <v>332.8416117523895</v>
      </c>
      <c r="R52" s="79">
        <v>332.84274564028362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24.192281096676005</v>
      </c>
      <c r="L53" s="8">
        <v>301.58767157864401</v>
      </c>
      <c r="M53" s="8">
        <v>555.61872391412544</v>
      </c>
      <c r="N53" s="8">
        <v>738.16251963923435</v>
      </c>
      <c r="O53" s="8">
        <v>403.13668730137221</v>
      </c>
      <c r="P53" s="8">
        <v>275.6759196636271</v>
      </c>
      <c r="Q53" s="8">
        <v>332.8416117523895</v>
      </c>
      <c r="R53" s="8">
        <v>332.84274564028362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1641.58485443782</v>
      </c>
      <c r="D2" s="78">
        <v>1492.2133880987521</v>
      </c>
      <c r="E2" s="78">
        <v>1477.3819468221002</v>
      </c>
      <c r="F2" s="78">
        <v>1557.7281805274642</v>
      </c>
      <c r="G2" s="78">
        <v>1228.9043072310842</v>
      </c>
      <c r="H2" s="78">
        <v>1376.3438295182636</v>
      </c>
      <c r="I2" s="78">
        <v>1222.0072826924161</v>
      </c>
      <c r="J2" s="78">
        <v>1050.390030444084</v>
      </c>
      <c r="K2" s="78">
        <v>1142.6220114035762</v>
      </c>
      <c r="L2" s="78">
        <v>828.89633200928404</v>
      </c>
      <c r="M2" s="78">
        <v>791.01615581473766</v>
      </c>
      <c r="N2" s="78">
        <v>590.45147584761582</v>
      </c>
      <c r="O2" s="78">
        <v>649.92186506907672</v>
      </c>
      <c r="P2" s="78">
        <v>750.3950145341264</v>
      </c>
      <c r="Q2" s="78">
        <v>618.26242324948214</v>
      </c>
      <c r="R2" s="78">
        <v>747.0869448325742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225.2336265301189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225.2336265301189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206.65761392700489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18.576012603114012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1416.3512279077011</v>
      </c>
      <c r="D52" s="79">
        <v>1492.2133880987521</v>
      </c>
      <c r="E52" s="79">
        <v>1477.3819468221002</v>
      </c>
      <c r="F52" s="79">
        <v>1557.7281805274642</v>
      </c>
      <c r="G52" s="79">
        <v>1228.9043072310842</v>
      </c>
      <c r="H52" s="79">
        <v>1376.3438295182636</v>
      </c>
      <c r="I52" s="79">
        <v>1222.0072826924161</v>
      </c>
      <c r="J52" s="79">
        <v>1050.390030444084</v>
      </c>
      <c r="K52" s="79">
        <v>1142.6220114035762</v>
      </c>
      <c r="L52" s="79">
        <v>828.89633200928404</v>
      </c>
      <c r="M52" s="79">
        <v>791.01615581473766</v>
      </c>
      <c r="N52" s="79">
        <v>590.45147584761582</v>
      </c>
      <c r="O52" s="79">
        <v>649.92186506907672</v>
      </c>
      <c r="P52" s="79">
        <v>750.3950145341264</v>
      </c>
      <c r="Q52" s="79">
        <v>618.26242324948214</v>
      </c>
      <c r="R52" s="79">
        <v>747.0869448325742</v>
      </c>
    </row>
    <row r="53" spans="1:18" ht="11.25" customHeight="1" x14ac:dyDescent="0.25">
      <c r="A53" s="56" t="s">
        <v>143</v>
      </c>
      <c r="B53" s="57" t="s">
        <v>142</v>
      </c>
      <c r="C53" s="8">
        <v>1416.3512279077011</v>
      </c>
      <c r="D53" s="8">
        <v>1492.2133880987521</v>
      </c>
      <c r="E53" s="8">
        <v>1477.3819468221002</v>
      </c>
      <c r="F53" s="8">
        <v>1557.7281805274642</v>
      </c>
      <c r="G53" s="8">
        <v>1228.9043072310842</v>
      </c>
      <c r="H53" s="8">
        <v>1376.3438295182636</v>
      </c>
      <c r="I53" s="8">
        <v>1222.0072826924161</v>
      </c>
      <c r="J53" s="8">
        <v>1050.390030444084</v>
      </c>
      <c r="K53" s="8">
        <v>1142.6220114035762</v>
      </c>
      <c r="L53" s="8">
        <v>828.89633200928404</v>
      </c>
      <c r="M53" s="8">
        <v>791.01615581473766</v>
      </c>
      <c r="N53" s="8">
        <v>590.45147584761582</v>
      </c>
      <c r="O53" s="8">
        <v>649.92186506907672</v>
      </c>
      <c r="P53" s="8">
        <v>750.3950145341264</v>
      </c>
      <c r="Q53" s="8">
        <v>618.26242324948214</v>
      </c>
      <c r="R53" s="8">
        <v>747.0869448325742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343094.67916907894</v>
      </c>
      <c r="D2" s="78">
        <v>345186.64537223947</v>
      </c>
      <c r="E2" s="78">
        <v>333454.75826353941</v>
      </c>
      <c r="F2" s="78">
        <v>337131.53950123279</v>
      </c>
      <c r="G2" s="78">
        <v>342273.071369646</v>
      </c>
      <c r="H2" s="78">
        <v>339297.32687945029</v>
      </c>
      <c r="I2" s="78">
        <v>335841.69940052356</v>
      </c>
      <c r="J2" s="78">
        <v>331109.78789486911</v>
      </c>
      <c r="K2" s="78">
        <v>326085.69440185209</v>
      </c>
      <c r="L2" s="78">
        <v>300177.86698327702</v>
      </c>
      <c r="M2" s="78">
        <v>310667.03154522355</v>
      </c>
      <c r="N2" s="78">
        <v>285073.93361538858</v>
      </c>
      <c r="O2" s="78">
        <v>294409.69245502679</v>
      </c>
      <c r="P2" s="78">
        <v>296953.46413242747</v>
      </c>
      <c r="Q2" s="78">
        <v>282960.62218581408</v>
      </c>
      <c r="R2" s="78">
        <v>285960.94207190094</v>
      </c>
    </row>
    <row r="3" spans="1:18" ht="11.25" customHeight="1" x14ac:dyDescent="0.25">
      <c r="A3" s="53" t="s">
        <v>242</v>
      </c>
      <c r="B3" s="54" t="s">
        <v>241</v>
      </c>
      <c r="C3" s="79">
        <v>24932.122029028287</v>
      </c>
      <c r="D3" s="79">
        <v>23227.254897881896</v>
      </c>
      <c r="E3" s="79">
        <v>21292.765757209585</v>
      </c>
      <c r="F3" s="79">
        <v>21921.986670325859</v>
      </c>
      <c r="G3" s="79">
        <v>20533.663878131734</v>
      </c>
      <c r="H3" s="79">
        <v>19159.443928772165</v>
      </c>
      <c r="I3" s="79">
        <v>19819.419456733754</v>
      </c>
      <c r="J3" s="79">
        <v>20643.550549959018</v>
      </c>
      <c r="K3" s="79">
        <v>20866.502949652317</v>
      </c>
      <c r="L3" s="79">
        <v>16860.769327683767</v>
      </c>
      <c r="M3" s="79">
        <v>16866.773737436659</v>
      </c>
      <c r="N3" s="79">
        <v>15615.260574800053</v>
      </c>
      <c r="O3" s="79">
        <v>16285.41740593621</v>
      </c>
      <c r="P3" s="79">
        <v>19732.132200119639</v>
      </c>
      <c r="Q3" s="79">
        <v>19856.543519523566</v>
      </c>
      <c r="R3" s="79">
        <v>17693.137058338416</v>
      </c>
    </row>
    <row r="4" spans="1:18" ht="11.25" customHeight="1" x14ac:dyDescent="0.25">
      <c r="A4" s="56" t="s">
        <v>240</v>
      </c>
      <c r="B4" s="57" t="s">
        <v>239</v>
      </c>
      <c r="C4" s="8">
        <v>24932.122029028287</v>
      </c>
      <c r="D4" s="8">
        <v>23227.254897881896</v>
      </c>
      <c r="E4" s="8">
        <v>21292.765757209585</v>
      </c>
      <c r="F4" s="8">
        <v>21921.986670325859</v>
      </c>
      <c r="G4" s="8">
        <v>20533.663878131734</v>
      </c>
      <c r="H4" s="8">
        <v>19159.443928772165</v>
      </c>
      <c r="I4" s="8">
        <v>19819.419456733754</v>
      </c>
      <c r="J4" s="8">
        <v>20643.550549959018</v>
      </c>
      <c r="K4" s="8">
        <v>20866.502949652317</v>
      </c>
      <c r="L4" s="8">
        <v>16860.769327683767</v>
      </c>
      <c r="M4" s="8">
        <v>16866.773737436659</v>
      </c>
      <c r="N4" s="8">
        <v>15615.260574800053</v>
      </c>
      <c r="O4" s="8">
        <v>16285.41740593621</v>
      </c>
      <c r="P4" s="8">
        <v>19732.132200119639</v>
      </c>
      <c r="Q4" s="8">
        <v>19856.543519523566</v>
      </c>
      <c r="R4" s="8">
        <v>17693.137058338416</v>
      </c>
    </row>
    <row r="5" spans="1:18" ht="11.25" customHeight="1" x14ac:dyDescent="0.25">
      <c r="A5" s="59" t="s">
        <v>238</v>
      </c>
      <c r="B5" s="60" t="s">
        <v>237</v>
      </c>
      <c r="C5" s="9">
        <v>10415.609074662158</v>
      </c>
      <c r="D5" s="9">
        <v>11089.956747764656</v>
      </c>
      <c r="E5" s="9">
        <v>10786.232774088152</v>
      </c>
      <c r="F5" s="9">
        <v>10706.584305144002</v>
      </c>
      <c r="G5" s="9">
        <v>10012.567374978697</v>
      </c>
      <c r="H5" s="9">
        <v>9411.3140000580752</v>
      </c>
      <c r="I5" s="9">
        <v>9375.8024295160358</v>
      </c>
      <c r="J5" s="9">
        <v>10385.996685757695</v>
      </c>
      <c r="K5" s="9">
        <v>10372.907955810291</v>
      </c>
      <c r="L5" s="9">
        <v>9019.2751833611273</v>
      </c>
      <c r="M5" s="9">
        <v>9929.8926965560731</v>
      </c>
      <c r="N5" s="9">
        <v>9485.2200607041523</v>
      </c>
      <c r="O5" s="9">
        <v>9393.8745257304799</v>
      </c>
      <c r="P5" s="9">
        <v>11360.322442946868</v>
      </c>
      <c r="Q5" s="9">
        <v>12047.935919681195</v>
      </c>
      <c r="R5" s="9">
        <v>10836.462161170566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1276.9053272844501</v>
      </c>
      <c r="D7" s="10">
        <v>2160.9657750368087</v>
      </c>
      <c r="E7" s="10">
        <v>2044.8489241650311</v>
      </c>
      <c r="F7" s="10">
        <v>2485.7702069127622</v>
      </c>
      <c r="G7" s="10">
        <v>2543.5284895326245</v>
      </c>
      <c r="H7" s="10">
        <v>3034.1401781015957</v>
      </c>
      <c r="I7" s="10">
        <v>3253.3299692055884</v>
      </c>
      <c r="J7" s="10">
        <v>3661.4422121888051</v>
      </c>
      <c r="K7" s="10">
        <v>3431.2294641517005</v>
      </c>
      <c r="L7" s="10">
        <v>2498.4898776415193</v>
      </c>
      <c r="M7" s="10">
        <v>2822.8516321870361</v>
      </c>
      <c r="N7" s="10">
        <v>2858.0736999937326</v>
      </c>
      <c r="O7" s="10">
        <v>2823.3369845030825</v>
      </c>
      <c r="P7" s="10">
        <v>4036.4224365629971</v>
      </c>
      <c r="Q7" s="10">
        <v>4328.2572941613153</v>
      </c>
      <c r="R7" s="10">
        <v>4130.8769254600738</v>
      </c>
    </row>
    <row r="8" spans="1:18" ht="11.25" customHeight="1" x14ac:dyDescent="0.25">
      <c r="A8" s="61" t="s">
        <v>232</v>
      </c>
      <c r="B8" s="62" t="s">
        <v>231</v>
      </c>
      <c r="C8" s="10">
        <v>9138.7037473777073</v>
      </c>
      <c r="D8" s="10">
        <v>8928.9909727278464</v>
      </c>
      <c r="E8" s="10">
        <v>8741.3838499231206</v>
      </c>
      <c r="F8" s="10">
        <v>8220.8140982312398</v>
      </c>
      <c r="G8" s="10">
        <v>7469.0388854460725</v>
      </c>
      <c r="H8" s="10">
        <v>6377.1738219564822</v>
      </c>
      <c r="I8" s="10">
        <v>6122.4724603104478</v>
      </c>
      <c r="J8" s="10">
        <v>6724.5544735688891</v>
      </c>
      <c r="K8" s="10">
        <v>6941.6784916585902</v>
      </c>
      <c r="L8" s="10">
        <v>6520.7853057196071</v>
      </c>
      <c r="M8" s="10">
        <v>7107.0410643690393</v>
      </c>
      <c r="N8" s="10">
        <v>6627.146360710417</v>
      </c>
      <c r="O8" s="10">
        <v>6570.5375412273961</v>
      </c>
      <c r="P8" s="10">
        <v>7323.9000063838712</v>
      </c>
      <c r="Q8" s="10">
        <v>7719.6786255198813</v>
      </c>
      <c r="R8" s="10">
        <v>6705.5852357104923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1488.4240220021959</v>
      </c>
      <c r="D10" s="9">
        <v>1379.7607564260002</v>
      </c>
      <c r="E10" s="9">
        <v>1182.5715889962</v>
      </c>
      <c r="F10" s="9">
        <v>1022.5861787817001</v>
      </c>
      <c r="G10" s="9">
        <v>899.6959819458001</v>
      </c>
      <c r="H10" s="9">
        <v>731.34731943642169</v>
      </c>
      <c r="I10" s="9">
        <v>734.3751870000001</v>
      </c>
      <c r="J10" s="9">
        <v>671.51062992779998</v>
      </c>
      <c r="K10" s="9">
        <v>839.7116533377</v>
      </c>
      <c r="L10" s="9">
        <v>768.66752827800008</v>
      </c>
      <c r="M10" s="9">
        <v>888.41767033584017</v>
      </c>
      <c r="N10" s="9">
        <v>771.23160829150538</v>
      </c>
      <c r="O10" s="9">
        <v>722.67188073210502</v>
      </c>
      <c r="P10" s="9">
        <v>868.43265049252875</v>
      </c>
      <c r="Q10" s="9">
        <v>714.18745953679615</v>
      </c>
      <c r="R10" s="9">
        <v>662.80122668356614</v>
      </c>
    </row>
    <row r="11" spans="1:18" ht="11.25" customHeight="1" x14ac:dyDescent="0.25">
      <c r="A11" s="59" t="s">
        <v>226</v>
      </c>
      <c r="B11" s="60" t="s">
        <v>225</v>
      </c>
      <c r="C11" s="9">
        <v>12325.272632363934</v>
      </c>
      <c r="D11" s="9">
        <v>10757.53739369124</v>
      </c>
      <c r="E11" s="9">
        <v>9323.9613941252373</v>
      </c>
      <c r="F11" s="9">
        <v>10192.816186400158</v>
      </c>
      <c r="G11" s="9">
        <v>9621.4005212072407</v>
      </c>
      <c r="H11" s="9">
        <v>9016.782609277665</v>
      </c>
      <c r="I11" s="9">
        <v>9709.2418402177209</v>
      </c>
      <c r="J11" s="9">
        <v>9586.0432342735203</v>
      </c>
      <c r="K11" s="9">
        <v>9653.8833405043206</v>
      </c>
      <c r="L11" s="9">
        <v>7072.8266160446392</v>
      </c>
      <c r="M11" s="9">
        <v>6048.4633705447441</v>
      </c>
      <c r="N11" s="9">
        <v>5358.8089058043943</v>
      </c>
      <c r="O11" s="9">
        <v>6168.8709994736282</v>
      </c>
      <c r="P11" s="9">
        <v>7503.377106680241</v>
      </c>
      <c r="Q11" s="9">
        <v>7094.4201403055749</v>
      </c>
      <c r="R11" s="9">
        <v>6193.8736704842886</v>
      </c>
    </row>
    <row r="12" spans="1:18" ht="11.25" customHeight="1" x14ac:dyDescent="0.25">
      <c r="A12" s="61" t="s">
        <v>224</v>
      </c>
      <c r="B12" s="62" t="s">
        <v>223</v>
      </c>
      <c r="C12" s="10">
        <v>12325.272632363934</v>
      </c>
      <c r="D12" s="10">
        <v>10757.53739369124</v>
      </c>
      <c r="E12" s="10">
        <v>9323.9613941252373</v>
      </c>
      <c r="F12" s="10">
        <v>10192.816186400158</v>
      </c>
      <c r="G12" s="10">
        <v>9621.4005212072407</v>
      </c>
      <c r="H12" s="10">
        <v>9016.782609277665</v>
      </c>
      <c r="I12" s="10">
        <v>9709.2418402177209</v>
      </c>
      <c r="J12" s="10">
        <v>9586.0432342735203</v>
      </c>
      <c r="K12" s="10">
        <v>9653.8833405043206</v>
      </c>
      <c r="L12" s="10">
        <v>7072.8266160446392</v>
      </c>
      <c r="M12" s="10">
        <v>6048.4633705447441</v>
      </c>
      <c r="N12" s="10">
        <v>5358.8089058043943</v>
      </c>
      <c r="O12" s="10">
        <v>6168.8709994736282</v>
      </c>
      <c r="P12" s="10">
        <v>7503.377106680241</v>
      </c>
      <c r="Q12" s="10">
        <v>7094.4201403055749</v>
      </c>
      <c r="R12" s="10">
        <v>6193.8736704842886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702.81629999999939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191023.75866717903</v>
      </c>
      <c r="D21" s="79">
        <v>192252.31252611708</v>
      </c>
      <c r="E21" s="79">
        <v>188983.89205290502</v>
      </c>
      <c r="F21" s="79">
        <v>190225.82108940266</v>
      </c>
      <c r="G21" s="79">
        <v>196036.34104191599</v>
      </c>
      <c r="H21" s="79">
        <v>198117.56240936168</v>
      </c>
      <c r="I21" s="79">
        <v>199156.78520316683</v>
      </c>
      <c r="J21" s="79">
        <v>199414.08404203222</v>
      </c>
      <c r="K21" s="79">
        <v>190773.36779657495</v>
      </c>
      <c r="L21" s="79">
        <v>180958.59368301317</v>
      </c>
      <c r="M21" s="79">
        <v>179828.58709564188</v>
      </c>
      <c r="N21" s="79">
        <v>175194.9107684234</v>
      </c>
      <c r="O21" s="79">
        <v>175024.59413668135</v>
      </c>
      <c r="P21" s="79">
        <v>172290.56746892142</v>
      </c>
      <c r="Q21" s="79">
        <v>173362.82830708358</v>
      </c>
      <c r="R21" s="79">
        <v>175699.21747137068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191023.75866717903</v>
      </c>
      <c r="D30" s="8">
        <v>192252.31252611708</v>
      </c>
      <c r="E30" s="8">
        <v>188983.89205290502</v>
      </c>
      <c r="F30" s="8">
        <v>190225.82108940266</v>
      </c>
      <c r="G30" s="8">
        <v>196036.34104191599</v>
      </c>
      <c r="H30" s="8">
        <v>198117.56240936168</v>
      </c>
      <c r="I30" s="8">
        <v>199156.78520316683</v>
      </c>
      <c r="J30" s="8">
        <v>199414.08404203222</v>
      </c>
      <c r="K30" s="8">
        <v>190773.36779657495</v>
      </c>
      <c r="L30" s="8">
        <v>180958.59368301317</v>
      </c>
      <c r="M30" s="8">
        <v>179828.58709564188</v>
      </c>
      <c r="N30" s="8">
        <v>175194.9107684234</v>
      </c>
      <c r="O30" s="8">
        <v>175024.59413668135</v>
      </c>
      <c r="P30" s="8">
        <v>172290.56746892142</v>
      </c>
      <c r="Q30" s="8">
        <v>173362.82830708358</v>
      </c>
      <c r="R30" s="8">
        <v>175699.21747137068</v>
      </c>
    </row>
    <row r="31" spans="1:18" ht="11.25" customHeight="1" x14ac:dyDescent="0.25">
      <c r="A31" s="59" t="s">
        <v>187</v>
      </c>
      <c r="B31" s="60" t="s">
        <v>186</v>
      </c>
      <c r="C31" s="9">
        <v>243.93400159215608</v>
      </c>
      <c r="D31" s="9">
        <v>249.92399150611206</v>
      </c>
      <c r="E31" s="9">
        <v>219.47950280995204</v>
      </c>
      <c r="F31" s="9">
        <v>228.75496900502404</v>
      </c>
      <c r="G31" s="9">
        <v>225.42386953363203</v>
      </c>
      <c r="H31" s="9">
        <v>210.48610337488969</v>
      </c>
      <c r="I31" s="9">
        <v>195.73801392499203</v>
      </c>
      <c r="J31" s="9">
        <v>145.20327562540803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243.93400159215608</v>
      </c>
      <c r="D33" s="10">
        <v>249.92399150611206</v>
      </c>
      <c r="E33" s="10">
        <v>219.47950280995204</v>
      </c>
      <c r="F33" s="10">
        <v>228.75496900502404</v>
      </c>
      <c r="G33" s="10">
        <v>225.42386953363203</v>
      </c>
      <c r="H33" s="10">
        <v>210.48610337488969</v>
      </c>
      <c r="I33" s="10">
        <v>195.73801392499203</v>
      </c>
      <c r="J33" s="10">
        <v>145.20327562540803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3044.8221804024884</v>
      </c>
      <c r="D34" s="9">
        <v>3459.783009497472</v>
      </c>
      <c r="E34" s="9">
        <v>3152.2731319275481</v>
      </c>
      <c r="F34" s="9">
        <v>4040.4836212660443</v>
      </c>
      <c r="G34" s="9">
        <v>3938.5079367602048</v>
      </c>
      <c r="H34" s="9">
        <v>3925.396414197362</v>
      </c>
      <c r="I34" s="9">
        <v>4141.4164272735843</v>
      </c>
      <c r="J34" s="9">
        <v>3918.9740233211287</v>
      </c>
      <c r="K34" s="9">
        <v>3392.1107492316482</v>
      </c>
      <c r="L34" s="9">
        <v>3161.2835493154444</v>
      </c>
      <c r="M34" s="9">
        <v>3374.2042460170214</v>
      </c>
      <c r="N34" s="9">
        <v>3264.8711705958626</v>
      </c>
      <c r="O34" s="9">
        <v>2519.0158874492718</v>
      </c>
      <c r="P34" s="9">
        <v>2029.85941734994</v>
      </c>
      <c r="Q34" s="9">
        <v>2668.2869607628736</v>
      </c>
      <c r="R34" s="9">
        <v>2746.2452895251913</v>
      </c>
    </row>
    <row r="35" spans="1:18" ht="11.25" customHeight="1" x14ac:dyDescent="0.25">
      <c r="A35" s="59" t="s">
        <v>179</v>
      </c>
      <c r="B35" s="60" t="s">
        <v>178</v>
      </c>
      <c r="C35" s="9">
        <v>67379.444276843991</v>
      </c>
      <c r="D35" s="9">
        <v>65316.42042664285</v>
      </c>
      <c r="E35" s="9">
        <v>64899.344521439569</v>
      </c>
      <c r="F35" s="9">
        <v>62117.883015420455</v>
      </c>
      <c r="G35" s="9">
        <v>60571.280763064766</v>
      </c>
      <c r="H35" s="9">
        <v>58120.808658908951</v>
      </c>
      <c r="I35" s="9">
        <v>56288.835427086364</v>
      </c>
      <c r="J35" s="9">
        <v>54693.221969450242</v>
      </c>
      <c r="K35" s="9">
        <v>51377.650778520117</v>
      </c>
      <c r="L35" s="9">
        <v>48479.504602872919</v>
      </c>
      <c r="M35" s="9">
        <v>45323.012715815799</v>
      </c>
      <c r="N35" s="9">
        <v>43155.120792321286</v>
      </c>
      <c r="O35" s="9">
        <v>41119.082426162502</v>
      </c>
      <c r="P35" s="9">
        <v>39075.103050816673</v>
      </c>
      <c r="Q35" s="9">
        <v>38312.55873828465</v>
      </c>
      <c r="R35" s="9">
        <v>37542.200130151359</v>
      </c>
    </row>
    <row r="36" spans="1:18" ht="11.25" customHeight="1" x14ac:dyDescent="0.25">
      <c r="A36" s="65" t="s">
        <v>177</v>
      </c>
      <c r="B36" s="62" t="s">
        <v>176</v>
      </c>
      <c r="C36" s="10">
        <v>67219.284405671729</v>
      </c>
      <c r="D36" s="10">
        <v>65134.713922102448</v>
      </c>
      <c r="E36" s="10">
        <v>64745.478918057168</v>
      </c>
      <c r="F36" s="10">
        <v>61976.108233110455</v>
      </c>
      <c r="G36" s="10">
        <v>60416.535990297569</v>
      </c>
      <c r="H36" s="10">
        <v>57957.008818251132</v>
      </c>
      <c r="I36" s="10">
        <v>56144.055326241963</v>
      </c>
      <c r="J36" s="10">
        <v>54589.449238371439</v>
      </c>
      <c r="K36" s="10">
        <v>51282.988871745714</v>
      </c>
      <c r="L36" s="10">
        <v>48410.045678795723</v>
      </c>
      <c r="M36" s="10">
        <v>45256.792811313673</v>
      </c>
      <c r="N36" s="10">
        <v>43088.900841540555</v>
      </c>
      <c r="O36" s="10">
        <v>41065.532406006496</v>
      </c>
      <c r="P36" s="10">
        <v>39024.703042338864</v>
      </c>
      <c r="Q36" s="10">
        <v>38255.788733263274</v>
      </c>
      <c r="R36" s="10">
        <v>37504.400136768796</v>
      </c>
    </row>
    <row r="37" spans="1:18" ht="11.25" customHeight="1" x14ac:dyDescent="0.25">
      <c r="A37" s="61" t="s">
        <v>175</v>
      </c>
      <c r="B37" s="62" t="s">
        <v>174</v>
      </c>
      <c r="C37" s="10">
        <v>160.15987117226126</v>
      </c>
      <c r="D37" s="10">
        <v>181.70650454040003</v>
      </c>
      <c r="E37" s="10">
        <v>153.86560338240002</v>
      </c>
      <c r="F37" s="10">
        <v>141.77478231000001</v>
      </c>
      <c r="G37" s="10">
        <v>154.74477276720003</v>
      </c>
      <c r="H37" s="10">
        <v>163.79984065781727</v>
      </c>
      <c r="I37" s="10">
        <v>144.78010084440001</v>
      </c>
      <c r="J37" s="10">
        <v>103.77273107880001</v>
      </c>
      <c r="K37" s="10">
        <v>94.661906774400023</v>
      </c>
      <c r="L37" s="10">
        <v>69.45892407720001</v>
      </c>
      <c r="M37" s="10">
        <v>66.21990450212499</v>
      </c>
      <c r="N37" s="10">
        <v>66.21995078072969</v>
      </c>
      <c r="O37" s="10">
        <v>53.5500201560086</v>
      </c>
      <c r="P37" s="10">
        <v>50.400008477805528</v>
      </c>
      <c r="Q37" s="10">
        <v>56.770005021374928</v>
      </c>
      <c r="R37" s="10">
        <v>37.79999338256652</v>
      </c>
    </row>
    <row r="38" spans="1:18" ht="11.25" customHeight="1" x14ac:dyDescent="0.25">
      <c r="A38" s="59" t="s">
        <v>173</v>
      </c>
      <c r="B38" s="60" t="s">
        <v>172</v>
      </c>
      <c r="C38" s="9">
        <v>45373.796564972326</v>
      </c>
      <c r="D38" s="9">
        <v>46032.428238184337</v>
      </c>
      <c r="E38" s="9">
        <v>43685.563099679508</v>
      </c>
      <c r="F38" s="9">
        <v>44415.256992440045</v>
      </c>
      <c r="G38" s="9">
        <v>49181.677747557776</v>
      </c>
      <c r="H38" s="9">
        <v>51672.618109453026</v>
      </c>
      <c r="I38" s="9">
        <v>52554.94263708005</v>
      </c>
      <c r="J38" s="9">
        <v>51125.923934479884</v>
      </c>
      <c r="K38" s="9">
        <v>50175.61646148195</v>
      </c>
      <c r="L38" s="9">
        <v>48163.365222309221</v>
      </c>
      <c r="M38" s="9">
        <v>47721.76639886912</v>
      </c>
      <c r="N38" s="9">
        <v>46971.653322998631</v>
      </c>
      <c r="O38" s="9">
        <v>45925.710688943167</v>
      </c>
      <c r="P38" s="9">
        <v>46581.21003954365</v>
      </c>
      <c r="Q38" s="9">
        <v>45485.918386140766</v>
      </c>
      <c r="R38" s="9">
        <v>45739.266584683246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33507.852919130237</v>
      </c>
      <c r="D40" s="10">
        <v>32908.100882044469</v>
      </c>
      <c r="E40" s="10">
        <v>32623.607727799601</v>
      </c>
      <c r="F40" s="10">
        <v>33380.980811592308</v>
      </c>
      <c r="G40" s="10">
        <v>36719.864869432109</v>
      </c>
      <c r="H40" s="10">
        <v>39456.459552657434</v>
      </c>
      <c r="I40" s="10">
        <v>39887.549903686537</v>
      </c>
      <c r="J40" s="10">
        <v>39676.209219702658</v>
      </c>
      <c r="K40" s="10">
        <v>38531.713473408425</v>
      </c>
      <c r="L40" s="10">
        <v>36395.188271697029</v>
      </c>
      <c r="M40" s="10">
        <v>35070.67010922551</v>
      </c>
      <c r="N40" s="10">
        <v>36546.451870434452</v>
      </c>
      <c r="O40" s="10">
        <v>35426.221625064078</v>
      </c>
      <c r="P40" s="10">
        <v>35507.746089939828</v>
      </c>
      <c r="Q40" s="10">
        <v>35454.438582151633</v>
      </c>
      <c r="R40" s="10">
        <v>35919.231244416384</v>
      </c>
    </row>
    <row r="41" spans="1:18" ht="11.25" customHeight="1" x14ac:dyDescent="0.25">
      <c r="A41" s="61" t="s">
        <v>167</v>
      </c>
      <c r="B41" s="62" t="s">
        <v>166</v>
      </c>
      <c r="C41" s="10">
        <v>11865.943645842091</v>
      </c>
      <c r="D41" s="10">
        <v>13124.327356139869</v>
      </c>
      <c r="E41" s="10">
        <v>11061.9553718799</v>
      </c>
      <c r="F41" s="10">
        <v>11034.276180847743</v>
      </c>
      <c r="G41" s="10">
        <v>12461.812878125666</v>
      </c>
      <c r="H41" s="10">
        <v>12216.158556795595</v>
      </c>
      <c r="I41" s="10">
        <v>12667.392733393513</v>
      </c>
      <c r="J41" s="10">
        <v>11449.714714777227</v>
      </c>
      <c r="K41" s="10">
        <v>11643.902988073525</v>
      </c>
      <c r="L41" s="10">
        <v>11768.176950612195</v>
      </c>
      <c r="M41" s="10">
        <v>12651.096289643614</v>
      </c>
      <c r="N41" s="10">
        <v>10425.201452564181</v>
      </c>
      <c r="O41" s="10">
        <v>10499.489063879088</v>
      </c>
      <c r="P41" s="10">
        <v>11073.463949603822</v>
      </c>
      <c r="Q41" s="10">
        <v>10031.47980398913</v>
      </c>
      <c r="R41" s="10">
        <v>9820.0353402668643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255.60417646702803</v>
      </c>
      <c r="L42" s="9">
        <v>36.520630009416003</v>
      </c>
      <c r="M42" s="9">
        <v>519.11913519188363</v>
      </c>
      <c r="N42" s="9">
        <v>305.80648638336157</v>
      </c>
      <c r="O42" s="9">
        <v>609.13457669116667</v>
      </c>
      <c r="P42" s="9">
        <v>342.67647684598774</v>
      </c>
      <c r="Q42" s="9">
        <v>106.35819730651798</v>
      </c>
      <c r="R42" s="9">
        <v>143.15561268256278</v>
      </c>
    </row>
    <row r="43" spans="1:18" ht="11.25" customHeight="1" x14ac:dyDescent="0.25">
      <c r="A43" s="59" t="s">
        <v>163</v>
      </c>
      <c r="B43" s="60" t="s">
        <v>162</v>
      </c>
      <c r="C43" s="9">
        <v>72297.531459028221</v>
      </c>
      <c r="D43" s="9">
        <v>73534.185566402186</v>
      </c>
      <c r="E43" s="9">
        <v>73695.921049428915</v>
      </c>
      <c r="F43" s="9">
        <v>75931.094072487409</v>
      </c>
      <c r="G43" s="9">
        <v>76967.807273661572</v>
      </c>
      <c r="H43" s="9">
        <v>80572.13337239511</v>
      </c>
      <c r="I43" s="9">
        <v>82025.211216312935</v>
      </c>
      <c r="J43" s="9">
        <v>84809.544383933462</v>
      </c>
      <c r="K43" s="9">
        <v>81188.926958511671</v>
      </c>
      <c r="L43" s="9">
        <v>78143.254873072743</v>
      </c>
      <c r="M43" s="9">
        <v>79483.536957188684</v>
      </c>
      <c r="N43" s="9">
        <v>79309.682220977629</v>
      </c>
      <c r="O43" s="9">
        <v>82853.093832786573</v>
      </c>
      <c r="P43" s="9">
        <v>82339.037128577256</v>
      </c>
      <c r="Q43" s="9">
        <v>84868.658371318161</v>
      </c>
      <c r="R43" s="9">
        <v>88095.107669970108</v>
      </c>
    </row>
    <row r="44" spans="1:18" ht="11.25" customHeight="1" x14ac:dyDescent="0.25">
      <c r="A44" s="59" t="s">
        <v>161</v>
      </c>
      <c r="B44" s="60" t="s">
        <v>160</v>
      </c>
      <c r="C44" s="9">
        <v>2684.23018433982</v>
      </c>
      <c r="D44" s="9">
        <v>3659.571293884128</v>
      </c>
      <c r="E44" s="9">
        <v>3331.3107476195287</v>
      </c>
      <c r="F44" s="9">
        <v>3492.3484187836566</v>
      </c>
      <c r="G44" s="9">
        <v>5151.6434513380318</v>
      </c>
      <c r="H44" s="9">
        <v>3616.1197510323668</v>
      </c>
      <c r="I44" s="9">
        <v>3950.6414814889208</v>
      </c>
      <c r="J44" s="9">
        <v>4721.2164552220565</v>
      </c>
      <c r="K44" s="9">
        <v>2869.8339739494249</v>
      </c>
      <c r="L44" s="9">
        <v>2176.3736679584163</v>
      </c>
      <c r="M44" s="9">
        <v>2393.4378809503796</v>
      </c>
      <c r="N44" s="9">
        <v>1733.9865149239092</v>
      </c>
      <c r="O44" s="9">
        <v>978.41381131949538</v>
      </c>
      <c r="P44" s="9">
        <v>786.53714615613126</v>
      </c>
      <c r="Q44" s="9">
        <v>761.77108841012091</v>
      </c>
      <c r="R44" s="9">
        <v>823.76825608892773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1513.6246984131001</v>
      </c>
      <c r="L45" s="9">
        <v>798.29113747500003</v>
      </c>
      <c r="M45" s="9">
        <v>1013.5097616089927</v>
      </c>
      <c r="N45" s="9">
        <v>453.79026022271347</v>
      </c>
      <c r="O45" s="9">
        <v>1020.1429133291942</v>
      </c>
      <c r="P45" s="9">
        <v>1136.1442096317869</v>
      </c>
      <c r="Q45" s="9">
        <v>1159.2765648604923</v>
      </c>
      <c r="R45" s="9">
        <v>609.47392826925227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1513.6246984131001</v>
      </c>
      <c r="L49" s="10">
        <v>798.29113747500003</v>
      </c>
      <c r="M49" s="10">
        <v>1013.5097616089927</v>
      </c>
      <c r="N49" s="10">
        <v>453.79026022271347</v>
      </c>
      <c r="O49" s="10">
        <v>1020.1429133291942</v>
      </c>
      <c r="P49" s="10">
        <v>1136.1442096317869</v>
      </c>
      <c r="Q49" s="10">
        <v>1159.2765648604923</v>
      </c>
      <c r="R49" s="10">
        <v>609.47392826925227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126890.43040962773</v>
      </c>
      <c r="D52" s="79">
        <v>129427.5770365957</v>
      </c>
      <c r="E52" s="79">
        <v>122860.59070730477</v>
      </c>
      <c r="F52" s="79">
        <v>124575.61461922422</v>
      </c>
      <c r="G52" s="79">
        <v>125300.32434115828</v>
      </c>
      <c r="H52" s="79">
        <v>121574.47514131645</v>
      </c>
      <c r="I52" s="79">
        <v>116477.34172510522</v>
      </c>
      <c r="J52" s="79">
        <v>110570.32155150606</v>
      </c>
      <c r="K52" s="79">
        <v>114076.4835340837</v>
      </c>
      <c r="L52" s="79">
        <v>102025.25334485785</v>
      </c>
      <c r="M52" s="79">
        <v>113626.87860743733</v>
      </c>
      <c r="N52" s="79">
        <v>93916.95287216513</v>
      </c>
      <c r="O52" s="79">
        <v>102825.68131240922</v>
      </c>
      <c r="P52" s="79">
        <v>104396.06167338707</v>
      </c>
      <c r="Q52" s="79">
        <v>89189.216569197699</v>
      </c>
      <c r="R52" s="79">
        <v>92040.3039331006</v>
      </c>
    </row>
    <row r="53" spans="1:18" ht="11.25" customHeight="1" x14ac:dyDescent="0.25">
      <c r="A53" s="56" t="s">
        <v>143</v>
      </c>
      <c r="B53" s="57" t="s">
        <v>142</v>
      </c>
      <c r="C53" s="8">
        <v>120655.81752632074</v>
      </c>
      <c r="D53" s="8">
        <v>122214.48081511483</v>
      </c>
      <c r="E53" s="8">
        <v>116759.94351773837</v>
      </c>
      <c r="F53" s="8">
        <v>119861.58901234518</v>
      </c>
      <c r="G53" s="8">
        <v>120661.82680645766</v>
      </c>
      <c r="H53" s="8">
        <v>117076.26414453557</v>
      </c>
      <c r="I53" s="8">
        <v>111261.89500808342</v>
      </c>
      <c r="J53" s="8">
        <v>105613.22296200616</v>
      </c>
      <c r="K53" s="8">
        <v>109493.2556475805</v>
      </c>
      <c r="L53" s="8">
        <v>98562.560561109218</v>
      </c>
      <c r="M53" s="8">
        <v>109683.14895110417</v>
      </c>
      <c r="N53" s="8">
        <v>90484.358250354591</v>
      </c>
      <c r="O53" s="8">
        <v>99624.179292261339</v>
      </c>
      <c r="P53" s="8">
        <v>100480.44097482711</v>
      </c>
      <c r="Q53" s="8">
        <v>85033.562803360197</v>
      </c>
      <c r="R53" s="8">
        <v>88165.170603058359</v>
      </c>
    </row>
    <row r="54" spans="1:18" ht="11.25" customHeight="1" x14ac:dyDescent="0.25">
      <c r="A54" s="56" t="s">
        <v>141</v>
      </c>
      <c r="B54" s="57" t="s">
        <v>140</v>
      </c>
      <c r="C54" s="8">
        <v>6234.6128833069915</v>
      </c>
      <c r="D54" s="8">
        <v>7213.0962214808651</v>
      </c>
      <c r="E54" s="8">
        <v>6100.6471895664008</v>
      </c>
      <c r="F54" s="8">
        <v>4714.0256068790404</v>
      </c>
      <c r="G54" s="8">
        <v>4638.4975347006239</v>
      </c>
      <c r="H54" s="8">
        <v>4498.2109967808856</v>
      </c>
      <c r="I54" s="8">
        <v>5215.4467170217931</v>
      </c>
      <c r="J54" s="8">
        <v>4957.0985894999048</v>
      </c>
      <c r="K54" s="8">
        <v>4583.2278865032004</v>
      </c>
      <c r="L54" s="8">
        <v>3462.6927837486242</v>
      </c>
      <c r="M54" s="8">
        <v>3943.7296563331665</v>
      </c>
      <c r="N54" s="8">
        <v>3432.5946218105473</v>
      </c>
      <c r="O54" s="8">
        <v>3201.5020201478897</v>
      </c>
      <c r="P54" s="8">
        <v>3915.6206985599642</v>
      </c>
      <c r="Q54" s="8">
        <v>4155.6537658375037</v>
      </c>
      <c r="R54" s="8">
        <v>3875.1333300422461</v>
      </c>
    </row>
    <row r="55" spans="1:18" ht="11.25" customHeight="1" x14ac:dyDescent="0.25">
      <c r="A55" s="59" t="s">
        <v>139</v>
      </c>
      <c r="B55" s="60" t="s">
        <v>138</v>
      </c>
      <c r="C55" s="9">
        <v>533.33283988843027</v>
      </c>
      <c r="D55" s="9">
        <v>449.83804200566402</v>
      </c>
      <c r="E55" s="9">
        <v>282.00107664000001</v>
      </c>
      <c r="F55" s="9">
        <v>256.34715799823999</v>
      </c>
      <c r="G55" s="9">
        <v>287.37149622062395</v>
      </c>
      <c r="H55" s="9">
        <v>272.1719843937725</v>
      </c>
      <c r="I55" s="9">
        <v>352.25459021059203</v>
      </c>
      <c r="J55" s="9">
        <v>336.67084264550402</v>
      </c>
      <c r="K55" s="9">
        <v>294.27007535999996</v>
      </c>
      <c r="L55" s="9">
        <v>198.041102434224</v>
      </c>
      <c r="M55" s="9">
        <v>243.93209208218772</v>
      </c>
      <c r="N55" s="9">
        <v>195.58751675341597</v>
      </c>
      <c r="O55" s="9">
        <v>208.90200320906428</v>
      </c>
      <c r="P55" s="9">
        <v>254.8149558290248</v>
      </c>
      <c r="Q55" s="9">
        <v>241.35435550796157</v>
      </c>
      <c r="R55" s="9">
        <v>184.17332796875598</v>
      </c>
    </row>
    <row r="56" spans="1:18" ht="11.25" customHeight="1" x14ac:dyDescent="0.25">
      <c r="A56" s="59" t="s">
        <v>137</v>
      </c>
      <c r="B56" s="60" t="s">
        <v>136</v>
      </c>
      <c r="C56" s="9">
        <v>5701.280043418561</v>
      </c>
      <c r="D56" s="9">
        <v>6763.2581794752014</v>
      </c>
      <c r="E56" s="9">
        <v>5818.6461129264007</v>
      </c>
      <c r="F56" s="9">
        <v>4457.6784488807998</v>
      </c>
      <c r="G56" s="9">
        <v>4351.1260384799998</v>
      </c>
      <c r="H56" s="9">
        <v>4226.039012387113</v>
      </c>
      <c r="I56" s="9">
        <v>4863.192126811201</v>
      </c>
      <c r="J56" s="9">
        <v>4620.4277468544005</v>
      </c>
      <c r="K56" s="9">
        <v>4288.9578111432002</v>
      </c>
      <c r="L56" s="9">
        <v>3264.6516813143999</v>
      </c>
      <c r="M56" s="9">
        <v>3699.7975642509787</v>
      </c>
      <c r="N56" s="9">
        <v>3237.007105057131</v>
      </c>
      <c r="O56" s="9">
        <v>2992.6000169388253</v>
      </c>
      <c r="P56" s="9">
        <v>3660.8057427309395</v>
      </c>
      <c r="Q56" s="9">
        <v>3914.2994103295418</v>
      </c>
      <c r="R56" s="9">
        <v>3690.9600020734902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248.36806324387851</v>
      </c>
      <c r="D59" s="79">
        <v>279.50091164477999</v>
      </c>
      <c r="E59" s="79">
        <v>317.50974612000005</v>
      </c>
      <c r="F59" s="79">
        <v>408.11712227999999</v>
      </c>
      <c r="G59" s="79">
        <v>402.74210844000004</v>
      </c>
      <c r="H59" s="79">
        <v>445.84539999999993</v>
      </c>
      <c r="I59" s="79">
        <v>388.15301551773598</v>
      </c>
      <c r="J59" s="79">
        <v>481.831751371824</v>
      </c>
      <c r="K59" s="79">
        <v>369.34012154113202</v>
      </c>
      <c r="L59" s="79">
        <v>333.25062772226408</v>
      </c>
      <c r="M59" s="79">
        <v>344.79210470767254</v>
      </c>
      <c r="N59" s="79">
        <v>346.80939999999998</v>
      </c>
      <c r="O59" s="79">
        <v>273.9995999999997</v>
      </c>
      <c r="P59" s="79">
        <v>534.702789999365</v>
      </c>
      <c r="Q59" s="79">
        <v>552.03379000919881</v>
      </c>
      <c r="R59" s="79">
        <v>528.28360909122671</v>
      </c>
    </row>
    <row r="60" spans="1:18" ht="11.25" customHeight="1" x14ac:dyDescent="0.25">
      <c r="A60" s="56" t="s">
        <v>130</v>
      </c>
      <c r="B60" s="57" t="s">
        <v>129</v>
      </c>
      <c r="C60" s="8">
        <v>210.49596884858985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37.872094395288656</v>
      </c>
      <c r="D61" s="8">
        <v>279.50091164477999</v>
      </c>
      <c r="E61" s="8">
        <v>317.50974612000005</v>
      </c>
      <c r="F61" s="8">
        <v>408.11712227999999</v>
      </c>
      <c r="G61" s="8">
        <v>402.74210844000004</v>
      </c>
      <c r="H61" s="8">
        <v>445.84539999999993</v>
      </c>
      <c r="I61" s="8">
        <v>388.15301551773598</v>
      </c>
      <c r="J61" s="8">
        <v>481.831751371824</v>
      </c>
      <c r="K61" s="8">
        <v>369.34012154113202</v>
      </c>
      <c r="L61" s="8">
        <v>333.25062772226408</v>
      </c>
      <c r="M61" s="8">
        <v>344.79210470767254</v>
      </c>
      <c r="N61" s="8">
        <v>346.80939999999998</v>
      </c>
      <c r="O61" s="8">
        <v>273.9995999999997</v>
      </c>
      <c r="P61" s="8">
        <v>534.702789999365</v>
      </c>
      <c r="Q61" s="8">
        <v>552.03379000919881</v>
      </c>
      <c r="R61" s="8">
        <v>528.28360909122671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2541.2518160432419</v>
      </c>
      <c r="D64" s="81">
        <v>2064.9362760843123</v>
      </c>
      <c r="E64" s="81">
        <v>2103.3300446584553</v>
      </c>
      <c r="F64" s="81">
        <v>2138.0066043019197</v>
      </c>
      <c r="G64" s="81">
        <v>2149.1390803358158</v>
      </c>
      <c r="H64" s="81">
        <v>2274.8349015396966</v>
      </c>
      <c r="I64" s="81">
        <v>2817.7083657820076</v>
      </c>
      <c r="J64" s="81">
        <v>3604.3353881127359</v>
      </c>
      <c r="K64" s="81">
        <v>7914.4387556641204</v>
      </c>
      <c r="L64" s="81">
        <v>8817.3480838337273</v>
      </c>
      <c r="M64" s="81">
        <v>10842.596082073223</v>
      </c>
      <c r="N64" s="81">
        <v>9972.8298532126937</v>
      </c>
      <c r="O64" s="81">
        <v>10534.153641711026</v>
      </c>
      <c r="P64" s="81">
        <v>13314.456709199349</v>
      </c>
      <c r="Q64" s="81">
        <v>14066.92928457414</v>
      </c>
      <c r="R64" s="81">
        <v>15411.624696754834</v>
      </c>
    </row>
    <row r="65" spans="1:18" ht="11.25" customHeight="1" x14ac:dyDescent="0.25">
      <c r="A65" s="71" t="s">
        <v>123</v>
      </c>
      <c r="B65" s="72" t="s">
        <v>122</v>
      </c>
      <c r="C65" s="82">
        <v>2334.7516472432726</v>
      </c>
      <c r="D65" s="82">
        <v>1856.53714240512</v>
      </c>
      <c r="E65" s="82">
        <v>1856.5452078566398</v>
      </c>
      <c r="F65" s="82">
        <v>1856.9295360000001</v>
      </c>
      <c r="G65" s="82">
        <v>1861.2455372985601</v>
      </c>
      <c r="H65" s="82">
        <v>1830.496253244474</v>
      </c>
      <c r="I65" s="82">
        <v>2059.6786218489597</v>
      </c>
      <c r="J65" s="82">
        <v>2336.6371299667198</v>
      </c>
      <c r="K65" s="82">
        <v>5320.1780074195212</v>
      </c>
      <c r="L65" s="82">
        <v>5657.7555582105597</v>
      </c>
      <c r="M65" s="82">
        <v>7192.9783187775847</v>
      </c>
      <c r="N65" s="82">
        <v>6544.3330438967905</v>
      </c>
      <c r="O65" s="82">
        <v>7605.2053152401477</v>
      </c>
      <c r="P65" s="82">
        <v>9986.6326124002735</v>
      </c>
      <c r="Q65" s="82">
        <v>10284.958157901539</v>
      </c>
      <c r="R65" s="82">
        <v>12148.861868817323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127.60018072093786</v>
      </c>
      <c r="D67" s="82">
        <v>130.95970406719204</v>
      </c>
      <c r="E67" s="82">
        <v>139.18813515079202</v>
      </c>
      <c r="F67" s="82">
        <v>137.38816728000003</v>
      </c>
      <c r="G67" s="82">
        <v>140.56037090877601</v>
      </c>
      <c r="H67" s="82">
        <v>141.5294014816804</v>
      </c>
      <c r="I67" s="82">
        <v>123.425986195512</v>
      </c>
      <c r="J67" s="82">
        <v>134.416422359856</v>
      </c>
      <c r="K67" s="82">
        <v>134.88022743904801</v>
      </c>
      <c r="L67" s="82">
        <v>137.38204081929604</v>
      </c>
      <c r="M67" s="82">
        <v>156.753437403622</v>
      </c>
      <c r="N67" s="82">
        <v>179.85407661542402</v>
      </c>
      <c r="O67" s="82">
        <v>187.93491086623936</v>
      </c>
      <c r="P67" s="82">
        <v>204.91233522199815</v>
      </c>
      <c r="Q67" s="82">
        <v>250.66855321810493</v>
      </c>
      <c r="R67" s="82">
        <v>362.59853642116798</v>
      </c>
    </row>
    <row r="68" spans="1:18" ht="11.25" customHeight="1" x14ac:dyDescent="0.25">
      <c r="A68" s="71" t="s">
        <v>117</v>
      </c>
      <c r="B68" s="72" t="s">
        <v>116</v>
      </c>
      <c r="C68" s="82">
        <v>78.899988079031061</v>
      </c>
      <c r="D68" s="82">
        <v>77.439429611999998</v>
      </c>
      <c r="E68" s="82">
        <v>99.625199075999987</v>
      </c>
      <c r="F68" s="82">
        <v>99.227159999999998</v>
      </c>
      <c r="G68" s="82">
        <v>99.625868963999991</v>
      </c>
      <c r="H68" s="82">
        <v>99.604360484292783</v>
      </c>
      <c r="I68" s="82">
        <v>99.631604879999998</v>
      </c>
      <c r="J68" s="82">
        <v>99.645881868000004</v>
      </c>
      <c r="K68" s="82">
        <v>93.788925479999989</v>
      </c>
      <c r="L68" s="82">
        <v>93.361495067999996</v>
      </c>
      <c r="M68" s="82">
        <v>81.994147306758578</v>
      </c>
      <c r="N68" s="82">
        <v>97.800912262373359</v>
      </c>
      <c r="O68" s="82">
        <v>87.900801127195109</v>
      </c>
      <c r="P68" s="82">
        <v>88.799365234129709</v>
      </c>
      <c r="Q68" s="82">
        <v>68.899984054427961</v>
      </c>
      <c r="R68" s="82">
        <v>134.99997631797828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7.9715025750240009</v>
      </c>
      <c r="F69" s="82">
        <v>44.461741021920005</v>
      </c>
      <c r="G69" s="82">
        <v>47.707303164480003</v>
      </c>
      <c r="H69" s="82">
        <v>203.20488632924929</v>
      </c>
      <c r="I69" s="82">
        <v>534.972152857536</v>
      </c>
      <c r="J69" s="82">
        <v>1033.6359539181601</v>
      </c>
      <c r="K69" s="82">
        <v>2365.5915953255517</v>
      </c>
      <c r="L69" s="82">
        <v>2928.8489897358722</v>
      </c>
      <c r="M69" s="82">
        <v>3410.8701785852581</v>
      </c>
      <c r="N69" s="82">
        <v>3150.8418204381055</v>
      </c>
      <c r="O69" s="82">
        <v>2653.1126144774444</v>
      </c>
      <c r="P69" s="82">
        <v>3034.1123963429486</v>
      </c>
      <c r="Q69" s="82">
        <v>3462.402589400067</v>
      </c>
      <c r="R69" s="82">
        <v>2765.1643151983644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126.66673525193964</v>
      </c>
      <c r="I70" s="83">
        <v>141.967510259904</v>
      </c>
      <c r="J70" s="83">
        <v>228.84055825017603</v>
      </c>
      <c r="K70" s="83">
        <v>311.55846263524802</v>
      </c>
      <c r="L70" s="83">
        <v>482.4108238279681</v>
      </c>
      <c r="M70" s="83">
        <v>951.55230674889549</v>
      </c>
      <c r="N70" s="83">
        <v>983.7752065844038</v>
      </c>
      <c r="O70" s="83">
        <v>1168.0690458932718</v>
      </c>
      <c r="P70" s="83">
        <v>1238.3034714551129</v>
      </c>
      <c r="Q70" s="83">
        <v>1226.8929941007752</v>
      </c>
      <c r="R70" s="83">
        <v>1198.4313898454809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7.9715025750240009</v>
      </c>
      <c r="F71" s="83">
        <v>44.461741021920005</v>
      </c>
      <c r="G71" s="83">
        <v>47.707303164480003</v>
      </c>
      <c r="H71" s="83">
        <v>76.538151077309649</v>
      </c>
      <c r="I71" s="83">
        <v>393.00464259763203</v>
      </c>
      <c r="J71" s="83">
        <v>804.79539566798405</v>
      </c>
      <c r="K71" s="83">
        <v>2054.0331326903038</v>
      </c>
      <c r="L71" s="83">
        <v>2446.438165907904</v>
      </c>
      <c r="M71" s="83">
        <v>2459.3178718363624</v>
      </c>
      <c r="N71" s="83">
        <v>2167.0666138537017</v>
      </c>
      <c r="O71" s="83">
        <v>1485.0435685841726</v>
      </c>
      <c r="P71" s="83">
        <v>1795.8089248878357</v>
      </c>
      <c r="Q71" s="83">
        <v>2235.5095952992915</v>
      </c>
      <c r="R71" s="83">
        <v>1566.7329253528837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77294.555732952926</v>
      </c>
      <c r="D2" s="78">
        <v>77831.760834822504</v>
      </c>
      <c r="E2" s="78">
        <v>71600.405991866006</v>
      </c>
      <c r="F2" s="78">
        <v>73313.313686730398</v>
      </c>
      <c r="G2" s="78">
        <v>70269.933651051339</v>
      </c>
      <c r="H2" s="78">
        <v>67355.322979061384</v>
      </c>
      <c r="I2" s="78">
        <v>66908.47473257489</v>
      </c>
      <c r="J2" s="78">
        <v>66168.452823906002</v>
      </c>
      <c r="K2" s="78">
        <v>61475.243289566628</v>
      </c>
      <c r="L2" s="78">
        <v>49207.601507301777</v>
      </c>
      <c r="M2" s="78">
        <v>51739.288226008946</v>
      </c>
      <c r="N2" s="78">
        <v>46381.088978508218</v>
      </c>
      <c r="O2" s="78">
        <v>47174.521666015222</v>
      </c>
      <c r="P2" s="78">
        <v>50141.416904762278</v>
      </c>
      <c r="Q2" s="78">
        <v>50805.766485157881</v>
      </c>
      <c r="R2" s="78">
        <v>48140.805002298832</v>
      </c>
    </row>
    <row r="3" spans="1:18" ht="11.25" customHeight="1" x14ac:dyDescent="0.25">
      <c r="A3" s="53" t="s">
        <v>242</v>
      </c>
      <c r="B3" s="54" t="s">
        <v>241</v>
      </c>
      <c r="C3" s="79">
        <v>18480.927724059464</v>
      </c>
      <c r="D3" s="79">
        <v>17192.756921984597</v>
      </c>
      <c r="E3" s="79">
        <v>15585.546258664202</v>
      </c>
      <c r="F3" s="79">
        <v>17278.943696346898</v>
      </c>
      <c r="G3" s="79">
        <v>16693.782027867539</v>
      </c>
      <c r="H3" s="79">
        <v>16388.23582875797</v>
      </c>
      <c r="I3" s="79">
        <v>17272.647513865995</v>
      </c>
      <c r="J3" s="79">
        <v>17973.595712365266</v>
      </c>
      <c r="K3" s="79">
        <v>17926.992761939193</v>
      </c>
      <c r="L3" s="79">
        <v>13874.444057242054</v>
      </c>
      <c r="M3" s="79">
        <v>13773.081919544831</v>
      </c>
      <c r="N3" s="79">
        <v>12676.783564210298</v>
      </c>
      <c r="O3" s="79">
        <v>13528.99750725364</v>
      </c>
      <c r="P3" s="79">
        <v>16898.348270175138</v>
      </c>
      <c r="Q3" s="79">
        <v>17441.285640283542</v>
      </c>
      <c r="R3" s="79">
        <v>15365.498615255978</v>
      </c>
    </row>
    <row r="4" spans="1:18" ht="11.25" customHeight="1" x14ac:dyDescent="0.25">
      <c r="A4" s="56" t="s">
        <v>240</v>
      </c>
      <c r="B4" s="57" t="s">
        <v>239</v>
      </c>
      <c r="C4" s="8">
        <v>18480.927724059464</v>
      </c>
      <c r="D4" s="8">
        <v>17192.756921984597</v>
      </c>
      <c r="E4" s="8">
        <v>15585.546258664202</v>
      </c>
      <c r="F4" s="8">
        <v>17278.943696346898</v>
      </c>
      <c r="G4" s="8">
        <v>16693.782027867539</v>
      </c>
      <c r="H4" s="8">
        <v>16388.23582875797</v>
      </c>
      <c r="I4" s="8">
        <v>17272.647513865995</v>
      </c>
      <c r="J4" s="8">
        <v>17973.595712365266</v>
      </c>
      <c r="K4" s="8">
        <v>17926.992761939193</v>
      </c>
      <c r="L4" s="8">
        <v>13874.444057242054</v>
      </c>
      <c r="M4" s="8">
        <v>13773.081919544831</v>
      </c>
      <c r="N4" s="8">
        <v>12676.783564210298</v>
      </c>
      <c r="O4" s="8">
        <v>13528.99750725364</v>
      </c>
      <c r="P4" s="8">
        <v>16898.348270175138</v>
      </c>
      <c r="Q4" s="8">
        <v>17441.285640283542</v>
      </c>
      <c r="R4" s="8">
        <v>15365.498615255978</v>
      </c>
    </row>
    <row r="5" spans="1:18" ht="11.25" customHeight="1" x14ac:dyDescent="0.25">
      <c r="A5" s="59" t="s">
        <v>238</v>
      </c>
      <c r="B5" s="60" t="s">
        <v>237</v>
      </c>
      <c r="C5" s="9">
        <v>5787.0032421433016</v>
      </c>
      <c r="D5" s="9">
        <v>6533.7664231002154</v>
      </c>
      <c r="E5" s="9">
        <v>6741.6844376073668</v>
      </c>
      <c r="F5" s="9">
        <v>7430.9260947783614</v>
      </c>
      <c r="G5" s="9">
        <v>7193.5699635637202</v>
      </c>
      <c r="H5" s="9">
        <v>7475.1362149874294</v>
      </c>
      <c r="I5" s="9">
        <v>7630.6006777350758</v>
      </c>
      <c r="J5" s="9">
        <v>8433.2413446541814</v>
      </c>
      <c r="K5" s="9">
        <v>8309.849377297227</v>
      </c>
      <c r="L5" s="9">
        <v>6832.0787164494968</v>
      </c>
      <c r="M5" s="9">
        <v>7755.1136151608071</v>
      </c>
      <c r="N5" s="9">
        <v>7345.3671699948654</v>
      </c>
      <c r="O5" s="9">
        <v>7381.525757108845</v>
      </c>
      <c r="P5" s="9">
        <v>9413.2688101708864</v>
      </c>
      <c r="Q5" s="9">
        <v>10365.162230999053</v>
      </c>
      <c r="R5" s="9">
        <v>9180.8265638358171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1276.9053272844501</v>
      </c>
      <c r="D7" s="10">
        <v>2160.9657750368087</v>
      </c>
      <c r="E7" s="10">
        <v>2044.8489241650311</v>
      </c>
      <c r="F7" s="10">
        <v>2485.7702069127622</v>
      </c>
      <c r="G7" s="10">
        <v>2543.5284895326245</v>
      </c>
      <c r="H7" s="10">
        <v>3034.1401781015957</v>
      </c>
      <c r="I7" s="10">
        <v>3253.3299692055884</v>
      </c>
      <c r="J7" s="10">
        <v>3661.4422121888051</v>
      </c>
      <c r="K7" s="10">
        <v>3431.2294641517005</v>
      </c>
      <c r="L7" s="10">
        <v>2498.4898776415193</v>
      </c>
      <c r="M7" s="10">
        <v>2822.8516321870361</v>
      </c>
      <c r="N7" s="10">
        <v>2858.0736999937326</v>
      </c>
      <c r="O7" s="10">
        <v>2823.3369845030825</v>
      </c>
      <c r="P7" s="10">
        <v>4036.4224365629971</v>
      </c>
      <c r="Q7" s="10">
        <v>4328.2572941613153</v>
      </c>
      <c r="R7" s="10">
        <v>4130.8769254600738</v>
      </c>
    </row>
    <row r="8" spans="1:18" ht="11.25" customHeight="1" x14ac:dyDescent="0.25">
      <c r="A8" s="61" t="s">
        <v>232</v>
      </c>
      <c r="B8" s="62" t="s">
        <v>231</v>
      </c>
      <c r="C8" s="10">
        <v>4510.0979148588513</v>
      </c>
      <c r="D8" s="10">
        <v>4372.8006480634076</v>
      </c>
      <c r="E8" s="10">
        <v>4696.8355134423364</v>
      </c>
      <c r="F8" s="10">
        <v>4945.1558878655987</v>
      </c>
      <c r="G8" s="10">
        <v>4650.0414740310962</v>
      </c>
      <c r="H8" s="10">
        <v>4440.9960368858347</v>
      </c>
      <c r="I8" s="10">
        <v>4377.2707085294878</v>
      </c>
      <c r="J8" s="10">
        <v>4771.7991324653767</v>
      </c>
      <c r="K8" s="10">
        <v>4878.6199131455269</v>
      </c>
      <c r="L8" s="10">
        <v>4333.5888388079757</v>
      </c>
      <c r="M8" s="10">
        <v>4932.2619829737723</v>
      </c>
      <c r="N8" s="10">
        <v>4487.2934700011301</v>
      </c>
      <c r="O8" s="10">
        <v>4558.1887726057621</v>
      </c>
      <c r="P8" s="10">
        <v>5376.8463736078893</v>
      </c>
      <c r="Q8" s="10">
        <v>6036.9049368377382</v>
      </c>
      <c r="R8" s="10">
        <v>5049.9496383757432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71.373120219398615</v>
      </c>
      <c r="D10" s="9">
        <v>105.72720782130004</v>
      </c>
      <c r="E10" s="9">
        <v>62.863414075799938</v>
      </c>
      <c r="F10" s="9">
        <v>48.57404047470002</v>
      </c>
      <c r="G10" s="9">
        <v>34.286177261700004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11919.735061696763</v>
      </c>
      <c r="D11" s="9">
        <v>10553.26329106308</v>
      </c>
      <c r="E11" s="9">
        <v>8780.998406981038</v>
      </c>
      <c r="F11" s="9">
        <v>9799.4435610938381</v>
      </c>
      <c r="G11" s="9">
        <v>9465.9258870421199</v>
      </c>
      <c r="H11" s="9">
        <v>8913.099613770537</v>
      </c>
      <c r="I11" s="9">
        <v>9642.0468361309213</v>
      </c>
      <c r="J11" s="9">
        <v>9540.3543677110811</v>
      </c>
      <c r="K11" s="9">
        <v>9617.1433846419604</v>
      </c>
      <c r="L11" s="9">
        <v>7042.3653407925594</v>
      </c>
      <c r="M11" s="9">
        <v>6017.9683043840223</v>
      </c>
      <c r="N11" s="9">
        <v>5331.4163942154328</v>
      </c>
      <c r="O11" s="9">
        <v>6147.4717501447967</v>
      </c>
      <c r="P11" s="9">
        <v>7485.0794600042509</v>
      </c>
      <c r="Q11" s="9">
        <v>7076.1234092844898</v>
      </c>
      <c r="R11" s="9">
        <v>6184.6720514201634</v>
      </c>
    </row>
    <row r="12" spans="1:18" ht="11.25" customHeight="1" x14ac:dyDescent="0.25">
      <c r="A12" s="61" t="s">
        <v>224</v>
      </c>
      <c r="B12" s="62" t="s">
        <v>223</v>
      </c>
      <c r="C12" s="10">
        <v>11919.735061696763</v>
      </c>
      <c r="D12" s="10">
        <v>10553.26329106308</v>
      </c>
      <c r="E12" s="10">
        <v>8780.998406981038</v>
      </c>
      <c r="F12" s="10">
        <v>9799.4435610938381</v>
      </c>
      <c r="G12" s="10">
        <v>9465.9258870421199</v>
      </c>
      <c r="H12" s="10">
        <v>8913.099613770537</v>
      </c>
      <c r="I12" s="10">
        <v>9642.0468361309213</v>
      </c>
      <c r="J12" s="10">
        <v>9540.3543677110811</v>
      </c>
      <c r="K12" s="10">
        <v>9617.1433846419604</v>
      </c>
      <c r="L12" s="10">
        <v>7042.3653407925594</v>
      </c>
      <c r="M12" s="10">
        <v>6017.9683043840223</v>
      </c>
      <c r="N12" s="10">
        <v>5331.4163942154328</v>
      </c>
      <c r="O12" s="10">
        <v>6147.4717501447967</v>
      </c>
      <c r="P12" s="10">
        <v>7485.0794600042509</v>
      </c>
      <c r="Q12" s="10">
        <v>7076.1234092844898</v>
      </c>
      <c r="R12" s="10">
        <v>6184.6720514201634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702.81629999999939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19231.321776045916</v>
      </c>
      <c r="D21" s="79">
        <v>20629.119403941153</v>
      </c>
      <c r="E21" s="79">
        <v>19759.363750135693</v>
      </c>
      <c r="F21" s="79">
        <v>20913.925003411383</v>
      </c>
      <c r="G21" s="79">
        <v>20765.947049596587</v>
      </c>
      <c r="H21" s="79">
        <v>18710.515393489906</v>
      </c>
      <c r="I21" s="79">
        <v>17928.10184634777</v>
      </c>
      <c r="J21" s="79">
        <v>18685.723035931027</v>
      </c>
      <c r="K21" s="79">
        <v>17845.818101441528</v>
      </c>
      <c r="L21" s="79">
        <v>15067.395820505419</v>
      </c>
      <c r="M21" s="79">
        <v>15858.629782238295</v>
      </c>
      <c r="N21" s="79">
        <v>12860.4903098994</v>
      </c>
      <c r="O21" s="79">
        <v>13625.860146022855</v>
      </c>
      <c r="P21" s="79">
        <v>11935.919908517681</v>
      </c>
      <c r="Q21" s="79">
        <v>11894.796852191475</v>
      </c>
      <c r="R21" s="79">
        <v>11388.328437798855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19231.321776045916</v>
      </c>
      <c r="D30" s="8">
        <v>20629.119403941153</v>
      </c>
      <c r="E30" s="8">
        <v>19759.363750135693</v>
      </c>
      <c r="F30" s="8">
        <v>20913.925003411383</v>
      </c>
      <c r="G30" s="8">
        <v>20765.947049596587</v>
      </c>
      <c r="H30" s="8">
        <v>18710.515393489906</v>
      </c>
      <c r="I30" s="8">
        <v>17928.10184634777</v>
      </c>
      <c r="J30" s="8">
        <v>18685.723035931027</v>
      </c>
      <c r="K30" s="8">
        <v>17845.818101441528</v>
      </c>
      <c r="L30" s="8">
        <v>15067.395820505419</v>
      </c>
      <c r="M30" s="8">
        <v>15858.629782238295</v>
      </c>
      <c r="N30" s="8">
        <v>12860.4903098994</v>
      </c>
      <c r="O30" s="8">
        <v>13625.860146022855</v>
      </c>
      <c r="P30" s="8">
        <v>11935.919908517681</v>
      </c>
      <c r="Q30" s="8">
        <v>11894.796852191475</v>
      </c>
      <c r="R30" s="8">
        <v>11388.328437798855</v>
      </c>
    </row>
    <row r="31" spans="1:18" ht="11.25" customHeight="1" x14ac:dyDescent="0.25">
      <c r="A31" s="59" t="s">
        <v>187</v>
      </c>
      <c r="B31" s="60" t="s">
        <v>186</v>
      </c>
      <c r="C31" s="9">
        <v>243.93400159215608</v>
      </c>
      <c r="D31" s="9">
        <v>249.92399150611206</v>
      </c>
      <c r="E31" s="9">
        <v>219.47950280995204</v>
      </c>
      <c r="F31" s="9">
        <v>228.75496900502404</v>
      </c>
      <c r="G31" s="9">
        <v>225.42386953363203</v>
      </c>
      <c r="H31" s="9">
        <v>210.48610337488969</v>
      </c>
      <c r="I31" s="9">
        <v>195.73801392499203</v>
      </c>
      <c r="J31" s="9">
        <v>145.20327562540803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243.93400159215608</v>
      </c>
      <c r="D33" s="10">
        <v>249.92399150611206</v>
      </c>
      <c r="E33" s="10">
        <v>219.47950280995204</v>
      </c>
      <c r="F33" s="10">
        <v>228.75496900502404</v>
      </c>
      <c r="G33" s="10">
        <v>225.42386953363203</v>
      </c>
      <c r="H33" s="10">
        <v>210.48610337488969</v>
      </c>
      <c r="I33" s="10">
        <v>195.73801392499203</v>
      </c>
      <c r="J33" s="10">
        <v>145.20327562540803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2168.2382973632225</v>
      </c>
      <c r="D34" s="9">
        <v>780.68016580082417</v>
      </c>
      <c r="E34" s="9">
        <v>1692.1372160323442</v>
      </c>
      <c r="F34" s="9">
        <v>2449.7931872053805</v>
      </c>
      <c r="G34" s="9">
        <v>2315.7719533387444</v>
      </c>
      <c r="H34" s="9">
        <v>2342.7479434981628</v>
      </c>
      <c r="I34" s="9">
        <v>2522.7690031022044</v>
      </c>
      <c r="J34" s="9">
        <v>2531.7356711096522</v>
      </c>
      <c r="K34" s="9">
        <v>1772.6370799675681</v>
      </c>
      <c r="L34" s="9">
        <v>1664.7626527581958</v>
      </c>
      <c r="M34" s="9">
        <v>1578.5108315257619</v>
      </c>
      <c r="N34" s="9">
        <v>1856.0944218469626</v>
      </c>
      <c r="O34" s="9">
        <v>1075.4439118646935</v>
      </c>
      <c r="P34" s="9">
        <v>591.56341108821903</v>
      </c>
      <c r="Q34" s="9">
        <v>1012.1820736847407</v>
      </c>
      <c r="R34" s="9">
        <v>1006.2553142642852</v>
      </c>
    </row>
    <row r="35" spans="1:18" ht="11.25" customHeight="1" x14ac:dyDescent="0.25">
      <c r="A35" s="59" t="s">
        <v>179</v>
      </c>
      <c r="B35" s="60" t="s">
        <v>178</v>
      </c>
      <c r="C35" s="9">
        <v>3.0799955688391498</v>
      </c>
      <c r="D35" s="9">
        <v>3.2186192472000146</v>
      </c>
      <c r="E35" s="9">
        <v>3.2177400191999852</v>
      </c>
      <c r="F35" s="9">
        <v>3.2221361592000064</v>
      </c>
      <c r="G35" s="9">
        <v>3.2238946152000021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3.0799955688391498</v>
      </c>
      <c r="D37" s="10">
        <v>3.2186192472000146</v>
      </c>
      <c r="E37" s="10">
        <v>3.2177400191999852</v>
      </c>
      <c r="F37" s="10">
        <v>3.2221361592000064</v>
      </c>
      <c r="G37" s="10">
        <v>3.2238946152000021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4142.8769136347637</v>
      </c>
      <c r="D38" s="9">
        <v>4919.0012270227462</v>
      </c>
      <c r="E38" s="9">
        <v>4084.1609365865152</v>
      </c>
      <c r="F38" s="9">
        <v>4074.8013133249665</v>
      </c>
      <c r="G38" s="9">
        <v>4733.6529073107949</v>
      </c>
      <c r="H38" s="9">
        <v>4854.9425388356476</v>
      </c>
      <c r="I38" s="9">
        <v>5015.3035469904707</v>
      </c>
      <c r="J38" s="9">
        <v>4529.3787435553568</v>
      </c>
      <c r="K38" s="9">
        <v>4568.6422666571407</v>
      </c>
      <c r="L38" s="9">
        <v>4610.2044618640457</v>
      </c>
      <c r="M38" s="9">
        <v>4695.299687187463</v>
      </c>
      <c r="N38" s="9">
        <v>4167.5353236984229</v>
      </c>
      <c r="O38" s="9">
        <v>4202.3545310626032</v>
      </c>
      <c r="P38" s="9">
        <v>4365.6386432791078</v>
      </c>
      <c r="Q38" s="9">
        <v>4007.5727016584747</v>
      </c>
      <c r="R38" s="9">
        <v>3901.4985050268356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86.567565648857482</v>
      </c>
      <c r="D40" s="10">
        <v>92.717764184738698</v>
      </c>
      <c r="E40" s="10">
        <v>102.05053548821968</v>
      </c>
      <c r="F40" s="10">
        <v>102.04948187999892</v>
      </c>
      <c r="G40" s="10">
        <v>110.48030434097659</v>
      </c>
      <c r="H40" s="10">
        <v>113.6739674699765</v>
      </c>
      <c r="I40" s="10">
        <v>119.81247358262183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4056.3093479859058</v>
      </c>
      <c r="D41" s="10">
        <v>4826.2834628380078</v>
      </c>
      <c r="E41" s="10">
        <v>3982.1104010982954</v>
      </c>
      <c r="F41" s="10">
        <v>3972.7518314449676</v>
      </c>
      <c r="G41" s="10">
        <v>4623.1726029698184</v>
      </c>
      <c r="H41" s="10">
        <v>4741.2685713656711</v>
      </c>
      <c r="I41" s="10">
        <v>4895.4910734078485</v>
      </c>
      <c r="J41" s="10">
        <v>4529.3787435553568</v>
      </c>
      <c r="K41" s="10">
        <v>4568.6422666571407</v>
      </c>
      <c r="L41" s="10">
        <v>4610.2044618640457</v>
      </c>
      <c r="M41" s="10">
        <v>4695.299687187463</v>
      </c>
      <c r="N41" s="10">
        <v>4167.5353236984229</v>
      </c>
      <c r="O41" s="10">
        <v>4202.3545310626032</v>
      </c>
      <c r="P41" s="10">
        <v>4365.6386432791078</v>
      </c>
      <c r="Q41" s="10">
        <v>4007.5727016584747</v>
      </c>
      <c r="R41" s="10">
        <v>3901.4985050268356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255.60417646702803</v>
      </c>
      <c r="L42" s="9">
        <v>36.520630009416003</v>
      </c>
      <c r="M42" s="9">
        <v>519.11913519188363</v>
      </c>
      <c r="N42" s="9">
        <v>305.80648638336157</v>
      </c>
      <c r="O42" s="9">
        <v>609.13457669116667</v>
      </c>
      <c r="P42" s="9">
        <v>342.67647684598774</v>
      </c>
      <c r="Q42" s="9">
        <v>106.35819730651798</v>
      </c>
      <c r="R42" s="9">
        <v>143.15561268256278</v>
      </c>
    </row>
    <row r="43" spans="1:18" ht="11.25" customHeight="1" x14ac:dyDescent="0.25">
      <c r="A43" s="59" t="s">
        <v>163</v>
      </c>
      <c r="B43" s="60" t="s">
        <v>162</v>
      </c>
      <c r="C43" s="9">
        <v>10496.706191011599</v>
      </c>
      <c r="D43" s="9">
        <v>11679.411575157292</v>
      </c>
      <c r="E43" s="9">
        <v>10992.580572547082</v>
      </c>
      <c r="F43" s="9">
        <v>11259.655366339681</v>
      </c>
      <c r="G43" s="9">
        <v>9562.1514078256969</v>
      </c>
      <c r="H43" s="9">
        <v>9097.9911316311282</v>
      </c>
      <c r="I43" s="9">
        <v>8157.0486838571578</v>
      </c>
      <c r="J43" s="9">
        <v>8881.9213906720506</v>
      </c>
      <c r="K43" s="9">
        <v>7775.4445012567376</v>
      </c>
      <c r="L43" s="9">
        <v>6453.0215795742879</v>
      </c>
      <c r="M43" s="9">
        <v>6324.3897068722717</v>
      </c>
      <c r="N43" s="9">
        <v>5160.6187005264901</v>
      </c>
      <c r="O43" s="9">
        <v>6340.9933987380346</v>
      </c>
      <c r="P43" s="9">
        <v>4991.9984837644042</v>
      </c>
      <c r="Q43" s="9">
        <v>5157.2352915102174</v>
      </c>
      <c r="R43" s="9">
        <v>5232.3539585977596</v>
      </c>
    </row>
    <row r="44" spans="1:18" ht="11.25" customHeight="1" x14ac:dyDescent="0.25">
      <c r="A44" s="59" t="s">
        <v>161</v>
      </c>
      <c r="B44" s="60" t="s">
        <v>160</v>
      </c>
      <c r="C44" s="9">
        <v>2176.4863768753344</v>
      </c>
      <c r="D44" s="9">
        <v>2996.8838252069763</v>
      </c>
      <c r="E44" s="9">
        <v>2767.7877821406005</v>
      </c>
      <c r="F44" s="9">
        <v>2897.6980313771287</v>
      </c>
      <c r="G44" s="9">
        <v>3925.7230169725199</v>
      </c>
      <c r="H44" s="9">
        <v>2204.347676150076</v>
      </c>
      <c r="I44" s="9">
        <v>2037.2425984729446</v>
      </c>
      <c r="J44" s="9">
        <v>2597.4839549685607</v>
      </c>
      <c r="K44" s="9">
        <v>1959.8653786799528</v>
      </c>
      <c r="L44" s="9">
        <v>1504.5953588244722</v>
      </c>
      <c r="M44" s="9">
        <v>1727.800659851921</v>
      </c>
      <c r="N44" s="9">
        <v>916.64511722145016</v>
      </c>
      <c r="O44" s="9">
        <v>377.79081433716294</v>
      </c>
      <c r="P44" s="9">
        <v>507.8986839081748</v>
      </c>
      <c r="Q44" s="9">
        <v>452.17202317103204</v>
      </c>
      <c r="R44" s="9">
        <v>495.59111895816136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1513.6246984131001</v>
      </c>
      <c r="L45" s="9">
        <v>798.29113747500003</v>
      </c>
      <c r="M45" s="9">
        <v>1013.5097616089927</v>
      </c>
      <c r="N45" s="9">
        <v>453.79026022271347</v>
      </c>
      <c r="O45" s="9">
        <v>1020.1429133291942</v>
      </c>
      <c r="P45" s="9">
        <v>1136.1442096317869</v>
      </c>
      <c r="Q45" s="9">
        <v>1159.2765648604923</v>
      </c>
      <c r="R45" s="9">
        <v>609.47392826925227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1513.6246984131001</v>
      </c>
      <c r="L49" s="10">
        <v>798.29113747500003</v>
      </c>
      <c r="M49" s="10">
        <v>1013.5097616089927</v>
      </c>
      <c r="N49" s="10">
        <v>453.79026022271347</v>
      </c>
      <c r="O49" s="10">
        <v>1020.1429133291942</v>
      </c>
      <c r="P49" s="10">
        <v>1136.1442096317869</v>
      </c>
      <c r="Q49" s="10">
        <v>1159.2765648604923</v>
      </c>
      <c r="R49" s="10">
        <v>609.47392826925227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39577.354434742934</v>
      </c>
      <c r="D52" s="79">
        <v>39902.00026414379</v>
      </c>
      <c r="E52" s="79">
        <v>36121.888841722706</v>
      </c>
      <c r="F52" s="79">
        <v>34926.176360861435</v>
      </c>
      <c r="G52" s="79">
        <v>32621.311383639022</v>
      </c>
      <c r="H52" s="79">
        <v>32024.754156813506</v>
      </c>
      <c r="I52" s="79">
        <v>31487.733465730442</v>
      </c>
      <c r="J52" s="79">
        <v>29195.463509910856</v>
      </c>
      <c r="K52" s="79">
        <v>25432.53006068477</v>
      </c>
      <c r="L52" s="79">
        <v>20051.28210676018</v>
      </c>
      <c r="M52" s="79">
        <v>21925.460300516497</v>
      </c>
      <c r="N52" s="79">
        <v>20611.997504398525</v>
      </c>
      <c r="O52" s="79">
        <v>19837.272712738722</v>
      </c>
      <c r="P52" s="79">
        <v>20986.107093405273</v>
      </c>
      <c r="Q52" s="79">
        <v>21122.416289679717</v>
      </c>
      <c r="R52" s="79">
        <v>21046.95434347355</v>
      </c>
    </row>
    <row r="53" spans="1:18" ht="11.25" customHeight="1" x14ac:dyDescent="0.25">
      <c r="A53" s="56" t="s">
        <v>143</v>
      </c>
      <c r="B53" s="57" t="s">
        <v>142</v>
      </c>
      <c r="C53" s="8">
        <v>33342.741551435945</v>
      </c>
      <c r="D53" s="8">
        <v>32688.904042662929</v>
      </c>
      <c r="E53" s="8">
        <v>30021.241652156306</v>
      </c>
      <c r="F53" s="8">
        <v>30212.150753982394</v>
      </c>
      <c r="G53" s="8">
        <v>27982.813848938404</v>
      </c>
      <c r="H53" s="8">
        <v>27526.543160032623</v>
      </c>
      <c r="I53" s="8">
        <v>26272.286748708648</v>
      </c>
      <c r="J53" s="8">
        <v>24238.364920410953</v>
      </c>
      <c r="K53" s="8">
        <v>20849.302174181576</v>
      </c>
      <c r="L53" s="8">
        <v>16588.589323011554</v>
      </c>
      <c r="M53" s="8">
        <v>17981.730644183332</v>
      </c>
      <c r="N53" s="8">
        <v>17179.402882587976</v>
      </c>
      <c r="O53" s="8">
        <v>16635.770692590835</v>
      </c>
      <c r="P53" s="8">
        <v>17070.486394845309</v>
      </c>
      <c r="Q53" s="8">
        <v>16966.762523842212</v>
      </c>
      <c r="R53" s="8">
        <v>17171.821013431309</v>
      </c>
    </row>
    <row r="54" spans="1:18" ht="11.25" customHeight="1" x14ac:dyDescent="0.25">
      <c r="A54" s="56" t="s">
        <v>141</v>
      </c>
      <c r="B54" s="57" t="s">
        <v>140</v>
      </c>
      <c r="C54" s="8">
        <v>6234.6128833069915</v>
      </c>
      <c r="D54" s="8">
        <v>7213.0962214808651</v>
      </c>
      <c r="E54" s="8">
        <v>6100.6471895664008</v>
      </c>
      <c r="F54" s="8">
        <v>4714.0256068790404</v>
      </c>
      <c r="G54" s="8">
        <v>4638.4975347006239</v>
      </c>
      <c r="H54" s="8">
        <v>4498.2109967808856</v>
      </c>
      <c r="I54" s="8">
        <v>5215.4467170217931</v>
      </c>
      <c r="J54" s="8">
        <v>4957.0985894999048</v>
      </c>
      <c r="K54" s="8">
        <v>4583.2278865032004</v>
      </c>
      <c r="L54" s="8">
        <v>3462.6927837486242</v>
      </c>
      <c r="M54" s="8">
        <v>3943.7296563331665</v>
      </c>
      <c r="N54" s="8">
        <v>3432.5946218105473</v>
      </c>
      <c r="O54" s="8">
        <v>3201.5020201478897</v>
      </c>
      <c r="P54" s="8">
        <v>3915.6206985599642</v>
      </c>
      <c r="Q54" s="8">
        <v>4155.6537658375037</v>
      </c>
      <c r="R54" s="8">
        <v>3875.1333300422461</v>
      </c>
    </row>
    <row r="55" spans="1:18" ht="11.25" customHeight="1" x14ac:dyDescent="0.25">
      <c r="A55" s="59" t="s">
        <v>139</v>
      </c>
      <c r="B55" s="60" t="s">
        <v>138</v>
      </c>
      <c r="C55" s="9">
        <v>533.33283988843027</v>
      </c>
      <c r="D55" s="9">
        <v>449.83804200566402</v>
      </c>
      <c r="E55" s="9">
        <v>282.00107664000001</v>
      </c>
      <c r="F55" s="9">
        <v>256.34715799823999</v>
      </c>
      <c r="G55" s="9">
        <v>287.37149622062395</v>
      </c>
      <c r="H55" s="9">
        <v>272.1719843937725</v>
      </c>
      <c r="I55" s="9">
        <v>352.25459021059203</v>
      </c>
      <c r="J55" s="9">
        <v>336.67084264550402</v>
      </c>
      <c r="K55" s="9">
        <v>294.27007535999996</v>
      </c>
      <c r="L55" s="9">
        <v>198.041102434224</v>
      </c>
      <c r="M55" s="9">
        <v>243.93209208218772</v>
      </c>
      <c r="N55" s="9">
        <v>195.58751675341597</v>
      </c>
      <c r="O55" s="9">
        <v>208.90200320906428</v>
      </c>
      <c r="P55" s="9">
        <v>254.8149558290248</v>
      </c>
      <c r="Q55" s="9">
        <v>241.35435550796157</v>
      </c>
      <c r="R55" s="9">
        <v>184.17332796875598</v>
      </c>
    </row>
    <row r="56" spans="1:18" ht="11.25" customHeight="1" x14ac:dyDescent="0.25">
      <c r="A56" s="59" t="s">
        <v>137</v>
      </c>
      <c r="B56" s="60" t="s">
        <v>136</v>
      </c>
      <c r="C56" s="9">
        <v>5701.280043418561</v>
      </c>
      <c r="D56" s="9">
        <v>6763.2581794752014</v>
      </c>
      <c r="E56" s="9">
        <v>5818.6461129264007</v>
      </c>
      <c r="F56" s="9">
        <v>4457.6784488807998</v>
      </c>
      <c r="G56" s="9">
        <v>4351.1260384799998</v>
      </c>
      <c r="H56" s="9">
        <v>4226.039012387113</v>
      </c>
      <c r="I56" s="9">
        <v>4863.192126811201</v>
      </c>
      <c r="J56" s="9">
        <v>4620.4277468544005</v>
      </c>
      <c r="K56" s="9">
        <v>4288.9578111432002</v>
      </c>
      <c r="L56" s="9">
        <v>3264.6516813143999</v>
      </c>
      <c r="M56" s="9">
        <v>3699.7975642509787</v>
      </c>
      <c r="N56" s="9">
        <v>3237.007105057131</v>
      </c>
      <c r="O56" s="9">
        <v>2992.6000169388253</v>
      </c>
      <c r="P56" s="9">
        <v>3660.8057427309395</v>
      </c>
      <c r="Q56" s="9">
        <v>3914.2994103295418</v>
      </c>
      <c r="R56" s="9">
        <v>3690.9600020734902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4.9517981046050172</v>
      </c>
      <c r="D59" s="79">
        <v>107.88424475295599</v>
      </c>
      <c r="E59" s="79">
        <v>133.60714134339602</v>
      </c>
      <c r="F59" s="79">
        <v>194.268626110692</v>
      </c>
      <c r="G59" s="79">
        <v>188.89318994817603</v>
      </c>
      <c r="H59" s="79">
        <v>231.81760000000011</v>
      </c>
      <c r="I59" s="79">
        <v>219.991906630692</v>
      </c>
      <c r="J59" s="79">
        <v>313.67056569886802</v>
      </c>
      <c r="K59" s="79">
        <v>269.90236550113201</v>
      </c>
      <c r="L59" s="79">
        <v>214.47952279412405</v>
      </c>
      <c r="M59" s="79">
        <v>182.11622370932199</v>
      </c>
      <c r="N59" s="79">
        <v>231.81760000000011</v>
      </c>
      <c r="O59" s="79">
        <v>182.39129999999986</v>
      </c>
      <c r="P59" s="79">
        <v>321.04163266418857</v>
      </c>
      <c r="Q59" s="79">
        <v>347.26770300314041</v>
      </c>
      <c r="R59" s="79">
        <v>340.02360577043873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4.9517981046050172</v>
      </c>
      <c r="D61" s="8">
        <v>107.88424475295599</v>
      </c>
      <c r="E61" s="8">
        <v>133.60714134339602</v>
      </c>
      <c r="F61" s="8">
        <v>194.268626110692</v>
      </c>
      <c r="G61" s="8">
        <v>188.89318994817603</v>
      </c>
      <c r="H61" s="8">
        <v>231.81760000000011</v>
      </c>
      <c r="I61" s="8">
        <v>219.991906630692</v>
      </c>
      <c r="J61" s="8">
        <v>313.67056569886802</v>
      </c>
      <c r="K61" s="8">
        <v>269.90236550113201</v>
      </c>
      <c r="L61" s="8">
        <v>214.47952279412405</v>
      </c>
      <c r="M61" s="8">
        <v>182.11622370932199</v>
      </c>
      <c r="N61" s="8">
        <v>231.81760000000011</v>
      </c>
      <c r="O61" s="8">
        <v>182.39129999999986</v>
      </c>
      <c r="P61" s="8">
        <v>321.04163266418857</v>
      </c>
      <c r="Q61" s="8">
        <v>347.26770300314041</v>
      </c>
      <c r="R61" s="8">
        <v>340.02360577043873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1285.3724406607571</v>
      </c>
      <c r="D64" s="81">
        <v>810.11356348219215</v>
      </c>
      <c r="E64" s="81">
        <v>810.10951024111182</v>
      </c>
      <c r="F64" s="81">
        <v>810.23355884491207</v>
      </c>
      <c r="G64" s="81">
        <v>810.42795448099207</v>
      </c>
      <c r="H64" s="81">
        <v>510.48717954039142</v>
      </c>
      <c r="I64" s="81">
        <v>573.36230621361574</v>
      </c>
      <c r="J64" s="81">
        <v>720.09466534079968</v>
      </c>
      <c r="K64" s="81">
        <v>1300.8223031127129</v>
      </c>
      <c r="L64" s="81">
        <v>1364.3983867482714</v>
      </c>
      <c r="M64" s="81">
        <v>1544.6037700465397</v>
      </c>
      <c r="N64" s="81">
        <v>1698.6926448156025</v>
      </c>
      <c r="O64" s="81">
        <v>1581.9352177395722</v>
      </c>
      <c r="P64" s="81">
        <v>2127.5919976146834</v>
      </c>
      <c r="Q64" s="81">
        <v>2649.7313273082514</v>
      </c>
      <c r="R64" s="81">
        <v>3892.3015314672111</v>
      </c>
    </row>
    <row r="65" spans="1:18" ht="11.25" customHeight="1" x14ac:dyDescent="0.25">
      <c r="A65" s="71" t="s">
        <v>123</v>
      </c>
      <c r="B65" s="72" t="s">
        <v>122</v>
      </c>
      <c r="C65" s="82">
        <v>1247.343654628891</v>
      </c>
      <c r="D65" s="82">
        <v>770.4223861420802</v>
      </c>
      <c r="E65" s="82">
        <v>770.41844720063978</v>
      </c>
      <c r="F65" s="82">
        <v>770.57989690752004</v>
      </c>
      <c r="G65" s="82">
        <v>770.72859194687999</v>
      </c>
      <c r="H65" s="82">
        <v>470.75663907401037</v>
      </c>
      <c r="I65" s="82">
        <v>533.67873511679977</v>
      </c>
      <c r="J65" s="82">
        <v>680.40547606079974</v>
      </c>
      <c r="K65" s="82">
        <v>1240.6193591097608</v>
      </c>
      <c r="L65" s="82">
        <v>1305.8526372191996</v>
      </c>
      <c r="M65" s="82">
        <v>1508.9760479630224</v>
      </c>
      <c r="N65" s="82">
        <v>1635.6632570565077</v>
      </c>
      <c r="O65" s="82">
        <v>1547.4061033438552</v>
      </c>
      <c r="P65" s="82">
        <v>2093.2634713253206</v>
      </c>
      <c r="Q65" s="82">
        <v>2617.1025482309483</v>
      </c>
      <c r="R65" s="82">
        <v>3786.2727184516693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28.828789617005498</v>
      </c>
      <c r="D67" s="82">
        <v>28.804743716111993</v>
      </c>
      <c r="E67" s="82">
        <v>28.804629416472004</v>
      </c>
      <c r="F67" s="82">
        <v>28.810687297392011</v>
      </c>
      <c r="G67" s="82">
        <v>28.810458698112004</v>
      </c>
      <c r="H67" s="82">
        <v>28.830063264786759</v>
      </c>
      <c r="I67" s="82">
        <v>28.799440212815998</v>
      </c>
      <c r="J67" s="82">
        <v>28.803509280000007</v>
      </c>
      <c r="K67" s="82">
        <v>28.802572022952003</v>
      </c>
      <c r="L67" s="82">
        <v>28.812058893072006</v>
      </c>
      <c r="M67" s="82">
        <v>28.828209721813597</v>
      </c>
      <c r="N67" s="82">
        <v>28.829068747099061</v>
      </c>
      <c r="O67" s="82">
        <v>28.829062445489438</v>
      </c>
      <c r="P67" s="82">
        <v>28.828570486135348</v>
      </c>
      <c r="Q67" s="82">
        <v>28.828781765661052</v>
      </c>
      <c r="R67" s="82">
        <v>28.828809023138007</v>
      </c>
    </row>
    <row r="68" spans="1:18" ht="11.25" customHeight="1" x14ac:dyDescent="0.25">
      <c r="A68" s="71" t="s">
        <v>117</v>
      </c>
      <c r="B68" s="72" t="s">
        <v>116</v>
      </c>
      <c r="C68" s="82">
        <v>9.1999964148605784</v>
      </c>
      <c r="D68" s="82">
        <v>10.886433623999991</v>
      </c>
      <c r="E68" s="82">
        <v>10.886433623999991</v>
      </c>
      <c r="F68" s="82">
        <v>10.842974640000001</v>
      </c>
      <c r="G68" s="82">
        <v>10.888903836000003</v>
      </c>
      <c r="H68" s="82">
        <v>10.900477201594303</v>
      </c>
      <c r="I68" s="82">
        <v>10.884130884000005</v>
      </c>
      <c r="J68" s="82">
        <v>10.885680000000006</v>
      </c>
      <c r="K68" s="82">
        <v>31.400371979999999</v>
      </c>
      <c r="L68" s="82">
        <v>29.733690635999992</v>
      </c>
      <c r="M68" s="82">
        <v>6.7995123617035365</v>
      </c>
      <c r="N68" s="82">
        <v>34.200319011995745</v>
      </c>
      <c r="O68" s="82">
        <v>5.7000519502276878</v>
      </c>
      <c r="P68" s="82">
        <v>5.4999558032272029</v>
      </c>
      <c r="Q68" s="82">
        <v>3.7999973116420489</v>
      </c>
      <c r="R68" s="82">
        <v>77.200003992403538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>
    <pageSetUpPr fitToPage="1"/>
  </sheetPr>
  <dimension ref="A1:V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22" ht="11.25" customHeight="1" x14ac:dyDescent="0.25">
      <c r="A1" s="77" t="s">
        <v>271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22" ht="11.25" customHeight="1" x14ac:dyDescent="0.25">
      <c r="A2" s="50" t="s">
        <v>244</v>
      </c>
      <c r="B2" s="51" t="s">
        <v>243</v>
      </c>
      <c r="C2" s="78">
        <v>23640.759416520475</v>
      </c>
      <c r="D2" s="78">
        <v>21476.025069251686</v>
      </c>
      <c r="E2" s="78">
        <v>18559.754448172709</v>
      </c>
      <c r="F2" s="78">
        <v>19193.989985893844</v>
      </c>
      <c r="G2" s="78">
        <v>19046.67237078377</v>
      </c>
      <c r="H2" s="78">
        <v>18583.41891481795</v>
      </c>
      <c r="I2" s="78">
        <v>20140.273650932104</v>
      </c>
      <c r="J2" s="78">
        <v>20195.960738664362</v>
      </c>
      <c r="K2" s="78">
        <v>19463.54174641837</v>
      </c>
      <c r="L2" s="78">
        <v>14061.176826696155</v>
      </c>
      <c r="M2" s="78">
        <v>13881.393188520738</v>
      </c>
      <c r="N2" s="78">
        <v>12691.119942186291</v>
      </c>
      <c r="O2" s="78">
        <v>13065.638385856932</v>
      </c>
      <c r="P2" s="78">
        <v>16275.452261754242</v>
      </c>
      <c r="Q2" s="78">
        <v>16544.392812649323</v>
      </c>
      <c r="R2" s="78">
        <v>15244.581715816501</v>
      </c>
    </row>
    <row r="3" spans="1:22" ht="11.25" customHeight="1" x14ac:dyDescent="0.25">
      <c r="A3" s="53" t="s">
        <v>242</v>
      </c>
      <c r="B3" s="54" t="s">
        <v>241</v>
      </c>
      <c r="C3" s="79">
        <v>12021.242491643443</v>
      </c>
      <c r="D3" s="79">
        <v>11734.975125033545</v>
      </c>
      <c r="E3" s="79">
        <v>10051.308667463189</v>
      </c>
      <c r="F3" s="79">
        <v>11845.912737168121</v>
      </c>
      <c r="G3" s="79">
        <v>11658.669289273585</v>
      </c>
      <c r="H3" s="79">
        <v>11700.249486065146</v>
      </c>
      <c r="I3" s="79">
        <v>12656.758093251676</v>
      </c>
      <c r="J3" s="79">
        <v>13119.239262322215</v>
      </c>
      <c r="K3" s="79">
        <v>12935.142549919492</v>
      </c>
      <c r="L3" s="79">
        <v>9452.3116592663737</v>
      </c>
      <c r="M3" s="79">
        <v>8840.4467045777328</v>
      </c>
      <c r="N3" s="79">
        <v>8215.1469811469815</v>
      </c>
      <c r="O3" s="79">
        <v>8961.0399871072259</v>
      </c>
      <c r="P3" s="79">
        <v>11402.126010475909</v>
      </c>
      <c r="Q3" s="79">
        <v>11402.858210026709</v>
      </c>
      <c r="R3" s="79">
        <v>10374.160761974341</v>
      </c>
      <c r="S3" s="84"/>
      <c r="T3" s="84"/>
      <c r="U3" s="84"/>
      <c r="V3" s="84"/>
    </row>
    <row r="4" spans="1:22" ht="11.25" customHeight="1" x14ac:dyDescent="0.25">
      <c r="A4" s="56" t="s">
        <v>240</v>
      </c>
      <c r="B4" s="57" t="s">
        <v>239</v>
      </c>
      <c r="C4" s="8">
        <v>12021.242491643443</v>
      </c>
      <c r="D4" s="8">
        <v>11734.975125033545</v>
      </c>
      <c r="E4" s="8">
        <v>10051.308667463189</v>
      </c>
      <c r="F4" s="8">
        <v>11845.912737168121</v>
      </c>
      <c r="G4" s="8">
        <v>11658.669289273585</v>
      </c>
      <c r="H4" s="8">
        <v>11700.249486065146</v>
      </c>
      <c r="I4" s="8">
        <v>12656.758093251676</v>
      </c>
      <c r="J4" s="8">
        <v>13119.239262322215</v>
      </c>
      <c r="K4" s="8">
        <v>12935.142549919492</v>
      </c>
      <c r="L4" s="8">
        <v>9452.3116592663737</v>
      </c>
      <c r="M4" s="8">
        <v>8840.4467045777328</v>
      </c>
      <c r="N4" s="8">
        <v>8215.1469811469815</v>
      </c>
      <c r="O4" s="8">
        <v>8961.0399871072259</v>
      </c>
      <c r="P4" s="8">
        <v>11402.126010475909</v>
      </c>
      <c r="Q4" s="8">
        <v>11402.858210026709</v>
      </c>
      <c r="R4" s="8">
        <v>10374.160761974341</v>
      </c>
    </row>
    <row r="5" spans="1:22" ht="11.25" customHeight="1" x14ac:dyDescent="0.25">
      <c r="A5" s="59" t="s">
        <v>238</v>
      </c>
      <c r="B5" s="60" t="s">
        <v>237</v>
      </c>
      <c r="C5" s="9">
        <v>1281.7298281520714</v>
      </c>
      <c r="D5" s="9">
        <v>2163.3420838954239</v>
      </c>
      <c r="E5" s="9">
        <v>2044.8489241650311</v>
      </c>
      <c r="F5" s="9">
        <v>2485.7702069127622</v>
      </c>
      <c r="G5" s="9">
        <v>2543.5284895326245</v>
      </c>
      <c r="H5" s="9">
        <v>3034.1401781015957</v>
      </c>
      <c r="I5" s="9">
        <v>3255.7066345283556</v>
      </c>
      <c r="J5" s="9">
        <v>3850.3710248548932</v>
      </c>
      <c r="K5" s="9">
        <v>3604.7094373271311</v>
      </c>
      <c r="L5" s="9">
        <v>2647.8125920929347</v>
      </c>
      <c r="M5" s="9">
        <v>2984.0497621194791</v>
      </c>
      <c r="N5" s="9">
        <v>2990.5172758374806</v>
      </c>
      <c r="O5" s="9">
        <v>2950.760986940742</v>
      </c>
      <c r="P5" s="9">
        <v>4170.1900377989978</v>
      </c>
      <c r="Q5" s="9">
        <v>4463.9147843935207</v>
      </c>
      <c r="R5" s="9">
        <v>4241.2773138913299</v>
      </c>
    </row>
    <row r="6" spans="1:22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22" ht="11.25" customHeight="1" x14ac:dyDescent="0.25">
      <c r="A7" s="61" t="s">
        <v>234</v>
      </c>
      <c r="B7" s="62" t="s">
        <v>233</v>
      </c>
      <c r="C7" s="10">
        <v>1276.9053272844501</v>
      </c>
      <c r="D7" s="10">
        <v>2160.9657750368087</v>
      </c>
      <c r="E7" s="10">
        <v>2044.8489241650311</v>
      </c>
      <c r="F7" s="10">
        <v>2485.7702069127622</v>
      </c>
      <c r="G7" s="10">
        <v>2543.5284895326245</v>
      </c>
      <c r="H7" s="10">
        <v>3034.1401781015957</v>
      </c>
      <c r="I7" s="10">
        <v>3253.3299692055884</v>
      </c>
      <c r="J7" s="10">
        <v>3661.4422121888051</v>
      </c>
      <c r="K7" s="10">
        <v>3431.2294641517005</v>
      </c>
      <c r="L7" s="10">
        <v>2498.4898776415193</v>
      </c>
      <c r="M7" s="10">
        <v>2822.8516321870361</v>
      </c>
      <c r="N7" s="10">
        <v>2858.0736999937326</v>
      </c>
      <c r="O7" s="10">
        <v>2823.3369845030825</v>
      </c>
      <c r="P7" s="10">
        <v>4036.4224365629971</v>
      </c>
      <c r="Q7" s="10">
        <v>4328.2572941613153</v>
      </c>
      <c r="R7" s="10">
        <v>4130.8769254600738</v>
      </c>
    </row>
    <row r="8" spans="1:22" ht="11.25" customHeight="1" x14ac:dyDescent="0.25">
      <c r="A8" s="61" t="s">
        <v>232</v>
      </c>
      <c r="B8" s="62" t="s">
        <v>231</v>
      </c>
      <c r="C8" s="10">
        <v>4.8245008676213716</v>
      </c>
      <c r="D8" s="10">
        <v>2.3763088586150394</v>
      </c>
      <c r="E8" s="10">
        <v>0</v>
      </c>
      <c r="F8" s="10">
        <v>0</v>
      </c>
      <c r="G8" s="10">
        <v>0</v>
      </c>
      <c r="H8" s="10">
        <v>0</v>
      </c>
      <c r="I8" s="10">
        <v>2.3766653227670398</v>
      </c>
      <c r="J8" s="10">
        <v>188.92881266608828</v>
      </c>
      <c r="K8" s="10">
        <v>173.47997317543081</v>
      </c>
      <c r="L8" s="10">
        <v>149.32271445141549</v>
      </c>
      <c r="M8" s="10">
        <v>161.19812993244307</v>
      </c>
      <c r="N8" s="10">
        <v>132.44357584374805</v>
      </c>
      <c r="O8" s="10">
        <v>127.42400243765945</v>
      </c>
      <c r="P8" s="10">
        <v>133.76760123600062</v>
      </c>
      <c r="Q8" s="10">
        <v>135.65749023220508</v>
      </c>
      <c r="R8" s="10">
        <v>110.40038843125603</v>
      </c>
    </row>
    <row r="9" spans="1:22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22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22" ht="11.25" customHeight="1" x14ac:dyDescent="0.25">
      <c r="A11" s="59" t="s">
        <v>226</v>
      </c>
      <c r="B11" s="60" t="s">
        <v>225</v>
      </c>
      <c r="C11" s="9">
        <v>10739.512663491372</v>
      </c>
      <c r="D11" s="9">
        <v>9571.6330411381205</v>
      </c>
      <c r="E11" s="9">
        <v>8006.4597432981582</v>
      </c>
      <c r="F11" s="9">
        <v>9360.142530255358</v>
      </c>
      <c r="G11" s="9">
        <v>9115.1407997409606</v>
      </c>
      <c r="H11" s="9">
        <v>8666.1093079635502</v>
      </c>
      <c r="I11" s="9">
        <v>9401.051458723321</v>
      </c>
      <c r="J11" s="9">
        <v>9268.8682374673208</v>
      </c>
      <c r="K11" s="9">
        <v>9330.43311259236</v>
      </c>
      <c r="L11" s="9">
        <v>6804.4990671734395</v>
      </c>
      <c r="M11" s="9">
        <v>5856.3969424582538</v>
      </c>
      <c r="N11" s="9">
        <v>5224.6297053095004</v>
      </c>
      <c r="O11" s="9">
        <v>6010.2790001664844</v>
      </c>
      <c r="P11" s="9">
        <v>7231.9359726769117</v>
      </c>
      <c r="Q11" s="9">
        <v>6938.9434256331888</v>
      </c>
      <c r="R11" s="9">
        <v>6132.8834480830119</v>
      </c>
    </row>
    <row r="12" spans="1:22" ht="11.25" customHeight="1" x14ac:dyDescent="0.25">
      <c r="A12" s="61" t="s">
        <v>224</v>
      </c>
      <c r="B12" s="62" t="s">
        <v>223</v>
      </c>
      <c r="C12" s="10">
        <v>10739.512663491372</v>
      </c>
      <c r="D12" s="10">
        <v>9571.6330411381205</v>
      </c>
      <c r="E12" s="10">
        <v>8006.4597432981582</v>
      </c>
      <c r="F12" s="10">
        <v>9360.142530255358</v>
      </c>
      <c r="G12" s="10">
        <v>9115.1407997409606</v>
      </c>
      <c r="H12" s="10">
        <v>8666.1093079635502</v>
      </c>
      <c r="I12" s="10">
        <v>9401.051458723321</v>
      </c>
      <c r="J12" s="10">
        <v>9268.8682374673208</v>
      </c>
      <c r="K12" s="10">
        <v>9330.43311259236</v>
      </c>
      <c r="L12" s="10">
        <v>6804.4990671734395</v>
      </c>
      <c r="M12" s="10">
        <v>5856.3969424582538</v>
      </c>
      <c r="N12" s="10">
        <v>5224.6297053095004</v>
      </c>
      <c r="O12" s="10">
        <v>6010.2790001664844</v>
      </c>
      <c r="P12" s="10">
        <v>7231.9359726769117</v>
      </c>
      <c r="Q12" s="10">
        <v>6938.9434256331888</v>
      </c>
      <c r="R12" s="10">
        <v>6132.8834480830119</v>
      </c>
    </row>
    <row r="13" spans="1:22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22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22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22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1314.6739349973827</v>
      </c>
      <c r="D21" s="79">
        <v>1035.3762510966628</v>
      </c>
      <c r="E21" s="79">
        <v>815.6438446327212</v>
      </c>
      <c r="F21" s="79">
        <v>764.59695020347374</v>
      </c>
      <c r="G21" s="79">
        <v>1021.8121793008247</v>
      </c>
      <c r="H21" s="79">
        <v>882.35834735394565</v>
      </c>
      <c r="I21" s="79">
        <v>770.90635577116825</v>
      </c>
      <c r="J21" s="79">
        <v>820.35033168513667</v>
      </c>
      <c r="K21" s="79">
        <v>647.16014946268808</v>
      </c>
      <c r="L21" s="79">
        <v>207.39534804424807</v>
      </c>
      <c r="M21" s="79">
        <v>12.616332426073683</v>
      </c>
      <c r="N21" s="79">
        <v>12.616123916436512</v>
      </c>
      <c r="O21" s="79">
        <v>6.269414897334042</v>
      </c>
      <c r="P21" s="79">
        <v>12.345451091116306</v>
      </c>
      <c r="Q21" s="79">
        <v>18.150083125158709</v>
      </c>
      <c r="R21" s="79">
        <v>18.420962730534686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1314.6739349973827</v>
      </c>
      <c r="D30" s="8">
        <v>1035.3762510966628</v>
      </c>
      <c r="E30" s="8">
        <v>815.6438446327212</v>
      </c>
      <c r="F30" s="8">
        <v>764.59695020347374</v>
      </c>
      <c r="G30" s="8">
        <v>1021.8121793008247</v>
      </c>
      <c r="H30" s="8">
        <v>882.35834735394565</v>
      </c>
      <c r="I30" s="8">
        <v>770.90635577116825</v>
      </c>
      <c r="J30" s="8">
        <v>820.35033168513667</v>
      </c>
      <c r="K30" s="8">
        <v>647.16014946268808</v>
      </c>
      <c r="L30" s="8">
        <v>207.39534804424807</v>
      </c>
      <c r="M30" s="8">
        <v>12.616332426073683</v>
      </c>
      <c r="N30" s="8">
        <v>12.616123916436512</v>
      </c>
      <c r="O30" s="8">
        <v>6.269414897334042</v>
      </c>
      <c r="P30" s="8">
        <v>12.345451091116306</v>
      </c>
      <c r="Q30" s="8">
        <v>18.150083125158709</v>
      </c>
      <c r="R30" s="8">
        <v>18.420962730534686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5.8051895511733562</v>
      </c>
      <c r="D34" s="9">
        <v>0</v>
      </c>
      <c r="E34" s="9">
        <v>29.05701227442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2.9025997206804868</v>
      </c>
      <c r="Q34" s="9">
        <v>8.7072444853368811</v>
      </c>
      <c r="R34" s="9">
        <v>5.8048337667616821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565.83042135798507</v>
      </c>
      <c r="D43" s="9">
        <v>407.01848385368663</v>
      </c>
      <c r="E43" s="9">
        <v>6.2053029628209417</v>
      </c>
      <c r="F43" s="9">
        <v>3.1025118725531842</v>
      </c>
      <c r="G43" s="9">
        <v>6.2053029628251739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743.03832408822439</v>
      </c>
      <c r="D44" s="9">
        <v>628.35776724297625</v>
      </c>
      <c r="E44" s="9">
        <v>780.38152939548024</v>
      </c>
      <c r="F44" s="9">
        <v>761.4944383309205</v>
      </c>
      <c r="G44" s="9">
        <v>1015.6068763379996</v>
      </c>
      <c r="H44" s="9">
        <v>882.35834735394565</v>
      </c>
      <c r="I44" s="9">
        <v>770.90635577116825</v>
      </c>
      <c r="J44" s="9">
        <v>820.35033168513667</v>
      </c>
      <c r="K44" s="9">
        <v>647.16014946268808</v>
      </c>
      <c r="L44" s="9">
        <v>207.39534804424807</v>
      </c>
      <c r="M44" s="9">
        <v>12.616332426073683</v>
      </c>
      <c r="N44" s="9">
        <v>12.616123916436512</v>
      </c>
      <c r="O44" s="9">
        <v>6.269414897334042</v>
      </c>
      <c r="P44" s="9">
        <v>9.4428513704358199</v>
      </c>
      <c r="Q44" s="9">
        <v>9.4428386398218276</v>
      </c>
      <c r="R44" s="9">
        <v>12.616128963773004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10304.842989879649</v>
      </c>
      <c r="D52" s="79">
        <v>8705.6736931214764</v>
      </c>
      <c r="E52" s="79">
        <v>7692.8019360768012</v>
      </c>
      <c r="F52" s="79">
        <v>6583.4802985222505</v>
      </c>
      <c r="G52" s="79">
        <v>6366.1909022093605</v>
      </c>
      <c r="H52" s="79">
        <v>6000.8110813988587</v>
      </c>
      <c r="I52" s="79">
        <v>6712.6092019092612</v>
      </c>
      <c r="J52" s="79">
        <v>6256.3711446570087</v>
      </c>
      <c r="K52" s="79">
        <v>5881.2390470361879</v>
      </c>
      <c r="L52" s="79">
        <v>4401.4698193855329</v>
      </c>
      <c r="M52" s="79">
        <v>5028.3301515169314</v>
      </c>
      <c r="N52" s="79">
        <v>4463.3568371228739</v>
      </c>
      <c r="O52" s="79">
        <v>4098.3289838523733</v>
      </c>
      <c r="P52" s="79">
        <v>4860.9808001872179</v>
      </c>
      <c r="Q52" s="79">
        <v>5123.3845194974565</v>
      </c>
      <c r="R52" s="79">
        <v>4851.9999911116247</v>
      </c>
    </row>
    <row r="53" spans="1:18" ht="11.25" customHeight="1" x14ac:dyDescent="0.25">
      <c r="A53" s="56" t="s">
        <v>143</v>
      </c>
      <c r="B53" s="57" t="s">
        <v>142</v>
      </c>
      <c r="C53" s="8">
        <v>4099.0013087244806</v>
      </c>
      <c r="D53" s="8">
        <v>1545.3630912305641</v>
      </c>
      <c r="E53" s="8">
        <v>1597.9173279046565</v>
      </c>
      <c r="F53" s="8">
        <v>1877.0766397934822</v>
      </c>
      <c r="G53" s="8">
        <v>1765.7985166802723</v>
      </c>
      <c r="H53" s="8">
        <v>1536.5216826729227</v>
      </c>
      <c r="I53" s="8">
        <v>1525.0598271239646</v>
      </c>
      <c r="J53" s="8">
        <v>1331.0655833280803</v>
      </c>
      <c r="K53" s="8">
        <v>1327.7538531239313</v>
      </c>
      <c r="L53" s="8">
        <v>971.83548090010856</v>
      </c>
      <c r="M53" s="8">
        <v>1113.098442048472</v>
      </c>
      <c r="N53" s="8">
        <v>1059.4898256050535</v>
      </c>
      <c r="O53" s="8">
        <v>925.28651194167276</v>
      </c>
      <c r="P53" s="8">
        <v>970.31309136292771</v>
      </c>
      <c r="Q53" s="8">
        <v>991.39548159247477</v>
      </c>
      <c r="R53" s="8">
        <v>976.86666106937867</v>
      </c>
    </row>
    <row r="54" spans="1:18" ht="11.25" customHeight="1" x14ac:dyDescent="0.25">
      <c r="A54" s="56" t="s">
        <v>141</v>
      </c>
      <c r="B54" s="57" t="s">
        <v>140</v>
      </c>
      <c r="C54" s="8">
        <v>6205.8416811551679</v>
      </c>
      <c r="D54" s="8">
        <v>7160.3106018909129</v>
      </c>
      <c r="E54" s="8">
        <v>6094.8846081721449</v>
      </c>
      <c r="F54" s="8">
        <v>4706.4036587287683</v>
      </c>
      <c r="G54" s="8">
        <v>4600.3923855290877</v>
      </c>
      <c r="H54" s="8">
        <v>4464.2893987259358</v>
      </c>
      <c r="I54" s="8">
        <v>5187.549374785297</v>
      </c>
      <c r="J54" s="8">
        <v>4925.3055613289289</v>
      </c>
      <c r="K54" s="8">
        <v>4553.4851939122564</v>
      </c>
      <c r="L54" s="8">
        <v>3429.634338485424</v>
      </c>
      <c r="M54" s="8">
        <v>3915.2317094684595</v>
      </c>
      <c r="N54" s="8">
        <v>3403.8670115178206</v>
      </c>
      <c r="O54" s="8">
        <v>3173.0424719107004</v>
      </c>
      <c r="P54" s="8">
        <v>3890.66770882429</v>
      </c>
      <c r="Q54" s="8">
        <v>4131.9890379049821</v>
      </c>
      <c r="R54" s="8">
        <v>3875.1333300422461</v>
      </c>
    </row>
    <row r="55" spans="1:18" ht="11.25" customHeight="1" x14ac:dyDescent="0.25">
      <c r="A55" s="59" t="s">
        <v>139</v>
      </c>
      <c r="B55" s="60" t="s">
        <v>138</v>
      </c>
      <c r="C55" s="9">
        <v>504.56163773660671</v>
      </c>
      <c r="D55" s="9">
        <v>397.05242241571204</v>
      </c>
      <c r="E55" s="9">
        <v>276.23849524574399</v>
      </c>
      <c r="F55" s="9">
        <v>248.72520984796802</v>
      </c>
      <c r="G55" s="9">
        <v>249.26634704908795</v>
      </c>
      <c r="H55" s="9">
        <v>238.25038633882255</v>
      </c>
      <c r="I55" s="9">
        <v>324.35724797409603</v>
      </c>
      <c r="J55" s="9">
        <v>304.87781447452801</v>
      </c>
      <c r="K55" s="9">
        <v>264.52738276905598</v>
      </c>
      <c r="L55" s="9">
        <v>164.98265717102399</v>
      </c>
      <c r="M55" s="9">
        <v>215.43414521748068</v>
      </c>
      <c r="N55" s="9">
        <v>166.85990646068947</v>
      </c>
      <c r="O55" s="9">
        <v>180.44245497187498</v>
      </c>
      <c r="P55" s="9">
        <v>229.86196609335065</v>
      </c>
      <c r="Q55" s="9">
        <v>217.68962757543991</v>
      </c>
      <c r="R55" s="9">
        <v>184.17332796875598</v>
      </c>
    </row>
    <row r="56" spans="1:18" ht="11.25" customHeight="1" x14ac:dyDescent="0.25">
      <c r="A56" s="59" t="s">
        <v>137</v>
      </c>
      <c r="B56" s="60" t="s">
        <v>136</v>
      </c>
      <c r="C56" s="9">
        <v>5701.280043418561</v>
      </c>
      <c r="D56" s="9">
        <v>6763.2581794752014</v>
      </c>
      <c r="E56" s="9">
        <v>5818.6461129264007</v>
      </c>
      <c r="F56" s="9">
        <v>4457.6784488807998</v>
      </c>
      <c r="G56" s="9">
        <v>4351.1260384799998</v>
      </c>
      <c r="H56" s="9">
        <v>4226.039012387113</v>
      </c>
      <c r="I56" s="9">
        <v>4863.192126811201</v>
      </c>
      <c r="J56" s="9">
        <v>4620.4277468544005</v>
      </c>
      <c r="K56" s="9">
        <v>4288.9578111432002</v>
      </c>
      <c r="L56" s="9">
        <v>3264.6516813143999</v>
      </c>
      <c r="M56" s="9">
        <v>3699.7975642509787</v>
      </c>
      <c r="N56" s="9">
        <v>3237.007105057131</v>
      </c>
      <c r="O56" s="9">
        <v>2992.6000169388253</v>
      </c>
      <c r="P56" s="9">
        <v>3660.8057427309395</v>
      </c>
      <c r="Q56" s="9">
        <v>3914.2994103295418</v>
      </c>
      <c r="R56" s="9">
        <v>3690.9600020734902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23191.420928469517</v>
      </c>
      <c r="D2" s="78">
        <v>21100.890613428142</v>
      </c>
      <c r="E2" s="78">
        <v>18272.997762725681</v>
      </c>
      <c r="F2" s="78">
        <v>18937.467170345983</v>
      </c>
      <c r="G2" s="78">
        <v>18733.353063552786</v>
      </c>
      <c r="H2" s="78">
        <v>18315.740505211979</v>
      </c>
      <c r="I2" s="78">
        <v>19890.497351394046</v>
      </c>
      <c r="J2" s="78">
        <v>19874.103633680006</v>
      </c>
      <c r="K2" s="78">
        <v>19131.409740731066</v>
      </c>
      <c r="L2" s="78">
        <v>13903.747122070141</v>
      </c>
      <c r="M2" s="78">
        <v>13645.319335218639</v>
      </c>
      <c r="N2" s="78">
        <v>12449.783959661341</v>
      </c>
      <c r="O2" s="78">
        <v>12871.938345324903</v>
      </c>
      <c r="P2" s="78">
        <v>16053.107140092816</v>
      </c>
      <c r="Q2" s="78">
        <v>16330.571832905207</v>
      </c>
      <c r="R2" s="78">
        <v>15063.099783388188</v>
      </c>
    </row>
    <row r="3" spans="1:18" ht="11.25" customHeight="1" x14ac:dyDescent="0.25">
      <c r="A3" s="53" t="s">
        <v>242</v>
      </c>
      <c r="B3" s="54" t="s">
        <v>241</v>
      </c>
      <c r="C3" s="79">
        <v>12013.955876967984</v>
      </c>
      <c r="D3" s="79">
        <v>11717.49253939831</v>
      </c>
      <c r="E3" s="79">
        <v>10036.350817120401</v>
      </c>
      <c r="F3" s="79">
        <v>11831.901927555031</v>
      </c>
      <c r="G3" s="79">
        <v>11641.931679974001</v>
      </c>
      <c r="H3" s="79">
        <v>11683.608582279197</v>
      </c>
      <c r="I3" s="79">
        <v>12639.536609857292</v>
      </c>
      <c r="J3" s="79">
        <v>13097.526928398416</v>
      </c>
      <c r="K3" s="79">
        <v>12913.615284424446</v>
      </c>
      <c r="L3" s="79">
        <v>9437.9771541491518</v>
      </c>
      <c r="M3" s="79">
        <v>8823.804073119778</v>
      </c>
      <c r="N3" s="79">
        <v>8197.7009193098274</v>
      </c>
      <c r="O3" s="79">
        <v>8945.8286768349426</v>
      </c>
      <c r="P3" s="79">
        <v>11283.94923573388</v>
      </c>
      <c r="Q3" s="79">
        <v>11305.384607853372</v>
      </c>
      <c r="R3" s="79">
        <v>10327.823709451899</v>
      </c>
    </row>
    <row r="4" spans="1:18" ht="11.25" customHeight="1" x14ac:dyDescent="0.25">
      <c r="A4" s="56" t="s">
        <v>240</v>
      </c>
      <c r="B4" s="57" t="s">
        <v>239</v>
      </c>
      <c r="C4" s="8">
        <v>12013.955876967984</v>
      </c>
      <c r="D4" s="8">
        <v>11717.49253939831</v>
      </c>
      <c r="E4" s="8">
        <v>10036.350817120401</v>
      </c>
      <c r="F4" s="8">
        <v>11831.901927555031</v>
      </c>
      <c r="G4" s="8">
        <v>11641.931679974001</v>
      </c>
      <c r="H4" s="8">
        <v>11683.608582279197</v>
      </c>
      <c r="I4" s="8">
        <v>12639.536609857292</v>
      </c>
      <c r="J4" s="8">
        <v>13097.526928398416</v>
      </c>
      <c r="K4" s="8">
        <v>12913.615284424446</v>
      </c>
      <c r="L4" s="8">
        <v>9437.9771541491518</v>
      </c>
      <c r="M4" s="8">
        <v>8823.804073119778</v>
      </c>
      <c r="N4" s="8">
        <v>8197.7009193098274</v>
      </c>
      <c r="O4" s="8">
        <v>8945.8286768349426</v>
      </c>
      <c r="P4" s="8">
        <v>11283.94923573388</v>
      </c>
      <c r="Q4" s="8">
        <v>11305.384607853372</v>
      </c>
      <c r="R4" s="8">
        <v>10327.823709451899</v>
      </c>
    </row>
    <row r="5" spans="1:18" ht="11.25" customHeight="1" x14ac:dyDescent="0.25">
      <c r="A5" s="59" t="s">
        <v>238</v>
      </c>
      <c r="B5" s="60" t="s">
        <v>237</v>
      </c>
      <c r="C5" s="9">
        <v>1274.4432134766123</v>
      </c>
      <c r="D5" s="9">
        <v>2145.8594982601903</v>
      </c>
      <c r="E5" s="9">
        <v>2029.8910738222439</v>
      </c>
      <c r="F5" s="9">
        <v>2471.7593972996724</v>
      </c>
      <c r="G5" s="9">
        <v>2526.7908802330403</v>
      </c>
      <c r="H5" s="9">
        <v>3017.4992743156477</v>
      </c>
      <c r="I5" s="9">
        <v>3238.4851511339707</v>
      </c>
      <c r="J5" s="9">
        <v>3828.6586909310954</v>
      </c>
      <c r="K5" s="9">
        <v>3583.1821718320871</v>
      </c>
      <c r="L5" s="9">
        <v>2633.4780869757124</v>
      </c>
      <c r="M5" s="9">
        <v>2967.4071306615242</v>
      </c>
      <c r="N5" s="9">
        <v>2973.071214000327</v>
      </c>
      <c r="O5" s="9">
        <v>2935.5496766684587</v>
      </c>
      <c r="P5" s="9">
        <v>4052.0132630569688</v>
      </c>
      <c r="Q5" s="9">
        <v>4366.4411822201819</v>
      </c>
      <c r="R5" s="9">
        <v>4194.9402613688862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1269.6461398234098</v>
      </c>
      <c r="D7" s="10">
        <v>2143.5023930325801</v>
      </c>
      <c r="E7" s="10">
        <v>2029.8910738222439</v>
      </c>
      <c r="F7" s="10">
        <v>2471.7593972996724</v>
      </c>
      <c r="G7" s="10">
        <v>2526.7908802330403</v>
      </c>
      <c r="H7" s="10">
        <v>3017.4992743156477</v>
      </c>
      <c r="I7" s="10">
        <v>3236.1210574913284</v>
      </c>
      <c r="J7" s="10">
        <v>3640.7952523398567</v>
      </c>
      <c r="K7" s="10">
        <v>3410.7382182042929</v>
      </c>
      <c r="L7" s="10">
        <v>2484.9637632770314</v>
      </c>
      <c r="M7" s="10">
        <v>2807.1080343518556</v>
      </c>
      <c r="N7" s="10">
        <v>2841.4002866989476</v>
      </c>
      <c r="O7" s="10">
        <v>2808.782550896105</v>
      </c>
      <c r="P7" s="10">
        <v>3922.036429995982</v>
      </c>
      <c r="Q7" s="10">
        <v>4233.7458955410011</v>
      </c>
      <c r="R7" s="10">
        <v>4085.7460257587345</v>
      </c>
    </row>
    <row r="8" spans="1:18" ht="11.25" customHeight="1" x14ac:dyDescent="0.25">
      <c r="A8" s="61" t="s">
        <v>232</v>
      </c>
      <c r="B8" s="62" t="s">
        <v>231</v>
      </c>
      <c r="C8" s="10">
        <v>4.7970736532025127</v>
      </c>
      <c r="D8" s="10">
        <v>2.3571052276101381</v>
      </c>
      <c r="E8" s="10">
        <v>0</v>
      </c>
      <c r="F8" s="10">
        <v>0</v>
      </c>
      <c r="G8" s="10">
        <v>0</v>
      </c>
      <c r="H8" s="10">
        <v>0</v>
      </c>
      <c r="I8" s="10">
        <v>2.3640936426420667</v>
      </c>
      <c r="J8" s="10">
        <v>187.86343859123861</v>
      </c>
      <c r="K8" s="10">
        <v>172.44395362779434</v>
      </c>
      <c r="L8" s="10">
        <v>148.51432369868118</v>
      </c>
      <c r="M8" s="10">
        <v>160.2990963096687</v>
      </c>
      <c r="N8" s="10">
        <v>131.67092730137952</v>
      </c>
      <c r="O8" s="10">
        <v>126.76712577235388</v>
      </c>
      <c r="P8" s="10">
        <v>129.97683306098673</v>
      </c>
      <c r="Q8" s="10">
        <v>132.69528667918095</v>
      </c>
      <c r="R8" s="10">
        <v>109.19423561015134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10739.512663491372</v>
      </c>
      <c r="D11" s="9">
        <v>9571.6330411381205</v>
      </c>
      <c r="E11" s="9">
        <v>8006.4597432981582</v>
      </c>
      <c r="F11" s="9">
        <v>9360.142530255358</v>
      </c>
      <c r="G11" s="9">
        <v>9115.1407997409606</v>
      </c>
      <c r="H11" s="9">
        <v>8666.1093079635502</v>
      </c>
      <c r="I11" s="9">
        <v>9401.051458723321</v>
      </c>
      <c r="J11" s="9">
        <v>9268.8682374673208</v>
      </c>
      <c r="K11" s="9">
        <v>9330.43311259236</v>
      </c>
      <c r="L11" s="9">
        <v>6804.4990671734395</v>
      </c>
      <c r="M11" s="9">
        <v>5856.3969424582538</v>
      </c>
      <c r="N11" s="9">
        <v>5224.6297053095004</v>
      </c>
      <c r="O11" s="9">
        <v>6010.2790001664844</v>
      </c>
      <c r="P11" s="9">
        <v>7231.9359726769117</v>
      </c>
      <c r="Q11" s="9">
        <v>6938.9434256331888</v>
      </c>
      <c r="R11" s="9">
        <v>6132.8834480830119</v>
      </c>
    </row>
    <row r="12" spans="1:18" ht="11.25" customHeight="1" x14ac:dyDescent="0.25">
      <c r="A12" s="61" t="s">
        <v>224</v>
      </c>
      <c r="B12" s="62" t="s">
        <v>223</v>
      </c>
      <c r="C12" s="10">
        <v>10739.512663491372</v>
      </c>
      <c r="D12" s="10">
        <v>9571.6330411381205</v>
      </c>
      <c r="E12" s="10">
        <v>8006.4597432981582</v>
      </c>
      <c r="F12" s="10">
        <v>9360.142530255358</v>
      </c>
      <c r="G12" s="10">
        <v>9115.1407997409606</v>
      </c>
      <c r="H12" s="10">
        <v>8666.1093079635502</v>
      </c>
      <c r="I12" s="10">
        <v>9401.051458723321</v>
      </c>
      <c r="J12" s="10">
        <v>9268.8682374673208</v>
      </c>
      <c r="K12" s="10">
        <v>9330.43311259236</v>
      </c>
      <c r="L12" s="10">
        <v>6804.4990671734395</v>
      </c>
      <c r="M12" s="10">
        <v>5856.3969424582538</v>
      </c>
      <c r="N12" s="10">
        <v>5224.6297053095004</v>
      </c>
      <c r="O12" s="10">
        <v>6010.2790001664844</v>
      </c>
      <c r="P12" s="10">
        <v>7231.9359726769117</v>
      </c>
      <c r="Q12" s="10">
        <v>6938.9434256331888</v>
      </c>
      <c r="R12" s="10">
        <v>6132.8834480830119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1150.5070090432309</v>
      </c>
      <c r="D21" s="79">
        <v>900.54717957987373</v>
      </c>
      <c r="E21" s="79">
        <v>723.39932152862821</v>
      </c>
      <c r="F21" s="79">
        <v>691.62941673281409</v>
      </c>
      <c r="G21" s="79">
        <v>917.91788387467807</v>
      </c>
      <c r="H21" s="79">
        <v>795.4643748388537</v>
      </c>
      <c r="I21" s="79">
        <v>697.67185565938667</v>
      </c>
      <c r="J21" s="79">
        <v>735.31348364990981</v>
      </c>
      <c r="K21" s="79">
        <v>575.92828418665931</v>
      </c>
      <c r="L21" s="79">
        <v>186.80057397494491</v>
      </c>
      <c r="M21" s="79">
        <v>11.074588591713342</v>
      </c>
      <c r="N21" s="79">
        <v>10.910587722208218</v>
      </c>
      <c r="O21" s="79">
        <v>5.6049933283356461</v>
      </c>
      <c r="P21" s="79">
        <v>11.2986314671026</v>
      </c>
      <c r="Q21" s="79">
        <v>16.531425202769789</v>
      </c>
      <c r="R21" s="79">
        <v>16.767674075987767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1150.5070090432309</v>
      </c>
      <c r="D30" s="8">
        <v>900.54717957987373</v>
      </c>
      <c r="E30" s="8">
        <v>723.39932152862821</v>
      </c>
      <c r="F30" s="8">
        <v>691.62941673281409</v>
      </c>
      <c r="G30" s="8">
        <v>917.91788387467807</v>
      </c>
      <c r="H30" s="8">
        <v>795.4643748388537</v>
      </c>
      <c r="I30" s="8">
        <v>697.67185565938667</v>
      </c>
      <c r="J30" s="8">
        <v>735.31348364990981</v>
      </c>
      <c r="K30" s="8">
        <v>575.92828418665931</v>
      </c>
      <c r="L30" s="8">
        <v>186.80057397494491</v>
      </c>
      <c r="M30" s="8">
        <v>11.074588591713342</v>
      </c>
      <c r="N30" s="8">
        <v>10.910587722208218</v>
      </c>
      <c r="O30" s="8">
        <v>5.6049933283356461</v>
      </c>
      <c r="P30" s="8">
        <v>11.2986314671026</v>
      </c>
      <c r="Q30" s="8">
        <v>16.531425202769789</v>
      </c>
      <c r="R30" s="8">
        <v>16.767674075987767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4.9812609499421727</v>
      </c>
      <c r="D34" s="9">
        <v>0</v>
      </c>
      <c r="E34" s="9">
        <v>24.893132237381888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2.6060907292019393</v>
      </c>
      <c r="Q34" s="9">
        <v>7.8294849349578053</v>
      </c>
      <c r="R34" s="9">
        <v>5.1912210124794393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485.59207361000813</v>
      </c>
      <c r="D43" s="9">
        <v>345.92161240849936</v>
      </c>
      <c r="E43" s="9">
        <v>5.365412052175901</v>
      </c>
      <c r="F43" s="9">
        <v>2.7224905355074651</v>
      </c>
      <c r="G43" s="9">
        <v>5.3824761576143638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659.93367448328058</v>
      </c>
      <c r="D44" s="9">
        <v>554.62556717137443</v>
      </c>
      <c r="E44" s="9">
        <v>693.14077723907042</v>
      </c>
      <c r="F44" s="9">
        <v>688.90692619730657</v>
      </c>
      <c r="G44" s="9">
        <v>912.53540771706366</v>
      </c>
      <c r="H44" s="9">
        <v>795.4643748388537</v>
      </c>
      <c r="I44" s="9">
        <v>697.67185565938667</v>
      </c>
      <c r="J44" s="9">
        <v>735.31348364990981</v>
      </c>
      <c r="K44" s="9">
        <v>575.92828418665931</v>
      </c>
      <c r="L44" s="9">
        <v>186.80057397494491</v>
      </c>
      <c r="M44" s="9">
        <v>11.074588591713342</v>
      </c>
      <c r="N44" s="9">
        <v>10.910587722208218</v>
      </c>
      <c r="O44" s="9">
        <v>5.6049933283356461</v>
      </c>
      <c r="P44" s="9">
        <v>8.6925407379006607</v>
      </c>
      <c r="Q44" s="9">
        <v>8.7019402678119846</v>
      </c>
      <c r="R44" s="9">
        <v>11.576453063508326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10026.9580424583</v>
      </c>
      <c r="D52" s="79">
        <v>8482.850894449959</v>
      </c>
      <c r="E52" s="79">
        <v>7513.2476240766518</v>
      </c>
      <c r="F52" s="79">
        <v>6413.9358260581357</v>
      </c>
      <c r="G52" s="79">
        <v>6173.5034997041093</v>
      </c>
      <c r="H52" s="79">
        <v>5836.6675480939266</v>
      </c>
      <c r="I52" s="79">
        <v>6553.2888858773676</v>
      </c>
      <c r="J52" s="79">
        <v>6041.2632216316797</v>
      </c>
      <c r="K52" s="79">
        <v>5641.8661721199605</v>
      </c>
      <c r="L52" s="79">
        <v>4278.969393946044</v>
      </c>
      <c r="M52" s="79">
        <v>4810.4406735071479</v>
      </c>
      <c r="N52" s="79">
        <v>4241.1724526293065</v>
      </c>
      <c r="O52" s="79">
        <v>3920.5046751616255</v>
      </c>
      <c r="P52" s="79">
        <v>4757.8592728918311</v>
      </c>
      <c r="Q52" s="79">
        <v>5008.6557998490653</v>
      </c>
      <c r="R52" s="79">
        <v>4718.5083998603013</v>
      </c>
    </row>
    <row r="53" spans="1:18" ht="11.25" customHeight="1" x14ac:dyDescent="0.25">
      <c r="A53" s="56" t="s">
        <v>143</v>
      </c>
      <c r="B53" s="57" t="s">
        <v>142</v>
      </c>
      <c r="C53" s="8">
        <v>3821.1163613031331</v>
      </c>
      <c r="D53" s="8">
        <v>1322.5402925590465</v>
      </c>
      <c r="E53" s="8">
        <v>1418.3630159045072</v>
      </c>
      <c r="F53" s="8">
        <v>1707.5321673293677</v>
      </c>
      <c r="G53" s="8">
        <v>1573.1111141750218</v>
      </c>
      <c r="H53" s="8">
        <v>1372.3781493679905</v>
      </c>
      <c r="I53" s="8">
        <v>1365.7395110920709</v>
      </c>
      <c r="J53" s="8">
        <v>1115.9576603027508</v>
      </c>
      <c r="K53" s="8">
        <v>1088.3809782077037</v>
      </c>
      <c r="L53" s="8">
        <v>849.33505546061963</v>
      </c>
      <c r="M53" s="8">
        <v>895.20896403868869</v>
      </c>
      <c r="N53" s="8">
        <v>837.30544111148606</v>
      </c>
      <c r="O53" s="8">
        <v>747.46220325092497</v>
      </c>
      <c r="P53" s="8">
        <v>867.19156406754144</v>
      </c>
      <c r="Q53" s="8">
        <v>876.66676194408353</v>
      </c>
      <c r="R53" s="8">
        <v>843.37506981805495</v>
      </c>
    </row>
    <row r="54" spans="1:18" ht="11.25" customHeight="1" x14ac:dyDescent="0.25">
      <c r="A54" s="56" t="s">
        <v>141</v>
      </c>
      <c r="B54" s="57" t="s">
        <v>140</v>
      </c>
      <c r="C54" s="8">
        <v>6205.8416811551679</v>
      </c>
      <c r="D54" s="8">
        <v>7160.3106018909129</v>
      </c>
      <c r="E54" s="8">
        <v>6094.8846081721449</v>
      </c>
      <c r="F54" s="8">
        <v>4706.4036587287683</v>
      </c>
      <c r="G54" s="8">
        <v>4600.3923855290877</v>
      </c>
      <c r="H54" s="8">
        <v>4464.2893987259358</v>
      </c>
      <c r="I54" s="8">
        <v>5187.549374785297</v>
      </c>
      <c r="J54" s="8">
        <v>4925.3055613289289</v>
      </c>
      <c r="K54" s="8">
        <v>4553.4851939122564</v>
      </c>
      <c r="L54" s="8">
        <v>3429.634338485424</v>
      </c>
      <c r="M54" s="8">
        <v>3915.2317094684595</v>
      </c>
      <c r="N54" s="8">
        <v>3403.8670115178206</v>
      </c>
      <c r="O54" s="8">
        <v>3173.0424719107004</v>
      </c>
      <c r="P54" s="8">
        <v>3890.66770882429</v>
      </c>
      <c r="Q54" s="8">
        <v>4131.9890379049821</v>
      </c>
      <c r="R54" s="8">
        <v>3875.1333300422461</v>
      </c>
    </row>
    <row r="55" spans="1:18" ht="11.25" customHeight="1" x14ac:dyDescent="0.25">
      <c r="A55" s="59" t="s">
        <v>139</v>
      </c>
      <c r="B55" s="60" t="s">
        <v>138</v>
      </c>
      <c r="C55" s="9">
        <v>504.56163773660671</v>
      </c>
      <c r="D55" s="9">
        <v>397.05242241571204</v>
      </c>
      <c r="E55" s="9">
        <v>276.23849524574399</v>
      </c>
      <c r="F55" s="9">
        <v>248.72520984796802</v>
      </c>
      <c r="G55" s="9">
        <v>249.26634704908795</v>
      </c>
      <c r="H55" s="9">
        <v>238.25038633882255</v>
      </c>
      <c r="I55" s="9">
        <v>324.35724797409603</v>
      </c>
      <c r="J55" s="9">
        <v>304.87781447452801</v>
      </c>
      <c r="K55" s="9">
        <v>264.52738276905598</v>
      </c>
      <c r="L55" s="9">
        <v>164.98265717102399</v>
      </c>
      <c r="M55" s="9">
        <v>215.43414521748068</v>
      </c>
      <c r="N55" s="9">
        <v>166.85990646068947</v>
      </c>
      <c r="O55" s="9">
        <v>180.44245497187498</v>
      </c>
      <c r="P55" s="9">
        <v>229.86196609335065</v>
      </c>
      <c r="Q55" s="9">
        <v>217.68962757543991</v>
      </c>
      <c r="R55" s="9">
        <v>184.17332796875598</v>
      </c>
    </row>
    <row r="56" spans="1:18" ht="11.25" customHeight="1" x14ac:dyDescent="0.25">
      <c r="A56" s="59" t="s">
        <v>137</v>
      </c>
      <c r="B56" s="60" t="s">
        <v>136</v>
      </c>
      <c r="C56" s="9">
        <v>5701.280043418561</v>
      </c>
      <c r="D56" s="9">
        <v>6763.2581794752014</v>
      </c>
      <c r="E56" s="9">
        <v>5818.6461129264007</v>
      </c>
      <c r="F56" s="9">
        <v>4457.6784488807998</v>
      </c>
      <c r="G56" s="9">
        <v>4351.1260384799998</v>
      </c>
      <c r="H56" s="9">
        <v>4226.039012387113</v>
      </c>
      <c r="I56" s="9">
        <v>4863.192126811201</v>
      </c>
      <c r="J56" s="9">
        <v>4620.4277468544005</v>
      </c>
      <c r="K56" s="9">
        <v>4288.9578111432002</v>
      </c>
      <c r="L56" s="9">
        <v>3264.6516813143999</v>
      </c>
      <c r="M56" s="9">
        <v>3699.7975642509787</v>
      </c>
      <c r="N56" s="9">
        <v>3237.007105057131</v>
      </c>
      <c r="O56" s="9">
        <v>2992.6000169388253</v>
      </c>
      <c r="P56" s="9">
        <v>3660.8057427309395</v>
      </c>
      <c r="Q56" s="9">
        <v>3914.2994103295418</v>
      </c>
      <c r="R56" s="9">
        <v>3690.9600020734902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449.3384880509588</v>
      </c>
      <c r="D2" s="78">
        <v>375.13445582354052</v>
      </c>
      <c r="E2" s="78">
        <v>286.75668544702938</v>
      </c>
      <c r="F2" s="78">
        <v>256.5228155478639</v>
      </c>
      <c r="G2" s="78">
        <v>313.31930723098111</v>
      </c>
      <c r="H2" s="78">
        <v>267.67840960597186</v>
      </c>
      <c r="I2" s="78">
        <v>249.77629953806019</v>
      </c>
      <c r="J2" s="78">
        <v>321.85710498435435</v>
      </c>
      <c r="K2" s="78">
        <v>332.13200568730065</v>
      </c>
      <c r="L2" s="78">
        <v>157.42970462601471</v>
      </c>
      <c r="M2" s="78">
        <v>236.07385330209851</v>
      </c>
      <c r="N2" s="78">
        <v>241.33598252494926</v>
      </c>
      <c r="O2" s="78">
        <v>193.70004053202931</v>
      </c>
      <c r="P2" s="78">
        <v>222.34512166142883</v>
      </c>
      <c r="Q2" s="78">
        <v>213.82097974411849</v>
      </c>
      <c r="R2" s="78">
        <v>181.48193242831476</v>
      </c>
    </row>
    <row r="3" spans="1:18" ht="11.25" customHeight="1" x14ac:dyDescent="0.25">
      <c r="A3" s="53" t="s">
        <v>242</v>
      </c>
      <c r="B3" s="54" t="s">
        <v>241</v>
      </c>
      <c r="C3" s="79">
        <v>7.2866146754592052</v>
      </c>
      <c r="D3" s="79">
        <v>17.482585635233818</v>
      </c>
      <c r="E3" s="79">
        <v>14.957850342787211</v>
      </c>
      <c r="F3" s="79">
        <v>14.010809613089787</v>
      </c>
      <c r="G3" s="79">
        <v>16.737609299584207</v>
      </c>
      <c r="H3" s="79">
        <v>16.640903785947721</v>
      </c>
      <c r="I3" s="79">
        <v>17.221483394384705</v>
      </c>
      <c r="J3" s="79">
        <v>21.712333923797921</v>
      </c>
      <c r="K3" s="79">
        <v>21.527265495044048</v>
      </c>
      <c r="L3" s="79">
        <v>14.334505117222639</v>
      </c>
      <c r="M3" s="79">
        <v>16.642631457954973</v>
      </c>
      <c r="N3" s="79">
        <v>17.446061837153405</v>
      </c>
      <c r="O3" s="79">
        <v>15.211310272283058</v>
      </c>
      <c r="P3" s="79">
        <v>118.17677474202884</v>
      </c>
      <c r="Q3" s="79">
        <v>97.473602173338435</v>
      </c>
      <c r="R3" s="79">
        <v>46.337052522444196</v>
      </c>
    </row>
    <row r="4" spans="1:18" ht="11.25" customHeight="1" x14ac:dyDescent="0.25">
      <c r="A4" s="56" t="s">
        <v>240</v>
      </c>
      <c r="B4" s="57" t="s">
        <v>239</v>
      </c>
      <c r="C4" s="8">
        <v>7.2866146754592052</v>
      </c>
      <c r="D4" s="8">
        <v>17.482585635233818</v>
      </c>
      <c r="E4" s="8">
        <v>14.957850342787211</v>
      </c>
      <c r="F4" s="8">
        <v>14.010809613089787</v>
      </c>
      <c r="G4" s="8">
        <v>16.737609299584207</v>
      </c>
      <c r="H4" s="8">
        <v>16.640903785947721</v>
      </c>
      <c r="I4" s="8">
        <v>17.221483394384705</v>
      </c>
      <c r="J4" s="8">
        <v>21.712333923797921</v>
      </c>
      <c r="K4" s="8">
        <v>21.527265495044048</v>
      </c>
      <c r="L4" s="8">
        <v>14.334505117222639</v>
      </c>
      <c r="M4" s="8">
        <v>16.642631457954973</v>
      </c>
      <c r="N4" s="8">
        <v>17.446061837153405</v>
      </c>
      <c r="O4" s="8">
        <v>15.211310272283058</v>
      </c>
      <c r="P4" s="8">
        <v>118.17677474202884</v>
      </c>
      <c r="Q4" s="8">
        <v>97.473602173338435</v>
      </c>
      <c r="R4" s="8">
        <v>46.337052522444196</v>
      </c>
    </row>
    <row r="5" spans="1:18" ht="11.25" customHeight="1" x14ac:dyDescent="0.25">
      <c r="A5" s="59" t="s">
        <v>238</v>
      </c>
      <c r="B5" s="60" t="s">
        <v>237</v>
      </c>
      <c r="C5" s="9">
        <v>7.2866146754592052</v>
      </c>
      <c r="D5" s="9">
        <v>17.482585635233818</v>
      </c>
      <c r="E5" s="9">
        <v>14.957850342787211</v>
      </c>
      <c r="F5" s="9">
        <v>14.010809613089787</v>
      </c>
      <c r="G5" s="9">
        <v>16.737609299584207</v>
      </c>
      <c r="H5" s="9">
        <v>16.640903785947721</v>
      </c>
      <c r="I5" s="9">
        <v>17.221483394384705</v>
      </c>
      <c r="J5" s="9">
        <v>21.712333923797921</v>
      </c>
      <c r="K5" s="9">
        <v>21.527265495044048</v>
      </c>
      <c r="L5" s="9">
        <v>14.334505117222639</v>
      </c>
      <c r="M5" s="9">
        <v>16.642631457954973</v>
      </c>
      <c r="N5" s="9">
        <v>17.446061837153405</v>
      </c>
      <c r="O5" s="9">
        <v>15.211310272283058</v>
      </c>
      <c r="P5" s="9">
        <v>118.17677474202884</v>
      </c>
      <c r="Q5" s="9">
        <v>97.473602173338435</v>
      </c>
      <c r="R5" s="9">
        <v>46.337052522444196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7.2591874610403462</v>
      </c>
      <c r="D7" s="10">
        <v>17.463382004228915</v>
      </c>
      <c r="E7" s="10">
        <v>14.957850342787211</v>
      </c>
      <c r="F7" s="10">
        <v>14.010809613089787</v>
      </c>
      <c r="G7" s="10">
        <v>16.737609299584207</v>
      </c>
      <c r="H7" s="10">
        <v>16.640903785947721</v>
      </c>
      <c r="I7" s="10">
        <v>17.208911714259731</v>
      </c>
      <c r="J7" s="10">
        <v>20.646959848948242</v>
      </c>
      <c r="K7" s="10">
        <v>20.491245947407577</v>
      </c>
      <c r="L7" s="10">
        <v>13.526114364488325</v>
      </c>
      <c r="M7" s="10">
        <v>15.743597835180621</v>
      </c>
      <c r="N7" s="10">
        <v>16.673413294784876</v>
      </c>
      <c r="O7" s="10">
        <v>14.554433606977485</v>
      </c>
      <c r="P7" s="10">
        <v>114.38600656701496</v>
      </c>
      <c r="Q7" s="10">
        <v>94.511398620314296</v>
      </c>
      <c r="R7" s="10">
        <v>45.130899701339501</v>
      </c>
    </row>
    <row r="8" spans="1:18" ht="11.25" customHeight="1" x14ac:dyDescent="0.25">
      <c r="A8" s="61" t="s">
        <v>232</v>
      </c>
      <c r="B8" s="62" t="s">
        <v>231</v>
      </c>
      <c r="C8" s="10">
        <v>2.7427214418859421E-2</v>
      </c>
      <c r="D8" s="10">
        <v>1.9203631004901182E-2</v>
      </c>
      <c r="E8" s="10">
        <v>0</v>
      </c>
      <c r="F8" s="10">
        <v>0</v>
      </c>
      <c r="G8" s="10">
        <v>0</v>
      </c>
      <c r="H8" s="10">
        <v>0</v>
      </c>
      <c r="I8" s="10">
        <v>1.2571680124972956E-2</v>
      </c>
      <c r="J8" s="10">
        <v>1.0653740748496781</v>
      </c>
      <c r="K8" s="10">
        <v>1.0360195476364711</v>
      </c>
      <c r="L8" s="10">
        <v>0.8083907527343136</v>
      </c>
      <c r="M8" s="10">
        <v>0.89903362277435317</v>
      </c>
      <c r="N8" s="10">
        <v>0.77264854236853009</v>
      </c>
      <c r="O8" s="10">
        <v>0.65687666530557198</v>
      </c>
      <c r="P8" s="10">
        <v>3.7907681750138784</v>
      </c>
      <c r="Q8" s="10">
        <v>2.9622035530241435</v>
      </c>
      <c r="R8" s="10">
        <v>1.2061528211046961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164.16692595415196</v>
      </c>
      <c r="D21" s="79">
        <v>134.82907151678913</v>
      </c>
      <c r="E21" s="79">
        <v>92.24452310409292</v>
      </c>
      <c r="F21" s="79">
        <v>72.967533470659674</v>
      </c>
      <c r="G21" s="79">
        <v>103.89429542614664</v>
      </c>
      <c r="H21" s="79">
        <v>86.893972515091889</v>
      </c>
      <c r="I21" s="79">
        <v>73.234500111781614</v>
      </c>
      <c r="J21" s="79">
        <v>85.03684803522691</v>
      </c>
      <c r="K21" s="79">
        <v>71.23186527602877</v>
      </c>
      <c r="L21" s="79">
        <v>20.594774069303128</v>
      </c>
      <c r="M21" s="79">
        <v>1.5417438343603405</v>
      </c>
      <c r="N21" s="79">
        <v>1.7055361942282934</v>
      </c>
      <c r="O21" s="79">
        <v>0.66442156899839611</v>
      </c>
      <c r="P21" s="79">
        <v>1.0468196240137067</v>
      </c>
      <c r="Q21" s="79">
        <v>1.6186579223889181</v>
      </c>
      <c r="R21" s="79">
        <v>1.6532886545469203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164.16692595415196</v>
      </c>
      <c r="D30" s="8">
        <v>134.82907151678913</v>
      </c>
      <c r="E30" s="8">
        <v>92.24452310409292</v>
      </c>
      <c r="F30" s="8">
        <v>72.967533470659674</v>
      </c>
      <c r="G30" s="8">
        <v>103.89429542614664</v>
      </c>
      <c r="H30" s="8">
        <v>86.893972515091889</v>
      </c>
      <c r="I30" s="8">
        <v>73.234500111781614</v>
      </c>
      <c r="J30" s="8">
        <v>85.03684803522691</v>
      </c>
      <c r="K30" s="8">
        <v>71.23186527602877</v>
      </c>
      <c r="L30" s="8">
        <v>20.594774069303128</v>
      </c>
      <c r="M30" s="8">
        <v>1.5417438343603405</v>
      </c>
      <c r="N30" s="8">
        <v>1.7055361942282934</v>
      </c>
      <c r="O30" s="8">
        <v>0.66442156899839611</v>
      </c>
      <c r="P30" s="8">
        <v>1.0468196240137067</v>
      </c>
      <c r="Q30" s="8">
        <v>1.6186579223889181</v>
      </c>
      <c r="R30" s="8">
        <v>1.6532886545469203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0.82392860123118317</v>
      </c>
      <c r="D34" s="9">
        <v>0</v>
      </c>
      <c r="E34" s="9">
        <v>4.163880037038111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0.29650899147854731</v>
      </c>
      <c r="Q34" s="9">
        <v>0.87775955037907538</v>
      </c>
      <c r="R34" s="9">
        <v>0.61361275428224249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80.238347747977002</v>
      </c>
      <c r="D43" s="9">
        <v>61.096871445187318</v>
      </c>
      <c r="E43" s="9">
        <v>0.83989091064504051</v>
      </c>
      <c r="F43" s="9">
        <v>0.380021337045719</v>
      </c>
      <c r="G43" s="9">
        <v>0.82282680521080986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83.104649604943759</v>
      </c>
      <c r="D44" s="9">
        <v>73.73220007160181</v>
      </c>
      <c r="E44" s="9">
        <v>87.240752156409769</v>
      </c>
      <c r="F44" s="9">
        <v>72.587512133613956</v>
      </c>
      <c r="G44" s="9">
        <v>103.07146862093583</v>
      </c>
      <c r="H44" s="9">
        <v>86.893972515091889</v>
      </c>
      <c r="I44" s="9">
        <v>73.234500111781614</v>
      </c>
      <c r="J44" s="9">
        <v>85.03684803522691</v>
      </c>
      <c r="K44" s="9">
        <v>71.23186527602877</v>
      </c>
      <c r="L44" s="9">
        <v>20.594774069303128</v>
      </c>
      <c r="M44" s="9">
        <v>1.5417438343603405</v>
      </c>
      <c r="N44" s="9">
        <v>1.7055361942282934</v>
      </c>
      <c r="O44" s="9">
        <v>0.66442156899839611</v>
      </c>
      <c r="P44" s="9">
        <v>0.75031063253515928</v>
      </c>
      <c r="Q44" s="9">
        <v>0.74089837200984276</v>
      </c>
      <c r="R44" s="9">
        <v>1.0396759002646778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277.88494742134765</v>
      </c>
      <c r="D52" s="79">
        <v>222.82279867151755</v>
      </c>
      <c r="E52" s="79">
        <v>179.55431200014925</v>
      </c>
      <c r="F52" s="79">
        <v>169.54447246411442</v>
      </c>
      <c r="G52" s="79">
        <v>192.68740250525028</v>
      </c>
      <c r="H52" s="79">
        <v>164.14353330493228</v>
      </c>
      <c r="I52" s="79">
        <v>159.32031603189387</v>
      </c>
      <c r="J52" s="79">
        <v>215.10792302532954</v>
      </c>
      <c r="K52" s="79">
        <v>239.3728749162278</v>
      </c>
      <c r="L52" s="79">
        <v>122.50042543948894</v>
      </c>
      <c r="M52" s="79">
        <v>217.8894780097832</v>
      </c>
      <c r="N52" s="79">
        <v>222.18438449356756</v>
      </c>
      <c r="O52" s="79">
        <v>177.82430869074784</v>
      </c>
      <c r="P52" s="79">
        <v>103.12152729538627</v>
      </c>
      <c r="Q52" s="79">
        <v>114.72871964839113</v>
      </c>
      <c r="R52" s="79">
        <v>133.49159125132365</v>
      </c>
    </row>
    <row r="53" spans="1:18" ht="11.25" customHeight="1" x14ac:dyDescent="0.25">
      <c r="A53" s="56" t="s">
        <v>143</v>
      </c>
      <c r="B53" s="57" t="s">
        <v>142</v>
      </c>
      <c r="C53" s="8">
        <v>277.88494742134765</v>
      </c>
      <c r="D53" s="8">
        <v>222.82279867151755</v>
      </c>
      <c r="E53" s="8">
        <v>179.55431200014925</v>
      </c>
      <c r="F53" s="8">
        <v>169.54447246411442</v>
      </c>
      <c r="G53" s="8">
        <v>192.68740250525028</v>
      </c>
      <c r="H53" s="8">
        <v>164.14353330493228</v>
      </c>
      <c r="I53" s="8">
        <v>159.32031603189387</v>
      </c>
      <c r="J53" s="8">
        <v>215.10792302532954</v>
      </c>
      <c r="K53" s="8">
        <v>239.3728749162278</v>
      </c>
      <c r="L53" s="8">
        <v>122.50042543948894</v>
      </c>
      <c r="M53" s="8">
        <v>217.8894780097832</v>
      </c>
      <c r="N53" s="8">
        <v>222.18438449356756</v>
      </c>
      <c r="O53" s="8">
        <v>177.82430869074784</v>
      </c>
      <c r="P53" s="8">
        <v>103.12152729538627</v>
      </c>
      <c r="Q53" s="8">
        <v>114.72871964839113</v>
      </c>
      <c r="R53" s="8">
        <v>133.49159125132365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1628.2611048839631</v>
      </c>
      <c r="D2" s="78">
        <v>1680.0145204747321</v>
      </c>
      <c r="E2" s="78">
        <v>1433.0165799490555</v>
      </c>
      <c r="F2" s="78">
        <v>1117.8746542437461</v>
      </c>
      <c r="G2" s="78">
        <v>768.65782235450365</v>
      </c>
      <c r="H2" s="78">
        <v>838.2004332276781</v>
      </c>
      <c r="I2" s="78">
        <v>875.86371009028255</v>
      </c>
      <c r="J2" s="78">
        <v>752.23586980944674</v>
      </c>
      <c r="K2" s="78">
        <v>518.3404673394175</v>
      </c>
      <c r="L2" s="78">
        <v>369.65061299628366</v>
      </c>
      <c r="M2" s="78">
        <v>397.8245114659187</v>
      </c>
      <c r="N2" s="78">
        <v>391.88728634986512</v>
      </c>
      <c r="O2" s="78">
        <v>396.03671050192872</v>
      </c>
      <c r="P2" s="78">
        <v>408.82369558620474</v>
      </c>
      <c r="Q2" s="78">
        <v>425.0884869920759</v>
      </c>
      <c r="R2" s="78">
        <v>411.05907642326775</v>
      </c>
    </row>
    <row r="3" spans="1:18" ht="11.25" customHeight="1" x14ac:dyDescent="0.25">
      <c r="A3" s="53" t="s">
        <v>242</v>
      </c>
      <c r="B3" s="54" t="s">
        <v>241</v>
      </c>
      <c r="C3" s="79">
        <v>514.32496572717093</v>
      </c>
      <c r="D3" s="79">
        <v>412.12035722563201</v>
      </c>
      <c r="E3" s="79">
        <v>242.24256065087948</v>
      </c>
      <c r="F3" s="79">
        <v>107.90554296268601</v>
      </c>
      <c r="G3" s="79">
        <v>30.105774064079448</v>
      </c>
      <c r="H3" s="79">
        <v>102.17067440764968</v>
      </c>
      <c r="I3" s="79">
        <v>154.49302894053599</v>
      </c>
      <c r="J3" s="79">
        <v>90.704679904079995</v>
      </c>
      <c r="K3" s="79">
        <v>82.791849050856001</v>
      </c>
      <c r="L3" s="79">
        <v>69.699831711840005</v>
      </c>
      <c r="M3" s="79">
        <v>60.446906081475021</v>
      </c>
      <c r="N3" s="79">
        <v>57.42375038368273</v>
      </c>
      <c r="O3" s="79">
        <v>52.410211001229563</v>
      </c>
      <c r="P3" s="79">
        <v>58.085951816199241</v>
      </c>
      <c r="Q3" s="79">
        <v>62.811640378989182</v>
      </c>
      <c r="R3" s="79">
        <v>52.693244521173924</v>
      </c>
    </row>
    <row r="4" spans="1:18" ht="11.25" customHeight="1" x14ac:dyDescent="0.25">
      <c r="A4" s="56" t="s">
        <v>240</v>
      </c>
      <c r="B4" s="57" t="s">
        <v>239</v>
      </c>
      <c r="C4" s="8">
        <v>514.32496572717093</v>
      </c>
      <c r="D4" s="8">
        <v>412.12035722563201</v>
      </c>
      <c r="E4" s="8">
        <v>242.24256065087948</v>
      </c>
      <c r="F4" s="8">
        <v>107.90554296268601</v>
      </c>
      <c r="G4" s="8">
        <v>30.105774064079448</v>
      </c>
      <c r="H4" s="8">
        <v>102.17067440764968</v>
      </c>
      <c r="I4" s="8">
        <v>154.49302894053599</v>
      </c>
      <c r="J4" s="8">
        <v>90.704679904079995</v>
      </c>
      <c r="K4" s="8">
        <v>82.791849050856001</v>
      </c>
      <c r="L4" s="8">
        <v>69.699831711840005</v>
      </c>
      <c r="M4" s="8">
        <v>60.446906081475021</v>
      </c>
      <c r="N4" s="8">
        <v>57.42375038368273</v>
      </c>
      <c r="O4" s="8">
        <v>52.410211001229563</v>
      </c>
      <c r="P4" s="8">
        <v>58.085951816199241</v>
      </c>
      <c r="Q4" s="8">
        <v>62.811640378989182</v>
      </c>
      <c r="R4" s="8">
        <v>52.693244521173924</v>
      </c>
    </row>
    <row r="5" spans="1:18" ht="11.25" customHeight="1" x14ac:dyDescent="0.25">
      <c r="A5" s="59" t="s">
        <v>238</v>
      </c>
      <c r="B5" s="60" t="s">
        <v>237</v>
      </c>
      <c r="C5" s="9">
        <v>26.393659341788116</v>
      </c>
      <c r="D5" s="9">
        <v>31.257113667912002</v>
      </c>
      <c r="E5" s="9">
        <v>62.171704892879461</v>
      </c>
      <c r="F5" s="9">
        <v>34.593895380526</v>
      </c>
      <c r="G5" s="9">
        <v>30.105774064079448</v>
      </c>
      <c r="H5" s="9">
        <v>102.17067440764968</v>
      </c>
      <c r="I5" s="9">
        <v>154.49302894053599</v>
      </c>
      <c r="J5" s="9">
        <v>90.704679904079995</v>
      </c>
      <c r="K5" s="9">
        <v>82.791849050856001</v>
      </c>
      <c r="L5" s="9">
        <v>69.699831711840005</v>
      </c>
      <c r="M5" s="9">
        <v>60.446906081475021</v>
      </c>
      <c r="N5" s="9">
        <v>57.42375038368273</v>
      </c>
      <c r="O5" s="9">
        <v>52.410211001229563</v>
      </c>
      <c r="P5" s="9">
        <v>58.085951816199241</v>
      </c>
      <c r="Q5" s="9">
        <v>62.811640378989182</v>
      </c>
      <c r="R5" s="9">
        <v>52.693244521173924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26.393659341788116</v>
      </c>
      <c r="D8" s="10">
        <v>31.257113667912002</v>
      </c>
      <c r="E8" s="10">
        <v>62.171704892879461</v>
      </c>
      <c r="F8" s="10">
        <v>34.593895380526</v>
      </c>
      <c r="G8" s="10">
        <v>30.105774064079448</v>
      </c>
      <c r="H8" s="10">
        <v>102.17067440764968</v>
      </c>
      <c r="I8" s="10">
        <v>154.49302894053599</v>
      </c>
      <c r="J8" s="10">
        <v>90.704679904079995</v>
      </c>
      <c r="K8" s="10">
        <v>82.791849050856001</v>
      </c>
      <c r="L8" s="10">
        <v>69.699831711840005</v>
      </c>
      <c r="M8" s="10">
        <v>60.446906081475021</v>
      </c>
      <c r="N8" s="10">
        <v>57.42375038368273</v>
      </c>
      <c r="O8" s="10">
        <v>52.410211001229563</v>
      </c>
      <c r="P8" s="10">
        <v>58.085951816199241</v>
      </c>
      <c r="Q8" s="10">
        <v>62.811640378989182</v>
      </c>
      <c r="R8" s="10">
        <v>52.693244521173924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487.93130638538281</v>
      </c>
      <c r="D11" s="9">
        <v>380.86324355772001</v>
      </c>
      <c r="E11" s="9">
        <v>180.07085575800002</v>
      </c>
      <c r="F11" s="9">
        <v>73.311647582160006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487.93130638538281</v>
      </c>
      <c r="D12" s="10">
        <v>380.86324355772001</v>
      </c>
      <c r="E12" s="10">
        <v>180.07085575800002</v>
      </c>
      <c r="F12" s="10">
        <v>73.311647582160006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120.04738921208529</v>
      </c>
      <c r="D21" s="79">
        <v>238.55661547689601</v>
      </c>
      <c r="E21" s="79">
        <v>235.60988459335204</v>
      </c>
      <c r="F21" s="79">
        <v>140.905687077756</v>
      </c>
      <c r="G21" s="79">
        <v>156.93739653589202</v>
      </c>
      <c r="H21" s="79">
        <v>160.205825460516</v>
      </c>
      <c r="I21" s="79">
        <v>156.66718753957855</v>
      </c>
      <c r="J21" s="79">
        <v>141.03685294848674</v>
      </c>
      <c r="K21" s="79">
        <v>12.72156136195745</v>
      </c>
      <c r="L21" s="79">
        <v>3.102108558123605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120.04738921208529</v>
      </c>
      <c r="D30" s="8">
        <v>238.55661547689601</v>
      </c>
      <c r="E30" s="8">
        <v>235.60988459335204</v>
      </c>
      <c r="F30" s="8">
        <v>140.905687077756</v>
      </c>
      <c r="G30" s="8">
        <v>156.93739653589202</v>
      </c>
      <c r="H30" s="8">
        <v>160.205825460516</v>
      </c>
      <c r="I30" s="8">
        <v>156.66718753957855</v>
      </c>
      <c r="J30" s="8">
        <v>141.03685294848674</v>
      </c>
      <c r="K30" s="8">
        <v>12.72156136195745</v>
      </c>
      <c r="L30" s="8">
        <v>3.102108558123605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92.182850323857906</v>
      </c>
      <c r="D43" s="9">
        <v>130.30872516324001</v>
      </c>
      <c r="E43" s="9">
        <v>130.29643958479201</v>
      </c>
      <c r="F43" s="9">
        <v>66.702035224187995</v>
      </c>
      <c r="G43" s="9">
        <v>85.779925296156009</v>
      </c>
      <c r="H43" s="9">
        <v>88.996228806037777</v>
      </c>
      <c r="I43" s="9">
        <v>69.813854353146539</v>
      </c>
      <c r="J43" s="9">
        <v>63.602501673678745</v>
      </c>
      <c r="K43" s="9">
        <v>12.72156136195745</v>
      </c>
      <c r="L43" s="9">
        <v>3.102108558123605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27.864538888227383</v>
      </c>
      <c r="D44" s="9">
        <v>108.24789031365601</v>
      </c>
      <c r="E44" s="9">
        <v>105.31344500856002</v>
      </c>
      <c r="F44" s="9">
        <v>74.203651853568019</v>
      </c>
      <c r="G44" s="9">
        <v>71.157471239736012</v>
      </c>
      <c r="H44" s="9">
        <v>71.209596654478233</v>
      </c>
      <c r="I44" s="9">
        <v>86.853333186432025</v>
      </c>
      <c r="J44" s="9">
        <v>77.434351274808009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993.88874994470677</v>
      </c>
      <c r="D52" s="79">
        <v>1029.3375477722041</v>
      </c>
      <c r="E52" s="79">
        <v>955.16413470482416</v>
      </c>
      <c r="F52" s="79">
        <v>869.06342420330418</v>
      </c>
      <c r="G52" s="79">
        <v>581.61465175453213</v>
      </c>
      <c r="H52" s="79">
        <v>575.82393335951247</v>
      </c>
      <c r="I52" s="79">
        <v>564.70349361016804</v>
      </c>
      <c r="J52" s="79">
        <v>520.49433695688003</v>
      </c>
      <c r="K52" s="79">
        <v>422.82705692660409</v>
      </c>
      <c r="L52" s="79">
        <v>296.84867272632005</v>
      </c>
      <c r="M52" s="79">
        <v>337.37760538444365</v>
      </c>
      <c r="N52" s="79">
        <v>334.46353596618241</v>
      </c>
      <c r="O52" s="79">
        <v>343.62649950069914</v>
      </c>
      <c r="P52" s="79">
        <v>350.73774377000547</v>
      </c>
      <c r="Q52" s="79">
        <v>362.27684661308672</v>
      </c>
      <c r="R52" s="79">
        <v>358.36583190209382</v>
      </c>
    </row>
    <row r="53" spans="1:18" ht="11.25" customHeight="1" x14ac:dyDescent="0.25">
      <c r="A53" s="56" t="s">
        <v>143</v>
      </c>
      <c r="B53" s="57" t="s">
        <v>142</v>
      </c>
      <c r="C53" s="8">
        <v>993.88874994470677</v>
      </c>
      <c r="D53" s="8">
        <v>1029.3375477722041</v>
      </c>
      <c r="E53" s="8">
        <v>955.16413470482416</v>
      </c>
      <c r="F53" s="8">
        <v>869.06342420330418</v>
      </c>
      <c r="G53" s="8">
        <v>581.61465175453213</v>
      </c>
      <c r="H53" s="8">
        <v>575.82393335951247</v>
      </c>
      <c r="I53" s="8">
        <v>564.70349361016804</v>
      </c>
      <c r="J53" s="8">
        <v>520.49433695688003</v>
      </c>
      <c r="K53" s="8">
        <v>422.82705692660409</v>
      </c>
      <c r="L53" s="8">
        <v>296.84867272632005</v>
      </c>
      <c r="M53" s="8">
        <v>337.37760538444365</v>
      </c>
      <c r="N53" s="8">
        <v>334.46353596618241</v>
      </c>
      <c r="O53" s="8">
        <v>343.62649950069914</v>
      </c>
      <c r="P53" s="8">
        <v>350.73774377000547</v>
      </c>
      <c r="Q53" s="8">
        <v>362.27684661308672</v>
      </c>
      <c r="R53" s="8">
        <v>358.36583190209382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108.16771702398185</v>
      </c>
      <c r="D2" s="78">
        <v>113.30499264430134</v>
      </c>
      <c r="E2" s="78">
        <v>85.606877475399614</v>
      </c>
      <c r="F2" s="78">
        <v>10.483874418135443</v>
      </c>
      <c r="G2" s="78">
        <v>8.6189399014810988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55.078008975900566</v>
      </c>
      <c r="D3" s="79">
        <v>46.636840991362213</v>
      </c>
      <c r="E3" s="79">
        <v>30.235751498725655</v>
      </c>
      <c r="F3" s="79">
        <v>3.0852761701287421</v>
      </c>
      <c r="G3" s="79">
        <v>1.1265832496091732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55.078008975900566</v>
      </c>
      <c r="D4" s="8">
        <v>46.636840991362213</v>
      </c>
      <c r="E4" s="8">
        <v>30.235751498725655</v>
      </c>
      <c r="F4" s="8">
        <v>3.0852761701287421</v>
      </c>
      <c r="G4" s="8">
        <v>1.1265832496091732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2.8264430136665841</v>
      </c>
      <c r="D5" s="9">
        <v>3.5371536844059643</v>
      </c>
      <c r="E5" s="9">
        <v>7.7600245569662434</v>
      </c>
      <c r="F5" s="9">
        <v>0.98912176445256128</v>
      </c>
      <c r="G5" s="9">
        <v>1.1265832496091732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2.8264430136665841</v>
      </c>
      <c r="D8" s="10">
        <v>3.5371536844059643</v>
      </c>
      <c r="E8" s="10">
        <v>7.7600245569662434</v>
      </c>
      <c r="F8" s="10">
        <v>0.98912176445256128</v>
      </c>
      <c r="G8" s="10">
        <v>1.1265832496091732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52.251565962233983</v>
      </c>
      <c r="D11" s="9">
        <v>43.099687306956248</v>
      </c>
      <c r="E11" s="9">
        <v>22.475726941759412</v>
      </c>
      <c r="F11" s="9">
        <v>2.0961544056761809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52.251565962233983</v>
      </c>
      <c r="D12" s="10">
        <v>43.099687306956248</v>
      </c>
      <c r="E12" s="10">
        <v>22.475726941759412</v>
      </c>
      <c r="F12" s="10">
        <v>2.0961544056761809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17.40017746487079</v>
      </c>
      <c r="D21" s="79">
        <v>28.181567217812226</v>
      </c>
      <c r="E21" s="79">
        <v>25.599716621295769</v>
      </c>
      <c r="F21" s="79">
        <v>3.6705826926859197</v>
      </c>
      <c r="G21" s="79">
        <v>3.0217929413815292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17.40017746487079</v>
      </c>
      <c r="D30" s="8">
        <v>28.181567217812226</v>
      </c>
      <c r="E30" s="8">
        <v>25.599716621295769</v>
      </c>
      <c r="F30" s="8">
        <v>3.6705826926859197</v>
      </c>
      <c r="G30" s="8">
        <v>3.0217929413815292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2.5653343802009214</v>
      </c>
      <c r="D43" s="9">
        <v>2.8782877844541512</v>
      </c>
      <c r="E43" s="9">
        <v>2.2509483655543274</v>
      </c>
      <c r="F43" s="9">
        <v>0.26268105789953683</v>
      </c>
      <c r="G43" s="9">
        <v>0.3590208428264775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14.834843084669869</v>
      </c>
      <c r="D44" s="9">
        <v>25.303279433358075</v>
      </c>
      <c r="E44" s="9">
        <v>23.34876825574144</v>
      </c>
      <c r="F44" s="9">
        <v>3.4079016347863829</v>
      </c>
      <c r="G44" s="9">
        <v>2.6627720985550516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35.689530583210505</v>
      </c>
      <c r="D52" s="79">
        <v>38.486584435126908</v>
      </c>
      <c r="E52" s="79">
        <v>29.771409355378186</v>
      </c>
      <c r="F52" s="79">
        <v>3.7280155553207814</v>
      </c>
      <c r="G52" s="79">
        <v>4.4705637104903957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35.689530583210505</v>
      </c>
      <c r="D53" s="8">
        <v>38.486584435126908</v>
      </c>
      <c r="E53" s="8">
        <v>29.771409355378186</v>
      </c>
      <c r="F53" s="8">
        <v>3.7280155553207814</v>
      </c>
      <c r="G53" s="8">
        <v>4.4705637104903957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258.02456257385342</v>
      </c>
      <c r="D2" s="78">
        <v>291.19299456436727</v>
      </c>
      <c r="E2" s="78">
        <v>255.211024383693</v>
      </c>
      <c r="F2" s="78">
        <v>286.9334665350367</v>
      </c>
      <c r="G2" s="78">
        <v>243.53126004286094</v>
      </c>
      <c r="H2" s="78">
        <v>243.30711615974377</v>
      </c>
      <c r="I2" s="78">
        <v>233.90676016017096</v>
      </c>
      <c r="J2" s="78">
        <v>231.62633735705859</v>
      </c>
      <c r="K2" s="78">
        <v>131.46910710540175</v>
      </c>
      <c r="L2" s="78">
        <v>71.370031530560567</v>
      </c>
      <c r="M2" s="78">
        <v>58.1999223825173</v>
      </c>
      <c r="N2" s="78">
        <v>62.930114345100719</v>
      </c>
      <c r="O2" s="78">
        <v>21.35352380970037</v>
      </c>
      <c r="P2" s="78">
        <v>17.550990002987469</v>
      </c>
      <c r="Q2" s="78">
        <v>18.443360173932032</v>
      </c>
      <c r="R2" s="78">
        <v>15.914754954604231</v>
      </c>
    </row>
    <row r="3" spans="1:18" ht="11.25" customHeight="1" x14ac:dyDescent="0.25">
      <c r="A3" s="53" t="s">
        <v>242</v>
      </c>
      <c r="B3" s="54" t="s">
        <v>241</v>
      </c>
      <c r="C3" s="79">
        <v>83.81256896810099</v>
      </c>
      <c r="D3" s="79">
        <v>75.496727099879976</v>
      </c>
      <c r="E3" s="79">
        <v>56.131257235783025</v>
      </c>
      <c r="F3" s="79">
        <v>52.734746379782671</v>
      </c>
      <c r="G3" s="79">
        <v>20.205596929080084</v>
      </c>
      <c r="H3" s="79">
        <v>48.253989238751814</v>
      </c>
      <c r="I3" s="79">
        <v>51.856669982647091</v>
      </c>
      <c r="J3" s="79">
        <v>42.510116701939467</v>
      </c>
      <c r="K3" s="79">
        <v>54.381519524373743</v>
      </c>
      <c r="L3" s="79">
        <v>40.201711820694769</v>
      </c>
      <c r="M3" s="79">
        <v>30.23808218273799</v>
      </c>
      <c r="N3" s="79">
        <v>30.786661520924177</v>
      </c>
      <c r="O3" s="79">
        <v>13.022993512286087</v>
      </c>
      <c r="P3" s="79">
        <v>11.487884665977361</v>
      </c>
      <c r="Q3" s="79">
        <v>12.327669439872587</v>
      </c>
      <c r="R3" s="79">
        <v>9.928607799217529</v>
      </c>
    </row>
    <row r="4" spans="1:18" ht="11.25" customHeight="1" x14ac:dyDescent="0.25">
      <c r="A4" s="56" t="s">
        <v>240</v>
      </c>
      <c r="B4" s="57" t="s">
        <v>239</v>
      </c>
      <c r="C4" s="8">
        <v>83.81256896810099</v>
      </c>
      <c r="D4" s="8">
        <v>75.496727099879976</v>
      </c>
      <c r="E4" s="8">
        <v>56.131257235783025</v>
      </c>
      <c r="F4" s="8">
        <v>52.734746379782671</v>
      </c>
      <c r="G4" s="8">
        <v>20.205596929080084</v>
      </c>
      <c r="H4" s="8">
        <v>48.253989238751814</v>
      </c>
      <c r="I4" s="8">
        <v>51.856669982647091</v>
      </c>
      <c r="J4" s="8">
        <v>42.510116701939467</v>
      </c>
      <c r="K4" s="8">
        <v>54.381519524373743</v>
      </c>
      <c r="L4" s="8">
        <v>40.201711820694769</v>
      </c>
      <c r="M4" s="8">
        <v>30.23808218273799</v>
      </c>
      <c r="N4" s="8">
        <v>30.786661520924177</v>
      </c>
      <c r="O4" s="8">
        <v>13.022993512286087</v>
      </c>
      <c r="P4" s="8">
        <v>11.487884665977361</v>
      </c>
      <c r="Q4" s="8">
        <v>12.327669439872587</v>
      </c>
      <c r="R4" s="8">
        <v>9.928607799217529</v>
      </c>
    </row>
    <row r="5" spans="1:18" ht="11.25" customHeight="1" x14ac:dyDescent="0.25">
      <c r="A5" s="59" t="s">
        <v>238</v>
      </c>
      <c r="B5" s="60" t="s">
        <v>237</v>
      </c>
      <c r="C5" s="9">
        <v>4.3010169470902593</v>
      </c>
      <c r="D5" s="9">
        <v>5.7260209041901495</v>
      </c>
      <c r="E5" s="9">
        <v>14.4061223211675</v>
      </c>
      <c r="F5" s="9">
        <v>16.906455860303872</v>
      </c>
      <c r="G5" s="9">
        <v>20.205596929080084</v>
      </c>
      <c r="H5" s="9">
        <v>48.253989238751814</v>
      </c>
      <c r="I5" s="9">
        <v>51.856669982647091</v>
      </c>
      <c r="J5" s="9">
        <v>42.510116701939467</v>
      </c>
      <c r="K5" s="9">
        <v>54.381519524373743</v>
      </c>
      <c r="L5" s="9">
        <v>40.201711820694769</v>
      </c>
      <c r="M5" s="9">
        <v>30.23808218273799</v>
      </c>
      <c r="N5" s="9">
        <v>30.786661520924177</v>
      </c>
      <c r="O5" s="9">
        <v>13.022993512286087</v>
      </c>
      <c r="P5" s="9">
        <v>11.487884665977361</v>
      </c>
      <c r="Q5" s="9">
        <v>12.327669439872587</v>
      </c>
      <c r="R5" s="9">
        <v>9.928607799217529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4.3010169470902593</v>
      </c>
      <c r="D8" s="10">
        <v>5.7260209041901495</v>
      </c>
      <c r="E8" s="10">
        <v>14.4061223211675</v>
      </c>
      <c r="F8" s="10">
        <v>16.906455860303872</v>
      </c>
      <c r="G8" s="10">
        <v>20.205596929080084</v>
      </c>
      <c r="H8" s="10">
        <v>48.253989238751814</v>
      </c>
      <c r="I8" s="10">
        <v>51.856669982647091</v>
      </c>
      <c r="J8" s="10">
        <v>42.510116701939467</v>
      </c>
      <c r="K8" s="10">
        <v>54.381519524373743</v>
      </c>
      <c r="L8" s="10">
        <v>40.201711820694769</v>
      </c>
      <c r="M8" s="10">
        <v>30.23808218273799</v>
      </c>
      <c r="N8" s="10">
        <v>30.786661520924177</v>
      </c>
      <c r="O8" s="10">
        <v>13.022993512286087</v>
      </c>
      <c r="P8" s="10">
        <v>11.487884665977361</v>
      </c>
      <c r="Q8" s="10">
        <v>12.327669439872587</v>
      </c>
      <c r="R8" s="10">
        <v>9.928607799217529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79.511552021010729</v>
      </c>
      <c r="D11" s="9">
        <v>69.770706195689826</v>
      </c>
      <c r="E11" s="9">
        <v>41.725134914615523</v>
      </c>
      <c r="F11" s="9">
        <v>35.828290519478799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79.511552021010729</v>
      </c>
      <c r="D12" s="10">
        <v>69.770706195689826</v>
      </c>
      <c r="E12" s="10">
        <v>41.725134914615523</v>
      </c>
      <c r="F12" s="10">
        <v>35.828290519478799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19.27280299808039</v>
      </c>
      <c r="D21" s="79">
        <v>42.733935449165493</v>
      </c>
      <c r="E21" s="79">
        <v>46.314325709430577</v>
      </c>
      <c r="F21" s="79">
        <v>51.429608605463855</v>
      </c>
      <c r="G21" s="79">
        <v>70.468833482309535</v>
      </c>
      <c r="H21" s="79">
        <v>56.130890482822402</v>
      </c>
      <c r="I21" s="79">
        <v>46.785527524390929</v>
      </c>
      <c r="J21" s="79">
        <v>53.915451568232321</v>
      </c>
      <c r="K21" s="79">
        <v>2.3803755830849127</v>
      </c>
      <c r="L21" s="79">
        <v>0.43973639720910906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19.27280299808039</v>
      </c>
      <c r="D30" s="8">
        <v>42.733935449165493</v>
      </c>
      <c r="E30" s="8">
        <v>46.314325709430577</v>
      </c>
      <c r="F30" s="8">
        <v>51.429608605463855</v>
      </c>
      <c r="G30" s="8">
        <v>70.468833482309535</v>
      </c>
      <c r="H30" s="8">
        <v>56.130890482822402</v>
      </c>
      <c r="I30" s="8">
        <v>46.785527524390929</v>
      </c>
      <c r="J30" s="8">
        <v>53.915451568232321</v>
      </c>
      <c r="K30" s="8">
        <v>2.3803755830849127</v>
      </c>
      <c r="L30" s="8">
        <v>0.43973639720910906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14.607693835272762</v>
      </c>
      <c r="D43" s="9">
        <v>22.360611005948826</v>
      </c>
      <c r="E43" s="9">
        <v>21.243043583490586</v>
      </c>
      <c r="F43" s="9">
        <v>14.171844411269397</v>
      </c>
      <c r="G43" s="9">
        <v>22.711244545966807</v>
      </c>
      <c r="H43" s="9">
        <v>21.578039110754233</v>
      </c>
      <c r="I43" s="9">
        <v>16.83388593137127</v>
      </c>
      <c r="J43" s="9">
        <v>16.630406725882004</v>
      </c>
      <c r="K43" s="9">
        <v>2.3803755830849127</v>
      </c>
      <c r="L43" s="9">
        <v>0.43973639720910906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4.6651091628076271</v>
      </c>
      <c r="D44" s="9">
        <v>20.373324443216667</v>
      </c>
      <c r="E44" s="9">
        <v>25.071282125939987</v>
      </c>
      <c r="F44" s="9">
        <v>37.257764194194458</v>
      </c>
      <c r="G44" s="9">
        <v>47.757588936342728</v>
      </c>
      <c r="H44" s="9">
        <v>34.552851372068169</v>
      </c>
      <c r="I44" s="9">
        <v>29.951641593019655</v>
      </c>
      <c r="J44" s="9">
        <v>37.285044842350317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154.93919060767203</v>
      </c>
      <c r="D52" s="79">
        <v>172.96233201532181</v>
      </c>
      <c r="E52" s="79">
        <v>152.7654414384794</v>
      </c>
      <c r="F52" s="79">
        <v>182.76911154979018</v>
      </c>
      <c r="G52" s="79">
        <v>152.85682963147133</v>
      </c>
      <c r="H52" s="79">
        <v>138.92223643816956</v>
      </c>
      <c r="I52" s="79">
        <v>135.26456265313294</v>
      </c>
      <c r="J52" s="79">
        <v>135.20076908688679</v>
      </c>
      <c r="K52" s="79">
        <v>74.707211997943105</v>
      </c>
      <c r="L52" s="79">
        <v>30.728583312656696</v>
      </c>
      <c r="M52" s="79">
        <v>27.96184019977931</v>
      </c>
      <c r="N52" s="79">
        <v>32.143452824176542</v>
      </c>
      <c r="O52" s="79">
        <v>8.330530297414283</v>
      </c>
      <c r="P52" s="79">
        <v>6.0631053370101071</v>
      </c>
      <c r="Q52" s="79">
        <v>6.115690734059446</v>
      </c>
      <c r="R52" s="79">
        <v>5.9861471553867007</v>
      </c>
    </row>
    <row r="53" spans="1:18" ht="11.25" customHeight="1" x14ac:dyDescent="0.25">
      <c r="A53" s="56" t="s">
        <v>143</v>
      </c>
      <c r="B53" s="57" t="s">
        <v>142</v>
      </c>
      <c r="C53" s="8">
        <v>154.93919060767203</v>
      </c>
      <c r="D53" s="8">
        <v>172.96233201532181</v>
      </c>
      <c r="E53" s="8">
        <v>152.7654414384794</v>
      </c>
      <c r="F53" s="8">
        <v>182.76911154979018</v>
      </c>
      <c r="G53" s="8">
        <v>152.85682963147133</v>
      </c>
      <c r="H53" s="8">
        <v>138.92223643816956</v>
      </c>
      <c r="I53" s="8">
        <v>135.26456265313294</v>
      </c>
      <c r="J53" s="8">
        <v>135.20076908688679</v>
      </c>
      <c r="K53" s="8">
        <v>74.707211997943105</v>
      </c>
      <c r="L53" s="8">
        <v>30.728583312656696</v>
      </c>
      <c r="M53" s="8">
        <v>27.96184019977931</v>
      </c>
      <c r="N53" s="8">
        <v>32.143452824176542</v>
      </c>
      <c r="O53" s="8">
        <v>8.330530297414283</v>
      </c>
      <c r="P53" s="8">
        <v>6.0631053370101071</v>
      </c>
      <c r="Q53" s="8">
        <v>6.115690734059446</v>
      </c>
      <c r="R53" s="8">
        <v>5.9861471553867007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121.57884184532463</v>
      </c>
      <c r="D2" s="78">
        <v>111.42782237309663</v>
      </c>
      <c r="E2" s="78">
        <v>80.058923017328027</v>
      </c>
      <c r="F2" s="78">
        <v>90.969252545220257</v>
      </c>
      <c r="G2" s="78">
        <v>69.717993533754978</v>
      </c>
      <c r="H2" s="78">
        <v>75.23240536181099</v>
      </c>
      <c r="I2" s="78">
        <v>73.537782311939281</v>
      </c>
      <c r="J2" s="78">
        <v>68.485030157150646</v>
      </c>
      <c r="K2" s="78">
        <v>42.672628994180997</v>
      </c>
      <c r="L2" s="78">
        <v>37.069732809088137</v>
      </c>
      <c r="M2" s="78">
        <v>44.379526479207669</v>
      </c>
      <c r="N2" s="78">
        <v>40.647204139978498</v>
      </c>
      <c r="O2" s="78">
        <v>48.567274764453735</v>
      </c>
      <c r="P2" s="78">
        <v>53.81535645413831</v>
      </c>
      <c r="Q2" s="78">
        <v>57.458740808508267</v>
      </c>
      <c r="R2" s="78">
        <v>50.108137953309338</v>
      </c>
    </row>
    <row r="3" spans="1:18" ht="11.25" customHeight="1" x14ac:dyDescent="0.25">
      <c r="A3" s="53" t="s">
        <v>242</v>
      </c>
      <c r="B3" s="54" t="s">
        <v>241</v>
      </c>
      <c r="C3" s="79">
        <v>28.026601094088779</v>
      </c>
      <c r="D3" s="79">
        <v>19.693884135911265</v>
      </c>
      <c r="E3" s="79">
        <v>11.945694971862764</v>
      </c>
      <c r="F3" s="79">
        <v>11.302770569658261</v>
      </c>
      <c r="G3" s="79">
        <v>4.1271870963244064</v>
      </c>
      <c r="H3" s="79">
        <v>9.9481158147979709</v>
      </c>
      <c r="I3" s="79">
        <v>10.870280801329837</v>
      </c>
      <c r="J3" s="79">
        <v>8.3617678227154144</v>
      </c>
      <c r="K3" s="79">
        <v>12.660642838836372</v>
      </c>
      <c r="L3" s="79">
        <v>14.975060496750498</v>
      </c>
      <c r="M3" s="79">
        <v>16.162552339679046</v>
      </c>
      <c r="N3" s="79">
        <v>13.886243303080386</v>
      </c>
      <c r="O3" s="79">
        <v>20.766129107542596</v>
      </c>
      <c r="P3" s="79">
        <v>25.125741477791557</v>
      </c>
      <c r="Q3" s="79">
        <v>27.534257663683107</v>
      </c>
      <c r="R3" s="79">
        <v>22.175874095155379</v>
      </c>
    </row>
    <row r="4" spans="1:18" ht="11.25" customHeight="1" x14ac:dyDescent="0.25">
      <c r="A4" s="56" t="s">
        <v>240</v>
      </c>
      <c r="B4" s="57" t="s">
        <v>239</v>
      </c>
      <c r="C4" s="8">
        <v>28.026601094088779</v>
      </c>
      <c r="D4" s="8">
        <v>19.693884135911265</v>
      </c>
      <c r="E4" s="8">
        <v>11.945694971862764</v>
      </c>
      <c r="F4" s="8">
        <v>11.302770569658261</v>
      </c>
      <c r="G4" s="8">
        <v>4.1271870963244064</v>
      </c>
      <c r="H4" s="8">
        <v>9.9481158147979709</v>
      </c>
      <c r="I4" s="8">
        <v>10.870280801329837</v>
      </c>
      <c r="J4" s="8">
        <v>8.3617678227154144</v>
      </c>
      <c r="K4" s="8">
        <v>12.660642838836372</v>
      </c>
      <c r="L4" s="8">
        <v>14.975060496750498</v>
      </c>
      <c r="M4" s="8">
        <v>16.162552339679046</v>
      </c>
      <c r="N4" s="8">
        <v>13.886243303080386</v>
      </c>
      <c r="O4" s="8">
        <v>20.766129107542596</v>
      </c>
      <c r="P4" s="8">
        <v>25.125741477791557</v>
      </c>
      <c r="Q4" s="8">
        <v>27.534257663683107</v>
      </c>
      <c r="R4" s="8">
        <v>22.175874095155379</v>
      </c>
    </row>
    <row r="5" spans="1:18" ht="11.25" customHeight="1" x14ac:dyDescent="0.25">
      <c r="A5" s="59" t="s">
        <v>238</v>
      </c>
      <c r="B5" s="60" t="s">
        <v>237</v>
      </c>
      <c r="C5" s="9">
        <v>1.4382435446035882</v>
      </c>
      <c r="D5" s="9">
        <v>1.4936752436663701</v>
      </c>
      <c r="E5" s="9">
        <v>3.0658700953932039</v>
      </c>
      <c r="F5" s="9">
        <v>3.6236031241885067</v>
      </c>
      <c r="G5" s="9">
        <v>4.1271870963244064</v>
      </c>
      <c r="H5" s="9">
        <v>9.9481158147979709</v>
      </c>
      <c r="I5" s="9">
        <v>10.870280801329837</v>
      </c>
      <c r="J5" s="9">
        <v>8.3617678227154144</v>
      </c>
      <c r="K5" s="9">
        <v>12.660642838836372</v>
      </c>
      <c r="L5" s="9">
        <v>14.975060496750498</v>
      </c>
      <c r="M5" s="9">
        <v>16.162552339679046</v>
      </c>
      <c r="N5" s="9">
        <v>13.886243303080386</v>
      </c>
      <c r="O5" s="9">
        <v>20.766129107542596</v>
      </c>
      <c r="P5" s="9">
        <v>25.125741477791557</v>
      </c>
      <c r="Q5" s="9">
        <v>27.534257663683107</v>
      </c>
      <c r="R5" s="9">
        <v>22.175874095155379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1.4382435446035882</v>
      </c>
      <c r="D8" s="10">
        <v>1.4936752436663701</v>
      </c>
      <c r="E8" s="10">
        <v>3.0658700953932039</v>
      </c>
      <c r="F8" s="10">
        <v>3.6236031241885067</v>
      </c>
      <c r="G8" s="10">
        <v>4.1271870963244064</v>
      </c>
      <c r="H8" s="10">
        <v>9.9481158147979709</v>
      </c>
      <c r="I8" s="10">
        <v>10.870280801329837</v>
      </c>
      <c r="J8" s="10">
        <v>8.3617678227154144</v>
      </c>
      <c r="K8" s="10">
        <v>12.660642838836372</v>
      </c>
      <c r="L8" s="10">
        <v>14.975060496750498</v>
      </c>
      <c r="M8" s="10">
        <v>16.162552339679046</v>
      </c>
      <c r="N8" s="10">
        <v>13.886243303080386</v>
      </c>
      <c r="O8" s="10">
        <v>20.766129107542596</v>
      </c>
      <c r="P8" s="10">
        <v>25.125741477791557</v>
      </c>
      <c r="Q8" s="10">
        <v>27.534257663683107</v>
      </c>
      <c r="R8" s="10">
        <v>22.175874095155379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26.588357549485192</v>
      </c>
      <c r="D11" s="9">
        <v>18.200208892244895</v>
      </c>
      <c r="E11" s="9">
        <v>8.8798248764695611</v>
      </c>
      <c r="F11" s="9">
        <v>7.679167445469754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26.588357549485192</v>
      </c>
      <c r="D12" s="10">
        <v>18.200208892244895</v>
      </c>
      <c r="E12" s="10">
        <v>8.8798248764695611</v>
      </c>
      <c r="F12" s="10">
        <v>7.679167445469754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13.864324069280073</v>
      </c>
      <c r="D21" s="79">
        <v>23.256248116656881</v>
      </c>
      <c r="E21" s="79">
        <v>18.778400491287009</v>
      </c>
      <c r="F21" s="79">
        <v>20.204904382083296</v>
      </c>
      <c r="G21" s="79">
        <v>16.942994487107455</v>
      </c>
      <c r="H21" s="79">
        <v>21.036829473255466</v>
      </c>
      <c r="I21" s="79">
        <v>18.741558490771094</v>
      </c>
      <c r="J21" s="79">
        <v>18.936738647684756</v>
      </c>
      <c r="K21" s="79">
        <v>0.8740942876390172</v>
      </c>
      <c r="L21" s="79">
        <v>0.23423868326434377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13.864324069280073</v>
      </c>
      <c r="D30" s="8">
        <v>23.256248116656881</v>
      </c>
      <c r="E30" s="8">
        <v>18.778400491287009</v>
      </c>
      <c r="F30" s="8">
        <v>20.204904382083296</v>
      </c>
      <c r="G30" s="8">
        <v>16.942994487107455</v>
      </c>
      <c r="H30" s="8">
        <v>21.036829473255466</v>
      </c>
      <c r="I30" s="8">
        <v>18.741558490771094</v>
      </c>
      <c r="J30" s="8">
        <v>18.936738647684756</v>
      </c>
      <c r="K30" s="8">
        <v>0.8740942876390172</v>
      </c>
      <c r="L30" s="8">
        <v>0.23423868326434377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7.4462093279335777</v>
      </c>
      <c r="D43" s="9">
        <v>8.7982673206408659</v>
      </c>
      <c r="E43" s="9">
        <v>6.8214936424930421</v>
      </c>
      <c r="F43" s="9">
        <v>4.5595291693731941</v>
      </c>
      <c r="G43" s="9">
        <v>7.1880485925882827</v>
      </c>
      <c r="H43" s="9">
        <v>6.8300792227661393</v>
      </c>
      <c r="I43" s="9">
        <v>5.4217440547107314</v>
      </c>
      <c r="J43" s="9">
        <v>5.0241105745228483</v>
      </c>
      <c r="K43" s="9">
        <v>0.8740942876390172</v>
      </c>
      <c r="L43" s="9">
        <v>0.23423868326434377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6.4181147413464954</v>
      </c>
      <c r="D44" s="9">
        <v>14.457980796016015</v>
      </c>
      <c r="E44" s="9">
        <v>11.956906848793968</v>
      </c>
      <c r="F44" s="9">
        <v>15.645375212710102</v>
      </c>
      <c r="G44" s="9">
        <v>9.7549458945191709</v>
      </c>
      <c r="H44" s="9">
        <v>14.206750250489328</v>
      </c>
      <c r="I44" s="9">
        <v>13.319814436060362</v>
      </c>
      <c r="J44" s="9">
        <v>13.912628073161907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79.687916681955784</v>
      </c>
      <c r="D52" s="79">
        <v>68.477690120528479</v>
      </c>
      <c r="E52" s="79">
        <v>49.334827554178261</v>
      </c>
      <c r="F52" s="79">
        <v>59.461577593478701</v>
      </c>
      <c r="G52" s="79">
        <v>48.647811950323117</v>
      </c>
      <c r="H52" s="79">
        <v>44.247460073757551</v>
      </c>
      <c r="I52" s="79">
        <v>43.92594301983835</v>
      </c>
      <c r="J52" s="79">
        <v>41.186523686750476</v>
      </c>
      <c r="K52" s="79">
        <v>29.137891867705605</v>
      </c>
      <c r="L52" s="79">
        <v>21.860433629073292</v>
      </c>
      <c r="M52" s="79">
        <v>28.216974139528624</v>
      </c>
      <c r="N52" s="79">
        <v>26.760960836898111</v>
      </c>
      <c r="O52" s="79">
        <v>27.801145656911139</v>
      </c>
      <c r="P52" s="79">
        <v>28.689614976346757</v>
      </c>
      <c r="Q52" s="79">
        <v>29.924483144825157</v>
      </c>
      <c r="R52" s="79">
        <v>27.932263858153956</v>
      </c>
    </row>
    <row r="53" spans="1:18" ht="11.25" customHeight="1" x14ac:dyDescent="0.25">
      <c r="A53" s="56" t="s">
        <v>143</v>
      </c>
      <c r="B53" s="57" t="s">
        <v>142</v>
      </c>
      <c r="C53" s="8">
        <v>79.687916681955784</v>
      </c>
      <c r="D53" s="8">
        <v>68.477690120528479</v>
      </c>
      <c r="E53" s="8">
        <v>49.334827554178261</v>
      </c>
      <c r="F53" s="8">
        <v>59.461577593478701</v>
      </c>
      <c r="G53" s="8">
        <v>48.647811950323117</v>
      </c>
      <c r="H53" s="8">
        <v>44.247460073757551</v>
      </c>
      <c r="I53" s="8">
        <v>43.92594301983835</v>
      </c>
      <c r="J53" s="8">
        <v>41.186523686750476</v>
      </c>
      <c r="K53" s="8">
        <v>29.137891867705605</v>
      </c>
      <c r="L53" s="8">
        <v>21.860433629073292</v>
      </c>
      <c r="M53" s="8">
        <v>28.216974139528624</v>
      </c>
      <c r="N53" s="8">
        <v>26.760960836898111</v>
      </c>
      <c r="O53" s="8">
        <v>27.801145656911139</v>
      </c>
      <c r="P53" s="8">
        <v>28.689614976346757</v>
      </c>
      <c r="Q53" s="8">
        <v>29.924483144825157</v>
      </c>
      <c r="R53" s="8">
        <v>27.932263858153956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1140.4899834408029</v>
      </c>
      <c r="D2" s="78">
        <v>1164.0887108929669</v>
      </c>
      <c r="E2" s="78">
        <v>1012.1397550726349</v>
      </c>
      <c r="F2" s="78">
        <v>729.48806074535378</v>
      </c>
      <c r="G2" s="78">
        <v>446.7896288764066</v>
      </c>
      <c r="H2" s="78">
        <v>519.66091170612344</v>
      </c>
      <c r="I2" s="78">
        <v>568.41916761817242</v>
      </c>
      <c r="J2" s="78">
        <v>452.12450229523756</v>
      </c>
      <c r="K2" s="78">
        <v>344.19873123983473</v>
      </c>
      <c r="L2" s="78">
        <v>261.21084865663494</v>
      </c>
      <c r="M2" s="78">
        <v>295.24506260419366</v>
      </c>
      <c r="N2" s="78">
        <v>288.30996786478596</v>
      </c>
      <c r="O2" s="78">
        <v>326.11591192777462</v>
      </c>
      <c r="P2" s="78">
        <v>337.45734912907892</v>
      </c>
      <c r="Q2" s="78">
        <v>349.18638600963567</v>
      </c>
      <c r="R2" s="78">
        <v>345.0361835153542</v>
      </c>
    </row>
    <row r="3" spans="1:18" ht="11.25" customHeight="1" x14ac:dyDescent="0.25">
      <c r="A3" s="53" t="s">
        <v>242</v>
      </c>
      <c r="B3" s="54" t="s">
        <v>241</v>
      </c>
      <c r="C3" s="79">
        <v>347.40778668908064</v>
      </c>
      <c r="D3" s="79">
        <v>270.29290499847849</v>
      </c>
      <c r="E3" s="79">
        <v>143.929856944508</v>
      </c>
      <c r="F3" s="79">
        <v>40.782749843116321</v>
      </c>
      <c r="G3" s="79">
        <v>4.6464067890657823</v>
      </c>
      <c r="H3" s="79">
        <v>43.968569354099898</v>
      </c>
      <c r="I3" s="79">
        <v>91.766078156559061</v>
      </c>
      <c r="J3" s="79">
        <v>39.832795379425114</v>
      </c>
      <c r="K3" s="79">
        <v>15.749686687645879</v>
      </c>
      <c r="L3" s="79">
        <v>14.523059394394739</v>
      </c>
      <c r="M3" s="79">
        <v>14.046271559057987</v>
      </c>
      <c r="N3" s="79">
        <v>12.75084555967816</v>
      </c>
      <c r="O3" s="79">
        <v>18.621088381400885</v>
      </c>
      <c r="P3" s="79">
        <v>21.472325672430323</v>
      </c>
      <c r="Q3" s="79">
        <v>22.949713275433488</v>
      </c>
      <c r="R3" s="79">
        <v>20.588762626801017</v>
      </c>
    </row>
    <row r="4" spans="1:18" ht="11.25" customHeight="1" x14ac:dyDescent="0.25">
      <c r="A4" s="56" t="s">
        <v>240</v>
      </c>
      <c r="B4" s="57" t="s">
        <v>239</v>
      </c>
      <c r="C4" s="8">
        <v>347.40778668908064</v>
      </c>
      <c r="D4" s="8">
        <v>270.29290499847849</v>
      </c>
      <c r="E4" s="8">
        <v>143.929856944508</v>
      </c>
      <c r="F4" s="8">
        <v>40.782749843116321</v>
      </c>
      <c r="G4" s="8">
        <v>4.6464067890657823</v>
      </c>
      <c r="H4" s="8">
        <v>43.968569354099898</v>
      </c>
      <c r="I4" s="8">
        <v>91.766078156559061</v>
      </c>
      <c r="J4" s="8">
        <v>39.832795379425114</v>
      </c>
      <c r="K4" s="8">
        <v>15.749686687645879</v>
      </c>
      <c r="L4" s="8">
        <v>14.523059394394739</v>
      </c>
      <c r="M4" s="8">
        <v>14.046271559057987</v>
      </c>
      <c r="N4" s="8">
        <v>12.75084555967816</v>
      </c>
      <c r="O4" s="8">
        <v>18.621088381400885</v>
      </c>
      <c r="P4" s="8">
        <v>21.472325672430323</v>
      </c>
      <c r="Q4" s="8">
        <v>22.949713275433488</v>
      </c>
      <c r="R4" s="8">
        <v>20.588762626801017</v>
      </c>
    </row>
    <row r="5" spans="1:18" ht="11.25" customHeight="1" x14ac:dyDescent="0.25">
      <c r="A5" s="59" t="s">
        <v>238</v>
      </c>
      <c r="B5" s="60" t="s">
        <v>237</v>
      </c>
      <c r="C5" s="9">
        <v>17.827955836427687</v>
      </c>
      <c r="D5" s="9">
        <v>20.500263835649516</v>
      </c>
      <c r="E5" s="9">
        <v>36.939687919352508</v>
      </c>
      <c r="F5" s="9">
        <v>13.074714631581058</v>
      </c>
      <c r="G5" s="9">
        <v>4.6464067890657823</v>
      </c>
      <c r="H5" s="9">
        <v>43.968569354099898</v>
      </c>
      <c r="I5" s="9">
        <v>91.766078156559061</v>
      </c>
      <c r="J5" s="9">
        <v>39.832795379425114</v>
      </c>
      <c r="K5" s="9">
        <v>15.749686687645879</v>
      </c>
      <c r="L5" s="9">
        <v>14.523059394394739</v>
      </c>
      <c r="M5" s="9">
        <v>14.046271559057987</v>
      </c>
      <c r="N5" s="9">
        <v>12.75084555967816</v>
      </c>
      <c r="O5" s="9">
        <v>18.621088381400885</v>
      </c>
      <c r="P5" s="9">
        <v>21.472325672430323</v>
      </c>
      <c r="Q5" s="9">
        <v>22.949713275433488</v>
      </c>
      <c r="R5" s="9">
        <v>20.588762626801017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17.827955836427687</v>
      </c>
      <c r="D8" s="10">
        <v>20.500263835649516</v>
      </c>
      <c r="E8" s="10">
        <v>36.939687919352508</v>
      </c>
      <c r="F8" s="10">
        <v>13.074714631581058</v>
      </c>
      <c r="G8" s="10">
        <v>4.6464067890657823</v>
      </c>
      <c r="H8" s="10">
        <v>43.968569354099898</v>
      </c>
      <c r="I8" s="10">
        <v>91.766078156559061</v>
      </c>
      <c r="J8" s="10">
        <v>39.832795379425114</v>
      </c>
      <c r="K8" s="10">
        <v>15.749686687645879</v>
      </c>
      <c r="L8" s="10">
        <v>14.523059394394739</v>
      </c>
      <c r="M8" s="10">
        <v>14.046271559057987</v>
      </c>
      <c r="N8" s="10">
        <v>12.75084555967816</v>
      </c>
      <c r="O8" s="10">
        <v>18.621088381400885</v>
      </c>
      <c r="P8" s="10">
        <v>21.472325672430323</v>
      </c>
      <c r="Q8" s="10">
        <v>22.949713275433488</v>
      </c>
      <c r="R8" s="10">
        <v>20.588762626801017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329.57983085265295</v>
      </c>
      <c r="D11" s="9">
        <v>249.792641162829</v>
      </c>
      <c r="E11" s="9">
        <v>106.9901690251555</v>
      </c>
      <c r="F11" s="9">
        <v>27.708035211535265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329.57983085265295</v>
      </c>
      <c r="D12" s="10">
        <v>249.792641162829</v>
      </c>
      <c r="E12" s="10">
        <v>106.9901690251555</v>
      </c>
      <c r="F12" s="10">
        <v>27.708035211535265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69.510084679854032</v>
      </c>
      <c r="D21" s="79">
        <v>144.38486469326142</v>
      </c>
      <c r="E21" s="79">
        <v>144.9174417713387</v>
      </c>
      <c r="F21" s="79">
        <v>65.600591397522962</v>
      </c>
      <c r="G21" s="79">
        <v>66.503775625093496</v>
      </c>
      <c r="H21" s="79">
        <v>83.038105504438136</v>
      </c>
      <c r="I21" s="79">
        <v>91.140101524416536</v>
      </c>
      <c r="J21" s="79">
        <v>68.184662732569677</v>
      </c>
      <c r="K21" s="79">
        <v>9.4670914912335213</v>
      </c>
      <c r="L21" s="79">
        <v>2.4281334776501526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69.510084679854032</v>
      </c>
      <c r="D30" s="8">
        <v>144.38486469326142</v>
      </c>
      <c r="E30" s="8">
        <v>144.9174417713387</v>
      </c>
      <c r="F30" s="8">
        <v>65.600591397522962</v>
      </c>
      <c r="G30" s="8">
        <v>66.503775625093496</v>
      </c>
      <c r="H30" s="8">
        <v>83.038105504438136</v>
      </c>
      <c r="I30" s="8">
        <v>91.140101524416536</v>
      </c>
      <c r="J30" s="8">
        <v>68.184662732569677</v>
      </c>
      <c r="K30" s="8">
        <v>9.4670914912335213</v>
      </c>
      <c r="L30" s="8">
        <v>2.4281334776501526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67.56361278045064</v>
      </c>
      <c r="D43" s="9">
        <v>96.271559052196153</v>
      </c>
      <c r="E43" s="9">
        <v>99.980953993254062</v>
      </c>
      <c r="F43" s="9">
        <v>47.707980585645878</v>
      </c>
      <c r="G43" s="9">
        <v>55.521611314774439</v>
      </c>
      <c r="H43" s="9">
        <v>60.588110472517407</v>
      </c>
      <c r="I43" s="9">
        <v>47.55822436706454</v>
      </c>
      <c r="J43" s="9">
        <v>41.947984373273897</v>
      </c>
      <c r="K43" s="9">
        <v>9.4670914912335213</v>
      </c>
      <c r="L43" s="9">
        <v>2.4281334776501526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1.9464718994033927</v>
      </c>
      <c r="D44" s="9">
        <v>48.11330564106526</v>
      </c>
      <c r="E44" s="9">
        <v>44.936487778084626</v>
      </c>
      <c r="F44" s="9">
        <v>17.892610811877081</v>
      </c>
      <c r="G44" s="9">
        <v>10.98216431031906</v>
      </c>
      <c r="H44" s="9">
        <v>22.449995031920729</v>
      </c>
      <c r="I44" s="9">
        <v>43.58187715735199</v>
      </c>
      <c r="J44" s="9">
        <v>26.236678359295784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723.57211207186833</v>
      </c>
      <c r="D52" s="79">
        <v>749.41094120122693</v>
      </c>
      <c r="E52" s="79">
        <v>723.29245635678819</v>
      </c>
      <c r="F52" s="79">
        <v>623.10471950471447</v>
      </c>
      <c r="G52" s="79">
        <v>375.63944646224729</v>
      </c>
      <c r="H52" s="79">
        <v>392.65423684758537</v>
      </c>
      <c r="I52" s="79">
        <v>385.51298793719678</v>
      </c>
      <c r="J52" s="79">
        <v>344.10704418324275</v>
      </c>
      <c r="K52" s="79">
        <v>318.98195306095533</v>
      </c>
      <c r="L52" s="79">
        <v>244.25965578459002</v>
      </c>
      <c r="M52" s="79">
        <v>281.19879104513569</v>
      </c>
      <c r="N52" s="79">
        <v>275.55912230510779</v>
      </c>
      <c r="O52" s="79">
        <v>307.49482354637371</v>
      </c>
      <c r="P52" s="79">
        <v>315.98502345664861</v>
      </c>
      <c r="Q52" s="79">
        <v>326.23667273420216</v>
      </c>
      <c r="R52" s="79">
        <v>324.44742088855315</v>
      </c>
    </row>
    <row r="53" spans="1:18" ht="11.25" customHeight="1" x14ac:dyDescent="0.25">
      <c r="A53" s="56" t="s">
        <v>143</v>
      </c>
      <c r="B53" s="57" t="s">
        <v>142</v>
      </c>
      <c r="C53" s="8">
        <v>723.57211207186833</v>
      </c>
      <c r="D53" s="8">
        <v>749.41094120122693</v>
      </c>
      <c r="E53" s="8">
        <v>723.29245635678819</v>
      </c>
      <c r="F53" s="8">
        <v>623.10471950471447</v>
      </c>
      <c r="G53" s="8">
        <v>375.63944646224729</v>
      </c>
      <c r="H53" s="8">
        <v>392.65423684758537</v>
      </c>
      <c r="I53" s="8">
        <v>385.51298793719678</v>
      </c>
      <c r="J53" s="8">
        <v>344.10704418324275</v>
      </c>
      <c r="K53" s="8">
        <v>318.98195306095533</v>
      </c>
      <c r="L53" s="8">
        <v>244.25965578459002</v>
      </c>
      <c r="M53" s="8">
        <v>281.19879104513569</v>
      </c>
      <c r="N53" s="8">
        <v>275.55912230510779</v>
      </c>
      <c r="O53" s="8">
        <v>307.49482354637371</v>
      </c>
      <c r="P53" s="8">
        <v>315.98502345664861</v>
      </c>
      <c r="Q53" s="8">
        <v>326.23667273420216</v>
      </c>
      <c r="R53" s="8">
        <v>324.44742088855315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9183.0146712097576</v>
      </c>
      <c r="D2" s="78">
        <v>9928.795352002704</v>
      </c>
      <c r="E2" s="78">
        <v>8879.6094568779263</v>
      </c>
      <c r="F2" s="78">
        <v>8953.5345301963807</v>
      </c>
      <c r="G2" s="78">
        <v>8601.2768611805404</v>
      </c>
      <c r="H2" s="78">
        <v>7493.0720158456479</v>
      </c>
      <c r="I2" s="78">
        <v>7142.1477675644528</v>
      </c>
      <c r="J2" s="78">
        <v>6346.8426123067329</v>
      </c>
      <c r="K2" s="78">
        <v>4777.7778403274888</v>
      </c>
      <c r="L2" s="78">
        <v>4000.3111881806049</v>
      </c>
      <c r="M2" s="78">
        <v>4290.1955815351248</v>
      </c>
      <c r="N2" s="78">
        <v>3669.7046177183465</v>
      </c>
      <c r="O2" s="78">
        <v>3315.4275390986054</v>
      </c>
      <c r="P2" s="78">
        <v>3285.0746646389443</v>
      </c>
      <c r="Q2" s="78">
        <v>3206.5679309816205</v>
      </c>
      <c r="R2" s="78">
        <v>3293.7913826429849</v>
      </c>
    </row>
    <row r="3" spans="1:18" ht="11.25" customHeight="1" x14ac:dyDescent="0.25">
      <c r="A3" s="53" t="s">
        <v>242</v>
      </c>
      <c r="B3" s="54" t="s">
        <v>241</v>
      </c>
      <c r="C3" s="79">
        <v>81.733718770119296</v>
      </c>
      <c r="D3" s="79">
        <v>83.567277402839991</v>
      </c>
      <c r="E3" s="79">
        <v>158.41385736263999</v>
      </c>
      <c r="F3" s="79">
        <v>186.53551234955998</v>
      </c>
      <c r="G3" s="79">
        <v>372.321776658744</v>
      </c>
      <c r="H3" s="79">
        <v>328.92481873613275</v>
      </c>
      <c r="I3" s="79">
        <v>326.77868877825603</v>
      </c>
      <c r="J3" s="79">
        <v>299.44422546033604</v>
      </c>
      <c r="K3" s="79">
        <v>256.27384218981598</v>
      </c>
      <c r="L3" s="79">
        <v>191.697786591696</v>
      </c>
      <c r="M3" s="79">
        <v>199.03534941716654</v>
      </c>
      <c r="N3" s="79">
        <v>194.88126159865988</v>
      </c>
      <c r="O3" s="79">
        <v>189.86109892486425</v>
      </c>
      <c r="P3" s="79">
        <v>217.11111334786779</v>
      </c>
      <c r="Q3" s="79">
        <v>258.73290491563688</v>
      </c>
      <c r="R3" s="79">
        <v>185.70499319878613</v>
      </c>
    </row>
    <row r="4" spans="1:18" ht="11.25" customHeight="1" x14ac:dyDescent="0.25">
      <c r="A4" s="56" t="s">
        <v>240</v>
      </c>
      <c r="B4" s="57" t="s">
        <v>239</v>
      </c>
      <c r="C4" s="8">
        <v>81.733718770119296</v>
      </c>
      <c r="D4" s="8">
        <v>83.567277402839991</v>
      </c>
      <c r="E4" s="8">
        <v>158.41385736263999</v>
      </c>
      <c r="F4" s="8">
        <v>186.53551234955998</v>
      </c>
      <c r="G4" s="8">
        <v>372.321776658744</v>
      </c>
      <c r="H4" s="8">
        <v>328.92481873613275</v>
      </c>
      <c r="I4" s="8">
        <v>326.77868877825603</v>
      </c>
      <c r="J4" s="8">
        <v>299.44422546033604</v>
      </c>
      <c r="K4" s="8">
        <v>256.27384218981598</v>
      </c>
      <c r="L4" s="8">
        <v>191.697786591696</v>
      </c>
      <c r="M4" s="8">
        <v>199.03534941716654</v>
      </c>
      <c r="N4" s="8">
        <v>194.88126159865988</v>
      </c>
      <c r="O4" s="8">
        <v>189.86109892486425</v>
      </c>
      <c r="P4" s="8">
        <v>217.11111334786779</v>
      </c>
      <c r="Q4" s="8">
        <v>258.73290491563688</v>
      </c>
      <c r="R4" s="8">
        <v>185.70499319878613</v>
      </c>
    </row>
    <row r="5" spans="1:18" ht="11.25" customHeight="1" x14ac:dyDescent="0.25">
      <c r="A5" s="59" t="s">
        <v>238</v>
      </c>
      <c r="B5" s="60" t="s">
        <v>237</v>
      </c>
      <c r="C5" s="9">
        <v>81.733718770119296</v>
      </c>
      <c r="D5" s="9">
        <v>83.567277402839991</v>
      </c>
      <c r="E5" s="9">
        <v>158.41385736263999</v>
      </c>
      <c r="F5" s="9">
        <v>186.53551234955998</v>
      </c>
      <c r="G5" s="9">
        <v>372.321776658744</v>
      </c>
      <c r="H5" s="9">
        <v>328.92481873613275</v>
      </c>
      <c r="I5" s="9">
        <v>326.77868877825603</v>
      </c>
      <c r="J5" s="9">
        <v>299.44422546033604</v>
      </c>
      <c r="K5" s="9">
        <v>256.27384218981598</v>
      </c>
      <c r="L5" s="9">
        <v>191.697786591696</v>
      </c>
      <c r="M5" s="9">
        <v>199.03534941716654</v>
      </c>
      <c r="N5" s="9">
        <v>194.88126159865988</v>
      </c>
      <c r="O5" s="9">
        <v>189.86109892486425</v>
      </c>
      <c r="P5" s="9">
        <v>217.11111334786779</v>
      </c>
      <c r="Q5" s="9">
        <v>258.73290491563688</v>
      </c>
      <c r="R5" s="9">
        <v>185.70499319878613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81.733718770119296</v>
      </c>
      <c r="D8" s="10">
        <v>83.567277402839991</v>
      </c>
      <c r="E8" s="10">
        <v>158.41385736263999</v>
      </c>
      <c r="F8" s="10">
        <v>186.53551234955998</v>
      </c>
      <c r="G8" s="10">
        <v>372.321776658744</v>
      </c>
      <c r="H8" s="10">
        <v>328.92481873613275</v>
      </c>
      <c r="I8" s="10">
        <v>326.77868877825603</v>
      </c>
      <c r="J8" s="10">
        <v>299.44422546033604</v>
      </c>
      <c r="K8" s="10">
        <v>256.27384218981598</v>
      </c>
      <c r="L8" s="10">
        <v>191.697786591696</v>
      </c>
      <c r="M8" s="10">
        <v>199.03534941716654</v>
      </c>
      <c r="N8" s="10">
        <v>194.88126159865988</v>
      </c>
      <c r="O8" s="10">
        <v>189.86109892486425</v>
      </c>
      <c r="P8" s="10">
        <v>217.11111334786779</v>
      </c>
      <c r="Q8" s="10">
        <v>258.73290491563688</v>
      </c>
      <c r="R8" s="10">
        <v>185.70499319878613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638.90615371955084</v>
      </c>
      <c r="D21" s="79">
        <v>745.417477770912</v>
      </c>
      <c r="E21" s="79">
        <v>673.30724593024809</v>
      </c>
      <c r="F21" s="79">
        <v>578.90304628362003</v>
      </c>
      <c r="G21" s="79">
        <v>594.77712875074803</v>
      </c>
      <c r="H21" s="79">
        <v>606.73559229469436</v>
      </c>
      <c r="I21" s="79">
        <v>574.67282774410796</v>
      </c>
      <c r="J21" s="79">
        <v>569.05464489505198</v>
      </c>
      <c r="K21" s="79">
        <v>728.63750684995216</v>
      </c>
      <c r="L21" s="79">
        <v>636.59867243662802</v>
      </c>
      <c r="M21" s="79">
        <v>916.22785609082962</v>
      </c>
      <c r="N21" s="79">
        <v>560.35679783133241</v>
      </c>
      <c r="O21" s="79">
        <v>361.85497068318631</v>
      </c>
      <c r="P21" s="79">
        <v>309.54370832195116</v>
      </c>
      <c r="Q21" s="79">
        <v>303.26912361439707</v>
      </c>
      <c r="R21" s="79">
        <v>356.98352107859699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638.90615371955084</v>
      </c>
      <c r="D30" s="8">
        <v>745.417477770912</v>
      </c>
      <c r="E30" s="8">
        <v>673.30724593024809</v>
      </c>
      <c r="F30" s="8">
        <v>578.90304628362003</v>
      </c>
      <c r="G30" s="8">
        <v>594.77712875074803</v>
      </c>
      <c r="H30" s="8">
        <v>606.73559229469436</v>
      </c>
      <c r="I30" s="8">
        <v>574.67282774410796</v>
      </c>
      <c r="J30" s="8">
        <v>569.05464489505198</v>
      </c>
      <c r="K30" s="8">
        <v>728.63750684995216</v>
      </c>
      <c r="L30" s="8">
        <v>636.59867243662802</v>
      </c>
      <c r="M30" s="8">
        <v>916.22785609082962</v>
      </c>
      <c r="N30" s="8">
        <v>560.35679783133241</v>
      </c>
      <c r="O30" s="8">
        <v>361.85497068318631</v>
      </c>
      <c r="P30" s="8">
        <v>309.54370832195116</v>
      </c>
      <c r="Q30" s="8">
        <v>303.26912361439707</v>
      </c>
      <c r="R30" s="8">
        <v>356.98352107859699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14.795269041239864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400.51387263500942</v>
      </c>
      <c r="D43" s="9">
        <v>441.960096072456</v>
      </c>
      <c r="E43" s="9">
        <v>410.16135819484805</v>
      </c>
      <c r="F43" s="9">
        <v>352.93212443782801</v>
      </c>
      <c r="G43" s="9">
        <v>368.90666498415601</v>
      </c>
      <c r="H43" s="9">
        <v>352.86406779285693</v>
      </c>
      <c r="I43" s="9">
        <v>336.93363321836404</v>
      </c>
      <c r="J43" s="9">
        <v>333.83568190143598</v>
      </c>
      <c r="K43" s="9">
        <v>397.43405735810404</v>
      </c>
      <c r="L43" s="9">
        <v>425.96883348879601</v>
      </c>
      <c r="M43" s="9">
        <v>504.46115517218897</v>
      </c>
      <c r="N43" s="9">
        <v>294.10240352125879</v>
      </c>
      <c r="O43" s="9">
        <v>309.22284561914717</v>
      </c>
      <c r="P43" s="9">
        <v>244.52826097475091</v>
      </c>
      <c r="Q43" s="9">
        <v>241.34835930739644</v>
      </c>
      <c r="R43" s="9">
        <v>279.5833266710406</v>
      </c>
    </row>
    <row r="44" spans="1:18" ht="11.25" customHeight="1" x14ac:dyDescent="0.25">
      <c r="A44" s="59" t="s">
        <v>161</v>
      </c>
      <c r="B44" s="60" t="s">
        <v>160</v>
      </c>
      <c r="C44" s="9">
        <v>238.39228108454145</v>
      </c>
      <c r="D44" s="9">
        <v>303.45738169845606</v>
      </c>
      <c r="E44" s="9">
        <v>263.14588773540004</v>
      </c>
      <c r="F44" s="9">
        <v>225.97092184579205</v>
      </c>
      <c r="G44" s="9">
        <v>225.87046376659202</v>
      </c>
      <c r="H44" s="9">
        <v>253.87152450183743</v>
      </c>
      <c r="I44" s="9">
        <v>222.94392548450406</v>
      </c>
      <c r="J44" s="9">
        <v>235.21896299361603</v>
      </c>
      <c r="K44" s="9">
        <v>331.20344949184806</v>
      </c>
      <c r="L44" s="9">
        <v>210.62983894783204</v>
      </c>
      <c r="M44" s="9">
        <v>411.76670091864065</v>
      </c>
      <c r="N44" s="9">
        <v>266.25439431007356</v>
      </c>
      <c r="O44" s="9">
        <v>52.632125064039123</v>
      </c>
      <c r="P44" s="9">
        <v>65.015447347200237</v>
      </c>
      <c r="Q44" s="9">
        <v>61.920764307000645</v>
      </c>
      <c r="R44" s="9">
        <v>77.400194407556384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8462.3747987200877</v>
      </c>
      <c r="D52" s="79">
        <v>9099.8105968289528</v>
      </c>
      <c r="E52" s="79">
        <v>8047.8883535850373</v>
      </c>
      <c r="F52" s="79">
        <v>8188.0959715632007</v>
      </c>
      <c r="G52" s="79">
        <v>7634.1779557710488</v>
      </c>
      <c r="H52" s="79">
        <v>6557.4116048148207</v>
      </c>
      <c r="I52" s="79">
        <v>6240.696251042089</v>
      </c>
      <c r="J52" s="79">
        <v>5478.3437419513448</v>
      </c>
      <c r="K52" s="79">
        <v>3792.8664912877207</v>
      </c>
      <c r="L52" s="79">
        <v>3172.0147291522808</v>
      </c>
      <c r="M52" s="79">
        <v>3174.9323760271286</v>
      </c>
      <c r="N52" s="79">
        <v>2914.466558288354</v>
      </c>
      <c r="O52" s="79">
        <v>2763.7114694905549</v>
      </c>
      <c r="P52" s="79">
        <v>2758.4198429691255</v>
      </c>
      <c r="Q52" s="79">
        <v>2644.5659024515867</v>
      </c>
      <c r="R52" s="79">
        <v>2751.1028683656018</v>
      </c>
    </row>
    <row r="53" spans="1:18" ht="11.25" customHeight="1" x14ac:dyDescent="0.25">
      <c r="A53" s="56" t="s">
        <v>143</v>
      </c>
      <c r="B53" s="57" t="s">
        <v>142</v>
      </c>
      <c r="C53" s="8">
        <v>8462.3747987200877</v>
      </c>
      <c r="D53" s="8">
        <v>9099.8105968289528</v>
      </c>
      <c r="E53" s="8">
        <v>8047.8883535850373</v>
      </c>
      <c r="F53" s="8">
        <v>8188.0959715632007</v>
      </c>
      <c r="G53" s="8">
        <v>7634.1779557710488</v>
      </c>
      <c r="H53" s="8">
        <v>6557.4116048148207</v>
      </c>
      <c r="I53" s="8">
        <v>6240.696251042089</v>
      </c>
      <c r="J53" s="8">
        <v>5478.3437419513448</v>
      </c>
      <c r="K53" s="8">
        <v>3792.8664912877207</v>
      </c>
      <c r="L53" s="8">
        <v>3172.0147291522808</v>
      </c>
      <c r="M53" s="8">
        <v>3174.9323760271286</v>
      </c>
      <c r="N53" s="8">
        <v>2914.466558288354</v>
      </c>
      <c r="O53" s="8">
        <v>2763.7114694905549</v>
      </c>
      <c r="P53" s="8">
        <v>2758.4198429691255</v>
      </c>
      <c r="Q53" s="8">
        <v>2644.5659024515867</v>
      </c>
      <c r="R53" s="8">
        <v>2751.1028683656018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7864.3292880322306</v>
      </c>
      <c r="D2" s="78">
        <v>8465.4329710893362</v>
      </c>
      <c r="E2" s="78">
        <v>7523.9705285336468</v>
      </c>
      <c r="F2" s="78">
        <v>7517.9806508511883</v>
      </c>
      <c r="G2" s="78">
        <v>7644.894268321008</v>
      </c>
      <c r="H2" s="78">
        <v>6690.7526027716522</v>
      </c>
      <c r="I2" s="78">
        <v>6407.5820839308772</v>
      </c>
      <c r="J2" s="78">
        <v>5736.3412825761079</v>
      </c>
      <c r="K2" s="78">
        <v>4418.6008876434571</v>
      </c>
      <c r="L2" s="78">
        <v>3332.3976188838787</v>
      </c>
      <c r="M2" s="78">
        <v>3514.6634730985961</v>
      </c>
      <c r="N2" s="78">
        <v>3075.7059869619561</v>
      </c>
      <c r="O2" s="78">
        <v>3071.9629633558452</v>
      </c>
      <c r="P2" s="78">
        <v>3016.0812224370698</v>
      </c>
      <c r="Q2" s="78">
        <v>2894.8964003755291</v>
      </c>
      <c r="R2" s="78">
        <v>2909.5853894856273</v>
      </c>
    </row>
    <row r="3" spans="1:18" ht="11.25" customHeight="1" x14ac:dyDescent="0.25">
      <c r="A3" s="53" t="s">
        <v>242</v>
      </c>
      <c r="B3" s="54" t="s">
        <v>241</v>
      </c>
      <c r="C3" s="79">
        <v>81.733718770119296</v>
      </c>
      <c r="D3" s="79">
        <v>83.567277402839991</v>
      </c>
      <c r="E3" s="79">
        <v>158.41385736263999</v>
      </c>
      <c r="F3" s="79">
        <v>186.53551234955998</v>
      </c>
      <c r="G3" s="79">
        <v>372.321776658744</v>
      </c>
      <c r="H3" s="79">
        <v>328.92481873613275</v>
      </c>
      <c r="I3" s="79">
        <v>326.77868877825603</v>
      </c>
      <c r="J3" s="79">
        <v>299.44422546033604</v>
      </c>
      <c r="K3" s="79">
        <v>256.27384218981598</v>
      </c>
      <c r="L3" s="79">
        <v>191.697786591696</v>
      </c>
      <c r="M3" s="79">
        <v>199.03534941716654</v>
      </c>
      <c r="N3" s="79">
        <v>194.88126159865988</v>
      </c>
      <c r="O3" s="79">
        <v>189.86109892486425</v>
      </c>
      <c r="P3" s="79">
        <v>217.11111334786779</v>
      </c>
      <c r="Q3" s="79">
        <v>258.73290491563688</v>
      </c>
      <c r="R3" s="79">
        <v>185.70499319878613</v>
      </c>
    </row>
    <row r="4" spans="1:18" ht="11.25" customHeight="1" x14ac:dyDescent="0.25">
      <c r="A4" s="56" t="s">
        <v>240</v>
      </c>
      <c r="B4" s="57" t="s">
        <v>239</v>
      </c>
      <c r="C4" s="8">
        <v>81.733718770119296</v>
      </c>
      <c r="D4" s="8">
        <v>83.567277402839991</v>
      </c>
      <c r="E4" s="8">
        <v>158.41385736263999</v>
      </c>
      <c r="F4" s="8">
        <v>186.53551234955998</v>
      </c>
      <c r="G4" s="8">
        <v>372.321776658744</v>
      </c>
      <c r="H4" s="8">
        <v>328.92481873613275</v>
      </c>
      <c r="I4" s="8">
        <v>326.77868877825603</v>
      </c>
      <c r="J4" s="8">
        <v>299.44422546033604</v>
      </c>
      <c r="K4" s="8">
        <v>256.27384218981598</v>
      </c>
      <c r="L4" s="8">
        <v>191.697786591696</v>
      </c>
      <c r="M4" s="8">
        <v>199.03534941716654</v>
      </c>
      <c r="N4" s="8">
        <v>194.88126159865988</v>
      </c>
      <c r="O4" s="8">
        <v>189.86109892486425</v>
      </c>
      <c r="P4" s="8">
        <v>217.11111334786779</v>
      </c>
      <c r="Q4" s="8">
        <v>258.73290491563688</v>
      </c>
      <c r="R4" s="8">
        <v>185.70499319878613</v>
      </c>
    </row>
    <row r="5" spans="1:18" ht="11.25" customHeight="1" x14ac:dyDescent="0.25">
      <c r="A5" s="59" t="s">
        <v>238</v>
      </c>
      <c r="B5" s="60" t="s">
        <v>237</v>
      </c>
      <c r="C5" s="9">
        <v>81.733718770119296</v>
      </c>
      <c r="D5" s="9">
        <v>83.567277402839991</v>
      </c>
      <c r="E5" s="9">
        <v>158.41385736263999</v>
      </c>
      <c r="F5" s="9">
        <v>186.53551234955998</v>
      </c>
      <c r="G5" s="9">
        <v>372.321776658744</v>
      </c>
      <c r="H5" s="9">
        <v>328.92481873613275</v>
      </c>
      <c r="I5" s="9">
        <v>326.77868877825603</v>
      </c>
      <c r="J5" s="9">
        <v>299.44422546033604</v>
      </c>
      <c r="K5" s="9">
        <v>256.27384218981598</v>
      </c>
      <c r="L5" s="9">
        <v>191.697786591696</v>
      </c>
      <c r="M5" s="9">
        <v>199.03534941716654</v>
      </c>
      <c r="N5" s="9">
        <v>194.88126159865988</v>
      </c>
      <c r="O5" s="9">
        <v>189.86109892486425</v>
      </c>
      <c r="P5" s="9">
        <v>217.11111334786779</v>
      </c>
      <c r="Q5" s="9">
        <v>258.73290491563688</v>
      </c>
      <c r="R5" s="9">
        <v>185.70499319878613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81.733718770119296</v>
      </c>
      <c r="D8" s="10">
        <v>83.567277402839991</v>
      </c>
      <c r="E8" s="10">
        <v>158.41385736263999</v>
      </c>
      <c r="F8" s="10">
        <v>186.53551234955998</v>
      </c>
      <c r="G8" s="10">
        <v>372.321776658744</v>
      </c>
      <c r="H8" s="10">
        <v>328.92481873613275</v>
      </c>
      <c r="I8" s="10">
        <v>326.77868877825603</v>
      </c>
      <c r="J8" s="10">
        <v>299.44422546033604</v>
      </c>
      <c r="K8" s="10">
        <v>256.27384218981598</v>
      </c>
      <c r="L8" s="10">
        <v>191.697786591696</v>
      </c>
      <c r="M8" s="10">
        <v>199.03534941716654</v>
      </c>
      <c r="N8" s="10">
        <v>194.88126159865988</v>
      </c>
      <c r="O8" s="10">
        <v>189.86109892486425</v>
      </c>
      <c r="P8" s="10">
        <v>217.11111334786779</v>
      </c>
      <c r="Q8" s="10">
        <v>258.73290491563688</v>
      </c>
      <c r="R8" s="10">
        <v>185.70499319878613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596.0252574641097</v>
      </c>
      <c r="D21" s="79">
        <v>691.73099293496421</v>
      </c>
      <c r="E21" s="79">
        <v>610.95757837013412</v>
      </c>
      <c r="F21" s="79">
        <v>523.25422753985401</v>
      </c>
      <c r="G21" s="79">
        <v>563.34780697142719</v>
      </c>
      <c r="H21" s="79">
        <v>578.33868706457133</v>
      </c>
      <c r="I21" s="79">
        <v>543.72298086035835</v>
      </c>
      <c r="J21" s="79">
        <v>544.50791530842514</v>
      </c>
      <c r="K21" s="79">
        <v>689.71419919305981</v>
      </c>
      <c r="L21" s="79">
        <v>562.82069016840262</v>
      </c>
      <c r="M21" s="79">
        <v>802.61744108229914</v>
      </c>
      <c r="N21" s="79">
        <v>512.78157615930832</v>
      </c>
      <c r="O21" s="79">
        <v>341.31665030461369</v>
      </c>
      <c r="P21" s="79">
        <v>291.95609008354478</v>
      </c>
      <c r="Q21" s="79">
        <v>283.05427337687775</v>
      </c>
      <c r="R21" s="79">
        <v>328.36139269170224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596.0252574641097</v>
      </c>
      <c r="D30" s="8">
        <v>691.73099293496421</v>
      </c>
      <c r="E30" s="8">
        <v>610.95757837013412</v>
      </c>
      <c r="F30" s="8">
        <v>523.25422753985401</v>
      </c>
      <c r="G30" s="8">
        <v>563.34780697142719</v>
      </c>
      <c r="H30" s="8">
        <v>578.33868706457133</v>
      </c>
      <c r="I30" s="8">
        <v>543.72298086035835</v>
      </c>
      <c r="J30" s="8">
        <v>544.50791530842514</v>
      </c>
      <c r="K30" s="8">
        <v>689.71419919305981</v>
      </c>
      <c r="L30" s="8">
        <v>562.82069016840262</v>
      </c>
      <c r="M30" s="8">
        <v>802.61744108229914</v>
      </c>
      <c r="N30" s="8">
        <v>512.78157615930832</v>
      </c>
      <c r="O30" s="8">
        <v>341.31665030461369</v>
      </c>
      <c r="P30" s="8">
        <v>291.95609008354478</v>
      </c>
      <c r="Q30" s="8">
        <v>283.05427337687775</v>
      </c>
      <c r="R30" s="8">
        <v>328.36139269170224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9.4301375809148293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357.63297637956828</v>
      </c>
      <c r="D43" s="9">
        <v>388.27361123650815</v>
      </c>
      <c r="E43" s="9">
        <v>360.96898502150407</v>
      </c>
      <c r="F43" s="9">
        <v>308.58185178635159</v>
      </c>
      <c r="G43" s="9">
        <v>337.47734320483511</v>
      </c>
      <c r="H43" s="9">
        <v>324.4671625627339</v>
      </c>
      <c r="I43" s="9">
        <v>311.34891779493938</v>
      </c>
      <c r="J43" s="9">
        <v>309.28895231480914</v>
      </c>
      <c r="K43" s="9">
        <v>371.66211377628235</v>
      </c>
      <c r="L43" s="9">
        <v>352.19085122057061</v>
      </c>
      <c r="M43" s="9">
        <v>403.59289363516785</v>
      </c>
      <c r="N43" s="9">
        <v>247.7990355037293</v>
      </c>
      <c r="O43" s="9">
        <v>288.68452524057454</v>
      </c>
      <c r="P43" s="9">
        <v>226.94064273634453</v>
      </c>
      <c r="Q43" s="9">
        <v>221.13350906987708</v>
      </c>
      <c r="R43" s="9">
        <v>250.96119828414584</v>
      </c>
    </row>
    <row r="44" spans="1:18" ht="11.25" customHeight="1" x14ac:dyDescent="0.25">
      <c r="A44" s="59" t="s">
        <v>161</v>
      </c>
      <c r="B44" s="60" t="s">
        <v>160</v>
      </c>
      <c r="C44" s="9">
        <v>238.39228108454145</v>
      </c>
      <c r="D44" s="9">
        <v>303.45738169845606</v>
      </c>
      <c r="E44" s="9">
        <v>249.98859334863002</v>
      </c>
      <c r="F44" s="9">
        <v>214.67237575350242</v>
      </c>
      <c r="G44" s="9">
        <v>225.87046376659202</v>
      </c>
      <c r="H44" s="9">
        <v>253.87152450183743</v>
      </c>
      <c r="I44" s="9">
        <v>222.94392548450406</v>
      </c>
      <c r="J44" s="9">
        <v>235.21896299361603</v>
      </c>
      <c r="K44" s="9">
        <v>318.0520854167774</v>
      </c>
      <c r="L44" s="9">
        <v>210.62983894783204</v>
      </c>
      <c r="M44" s="9">
        <v>399.02454744713134</v>
      </c>
      <c r="N44" s="9">
        <v>264.98254065557899</v>
      </c>
      <c r="O44" s="9">
        <v>52.632125064039123</v>
      </c>
      <c r="P44" s="9">
        <v>65.015447347200237</v>
      </c>
      <c r="Q44" s="9">
        <v>61.920764307000645</v>
      </c>
      <c r="R44" s="9">
        <v>77.400194407556384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7186.570311798002</v>
      </c>
      <c r="D52" s="79">
        <v>7690.1347007515315</v>
      </c>
      <c r="E52" s="79">
        <v>6754.5990928008723</v>
      </c>
      <c r="F52" s="79">
        <v>6808.1909109617745</v>
      </c>
      <c r="G52" s="79">
        <v>6709.2246846908365</v>
      </c>
      <c r="H52" s="79">
        <v>5783.4890969709477</v>
      </c>
      <c r="I52" s="79">
        <v>5537.0804142922625</v>
      </c>
      <c r="J52" s="79">
        <v>4892.3891418073463</v>
      </c>
      <c r="K52" s="79">
        <v>3472.6128462605816</v>
      </c>
      <c r="L52" s="79">
        <v>2577.8791421237802</v>
      </c>
      <c r="M52" s="79">
        <v>2513.0106825991302</v>
      </c>
      <c r="N52" s="79">
        <v>2368.0431492039879</v>
      </c>
      <c r="O52" s="79">
        <v>2540.7852141263675</v>
      </c>
      <c r="P52" s="79">
        <v>2507.0140190056572</v>
      </c>
      <c r="Q52" s="79">
        <v>2353.1092220830146</v>
      </c>
      <c r="R52" s="79">
        <v>2395.5190035951391</v>
      </c>
    </row>
    <row r="53" spans="1:18" ht="11.25" customHeight="1" x14ac:dyDescent="0.25">
      <c r="A53" s="56" t="s">
        <v>143</v>
      </c>
      <c r="B53" s="57" t="s">
        <v>142</v>
      </c>
      <c r="C53" s="8">
        <v>7186.570311798002</v>
      </c>
      <c r="D53" s="8">
        <v>7690.1347007515315</v>
      </c>
      <c r="E53" s="8">
        <v>6754.5990928008723</v>
      </c>
      <c r="F53" s="8">
        <v>6808.1909109617745</v>
      </c>
      <c r="G53" s="8">
        <v>6709.2246846908365</v>
      </c>
      <c r="H53" s="8">
        <v>5783.4890969709477</v>
      </c>
      <c r="I53" s="8">
        <v>5537.0804142922625</v>
      </c>
      <c r="J53" s="8">
        <v>4892.3891418073463</v>
      </c>
      <c r="K53" s="8">
        <v>3472.6128462605816</v>
      </c>
      <c r="L53" s="8">
        <v>2577.8791421237802</v>
      </c>
      <c r="M53" s="8">
        <v>2513.0106825991302</v>
      </c>
      <c r="N53" s="8">
        <v>2368.0431492039879</v>
      </c>
      <c r="O53" s="8">
        <v>2540.7852141263675</v>
      </c>
      <c r="P53" s="8">
        <v>2507.0140190056572</v>
      </c>
      <c r="Q53" s="8">
        <v>2353.1092220830146</v>
      </c>
      <c r="R53" s="8">
        <v>2395.5190035951391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1200.5206822790969</v>
      </c>
      <c r="D2" s="78">
        <v>1314.0914316683243</v>
      </c>
      <c r="E2" s="78">
        <v>1216.7320555145361</v>
      </c>
      <c r="F2" s="78">
        <v>1284.9937746699334</v>
      </c>
      <c r="G2" s="78">
        <v>849.03368770051338</v>
      </c>
      <c r="H2" s="78">
        <v>721.3917174344914</v>
      </c>
      <c r="I2" s="78">
        <v>644.24813717954692</v>
      </c>
      <c r="J2" s="78">
        <v>524.26183501967205</v>
      </c>
      <c r="K2" s="78">
        <v>283.72088188438335</v>
      </c>
      <c r="L2" s="78">
        <v>577.42069809188888</v>
      </c>
      <c r="M2" s="78">
        <v>688.71820791722109</v>
      </c>
      <c r="N2" s="78">
        <v>505.49001333521477</v>
      </c>
      <c r="O2" s="78">
        <v>195.78095980645094</v>
      </c>
      <c r="P2" s="78">
        <v>215.30998106478944</v>
      </c>
      <c r="Q2" s="78">
        <v>262.02724583601247</v>
      </c>
      <c r="R2" s="78">
        <v>326.60494281733656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38.110844861361663</v>
      </c>
      <c r="D21" s="79">
        <v>47.372202121927145</v>
      </c>
      <c r="E21" s="79">
        <v>56.320864941566953</v>
      </c>
      <c r="F21" s="79">
        <v>49.94961616317299</v>
      </c>
      <c r="G21" s="79">
        <v>27.004734755793518</v>
      </c>
      <c r="H21" s="79">
        <v>24.645180697032949</v>
      </c>
      <c r="I21" s="79">
        <v>26.379501372550457</v>
      </c>
      <c r="J21" s="79">
        <v>20.055019324722661</v>
      </c>
      <c r="K21" s="79">
        <v>32.231335950165843</v>
      </c>
      <c r="L21" s="79">
        <v>63.453864181288417</v>
      </c>
      <c r="M21" s="79">
        <v>102.22967087788761</v>
      </c>
      <c r="N21" s="79">
        <v>39.679133612210173</v>
      </c>
      <c r="O21" s="79">
        <v>15.802779914536318</v>
      </c>
      <c r="P21" s="79">
        <v>13.326142145386235</v>
      </c>
      <c r="Q21" s="79">
        <v>16.177066823195648</v>
      </c>
      <c r="R21" s="79">
        <v>23.436125566755464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38.110844861361663</v>
      </c>
      <c r="D30" s="8">
        <v>47.372202121927145</v>
      </c>
      <c r="E30" s="8">
        <v>56.320864941566953</v>
      </c>
      <c r="F30" s="8">
        <v>49.94961616317299</v>
      </c>
      <c r="G30" s="8">
        <v>27.004734755793518</v>
      </c>
      <c r="H30" s="8">
        <v>24.645180697032949</v>
      </c>
      <c r="I30" s="8">
        <v>26.379501372550457</v>
      </c>
      <c r="J30" s="8">
        <v>20.055019324722661</v>
      </c>
      <c r="K30" s="8">
        <v>32.231335950165843</v>
      </c>
      <c r="L30" s="8">
        <v>63.453864181288417</v>
      </c>
      <c r="M30" s="8">
        <v>102.22967087788761</v>
      </c>
      <c r="N30" s="8">
        <v>39.679133612210173</v>
      </c>
      <c r="O30" s="8">
        <v>15.802779914536318</v>
      </c>
      <c r="P30" s="8">
        <v>13.326142145386235</v>
      </c>
      <c r="Q30" s="8">
        <v>16.177066823195648</v>
      </c>
      <c r="R30" s="8">
        <v>23.436125566755464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4.9623813825519196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38.110844861361663</v>
      </c>
      <c r="D43" s="9">
        <v>47.372202121927145</v>
      </c>
      <c r="E43" s="9">
        <v>43.163570554796941</v>
      </c>
      <c r="F43" s="9">
        <v>38.651070070883364</v>
      </c>
      <c r="G43" s="9">
        <v>27.004734755793518</v>
      </c>
      <c r="H43" s="9">
        <v>24.645180697032949</v>
      </c>
      <c r="I43" s="9">
        <v>21.417119989998536</v>
      </c>
      <c r="J43" s="9">
        <v>20.055019324722661</v>
      </c>
      <c r="K43" s="9">
        <v>19.079971875095158</v>
      </c>
      <c r="L43" s="9">
        <v>63.453864181288417</v>
      </c>
      <c r="M43" s="9">
        <v>89.487517406378274</v>
      </c>
      <c r="N43" s="9">
        <v>38.407279957715609</v>
      </c>
      <c r="O43" s="9">
        <v>15.802779914536318</v>
      </c>
      <c r="P43" s="9">
        <v>13.326142145386235</v>
      </c>
      <c r="Q43" s="9">
        <v>16.177066823195648</v>
      </c>
      <c r="R43" s="9">
        <v>23.436125566755464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13.157294386770015</v>
      </c>
      <c r="F44" s="9">
        <v>11.29854609228963</v>
      </c>
      <c r="G44" s="9">
        <v>0</v>
      </c>
      <c r="H44" s="9">
        <v>0</v>
      </c>
      <c r="I44" s="9">
        <v>0</v>
      </c>
      <c r="J44" s="9">
        <v>0</v>
      </c>
      <c r="K44" s="9">
        <v>13.151364075070681</v>
      </c>
      <c r="L44" s="9">
        <v>0</v>
      </c>
      <c r="M44" s="9">
        <v>12.742153471509338</v>
      </c>
      <c r="N44" s="9">
        <v>1.271853654494562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1162.4098374177354</v>
      </c>
      <c r="D52" s="79">
        <v>1266.7192295463972</v>
      </c>
      <c r="E52" s="79">
        <v>1160.4111905729692</v>
      </c>
      <c r="F52" s="79">
        <v>1235.0441585067604</v>
      </c>
      <c r="G52" s="79">
        <v>822.02895294471989</v>
      </c>
      <c r="H52" s="79">
        <v>696.74653673745843</v>
      </c>
      <c r="I52" s="79">
        <v>617.86863580699651</v>
      </c>
      <c r="J52" s="79">
        <v>504.2068156949494</v>
      </c>
      <c r="K52" s="79">
        <v>251.48954593421749</v>
      </c>
      <c r="L52" s="79">
        <v>513.96683391060049</v>
      </c>
      <c r="M52" s="79">
        <v>586.48853703933344</v>
      </c>
      <c r="N52" s="79">
        <v>465.81087972300458</v>
      </c>
      <c r="O52" s="79">
        <v>179.97817989191461</v>
      </c>
      <c r="P52" s="79">
        <v>201.98383891940321</v>
      </c>
      <c r="Q52" s="79">
        <v>245.8501790128168</v>
      </c>
      <c r="R52" s="79">
        <v>303.16881725058113</v>
      </c>
    </row>
    <row r="53" spans="1:18" ht="11.25" customHeight="1" x14ac:dyDescent="0.25">
      <c r="A53" s="56" t="s">
        <v>143</v>
      </c>
      <c r="B53" s="57" t="s">
        <v>142</v>
      </c>
      <c r="C53" s="8">
        <v>1162.4098374177354</v>
      </c>
      <c r="D53" s="8">
        <v>1266.7192295463972</v>
      </c>
      <c r="E53" s="8">
        <v>1160.4111905729692</v>
      </c>
      <c r="F53" s="8">
        <v>1235.0441585067604</v>
      </c>
      <c r="G53" s="8">
        <v>822.02895294471989</v>
      </c>
      <c r="H53" s="8">
        <v>696.74653673745843</v>
      </c>
      <c r="I53" s="8">
        <v>617.86863580699651</v>
      </c>
      <c r="J53" s="8">
        <v>504.2068156949494</v>
      </c>
      <c r="K53" s="8">
        <v>251.48954593421749</v>
      </c>
      <c r="L53" s="8">
        <v>513.96683391060049</v>
      </c>
      <c r="M53" s="8">
        <v>586.48853703933344</v>
      </c>
      <c r="N53" s="8">
        <v>465.81087972300458</v>
      </c>
      <c r="O53" s="8">
        <v>179.97817989191461</v>
      </c>
      <c r="P53" s="8">
        <v>201.98383891940321</v>
      </c>
      <c r="Q53" s="8">
        <v>245.8501790128168</v>
      </c>
      <c r="R53" s="8">
        <v>303.16881725058113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118.16470089842937</v>
      </c>
      <c r="D2" s="78">
        <v>149.27094924504556</v>
      </c>
      <c r="E2" s="78">
        <v>138.90687282974372</v>
      </c>
      <c r="F2" s="78">
        <v>150.56010467525945</v>
      </c>
      <c r="G2" s="78">
        <v>107.34890515901873</v>
      </c>
      <c r="H2" s="78">
        <v>80.927695639505004</v>
      </c>
      <c r="I2" s="78">
        <v>90.317546454027834</v>
      </c>
      <c r="J2" s="78">
        <v>86.239494710954816</v>
      </c>
      <c r="K2" s="78">
        <v>75.456070799648501</v>
      </c>
      <c r="L2" s="78">
        <v>90.492871204837243</v>
      </c>
      <c r="M2" s="78">
        <v>86.813900519307794</v>
      </c>
      <c r="N2" s="78">
        <v>88.508617421175146</v>
      </c>
      <c r="O2" s="78">
        <v>47.683615936309025</v>
      </c>
      <c r="P2" s="78">
        <v>53.683461137085494</v>
      </c>
      <c r="Q2" s="78">
        <v>49.644284770078997</v>
      </c>
      <c r="R2" s="78">
        <v>57.601050340020599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4.7700513940794247</v>
      </c>
      <c r="D21" s="79">
        <v>6.3142827140206546</v>
      </c>
      <c r="E21" s="79">
        <v>6.0288026185470445</v>
      </c>
      <c r="F21" s="79">
        <v>5.6992025805930728</v>
      </c>
      <c r="G21" s="79">
        <v>4.4245870235273301</v>
      </c>
      <c r="H21" s="79">
        <v>3.7517245330900182</v>
      </c>
      <c r="I21" s="79">
        <v>4.5703455111992222</v>
      </c>
      <c r="J21" s="79">
        <v>4.4917102619042231</v>
      </c>
      <c r="K21" s="79">
        <v>6.6919717067264379</v>
      </c>
      <c r="L21" s="79">
        <v>10.324118086936902</v>
      </c>
      <c r="M21" s="79">
        <v>11.380744130642789</v>
      </c>
      <c r="N21" s="79">
        <v>7.8960880598139518</v>
      </c>
      <c r="O21" s="79">
        <v>4.7355404640362799</v>
      </c>
      <c r="P21" s="79">
        <v>4.2614760930201712</v>
      </c>
      <c r="Q21" s="79">
        <v>4.0377834143236937</v>
      </c>
      <c r="R21" s="79">
        <v>5.1860028201393202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4.7700513940794247</v>
      </c>
      <c r="D30" s="8">
        <v>6.3142827140206546</v>
      </c>
      <c r="E30" s="8">
        <v>6.0288026185470445</v>
      </c>
      <c r="F30" s="8">
        <v>5.6992025805930728</v>
      </c>
      <c r="G30" s="8">
        <v>4.4245870235273301</v>
      </c>
      <c r="H30" s="8">
        <v>3.7517245330900182</v>
      </c>
      <c r="I30" s="8">
        <v>4.5703455111992222</v>
      </c>
      <c r="J30" s="8">
        <v>4.4917102619042231</v>
      </c>
      <c r="K30" s="8">
        <v>6.6919717067264379</v>
      </c>
      <c r="L30" s="8">
        <v>10.324118086936902</v>
      </c>
      <c r="M30" s="8">
        <v>11.380744130642789</v>
      </c>
      <c r="N30" s="8">
        <v>7.8960880598139518</v>
      </c>
      <c r="O30" s="8">
        <v>4.7355404640362799</v>
      </c>
      <c r="P30" s="8">
        <v>4.2614760930201712</v>
      </c>
      <c r="Q30" s="8">
        <v>4.0377834143236937</v>
      </c>
      <c r="R30" s="8">
        <v>5.1860028201393202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0.40275007777311639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4.7700513940794247</v>
      </c>
      <c r="D43" s="9">
        <v>6.3142827140206546</v>
      </c>
      <c r="E43" s="9">
        <v>6.0288026185470445</v>
      </c>
      <c r="F43" s="9">
        <v>5.6992025805930728</v>
      </c>
      <c r="G43" s="9">
        <v>4.4245870235273301</v>
      </c>
      <c r="H43" s="9">
        <v>3.7517245330900182</v>
      </c>
      <c r="I43" s="9">
        <v>4.1675954334261061</v>
      </c>
      <c r="J43" s="9">
        <v>4.4917102619042231</v>
      </c>
      <c r="K43" s="9">
        <v>6.6919717067264379</v>
      </c>
      <c r="L43" s="9">
        <v>10.324118086936902</v>
      </c>
      <c r="M43" s="9">
        <v>11.380744130642789</v>
      </c>
      <c r="N43" s="9">
        <v>7.8960880598139518</v>
      </c>
      <c r="O43" s="9">
        <v>4.7355404640362799</v>
      </c>
      <c r="P43" s="9">
        <v>4.2614760930201712</v>
      </c>
      <c r="Q43" s="9">
        <v>4.0377834143236937</v>
      </c>
      <c r="R43" s="9">
        <v>5.1860028201393202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113.39464950434994</v>
      </c>
      <c r="D52" s="79">
        <v>142.95666653102489</v>
      </c>
      <c r="E52" s="79">
        <v>132.87807021119667</v>
      </c>
      <c r="F52" s="79">
        <v>144.86090209466639</v>
      </c>
      <c r="G52" s="79">
        <v>102.9243181354914</v>
      </c>
      <c r="H52" s="79">
        <v>77.175971106414991</v>
      </c>
      <c r="I52" s="79">
        <v>85.747200942828613</v>
      </c>
      <c r="J52" s="79">
        <v>81.747784449050599</v>
      </c>
      <c r="K52" s="79">
        <v>68.764099092922066</v>
      </c>
      <c r="L52" s="79">
        <v>80.168753117900337</v>
      </c>
      <c r="M52" s="79">
        <v>75.433156388664997</v>
      </c>
      <c r="N52" s="79">
        <v>80.612529361361197</v>
      </c>
      <c r="O52" s="79">
        <v>42.948075472272741</v>
      </c>
      <c r="P52" s="79">
        <v>49.421985044065323</v>
      </c>
      <c r="Q52" s="79">
        <v>45.606501355755306</v>
      </c>
      <c r="R52" s="79">
        <v>52.415047519881277</v>
      </c>
    </row>
    <row r="53" spans="1:18" ht="11.25" customHeight="1" x14ac:dyDescent="0.25">
      <c r="A53" s="56" t="s">
        <v>143</v>
      </c>
      <c r="B53" s="57" t="s">
        <v>142</v>
      </c>
      <c r="C53" s="8">
        <v>113.39464950434994</v>
      </c>
      <c r="D53" s="8">
        <v>142.95666653102489</v>
      </c>
      <c r="E53" s="8">
        <v>132.87807021119667</v>
      </c>
      <c r="F53" s="8">
        <v>144.86090209466639</v>
      </c>
      <c r="G53" s="8">
        <v>102.9243181354914</v>
      </c>
      <c r="H53" s="8">
        <v>77.175971106414991</v>
      </c>
      <c r="I53" s="8">
        <v>85.747200942828613</v>
      </c>
      <c r="J53" s="8">
        <v>81.747784449050599</v>
      </c>
      <c r="K53" s="8">
        <v>68.764099092922066</v>
      </c>
      <c r="L53" s="8">
        <v>80.168753117900337</v>
      </c>
      <c r="M53" s="8">
        <v>75.433156388664997</v>
      </c>
      <c r="N53" s="8">
        <v>80.612529361361197</v>
      </c>
      <c r="O53" s="8">
        <v>42.948075472272741</v>
      </c>
      <c r="P53" s="8">
        <v>49.421985044065323</v>
      </c>
      <c r="Q53" s="8">
        <v>45.606501355755306</v>
      </c>
      <c r="R53" s="8">
        <v>52.415047519881277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6270.3187007078777</v>
      </c>
      <c r="D2" s="78">
        <v>6697.2936579888965</v>
      </c>
      <c r="E2" s="78">
        <v>6476.0346548567641</v>
      </c>
      <c r="F2" s="78">
        <v>6463.6899234980401</v>
      </c>
      <c r="G2" s="78">
        <v>5860.2258745644604</v>
      </c>
      <c r="H2" s="78">
        <v>6759.6703317568827</v>
      </c>
      <c r="I2" s="78">
        <v>6432.3275757006968</v>
      </c>
      <c r="J2" s="78">
        <v>6661.3455800807769</v>
      </c>
      <c r="K2" s="78">
        <v>7701.4699422231606</v>
      </c>
      <c r="L2" s="78">
        <v>6488.2213721548214</v>
      </c>
      <c r="M2" s="78">
        <v>6632.8556041173033</v>
      </c>
      <c r="N2" s="78">
        <v>6084.0565115177033</v>
      </c>
      <c r="O2" s="78">
        <v>6041.9027522929664</v>
      </c>
      <c r="P2" s="78">
        <v>6203.5589837161051</v>
      </c>
      <c r="Q2" s="78">
        <v>6341.5927679421402</v>
      </c>
      <c r="R2" s="78">
        <v>5917.9158477042365</v>
      </c>
    </row>
    <row r="3" spans="1:18" ht="11.25" customHeight="1" x14ac:dyDescent="0.25">
      <c r="A3" s="53" t="s">
        <v>242</v>
      </c>
      <c r="B3" s="54" t="s">
        <v>241</v>
      </c>
      <c r="C3" s="79">
        <v>2979.4865333835505</v>
      </c>
      <c r="D3" s="79">
        <v>3015.5515071850082</v>
      </c>
      <c r="E3" s="79">
        <v>3149.1528058908721</v>
      </c>
      <c r="F3" s="79">
        <v>3192.538453902072</v>
      </c>
      <c r="G3" s="79">
        <v>2834.3984847092638</v>
      </c>
      <c r="H3" s="79">
        <v>2791.2003710560243</v>
      </c>
      <c r="I3" s="79">
        <v>2611.456813230408</v>
      </c>
      <c r="J3" s="79">
        <v>2894.3302084781044</v>
      </c>
      <c r="K3" s="79">
        <v>2890.6370022206156</v>
      </c>
      <c r="L3" s="79">
        <v>2679.1876161808564</v>
      </c>
      <c r="M3" s="79">
        <v>2677.6801177576594</v>
      </c>
      <c r="N3" s="79">
        <v>2638.4652359158276</v>
      </c>
      <c r="O3" s="79">
        <v>2804.8047493995409</v>
      </c>
      <c r="P3" s="79">
        <v>2953.4909050516976</v>
      </c>
      <c r="Q3" s="79">
        <v>3047.2799069807638</v>
      </c>
      <c r="R3" s="79">
        <v>2535.0464514073615</v>
      </c>
    </row>
    <row r="4" spans="1:18" ht="11.25" customHeight="1" x14ac:dyDescent="0.25">
      <c r="A4" s="56" t="s">
        <v>240</v>
      </c>
      <c r="B4" s="57" t="s">
        <v>239</v>
      </c>
      <c r="C4" s="8">
        <v>2979.4865333835505</v>
      </c>
      <c r="D4" s="8">
        <v>3015.5515071850082</v>
      </c>
      <c r="E4" s="8">
        <v>3149.1528058908721</v>
      </c>
      <c r="F4" s="8">
        <v>3192.538453902072</v>
      </c>
      <c r="G4" s="8">
        <v>2834.3984847092638</v>
      </c>
      <c r="H4" s="8">
        <v>2791.2003710560243</v>
      </c>
      <c r="I4" s="8">
        <v>2611.456813230408</v>
      </c>
      <c r="J4" s="8">
        <v>2894.3302084781044</v>
      </c>
      <c r="K4" s="8">
        <v>2890.6370022206156</v>
      </c>
      <c r="L4" s="8">
        <v>2679.1876161808564</v>
      </c>
      <c r="M4" s="8">
        <v>2677.6801177576594</v>
      </c>
      <c r="N4" s="8">
        <v>2638.4652359158276</v>
      </c>
      <c r="O4" s="8">
        <v>2804.8047493995409</v>
      </c>
      <c r="P4" s="8">
        <v>2953.4909050516976</v>
      </c>
      <c r="Q4" s="8">
        <v>3047.2799069807638</v>
      </c>
      <c r="R4" s="8">
        <v>2535.0464514073615</v>
      </c>
    </row>
    <row r="5" spans="1:18" ht="11.25" customHeight="1" x14ac:dyDescent="0.25">
      <c r="A5" s="59" t="s">
        <v>238</v>
      </c>
      <c r="B5" s="60" t="s">
        <v>237</v>
      </c>
      <c r="C5" s="9">
        <v>2979.4865333835505</v>
      </c>
      <c r="D5" s="9">
        <v>3015.5515071850082</v>
      </c>
      <c r="E5" s="9">
        <v>3149.1528058908721</v>
      </c>
      <c r="F5" s="9">
        <v>3192.538453902072</v>
      </c>
      <c r="G5" s="9">
        <v>2834.3984847092638</v>
      </c>
      <c r="H5" s="9">
        <v>2791.2003710560243</v>
      </c>
      <c r="I5" s="9">
        <v>2611.456813230408</v>
      </c>
      <c r="J5" s="9">
        <v>2894.3302084781044</v>
      </c>
      <c r="K5" s="9">
        <v>2890.6370022206156</v>
      </c>
      <c r="L5" s="9">
        <v>2679.1876161808564</v>
      </c>
      <c r="M5" s="9">
        <v>2677.6801177576594</v>
      </c>
      <c r="N5" s="9">
        <v>2638.4652359158276</v>
      </c>
      <c r="O5" s="9">
        <v>2804.8047493995409</v>
      </c>
      <c r="P5" s="9">
        <v>2953.4909050516976</v>
      </c>
      <c r="Q5" s="9">
        <v>3047.2799069807638</v>
      </c>
      <c r="R5" s="9">
        <v>2535.0464514073615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2979.4865333835505</v>
      </c>
      <c r="D8" s="10">
        <v>3015.5515071850082</v>
      </c>
      <c r="E8" s="10">
        <v>3149.1528058908721</v>
      </c>
      <c r="F8" s="10">
        <v>3192.538453902072</v>
      </c>
      <c r="G8" s="10">
        <v>2834.3984847092638</v>
      </c>
      <c r="H8" s="10">
        <v>2791.2003710560243</v>
      </c>
      <c r="I8" s="10">
        <v>2611.456813230408</v>
      </c>
      <c r="J8" s="10">
        <v>2894.3302084781044</v>
      </c>
      <c r="K8" s="10">
        <v>2890.6370022206156</v>
      </c>
      <c r="L8" s="10">
        <v>2679.1876161808564</v>
      </c>
      <c r="M8" s="10">
        <v>2677.6801177576594</v>
      </c>
      <c r="N8" s="10">
        <v>2638.4652359158276</v>
      </c>
      <c r="O8" s="10">
        <v>2804.8047493995409</v>
      </c>
      <c r="P8" s="10">
        <v>2953.4909050516976</v>
      </c>
      <c r="Q8" s="10">
        <v>3047.2799069807638</v>
      </c>
      <c r="R8" s="10">
        <v>2535.0464514073615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765.43536287982613</v>
      </c>
      <c r="D21" s="79">
        <v>852.58468621544409</v>
      </c>
      <c r="E21" s="79">
        <v>757.63579263922804</v>
      </c>
      <c r="F21" s="79">
        <v>707.41434705706808</v>
      </c>
      <c r="G21" s="79">
        <v>589.92734679361206</v>
      </c>
      <c r="H21" s="79">
        <v>641.88453260561539</v>
      </c>
      <c r="I21" s="79">
        <v>584.96287230716405</v>
      </c>
      <c r="J21" s="79">
        <v>699.14157675663603</v>
      </c>
      <c r="K21" s="79">
        <v>665.27205572142009</v>
      </c>
      <c r="L21" s="79">
        <v>598.29350743616408</v>
      </c>
      <c r="M21" s="79">
        <v>581.23306449715938</v>
      </c>
      <c r="N21" s="79">
        <v>520.46586594929647</v>
      </c>
      <c r="O21" s="79">
        <v>493.83798803753706</v>
      </c>
      <c r="P21" s="79">
        <v>491.79510234644709</v>
      </c>
      <c r="Q21" s="79">
        <v>539.45180861985614</v>
      </c>
      <c r="R21" s="79">
        <v>523.6284203178418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765.43536287982613</v>
      </c>
      <c r="D30" s="8">
        <v>852.58468621544409</v>
      </c>
      <c r="E30" s="8">
        <v>757.63579263922804</v>
      </c>
      <c r="F30" s="8">
        <v>707.41434705706808</v>
      </c>
      <c r="G30" s="8">
        <v>589.92734679361206</v>
      </c>
      <c r="H30" s="8">
        <v>641.88453260561539</v>
      </c>
      <c r="I30" s="8">
        <v>584.96287230716405</v>
      </c>
      <c r="J30" s="8">
        <v>699.14157675663603</v>
      </c>
      <c r="K30" s="8">
        <v>665.27205572142009</v>
      </c>
      <c r="L30" s="8">
        <v>598.29350743616408</v>
      </c>
      <c r="M30" s="8">
        <v>581.23306449715938</v>
      </c>
      <c r="N30" s="8">
        <v>520.46586594929647</v>
      </c>
      <c r="O30" s="8">
        <v>493.83798803753706</v>
      </c>
      <c r="P30" s="8">
        <v>491.79510234644709</v>
      </c>
      <c r="Q30" s="8">
        <v>539.45180861985614</v>
      </c>
      <c r="R30" s="8">
        <v>523.6284203178418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619.92369107921559</v>
      </c>
      <c r="D43" s="9">
        <v>756.66018291224407</v>
      </c>
      <c r="E43" s="9">
        <v>677.26903762673999</v>
      </c>
      <c r="F43" s="9">
        <v>654.92094994606805</v>
      </c>
      <c r="G43" s="9">
        <v>543.58661816362803</v>
      </c>
      <c r="H43" s="9">
        <v>632.59647639289767</v>
      </c>
      <c r="I43" s="9">
        <v>581.722418730492</v>
      </c>
      <c r="J43" s="9">
        <v>572.131973542428</v>
      </c>
      <c r="K43" s="9">
        <v>575.50572989067609</v>
      </c>
      <c r="L43" s="9">
        <v>508.52705198209208</v>
      </c>
      <c r="M43" s="9">
        <v>469.77851671575826</v>
      </c>
      <c r="N43" s="9">
        <v>461.64222069474533</v>
      </c>
      <c r="O43" s="9">
        <v>484.54988114219452</v>
      </c>
      <c r="P43" s="9">
        <v>476.31511364801077</v>
      </c>
      <c r="Q43" s="9">
        <v>523.97160600406107</v>
      </c>
      <c r="R43" s="9">
        <v>501.95654234326241</v>
      </c>
    </row>
    <row r="44" spans="1:18" ht="11.25" customHeight="1" x14ac:dyDescent="0.25">
      <c r="A44" s="59" t="s">
        <v>161</v>
      </c>
      <c r="B44" s="60" t="s">
        <v>160</v>
      </c>
      <c r="C44" s="9">
        <v>145.51167180061051</v>
      </c>
      <c r="D44" s="9">
        <v>95.924503303200012</v>
      </c>
      <c r="E44" s="9">
        <v>80.366755012488014</v>
      </c>
      <c r="F44" s="9">
        <v>52.493397111000007</v>
      </c>
      <c r="G44" s="9">
        <v>46.340728629984007</v>
      </c>
      <c r="H44" s="9">
        <v>9.2880562127177182</v>
      </c>
      <c r="I44" s="9">
        <v>3.2404535766720004</v>
      </c>
      <c r="J44" s="9">
        <v>127.00960321420803</v>
      </c>
      <c r="K44" s="9">
        <v>89.766325830744009</v>
      </c>
      <c r="L44" s="9">
        <v>89.766455454072016</v>
      </c>
      <c r="M44" s="9">
        <v>111.45454778140117</v>
      </c>
      <c r="N44" s="9">
        <v>58.82364525455116</v>
      </c>
      <c r="O44" s="9">
        <v>9.2881068953425601</v>
      </c>
      <c r="P44" s="9">
        <v>15.479988698436305</v>
      </c>
      <c r="Q44" s="9">
        <v>15.480202615795083</v>
      </c>
      <c r="R44" s="9">
        <v>21.671877974579346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2525.396804444501</v>
      </c>
      <c r="D52" s="79">
        <v>2829.1574645884443</v>
      </c>
      <c r="E52" s="79">
        <v>2569.2460563266641</v>
      </c>
      <c r="F52" s="79">
        <v>2563.7371225389002</v>
      </c>
      <c r="G52" s="79">
        <v>2435.9000430615843</v>
      </c>
      <c r="H52" s="79">
        <v>3326.5854280952435</v>
      </c>
      <c r="I52" s="79">
        <v>3235.9078901631246</v>
      </c>
      <c r="J52" s="79">
        <v>3067.8737948460362</v>
      </c>
      <c r="K52" s="79">
        <v>4145.5608842811243</v>
      </c>
      <c r="L52" s="79">
        <v>3210.7402485378007</v>
      </c>
      <c r="M52" s="79">
        <v>3373.9424218624845</v>
      </c>
      <c r="N52" s="79">
        <v>2925.1254096525786</v>
      </c>
      <c r="O52" s="79">
        <v>2743.260014855889</v>
      </c>
      <c r="P52" s="79">
        <v>2758.2729763179605</v>
      </c>
      <c r="Q52" s="79">
        <v>2754.8610523415196</v>
      </c>
      <c r="R52" s="79">
        <v>2859.240975979033</v>
      </c>
    </row>
    <row r="53" spans="1:18" ht="11.25" customHeight="1" x14ac:dyDescent="0.25">
      <c r="A53" s="56" t="s">
        <v>143</v>
      </c>
      <c r="B53" s="57" t="s">
        <v>142</v>
      </c>
      <c r="C53" s="8">
        <v>2525.396804444501</v>
      </c>
      <c r="D53" s="8">
        <v>2829.1574645884443</v>
      </c>
      <c r="E53" s="8">
        <v>2569.2460563266641</v>
      </c>
      <c r="F53" s="8">
        <v>2563.7371225389002</v>
      </c>
      <c r="G53" s="8">
        <v>2435.9000430615843</v>
      </c>
      <c r="H53" s="8">
        <v>3326.5854280952435</v>
      </c>
      <c r="I53" s="8">
        <v>3235.9078901631246</v>
      </c>
      <c r="J53" s="8">
        <v>3067.8737948460362</v>
      </c>
      <c r="K53" s="8">
        <v>4145.5608842811243</v>
      </c>
      <c r="L53" s="8">
        <v>3210.7402485378007</v>
      </c>
      <c r="M53" s="8">
        <v>3373.9424218624845</v>
      </c>
      <c r="N53" s="8">
        <v>2925.1254096525786</v>
      </c>
      <c r="O53" s="8">
        <v>2743.260014855889</v>
      </c>
      <c r="P53" s="8">
        <v>2758.2729763179605</v>
      </c>
      <c r="Q53" s="8">
        <v>2754.8610523415196</v>
      </c>
      <c r="R53" s="8">
        <v>2859.240975979033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4745.74458724752</v>
      </c>
      <c r="D2" s="78">
        <v>4245.528968607483</v>
      </c>
      <c r="E2" s="78">
        <v>4233.7464089813993</v>
      </c>
      <c r="F2" s="78">
        <v>4283.6566066860614</v>
      </c>
      <c r="G2" s="78">
        <v>4648.3848712382151</v>
      </c>
      <c r="H2" s="78">
        <v>3790.290948982476</v>
      </c>
      <c r="I2" s="78">
        <v>3786.0198195651737</v>
      </c>
      <c r="J2" s="78">
        <v>4382.0758634952217</v>
      </c>
      <c r="K2" s="78">
        <v>3369.0249380820069</v>
      </c>
      <c r="L2" s="78">
        <v>2637.6473316365946</v>
      </c>
      <c r="M2" s="78">
        <v>2552.3383035449842</v>
      </c>
      <c r="N2" s="78">
        <v>2808.1586012553917</v>
      </c>
      <c r="O2" s="78">
        <v>2612.1299397321809</v>
      </c>
      <c r="P2" s="78">
        <v>2783.2785935851639</v>
      </c>
      <c r="Q2" s="78">
        <v>2946.2615730198709</v>
      </c>
      <c r="R2" s="78">
        <v>3030.3261683247079</v>
      </c>
    </row>
    <row r="3" spans="1:18" ht="11.25" customHeight="1" x14ac:dyDescent="0.25">
      <c r="A3" s="53" t="s">
        <v>242</v>
      </c>
      <c r="B3" s="54" t="s">
        <v>241</v>
      </c>
      <c r="C3" s="79">
        <v>2924.6938697896162</v>
      </c>
      <c r="D3" s="79">
        <v>2939.4051403469298</v>
      </c>
      <c r="E3" s="79">
        <v>3082.9899227697515</v>
      </c>
      <c r="F3" s="79">
        <v>3109.1633646501668</v>
      </c>
      <c r="G3" s="79">
        <v>2789.0360271648988</v>
      </c>
      <c r="H3" s="79">
        <v>2672.54869040825</v>
      </c>
      <c r="I3" s="79">
        <v>2504.1136131698172</v>
      </c>
      <c r="J3" s="79">
        <v>2818.6669186905292</v>
      </c>
      <c r="K3" s="79">
        <v>2728.1692842019456</v>
      </c>
      <c r="L3" s="79">
        <v>2530.917218952995</v>
      </c>
      <c r="M3" s="79">
        <v>2521.2288001012589</v>
      </c>
      <c r="N3" s="79">
        <v>2509.9587410649051</v>
      </c>
      <c r="O3" s="79">
        <v>2611.6318841267575</v>
      </c>
      <c r="P3" s="79">
        <v>2782.747905014161</v>
      </c>
      <c r="Q3" s="79">
        <v>2913.0643539533994</v>
      </c>
      <c r="R3" s="79">
        <v>2422.7872254296017</v>
      </c>
    </row>
    <row r="4" spans="1:18" ht="11.25" customHeight="1" x14ac:dyDescent="0.25">
      <c r="A4" s="56" t="s">
        <v>240</v>
      </c>
      <c r="B4" s="57" t="s">
        <v>239</v>
      </c>
      <c r="C4" s="8">
        <v>2924.6938697896162</v>
      </c>
      <c r="D4" s="8">
        <v>2939.4051403469298</v>
      </c>
      <c r="E4" s="8">
        <v>3082.9899227697515</v>
      </c>
      <c r="F4" s="8">
        <v>3109.1633646501668</v>
      </c>
      <c r="G4" s="8">
        <v>2789.0360271648988</v>
      </c>
      <c r="H4" s="8">
        <v>2672.54869040825</v>
      </c>
      <c r="I4" s="8">
        <v>2504.1136131698172</v>
      </c>
      <c r="J4" s="8">
        <v>2818.6669186905292</v>
      </c>
      <c r="K4" s="8">
        <v>2728.1692842019456</v>
      </c>
      <c r="L4" s="8">
        <v>2530.917218952995</v>
      </c>
      <c r="M4" s="8">
        <v>2521.2288001012589</v>
      </c>
      <c r="N4" s="8">
        <v>2509.9587410649051</v>
      </c>
      <c r="O4" s="8">
        <v>2611.6318841267575</v>
      </c>
      <c r="P4" s="8">
        <v>2782.747905014161</v>
      </c>
      <c r="Q4" s="8">
        <v>2913.0643539533994</v>
      </c>
      <c r="R4" s="8">
        <v>2422.7872254296017</v>
      </c>
    </row>
    <row r="5" spans="1:18" ht="11.25" customHeight="1" x14ac:dyDescent="0.25">
      <c r="A5" s="59" t="s">
        <v>238</v>
      </c>
      <c r="B5" s="60" t="s">
        <v>237</v>
      </c>
      <c r="C5" s="9">
        <v>2924.6938697896162</v>
      </c>
      <c r="D5" s="9">
        <v>2939.4051403469298</v>
      </c>
      <c r="E5" s="9">
        <v>3082.9899227697515</v>
      </c>
      <c r="F5" s="9">
        <v>3109.1633646501668</v>
      </c>
      <c r="G5" s="9">
        <v>2789.0360271648988</v>
      </c>
      <c r="H5" s="9">
        <v>2672.54869040825</v>
      </c>
      <c r="I5" s="9">
        <v>2504.1136131698172</v>
      </c>
      <c r="J5" s="9">
        <v>2818.6669186905292</v>
      </c>
      <c r="K5" s="9">
        <v>2728.1692842019456</v>
      </c>
      <c r="L5" s="9">
        <v>2530.917218952995</v>
      </c>
      <c r="M5" s="9">
        <v>2521.2288001012589</v>
      </c>
      <c r="N5" s="9">
        <v>2509.9587410649051</v>
      </c>
      <c r="O5" s="9">
        <v>2611.6318841267575</v>
      </c>
      <c r="P5" s="9">
        <v>2782.747905014161</v>
      </c>
      <c r="Q5" s="9">
        <v>2913.0643539533994</v>
      </c>
      <c r="R5" s="9">
        <v>2422.7872254296017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2924.6938697896162</v>
      </c>
      <c r="D8" s="10">
        <v>2939.4051403469298</v>
      </c>
      <c r="E8" s="10">
        <v>3082.9899227697515</v>
      </c>
      <c r="F8" s="10">
        <v>3109.1633646501668</v>
      </c>
      <c r="G8" s="10">
        <v>2789.0360271648988</v>
      </c>
      <c r="H8" s="10">
        <v>2672.54869040825</v>
      </c>
      <c r="I8" s="10">
        <v>2504.1136131698172</v>
      </c>
      <c r="J8" s="10">
        <v>2818.6669186905292</v>
      </c>
      <c r="K8" s="10">
        <v>2728.1692842019456</v>
      </c>
      <c r="L8" s="10">
        <v>2530.917218952995</v>
      </c>
      <c r="M8" s="10">
        <v>2521.2288001012589</v>
      </c>
      <c r="N8" s="10">
        <v>2509.9587410649051</v>
      </c>
      <c r="O8" s="10">
        <v>2611.6318841267575</v>
      </c>
      <c r="P8" s="10">
        <v>2782.747905014161</v>
      </c>
      <c r="Q8" s="10">
        <v>2913.0643539533994</v>
      </c>
      <c r="R8" s="10">
        <v>2422.7872254296017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418.34512388948554</v>
      </c>
      <c r="D21" s="79">
        <v>89.90867177396342</v>
      </c>
      <c r="E21" s="79">
        <v>75.952357892638489</v>
      </c>
      <c r="F21" s="79">
        <v>49.492179058670217</v>
      </c>
      <c r="G21" s="79">
        <v>176.07816022863292</v>
      </c>
      <c r="H21" s="79">
        <v>8.9169536868731445</v>
      </c>
      <c r="I21" s="79">
        <v>3.3779172915778855</v>
      </c>
      <c r="J21" s="79">
        <v>118.26333125588403</v>
      </c>
      <c r="K21" s="79">
        <v>82.044914233624226</v>
      </c>
      <c r="L21" s="79">
        <v>82.703022329888498</v>
      </c>
      <c r="M21" s="79">
        <v>30.850032921018563</v>
      </c>
      <c r="N21" s="79">
        <v>54.511819319377054</v>
      </c>
      <c r="O21" s="79">
        <v>0.23321276689980117</v>
      </c>
      <c r="P21" s="79">
        <v>0.24849303703840037</v>
      </c>
      <c r="Q21" s="79">
        <v>14.674751407579627</v>
      </c>
      <c r="R21" s="79">
        <v>20.271334940984971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418.34512388948554</v>
      </c>
      <c r="D30" s="8">
        <v>89.90867177396342</v>
      </c>
      <c r="E30" s="8">
        <v>75.952357892638489</v>
      </c>
      <c r="F30" s="8">
        <v>49.492179058670217</v>
      </c>
      <c r="G30" s="8">
        <v>176.07816022863292</v>
      </c>
      <c r="H30" s="8">
        <v>8.9169536868731445</v>
      </c>
      <c r="I30" s="8">
        <v>3.3779172915778855</v>
      </c>
      <c r="J30" s="8">
        <v>118.26333125588403</v>
      </c>
      <c r="K30" s="8">
        <v>82.044914233624226</v>
      </c>
      <c r="L30" s="8">
        <v>82.703022329888498</v>
      </c>
      <c r="M30" s="8">
        <v>30.850032921018563</v>
      </c>
      <c r="N30" s="8">
        <v>54.511819319377054</v>
      </c>
      <c r="O30" s="8">
        <v>0.23321276689980117</v>
      </c>
      <c r="P30" s="8">
        <v>0.24849303703840037</v>
      </c>
      <c r="Q30" s="8">
        <v>14.674751407579627</v>
      </c>
      <c r="R30" s="8">
        <v>20.271334940984971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282.55619073546268</v>
      </c>
      <c r="D43" s="9">
        <v>0.45530564438937771</v>
      </c>
      <c r="E43" s="9">
        <v>0.44531328346660998</v>
      </c>
      <c r="F43" s="9">
        <v>0.45231931945118803</v>
      </c>
      <c r="G43" s="9">
        <v>132.84722731402644</v>
      </c>
      <c r="H43" s="9">
        <v>0.40647926692825015</v>
      </c>
      <c r="I43" s="9">
        <v>0.41638503860553283</v>
      </c>
      <c r="J43" s="9">
        <v>0.48208362423111217</v>
      </c>
      <c r="K43" s="9">
        <v>0.33662548571473133</v>
      </c>
      <c r="L43" s="9">
        <v>0.23858264895753092</v>
      </c>
      <c r="M43" s="9">
        <v>0.22848206455785847</v>
      </c>
      <c r="N43" s="9">
        <v>0.26670304050048738</v>
      </c>
      <c r="O43" s="9">
        <v>0.23321276689980117</v>
      </c>
      <c r="P43" s="9">
        <v>0.24849303703840037</v>
      </c>
      <c r="Q43" s="9">
        <v>0.26444666356547464</v>
      </c>
      <c r="R43" s="9">
        <v>0.30690686812801837</v>
      </c>
    </row>
    <row r="44" spans="1:18" ht="11.25" customHeight="1" x14ac:dyDescent="0.25">
      <c r="A44" s="59" t="s">
        <v>161</v>
      </c>
      <c r="B44" s="60" t="s">
        <v>160</v>
      </c>
      <c r="C44" s="9">
        <v>135.78893315402283</v>
      </c>
      <c r="D44" s="9">
        <v>89.453366129574036</v>
      </c>
      <c r="E44" s="9">
        <v>75.507044609171885</v>
      </c>
      <c r="F44" s="9">
        <v>49.039859739219033</v>
      </c>
      <c r="G44" s="9">
        <v>43.230932914606477</v>
      </c>
      <c r="H44" s="9">
        <v>8.5104744199448952</v>
      </c>
      <c r="I44" s="9">
        <v>2.9615322529723525</v>
      </c>
      <c r="J44" s="9">
        <v>117.78124763165292</v>
      </c>
      <c r="K44" s="9">
        <v>81.708288747909492</v>
      </c>
      <c r="L44" s="9">
        <v>82.464439680930965</v>
      </c>
      <c r="M44" s="9">
        <v>30.621550856460704</v>
      </c>
      <c r="N44" s="9">
        <v>54.245116278876566</v>
      </c>
      <c r="O44" s="9">
        <v>0</v>
      </c>
      <c r="P44" s="9">
        <v>0</v>
      </c>
      <c r="Q44" s="9">
        <v>14.410304744014153</v>
      </c>
      <c r="R44" s="9">
        <v>19.964428072856954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1402.7055935684189</v>
      </c>
      <c r="D52" s="79">
        <v>1216.2151564865896</v>
      </c>
      <c r="E52" s="79">
        <v>1074.8041283190091</v>
      </c>
      <c r="F52" s="79">
        <v>1125.0010629772239</v>
      </c>
      <c r="G52" s="79">
        <v>1683.2706838446829</v>
      </c>
      <c r="H52" s="79">
        <v>1108.8253048873532</v>
      </c>
      <c r="I52" s="79">
        <v>1278.5282891037787</v>
      </c>
      <c r="J52" s="79">
        <v>1445.1456135488086</v>
      </c>
      <c r="K52" s="79">
        <v>558.81073964643701</v>
      </c>
      <c r="L52" s="79">
        <v>24.027090353711383</v>
      </c>
      <c r="M52" s="79">
        <v>0.25947052270639398</v>
      </c>
      <c r="N52" s="79">
        <v>243.68804087110925</v>
      </c>
      <c r="O52" s="79">
        <v>0.26484283852386337</v>
      </c>
      <c r="P52" s="79">
        <v>0.28219553396466107</v>
      </c>
      <c r="Q52" s="79">
        <v>18.52246765889176</v>
      </c>
      <c r="R52" s="79">
        <v>587.26760795412122</v>
      </c>
    </row>
    <row r="53" spans="1:18" ht="11.25" customHeight="1" x14ac:dyDescent="0.25">
      <c r="A53" s="56" t="s">
        <v>143</v>
      </c>
      <c r="B53" s="57" t="s">
        <v>142</v>
      </c>
      <c r="C53" s="8">
        <v>1402.7055935684189</v>
      </c>
      <c r="D53" s="8">
        <v>1216.2151564865896</v>
      </c>
      <c r="E53" s="8">
        <v>1074.8041283190091</v>
      </c>
      <c r="F53" s="8">
        <v>1125.0010629772239</v>
      </c>
      <c r="G53" s="8">
        <v>1683.2706838446829</v>
      </c>
      <c r="H53" s="8">
        <v>1108.8253048873532</v>
      </c>
      <c r="I53" s="8">
        <v>1278.5282891037787</v>
      </c>
      <c r="J53" s="8">
        <v>1445.1456135488086</v>
      </c>
      <c r="K53" s="8">
        <v>558.81073964643701</v>
      </c>
      <c r="L53" s="8">
        <v>24.027090353711383</v>
      </c>
      <c r="M53" s="8">
        <v>0.25947052270639398</v>
      </c>
      <c r="N53" s="8">
        <v>243.68804087110925</v>
      </c>
      <c r="O53" s="8">
        <v>0.26484283852386337</v>
      </c>
      <c r="P53" s="8">
        <v>0.28219553396466107</v>
      </c>
      <c r="Q53" s="8">
        <v>18.52246765889176</v>
      </c>
      <c r="R53" s="8">
        <v>587.26760795412122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1326.4453677402207</v>
      </c>
      <c r="D2" s="78">
        <v>1947.4403212899904</v>
      </c>
      <c r="E2" s="78">
        <v>1789.0271610931111</v>
      </c>
      <c r="F2" s="78">
        <v>1782.998809885574</v>
      </c>
      <c r="G2" s="78">
        <v>910.02650899865648</v>
      </c>
      <c r="H2" s="78">
        <v>2520.0296672607751</v>
      </c>
      <c r="I2" s="78">
        <v>2225.1682379002859</v>
      </c>
      <c r="J2" s="78">
        <v>1780.2027578755603</v>
      </c>
      <c r="K2" s="78">
        <v>3777.7369635274949</v>
      </c>
      <c r="L2" s="78">
        <v>3423.3870702955473</v>
      </c>
      <c r="M2" s="78">
        <v>3661.0475574570187</v>
      </c>
      <c r="N2" s="78">
        <v>2860.4439888088373</v>
      </c>
      <c r="O2" s="78">
        <v>3036.4480860426038</v>
      </c>
      <c r="P2" s="78">
        <v>2995.4086771043621</v>
      </c>
      <c r="Q2" s="78">
        <v>2980.4766211788706</v>
      </c>
      <c r="R2" s="78">
        <v>2491.3825468975729</v>
      </c>
    </row>
    <row r="3" spans="1:18" ht="11.25" customHeight="1" x14ac:dyDescent="0.25">
      <c r="A3" s="53" t="s">
        <v>242</v>
      </c>
      <c r="B3" s="54" t="s">
        <v>241</v>
      </c>
      <c r="C3" s="79">
        <v>54.792663593934584</v>
      </c>
      <c r="D3" s="79">
        <v>76.146366838077924</v>
      </c>
      <c r="E3" s="79">
        <v>66.162883121120657</v>
      </c>
      <c r="F3" s="79">
        <v>83.375089251904853</v>
      </c>
      <c r="G3" s="79">
        <v>45.362457544365142</v>
      </c>
      <c r="H3" s="79">
        <v>118.651680647775</v>
      </c>
      <c r="I3" s="79">
        <v>107.34320006059085</v>
      </c>
      <c r="J3" s="79">
        <v>75.663289787575309</v>
      </c>
      <c r="K3" s="79">
        <v>162.46771801867007</v>
      </c>
      <c r="L3" s="79">
        <v>148.27039722786108</v>
      </c>
      <c r="M3" s="79">
        <v>156.45131765640087</v>
      </c>
      <c r="N3" s="79">
        <v>128.50649485092285</v>
      </c>
      <c r="O3" s="79">
        <v>193.17286527278353</v>
      </c>
      <c r="P3" s="79">
        <v>170.74300003753649</v>
      </c>
      <c r="Q3" s="79">
        <v>134.21555302736454</v>
      </c>
      <c r="R3" s="79">
        <v>112.2592259777598</v>
      </c>
    </row>
    <row r="4" spans="1:18" ht="11.25" customHeight="1" x14ac:dyDescent="0.25">
      <c r="A4" s="56" t="s">
        <v>240</v>
      </c>
      <c r="B4" s="57" t="s">
        <v>239</v>
      </c>
      <c r="C4" s="8">
        <v>54.792663593934584</v>
      </c>
      <c r="D4" s="8">
        <v>76.146366838077924</v>
      </c>
      <c r="E4" s="8">
        <v>66.162883121120657</v>
      </c>
      <c r="F4" s="8">
        <v>83.375089251904853</v>
      </c>
      <c r="G4" s="8">
        <v>45.362457544365142</v>
      </c>
      <c r="H4" s="8">
        <v>118.651680647775</v>
      </c>
      <c r="I4" s="8">
        <v>107.34320006059085</v>
      </c>
      <c r="J4" s="8">
        <v>75.663289787575309</v>
      </c>
      <c r="K4" s="8">
        <v>162.46771801867007</v>
      </c>
      <c r="L4" s="8">
        <v>148.27039722786108</v>
      </c>
      <c r="M4" s="8">
        <v>156.45131765640087</v>
      </c>
      <c r="N4" s="8">
        <v>128.50649485092285</v>
      </c>
      <c r="O4" s="8">
        <v>193.17286527278353</v>
      </c>
      <c r="P4" s="8">
        <v>170.74300003753649</v>
      </c>
      <c r="Q4" s="8">
        <v>134.21555302736454</v>
      </c>
      <c r="R4" s="8">
        <v>112.2592259777598</v>
      </c>
    </row>
    <row r="5" spans="1:18" ht="11.25" customHeight="1" x14ac:dyDescent="0.25">
      <c r="A5" s="59" t="s">
        <v>238</v>
      </c>
      <c r="B5" s="60" t="s">
        <v>237</v>
      </c>
      <c r="C5" s="9">
        <v>54.792663593934584</v>
      </c>
      <c r="D5" s="9">
        <v>76.146366838077924</v>
      </c>
      <c r="E5" s="9">
        <v>66.162883121120657</v>
      </c>
      <c r="F5" s="9">
        <v>83.375089251904853</v>
      </c>
      <c r="G5" s="9">
        <v>45.362457544365142</v>
      </c>
      <c r="H5" s="9">
        <v>118.651680647775</v>
      </c>
      <c r="I5" s="9">
        <v>107.34320006059085</v>
      </c>
      <c r="J5" s="9">
        <v>75.663289787575309</v>
      </c>
      <c r="K5" s="9">
        <v>162.46771801867007</v>
      </c>
      <c r="L5" s="9">
        <v>148.27039722786108</v>
      </c>
      <c r="M5" s="9">
        <v>156.45131765640087</v>
      </c>
      <c r="N5" s="9">
        <v>128.50649485092285</v>
      </c>
      <c r="O5" s="9">
        <v>193.17286527278353</v>
      </c>
      <c r="P5" s="9">
        <v>170.74300003753649</v>
      </c>
      <c r="Q5" s="9">
        <v>134.21555302736454</v>
      </c>
      <c r="R5" s="9">
        <v>112.2592259777598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54.792663593934584</v>
      </c>
      <c r="D8" s="10">
        <v>76.146366838077924</v>
      </c>
      <c r="E8" s="10">
        <v>66.162883121120657</v>
      </c>
      <c r="F8" s="10">
        <v>83.375089251904853</v>
      </c>
      <c r="G8" s="10">
        <v>45.362457544365142</v>
      </c>
      <c r="H8" s="10">
        <v>118.651680647775</v>
      </c>
      <c r="I8" s="10">
        <v>107.34320006059085</v>
      </c>
      <c r="J8" s="10">
        <v>75.663289787575309</v>
      </c>
      <c r="K8" s="10">
        <v>162.46771801867007</v>
      </c>
      <c r="L8" s="10">
        <v>148.27039722786108</v>
      </c>
      <c r="M8" s="10">
        <v>156.45131765640087</v>
      </c>
      <c r="N8" s="10">
        <v>128.50649485092285</v>
      </c>
      <c r="O8" s="10">
        <v>193.17286527278353</v>
      </c>
      <c r="P8" s="10">
        <v>170.74300003753649</v>
      </c>
      <c r="Q8" s="10">
        <v>134.21555302736454</v>
      </c>
      <c r="R8" s="10">
        <v>112.2592259777598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153.75774838238385</v>
      </c>
      <c r="D21" s="79">
        <v>449.86007417707242</v>
      </c>
      <c r="E21" s="79">
        <v>392.77606286411839</v>
      </c>
      <c r="F21" s="79">
        <v>350.76392169096971</v>
      </c>
      <c r="G21" s="79">
        <v>117.7478780279867</v>
      </c>
      <c r="H21" s="79">
        <v>584.31775443708614</v>
      </c>
      <c r="I21" s="79">
        <v>481.82892320755968</v>
      </c>
      <c r="J21" s="79">
        <v>383.66285946387291</v>
      </c>
      <c r="K21" s="79">
        <v>579.84340936791466</v>
      </c>
      <c r="L21" s="79">
        <v>512.91956349561121</v>
      </c>
      <c r="M21" s="79">
        <v>547.77489521609618</v>
      </c>
      <c r="N21" s="79">
        <v>463.05696194347661</v>
      </c>
      <c r="O21" s="79">
        <v>490.98190943845486</v>
      </c>
      <c r="P21" s="79">
        <v>488.75645726986647</v>
      </c>
      <c r="Q21" s="79">
        <v>522.21142563769467</v>
      </c>
      <c r="R21" s="79">
        <v>500.72998928727247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153.75774838238385</v>
      </c>
      <c r="D30" s="8">
        <v>449.86007417707242</v>
      </c>
      <c r="E30" s="8">
        <v>392.77606286411839</v>
      </c>
      <c r="F30" s="8">
        <v>350.76392169096971</v>
      </c>
      <c r="G30" s="8">
        <v>117.7478780279867</v>
      </c>
      <c r="H30" s="8">
        <v>584.31775443708614</v>
      </c>
      <c r="I30" s="8">
        <v>481.82892320755968</v>
      </c>
      <c r="J30" s="8">
        <v>383.66285946387291</v>
      </c>
      <c r="K30" s="8">
        <v>579.84340936791466</v>
      </c>
      <c r="L30" s="8">
        <v>512.91956349561121</v>
      </c>
      <c r="M30" s="8">
        <v>547.77489521609618</v>
      </c>
      <c r="N30" s="8">
        <v>463.05696194347661</v>
      </c>
      <c r="O30" s="8">
        <v>490.98190943845486</v>
      </c>
      <c r="P30" s="8">
        <v>488.75645726986647</v>
      </c>
      <c r="Q30" s="8">
        <v>522.21142563769467</v>
      </c>
      <c r="R30" s="8">
        <v>500.72998928727247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144.03500973579614</v>
      </c>
      <c r="D43" s="9">
        <v>443.38893700344647</v>
      </c>
      <c r="E43" s="9">
        <v>387.91635246080227</v>
      </c>
      <c r="F43" s="9">
        <v>347.31038431918876</v>
      </c>
      <c r="G43" s="9">
        <v>114.63808231260917</v>
      </c>
      <c r="H43" s="9">
        <v>583.54017264431332</v>
      </c>
      <c r="I43" s="9">
        <v>481.55000188386003</v>
      </c>
      <c r="J43" s="9">
        <v>374.43450388131777</v>
      </c>
      <c r="K43" s="9">
        <v>571.78537228508014</v>
      </c>
      <c r="L43" s="9">
        <v>505.61754772247019</v>
      </c>
      <c r="M43" s="9">
        <v>466.94189829115572</v>
      </c>
      <c r="N43" s="9">
        <v>458.47843296780201</v>
      </c>
      <c r="O43" s="9">
        <v>481.69380254311233</v>
      </c>
      <c r="P43" s="9">
        <v>473.27646857143014</v>
      </c>
      <c r="Q43" s="9">
        <v>521.14152776591379</v>
      </c>
      <c r="R43" s="9">
        <v>499.02253938555009</v>
      </c>
    </row>
    <row r="44" spans="1:18" ht="11.25" customHeight="1" x14ac:dyDescent="0.25">
      <c r="A44" s="59" t="s">
        <v>161</v>
      </c>
      <c r="B44" s="60" t="s">
        <v>160</v>
      </c>
      <c r="C44" s="9">
        <v>9.7227386465877004</v>
      </c>
      <c r="D44" s="9">
        <v>6.4711371736259728</v>
      </c>
      <c r="E44" s="9">
        <v>4.8597104033161251</v>
      </c>
      <c r="F44" s="9">
        <v>3.4535373717809787</v>
      </c>
      <c r="G44" s="9">
        <v>3.1097957153775266</v>
      </c>
      <c r="H44" s="9">
        <v>0.77758179277282236</v>
      </c>
      <c r="I44" s="9">
        <v>0.27892132369964773</v>
      </c>
      <c r="J44" s="9">
        <v>9.2283555825551229</v>
      </c>
      <c r="K44" s="9">
        <v>8.0580370828345185</v>
      </c>
      <c r="L44" s="9">
        <v>7.3020157731410524</v>
      </c>
      <c r="M44" s="9">
        <v>80.83299692494046</v>
      </c>
      <c r="N44" s="9">
        <v>4.5785289756745904</v>
      </c>
      <c r="O44" s="9">
        <v>9.2881068953425601</v>
      </c>
      <c r="P44" s="9">
        <v>15.479988698436305</v>
      </c>
      <c r="Q44" s="9">
        <v>1.0698978717809282</v>
      </c>
      <c r="R44" s="9">
        <v>1.7074499017223927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1117.8949557639023</v>
      </c>
      <c r="D52" s="79">
        <v>1421.43388027484</v>
      </c>
      <c r="E52" s="79">
        <v>1330.088215107872</v>
      </c>
      <c r="F52" s="79">
        <v>1348.8597989426994</v>
      </c>
      <c r="G52" s="79">
        <v>746.91617342630457</v>
      </c>
      <c r="H52" s="79">
        <v>1817.0602321759141</v>
      </c>
      <c r="I52" s="79">
        <v>1635.9961146321352</v>
      </c>
      <c r="J52" s="79">
        <v>1320.8766086241121</v>
      </c>
      <c r="K52" s="79">
        <v>3035.4258361409102</v>
      </c>
      <c r="L52" s="79">
        <v>2762.1971095720751</v>
      </c>
      <c r="M52" s="79">
        <v>2956.8213445845217</v>
      </c>
      <c r="N52" s="79">
        <v>2268.8805320144379</v>
      </c>
      <c r="O52" s="79">
        <v>2352.2933113313657</v>
      </c>
      <c r="P52" s="79">
        <v>2335.909219796959</v>
      </c>
      <c r="Q52" s="79">
        <v>2324.0496425138112</v>
      </c>
      <c r="R52" s="79">
        <v>1878.3933316325404</v>
      </c>
    </row>
    <row r="53" spans="1:18" ht="11.25" customHeight="1" x14ac:dyDescent="0.25">
      <c r="A53" s="56" t="s">
        <v>143</v>
      </c>
      <c r="B53" s="57" t="s">
        <v>142</v>
      </c>
      <c r="C53" s="8">
        <v>1117.8949557639023</v>
      </c>
      <c r="D53" s="8">
        <v>1421.43388027484</v>
      </c>
      <c r="E53" s="8">
        <v>1330.088215107872</v>
      </c>
      <c r="F53" s="8">
        <v>1348.8597989426994</v>
      </c>
      <c r="G53" s="8">
        <v>746.91617342630457</v>
      </c>
      <c r="H53" s="8">
        <v>1817.0602321759141</v>
      </c>
      <c r="I53" s="8">
        <v>1635.9961146321352</v>
      </c>
      <c r="J53" s="8">
        <v>1320.8766086241121</v>
      </c>
      <c r="K53" s="8">
        <v>3035.4258361409102</v>
      </c>
      <c r="L53" s="8">
        <v>2762.1971095720751</v>
      </c>
      <c r="M53" s="8">
        <v>2956.8213445845217</v>
      </c>
      <c r="N53" s="8">
        <v>2268.8805320144379</v>
      </c>
      <c r="O53" s="8">
        <v>2352.2933113313657</v>
      </c>
      <c r="P53" s="8">
        <v>2335.909219796959</v>
      </c>
      <c r="Q53" s="8">
        <v>2324.0496425138112</v>
      </c>
      <c r="R53" s="8">
        <v>1878.3933316325404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198.12874572013666</v>
      </c>
      <c r="D2" s="78">
        <v>504.32436809142263</v>
      </c>
      <c r="E2" s="78">
        <v>453.26108478225433</v>
      </c>
      <c r="F2" s="78">
        <v>397.03450692640502</v>
      </c>
      <c r="G2" s="78">
        <v>301.81449432758956</v>
      </c>
      <c r="H2" s="78">
        <v>449.3497155136323</v>
      </c>
      <c r="I2" s="78">
        <v>421.13951823523706</v>
      </c>
      <c r="J2" s="78">
        <v>499.06695870999476</v>
      </c>
      <c r="K2" s="78">
        <v>554.70804061365868</v>
      </c>
      <c r="L2" s="78">
        <v>427.18697022267901</v>
      </c>
      <c r="M2" s="78">
        <v>419.46974311530136</v>
      </c>
      <c r="N2" s="78">
        <v>415.45392145347427</v>
      </c>
      <c r="O2" s="78">
        <v>393.32472651818176</v>
      </c>
      <c r="P2" s="78">
        <v>424.8717130265793</v>
      </c>
      <c r="Q2" s="78">
        <v>414.85457374339836</v>
      </c>
      <c r="R2" s="78">
        <v>396.20713248195574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193.33249060795683</v>
      </c>
      <c r="D21" s="79">
        <v>312.81594026440825</v>
      </c>
      <c r="E21" s="79">
        <v>288.90737188247118</v>
      </c>
      <c r="F21" s="79">
        <v>307.1582463074281</v>
      </c>
      <c r="G21" s="79">
        <v>296.10130853699235</v>
      </c>
      <c r="H21" s="79">
        <v>48.649824481656069</v>
      </c>
      <c r="I21" s="79">
        <v>99.756031808026478</v>
      </c>
      <c r="J21" s="79">
        <v>197.21538603687898</v>
      </c>
      <c r="K21" s="79">
        <v>3.3837321198811865</v>
      </c>
      <c r="L21" s="79">
        <v>2.6709216106643696</v>
      </c>
      <c r="M21" s="79">
        <v>2.6081363600447078</v>
      </c>
      <c r="N21" s="79">
        <v>2.8970846864427946</v>
      </c>
      <c r="O21" s="79">
        <v>2.6228658321824136</v>
      </c>
      <c r="P21" s="79">
        <v>2.7901520395422623</v>
      </c>
      <c r="Q21" s="79">
        <v>2.5656315745818494</v>
      </c>
      <c r="R21" s="79">
        <v>2.6270960895842594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193.33249060795683</v>
      </c>
      <c r="D30" s="8">
        <v>312.81594026440825</v>
      </c>
      <c r="E30" s="8">
        <v>288.90737188247118</v>
      </c>
      <c r="F30" s="8">
        <v>307.1582463074281</v>
      </c>
      <c r="G30" s="8">
        <v>296.10130853699235</v>
      </c>
      <c r="H30" s="8">
        <v>48.649824481656069</v>
      </c>
      <c r="I30" s="8">
        <v>99.756031808026478</v>
      </c>
      <c r="J30" s="8">
        <v>197.21538603687898</v>
      </c>
      <c r="K30" s="8">
        <v>3.3837321198811865</v>
      </c>
      <c r="L30" s="8">
        <v>2.6709216106643696</v>
      </c>
      <c r="M30" s="8">
        <v>2.6081363600447078</v>
      </c>
      <c r="N30" s="8">
        <v>2.8970846864427946</v>
      </c>
      <c r="O30" s="8">
        <v>2.6228658321824136</v>
      </c>
      <c r="P30" s="8">
        <v>2.7901520395422623</v>
      </c>
      <c r="Q30" s="8">
        <v>2.5656315745818494</v>
      </c>
      <c r="R30" s="8">
        <v>2.6270960895842594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193.33249060795683</v>
      </c>
      <c r="D43" s="9">
        <v>312.81594026440825</v>
      </c>
      <c r="E43" s="9">
        <v>288.90737188247118</v>
      </c>
      <c r="F43" s="9">
        <v>307.1582463074281</v>
      </c>
      <c r="G43" s="9">
        <v>296.10130853699235</v>
      </c>
      <c r="H43" s="9">
        <v>48.649824481656069</v>
      </c>
      <c r="I43" s="9">
        <v>99.756031808026478</v>
      </c>
      <c r="J43" s="9">
        <v>197.21538603687898</v>
      </c>
      <c r="K43" s="9">
        <v>3.3837321198811865</v>
      </c>
      <c r="L43" s="9">
        <v>2.6709216106643696</v>
      </c>
      <c r="M43" s="9">
        <v>2.6081363600447078</v>
      </c>
      <c r="N43" s="9">
        <v>2.8970846864427946</v>
      </c>
      <c r="O43" s="9">
        <v>2.6228658321824136</v>
      </c>
      <c r="P43" s="9">
        <v>2.7901520395422623</v>
      </c>
      <c r="Q43" s="9">
        <v>2.5656315745818494</v>
      </c>
      <c r="R43" s="9">
        <v>2.6270960895842594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4.7962551121798223</v>
      </c>
      <c r="D52" s="79">
        <v>191.50842782701437</v>
      </c>
      <c r="E52" s="79">
        <v>164.35371289978318</v>
      </c>
      <c r="F52" s="79">
        <v>89.8762606189769</v>
      </c>
      <c r="G52" s="79">
        <v>5.7131857905972243</v>
      </c>
      <c r="H52" s="79">
        <v>400.69989103197622</v>
      </c>
      <c r="I52" s="79">
        <v>321.38348642721058</v>
      </c>
      <c r="J52" s="79">
        <v>301.85157267311581</v>
      </c>
      <c r="K52" s="79">
        <v>551.32430849377749</v>
      </c>
      <c r="L52" s="79">
        <v>424.51604861201463</v>
      </c>
      <c r="M52" s="79">
        <v>416.86160675525667</v>
      </c>
      <c r="N52" s="79">
        <v>412.55683676703148</v>
      </c>
      <c r="O52" s="79">
        <v>390.70186068599935</v>
      </c>
      <c r="P52" s="79">
        <v>422.08156098703705</v>
      </c>
      <c r="Q52" s="79">
        <v>412.2889421688165</v>
      </c>
      <c r="R52" s="79">
        <v>393.58003639237148</v>
      </c>
    </row>
    <row r="53" spans="1:18" ht="11.25" customHeight="1" x14ac:dyDescent="0.25">
      <c r="A53" s="56" t="s">
        <v>143</v>
      </c>
      <c r="B53" s="57" t="s">
        <v>142</v>
      </c>
      <c r="C53" s="8">
        <v>4.7962551121798223</v>
      </c>
      <c r="D53" s="8">
        <v>191.50842782701437</v>
      </c>
      <c r="E53" s="8">
        <v>164.35371289978318</v>
      </c>
      <c r="F53" s="8">
        <v>89.8762606189769</v>
      </c>
      <c r="G53" s="8">
        <v>5.7131857905972243</v>
      </c>
      <c r="H53" s="8">
        <v>400.69989103197622</v>
      </c>
      <c r="I53" s="8">
        <v>321.38348642721058</v>
      </c>
      <c r="J53" s="8">
        <v>301.85157267311581</v>
      </c>
      <c r="K53" s="8">
        <v>551.32430849377749</v>
      </c>
      <c r="L53" s="8">
        <v>424.51604861201463</v>
      </c>
      <c r="M53" s="8">
        <v>416.86160675525667</v>
      </c>
      <c r="N53" s="8">
        <v>412.55683676703148</v>
      </c>
      <c r="O53" s="8">
        <v>390.70186068599935</v>
      </c>
      <c r="P53" s="8">
        <v>422.08156098703705</v>
      </c>
      <c r="Q53" s="8">
        <v>412.2889421688165</v>
      </c>
      <c r="R53" s="8">
        <v>393.58003639237148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3342.4008288866944</v>
      </c>
      <c r="D2" s="78">
        <v>3599.0479210143608</v>
      </c>
      <c r="E2" s="78">
        <v>3349.5320939413687</v>
      </c>
      <c r="F2" s="78">
        <v>3396.4676960525644</v>
      </c>
      <c r="G2" s="78">
        <v>3049.5422537485201</v>
      </c>
      <c r="H2" s="78">
        <v>3839.8052685927796</v>
      </c>
      <c r="I2" s="78">
        <v>3529.4663818099443</v>
      </c>
      <c r="J2" s="78">
        <v>3376.2168938478962</v>
      </c>
      <c r="K2" s="78">
        <v>2196.9736438821124</v>
      </c>
      <c r="L2" s="78">
        <v>1802.5445383365959</v>
      </c>
      <c r="M2" s="78">
        <v>1883.9841897801593</v>
      </c>
      <c r="N2" s="78">
        <v>1748.9099369279102</v>
      </c>
      <c r="O2" s="78">
        <v>1714.5913502095341</v>
      </c>
      <c r="P2" s="78">
        <v>1875.2568772624941</v>
      </c>
      <c r="Q2" s="78">
        <v>1899.5941549518634</v>
      </c>
      <c r="R2" s="78">
        <v>1821.2930732152722</v>
      </c>
    </row>
    <row r="3" spans="1:18" ht="11.25" customHeight="1" x14ac:dyDescent="0.25">
      <c r="A3" s="53" t="s">
        <v>242</v>
      </c>
      <c r="B3" s="54" t="s">
        <v>241</v>
      </c>
      <c r="C3" s="79">
        <v>293.16194967474053</v>
      </c>
      <c r="D3" s="79">
        <v>256.24663209288002</v>
      </c>
      <c r="E3" s="79">
        <v>308.90700205358399</v>
      </c>
      <c r="F3" s="79">
        <v>340.98295348576795</v>
      </c>
      <c r="G3" s="79">
        <v>354.49785613044003</v>
      </c>
      <c r="H3" s="79">
        <v>353.89926571523517</v>
      </c>
      <c r="I3" s="79">
        <v>351.73268448912</v>
      </c>
      <c r="J3" s="79">
        <v>362.43734258080804</v>
      </c>
      <c r="K3" s="79">
        <v>374.697531017568</v>
      </c>
      <c r="L3" s="79">
        <v>308.52859555267202</v>
      </c>
      <c r="M3" s="79">
        <v>309.81665480276962</v>
      </c>
      <c r="N3" s="79">
        <v>304.81391910503106</v>
      </c>
      <c r="O3" s="79">
        <v>344.62580138678686</v>
      </c>
      <c r="P3" s="79">
        <v>307.93122664776723</v>
      </c>
      <c r="Q3" s="79">
        <v>404.50924043260676</v>
      </c>
      <c r="R3" s="79">
        <v>308.68591898131194</v>
      </c>
    </row>
    <row r="4" spans="1:18" ht="11.25" customHeight="1" x14ac:dyDescent="0.25">
      <c r="A4" s="56" t="s">
        <v>240</v>
      </c>
      <c r="B4" s="57" t="s">
        <v>239</v>
      </c>
      <c r="C4" s="8">
        <v>293.16194967474053</v>
      </c>
      <c r="D4" s="8">
        <v>256.24663209288002</v>
      </c>
      <c r="E4" s="8">
        <v>308.90700205358399</v>
      </c>
      <c r="F4" s="8">
        <v>340.98295348576795</v>
      </c>
      <c r="G4" s="8">
        <v>354.49785613044003</v>
      </c>
      <c r="H4" s="8">
        <v>353.89926571523517</v>
      </c>
      <c r="I4" s="8">
        <v>351.73268448912</v>
      </c>
      <c r="J4" s="8">
        <v>362.43734258080804</v>
      </c>
      <c r="K4" s="8">
        <v>374.697531017568</v>
      </c>
      <c r="L4" s="8">
        <v>308.52859555267202</v>
      </c>
      <c r="M4" s="8">
        <v>309.81665480276962</v>
      </c>
      <c r="N4" s="8">
        <v>304.81391910503106</v>
      </c>
      <c r="O4" s="8">
        <v>344.62580138678686</v>
      </c>
      <c r="P4" s="8">
        <v>307.93122664776723</v>
      </c>
      <c r="Q4" s="8">
        <v>404.50924043260676</v>
      </c>
      <c r="R4" s="8">
        <v>308.68591898131194</v>
      </c>
    </row>
    <row r="5" spans="1:18" ht="11.25" customHeight="1" x14ac:dyDescent="0.25">
      <c r="A5" s="59" t="s">
        <v>238</v>
      </c>
      <c r="B5" s="60" t="s">
        <v>237</v>
      </c>
      <c r="C5" s="9">
        <v>293.16194967474053</v>
      </c>
      <c r="D5" s="9">
        <v>256.24663209288002</v>
      </c>
      <c r="E5" s="9">
        <v>308.90700205358399</v>
      </c>
      <c r="F5" s="9">
        <v>340.98295348576795</v>
      </c>
      <c r="G5" s="9">
        <v>354.49785613044003</v>
      </c>
      <c r="H5" s="9">
        <v>353.89926571523517</v>
      </c>
      <c r="I5" s="9">
        <v>351.73268448912</v>
      </c>
      <c r="J5" s="9">
        <v>362.43734258080804</v>
      </c>
      <c r="K5" s="9">
        <v>374.697531017568</v>
      </c>
      <c r="L5" s="9">
        <v>308.52859555267202</v>
      </c>
      <c r="M5" s="9">
        <v>309.81665480276962</v>
      </c>
      <c r="N5" s="9">
        <v>304.81391910503106</v>
      </c>
      <c r="O5" s="9">
        <v>344.62580138678686</v>
      </c>
      <c r="P5" s="9">
        <v>307.93122664776723</v>
      </c>
      <c r="Q5" s="9">
        <v>404.50924043260676</v>
      </c>
      <c r="R5" s="9">
        <v>308.68591898131194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293.16194967474053</v>
      </c>
      <c r="D8" s="10">
        <v>256.24663209288002</v>
      </c>
      <c r="E8" s="10">
        <v>308.90700205358399</v>
      </c>
      <c r="F8" s="10">
        <v>340.98295348576795</v>
      </c>
      <c r="G8" s="10">
        <v>354.49785613044003</v>
      </c>
      <c r="H8" s="10">
        <v>353.89926571523517</v>
      </c>
      <c r="I8" s="10">
        <v>351.73268448912</v>
      </c>
      <c r="J8" s="10">
        <v>362.43734258080804</v>
      </c>
      <c r="K8" s="10">
        <v>374.697531017568</v>
      </c>
      <c r="L8" s="10">
        <v>308.52859555267202</v>
      </c>
      <c r="M8" s="10">
        <v>309.81665480276962</v>
      </c>
      <c r="N8" s="10">
        <v>304.81391910503106</v>
      </c>
      <c r="O8" s="10">
        <v>344.62580138678686</v>
      </c>
      <c r="P8" s="10">
        <v>307.93122664776723</v>
      </c>
      <c r="Q8" s="10">
        <v>404.50924043260676</v>
      </c>
      <c r="R8" s="10">
        <v>308.68591898131194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125.58830022615817</v>
      </c>
      <c r="D21" s="79">
        <v>331.14026050592406</v>
      </c>
      <c r="E21" s="79">
        <v>231.94399758267599</v>
      </c>
      <c r="F21" s="79">
        <v>165.84945251029202</v>
      </c>
      <c r="G21" s="79">
        <v>172.47507129774002</v>
      </c>
      <c r="H21" s="79">
        <v>270.76145011299769</v>
      </c>
      <c r="I21" s="79">
        <v>175.29408426596405</v>
      </c>
      <c r="J21" s="79">
        <v>194.39847527468402</v>
      </c>
      <c r="K21" s="79">
        <v>104.86302743170801</v>
      </c>
      <c r="L21" s="79">
        <v>98.6553666306</v>
      </c>
      <c r="M21" s="79">
        <v>94.551371614606126</v>
      </c>
      <c r="N21" s="79">
        <v>88.55065476709926</v>
      </c>
      <c r="O21" s="79">
        <v>82.91885076631327</v>
      </c>
      <c r="P21" s="79">
        <v>88.920058552833552</v>
      </c>
      <c r="Q21" s="79">
        <v>82.548312492500898</v>
      </c>
      <c r="R21" s="79">
        <v>82.622017229515322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125.58830022615817</v>
      </c>
      <c r="D30" s="8">
        <v>331.14026050592406</v>
      </c>
      <c r="E30" s="8">
        <v>231.94399758267599</v>
      </c>
      <c r="F30" s="8">
        <v>165.84945251029202</v>
      </c>
      <c r="G30" s="8">
        <v>172.47507129774002</v>
      </c>
      <c r="H30" s="8">
        <v>270.76145011299769</v>
      </c>
      <c r="I30" s="8">
        <v>175.29408426596405</v>
      </c>
      <c r="J30" s="8">
        <v>194.39847527468402</v>
      </c>
      <c r="K30" s="8">
        <v>104.86302743170801</v>
      </c>
      <c r="L30" s="8">
        <v>98.6553666306</v>
      </c>
      <c r="M30" s="8">
        <v>94.551371614606126</v>
      </c>
      <c r="N30" s="8">
        <v>88.55065476709926</v>
      </c>
      <c r="O30" s="8">
        <v>82.91885076631327</v>
      </c>
      <c r="P30" s="8">
        <v>88.920058552833552</v>
      </c>
      <c r="Q30" s="8">
        <v>82.548312492500898</v>
      </c>
      <c r="R30" s="8">
        <v>82.622017229515322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66.764432902507039</v>
      </c>
      <c r="D43" s="9">
        <v>117.57860112538799</v>
      </c>
      <c r="E43" s="9">
        <v>111.23055587357999</v>
      </c>
      <c r="F43" s="9">
        <v>66.699305095644007</v>
      </c>
      <c r="G43" s="9">
        <v>85.786068085380009</v>
      </c>
      <c r="H43" s="9">
        <v>171.68963567325622</v>
      </c>
      <c r="I43" s="9">
        <v>73.219472542476012</v>
      </c>
      <c r="J43" s="9">
        <v>95.252540618196008</v>
      </c>
      <c r="K43" s="9">
        <v>104.86302743170801</v>
      </c>
      <c r="L43" s="9">
        <v>98.6553666306</v>
      </c>
      <c r="M43" s="9">
        <v>94.551371614606126</v>
      </c>
      <c r="N43" s="9">
        <v>88.55065476709926</v>
      </c>
      <c r="O43" s="9">
        <v>82.91885076631327</v>
      </c>
      <c r="P43" s="9">
        <v>88.920058552833552</v>
      </c>
      <c r="Q43" s="9">
        <v>82.548312492500898</v>
      </c>
      <c r="R43" s="9">
        <v>82.622017229515322</v>
      </c>
    </row>
    <row r="44" spans="1:18" ht="11.25" customHeight="1" x14ac:dyDescent="0.25">
      <c r="A44" s="59" t="s">
        <v>161</v>
      </c>
      <c r="B44" s="60" t="s">
        <v>160</v>
      </c>
      <c r="C44" s="9">
        <v>58.823867323651136</v>
      </c>
      <c r="D44" s="9">
        <v>213.56165938053604</v>
      </c>
      <c r="E44" s="9">
        <v>120.71344170909602</v>
      </c>
      <c r="F44" s="9">
        <v>99.150147414648018</v>
      </c>
      <c r="G44" s="9">
        <v>86.689003212360007</v>
      </c>
      <c r="H44" s="9">
        <v>99.071814439741459</v>
      </c>
      <c r="I44" s="9">
        <v>102.07461172348802</v>
      </c>
      <c r="J44" s="9">
        <v>99.145934656488009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2923.6505789857956</v>
      </c>
      <c r="D52" s="79">
        <v>3011.6610284155568</v>
      </c>
      <c r="E52" s="79">
        <v>2808.6810943051087</v>
      </c>
      <c r="F52" s="79">
        <v>2889.6352900565043</v>
      </c>
      <c r="G52" s="79">
        <v>2522.5693263203402</v>
      </c>
      <c r="H52" s="79">
        <v>3215.1445527645465</v>
      </c>
      <c r="I52" s="79">
        <v>3002.4396130548603</v>
      </c>
      <c r="J52" s="79">
        <v>2819.3810759924045</v>
      </c>
      <c r="K52" s="79">
        <v>1717.4130854328362</v>
      </c>
      <c r="L52" s="79">
        <v>1395.360576153324</v>
      </c>
      <c r="M52" s="79">
        <v>1479.6161633627835</v>
      </c>
      <c r="N52" s="79">
        <v>1355.5453630557799</v>
      </c>
      <c r="O52" s="79">
        <v>1287.046698056434</v>
      </c>
      <c r="P52" s="79">
        <v>1478.4055920618932</v>
      </c>
      <c r="Q52" s="79">
        <v>1412.5366020267556</v>
      </c>
      <c r="R52" s="79">
        <v>1429.9851370044448</v>
      </c>
    </row>
    <row r="53" spans="1:18" ht="11.25" customHeight="1" x14ac:dyDescent="0.25">
      <c r="A53" s="56" t="s">
        <v>143</v>
      </c>
      <c r="B53" s="57" t="s">
        <v>142</v>
      </c>
      <c r="C53" s="8">
        <v>2923.6505789857956</v>
      </c>
      <c r="D53" s="8">
        <v>3011.6610284155568</v>
      </c>
      <c r="E53" s="8">
        <v>2808.6810943051087</v>
      </c>
      <c r="F53" s="8">
        <v>2889.6352900565043</v>
      </c>
      <c r="G53" s="8">
        <v>2522.5693263203402</v>
      </c>
      <c r="H53" s="8">
        <v>3215.1445527645465</v>
      </c>
      <c r="I53" s="8">
        <v>3002.4396130548603</v>
      </c>
      <c r="J53" s="8">
        <v>2819.3810759924045</v>
      </c>
      <c r="K53" s="8">
        <v>1717.4130854328362</v>
      </c>
      <c r="L53" s="8">
        <v>1395.360576153324</v>
      </c>
      <c r="M53" s="8">
        <v>1479.6161633627835</v>
      </c>
      <c r="N53" s="8">
        <v>1355.5453630557799</v>
      </c>
      <c r="O53" s="8">
        <v>1287.046698056434</v>
      </c>
      <c r="P53" s="8">
        <v>1478.4055920618932</v>
      </c>
      <c r="Q53" s="8">
        <v>1412.5366020267556</v>
      </c>
      <c r="R53" s="8">
        <v>1429.9851370044448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217.68982954347581</v>
      </c>
      <c r="D2" s="78">
        <v>255.27037004559034</v>
      </c>
      <c r="E2" s="78">
        <v>251.11058184452313</v>
      </c>
      <c r="F2" s="78">
        <v>245.66880401886212</v>
      </c>
      <c r="G2" s="78">
        <v>154.59701029762667</v>
      </c>
      <c r="H2" s="78">
        <v>205.70094256470912</v>
      </c>
      <c r="I2" s="78">
        <v>178.5255521801933</v>
      </c>
      <c r="J2" s="78">
        <v>164.68094033868843</v>
      </c>
      <c r="K2" s="78">
        <v>115.02048045222691</v>
      </c>
      <c r="L2" s="78">
        <v>106.18074184265959</v>
      </c>
      <c r="M2" s="78">
        <v>94.287923498369182</v>
      </c>
      <c r="N2" s="78">
        <v>88.738407548553454</v>
      </c>
      <c r="O2" s="78">
        <v>80.177219080519862</v>
      </c>
      <c r="P2" s="78">
        <v>164.62074737591306</v>
      </c>
      <c r="Q2" s="78">
        <v>96.557386627067075</v>
      </c>
      <c r="R2" s="78">
        <v>99.851535138194805</v>
      </c>
    </row>
    <row r="3" spans="1:18" ht="11.25" customHeight="1" x14ac:dyDescent="0.25">
      <c r="A3" s="53" t="s">
        <v>242</v>
      </c>
      <c r="B3" s="54" t="s">
        <v>241</v>
      </c>
      <c r="C3" s="79">
        <v>215.71698494076202</v>
      </c>
      <c r="D3" s="79">
        <v>252.9752420590755</v>
      </c>
      <c r="E3" s="79">
        <v>248.85865652571044</v>
      </c>
      <c r="F3" s="79">
        <v>243.46725134192639</v>
      </c>
      <c r="G3" s="79">
        <v>153.22611621584952</v>
      </c>
      <c r="H3" s="79">
        <v>203.8411288992443</v>
      </c>
      <c r="I3" s="79">
        <v>176.9542928345945</v>
      </c>
      <c r="J3" s="79">
        <v>163.22200435326309</v>
      </c>
      <c r="K3" s="79">
        <v>114.01891893878788</v>
      </c>
      <c r="L3" s="79">
        <v>105.26195838255283</v>
      </c>
      <c r="M3" s="79">
        <v>93.471842406828699</v>
      </c>
      <c r="N3" s="79">
        <v>87.965749531800881</v>
      </c>
      <c r="O3" s="79">
        <v>79.479485914156143</v>
      </c>
      <c r="P3" s="79">
        <v>163.30153592907854</v>
      </c>
      <c r="Q3" s="79">
        <v>95.717941605600302</v>
      </c>
      <c r="R3" s="79">
        <v>98.964761724680145</v>
      </c>
    </row>
    <row r="4" spans="1:18" ht="11.25" customHeight="1" x14ac:dyDescent="0.25">
      <c r="A4" s="56" t="s">
        <v>240</v>
      </c>
      <c r="B4" s="57" t="s">
        <v>239</v>
      </c>
      <c r="C4" s="8">
        <v>215.71698494076202</v>
      </c>
      <c r="D4" s="8">
        <v>252.9752420590755</v>
      </c>
      <c r="E4" s="8">
        <v>248.85865652571044</v>
      </c>
      <c r="F4" s="8">
        <v>243.46725134192639</v>
      </c>
      <c r="G4" s="8">
        <v>153.22611621584952</v>
      </c>
      <c r="H4" s="8">
        <v>203.8411288992443</v>
      </c>
      <c r="I4" s="8">
        <v>176.9542928345945</v>
      </c>
      <c r="J4" s="8">
        <v>163.22200435326309</v>
      </c>
      <c r="K4" s="8">
        <v>114.01891893878788</v>
      </c>
      <c r="L4" s="8">
        <v>105.26195838255283</v>
      </c>
      <c r="M4" s="8">
        <v>93.471842406828699</v>
      </c>
      <c r="N4" s="8">
        <v>87.965749531800881</v>
      </c>
      <c r="O4" s="8">
        <v>79.479485914156143</v>
      </c>
      <c r="P4" s="8">
        <v>163.30153592907854</v>
      </c>
      <c r="Q4" s="8">
        <v>95.717941605600302</v>
      </c>
      <c r="R4" s="8">
        <v>98.964761724680145</v>
      </c>
    </row>
    <row r="5" spans="1:18" ht="11.25" customHeight="1" x14ac:dyDescent="0.25">
      <c r="A5" s="59" t="s">
        <v>238</v>
      </c>
      <c r="B5" s="60" t="s">
        <v>237</v>
      </c>
      <c r="C5" s="9">
        <v>215.71698494076202</v>
      </c>
      <c r="D5" s="9">
        <v>252.9752420590755</v>
      </c>
      <c r="E5" s="9">
        <v>248.85865652571044</v>
      </c>
      <c r="F5" s="9">
        <v>243.46725134192639</v>
      </c>
      <c r="G5" s="9">
        <v>153.22611621584952</v>
      </c>
      <c r="H5" s="9">
        <v>203.8411288992443</v>
      </c>
      <c r="I5" s="9">
        <v>176.9542928345945</v>
      </c>
      <c r="J5" s="9">
        <v>163.22200435326309</v>
      </c>
      <c r="K5" s="9">
        <v>114.01891893878788</v>
      </c>
      <c r="L5" s="9">
        <v>105.26195838255283</v>
      </c>
      <c r="M5" s="9">
        <v>93.471842406828699</v>
      </c>
      <c r="N5" s="9">
        <v>87.965749531800881</v>
      </c>
      <c r="O5" s="9">
        <v>79.479485914156143</v>
      </c>
      <c r="P5" s="9">
        <v>163.30153592907854</v>
      </c>
      <c r="Q5" s="9">
        <v>95.717941605600302</v>
      </c>
      <c r="R5" s="9">
        <v>98.964761724680145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215.71698494076202</v>
      </c>
      <c r="D8" s="10">
        <v>252.9752420590755</v>
      </c>
      <c r="E8" s="10">
        <v>248.85865652571044</v>
      </c>
      <c r="F8" s="10">
        <v>243.46725134192639</v>
      </c>
      <c r="G8" s="10">
        <v>153.22611621584952</v>
      </c>
      <c r="H8" s="10">
        <v>203.8411288992443</v>
      </c>
      <c r="I8" s="10">
        <v>176.9542928345945</v>
      </c>
      <c r="J8" s="10">
        <v>163.22200435326309</v>
      </c>
      <c r="K8" s="10">
        <v>114.01891893878788</v>
      </c>
      <c r="L8" s="10">
        <v>105.26195838255283</v>
      </c>
      <c r="M8" s="10">
        <v>93.471842406828699</v>
      </c>
      <c r="N8" s="10">
        <v>87.965749531800881</v>
      </c>
      <c r="O8" s="10">
        <v>79.479485914156143</v>
      </c>
      <c r="P8" s="10">
        <v>163.30153592907854</v>
      </c>
      <c r="Q8" s="10">
        <v>95.717941605600302</v>
      </c>
      <c r="R8" s="10">
        <v>98.964761724680145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4.4046010530754368E-2</v>
      </c>
      <c r="D21" s="79">
        <v>8.6237543303045325E-2</v>
      </c>
      <c r="E21" s="79">
        <v>8.5784412340693159E-2</v>
      </c>
      <c r="F21" s="79">
        <v>4.9670302517131178E-2</v>
      </c>
      <c r="G21" s="79">
        <v>4.5087265826354785E-2</v>
      </c>
      <c r="H21" s="79">
        <v>9.4280000991451993E-2</v>
      </c>
      <c r="I21" s="79">
        <v>3.7405569769068336E-2</v>
      </c>
      <c r="J21" s="79">
        <v>4.7679186302900814E-2</v>
      </c>
      <c r="K21" s="79">
        <v>5.7634938918889857E-2</v>
      </c>
      <c r="L21" s="79">
        <v>6.0670650503274484E-2</v>
      </c>
      <c r="M21" s="79">
        <v>4.9017391630431797E-2</v>
      </c>
      <c r="N21" s="79">
        <v>4.7378687047165302E-2</v>
      </c>
      <c r="O21" s="79">
        <v>4.2231158547116794E-2</v>
      </c>
      <c r="P21" s="79">
        <v>7.4843641492170682E-2</v>
      </c>
      <c r="Q21" s="79">
        <v>4.6348384148196961E-2</v>
      </c>
      <c r="R21" s="79">
        <v>4.8437565593288358E-2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4.4046010530754368E-2</v>
      </c>
      <c r="D30" s="8">
        <v>8.6237543303045325E-2</v>
      </c>
      <c r="E30" s="8">
        <v>8.5784412340693159E-2</v>
      </c>
      <c r="F30" s="8">
        <v>4.9670302517131178E-2</v>
      </c>
      <c r="G30" s="8">
        <v>4.5087265826354785E-2</v>
      </c>
      <c r="H30" s="8">
        <v>9.4280000991451993E-2</v>
      </c>
      <c r="I30" s="8">
        <v>3.7405569769068336E-2</v>
      </c>
      <c r="J30" s="8">
        <v>4.7679186302900814E-2</v>
      </c>
      <c r="K30" s="8">
        <v>5.7634938918889857E-2</v>
      </c>
      <c r="L30" s="8">
        <v>6.0670650503274484E-2</v>
      </c>
      <c r="M30" s="8">
        <v>4.9017391630431797E-2</v>
      </c>
      <c r="N30" s="8">
        <v>4.7378687047165302E-2</v>
      </c>
      <c r="O30" s="8">
        <v>4.2231158547116794E-2</v>
      </c>
      <c r="P30" s="8">
        <v>7.4843641492170682E-2</v>
      </c>
      <c r="Q30" s="8">
        <v>4.6348384148196961E-2</v>
      </c>
      <c r="R30" s="8">
        <v>4.8437565593288358E-2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4.4046010530754368E-2</v>
      </c>
      <c r="D43" s="9">
        <v>8.6237543303045325E-2</v>
      </c>
      <c r="E43" s="9">
        <v>8.5784412340693159E-2</v>
      </c>
      <c r="F43" s="9">
        <v>4.9670302517131178E-2</v>
      </c>
      <c r="G43" s="9">
        <v>4.5087265826354785E-2</v>
      </c>
      <c r="H43" s="9">
        <v>9.4280000991451993E-2</v>
      </c>
      <c r="I43" s="9">
        <v>3.7405569769068336E-2</v>
      </c>
      <c r="J43" s="9">
        <v>4.7679186302900814E-2</v>
      </c>
      <c r="K43" s="9">
        <v>5.7634938918889857E-2</v>
      </c>
      <c r="L43" s="9">
        <v>6.0670650503274484E-2</v>
      </c>
      <c r="M43" s="9">
        <v>4.9017391630431797E-2</v>
      </c>
      <c r="N43" s="9">
        <v>4.7378687047165302E-2</v>
      </c>
      <c r="O43" s="9">
        <v>4.2231158547116794E-2</v>
      </c>
      <c r="P43" s="9">
        <v>7.4843641492170682E-2</v>
      </c>
      <c r="Q43" s="9">
        <v>4.6348384148196961E-2</v>
      </c>
      <c r="R43" s="9">
        <v>4.8437565593288358E-2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1.9287985921830371</v>
      </c>
      <c r="D52" s="79">
        <v>2.2088904432117906</v>
      </c>
      <c r="E52" s="79">
        <v>2.1661409064719801</v>
      </c>
      <c r="F52" s="79">
        <v>2.1518823744185944</v>
      </c>
      <c r="G52" s="79">
        <v>1.3258068159507728</v>
      </c>
      <c r="H52" s="79">
        <v>1.7655336644733757</v>
      </c>
      <c r="I52" s="79">
        <v>1.533853775829731</v>
      </c>
      <c r="J52" s="79">
        <v>1.411256799122433</v>
      </c>
      <c r="K52" s="79">
        <v>0.94392657452014084</v>
      </c>
      <c r="L52" s="79">
        <v>0.85811280960348479</v>
      </c>
      <c r="M52" s="79">
        <v>0.76706369991005718</v>
      </c>
      <c r="N52" s="79">
        <v>0.72527932970539788</v>
      </c>
      <c r="O52" s="79">
        <v>0.65550200781661294</v>
      </c>
      <c r="P52" s="79">
        <v>1.2443678053423268</v>
      </c>
      <c r="Q52" s="79">
        <v>0.79309663731856883</v>
      </c>
      <c r="R52" s="79">
        <v>0.83833584792137616</v>
      </c>
    </row>
    <row r="53" spans="1:18" ht="11.25" customHeight="1" x14ac:dyDescent="0.25">
      <c r="A53" s="56" t="s">
        <v>143</v>
      </c>
      <c r="B53" s="57" t="s">
        <v>142</v>
      </c>
      <c r="C53" s="8">
        <v>1.9287985921830371</v>
      </c>
      <c r="D53" s="8">
        <v>2.2088904432117906</v>
      </c>
      <c r="E53" s="8">
        <v>2.1661409064719801</v>
      </c>
      <c r="F53" s="8">
        <v>2.1518823744185944</v>
      </c>
      <c r="G53" s="8">
        <v>1.3258068159507728</v>
      </c>
      <c r="H53" s="8">
        <v>1.7655336644733757</v>
      </c>
      <c r="I53" s="8">
        <v>1.533853775829731</v>
      </c>
      <c r="J53" s="8">
        <v>1.411256799122433</v>
      </c>
      <c r="K53" s="8">
        <v>0.94392657452014084</v>
      </c>
      <c r="L53" s="8">
        <v>0.85811280960348479</v>
      </c>
      <c r="M53" s="8">
        <v>0.76706369991005718</v>
      </c>
      <c r="N53" s="8">
        <v>0.72527932970539788</v>
      </c>
      <c r="O53" s="8">
        <v>0.65550200781661294</v>
      </c>
      <c r="P53" s="8">
        <v>1.2443678053423268</v>
      </c>
      <c r="Q53" s="8">
        <v>0.79309663731856883</v>
      </c>
      <c r="R53" s="8">
        <v>0.83833584792137616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3044.0107420278414</v>
      </c>
      <c r="D2" s="78">
        <v>3257.9984853574106</v>
      </c>
      <c r="E2" s="78">
        <v>3018.303794592241</v>
      </c>
      <c r="F2" s="78">
        <v>3071.2352278409207</v>
      </c>
      <c r="G2" s="78">
        <v>2823.8760737454541</v>
      </c>
      <c r="H2" s="78">
        <v>3541.488590665107</v>
      </c>
      <c r="I2" s="78">
        <v>3256.4812718482221</v>
      </c>
      <c r="J2" s="78">
        <v>3123.2698787580348</v>
      </c>
      <c r="K2" s="78">
        <v>2027.9527719703838</v>
      </c>
      <c r="L2" s="78">
        <v>1650.7593904082964</v>
      </c>
      <c r="M2" s="78">
        <v>1740.1515573579941</v>
      </c>
      <c r="N2" s="78">
        <v>1618.0798491833598</v>
      </c>
      <c r="O2" s="78">
        <v>1597.4255745994749</v>
      </c>
      <c r="P2" s="78">
        <v>1643.7007328199838</v>
      </c>
      <c r="Q2" s="78">
        <v>1763.1570351505493</v>
      </c>
      <c r="R2" s="78">
        <v>1682.1218794266124</v>
      </c>
    </row>
    <row r="3" spans="1:18" ht="11.25" customHeight="1" x14ac:dyDescent="0.25">
      <c r="A3" s="53" t="s">
        <v>242</v>
      </c>
      <c r="B3" s="54" t="s">
        <v>241</v>
      </c>
      <c r="C3" s="79">
        <v>77.444964733978523</v>
      </c>
      <c r="D3" s="79">
        <v>3.2713900338045154</v>
      </c>
      <c r="E3" s="79">
        <v>60.048345527873558</v>
      </c>
      <c r="F3" s="79">
        <v>97.515702143841565</v>
      </c>
      <c r="G3" s="79">
        <v>201.27173991459051</v>
      </c>
      <c r="H3" s="79">
        <v>150.05813681599091</v>
      </c>
      <c r="I3" s="79">
        <v>174.77839165452556</v>
      </c>
      <c r="J3" s="79">
        <v>199.21533822754492</v>
      </c>
      <c r="K3" s="79">
        <v>260.67861207878013</v>
      </c>
      <c r="L3" s="79">
        <v>203.26663717011914</v>
      </c>
      <c r="M3" s="79">
        <v>216.34481239594086</v>
      </c>
      <c r="N3" s="79">
        <v>216.84816957323017</v>
      </c>
      <c r="O3" s="79">
        <v>265.1463154726307</v>
      </c>
      <c r="P3" s="79">
        <v>144.62969071868872</v>
      </c>
      <c r="Q3" s="79">
        <v>308.79129882700647</v>
      </c>
      <c r="R3" s="79">
        <v>209.72115725663184</v>
      </c>
    </row>
    <row r="4" spans="1:18" ht="11.25" customHeight="1" x14ac:dyDescent="0.25">
      <c r="A4" s="56" t="s">
        <v>240</v>
      </c>
      <c r="B4" s="57" t="s">
        <v>239</v>
      </c>
      <c r="C4" s="8">
        <v>77.444964733978523</v>
      </c>
      <c r="D4" s="8">
        <v>3.2713900338045154</v>
      </c>
      <c r="E4" s="8">
        <v>60.048345527873558</v>
      </c>
      <c r="F4" s="8">
        <v>97.515702143841565</v>
      </c>
      <c r="G4" s="8">
        <v>201.27173991459051</v>
      </c>
      <c r="H4" s="8">
        <v>150.05813681599091</v>
      </c>
      <c r="I4" s="8">
        <v>174.77839165452556</v>
      </c>
      <c r="J4" s="8">
        <v>199.21533822754492</v>
      </c>
      <c r="K4" s="8">
        <v>260.67861207878013</v>
      </c>
      <c r="L4" s="8">
        <v>203.26663717011914</v>
      </c>
      <c r="M4" s="8">
        <v>216.34481239594086</v>
      </c>
      <c r="N4" s="8">
        <v>216.84816957323017</v>
      </c>
      <c r="O4" s="8">
        <v>265.1463154726307</v>
      </c>
      <c r="P4" s="8">
        <v>144.62969071868872</v>
      </c>
      <c r="Q4" s="8">
        <v>308.79129882700647</v>
      </c>
      <c r="R4" s="8">
        <v>209.72115725663184</v>
      </c>
    </row>
    <row r="5" spans="1:18" ht="11.25" customHeight="1" x14ac:dyDescent="0.25">
      <c r="A5" s="59" t="s">
        <v>238</v>
      </c>
      <c r="B5" s="60" t="s">
        <v>237</v>
      </c>
      <c r="C5" s="9">
        <v>77.444964733978523</v>
      </c>
      <c r="D5" s="9">
        <v>3.2713900338045154</v>
      </c>
      <c r="E5" s="9">
        <v>60.048345527873558</v>
      </c>
      <c r="F5" s="9">
        <v>97.515702143841565</v>
      </c>
      <c r="G5" s="9">
        <v>201.27173991459051</v>
      </c>
      <c r="H5" s="9">
        <v>150.05813681599091</v>
      </c>
      <c r="I5" s="9">
        <v>174.77839165452556</v>
      </c>
      <c r="J5" s="9">
        <v>199.21533822754492</v>
      </c>
      <c r="K5" s="9">
        <v>260.67861207878013</v>
      </c>
      <c r="L5" s="9">
        <v>203.26663717011914</v>
      </c>
      <c r="M5" s="9">
        <v>216.34481239594086</v>
      </c>
      <c r="N5" s="9">
        <v>216.84816957323017</v>
      </c>
      <c r="O5" s="9">
        <v>265.1463154726307</v>
      </c>
      <c r="P5" s="9">
        <v>144.62969071868872</v>
      </c>
      <c r="Q5" s="9">
        <v>308.79129882700647</v>
      </c>
      <c r="R5" s="9">
        <v>209.72115725663184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77.444964733978523</v>
      </c>
      <c r="D8" s="10">
        <v>3.2713900338045154</v>
      </c>
      <c r="E8" s="10">
        <v>60.048345527873558</v>
      </c>
      <c r="F8" s="10">
        <v>97.515702143841565</v>
      </c>
      <c r="G8" s="10">
        <v>201.27173991459051</v>
      </c>
      <c r="H8" s="10">
        <v>150.05813681599091</v>
      </c>
      <c r="I8" s="10">
        <v>174.77839165452556</v>
      </c>
      <c r="J8" s="10">
        <v>199.21533822754492</v>
      </c>
      <c r="K8" s="10">
        <v>260.67861207878013</v>
      </c>
      <c r="L8" s="10">
        <v>203.26663717011914</v>
      </c>
      <c r="M8" s="10">
        <v>216.34481239594086</v>
      </c>
      <c r="N8" s="10">
        <v>216.84816957323017</v>
      </c>
      <c r="O8" s="10">
        <v>265.1463154726307</v>
      </c>
      <c r="P8" s="10">
        <v>144.62969071868872</v>
      </c>
      <c r="Q8" s="10">
        <v>308.79129882700647</v>
      </c>
      <c r="R8" s="10">
        <v>209.72115725663184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123.74252873828462</v>
      </c>
      <c r="D21" s="79">
        <v>327.83094523945346</v>
      </c>
      <c r="E21" s="79">
        <v>228.80622416484118</v>
      </c>
      <c r="F21" s="79">
        <v>164.00470761736014</v>
      </c>
      <c r="G21" s="79">
        <v>170.09259371915249</v>
      </c>
      <c r="H21" s="79">
        <v>265.97217739096828</v>
      </c>
      <c r="I21" s="79">
        <v>173.00796425650086</v>
      </c>
      <c r="J21" s="79">
        <v>191.46619068805575</v>
      </c>
      <c r="K21" s="79">
        <v>101.69793556517826</v>
      </c>
      <c r="L21" s="79">
        <v>95.583269345675404</v>
      </c>
      <c r="M21" s="79">
        <v>91.526482798300052</v>
      </c>
      <c r="N21" s="79">
        <v>85.922252522337374</v>
      </c>
      <c r="O21" s="79">
        <v>80.637841704504396</v>
      </c>
      <c r="P21" s="79">
        <v>85.047727500805763</v>
      </c>
      <c r="Q21" s="79">
        <v>80.300079356379356</v>
      </c>
      <c r="R21" s="79">
        <v>80.425851150683158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123.74252873828462</v>
      </c>
      <c r="D30" s="8">
        <v>327.83094523945346</v>
      </c>
      <c r="E30" s="8">
        <v>228.80622416484118</v>
      </c>
      <c r="F30" s="8">
        <v>164.00470761736014</v>
      </c>
      <c r="G30" s="8">
        <v>170.09259371915249</v>
      </c>
      <c r="H30" s="8">
        <v>265.97217739096828</v>
      </c>
      <c r="I30" s="8">
        <v>173.00796425650086</v>
      </c>
      <c r="J30" s="8">
        <v>191.46619068805575</v>
      </c>
      <c r="K30" s="8">
        <v>101.69793556517826</v>
      </c>
      <c r="L30" s="8">
        <v>95.583269345675404</v>
      </c>
      <c r="M30" s="8">
        <v>91.526482798300052</v>
      </c>
      <c r="N30" s="8">
        <v>85.922252522337374</v>
      </c>
      <c r="O30" s="8">
        <v>80.637841704504396</v>
      </c>
      <c r="P30" s="8">
        <v>85.047727500805763</v>
      </c>
      <c r="Q30" s="8">
        <v>80.300079356379356</v>
      </c>
      <c r="R30" s="8">
        <v>80.425851150683158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64.918661414633476</v>
      </c>
      <c r="D43" s="9">
        <v>114.26928585891741</v>
      </c>
      <c r="E43" s="9">
        <v>108.09278245574515</v>
      </c>
      <c r="F43" s="9">
        <v>64.854560202712122</v>
      </c>
      <c r="G43" s="9">
        <v>83.403590506792483</v>
      </c>
      <c r="H43" s="9">
        <v>166.90036295122684</v>
      </c>
      <c r="I43" s="9">
        <v>70.933352533012837</v>
      </c>
      <c r="J43" s="9">
        <v>92.320256031567737</v>
      </c>
      <c r="K43" s="9">
        <v>101.69793556517826</v>
      </c>
      <c r="L43" s="9">
        <v>95.583269345675404</v>
      </c>
      <c r="M43" s="9">
        <v>91.526482798300052</v>
      </c>
      <c r="N43" s="9">
        <v>85.922252522337374</v>
      </c>
      <c r="O43" s="9">
        <v>80.637841704504396</v>
      </c>
      <c r="P43" s="9">
        <v>85.047727500805763</v>
      </c>
      <c r="Q43" s="9">
        <v>80.300079356379356</v>
      </c>
      <c r="R43" s="9">
        <v>80.425851150683158</v>
      </c>
    </row>
    <row r="44" spans="1:18" ht="11.25" customHeight="1" x14ac:dyDescent="0.25">
      <c r="A44" s="59" t="s">
        <v>161</v>
      </c>
      <c r="B44" s="60" t="s">
        <v>160</v>
      </c>
      <c r="C44" s="9">
        <v>58.823867323651136</v>
      </c>
      <c r="D44" s="9">
        <v>213.56165938053604</v>
      </c>
      <c r="E44" s="9">
        <v>120.71344170909602</v>
      </c>
      <c r="F44" s="9">
        <v>99.150147414648018</v>
      </c>
      <c r="G44" s="9">
        <v>86.689003212360007</v>
      </c>
      <c r="H44" s="9">
        <v>99.071814439741459</v>
      </c>
      <c r="I44" s="9">
        <v>102.07461172348802</v>
      </c>
      <c r="J44" s="9">
        <v>99.145934656488009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2842.8232485555782</v>
      </c>
      <c r="D52" s="79">
        <v>2926.8961500841529</v>
      </c>
      <c r="E52" s="79">
        <v>2729.4492248995261</v>
      </c>
      <c r="F52" s="79">
        <v>2809.714818079719</v>
      </c>
      <c r="G52" s="79">
        <v>2452.5117401117109</v>
      </c>
      <c r="H52" s="79">
        <v>3125.4582764581478</v>
      </c>
      <c r="I52" s="79">
        <v>2908.6949159371957</v>
      </c>
      <c r="J52" s="79">
        <v>2732.5883498424341</v>
      </c>
      <c r="K52" s="79">
        <v>1665.5762243264253</v>
      </c>
      <c r="L52" s="79">
        <v>1351.9094838925018</v>
      </c>
      <c r="M52" s="79">
        <v>1432.2802621637532</v>
      </c>
      <c r="N52" s="79">
        <v>1315.3094270877923</v>
      </c>
      <c r="O52" s="79">
        <v>1251.6414174223398</v>
      </c>
      <c r="P52" s="79">
        <v>1414.0233146004894</v>
      </c>
      <c r="Q52" s="79">
        <v>1374.0656569671635</v>
      </c>
      <c r="R52" s="79">
        <v>1391.9748710192973</v>
      </c>
    </row>
    <row r="53" spans="1:18" ht="11.25" customHeight="1" x14ac:dyDescent="0.25">
      <c r="A53" s="56" t="s">
        <v>143</v>
      </c>
      <c r="B53" s="57" t="s">
        <v>142</v>
      </c>
      <c r="C53" s="8">
        <v>2842.8232485555782</v>
      </c>
      <c r="D53" s="8">
        <v>2926.8961500841529</v>
      </c>
      <c r="E53" s="8">
        <v>2729.4492248995261</v>
      </c>
      <c r="F53" s="8">
        <v>2809.714818079719</v>
      </c>
      <c r="G53" s="8">
        <v>2452.5117401117109</v>
      </c>
      <c r="H53" s="8">
        <v>3125.4582764581478</v>
      </c>
      <c r="I53" s="8">
        <v>2908.6949159371957</v>
      </c>
      <c r="J53" s="8">
        <v>2732.5883498424341</v>
      </c>
      <c r="K53" s="8">
        <v>1665.5762243264253</v>
      </c>
      <c r="L53" s="8">
        <v>1351.9094838925018</v>
      </c>
      <c r="M53" s="8">
        <v>1432.2802621637532</v>
      </c>
      <c r="N53" s="8">
        <v>1315.3094270877923</v>
      </c>
      <c r="O53" s="8">
        <v>1251.6414174223398</v>
      </c>
      <c r="P53" s="8">
        <v>1414.0233146004894</v>
      </c>
      <c r="Q53" s="8">
        <v>1374.0656569671635</v>
      </c>
      <c r="R53" s="8">
        <v>1391.9748710192973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80.7002573153773</v>
      </c>
      <c r="D2" s="78">
        <v>85.779065611359115</v>
      </c>
      <c r="E2" s="78">
        <v>80.117717504604443</v>
      </c>
      <c r="F2" s="78">
        <v>79.563664192781502</v>
      </c>
      <c r="G2" s="78">
        <v>71.069169705439691</v>
      </c>
      <c r="H2" s="78">
        <v>92.615735362963505</v>
      </c>
      <c r="I2" s="78">
        <v>94.459557781528943</v>
      </c>
      <c r="J2" s="78">
        <v>88.266074751173036</v>
      </c>
      <c r="K2" s="78">
        <v>54.000391459501586</v>
      </c>
      <c r="L2" s="78">
        <v>45.604406085640001</v>
      </c>
      <c r="M2" s="78">
        <v>49.544708923795852</v>
      </c>
      <c r="N2" s="78">
        <v>42.091680195996823</v>
      </c>
      <c r="O2" s="78">
        <v>36.98855652953953</v>
      </c>
      <c r="P2" s="78">
        <v>66.935397066597019</v>
      </c>
      <c r="Q2" s="78">
        <v>39.879733174247129</v>
      </c>
      <c r="R2" s="78">
        <v>39.319658650465264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1.8017254773428113</v>
      </c>
      <c r="D21" s="79">
        <v>3.2230777231675449</v>
      </c>
      <c r="E21" s="79">
        <v>3.051989005494137</v>
      </c>
      <c r="F21" s="79">
        <v>1.79507459041475</v>
      </c>
      <c r="G21" s="79">
        <v>2.3373903127611717</v>
      </c>
      <c r="H21" s="79">
        <v>4.6949927210379387</v>
      </c>
      <c r="I21" s="79">
        <v>2.2487144396941012</v>
      </c>
      <c r="J21" s="79">
        <v>2.8846054003253805</v>
      </c>
      <c r="K21" s="79">
        <v>3.1074569276108424</v>
      </c>
      <c r="L21" s="79">
        <v>3.0114266344213152</v>
      </c>
      <c r="M21" s="79">
        <v>2.9758714246756464</v>
      </c>
      <c r="N21" s="79">
        <v>2.581023557714718</v>
      </c>
      <c r="O21" s="79">
        <v>2.2387779032617541</v>
      </c>
      <c r="P21" s="79">
        <v>3.7974874105356169</v>
      </c>
      <c r="Q21" s="79">
        <v>2.201884751973334</v>
      </c>
      <c r="R21" s="79">
        <v>2.1477285132388828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1.8017254773428113</v>
      </c>
      <c r="D30" s="8">
        <v>3.2230777231675449</v>
      </c>
      <c r="E30" s="8">
        <v>3.051989005494137</v>
      </c>
      <c r="F30" s="8">
        <v>1.79507459041475</v>
      </c>
      <c r="G30" s="8">
        <v>2.3373903127611717</v>
      </c>
      <c r="H30" s="8">
        <v>4.6949927210379387</v>
      </c>
      <c r="I30" s="8">
        <v>2.2487144396941012</v>
      </c>
      <c r="J30" s="8">
        <v>2.8846054003253805</v>
      </c>
      <c r="K30" s="8">
        <v>3.1074569276108424</v>
      </c>
      <c r="L30" s="8">
        <v>3.0114266344213152</v>
      </c>
      <c r="M30" s="8">
        <v>2.9758714246756464</v>
      </c>
      <c r="N30" s="8">
        <v>2.581023557714718</v>
      </c>
      <c r="O30" s="8">
        <v>2.2387779032617541</v>
      </c>
      <c r="P30" s="8">
        <v>3.7974874105356169</v>
      </c>
      <c r="Q30" s="8">
        <v>2.201884751973334</v>
      </c>
      <c r="R30" s="8">
        <v>2.1477285132388828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1.8017254773428113</v>
      </c>
      <c r="D43" s="9">
        <v>3.2230777231675449</v>
      </c>
      <c r="E43" s="9">
        <v>3.051989005494137</v>
      </c>
      <c r="F43" s="9">
        <v>1.79507459041475</v>
      </c>
      <c r="G43" s="9">
        <v>2.3373903127611717</v>
      </c>
      <c r="H43" s="9">
        <v>4.6949927210379387</v>
      </c>
      <c r="I43" s="9">
        <v>2.2487144396941012</v>
      </c>
      <c r="J43" s="9">
        <v>2.8846054003253805</v>
      </c>
      <c r="K43" s="9">
        <v>3.1074569276108424</v>
      </c>
      <c r="L43" s="9">
        <v>3.0114266344213152</v>
      </c>
      <c r="M43" s="9">
        <v>2.9758714246756464</v>
      </c>
      <c r="N43" s="9">
        <v>2.581023557714718</v>
      </c>
      <c r="O43" s="9">
        <v>2.2387779032617541</v>
      </c>
      <c r="P43" s="9">
        <v>3.7974874105356169</v>
      </c>
      <c r="Q43" s="9">
        <v>2.201884751973334</v>
      </c>
      <c r="R43" s="9">
        <v>2.1477285132388828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78.898531838034486</v>
      </c>
      <c r="D52" s="79">
        <v>82.555987888191567</v>
      </c>
      <c r="E52" s="79">
        <v>77.065728499110307</v>
      </c>
      <c r="F52" s="79">
        <v>77.768589602366745</v>
      </c>
      <c r="G52" s="79">
        <v>68.731779392678519</v>
      </c>
      <c r="H52" s="79">
        <v>87.920742641925571</v>
      </c>
      <c r="I52" s="79">
        <v>92.210843341834845</v>
      </c>
      <c r="J52" s="79">
        <v>85.381469350847652</v>
      </c>
      <c r="K52" s="79">
        <v>50.892934531890745</v>
      </c>
      <c r="L52" s="79">
        <v>42.592979451218689</v>
      </c>
      <c r="M52" s="79">
        <v>46.568837499120207</v>
      </c>
      <c r="N52" s="79">
        <v>39.510656638282107</v>
      </c>
      <c r="O52" s="79">
        <v>34.749778626277774</v>
      </c>
      <c r="P52" s="79">
        <v>63.137909656061403</v>
      </c>
      <c r="Q52" s="79">
        <v>37.677848422273797</v>
      </c>
      <c r="R52" s="79">
        <v>37.171930137226383</v>
      </c>
    </row>
    <row r="53" spans="1:18" ht="11.25" customHeight="1" x14ac:dyDescent="0.25">
      <c r="A53" s="56" t="s">
        <v>143</v>
      </c>
      <c r="B53" s="57" t="s">
        <v>142</v>
      </c>
      <c r="C53" s="8">
        <v>78.898531838034486</v>
      </c>
      <c r="D53" s="8">
        <v>82.555987888191567</v>
      </c>
      <c r="E53" s="8">
        <v>77.065728499110307</v>
      </c>
      <c r="F53" s="8">
        <v>77.768589602366745</v>
      </c>
      <c r="G53" s="8">
        <v>68.731779392678519</v>
      </c>
      <c r="H53" s="8">
        <v>87.920742641925571</v>
      </c>
      <c r="I53" s="8">
        <v>92.210843341834845</v>
      </c>
      <c r="J53" s="8">
        <v>85.381469350847652</v>
      </c>
      <c r="K53" s="8">
        <v>50.892934531890745</v>
      </c>
      <c r="L53" s="8">
        <v>42.592979451218689</v>
      </c>
      <c r="M53" s="8">
        <v>46.568837499120207</v>
      </c>
      <c r="N53" s="8">
        <v>39.510656638282107</v>
      </c>
      <c r="O53" s="8">
        <v>34.749778626277774</v>
      </c>
      <c r="P53" s="8">
        <v>63.137909656061403</v>
      </c>
      <c r="Q53" s="8">
        <v>37.677848422273797</v>
      </c>
      <c r="R53" s="8">
        <v>37.171930137226383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5718.8842240797567</v>
      </c>
      <c r="D2" s="78">
        <v>6372.6120586188008</v>
      </c>
      <c r="E2" s="78">
        <v>6118.6656038275096</v>
      </c>
      <c r="F2" s="78">
        <v>6018.4328849571611</v>
      </c>
      <c r="G2" s="78">
        <v>6236.3866742625241</v>
      </c>
      <c r="H2" s="78">
        <v>5554.0443716130776</v>
      </c>
      <c r="I2" s="78">
        <v>5198.737374653545</v>
      </c>
      <c r="J2" s="78">
        <v>5092.6554327916092</v>
      </c>
      <c r="K2" s="78">
        <v>4625.8833593576883</v>
      </c>
      <c r="L2" s="78">
        <v>3980.7589743643321</v>
      </c>
      <c r="M2" s="78">
        <v>4199.619349889259</v>
      </c>
      <c r="N2" s="78">
        <v>4259.1380956336916</v>
      </c>
      <c r="O2" s="78">
        <v>4149.402627283218</v>
      </c>
      <c r="P2" s="78">
        <v>4237.571710484478</v>
      </c>
      <c r="Q2" s="78">
        <v>4232.0392890387466</v>
      </c>
      <c r="R2" s="78">
        <v>4182.5719676993422</v>
      </c>
    </row>
    <row r="3" spans="1:18" ht="11.25" customHeight="1" x14ac:dyDescent="0.25">
      <c r="A3" s="53" t="s">
        <v>242</v>
      </c>
      <c r="B3" s="54" t="s">
        <v>241</v>
      </c>
      <c r="C3" s="79">
        <v>43.23199814502388</v>
      </c>
      <c r="D3" s="79">
        <v>100.59758990740799</v>
      </c>
      <c r="E3" s="79">
        <v>116.83350224568001</v>
      </c>
      <c r="F3" s="79">
        <v>133.07579133156</v>
      </c>
      <c r="G3" s="79">
        <v>95.459634441863997</v>
      </c>
      <c r="H3" s="79">
        <v>64.800654062307245</v>
      </c>
      <c r="I3" s="79">
        <v>62.188973600688001</v>
      </c>
      <c r="J3" s="79">
        <v>85.552743122351998</v>
      </c>
      <c r="K3" s="79">
        <v>97.836577014528004</v>
      </c>
      <c r="L3" s="79">
        <v>119.225099455704</v>
      </c>
      <c r="M3" s="79">
        <v>108.31604036253339</v>
      </c>
      <c r="N3" s="79">
        <v>112.38882061499777</v>
      </c>
      <c r="O3" s="79">
        <v>109.9245625065731</v>
      </c>
      <c r="P3" s="79">
        <v>111.06336715344965</v>
      </c>
      <c r="Q3" s="79">
        <v>160.81985704757557</v>
      </c>
      <c r="R3" s="79">
        <v>135.56571171871599</v>
      </c>
    </row>
    <row r="4" spans="1:18" ht="11.25" customHeight="1" x14ac:dyDescent="0.25">
      <c r="A4" s="56" t="s">
        <v>240</v>
      </c>
      <c r="B4" s="57" t="s">
        <v>239</v>
      </c>
      <c r="C4" s="8">
        <v>43.23199814502388</v>
      </c>
      <c r="D4" s="8">
        <v>100.59758990740799</v>
      </c>
      <c r="E4" s="8">
        <v>116.83350224568001</v>
      </c>
      <c r="F4" s="8">
        <v>133.07579133156</v>
      </c>
      <c r="G4" s="8">
        <v>95.459634441863997</v>
      </c>
      <c r="H4" s="8">
        <v>64.800654062307245</v>
      </c>
      <c r="I4" s="8">
        <v>62.188973600688001</v>
      </c>
      <c r="J4" s="8">
        <v>85.552743122351998</v>
      </c>
      <c r="K4" s="8">
        <v>97.836577014528004</v>
      </c>
      <c r="L4" s="8">
        <v>119.225099455704</v>
      </c>
      <c r="M4" s="8">
        <v>108.31604036253339</v>
      </c>
      <c r="N4" s="8">
        <v>112.38882061499777</v>
      </c>
      <c r="O4" s="8">
        <v>109.9245625065731</v>
      </c>
      <c r="P4" s="8">
        <v>111.06336715344965</v>
      </c>
      <c r="Q4" s="8">
        <v>160.81985704757557</v>
      </c>
      <c r="R4" s="8">
        <v>135.56571171871599</v>
      </c>
    </row>
    <row r="5" spans="1:18" ht="11.25" customHeight="1" x14ac:dyDescent="0.25">
      <c r="A5" s="59" t="s">
        <v>238</v>
      </c>
      <c r="B5" s="60" t="s">
        <v>237</v>
      </c>
      <c r="C5" s="9">
        <v>43.23199814502388</v>
      </c>
      <c r="D5" s="9">
        <v>100.59758990740799</v>
      </c>
      <c r="E5" s="9">
        <v>116.83350224568001</v>
      </c>
      <c r="F5" s="9">
        <v>133.07579133156</v>
      </c>
      <c r="G5" s="9">
        <v>95.459634441863997</v>
      </c>
      <c r="H5" s="9">
        <v>64.800654062307245</v>
      </c>
      <c r="I5" s="9">
        <v>62.188973600688001</v>
      </c>
      <c r="J5" s="9">
        <v>85.552743122351998</v>
      </c>
      <c r="K5" s="9">
        <v>97.836577014528004</v>
      </c>
      <c r="L5" s="9">
        <v>119.225099455704</v>
      </c>
      <c r="M5" s="9">
        <v>108.31604036253339</v>
      </c>
      <c r="N5" s="9">
        <v>112.38882061499777</v>
      </c>
      <c r="O5" s="9">
        <v>109.9245625065731</v>
      </c>
      <c r="P5" s="9">
        <v>111.06336715344965</v>
      </c>
      <c r="Q5" s="9">
        <v>160.81985704757557</v>
      </c>
      <c r="R5" s="9">
        <v>135.56571171871599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43.23199814502388</v>
      </c>
      <c r="D8" s="10">
        <v>100.59758990740799</v>
      </c>
      <c r="E8" s="10">
        <v>116.83350224568001</v>
      </c>
      <c r="F8" s="10">
        <v>133.07579133156</v>
      </c>
      <c r="G8" s="10">
        <v>95.459634441863997</v>
      </c>
      <c r="H8" s="10">
        <v>64.800654062307245</v>
      </c>
      <c r="I8" s="10">
        <v>62.188973600688001</v>
      </c>
      <c r="J8" s="10">
        <v>85.552743122351998</v>
      </c>
      <c r="K8" s="10">
        <v>97.836577014528004</v>
      </c>
      <c r="L8" s="10">
        <v>119.225099455704</v>
      </c>
      <c r="M8" s="10">
        <v>108.31604036253339</v>
      </c>
      <c r="N8" s="10">
        <v>112.38882061499777</v>
      </c>
      <c r="O8" s="10">
        <v>109.9245625065731</v>
      </c>
      <c r="P8" s="10">
        <v>111.06336715344965</v>
      </c>
      <c r="Q8" s="10">
        <v>160.81985704757557</v>
      </c>
      <c r="R8" s="10">
        <v>135.56571171871599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661.68070546089803</v>
      </c>
      <c r="D21" s="79">
        <v>874.18400675158807</v>
      </c>
      <c r="E21" s="79">
        <v>751.67281144461595</v>
      </c>
      <c r="F21" s="79">
        <v>650.62532190938407</v>
      </c>
      <c r="G21" s="79">
        <v>1009.210213671516</v>
      </c>
      <c r="H21" s="79">
        <v>959.54160888251829</v>
      </c>
      <c r="I21" s="79">
        <v>826.17415934824805</v>
      </c>
      <c r="J21" s="79">
        <v>831.53848851651605</v>
      </c>
      <c r="K21" s="79">
        <v>709.53823985641202</v>
      </c>
      <c r="L21" s="79">
        <v>590.88233020852806</v>
      </c>
      <c r="M21" s="79">
        <v>467.60232986738424</v>
      </c>
      <c r="N21" s="79">
        <v>417.80155108258037</v>
      </c>
      <c r="O21" s="79">
        <v>374.57584654671763</v>
      </c>
      <c r="P21" s="79">
        <v>382.94953946466728</v>
      </c>
      <c r="Q21" s="79">
        <v>349.16669222114245</v>
      </c>
      <c r="R21" s="79">
        <v>314.93012864628719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661.68070546089803</v>
      </c>
      <c r="D30" s="8">
        <v>874.18400675158807</v>
      </c>
      <c r="E30" s="8">
        <v>751.67281144461595</v>
      </c>
      <c r="F30" s="8">
        <v>650.62532190938407</v>
      </c>
      <c r="G30" s="8">
        <v>1009.210213671516</v>
      </c>
      <c r="H30" s="8">
        <v>959.54160888251829</v>
      </c>
      <c r="I30" s="8">
        <v>826.17415934824805</v>
      </c>
      <c r="J30" s="8">
        <v>831.53848851651605</v>
      </c>
      <c r="K30" s="8">
        <v>709.53823985641202</v>
      </c>
      <c r="L30" s="8">
        <v>590.88233020852806</v>
      </c>
      <c r="M30" s="8">
        <v>467.60232986738424</v>
      </c>
      <c r="N30" s="8">
        <v>417.80155108258037</v>
      </c>
      <c r="O30" s="8">
        <v>374.57584654671763</v>
      </c>
      <c r="P30" s="8">
        <v>382.94953946466728</v>
      </c>
      <c r="Q30" s="8">
        <v>349.16669222114245</v>
      </c>
      <c r="R30" s="8">
        <v>314.93012864628719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441.8636405162793</v>
      </c>
      <c r="D43" s="9">
        <v>635.66901417942006</v>
      </c>
      <c r="E43" s="9">
        <v>572.13225276011997</v>
      </c>
      <c r="F43" s="9">
        <v>489.57608186323205</v>
      </c>
      <c r="G43" s="9">
        <v>829.67542322511599</v>
      </c>
      <c r="H43" s="9">
        <v>823.31884750050733</v>
      </c>
      <c r="I43" s="9">
        <v>696.22745355072004</v>
      </c>
      <c r="J43" s="9">
        <v>661.383598548348</v>
      </c>
      <c r="K43" s="9">
        <v>498.98128162474802</v>
      </c>
      <c r="L43" s="9">
        <v>340.05370478133602</v>
      </c>
      <c r="M43" s="9">
        <v>176.57736591766539</v>
      </c>
      <c r="N43" s="9">
        <v>139.16078627332138</v>
      </c>
      <c r="O43" s="9">
        <v>105.22320651310521</v>
      </c>
      <c r="P43" s="9">
        <v>85.73375645469045</v>
      </c>
      <c r="Q43" s="9">
        <v>95.29365338003268</v>
      </c>
      <c r="R43" s="9">
        <v>88.921359822309967</v>
      </c>
    </row>
    <row r="44" spans="1:18" ht="11.25" customHeight="1" x14ac:dyDescent="0.25">
      <c r="A44" s="59" t="s">
        <v>161</v>
      </c>
      <c r="B44" s="60" t="s">
        <v>160</v>
      </c>
      <c r="C44" s="9">
        <v>219.81706494461872</v>
      </c>
      <c r="D44" s="9">
        <v>238.51499257216804</v>
      </c>
      <c r="E44" s="9">
        <v>179.54055868449603</v>
      </c>
      <c r="F44" s="9">
        <v>161.04924004615202</v>
      </c>
      <c r="G44" s="9">
        <v>179.53479044640002</v>
      </c>
      <c r="H44" s="9">
        <v>136.22276138201093</v>
      </c>
      <c r="I44" s="9">
        <v>129.94670579752801</v>
      </c>
      <c r="J44" s="9">
        <v>170.15488996816802</v>
      </c>
      <c r="K44" s="9">
        <v>210.55695823166403</v>
      </c>
      <c r="L44" s="9">
        <v>250.82862542719204</v>
      </c>
      <c r="M44" s="9">
        <v>291.02496394971888</v>
      </c>
      <c r="N44" s="9">
        <v>278.640764809259</v>
      </c>
      <c r="O44" s="9">
        <v>269.35264003361243</v>
      </c>
      <c r="P44" s="9">
        <v>297.2157830099768</v>
      </c>
      <c r="Q44" s="9">
        <v>253.87303884110977</v>
      </c>
      <c r="R44" s="9">
        <v>226.00876882397722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5013.971520473835</v>
      </c>
      <c r="D52" s="79">
        <v>5397.8304619598048</v>
      </c>
      <c r="E52" s="79">
        <v>5250.1592901372132</v>
      </c>
      <c r="F52" s="79">
        <v>5234.7317717162168</v>
      </c>
      <c r="G52" s="79">
        <v>5131.7168261491443</v>
      </c>
      <c r="H52" s="79">
        <v>4529.7021086682525</v>
      </c>
      <c r="I52" s="79">
        <v>4310.3742417046087</v>
      </c>
      <c r="J52" s="79">
        <v>4175.5642011527407</v>
      </c>
      <c r="K52" s="79">
        <v>3818.5085424867484</v>
      </c>
      <c r="L52" s="79">
        <v>3270.6515447001002</v>
      </c>
      <c r="M52" s="79">
        <v>3623.7009796593411</v>
      </c>
      <c r="N52" s="79">
        <v>3728.9477239361131</v>
      </c>
      <c r="O52" s="79">
        <v>3664.9022182299277</v>
      </c>
      <c r="P52" s="79">
        <v>3743.5588038663614</v>
      </c>
      <c r="Q52" s="79">
        <v>3722.0527397700289</v>
      </c>
      <c r="R52" s="79">
        <v>3732.0761273343392</v>
      </c>
    </row>
    <row r="53" spans="1:18" ht="11.25" customHeight="1" x14ac:dyDescent="0.25">
      <c r="A53" s="56" t="s">
        <v>143</v>
      </c>
      <c r="B53" s="57" t="s">
        <v>142</v>
      </c>
      <c r="C53" s="8">
        <v>5013.971520473835</v>
      </c>
      <c r="D53" s="8">
        <v>5397.8304619598048</v>
      </c>
      <c r="E53" s="8">
        <v>5250.1592901372132</v>
      </c>
      <c r="F53" s="8">
        <v>5234.7317717162168</v>
      </c>
      <c r="G53" s="8">
        <v>5131.7168261491443</v>
      </c>
      <c r="H53" s="8">
        <v>4529.7021086682525</v>
      </c>
      <c r="I53" s="8">
        <v>4310.3742417046087</v>
      </c>
      <c r="J53" s="8">
        <v>4175.5642011527407</v>
      </c>
      <c r="K53" s="8">
        <v>3818.5085424867484</v>
      </c>
      <c r="L53" s="8">
        <v>3270.6515447001002</v>
      </c>
      <c r="M53" s="8">
        <v>3623.7009796593411</v>
      </c>
      <c r="N53" s="8">
        <v>3728.9477239361131</v>
      </c>
      <c r="O53" s="8">
        <v>3664.9022182299277</v>
      </c>
      <c r="P53" s="8">
        <v>3743.5588038663614</v>
      </c>
      <c r="Q53" s="8">
        <v>3722.0527397700289</v>
      </c>
      <c r="R53" s="8">
        <v>3732.0761273343392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2571.3808310019817</v>
      </c>
      <c r="D2" s="78">
        <v>2971.249242505527</v>
      </c>
      <c r="E2" s="78">
        <v>2936.7342309587402</v>
      </c>
      <c r="F2" s="78">
        <v>2697.4836640163153</v>
      </c>
      <c r="G2" s="78">
        <v>2493.0189975951689</v>
      </c>
      <c r="H2" s="78">
        <v>2408.9652316114862</v>
      </c>
      <c r="I2" s="78">
        <v>2286.6907891735782</v>
      </c>
      <c r="J2" s="78">
        <v>1987.3369181229482</v>
      </c>
      <c r="K2" s="78">
        <v>1111.9772318475962</v>
      </c>
      <c r="L2" s="78">
        <v>924.24703470742816</v>
      </c>
      <c r="M2" s="78">
        <v>1131.9693839910963</v>
      </c>
      <c r="N2" s="78">
        <v>1219.9301580086712</v>
      </c>
      <c r="O2" s="78">
        <v>1286.286541399119</v>
      </c>
      <c r="P2" s="78">
        <v>1471.9608145017855</v>
      </c>
      <c r="Q2" s="78">
        <v>1460.3380122492758</v>
      </c>
      <c r="R2" s="78">
        <v>1569.3948661006252</v>
      </c>
    </row>
    <row r="3" spans="1:18" ht="11.25" customHeight="1" x14ac:dyDescent="0.25">
      <c r="A3" s="53" t="s">
        <v>242</v>
      </c>
      <c r="B3" s="54" t="s">
        <v>241</v>
      </c>
      <c r="C3" s="79">
        <v>117.77561385771261</v>
      </c>
      <c r="D3" s="79">
        <v>143.76741867813598</v>
      </c>
      <c r="E3" s="79">
        <v>158.41385736263999</v>
      </c>
      <c r="F3" s="79">
        <v>186.52652153150402</v>
      </c>
      <c r="G3" s="79">
        <v>201.212171272728</v>
      </c>
      <c r="H3" s="79">
        <v>137.07341023027715</v>
      </c>
      <c r="I3" s="79">
        <v>132.30527426344798</v>
      </c>
      <c r="J3" s="79">
        <v>123.184069542072</v>
      </c>
      <c r="K3" s="79">
        <v>123.182802113976</v>
      </c>
      <c r="L3" s="79">
        <v>114.467451633216</v>
      </c>
      <c r="M3" s="79">
        <v>128.465661844821</v>
      </c>
      <c r="N3" s="79">
        <v>132.44357584374916</v>
      </c>
      <c r="O3" s="79">
        <v>124.87127582502308</v>
      </c>
      <c r="P3" s="79">
        <v>131.30830801447027</v>
      </c>
      <c r="Q3" s="79">
        <v>175.85684428662321</v>
      </c>
      <c r="R3" s="79">
        <v>150.60979422102514</v>
      </c>
    </row>
    <row r="4" spans="1:18" ht="11.25" customHeight="1" x14ac:dyDescent="0.25">
      <c r="A4" s="56" t="s">
        <v>240</v>
      </c>
      <c r="B4" s="57" t="s">
        <v>239</v>
      </c>
      <c r="C4" s="8">
        <v>117.77561385771261</v>
      </c>
      <c r="D4" s="8">
        <v>143.76741867813598</v>
      </c>
      <c r="E4" s="8">
        <v>158.41385736263999</v>
      </c>
      <c r="F4" s="8">
        <v>186.52652153150402</v>
      </c>
      <c r="G4" s="8">
        <v>201.212171272728</v>
      </c>
      <c r="H4" s="8">
        <v>137.07341023027715</v>
      </c>
      <c r="I4" s="8">
        <v>132.30527426344798</v>
      </c>
      <c r="J4" s="8">
        <v>123.184069542072</v>
      </c>
      <c r="K4" s="8">
        <v>123.182802113976</v>
      </c>
      <c r="L4" s="8">
        <v>114.467451633216</v>
      </c>
      <c r="M4" s="8">
        <v>128.465661844821</v>
      </c>
      <c r="N4" s="8">
        <v>132.44357584374916</v>
      </c>
      <c r="O4" s="8">
        <v>124.87127582502308</v>
      </c>
      <c r="P4" s="8">
        <v>131.30830801447027</v>
      </c>
      <c r="Q4" s="8">
        <v>175.85684428662321</v>
      </c>
      <c r="R4" s="8">
        <v>150.60979422102514</v>
      </c>
    </row>
    <row r="5" spans="1:18" ht="11.25" customHeight="1" x14ac:dyDescent="0.25">
      <c r="A5" s="59" t="s">
        <v>238</v>
      </c>
      <c r="B5" s="60" t="s">
        <v>237</v>
      </c>
      <c r="C5" s="9">
        <v>117.77561385771261</v>
      </c>
      <c r="D5" s="9">
        <v>143.76741867813598</v>
      </c>
      <c r="E5" s="9">
        <v>158.41385736263999</v>
      </c>
      <c r="F5" s="9">
        <v>186.52652153150402</v>
      </c>
      <c r="G5" s="9">
        <v>201.212171272728</v>
      </c>
      <c r="H5" s="9">
        <v>137.07341023027715</v>
      </c>
      <c r="I5" s="9">
        <v>132.30527426344798</v>
      </c>
      <c r="J5" s="9">
        <v>123.184069542072</v>
      </c>
      <c r="K5" s="9">
        <v>123.182802113976</v>
      </c>
      <c r="L5" s="9">
        <v>114.467451633216</v>
      </c>
      <c r="M5" s="9">
        <v>128.465661844821</v>
      </c>
      <c r="N5" s="9">
        <v>132.44357584374916</v>
      </c>
      <c r="O5" s="9">
        <v>124.87127582502308</v>
      </c>
      <c r="P5" s="9">
        <v>131.30830801447027</v>
      </c>
      <c r="Q5" s="9">
        <v>175.85684428662321</v>
      </c>
      <c r="R5" s="9">
        <v>150.60979422102514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117.77561385771261</v>
      </c>
      <c r="D8" s="10">
        <v>143.76741867813598</v>
      </c>
      <c r="E8" s="10">
        <v>158.41385736263999</v>
      </c>
      <c r="F8" s="10">
        <v>186.52652153150402</v>
      </c>
      <c r="G8" s="10">
        <v>201.212171272728</v>
      </c>
      <c r="H8" s="10">
        <v>137.07341023027715</v>
      </c>
      <c r="I8" s="10">
        <v>132.30527426344798</v>
      </c>
      <c r="J8" s="10">
        <v>123.184069542072</v>
      </c>
      <c r="K8" s="10">
        <v>123.182802113976</v>
      </c>
      <c r="L8" s="10">
        <v>114.467451633216</v>
      </c>
      <c r="M8" s="10">
        <v>128.465661844821</v>
      </c>
      <c r="N8" s="10">
        <v>132.44357584374916</v>
      </c>
      <c r="O8" s="10">
        <v>124.87127582502308</v>
      </c>
      <c r="P8" s="10">
        <v>131.30830801447027</v>
      </c>
      <c r="Q8" s="10">
        <v>175.85684428662321</v>
      </c>
      <c r="R8" s="10">
        <v>150.60979422102514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486.234936909157</v>
      </c>
      <c r="D21" s="79">
        <v>640.02282613383875</v>
      </c>
      <c r="E21" s="79">
        <v>684.14068446335978</v>
      </c>
      <c r="F21" s="79">
        <v>398.79771101344693</v>
      </c>
      <c r="G21" s="79">
        <v>432.76247140726463</v>
      </c>
      <c r="H21" s="79">
        <v>461.68813784207157</v>
      </c>
      <c r="I21" s="79">
        <v>433.07998324678579</v>
      </c>
      <c r="J21" s="79">
        <v>313.23946128613198</v>
      </c>
      <c r="K21" s="79">
        <v>348.52252684845604</v>
      </c>
      <c r="L21" s="79">
        <v>313.47005804654407</v>
      </c>
      <c r="M21" s="79">
        <v>361.3210535264455</v>
      </c>
      <c r="N21" s="79">
        <v>403.74931675803964</v>
      </c>
      <c r="O21" s="79">
        <v>433.29308380814399</v>
      </c>
      <c r="P21" s="79">
        <v>526.30364395286017</v>
      </c>
      <c r="Q21" s="79">
        <v>507.18192904330738</v>
      </c>
      <c r="R21" s="79">
        <v>577.21108008408373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486.234936909157</v>
      </c>
      <c r="D30" s="8">
        <v>640.02282613383875</v>
      </c>
      <c r="E30" s="8">
        <v>684.14068446335978</v>
      </c>
      <c r="F30" s="8">
        <v>398.79771101344693</v>
      </c>
      <c r="G30" s="8">
        <v>432.76247140726463</v>
      </c>
      <c r="H30" s="8">
        <v>461.68813784207157</v>
      </c>
      <c r="I30" s="8">
        <v>433.07998324678579</v>
      </c>
      <c r="J30" s="8">
        <v>313.23946128613198</v>
      </c>
      <c r="K30" s="8">
        <v>348.52252684845604</v>
      </c>
      <c r="L30" s="8">
        <v>313.47005804654407</v>
      </c>
      <c r="M30" s="8">
        <v>361.3210535264455</v>
      </c>
      <c r="N30" s="8">
        <v>403.74931675803964</v>
      </c>
      <c r="O30" s="8">
        <v>433.29308380814399</v>
      </c>
      <c r="P30" s="8">
        <v>526.30364395286017</v>
      </c>
      <c r="Q30" s="8">
        <v>507.18192904330738</v>
      </c>
      <c r="R30" s="8">
        <v>577.21108008408373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3.0799955688391498</v>
      </c>
      <c r="D35" s="9">
        <v>3.2186192472000146</v>
      </c>
      <c r="E35" s="9">
        <v>3.2177400191999852</v>
      </c>
      <c r="F35" s="9">
        <v>3.2221361592000064</v>
      </c>
      <c r="G35" s="9">
        <v>3.2238946152000021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3.0799955688391498</v>
      </c>
      <c r="D37" s="10">
        <v>3.2186192472000146</v>
      </c>
      <c r="E37" s="10">
        <v>3.2177400191999852</v>
      </c>
      <c r="F37" s="10">
        <v>3.2221361592000064</v>
      </c>
      <c r="G37" s="10">
        <v>3.2238946152000021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86.567565648857482</v>
      </c>
      <c r="D38" s="9">
        <v>92.717764184738698</v>
      </c>
      <c r="E38" s="9">
        <v>102.05053548821968</v>
      </c>
      <c r="F38" s="9">
        <v>102.04948187999892</v>
      </c>
      <c r="G38" s="9">
        <v>110.48030434097659</v>
      </c>
      <c r="H38" s="9">
        <v>113.6739674699765</v>
      </c>
      <c r="I38" s="9">
        <v>119.81247358262183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75.78226878468503</v>
      </c>
      <c r="Q38" s="9">
        <v>75.710661263527015</v>
      </c>
      <c r="R38" s="9">
        <v>75.774649364084055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86.567565648857482</v>
      </c>
      <c r="D40" s="10">
        <v>92.717764184738698</v>
      </c>
      <c r="E40" s="10">
        <v>102.05053548821968</v>
      </c>
      <c r="F40" s="10">
        <v>102.04948187999892</v>
      </c>
      <c r="G40" s="10">
        <v>110.48030434097659</v>
      </c>
      <c r="H40" s="10">
        <v>113.6739674699765</v>
      </c>
      <c r="I40" s="10">
        <v>119.81247358262183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75.78226878468503</v>
      </c>
      <c r="Q41" s="10">
        <v>75.710661263527015</v>
      </c>
      <c r="R41" s="10">
        <v>75.774649364084055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368.72343853815192</v>
      </c>
      <c r="D43" s="9">
        <v>444.96934923589203</v>
      </c>
      <c r="E43" s="9">
        <v>479.75162122508408</v>
      </c>
      <c r="F43" s="9">
        <v>219.32717237215198</v>
      </c>
      <c r="G43" s="9">
        <v>251.005474351944</v>
      </c>
      <c r="H43" s="9">
        <v>286.0953016436971</v>
      </c>
      <c r="I43" s="9">
        <v>257.52753427424398</v>
      </c>
      <c r="J43" s="9">
        <v>257.51264266400398</v>
      </c>
      <c r="K43" s="9">
        <v>302.13954101354403</v>
      </c>
      <c r="L43" s="9">
        <v>267.13017196819203</v>
      </c>
      <c r="M43" s="9">
        <v>293.20882792119232</v>
      </c>
      <c r="N43" s="9">
        <v>357.30959682023598</v>
      </c>
      <c r="O43" s="9">
        <v>424.00506173801944</v>
      </c>
      <c r="P43" s="9">
        <v>435.04138646973882</v>
      </c>
      <c r="Q43" s="9">
        <v>415.99159168910853</v>
      </c>
      <c r="R43" s="9">
        <v>482.86246842855365</v>
      </c>
    </row>
    <row r="44" spans="1:18" ht="11.25" customHeight="1" x14ac:dyDescent="0.25">
      <c r="A44" s="59" t="s">
        <v>161</v>
      </c>
      <c r="B44" s="60" t="s">
        <v>160</v>
      </c>
      <c r="C44" s="9">
        <v>27.863937153308406</v>
      </c>
      <c r="D44" s="9">
        <v>99.117093466008015</v>
      </c>
      <c r="E44" s="9">
        <v>99.120787730856023</v>
      </c>
      <c r="F44" s="9">
        <v>74.19892060209601</v>
      </c>
      <c r="G44" s="9">
        <v>68.052798099144013</v>
      </c>
      <c r="H44" s="9">
        <v>61.91886872839796</v>
      </c>
      <c r="I44" s="9">
        <v>55.739975389920012</v>
      </c>
      <c r="J44" s="9">
        <v>55.726818622128008</v>
      </c>
      <c r="K44" s="9">
        <v>46.382985834912006</v>
      </c>
      <c r="L44" s="9">
        <v>46.339886078352009</v>
      </c>
      <c r="M44" s="9">
        <v>68.112225605253187</v>
      </c>
      <c r="N44" s="9">
        <v>46.439719937803673</v>
      </c>
      <c r="O44" s="9">
        <v>9.2880220701245602</v>
      </c>
      <c r="P44" s="9">
        <v>15.479988698436305</v>
      </c>
      <c r="Q44" s="9">
        <v>15.479676090671846</v>
      </c>
      <c r="R44" s="9">
        <v>18.573962291446016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1967.370280235112</v>
      </c>
      <c r="D52" s="79">
        <v>2187.4589976935522</v>
      </c>
      <c r="E52" s="79">
        <v>2094.1796891327404</v>
      </c>
      <c r="F52" s="79">
        <v>2112.1594314713643</v>
      </c>
      <c r="G52" s="79">
        <v>1859.0443549151762</v>
      </c>
      <c r="H52" s="79">
        <v>1810.2036835391377</v>
      </c>
      <c r="I52" s="79">
        <v>1721.3055316633443</v>
      </c>
      <c r="J52" s="79">
        <v>1550.9133872947443</v>
      </c>
      <c r="K52" s="79">
        <v>640.27190288516408</v>
      </c>
      <c r="L52" s="79">
        <v>496.30952502766809</v>
      </c>
      <c r="M52" s="79">
        <v>642.18266861982977</v>
      </c>
      <c r="N52" s="79">
        <v>683.73726540688256</v>
      </c>
      <c r="O52" s="79">
        <v>728.12218176595172</v>
      </c>
      <c r="P52" s="79">
        <v>814.34886253445507</v>
      </c>
      <c r="Q52" s="79">
        <v>777.29923891934538</v>
      </c>
      <c r="R52" s="79">
        <v>841.57399179551635</v>
      </c>
    </row>
    <row r="53" spans="1:18" ht="11.25" customHeight="1" x14ac:dyDescent="0.25">
      <c r="A53" s="56" t="s">
        <v>143</v>
      </c>
      <c r="B53" s="57" t="s">
        <v>142</v>
      </c>
      <c r="C53" s="8">
        <v>1967.370280235112</v>
      </c>
      <c r="D53" s="8">
        <v>2187.4589976935522</v>
      </c>
      <c r="E53" s="8">
        <v>2094.1796891327404</v>
      </c>
      <c r="F53" s="8">
        <v>2112.1594314713643</v>
      </c>
      <c r="G53" s="8">
        <v>1859.0443549151762</v>
      </c>
      <c r="H53" s="8">
        <v>1810.2036835391377</v>
      </c>
      <c r="I53" s="8">
        <v>1721.3055316633443</v>
      </c>
      <c r="J53" s="8">
        <v>1550.9133872947443</v>
      </c>
      <c r="K53" s="8">
        <v>640.27190288516408</v>
      </c>
      <c r="L53" s="8">
        <v>496.30952502766809</v>
      </c>
      <c r="M53" s="8">
        <v>642.18266861982977</v>
      </c>
      <c r="N53" s="8">
        <v>683.73726540688256</v>
      </c>
      <c r="O53" s="8">
        <v>728.12218176595172</v>
      </c>
      <c r="P53" s="8">
        <v>814.34886253445507</v>
      </c>
      <c r="Q53" s="8">
        <v>777.29923891934538</v>
      </c>
      <c r="R53" s="8">
        <v>841.57399179551635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3247.7408033423658</v>
      </c>
      <c r="D2" s="78">
        <v>3518.6623710379927</v>
      </c>
      <c r="E2" s="78">
        <v>3251.2479425221327</v>
      </c>
      <c r="F2" s="78">
        <v>2943.3241973438644</v>
      </c>
      <c r="G2" s="78">
        <v>2707.8814093620244</v>
      </c>
      <c r="H2" s="78">
        <v>2764.2526977156981</v>
      </c>
      <c r="I2" s="78">
        <v>2602.627744656168</v>
      </c>
      <c r="J2" s="78">
        <v>2471.2222233842285</v>
      </c>
      <c r="K2" s="78">
        <v>1867.8465516440524</v>
      </c>
      <c r="L2" s="78">
        <v>1353.29498628192</v>
      </c>
      <c r="M2" s="78">
        <v>1531.7051581272676</v>
      </c>
      <c r="N2" s="78">
        <v>1526.1114525127616</v>
      </c>
      <c r="O2" s="78">
        <v>1576.7337784092815</v>
      </c>
      <c r="P2" s="78">
        <v>1561.7472021182914</v>
      </c>
      <c r="Q2" s="78">
        <v>1563.8263098016723</v>
      </c>
      <c r="R2" s="78">
        <v>1535.3141134670618</v>
      </c>
    </row>
    <row r="3" spans="1:18" ht="11.25" customHeight="1" x14ac:dyDescent="0.25">
      <c r="A3" s="53" t="s">
        <v>242</v>
      </c>
      <c r="B3" s="54" t="s">
        <v>241</v>
      </c>
      <c r="C3" s="79">
        <v>31.217913053025487</v>
      </c>
      <c r="D3" s="79">
        <v>50.296893811559997</v>
      </c>
      <c r="E3" s="79">
        <v>54.654905712527999</v>
      </c>
      <c r="F3" s="79">
        <v>42.774866490312</v>
      </c>
      <c r="G3" s="79">
        <v>45.155769775776001</v>
      </c>
      <c r="H3" s="79">
        <v>42.380879722113114</v>
      </c>
      <c r="I3" s="79">
        <v>42.382201423319998</v>
      </c>
      <c r="J3" s="79">
        <v>37.630177813007997</v>
      </c>
      <c r="K3" s="79">
        <v>47.924268415847997</v>
      </c>
      <c r="L3" s="79">
        <v>44.757163639584</v>
      </c>
      <c r="M3" s="79">
        <v>42.853420335570085</v>
      </c>
      <c r="N3" s="79">
        <v>37.462611452946241</v>
      </c>
      <c r="O3" s="79">
        <v>37.461382747506882</v>
      </c>
      <c r="P3" s="79">
        <v>42.949547434127865</v>
      </c>
      <c r="Q3" s="79">
        <v>50.233243767358509</v>
      </c>
      <c r="R3" s="79">
        <v>42.665445743356472</v>
      </c>
    </row>
    <row r="4" spans="1:18" ht="11.25" customHeight="1" x14ac:dyDescent="0.25">
      <c r="A4" s="56" t="s">
        <v>240</v>
      </c>
      <c r="B4" s="57" t="s">
        <v>239</v>
      </c>
      <c r="C4" s="8">
        <v>31.217913053025487</v>
      </c>
      <c r="D4" s="8">
        <v>50.296893811559997</v>
      </c>
      <c r="E4" s="8">
        <v>54.654905712527999</v>
      </c>
      <c r="F4" s="8">
        <v>42.774866490312</v>
      </c>
      <c r="G4" s="8">
        <v>45.155769775776001</v>
      </c>
      <c r="H4" s="8">
        <v>42.380879722113114</v>
      </c>
      <c r="I4" s="8">
        <v>42.382201423319998</v>
      </c>
      <c r="J4" s="8">
        <v>37.630177813007997</v>
      </c>
      <c r="K4" s="8">
        <v>47.924268415847997</v>
      </c>
      <c r="L4" s="8">
        <v>44.757163639584</v>
      </c>
      <c r="M4" s="8">
        <v>42.853420335570085</v>
      </c>
      <c r="N4" s="8">
        <v>37.462611452946241</v>
      </c>
      <c r="O4" s="8">
        <v>37.461382747506882</v>
      </c>
      <c r="P4" s="8">
        <v>42.949547434127865</v>
      </c>
      <c r="Q4" s="8">
        <v>50.233243767358509</v>
      </c>
      <c r="R4" s="8">
        <v>42.665445743356472</v>
      </c>
    </row>
    <row r="5" spans="1:18" ht="11.25" customHeight="1" x14ac:dyDescent="0.25">
      <c r="A5" s="59" t="s">
        <v>238</v>
      </c>
      <c r="B5" s="60" t="s">
        <v>237</v>
      </c>
      <c r="C5" s="9">
        <v>31.217913053025487</v>
      </c>
      <c r="D5" s="9">
        <v>50.296893811559997</v>
      </c>
      <c r="E5" s="9">
        <v>54.654905712527999</v>
      </c>
      <c r="F5" s="9">
        <v>42.774866490312</v>
      </c>
      <c r="G5" s="9">
        <v>45.155769775776001</v>
      </c>
      <c r="H5" s="9">
        <v>42.380879722113114</v>
      </c>
      <c r="I5" s="9">
        <v>42.382201423319998</v>
      </c>
      <c r="J5" s="9">
        <v>37.630177813007997</v>
      </c>
      <c r="K5" s="9">
        <v>47.924268415847997</v>
      </c>
      <c r="L5" s="9">
        <v>44.757163639584</v>
      </c>
      <c r="M5" s="9">
        <v>42.853420335570085</v>
      </c>
      <c r="N5" s="9">
        <v>37.462611452946241</v>
      </c>
      <c r="O5" s="9">
        <v>37.461382747506882</v>
      </c>
      <c r="P5" s="9">
        <v>42.949547434127865</v>
      </c>
      <c r="Q5" s="9">
        <v>50.233243767358509</v>
      </c>
      <c r="R5" s="9">
        <v>42.665445743356472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31.217913053025487</v>
      </c>
      <c r="D8" s="10">
        <v>50.296893811559997</v>
      </c>
      <c r="E8" s="10">
        <v>54.654905712527999</v>
      </c>
      <c r="F8" s="10">
        <v>42.774866490312</v>
      </c>
      <c r="G8" s="10">
        <v>45.155769775776001</v>
      </c>
      <c r="H8" s="10">
        <v>42.380879722113114</v>
      </c>
      <c r="I8" s="10">
        <v>42.382201423319998</v>
      </c>
      <c r="J8" s="10">
        <v>37.630177813007997</v>
      </c>
      <c r="K8" s="10">
        <v>47.924268415847997</v>
      </c>
      <c r="L8" s="10">
        <v>44.757163639584</v>
      </c>
      <c r="M8" s="10">
        <v>42.853420335570085</v>
      </c>
      <c r="N8" s="10">
        <v>37.462611452946241</v>
      </c>
      <c r="O8" s="10">
        <v>37.461382747506882</v>
      </c>
      <c r="P8" s="10">
        <v>42.949547434127865</v>
      </c>
      <c r="Q8" s="10">
        <v>50.233243767358509</v>
      </c>
      <c r="R8" s="10">
        <v>42.665445743356472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586.58819122486159</v>
      </c>
      <c r="D21" s="79">
        <v>800.4387533530321</v>
      </c>
      <c r="E21" s="79">
        <v>672.25177969214405</v>
      </c>
      <c r="F21" s="79">
        <v>442.87889598946805</v>
      </c>
      <c r="G21" s="79">
        <v>341.81826815023203</v>
      </c>
      <c r="H21" s="79">
        <v>411.50734840654894</v>
      </c>
      <c r="I21" s="79">
        <v>360.61736921665204</v>
      </c>
      <c r="J21" s="79">
        <v>360.45248444971202</v>
      </c>
      <c r="K21" s="79">
        <v>3.2404859825040004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586.58819122486159</v>
      </c>
      <c r="D30" s="8">
        <v>800.4387533530321</v>
      </c>
      <c r="E30" s="8">
        <v>672.25177969214405</v>
      </c>
      <c r="F30" s="8">
        <v>442.87889598946805</v>
      </c>
      <c r="G30" s="8">
        <v>341.81826815023203</v>
      </c>
      <c r="H30" s="8">
        <v>411.50734840654894</v>
      </c>
      <c r="I30" s="8">
        <v>360.61736921665204</v>
      </c>
      <c r="J30" s="8">
        <v>360.45248444971202</v>
      </c>
      <c r="K30" s="8">
        <v>3.2404859825040004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530.85981625005411</v>
      </c>
      <c r="D43" s="9">
        <v>537.30449931132</v>
      </c>
      <c r="E43" s="9">
        <v>492.70927665772803</v>
      </c>
      <c r="F43" s="9">
        <v>359.27489557767603</v>
      </c>
      <c r="G43" s="9">
        <v>286.07745020868003</v>
      </c>
      <c r="H43" s="9">
        <v>346.49147018046853</v>
      </c>
      <c r="I43" s="9">
        <v>292.56761726571602</v>
      </c>
      <c r="J43" s="9">
        <v>289.17099609091201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55.72837497480748</v>
      </c>
      <c r="D44" s="9">
        <v>263.13425404171204</v>
      </c>
      <c r="E44" s="9">
        <v>179.54250303441603</v>
      </c>
      <c r="F44" s="9">
        <v>83.604000411792015</v>
      </c>
      <c r="G44" s="9">
        <v>55.740817941552002</v>
      </c>
      <c r="H44" s="9">
        <v>65.015878226080417</v>
      </c>
      <c r="I44" s="9">
        <v>68.049751950936013</v>
      </c>
      <c r="J44" s="9">
        <v>71.281488358800019</v>
      </c>
      <c r="K44" s="9">
        <v>3.2404859825040004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2629.9346990644785</v>
      </c>
      <c r="D52" s="79">
        <v>2667.9267238734005</v>
      </c>
      <c r="E52" s="79">
        <v>2524.3412571174604</v>
      </c>
      <c r="F52" s="79">
        <v>2457.6704348640842</v>
      </c>
      <c r="G52" s="79">
        <v>2320.9073714360165</v>
      </c>
      <c r="H52" s="79">
        <v>2310.3644695870362</v>
      </c>
      <c r="I52" s="79">
        <v>2199.6281740161962</v>
      </c>
      <c r="J52" s="79">
        <v>2073.1395611215085</v>
      </c>
      <c r="K52" s="79">
        <v>1816.6817972457004</v>
      </c>
      <c r="L52" s="79">
        <v>1308.5378226423361</v>
      </c>
      <c r="M52" s="79">
        <v>1488.8517377916976</v>
      </c>
      <c r="N52" s="79">
        <v>1488.6488410598154</v>
      </c>
      <c r="O52" s="79">
        <v>1539.2723956617747</v>
      </c>
      <c r="P52" s="79">
        <v>1518.7976546841635</v>
      </c>
      <c r="Q52" s="79">
        <v>1513.5930660343138</v>
      </c>
      <c r="R52" s="79">
        <v>1492.6486677237053</v>
      </c>
    </row>
    <row r="53" spans="1:18" ht="11.25" customHeight="1" x14ac:dyDescent="0.25">
      <c r="A53" s="56" t="s">
        <v>143</v>
      </c>
      <c r="B53" s="57" t="s">
        <v>142</v>
      </c>
      <c r="C53" s="8">
        <v>2629.9346990644785</v>
      </c>
      <c r="D53" s="8">
        <v>2667.9267238734005</v>
      </c>
      <c r="E53" s="8">
        <v>2524.3412571174604</v>
      </c>
      <c r="F53" s="8">
        <v>2457.6704348640842</v>
      </c>
      <c r="G53" s="8">
        <v>2320.9073714360165</v>
      </c>
      <c r="H53" s="8">
        <v>2310.3644695870362</v>
      </c>
      <c r="I53" s="8">
        <v>2199.6281740161962</v>
      </c>
      <c r="J53" s="8">
        <v>2073.1395611215085</v>
      </c>
      <c r="K53" s="8">
        <v>1816.6817972457004</v>
      </c>
      <c r="L53" s="8">
        <v>1308.5378226423361</v>
      </c>
      <c r="M53" s="8">
        <v>1488.8517377916976</v>
      </c>
      <c r="N53" s="8">
        <v>1488.6488410598154</v>
      </c>
      <c r="O53" s="8">
        <v>1539.2723956617747</v>
      </c>
      <c r="P53" s="8">
        <v>1518.7976546841635</v>
      </c>
      <c r="Q53" s="8">
        <v>1513.5930660343138</v>
      </c>
      <c r="R53" s="8">
        <v>1492.6486677237053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2002.60902111771</v>
      </c>
      <c r="D2" s="78">
        <v>2127.0589147375558</v>
      </c>
      <c r="E2" s="78">
        <v>2008.2789878868721</v>
      </c>
      <c r="F2" s="78">
        <v>1987.3843381965601</v>
      </c>
      <c r="G2" s="78">
        <v>1715.7577148127723</v>
      </c>
      <c r="H2" s="78">
        <v>1781.5342514862616</v>
      </c>
      <c r="I2" s="78">
        <v>1764.6879129657123</v>
      </c>
      <c r="J2" s="78">
        <v>1639.6081118812801</v>
      </c>
      <c r="K2" s="78">
        <v>1474.0080984061201</v>
      </c>
      <c r="L2" s="78">
        <v>1197.001907409312</v>
      </c>
      <c r="M2" s="78">
        <v>1290.4605044778068</v>
      </c>
      <c r="N2" s="78">
        <v>1274.2775061532552</v>
      </c>
      <c r="O2" s="78">
        <v>1239.9354053261318</v>
      </c>
      <c r="P2" s="78">
        <v>1216.5144565201031</v>
      </c>
      <c r="Q2" s="78">
        <v>1252.1203160004336</v>
      </c>
      <c r="R2" s="78">
        <v>1216.7621543874893</v>
      </c>
    </row>
    <row r="3" spans="1:18" ht="11.25" customHeight="1" x14ac:dyDescent="0.25">
      <c r="A3" s="53" t="s">
        <v>242</v>
      </c>
      <c r="B3" s="54" t="s">
        <v>241</v>
      </c>
      <c r="C3" s="79">
        <v>148.99324644650409</v>
      </c>
      <c r="D3" s="79">
        <v>179.41224959301599</v>
      </c>
      <c r="E3" s="79">
        <v>218.194757188056</v>
      </c>
      <c r="F3" s="79">
        <v>228.91541655945602</v>
      </c>
      <c r="G3" s="79">
        <v>206.33978927786399</v>
      </c>
      <c r="H3" s="79">
        <v>176.90233276864191</v>
      </c>
      <c r="I3" s="79">
        <v>174.67804919030399</v>
      </c>
      <c r="J3" s="79">
        <v>186.16241320379999</v>
      </c>
      <c r="K3" s="79">
        <v>190.93538898482399</v>
      </c>
      <c r="L3" s="79">
        <v>171.503141809824</v>
      </c>
      <c r="M3" s="79">
        <v>168.75965910179971</v>
      </c>
      <c r="N3" s="79">
        <v>159.88335860276104</v>
      </c>
      <c r="O3" s="79">
        <v>154.85930191330499</v>
      </c>
      <c r="P3" s="79">
        <v>148.90926695156352</v>
      </c>
      <c r="Q3" s="79">
        <v>185.88883476381511</v>
      </c>
      <c r="R3" s="79">
        <v>165.64788358451636</v>
      </c>
    </row>
    <row r="4" spans="1:18" ht="11.25" customHeight="1" x14ac:dyDescent="0.25">
      <c r="A4" s="56" t="s">
        <v>240</v>
      </c>
      <c r="B4" s="57" t="s">
        <v>239</v>
      </c>
      <c r="C4" s="8">
        <v>148.99324644650409</v>
      </c>
      <c r="D4" s="8">
        <v>179.41224959301599</v>
      </c>
      <c r="E4" s="8">
        <v>218.194757188056</v>
      </c>
      <c r="F4" s="8">
        <v>228.91541655945602</v>
      </c>
      <c r="G4" s="8">
        <v>206.33978927786399</v>
      </c>
      <c r="H4" s="8">
        <v>176.90233276864191</v>
      </c>
      <c r="I4" s="8">
        <v>174.67804919030399</v>
      </c>
      <c r="J4" s="8">
        <v>186.16241320379999</v>
      </c>
      <c r="K4" s="8">
        <v>190.93538898482399</v>
      </c>
      <c r="L4" s="8">
        <v>171.503141809824</v>
      </c>
      <c r="M4" s="8">
        <v>168.75965910179971</v>
      </c>
      <c r="N4" s="8">
        <v>159.88335860276104</v>
      </c>
      <c r="O4" s="8">
        <v>154.85930191330499</v>
      </c>
      <c r="P4" s="8">
        <v>148.90926695156352</v>
      </c>
      <c r="Q4" s="8">
        <v>185.88883476381511</v>
      </c>
      <c r="R4" s="8">
        <v>165.64788358451636</v>
      </c>
    </row>
    <row r="5" spans="1:18" ht="11.25" customHeight="1" x14ac:dyDescent="0.25">
      <c r="A5" s="59" t="s">
        <v>238</v>
      </c>
      <c r="B5" s="60" t="s">
        <v>237</v>
      </c>
      <c r="C5" s="9">
        <v>148.99324644650409</v>
      </c>
      <c r="D5" s="9">
        <v>179.41224959301599</v>
      </c>
      <c r="E5" s="9">
        <v>218.194757188056</v>
      </c>
      <c r="F5" s="9">
        <v>228.91541655945602</v>
      </c>
      <c r="G5" s="9">
        <v>206.33978927786399</v>
      </c>
      <c r="H5" s="9">
        <v>176.90233276864191</v>
      </c>
      <c r="I5" s="9">
        <v>174.67804919030399</v>
      </c>
      <c r="J5" s="9">
        <v>186.16241320379999</v>
      </c>
      <c r="K5" s="9">
        <v>190.93538898482399</v>
      </c>
      <c r="L5" s="9">
        <v>171.503141809824</v>
      </c>
      <c r="M5" s="9">
        <v>168.75965910179971</v>
      </c>
      <c r="N5" s="9">
        <v>159.88335860276104</v>
      </c>
      <c r="O5" s="9">
        <v>154.85930191330499</v>
      </c>
      <c r="P5" s="9">
        <v>148.90926695156352</v>
      </c>
      <c r="Q5" s="9">
        <v>185.88883476381511</v>
      </c>
      <c r="R5" s="9">
        <v>165.64788358451636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148.99324644650409</v>
      </c>
      <c r="D8" s="10">
        <v>179.41224959301599</v>
      </c>
      <c r="E8" s="10">
        <v>218.194757188056</v>
      </c>
      <c r="F8" s="10">
        <v>228.91541655945602</v>
      </c>
      <c r="G8" s="10">
        <v>206.33978927786399</v>
      </c>
      <c r="H8" s="10">
        <v>176.90233276864191</v>
      </c>
      <c r="I8" s="10">
        <v>174.67804919030399</v>
      </c>
      <c r="J8" s="10">
        <v>186.16241320379999</v>
      </c>
      <c r="K8" s="10">
        <v>190.93538898482399</v>
      </c>
      <c r="L8" s="10">
        <v>171.503141809824</v>
      </c>
      <c r="M8" s="10">
        <v>168.75965910179971</v>
      </c>
      <c r="N8" s="10">
        <v>159.88335860276104</v>
      </c>
      <c r="O8" s="10">
        <v>154.85930191330499</v>
      </c>
      <c r="P8" s="10">
        <v>148.90926695156352</v>
      </c>
      <c r="Q8" s="10">
        <v>185.88883476381511</v>
      </c>
      <c r="R8" s="10">
        <v>165.64788358451636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444.04761871616222</v>
      </c>
      <c r="D21" s="79">
        <v>499.59719591122803</v>
      </c>
      <c r="E21" s="79">
        <v>365.67653203695602</v>
      </c>
      <c r="F21" s="79">
        <v>322.40032584732</v>
      </c>
      <c r="G21" s="79">
        <v>215.38557842688002</v>
      </c>
      <c r="H21" s="79">
        <v>326.6188312382684</v>
      </c>
      <c r="I21" s="79">
        <v>383.67881338536006</v>
      </c>
      <c r="J21" s="79">
        <v>348.80452126808405</v>
      </c>
      <c r="K21" s="79">
        <v>146.14250896861199</v>
      </c>
      <c r="L21" s="79">
        <v>133.409965044096</v>
      </c>
      <c r="M21" s="79">
        <v>135.59653193364807</v>
      </c>
      <c r="N21" s="79">
        <v>142.27624662315827</v>
      </c>
      <c r="O21" s="79">
        <v>133.90023533040926</v>
      </c>
      <c r="P21" s="79">
        <v>130.19806026606449</v>
      </c>
      <c r="Q21" s="79">
        <v>127.00880396063444</v>
      </c>
      <c r="R21" s="79">
        <v>123.8959756123314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444.04761871616222</v>
      </c>
      <c r="D30" s="8">
        <v>499.59719591122803</v>
      </c>
      <c r="E30" s="8">
        <v>365.67653203695602</v>
      </c>
      <c r="F30" s="8">
        <v>322.40032584732</v>
      </c>
      <c r="G30" s="8">
        <v>215.38557842688002</v>
      </c>
      <c r="H30" s="8">
        <v>326.6188312382684</v>
      </c>
      <c r="I30" s="8">
        <v>383.67881338536006</v>
      </c>
      <c r="J30" s="8">
        <v>348.80452126808405</v>
      </c>
      <c r="K30" s="8">
        <v>146.14250896861199</v>
      </c>
      <c r="L30" s="8">
        <v>133.409965044096</v>
      </c>
      <c r="M30" s="8">
        <v>135.59653193364807</v>
      </c>
      <c r="N30" s="8">
        <v>142.27624662315827</v>
      </c>
      <c r="O30" s="8">
        <v>133.90023533040926</v>
      </c>
      <c r="P30" s="8">
        <v>130.19806026606449</v>
      </c>
      <c r="Q30" s="8">
        <v>127.00880396063444</v>
      </c>
      <c r="R30" s="8">
        <v>123.8959756123314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168.50424020011209</v>
      </c>
      <c r="D43" s="9">
        <v>286.03553653069201</v>
      </c>
      <c r="E43" s="9">
        <v>251.191588455756</v>
      </c>
      <c r="F43" s="9">
        <v>248.12450620588803</v>
      </c>
      <c r="G43" s="9">
        <v>184.278961043424</v>
      </c>
      <c r="H43" s="9">
        <v>295.65888922584918</v>
      </c>
      <c r="I43" s="9">
        <v>349.65395361280804</v>
      </c>
      <c r="J43" s="9">
        <v>317.72891626585204</v>
      </c>
      <c r="K43" s="9">
        <v>146.14250896861199</v>
      </c>
      <c r="L43" s="9">
        <v>133.409965044096</v>
      </c>
      <c r="M43" s="9">
        <v>135.59653193364807</v>
      </c>
      <c r="N43" s="9">
        <v>142.27624662315827</v>
      </c>
      <c r="O43" s="9">
        <v>133.90023533040926</v>
      </c>
      <c r="P43" s="9">
        <v>130.19806026606449</v>
      </c>
      <c r="Q43" s="9">
        <v>127.00880396063444</v>
      </c>
      <c r="R43" s="9">
        <v>123.8959756123314</v>
      </c>
    </row>
    <row r="44" spans="1:18" ht="11.25" customHeight="1" x14ac:dyDescent="0.25">
      <c r="A44" s="59" t="s">
        <v>161</v>
      </c>
      <c r="B44" s="60" t="s">
        <v>160</v>
      </c>
      <c r="C44" s="9">
        <v>275.5433785160501</v>
      </c>
      <c r="D44" s="9">
        <v>213.56165938053604</v>
      </c>
      <c r="E44" s="9">
        <v>114.48494358120001</v>
      </c>
      <c r="F44" s="9">
        <v>74.275819641432008</v>
      </c>
      <c r="G44" s="9">
        <v>31.106617383456008</v>
      </c>
      <c r="H44" s="9">
        <v>30.959942012419191</v>
      </c>
      <c r="I44" s="9">
        <v>34.024859772552006</v>
      </c>
      <c r="J44" s="9">
        <v>31.075605002232006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1409.5681559550437</v>
      </c>
      <c r="D52" s="79">
        <v>1448.049469233312</v>
      </c>
      <c r="E52" s="79">
        <v>1424.4076986618602</v>
      </c>
      <c r="F52" s="79">
        <v>1436.068595789784</v>
      </c>
      <c r="G52" s="79">
        <v>1294.0323471080283</v>
      </c>
      <c r="H52" s="79">
        <v>1278.0130874793513</v>
      </c>
      <c r="I52" s="79">
        <v>1206.3310503900482</v>
      </c>
      <c r="J52" s="79">
        <v>1104.6411774093961</v>
      </c>
      <c r="K52" s="79">
        <v>1136.9302004526842</v>
      </c>
      <c r="L52" s="79">
        <v>892.08880055539203</v>
      </c>
      <c r="M52" s="79">
        <v>986.10431344235917</v>
      </c>
      <c r="N52" s="79">
        <v>972.11790092733577</v>
      </c>
      <c r="O52" s="79">
        <v>951.17586808241765</v>
      </c>
      <c r="P52" s="79">
        <v>937.40712930247503</v>
      </c>
      <c r="Q52" s="79">
        <v>939.2226772759841</v>
      </c>
      <c r="R52" s="79">
        <v>927.21829519064147</v>
      </c>
    </row>
    <row r="53" spans="1:18" ht="11.25" customHeight="1" x14ac:dyDescent="0.25">
      <c r="A53" s="56" t="s">
        <v>143</v>
      </c>
      <c r="B53" s="57" t="s">
        <v>142</v>
      </c>
      <c r="C53" s="8">
        <v>1409.5681559550437</v>
      </c>
      <c r="D53" s="8">
        <v>1448.049469233312</v>
      </c>
      <c r="E53" s="8">
        <v>1424.4076986618602</v>
      </c>
      <c r="F53" s="8">
        <v>1436.068595789784</v>
      </c>
      <c r="G53" s="8">
        <v>1294.0323471080283</v>
      </c>
      <c r="H53" s="8">
        <v>1278.0130874793513</v>
      </c>
      <c r="I53" s="8">
        <v>1206.3310503900482</v>
      </c>
      <c r="J53" s="8">
        <v>1104.6411774093961</v>
      </c>
      <c r="K53" s="8">
        <v>1136.9302004526842</v>
      </c>
      <c r="L53" s="8">
        <v>892.08880055539203</v>
      </c>
      <c r="M53" s="8">
        <v>986.10431344235917</v>
      </c>
      <c r="N53" s="8">
        <v>972.11790092733577</v>
      </c>
      <c r="O53" s="8">
        <v>951.17586808241765</v>
      </c>
      <c r="P53" s="8">
        <v>937.40712930247503</v>
      </c>
      <c r="Q53" s="8">
        <v>939.2226772759841</v>
      </c>
      <c r="R53" s="8">
        <v>927.21829519064147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1061.626654338721</v>
      </c>
      <c r="D2" s="78">
        <v>1214.254980575676</v>
      </c>
      <c r="E2" s="78">
        <v>1268.3356315409521</v>
      </c>
      <c r="F2" s="78">
        <v>543.54405297769199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1061.626654338721</v>
      </c>
      <c r="D21" s="79">
        <v>1214.254980575676</v>
      </c>
      <c r="E21" s="79">
        <v>1268.3356315409521</v>
      </c>
      <c r="F21" s="79">
        <v>543.54405297769199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1061.626654338721</v>
      </c>
      <c r="D30" s="8">
        <v>1214.254980575676</v>
      </c>
      <c r="E30" s="8">
        <v>1268.3356315409521</v>
      </c>
      <c r="F30" s="8">
        <v>543.54405297769199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1058.5308573326406</v>
      </c>
      <c r="D43" s="9">
        <v>1214.254980575676</v>
      </c>
      <c r="E43" s="9">
        <v>1268.3356315409521</v>
      </c>
      <c r="F43" s="9">
        <v>543.54405297769199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3.0957970060803421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1905.0395836124203</v>
      </c>
      <c r="D2" s="78">
        <v>2089.2791208310559</v>
      </c>
      <c r="E2" s="78">
        <v>1989.56345748372</v>
      </c>
      <c r="F2" s="78">
        <v>1488.7233208136522</v>
      </c>
      <c r="G2" s="78">
        <v>987.23919070609213</v>
      </c>
      <c r="H2" s="78">
        <v>1041.3584325034024</v>
      </c>
      <c r="I2" s="78">
        <v>971.33162547826805</v>
      </c>
      <c r="J2" s="78">
        <v>926.38636005157196</v>
      </c>
      <c r="K2" s="78">
        <v>1480.5626562700202</v>
      </c>
      <c r="L2" s="78">
        <v>1102.901857597476</v>
      </c>
      <c r="M2" s="78">
        <v>1237.094933910957</v>
      </c>
      <c r="N2" s="78">
        <v>1250.94324963337</v>
      </c>
      <c r="O2" s="78">
        <v>1241.2163096464797</v>
      </c>
      <c r="P2" s="78">
        <v>1285.3505305433237</v>
      </c>
      <c r="Q2" s="78">
        <v>1279.6812372817808</v>
      </c>
      <c r="R2" s="78">
        <v>1292.4782245312635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108.13153897418401</v>
      </c>
      <c r="L3" s="79">
        <v>9.9020196427679998</v>
      </c>
      <c r="M3" s="79">
        <v>10.121718523740054</v>
      </c>
      <c r="N3" s="79">
        <v>17.501472522209713</v>
      </c>
      <c r="O3" s="79">
        <v>14.947302049870993</v>
      </c>
      <c r="P3" s="79">
        <v>15.136404382071495</v>
      </c>
      <c r="Q3" s="79">
        <v>17.594896333032661</v>
      </c>
      <c r="R3" s="79">
        <v>15.042287829126268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108.13153897418401</v>
      </c>
      <c r="L4" s="8">
        <v>9.9020196427679998</v>
      </c>
      <c r="M4" s="8">
        <v>10.121718523740054</v>
      </c>
      <c r="N4" s="8">
        <v>17.501472522209713</v>
      </c>
      <c r="O4" s="8">
        <v>14.947302049870993</v>
      </c>
      <c r="P4" s="8">
        <v>15.136404382071495</v>
      </c>
      <c r="Q4" s="8">
        <v>17.594896333032661</v>
      </c>
      <c r="R4" s="8">
        <v>15.042287829126268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108.13153897418401</v>
      </c>
      <c r="L5" s="9">
        <v>9.9020196427679998</v>
      </c>
      <c r="M5" s="9">
        <v>10.121718523740054</v>
      </c>
      <c r="N5" s="9">
        <v>17.501472522209713</v>
      </c>
      <c r="O5" s="9">
        <v>14.947302049870993</v>
      </c>
      <c r="P5" s="9">
        <v>15.136404382071495</v>
      </c>
      <c r="Q5" s="9">
        <v>17.594896333032661</v>
      </c>
      <c r="R5" s="9">
        <v>15.042287829126268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108.13153897418401</v>
      </c>
      <c r="L8" s="10">
        <v>9.9020196427679998</v>
      </c>
      <c r="M8" s="10">
        <v>10.121718523740054</v>
      </c>
      <c r="N8" s="10">
        <v>17.501472522209713</v>
      </c>
      <c r="O8" s="10">
        <v>14.947302049870993</v>
      </c>
      <c r="P8" s="10">
        <v>15.136404382071495</v>
      </c>
      <c r="Q8" s="10">
        <v>17.594896333032661</v>
      </c>
      <c r="R8" s="10">
        <v>15.042287829126268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1363.5625541895879</v>
      </c>
      <c r="D21" s="79">
        <v>1497.1408114148639</v>
      </c>
      <c r="E21" s="79">
        <v>1388.97827128008</v>
      </c>
      <c r="F21" s="79">
        <v>940.74359849870405</v>
      </c>
      <c r="G21" s="79">
        <v>454.54018713714004</v>
      </c>
      <c r="H21" s="79">
        <v>554.9718178488223</v>
      </c>
      <c r="I21" s="79">
        <v>506.97872205379201</v>
      </c>
      <c r="J21" s="79">
        <v>494.20694245417201</v>
      </c>
      <c r="K21" s="79">
        <v>474.97003583414408</v>
      </c>
      <c r="L21" s="79">
        <v>414.65533366252805</v>
      </c>
      <c r="M21" s="79">
        <v>446.14028284426183</v>
      </c>
      <c r="N21" s="79">
        <v>457.36519935937025</v>
      </c>
      <c r="O21" s="79">
        <v>461.98830902188018</v>
      </c>
      <c r="P21" s="79">
        <v>472.75138980638388</v>
      </c>
      <c r="Q21" s="79">
        <v>488.66878542491651</v>
      </c>
      <c r="R21" s="79">
        <v>513.99927203042262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1363.5625541895879</v>
      </c>
      <c r="D30" s="8">
        <v>1497.1408114148639</v>
      </c>
      <c r="E30" s="8">
        <v>1388.97827128008</v>
      </c>
      <c r="F30" s="8">
        <v>940.74359849870405</v>
      </c>
      <c r="G30" s="8">
        <v>454.54018713714004</v>
      </c>
      <c r="H30" s="8">
        <v>554.9718178488223</v>
      </c>
      <c r="I30" s="8">
        <v>506.97872205379201</v>
      </c>
      <c r="J30" s="8">
        <v>494.20694245417201</v>
      </c>
      <c r="K30" s="8">
        <v>474.97003583414408</v>
      </c>
      <c r="L30" s="8">
        <v>414.65533366252805</v>
      </c>
      <c r="M30" s="8">
        <v>446.14028284426183</v>
      </c>
      <c r="N30" s="8">
        <v>457.36519935937025</v>
      </c>
      <c r="O30" s="8">
        <v>461.98830902188018</v>
      </c>
      <c r="P30" s="8">
        <v>472.75138980638388</v>
      </c>
      <c r="Q30" s="8">
        <v>488.66878542491651</v>
      </c>
      <c r="R30" s="8">
        <v>513.99927203042262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1357.3705681555193</v>
      </c>
      <c r="D43" s="9">
        <v>1490.983508899872</v>
      </c>
      <c r="E43" s="9">
        <v>1382.820903953424</v>
      </c>
      <c r="F43" s="9">
        <v>931.34662014700803</v>
      </c>
      <c r="G43" s="9">
        <v>454.54018713714004</v>
      </c>
      <c r="H43" s="9">
        <v>505.43591062895172</v>
      </c>
      <c r="I43" s="9">
        <v>448.03854113054399</v>
      </c>
      <c r="J43" s="9">
        <v>429.08434449613202</v>
      </c>
      <c r="K43" s="9">
        <v>409.87550132661607</v>
      </c>
      <c r="L43" s="9">
        <v>352.76077784750402</v>
      </c>
      <c r="M43" s="9">
        <v>362.55124158641053</v>
      </c>
      <c r="N43" s="9">
        <v>404.73351676319299</v>
      </c>
      <c r="O43" s="9">
        <v>452.69992110875614</v>
      </c>
      <c r="P43" s="9">
        <v>457.27140110794755</v>
      </c>
      <c r="Q43" s="9">
        <v>473.18932738568338</v>
      </c>
      <c r="R43" s="9">
        <v>489.23044054208435</v>
      </c>
    </row>
    <row r="44" spans="1:18" ht="11.25" customHeight="1" x14ac:dyDescent="0.25">
      <c r="A44" s="59" t="s">
        <v>161</v>
      </c>
      <c r="B44" s="60" t="s">
        <v>160</v>
      </c>
      <c r="C44" s="9">
        <v>6.1919860340685462</v>
      </c>
      <c r="D44" s="9">
        <v>6.1573025149920015</v>
      </c>
      <c r="E44" s="9">
        <v>6.1573673266560007</v>
      </c>
      <c r="F44" s="9">
        <v>9.396978351696001</v>
      </c>
      <c r="G44" s="9">
        <v>0</v>
      </c>
      <c r="H44" s="9">
        <v>49.535907219870566</v>
      </c>
      <c r="I44" s="9">
        <v>58.940180923248015</v>
      </c>
      <c r="J44" s="9">
        <v>65.122597958040004</v>
      </c>
      <c r="K44" s="9">
        <v>65.09453450752801</v>
      </c>
      <c r="L44" s="9">
        <v>61.894555815024013</v>
      </c>
      <c r="M44" s="9">
        <v>83.589041257851278</v>
      </c>
      <c r="N44" s="9">
        <v>52.631682596177257</v>
      </c>
      <c r="O44" s="9">
        <v>9.2883879131240139</v>
      </c>
      <c r="P44" s="9">
        <v>15.479988698436305</v>
      </c>
      <c r="Q44" s="9">
        <v>15.479458039233103</v>
      </c>
      <c r="R44" s="9">
        <v>24.768831488338321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541.47702942283229</v>
      </c>
      <c r="D52" s="79">
        <v>592.1383094161921</v>
      </c>
      <c r="E52" s="79">
        <v>600.58518620364009</v>
      </c>
      <c r="F52" s="79">
        <v>547.97972231494805</v>
      </c>
      <c r="G52" s="79">
        <v>532.69900356895209</v>
      </c>
      <c r="H52" s="79">
        <v>486.38661465458</v>
      </c>
      <c r="I52" s="79">
        <v>464.3529034244761</v>
      </c>
      <c r="J52" s="79">
        <v>432.1794175974</v>
      </c>
      <c r="K52" s="79">
        <v>897.46108146169206</v>
      </c>
      <c r="L52" s="79">
        <v>678.34450429217998</v>
      </c>
      <c r="M52" s="79">
        <v>780.83293254295506</v>
      </c>
      <c r="N52" s="79">
        <v>776.07657775179007</v>
      </c>
      <c r="O52" s="79">
        <v>764.28069857472849</v>
      </c>
      <c r="P52" s="79">
        <v>797.46273635486818</v>
      </c>
      <c r="Q52" s="79">
        <v>773.41755552383154</v>
      </c>
      <c r="R52" s="79">
        <v>763.43666467171454</v>
      </c>
    </row>
    <row r="53" spans="1:18" ht="11.25" customHeight="1" x14ac:dyDescent="0.25">
      <c r="A53" s="56" t="s">
        <v>143</v>
      </c>
      <c r="B53" s="57" t="s">
        <v>142</v>
      </c>
      <c r="C53" s="8">
        <v>541.47702942283229</v>
      </c>
      <c r="D53" s="8">
        <v>592.1383094161921</v>
      </c>
      <c r="E53" s="8">
        <v>600.58518620364009</v>
      </c>
      <c r="F53" s="8">
        <v>547.97972231494805</v>
      </c>
      <c r="G53" s="8">
        <v>532.69900356895209</v>
      </c>
      <c r="H53" s="8">
        <v>486.38661465458</v>
      </c>
      <c r="I53" s="8">
        <v>464.3529034244761</v>
      </c>
      <c r="J53" s="8">
        <v>432.1794175974</v>
      </c>
      <c r="K53" s="8">
        <v>897.46108146169206</v>
      </c>
      <c r="L53" s="8">
        <v>678.34450429217998</v>
      </c>
      <c r="M53" s="8">
        <v>780.83293254295506</v>
      </c>
      <c r="N53" s="8">
        <v>776.07657775179007</v>
      </c>
      <c r="O53" s="8">
        <v>764.28069857472849</v>
      </c>
      <c r="P53" s="8">
        <v>797.46273635486818</v>
      </c>
      <c r="Q53" s="8">
        <v>773.41755552383154</v>
      </c>
      <c r="R53" s="8">
        <v>763.43666467171454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16722.519893251199</v>
      </c>
      <c r="D2" s="78">
        <v>16157.467625783509</v>
      </c>
      <c r="E2" s="78">
        <v>15329.632903848253</v>
      </c>
      <c r="F2" s="78">
        <v>18508.86443854059</v>
      </c>
      <c r="G2" s="78">
        <v>18803.27448168095</v>
      </c>
      <c r="H2" s="78">
        <v>16291.001029890516</v>
      </c>
      <c r="I2" s="78">
        <v>15964.320199550149</v>
      </c>
      <c r="J2" s="78">
        <v>16718.642082965162</v>
      </c>
      <c r="K2" s="78">
        <v>16256.861751850596</v>
      </c>
      <c r="L2" s="78">
        <v>13927.492208576848</v>
      </c>
      <c r="M2" s="78">
        <v>15262.185820193316</v>
      </c>
      <c r="N2" s="78">
        <v>12265.010221866354</v>
      </c>
      <c r="O2" s="78">
        <v>13147.350265991019</v>
      </c>
      <c r="P2" s="78">
        <v>12320.105707636309</v>
      </c>
      <c r="Q2" s="78">
        <v>12600.525167268939</v>
      </c>
      <c r="R2" s="78">
        <v>11655.642580310781</v>
      </c>
    </row>
    <row r="3" spans="1:18" ht="11.25" customHeight="1" x14ac:dyDescent="0.25">
      <c r="A3" s="53" t="s">
        <v>242</v>
      </c>
      <c r="B3" s="54" t="s">
        <v>241</v>
      </c>
      <c r="C3" s="79">
        <v>2249.7592933581718</v>
      </c>
      <c r="D3" s="79">
        <v>1216.2218710545721</v>
      </c>
      <c r="E3" s="79">
        <v>1127.424342734136</v>
      </c>
      <c r="F3" s="79">
        <v>1013.7759005658601</v>
      </c>
      <c r="G3" s="79">
        <v>895.62148226319596</v>
      </c>
      <c r="H3" s="79">
        <v>690.63393599444044</v>
      </c>
      <c r="I3" s="79">
        <v>759.87370669824008</v>
      </c>
      <c r="J3" s="79">
        <v>774.91058993848799</v>
      </c>
      <c r="K3" s="79">
        <v>819.43941203748011</v>
      </c>
      <c r="L3" s="79">
        <v>713.16369175752004</v>
      </c>
      <c r="M3" s="79">
        <v>1227.1396867395624</v>
      </c>
      <c r="N3" s="79">
        <v>806.37257702345039</v>
      </c>
      <c r="O3" s="79">
        <v>734.19183439171536</v>
      </c>
      <c r="P3" s="79">
        <v>1510.2361689000138</v>
      </c>
      <c r="Q3" s="79">
        <v>1674.7000613504324</v>
      </c>
      <c r="R3" s="79">
        <v>1399.676122076266</v>
      </c>
    </row>
    <row r="4" spans="1:18" ht="11.25" customHeight="1" x14ac:dyDescent="0.25">
      <c r="A4" s="56" t="s">
        <v>240</v>
      </c>
      <c r="B4" s="57" t="s">
        <v>239</v>
      </c>
      <c r="C4" s="8">
        <v>2249.7592933581718</v>
      </c>
      <c r="D4" s="8">
        <v>1216.2218710545721</v>
      </c>
      <c r="E4" s="8">
        <v>1127.424342734136</v>
      </c>
      <c r="F4" s="8">
        <v>1013.7759005658601</v>
      </c>
      <c r="G4" s="8">
        <v>895.62148226319596</v>
      </c>
      <c r="H4" s="8">
        <v>690.63393599444044</v>
      </c>
      <c r="I4" s="8">
        <v>759.87370669824008</v>
      </c>
      <c r="J4" s="8">
        <v>774.91058993848799</v>
      </c>
      <c r="K4" s="8">
        <v>819.43941203748011</v>
      </c>
      <c r="L4" s="8">
        <v>713.16369175752004</v>
      </c>
      <c r="M4" s="8">
        <v>1227.1396867395624</v>
      </c>
      <c r="N4" s="8">
        <v>806.37257702345039</v>
      </c>
      <c r="O4" s="8">
        <v>734.19183439171536</v>
      </c>
      <c r="P4" s="8">
        <v>1510.2361689000138</v>
      </c>
      <c r="Q4" s="8">
        <v>1674.7000613504324</v>
      </c>
      <c r="R4" s="8">
        <v>1399.676122076266</v>
      </c>
    </row>
    <row r="5" spans="1:18" ht="11.25" customHeight="1" x14ac:dyDescent="0.25">
      <c r="A5" s="59" t="s">
        <v>238</v>
      </c>
      <c r="B5" s="60" t="s">
        <v>237</v>
      </c>
      <c r="C5" s="9">
        <v>783.27878131876594</v>
      </c>
      <c r="D5" s="9">
        <v>509.72765686603202</v>
      </c>
      <c r="E5" s="9">
        <v>470.09312073345598</v>
      </c>
      <c r="F5" s="9">
        <v>599.21247683484</v>
      </c>
      <c r="G5" s="9">
        <v>510.55021770033596</v>
      </c>
      <c r="H5" s="9">
        <v>443.64363018745343</v>
      </c>
      <c r="I5" s="9">
        <v>518.87832929064007</v>
      </c>
      <c r="J5" s="9">
        <v>503.424459694728</v>
      </c>
      <c r="K5" s="9">
        <v>532.7291399878801</v>
      </c>
      <c r="L5" s="9">
        <v>475.29741813840002</v>
      </c>
      <c r="M5" s="9">
        <v>1065.5683248137937</v>
      </c>
      <c r="N5" s="9">
        <v>699.58588811751781</v>
      </c>
      <c r="O5" s="9">
        <v>596.99908441340256</v>
      </c>
      <c r="P5" s="9">
        <v>1257.0926815726741</v>
      </c>
      <c r="Q5" s="9">
        <v>1537.5200776991314</v>
      </c>
      <c r="R5" s="9">
        <v>1347.8875187391145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783.27878131876594</v>
      </c>
      <c r="D8" s="10">
        <v>509.72765686603202</v>
      </c>
      <c r="E8" s="10">
        <v>470.09312073345598</v>
      </c>
      <c r="F8" s="10">
        <v>599.21247683484</v>
      </c>
      <c r="G8" s="10">
        <v>510.55021770033596</v>
      </c>
      <c r="H8" s="10">
        <v>443.64363018745343</v>
      </c>
      <c r="I8" s="10">
        <v>518.87832929064007</v>
      </c>
      <c r="J8" s="10">
        <v>503.424459694728</v>
      </c>
      <c r="K8" s="10">
        <v>532.7291399878801</v>
      </c>
      <c r="L8" s="10">
        <v>475.29741813840002</v>
      </c>
      <c r="M8" s="10">
        <v>1065.5683248137937</v>
      </c>
      <c r="N8" s="10">
        <v>699.58588811751781</v>
      </c>
      <c r="O8" s="10">
        <v>596.99908441340256</v>
      </c>
      <c r="P8" s="10">
        <v>1257.0926815726741</v>
      </c>
      <c r="Q8" s="10">
        <v>1537.5200776991314</v>
      </c>
      <c r="R8" s="10">
        <v>1347.8875187391145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71.373120219398615</v>
      </c>
      <c r="D10" s="9">
        <v>105.72720782130004</v>
      </c>
      <c r="E10" s="9">
        <v>62.863414075799938</v>
      </c>
      <c r="F10" s="9">
        <v>48.57404047470002</v>
      </c>
      <c r="G10" s="9">
        <v>34.286177261700004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692.29109182000798</v>
      </c>
      <c r="D11" s="9">
        <v>600.76700636724001</v>
      </c>
      <c r="E11" s="9">
        <v>594.46780792488005</v>
      </c>
      <c r="F11" s="9">
        <v>365.98938325632002</v>
      </c>
      <c r="G11" s="9">
        <v>350.78508730115999</v>
      </c>
      <c r="H11" s="9">
        <v>246.99030580698701</v>
      </c>
      <c r="I11" s="9">
        <v>240.99537740759999</v>
      </c>
      <c r="J11" s="9">
        <v>271.48613024375999</v>
      </c>
      <c r="K11" s="9">
        <v>286.71027204960001</v>
      </c>
      <c r="L11" s="9">
        <v>237.86627361911999</v>
      </c>
      <c r="M11" s="9">
        <v>161.5713619257688</v>
      </c>
      <c r="N11" s="9">
        <v>106.78668890593254</v>
      </c>
      <c r="O11" s="9">
        <v>137.19274997831278</v>
      </c>
      <c r="P11" s="9">
        <v>253.14348732733967</v>
      </c>
      <c r="Q11" s="9">
        <v>137.17998365130097</v>
      </c>
      <c r="R11" s="9">
        <v>51.788603337151471</v>
      </c>
    </row>
    <row r="12" spans="1:18" ht="11.25" customHeight="1" x14ac:dyDescent="0.25">
      <c r="A12" s="61" t="s">
        <v>224</v>
      </c>
      <c r="B12" s="62" t="s">
        <v>223</v>
      </c>
      <c r="C12" s="10">
        <v>692.29109182000798</v>
      </c>
      <c r="D12" s="10">
        <v>600.76700636724001</v>
      </c>
      <c r="E12" s="10">
        <v>594.46780792488005</v>
      </c>
      <c r="F12" s="10">
        <v>365.98938325632002</v>
      </c>
      <c r="G12" s="10">
        <v>350.78508730115999</v>
      </c>
      <c r="H12" s="10">
        <v>246.99030580698701</v>
      </c>
      <c r="I12" s="10">
        <v>240.99537740759999</v>
      </c>
      <c r="J12" s="10">
        <v>271.48613024375999</v>
      </c>
      <c r="K12" s="10">
        <v>286.71027204960001</v>
      </c>
      <c r="L12" s="10">
        <v>237.86627361911999</v>
      </c>
      <c r="M12" s="10">
        <v>161.5713619257688</v>
      </c>
      <c r="N12" s="10">
        <v>106.78668890593254</v>
      </c>
      <c r="O12" s="10">
        <v>137.19274997831278</v>
      </c>
      <c r="P12" s="10">
        <v>253.14348732733967</v>
      </c>
      <c r="Q12" s="10">
        <v>137.17998365130097</v>
      </c>
      <c r="R12" s="10">
        <v>51.788603337151471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702.81629999999939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11662.929974171524</v>
      </c>
      <c r="D21" s="79">
        <v>11900.405538735085</v>
      </c>
      <c r="E21" s="79">
        <v>11914.167274299361</v>
      </c>
      <c r="F21" s="79">
        <v>15257.265614043157</v>
      </c>
      <c r="G21" s="79">
        <v>15776.301208124738</v>
      </c>
      <c r="H21" s="79">
        <v>13434.241901443907</v>
      </c>
      <c r="I21" s="79">
        <v>13155.069471468949</v>
      </c>
      <c r="J21" s="79">
        <v>13913.499256396417</v>
      </c>
      <c r="K21" s="79">
        <v>14004.750003123672</v>
      </c>
      <c r="L21" s="79">
        <v>12070.933130437959</v>
      </c>
      <c r="M21" s="79">
        <v>12843.340959437886</v>
      </c>
      <c r="N21" s="79">
        <v>10257.308553612087</v>
      </c>
      <c r="O21" s="79">
        <v>11277.221446931333</v>
      </c>
      <c r="P21" s="79">
        <v>9521.1129547153578</v>
      </c>
      <c r="Q21" s="79">
        <v>9479.3513136895617</v>
      </c>
      <c r="R21" s="79">
        <v>8876.6370600692408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11662.929974171524</v>
      </c>
      <c r="D30" s="8">
        <v>11900.405538735085</v>
      </c>
      <c r="E30" s="8">
        <v>11914.167274299361</v>
      </c>
      <c r="F30" s="8">
        <v>15257.265614043157</v>
      </c>
      <c r="G30" s="8">
        <v>15776.301208124738</v>
      </c>
      <c r="H30" s="8">
        <v>13434.241901443907</v>
      </c>
      <c r="I30" s="8">
        <v>13155.069471468949</v>
      </c>
      <c r="J30" s="8">
        <v>13913.499256396417</v>
      </c>
      <c r="K30" s="8">
        <v>14004.750003123672</v>
      </c>
      <c r="L30" s="8">
        <v>12070.933130437959</v>
      </c>
      <c r="M30" s="8">
        <v>12843.340959437886</v>
      </c>
      <c r="N30" s="8">
        <v>10257.308553612087</v>
      </c>
      <c r="O30" s="8">
        <v>11277.221446931333</v>
      </c>
      <c r="P30" s="8">
        <v>9521.1129547153578</v>
      </c>
      <c r="Q30" s="8">
        <v>9479.3513136895617</v>
      </c>
      <c r="R30" s="8">
        <v>8876.6370600692408</v>
      </c>
    </row>
    <row r="31" spans="1:18" ht="11.25" customHeight="1" x14ac:dyDescent="0.25">
      <c r="A31" s="59" t="s">
        <v>187</v>
      </c>
      <c r="B31" s="60" t="s">
        <v>186</v>
      </c>
      <c r="C31" s="9">
        <v>243.93400159215608</v>
      </c>
      <c r="D31" s="9">
        <v>249.92399150611206</v>
      </c>
      <c r="E31" s="9">
        <v>219.47950280995204</v>
      </c>
      <c r="F31" s="9">
        <v>228.75496900502404</v>
      </c>
      <c r="G31" s="9">
        <v>225.42386953363203</v>
      </c>
      <c r="H31" s="9">
        <v>210.48610337488969</v>
      </c>
      <c r="I31" s="9">
        <v>195.73801392499203</v>
      </c>
      <c r="J31" s="9">
        <v>145.20327562540803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243.93400159215608</v>
      </c>
      <c r="D33" s="10">
        <v>249.92399150611206</v>
      </c>
      <c r="E33" s="10">
        <v>219.47950280995204</v>
      </c>
      <c r="F33" s="10">
        <v>228.75496900502404</v>
      </c>
      <c r="G33" s="10">
        <v>225.42386953363203</v>
      </c>
      <c r="H33" s="10">
        <v>210.48610337488969</v>
      </c>
      <c r="I33" s="10">
        <v>195.73801392499203</v>
      </c>
      <c r="J33" s="10">
        <v>145.20327562540803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2162.433107812049</v>
      </c>
      <c r="D34" s="9">
        <v>780.68016580082417</v>
      </c>
      <c r="E34" s="9">
        <v>1663.0802037579242</v>
      </c>
      <c r="F34" s="9">
        <v>2449.7931872053805</v>
      </c>
      <c r="G34" s="9">
        <v>2315.7719533387444</v>
      </c>
      <c r="H34" s="9">
        <v>2342.7479434981628</v>
      </c>
      <c r="I34" s="9">
        <v>2507.9737340609645</v>
      </c>
      <c r="J34" s="9">
        <v>2531.7356711096522</v>
      </c>
      <c r="K34" s="9">
        <v>1772.6370799675681</v>
      </c>
      <c r="L34" s="9">
        <v>1664.7626527581958</v>
      </c>
      <c r="M34" s="9">
        <v>1578.5108315257619</v>
      </c>
      <c r="N34" s="9">
        <v>1856.0944218469626</v>
      </c>
      <c r="O34" s="9">
        <v>1075.4439118646935</v>
      </c>
      <c r="P34" s="9">
        <v>588.66081136753849</v>
      </c>
      <c r="Q34" s="9">
        <v>1003.4748291994038</v>
      </c>
      <c r="R34" s="9">
        <v>1000.4504804975235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4056.3093479859058</v>
      </c>
      <c r="D38" s="9">
        <v>4826.2834628380078</v>
      </c>
      <c r="E38" s="9">
        <v>3982.1104010982954</v>
      </c>
      <c r="F38" s="9">
        <v>3972.7518314449676</v>
      </c>
      <c r="G38" s="9">
        <v>4623.1726029698184</v>
      </c>
      <c r="H38" s="9">
        <v>4741.2685713656711</v>
      </c>
      <c r="I38" s="9">
        <v>4895.4910734078485</v>
      </c>
      <c r="J38" s="9">
        <v>4529.3787435553568</v>
      </c>
      <c r="K38" s="9">
        <v>4568.6422666571407</v>
      </c>
      <c r="L38" s="9">
        <v>4610.2044618640457</v>
      </c>
      <c r="M38" s="9">
        <v>4695.299687187463</v>
      </c>
      <c r="N38" s="9">
        <v>4167.5353236984229</v>
      </c>
      <c r="O38" s="9">
        <v>4202.3545310626032</v>
      </c>
      <c r="P38" s="9">
        <v>4289.8563744944231</v>
      </c>
      <c r="Q38" s="9">
        <v>3931.8620403949476</v>
      </c>
      <c r="R38" s="9">
        <v>3825.7238556627517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4056.3093479859058</v>
      </c>
      <c r="D41" s="10">
        <v>4826.2834628380078</v>
      </c>
      <c r="E41" s="10">
        <v>3982.1104010982954</v>
      </c>
      <c r="F41" s="10">
        <v>3972.7518314449676</v>
      </c>
      <c r="G41" s="10">
        <v>4623.1726029698184</v>
      </c>
      <c r="H41" s="10">
        <v>4741.2685713656711</v>
      </c>
      <c r="I41" s="10">
        <v>4895.4910734078485</v>
      </c>
      <c r="J41" s="10">
        <v>4529.3787435553568</v>
      </c>
      <c r="K41" s="10">
        <v>4568.6422666571407</v>
      </c>
      <c r="L41" s="10">
        <v>4610.2044618640457</v>
      </c>
      <c r="M41" s="10">
        <v>4695.299687187463</v>
      </c>
      <c r="N41" s="10">
        <v>4167.5353236984229</v>
      </c>
      <c r="O41" s="10">
        <v>4202.3545310626032</v>
      </c>
      <c r="P41" s="10">
        <v>4289.8563744944231</v>
      </c>
      <c r="Q41" s="10">
        <v>3931.8620403949476</v>
      </c>
      <c r="R41" s="10">
        <v>3825.7238556627517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255.60417646702803</v>
      </c>
      <c r="L42" s="9">
        <v>36.520630009416003</v>
      </c>
      <c r="M42" s="9">
        <v>519.11913519188363</v>
      </c>
      <c r="N42" s="9">
        <v>305.80648638336157</v>
      </c>
      <c r="O42" s="9">
        <v>609.13457669116667</v>
      </c>
      <c r="P42" s="9">
        <v>342.67647684598774</v>
      </c>
      <c r="Q42" s="9">
        <v>106.35819730651798</v>
      </c>
      <c r="R42" s="9">
        <v>143.15561268256278</v>
      </c>
    </row>
    <row r="43" spans="1:18" ht="11.25" customHeight="1" x14ac:dyDescent="0.25">
      <c r="A43" s="59" t="s">
        <v>163</v>
      </c>
      <c r="B43" s="60" t="s">
        <v>162</v>
      </c>
      <c r="C43" s="9">
        <v>4825.6383617202664</v>
      </c>
      <c r="D43" s="9">
        <v>5216.6685972974046</v>
      </c>
      <c r="E43" s="9">
        <v>5210.4766037112358</v>
      </c>
      <c r="F43" s="9">
        <v>7324.1051106197519</v>
      </c>
      <c r="G43" s="9">
        <v>6466.3093323672474</v>
      </c>
      <c r="H43" s="9">
        <v>5594.8443037866064</v>
      </c>
      <c r="I43" s="9">
        <v>5051.3442051786478</v>
      </c>
      <c r="J43" s="9">
        <v>5862.218194871064</v>
      </c>
      <c r="K43" s="9">
        <v>5327.7812922807725</v>
      </c>
      <c r="L43" s="9">
        <v>4323.4135992735482</v>
      </c>
      <c r="M43" s="9">
        <v>4287.6646960108019</v>
      </c>
      <c r="N43" s="9">
        <v>3272.8432750634784</v>
      </c>
      <c r="O43" s="9">
        <v>4348.4733965200894</v>
      </c>
      <c r="P43" s="9">
        <v>3073.9904462903673</v>
      </c>
      <c r="Q43" s="9">
        <v>3197.8836372908004</v>
      </c>
      <c r="R43" s="9">
        <v>3183.2818279486614</v>
      </c>
    </row>
    <row r="44" spans="1:18" ht="11.25" customHeight="1" x14ac:dyDescent="0.25">
      <c r="A44" s="59" t="s">
        <v>161</v>
      </c>
      <c r="B44" s="60" t="s">
        <v>160</v>
      </c>
      <c r="C44" s="9">
        <v>374.61515506114608</v>
      </c>
      <c r="D44" s="9">
        <v>826.84932129273614</v>
      </c>
      <c r="E44" s="9">
        <v>839.02056292195209</v>
      </c>
      <c r="F44" s="9">
        <v>1281.8605157680322</v>
      </c>
      <c r="G44" s="9">
        <v>2145.6234499152965</v>
      </c>
      <c r="H44" s="9">
        <v>544.89497941857678</v>
      </c>
      <c r="I44" s="9">
        <v>504.5224448964961</v>
      </c>
      <c r="J44" s="9">
        <v>844.96337123493618</v>
      </c>
      <c r="K44" s="9">
        <v>566.46048933806412</v>
      </c>
      <c r="L44" s="9">
        <v>637.74064905775208</v>
      </c>
      <c r="M44" s="9">
        <v>749.23684791298206</v>
      </c>
      <c r="N44" s="9">
        <v>201.23878639714894</v>
      </c>
      <c r="O44" s="9">
        <v>21.672117463586194</v>
      </c>
      <c r="P44" s="9">
        <v>89.784636085253027</v>
      </c>
      <c r="Q44" s="9">
        <v>80.496044637399748</v>
      </c>
      <c r="R44" s="9">
        <v>114.55135500849107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1513.6246984131001</v>
      </c>
      <c r="L45" s="9">
        <v>798.29113747500003</v>
      </c>
      <c r="M45" s="9">
        <v>1013.5097616089927</v>
      </c>
      <c r="N45" s="9">
        <v>453.79026022271347</v>
      </c>
      <c r="O45" s="9">
        <v>1020.1429133291942</v>
      </c>
      <c r="P45" s="9">
        <v>1136.1442096317869</v>
      </c>
      <c r="Q45" s="9">
        <v>1159.2765648604923</v>
      </c>
      <c r="R45" s="9">
        <v>609.47392826925227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1513.6246984131001</v>
      </c>
      <c r="L49" s="10">
        <v>798.29113747500003</v>
      </c>
      <c r="M49" s="10">
        <v>1013.5097616089927</v>
      </c>
      <c r="N49" s="10">
        <v>453.79026022271347</v>
      </c>
      <c r="O49" s="10">
        <v>1020.1429133291942</v>
      </c>
      <c r="P49" s="10">
        <v>1136.1442096317869</v>
      </c>
      <c r="Q49" s="10">
        <v>1159.2765648604923</v>
      </c>
      <c r="R49" s="10">
        <v>609.47392826925227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2804.8788276169007</v>
      </c>
      <c r="D52" s="79">
        <v>2932.9559712408964</v>
      </c>
      <c r="E52" s="79">
        <v>2154.4341454713599</v>
      </c>
      <c r="F52" s="79">
        <v>2043.5542978208762</v>
      </c>
      <c r="G52" s="79">
        <v>1942.4586013448402</v>
      </c>
      <c r="H52" s="79">
        <v>1934.3075924521686</v>
      </c>
      <c r="I52" s="79">
        <v>1829.3851147522682</v>
      </c>
      <c r="J52" s="79">
        <v>1716.5616709313883</v>
      </c>
      <c r="K52" s="79">
        <v>1162.7699711883122</v>
      </c>
      <c r="L52" s="79">
        <v>928.91586358724419</v>
      </c>
      <c r="M52" s="79">
        <v>1009.5889503065446</v>
      </c>
      <c r="N52" s="79">
        <v>969.51149123081564</v>
      </c>
      <c r="O52" s="79">
        <v>953.5456846679715</v>
      </c>
      <c r="P52" s="79">
        <v>967.71495135674911</v>
      </c>
      <c r="Q52" s="79">
        <v>1099.2060892258037</v>
      </c>
      <c r="R52" s="79">
        <v>1039.3057923948354</v>
      </c>
    </row>
    <row r="53" spans="1:18" ht="11.25" customHeight="1" x14ac:dyDescent="0.25">
      <c r="A53" s="56" t="s">
        <v>143</v>
      </c>
      <c r="B53" s="57" t="s">
        <v>142</v>
      </c>
      <c r="C53" s="8">
        <v>2776.107625465077</v>
      </c>
      <c r="D53" s="8">
        <v>2880.1703516509442</v>
      </c>
      <c r="E53" s="8">
        <v>2148.671564077104</v>
      </c>
      <c r="F53" s="8">
        <v>2035.9323496706043</v>
      </c>
      <c r="G53" s="8">
        <v>1904.3534521733043</v>
      </c>
      <c r="H53" s="8">
        <v>1900.3859943972186</v>
      </c>
      <c r="I53" s="8">
        <v>1801.4877725157721</v>
      </c>
      <c r="J53" s="8">
        <v>1684.7686427604124</v>
      </c>
      <c r="K53" s="8">
        <v>1133.0272785973682</v>
      </c>
      <c r="L53" s="8">
        <v>895.85741832404415</v>
      </c>
      <c r="M53" s="8">
        <v>981.09100344183753</v>
      </c>
      <c r="N53" s="8">
        <v>940.78388093808917</v>
      </c>
      <c r="O53" s="8">
        <v>925.08613643078218</v>
      </c>
      <c r="P53" s="8">
        <v>942.76196162107499</v>
      </c>
      <c r="Q53" s="8">
        <v>1075.5413612932821</v>
      </c>
      <c r="R53" s="8">
        <v>1039.3057923948354</v>
      </c>
    </row>
    <row r="54" spans="1:18" ht="11.25" customHeight="1" x14ac:dyDescent="0.25">
      <c r="A54" s="56" t="s">
        <v>141</v>
      </c>
      <c r="B54" s="57" t="s">
        <v>140</v>
      </c>
      <c r="C54" s="8">
        <v>28.77120215182353</v>
      </c>
      <c r="D54" s="8">
        <v>52.785619589951999</v>
      </c>
      <c r="E54" s="8">
        <v>5.7625813942560002</v>
      </c>
      <c r="F54" s="8">
        <v>7.6219481502719999</v>
      </c>
      <c r="G54" s="8">
        <v>38.105149171535999</v>
      </c>
      <c r="H54" s="8">
        <v>33.921598054949968</v>
      </c>
      <c r="I54" s="8">
        <v>27.897342236496002</v>
      </c>
      <c r="J54" s="8">
        <v>31.793028170975997</v>
      </c>
      <c r="K54" s="8">
        <v>29.742692590943999</v>
      </c>
      <c r="L54" s="8">
        <v>33.058445263199999</v>
      </c>
      <c r="M54" s="8">
        <v>28.497946864707043</v>
      </c>
      <c r="N54" s="8">
        <v>28.727610292726489</v>
      </c>
      <c r="O54" s="8">
        <v>28.459548237189292</v>
      </c>
      <c r="P54" s="8">
        <v>24.952989735674162</v>
      </c>
      <c r="Q54" s="8">
        <v>23.66472793252165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28.77120215182353</v>
      </c>
      <c r="D55" s="9">
        <v>52.785619589951999</v>
      </c>
      <c r="E55" s="9">
        <v>5.7625813942560002</v>
      </c>
      <c r="F55" s="9">
        <v>7.6219481502719999</v>
      </c>
      <c r="G55" s="9">
        <v>38.105149171535999</v>
      </c>
      <c r="H55" s="9">
        <v>33.921598054949968</v>
      </c>
      <c r="I55" s="9">
        <v>27.897342236496002</v>
      </c>
      <c r="J55" s="9">
        <v>31.793028170975997</v>
      </c>
      <c r="K55" s="9">
        <v>29.742692590943999</v>
      </c>
      <c r="L55" s="9">
        <v>33.058445263199999</v>
      </c>
      <c r="M55" s="9">
        <v>28.497946864707043</v>
      </c>
      <c r="N55" s="9">
        <v>28.727610292726489</v>
      </c>
      <c r="O55" s="9">
        <v>28.459548237189292</v>
      </c>
      <c r="P55" s="9">
        <v>24.952989735674162</v>
      </c>
      <c r="Q55" s="9">
        <v>23.66472793252165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4.9517981046050172</v>
      </c>
      <c r="D59" s="79">
        <v>107.88424475295599</v>
      </c>
      <c r="E59" s="79">
        <v>133.60714134339602</v>
      </c>
      <c r="F59" s="79">
        <v>194.268626110692</v>
      </c>
      <c r="G59" s="79">
        <v>188.89318994817603</v>
      </c>
      <c r="H59" s="79">
        <v>231.81760000000011</v>
      </c>
      <c r="I59" s="79">
        <v>219.991906630692</v>
      </c>
      <c r="J59" s="79">
        <v>313.67056569886802</v>
      </c>
      <c r="K59" s="79">
        <v>269.90236550113201</v>
      </c>
      <c r="L59" s="79">
        <v>214.47952279412405</v>
      </c>
      <c r="M59" s="79">
        <v>182.11622370932199</v>
      </c>
      <c r="N59" s="79">
        <v>231.81760000000011</v>
      </c>
      <c r="O59" s="79">
        <v>182.39129999999986</v>
      </c>
      <c r="P59" s="79">
        <v>321.04163266418857</v>
      </c>
      <c r="Q59" s="79">
        <v>347.26770300314041</v>
      </c>
      <c r="R59" s="79">
        <v>340.02360577043873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4.9517981046050172</v>
      </c>
      <c r="D61" s="8">
        <v>107.88424475295599</v>
      </c>
      <c r="E61" s="8">
        <v>133.60714134339602</v>
      </c>
      <c r="F61" s="8">
        <v>194.268626110692</v>
      </c>
      <c r="G61" s="8">
        <v>188.89318994817603</v>
      </c>
      <c r="H61" s="8">
        <v>231.81760000000011</v>
      </c>
      <c r="I61" s="8">
        <v>219.991906630692</v>
      </c>
      <c r="J61" s="8">
        <v>313.67056569886802</v>
      </c>
      <c r="K61" s="8">
        <v>269.90236550113201</v>
      </c>
      <c r="L61" s="8">
        <v>214.47952279412405</v>
      </c>
      <c r="M61" s="8">
        <v>182.11622370932199</v>
      </c>
      <c r="N61" s="8">
        <v>231.81760000000011</v>
      </c>
      <c r="O61" s="8">
        <v>182.39129999999986</v>
      </c>
      <c r="P61" s="8">
        <v>321.04163266418857</v>
      </c>
      <c r="Q61" s="8">
        <v>347.26770300314041</v>
      </c>
      <c r="R61" s="8">
        <v>340.02360577043873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1285.3724406607571</v>
      </c>
      <c r="D64" s="81">
        <v>810.11356348219215</v>
      </c>
      <c r="E64" s="81">
        <v>810.10951024111182</v>
      </c>
      <c r="F64" s="81">
        <v>810.23355884491207</v>
      </c>
      <c r="G64" s="81">
        <v>810.42795448099207</v>
      </c>
      <c r="H64" s="81">
        <v>510.48717954039142</v>
      </c>
      <c r="I64" s="81">
        <v>573.36230621361574</v>
      </c>
      <c r="J64" s="81">
        <v>720.09466534079968</v>
      </c>
      <c r="K64" s="81">
        <v>1300.8223031127129</v>
      </c>
      <c r="L64" s="81">
        <v>1364.3983867482714</v>
      </c>
      <c r="M64" s="81">
        <v>1544.6037700465397</v>
      </c>
      <c r="N64" s="81">
        <v>1698.6926448156025</v>
      </c>
      <c r="O64" s="81">
        <v>1581.9352177395722</v>
      </c>
      <c r="P64" s="81">
        <v>2127.5919976146834</v>
      </c>
      <c r="Q64" s="81">
        <v>2649.7313273082514</v>
      </c>
      <c r="R64" s="81">
        <v>3892.3015314672111</v>
      </c>
    </row>
    <row r="65" spans="1:18" ht="11.25" customHeight="1" x14ac:dyDescent="0.25">
      <c r="A65" s="71" t="s">
        <v>123</v>
      </c>
      <c r="B65" s="72" t="s">
        <v>122</v>
      </c>
      <c r="C65" s="82">
        <v>1247.343654628891</v>
      </c>
      <c r="D65" s="82">
        <v>770.4223861420802</v>
      </c>
      <c r="E65" s="82">
        <v>770.41844720063978</v>
      </c>
      <c r="F65" s="82">
        <v>770.57989690752004</v>
      </c>
      <c r="G65" s="82">
        <v>770.72859194687999</v>
      </c>
      <c r="H65" s="82">
        <v>470.75663907401037</v>
      </c>
      <c r="I65" s="82">
        <v>533.67873511679977</v>
      </c>
      <c r="J65" s="82">
        <v>680.40547606079974</v>
      </c>
      <c r="K65" s="82">
        <v>1240.6193591097608</v>
      </c>
      <c r="L65" s="82">
        <v>1305.8526372191996</v>
      </c>
      <c r="M65" s="82">
        <v>1508.9760479630224</v>
      </c>
      <c r="N65" s="82">
        <v>1635.6632570565077</v>
      </c>
      <c r="O65" s="82">
        <v>1547.4061033438552</v>
      </c>
      <c r="P65" s="82">
        <v>2093.2634713253206</v>
      </c>
      <c r="Q65" s="82">
        <v>2617.1025482309483</v>
      </c>
      <c r="R65" s="82">
        <v>3786.2727184516693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28.828789617005498</v>
      </c>
      <c r="D67" s="82">
        <v>28.804743716111993</v>
      </c>
      <c r="E67" s="82">
        <v>28.804629416472004</v>
      </c>
      <c r="F67" s="82">
        <v>28.810687297392011</v>
      </c>
      <c r="G67" s="82">
        <v>28.810458698112004</v>
      </c>
      <c r="H67" s="82">
        <v>28.830063264786759</v>
      </c>
      <c r="I67" s="82">
        <v>28.799440212815998</v>
      </c>
      <c r="J67" s="82">
        <v>28.803509280000007</v>
      </c>
      <c r="K67" s="82">
        <v>28.802572022952003</v>
      </c>
      <c r="L67" s="82">
        <v>28.812058893072006</v>
      </c>
      <c r="M67" s="82">
        <v>28.828209721813597</v>
      </c>
      <c r="N67" s="82">
        <v>28.829068747099061</v>
      </c>
      <c r="O67" s="82">
        <v>28.829062445489438</v>
      </c>
      <c r="P67" s="82">
        <v>28.828570486135348</v>
      </c>
      <c r="Q67" s="82">
        <v>28.828781765661052</v>
      </c>
      <c r="R67" s="82">
        <v>28.828809023138007</v>
      </c>
    </row>
    <row r="68" spans="1:18" ht="11.25" customHeight="1" x14ac:dyDescent="0.25">
      <c r="A68" s="71" t="s">
        <v>117</v>
      </c>
      <c r="B68" s="72" t="s">
        <v>116</v>
      </c>
      <c r="C68" s="82">
        <v>9.1999964148605784</v>
      </c>
      <c r="D68" s="82">
        <v>10.886433623999991</v>
      </c>
      <c r="E68" s="82">
        <v>10.886433623999991</v>
      </c>
      <c r="F68" s="82">
        <v>10.842974640000001</v>
      </c>
      <c r="G68" s="82">
        <v>10.888903836000003</v>
      </c>
      <c r="H68" s="82">
        <v>10.900477201594303</v>
      </c>
      <c r="I68" s="82">
        <v>10.884130884000005</v>
      </c>
      <c r="J68" s="82">
        <v>10.885680000000006</v>
      </c>
      <c r="K68" s="82">
        <v>31.400371979999999</v>
      </c>
      <c r="L68" s="82">
        <v>29.733690635999992</v>
      </c>
      <c r="M68" s="82">
        <v>6.7995123617035365</v>
      </c>
      <c r="N68" s="82">
        <v>34.200319011995745</v>
      </c>
      <c r="O68" s="82">
        <v>5.7000519502276878</v>
      </c>
      <c r="P68" s="82">
        <v>5.4999558032272029</v>
      </c>
      <c r="Q68" s="82">
        <v>3.7999973116420489</v>
      </c>
      <c r="R68" s="82">
        <v>77.200003992403538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109690.86173806868</v>
      </c>
      <c r="D2" s="78">
        <v>112898.58000472658</v>
      </c>
      <c r="E2" s="78">
        <v>106399.57531907813</v>
      </c>
      <c r="F2" s="78">
        <v>106269.66335869645</v>
      </c>
      <c r="G2" s="78">
        <v>110092.73850896418</v>
      </c>
      <c r="H2" s="78">
        <v>106318.37811528461</v>
      </c>
      <c r="I2" s="78">
        <v>101235.75488240743</v>
      </c>
      <c r="J2" s="78">
        <v>96640.928650447546</v>
      </c>
      <c r="K2" s="78">
        <v>104257.31428116714</v>
      </c>
      <c r="L2" s="78">
        <v>97102.239343140071</v>
      </c>
      <c r="M2" s="78">
        <v>108119.44285399577</v>
      </c>
      <c r="N2" s="78">
        <v>87775.650094800367</v>
      </c>
      <c r="O2" s="78">
        <v>97282.451591005243</v>
      </c>
      <c r="P2" s="78">
        <v>98183.526607381529</v>
      </c>
      <c r="Q2" s="78">
        <v>82115.773726793908</v>
      </c>
      <c r="R2" s="78">
        <v>85039.854571679782</v>
      </c>
    </row>
    <row r="3" spans="1:18" ht="11.25" customHeight="1" x14ac:dyDescent="0.25">
      <c r="A3" s="53" t="s">
        <v>242</v>
      </c>
      <c r="B3" s="54" t="s">
        <v>241</v>
      </c>
      <c r="C3" s="79">
        <v>6451.1943049688243</v>
      </c>
      <c r="D3" s="79">
        <v>6034.4979758972995</v>
      </c>
      <c r="E3" s="79">
        <v>5707.2194985453843</v>
      </c>
      <c r="F3" s="79">
        <v>4643.0429739789597</v>
      </c>
      <c r="G3" s="79">
        <v>3839.8818502641961</v>
      </c>
      <c r="H3" s="79">
        <v>2759.6668975496409</v>
      </c>
      <c r="I3" s="79">
        <v>2492.9027237533683</v>
      </c>
      <c r="J3" s="79">
        <v>2616.4846999010883</v>
      </c>
      <c r="K3" s="79">
        <v>2886.0392182707724</v>
      </c>
      <c r="L3" s="79">
        <v>2933.2496197439282</v>
      </c>
      <c r="M3" s="79">
        <v>3040.5261558234988</v>
      </c>
      <c r="N3" s="79">
        <v>2896.1907929882141</v>
      </c>
      <c r="O3" s="79">
        <v>2711.2958731858712</v>
      </c>
      <c r="P3" s="79">
        <v>2793.9568021056921</v>
      </c>
      <c r="Q3" s="79">
        <v>2378.4578313771462</v>
      </c>
      <c r="R3" s="79">
        <v>2290.7441666058071</v>
      </c>
    </row>
    <row r="4" spans="1:18" ht="11.25" customHeight="1" x14ac:dyDescent="0.25">
      <c r="A4" s="56" t="s">
        <v>240</v>
      </c>
      <c r="B4" s="57" t="s">
        <v>239</v>
      </c>
      <c r="C4" s="8">
        <v>6451.1943049688243</v>
      </c>
      <c r="D4" s="8">
        <v>6034.4979758972995</v>
      </c>
      <c r="E4" s="8">
        <v>5707.2194985453843</v>
      </c>
      <c r="F4" s="8">
        <v>4643.0429739789597</v>
      </c>
      <c r="G4" s="8">
        <v>3839.8818502641961</v>
      </c>
      <c r="H4" s="8">
        <v>2759.6668975496409</v>
      </c>
      <c r="I4" s="8">
        <v>2492.9027237533683</v>
      </c>
      <c r="J4" s="8">
        <v>2616.4846999010883</v>
      </c>
      <c r="K4" s="8">
        <v>2886.0392182707724</v>
      </c>
      <c r="L4" s="8">
        <v>2933.2496197439282</v>
      </c>
      <c r="M4" s="8">
        <v>3040.5261558234988</v>
      </c>
      <c r="N4" s="8">
        <v>2896.1907929882141</v>
      </c>
      <c r="O4" s="8">
        <v>2711.2958731858712</v>
      </c>
      <c r="P4" s="8">
        <v>2793.9568021056921</v>
      </c>
      <c r="Q4" s="8">
        <v>2378.4578313771462</v>
      </c>
      <c r="R4" s="8">
        <v>2290.7441666058071</v>
      </c>
    </row>
    <row r="5" spans="1:18" ht="11.25" customHeight="1" x14ac:dyDescent="0.25">
      <c r="A5" s="59" t="s">
        <v>238</v>
      </c>
      <c r="B5" s="60" t="s">
        <v>237</v>
      </c>
      <c r="C5" s="9">
        <v>4628.605832518856</v>
      </c>
      <c r="D5" s="9">
        <v>4556.1903246644397</v>
      </c>
      <c r="E5" s="9">
        <v>4044.5483364807842</v>
      </c>
      <c r="F5" s="9">
        <v>3275.6582103656406</v>
      </c>
      <c r="G5" s="9">
        <v>2818.9974114149763</v>
      </c>
      <c r="H5" s="9">
        <v>1924.636582606091</v>
      </c>
      <c r="I5" s="9">
        <v>1691.3325326665681</v>
      </c>
      <c r="J5" s="9">
        <v>1899.2852034108482</v>
      </c>
      <c r="K5" s="9">
        <v>2009.587609070712</v>
      </c>
      <c r="L5" s="9">
        <v>2134.1208162138478</v>
      </c>
      <c r="M5" s="9">
        <v>2121.6134193269372</v>
      </c>
      <c r="N5" s="9">
        <v>2097.5666731077472</v>
      </c>
      <c r="O5" s="9">
        <v>1967.2247431249348</v>
      </c>
      <c r="P5" s="9">
        <v>1907.2265049371729</v>
      </c>
      <c r="Q5" s="9">
        <v>1645.9736408192655</v>
      </c>
      <c r="R5" s="9">
        <v>1618.7413208581156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4628.605832518856</v>
      </c>
      <c r="D8" s="10">
        <v>4556.1903246644397</v>
      </c>
      <c r="E8" s="10">
        <v>4044.5483364807842</v>
      </c>
      <c r="F8" s="10">
        <v>3275.6582103656406</v>
      </c>
      <c r="G8" s="10">
        <v>2818.9974114149763</v>
      </c>
      <c r="H8" s="10">
        <v>1924.636582606091</v>
      </c>
      <c r="I8" s="10">
        <v>1691.3325326665681</v>
      </c>
      <c r="J8" s="10">
        <v>1899.2852034108482</v>
      </c>
      <c r="K8" s="10">
        <v>2009.587609070712</v>
      </c>
      <c r="L8" s="10">
        <v>2134.1208162138478</v>
      </c>
      <c r="M8" s="10">
        <v>2121.6134193269372</v>
      </c>
      <c r="N8" s="10">
        <v>2097.5666731077472</v>
      </c>
      <c r="O8" s="10">
        <v>1967.2247431249348</v>
      </c>
      <c r="P8" s="10">
        <v>1907.2265049371729</v>
      </c>
      <c r="Q8" s="10">
        <v>1645.9736408192655</v>
      </c>
      <c r="R8" s="10">
        <v>1618.7413208581156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1417.0509017827974</v>
      </c>
      <c r="D10" s="9">
        <v>1274.0335486047002</v>
      </c>
      <c r="E10" s="9">
        <v>1119.7081749204001</v>
      </c>
      <c r="F10" s="9">
        <v>974.0121383070001</v>
      </c>
      <c r="G10" s="9">
        <v>865.4098046841001</v>
      </c>
      <c r="H10" s="9">
        <v>731.34731943642169</v>
      </c>
      <c r="I10" s="9">
        <v>734.3751870000001</v>
      </c>
      <c r="J10" s="9">
        <v>671.51062992779998</v>
      </c>
      <c r="K10" s="9">
        <v>839.7116533377</v>
      </c>
      <c r="L10" s="9">
        <v>768.66752827800008</v>
      </c>
      <c r="M10" s="9">
        <v>888.41767033584017</v>
      </c>
      <c r="N10" s="9">
        <v>771.23160829150538</v>
      </c>
      <c r="O10" s="9">
        <v>722.67188073210502</v>
      </c>
      <c r="P10" s="9">
        <v>868.43265049252875</v>
      </c>
      <c r="Q10" s="9">
        <v>714.18745953679615</v>
      </c>
      <c r="R10" s="9">
        <v>662.80122668356614</v>
      </c>
    </row>
    <row r="11" spans="1:18" ht="11.25" customHeight="1" x14ac:dyDescent="0.25">
      <c r="A11" s="59" t="s">
        <v>226</v>
      </c>
      <c r="B11" s="60" t="s">
        <v>225</v>
      </c>
      <c r="C11" s="9">
        <v>405.53757066717083</v>
      </c>
      <c r="D11" s="9">
        <v>204.27410262815999</v>
      </c>
      <c r="E11" s="9">
        <v>542.96298714420004</v>
      </c>
      <c r="F11" s="9">
        <v>393.37262530632</v>
      </c>
      <c r="G11" s="9">
        <v>155.47463416511999</v>
      </c>
      <c r="H11" s="9">
        <v>103.68299550712781</v>
      </c>
      <c r="I11" s="9">
        <v>67.195004086799997</v>
      </c>
      <c r="J11" s="9">
        <v>45.688866562439998</v>
      </c>
      <c r="K11" s="9">
        <v>36.739955862359999</v>
      </c>
      <c r="L11" s="9">
        <v>30.46127525208</v>
      </c>
      <c r="M11" s="9">
        <v>30.495066160721514</v>
      </c>
      <c r="N11" s="9">
        <v>27.392511588961145</v>
      </c>
      <c r="O11" s="9">
        <v>21.399249328831125</v>
      </c>
      <c r="P11" s="9">
        <v>18.297646675990197</v>
      </c>
      <c r="Q11" s="9">
        <v>18.296731021084884</v>
      </c>
      <c r="R11" s="9">
        <v>9.2016190641253655</v>
      </c>
    </row>
    <row r="12" spans="1:18" ht="11.25" customHeight="1" x14ac:dyDescent="0.25">
      <c r="A12" s="61" t="s">
        <v>224</v>
      </c>
      <c r="B12" s="62" t="s">
        <v>223</v>
      </c>
      <c r="C12" s="10">
        <v>405.53757066717083</v>
      </c>
      <c r="D12" s="10">
        <v>204.27410262815999</v>
      </c>
      <c r="E12" s="10">
        <v>542.96298714420004</v>
      </c>
      <c r="F12" s="10">
        <v>393.37262530632</v>
      </c>
      <c r="G12" s="10">
        <v>155.47463416511999</v>
      </c>
      <c r="H12" s="10">
        <v>103.68299550712781</v>
      </c>
      <c r="I12" s="10">
        <v>67.195004086799997</v>
      </c>
      <c r="J12" s="10">
        <v>45.688866562439998</v>
      </c>
      <c r="K12" s="10">
        <v>36.739955862359999</v>
      </c>
      <c r="L12" s="10">
        <v>30.46127525208</v>
      </c>
      <c r="M12" s="10">
        <v>30.495066160721514</v>
      </c>
      <c r="N12" s="10">
        <v>27.392511588961145</v>
      </c>
      <c r="O12" s="10">
        <v>21.399249328831125</v>
      </c>
      <c r="P12" s="10">
        <v>18.297646675990197</v>
      </c>
      <c r="Q12" s="10">
        <v>18.296731021084884</v>
      </c>
      <c r="R12" s="10">
        <v>9.2016190641253655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15683.175193075778</v>
      </c>
      <c r="D21" s="79">
        <v>17166.88858948553</v>
      </c>
      <c r="E21" s="79">
        <v>13769.75135017408</v>
      </c>
      <c r="F21" s="79">
        <v>11763.333630185365</v>
      </c>
      <c r="G21" s="79">
        <v>13359.994782688907</v>
      </c>
      <c r="H21" s="79">
        <v>13794.96243323202</v>
      </c>
      <c r="I21" s="79">
        <v>13585.082790392245</v>
      </c>
      <c r="J21" s="79">
        <v>12481.424723278298</v>
      </c>
      <c r="K21" s="79">
        <v>12627.883833457428</v>
      </c>
      <c r="L21" s="79">
        <v>12076.247380370329</v>
      </c>
      <c r="M21" s="79">
        <v>13214.82251025308</v>
      </c>
      <c r="N21" s="79">
        <v>11459.512134045539</v>
      </c>
      <c r="O21" s="79">
        <v>11491.138818148858</v>
      </c>
      <c r="P21" s="79">
        <v>11765.954067958863</v>
      </c>
      <c r="Q21" s="79">
        <v>11465.749528892722</v>
      </c>
      <c r="R21" s="79">
        <v>11567.500812126129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15683.175193075778</v>
      </c>
      <c r="D30" s="8">
        <v>17166.88858948553</v>
      </c>
      <c r="E30" s="8">
        <v>13769.75135017408</v>
      </c>
      <c r="F30" s="8">
        <v>11763.333630185365</v>
      </c>
      <c r="G30" s="8">
        <v>13359.994782688907</v>
      </c>
      <c r="H30" s="8">
        <v>13794.96243323202</v>
      </c>
      <c r="I30" s="8">
        <v>13585.082790392245</v>
      </c>
      <c r="J30" s="8">
        <v>12481.424723278298</v>
      </c>
      <c r="K30" s="8">
        <v>12627.883833457428</v>
      </c>
      <c r="L30" s="8">
        <v>12076.247380370329</v>
      </c>
      <c r="M30" s="8">
        <v>13214.82251025308</v>
      </c>
      <c r="N30" s="8">
        <v>11459.512134045539</v>
      </c>
      <c r="O30" s="8">
        <v>11491.138818148858</v>
      </c>
      <c r="P30" s="8">
        <v>11765.954067958863</v>
      </c>
      <c r="Q30" s="8">
        <v>11465.749528892722</v>
      </c>
      <c r="R30" s="8">
        <v>11567.500812126129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812.72675667628289</v>
      </c>
      <c r="D34" s="9">
        <v>2525.344932807036</v>
      </c>
      <c r="E34" s="9">
        <v>1210.4789932016643</v>
      </c>
      <c r="F34" s="9">
        <v>1288.726556605056</v>
      </c>
      <c r="G34" s="9">
        <v>1291.1613839904601</v>
      </c>
      <c r="H34" s="9">
        <v>1226.3270062760184</v>
      </c>
      <c r="I34" s="9">
        <v>1245.086259002388</v>
      </c>
      <c r="J34" s="9">
        <v>1034.5442941620722</v>
      </c>
      <c r="K34" s="9">
        <v>1257.2769076219083</v>
      </c>
      <c r="L34" s="9">
        <v>1186.1286058509843</v>
      </c>
      <c r="M34" s="9">
        <v>1488.7130997038096</v>
      </c>
      <c r="N34" s="9">
        <v>1124.1312978141614</v>
      </c>
      <c r="O34" s="9">
        <v>1174.0025617760784</v>
      </c>
      <c r="P34" s="9">
        <v>1165.7050285021937</v>
      </c>
      <c r="Q34" s="9">
        <v>1400.8681243990029</v>
      </c>
      <c r="R34" s="9">
        <v>1502.1665058435437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7772.5338834832846</v>
      </c>
      <c r="D38" s="9">
        <v>8261.0160064305492</v>
      </c>
      <c r="E38" s="9">
        <v>7042.8178966937767</v>
      </c>
      <c r="F38" s="9">
        <v>7024.4971549025777</v>
      </c>
      <c r="G38" s="9">
        <v>7800.7114328440675</v>
      </c>
      <c r="H38" s="9">
        <v>7474.8899854299234</v>
      </c>
      <c r="I38" s="9">
        <v>7771.9016599856659</v>
      </c>
      <c r="J38" s="9">
        <v>6920.3359712218698</v>
      </c>
      <c r="K38" s="9">
        <v>7075.2607214163845</v>
      </c>
      <c r="L38" s="9">
        <v>7157.9724887481489</v>
      </c>
      <c r="M38" s="9">
        <v>7955.796602456151</v>
      </c>
      <c r="N38" s="9">
        <v>6257.6661288657579</v>
      </c>
      <c r="O38" s="9">
        <v>6297.1345328164844</v>
      </c>
      <c r="P38" s="9">
        <v>6707.8253063247139</v>
      </c>
      <c r="Q38" s="9">
        <v>6023.9071023306551</v>
      </c>
      <c r="R38" s="9">
        <v>5918.5368352400292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7772.5338834832846</v>
      </c>
      <c r="D41" s="10">
        <v>8261.0160064305492</v>
      </c>
      <c r="E41" s="10">
        <v>7042.8178966937767</v>
      </c>
      <c r="F41" s="10">
        <v>7024.4971549025777</v>
      </c>
      <c r="G41" s="10">
        <v>7800.7114328440675</v>
      </c>
      <c r="H41" s="10">
        <v>7474.8899854299234</v>
      </c>
      <c r="I41" s="10">
        <v>7771.9016599856659</v>
      </c>
      <c r="J41" s="10">
        <v>6920.3359712218698</v>
      </c>
      <c r="K41" s="10">
        <v>7075.2607214163845</v>
      </c>
      <c r="L41" s="10">
        <v>7157.9724887481489</v>
      </c>
      <c r="M41" s="10">
        <v>7955.796602456151</v>
      </c>
      <c r="N41" s="10">
        <v>6257.6661288657579</v>
      </c>
      <c r="O41" s="10">
        <v>6297.1345328164844</v>
      </c>
      <c r="P41" s="10">
        <v>6707.8253063247139</v>
      </c>
      <c r="Q41" s="10">
        <v>6023.9071023306551</v>
      </c>
      <c r="R41" s="10">
        <v>5918.5368352400292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6720.2027325790341</v>
      </c>
      <c r="D43" s="9">
        <v>5801.4467744491449</v>
      </c>
      <c r="E43" s="9">
        <v>5082.8777793214203</v>
      </c>
      <c r="F43" s="9">
        <v>3010.3575935046124</v>
      </c>
      <c r="G43" s="9">
        <v>3865.6385510778359</v>
      </c>
      <c r="H43" s="9">
        <v>4781.0516838508529</v>
      </c>
      <c r="I43" s="9">
        <v>4215.1729684942802</v>
      </c>
      <c r="J43" s="9">
        <v>4164.2793703138677</v>
      </c>
      <c r="K43" s="9">
        <v>3728.8802384954638</v>
      </c>
      <c r="L43" s="9">
        <v>3379.2391599206762</v>
      </c>
      <c r="M43" s="9">
        <v>3408.0822596176395</v>
      </c>
      <c r="N43" s="9">
        <v>3566.8764253710606</v>
      </c>
      <c r="O43" s="9">
        <v>3694.9222664266845</v>
      </c>
      <c r="P43" s="9">
        <v>3613.7852708839987</v>
      </c>
      <c r="Q43" s="9">
        <v>3731.3752369239755</v>
      </c>
      <c r="R43" s="9">
        <v>3818.6203339117892</v>
      </c>
    </row>
    <row r="44" spans="1:18" ht="11.25" customHeight="1" x14ac:dyDescent="0.25">
      <c r="A44" s="59" t="s">
        <v>161</v>
      </c>
      <c r="B44" s="60" t="s">
        <v>160</v>
      </c>
      <c r="C44" s="9">
        <v>377.71182033717793</v>
      </c>
      <c r="D44" s="9">
        <v>579.08087579879998</v>
      </c>
      <c r="E44" s="9">
        <v>433.57668095721613</v>
      </c>
      <c r="F44" s="9">
        <v>439.75232517312003</v>
      </c>
      <c r="G44" s="9">
        <v>402.48341477654407</v>
      </c>
      <c r="H44" s="9">
        <v>312.69375767522655</v>
      </c>
      <c r="I44" s="9">
        <v>352.92190290991203</v>
      </c>
      <c r="J44" s="9">
        <v>362.26508758048806</v>
      </c>
      <c r="K44" s="9">
        <v>566.46596592367212</v>
      </c>
      <c r="L44" s="9">
        <v>352.90712585052006</v>
      </c>
      <c r="M44" s="9">
        <v>362.230548475479</v>
      </c>
      <c r="N44" s="9">
        <v>510.8382819945582</v>
      </c>
      <c r="O44" s="9">
        <v>325.07945712961248</v>
      </c>
      <c r="P44" s="9">
        <v>278.63846224795645</v>
      </c>
      <c r="Q44" s="9">
        <v>309.59906523908882</v>
      </c>
      <c r="R44" s="9">
        <v>328.17713713076643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87313.075974884792</v>
      </c>
      <c r="D52" s="79">
        <v>89525.57677245191</v>
      </c>
      <c r="E52" s="79">
        <v>86738.701865582072</v>
      </c>
      <c r="F52" s="79">
        <v>89649.438258362788</v>
      </c>
      <c r="G52" s="79">
        <v>92679.012957519255</v>
      </c>
      <c r="H52" s="79">
        <v>89549.720984502943</v>
      </c>
      <c r="I52" s="79">
        <v>84989.608259374771</v>
      </c>
      <c r="J52" s="79">
        <v>81374.858041595202</v>
      </c>
      <c r="K52" s="79">
        <v>88643.953473398928</v>
      </c>
      <c r="L52" s="79">
        <v>81973.971238097671</v>
      </c>
      <c r="M52" s="79">
        <v>91701.418306920837</v>
      </c>
      <c r="N52" s="79">
        <v>73304.955367766612</v>
      </c>
      <c r="O52" s="79">
        <v>82988.408599670496</v>
      </c>
      <c r="P52" s="79">
        <v>83409.954579981801</v>
      </c>
      <c r="Q52" s="79">
        <v>68066.800279517978</v>
      </c>
      <c r="R52" s="79">
        <v>70993.349589627047</v>
      </c>
    </row>
    <row r="53" spans="1:18" ht="11.25" customHeight="1" x14ac:dyDescent="0.25">
      <c r="A53" s="56" t="s">
        <v>143</v>
      </c>
      <c r="B53" s="57" t="s">
        <v>142</v>
      </c>
      <c r="C53" s="8">
        <v>87313.075974884792</v>
      </c>
      <c r="D53" s="8">
        <v>89525.57677245191</v>
      </c>
      <c r="E53" s="8">
        <v>86738.701865582072</v>
      </c>
      <c r="F53" s="8">
        <v>89649.438258362788</v>
      </c>
      <c r="G53" s="8">
        <v>92679.012957519255</v>
      </c>
      <c r="H53" s="8">
        <v>89549.720984502943</v>
      </c>
      <c r="I53" s="8">
        <v>84989.608259374771</v>
      </c>
      <c r="J53" s="8">
        <v>81374.858041595202</v>
      </c>
      <c r="K53" s="8">
        <v>88643.953473398928</v>
      </c>
      <c r="L53" s="8">
        <v>81973.971238097671</v>
      </c>
      <c r="M53" s="8">
        <v>91701.418306920837</v>
      </c>
      <c r="N53" s="8">
        <v>73304.955367766612</v>
      </c>
      <c r="O53" s="8">
        <v>82988.408599670496</v>
      </c>
      <c r="P53" s="8">
        <v>83409.954579981801</v>
      </c>
      <c r="Q53" s="8">
        <v>68066.800279517978</v>
      </c>
      <c r="R53" s="8">
        <v>70993.349589627047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243.41626513927349</v>
      </c>
      <c r="D59" s="79">
        <v>171.61666689182402</v>
      </c>
      <c r="E59" s="79">
        <v>183.90260477660402</v>
      </c>
      <c r="F59" s="79">
        <v>213.84849616930802</v>
      </c>
      <c r="G59" s="79">
        <v>213.84891849182401</v>
      </c>
      <c r="H59" s="79">
        <v>214.02779999999979</v>
      </c>
      <c r="I59" s="79">
        <v>168.16110888704401</v>
      </c>
      <c r="J59" s="79">
        <v>168.16118567295601</v>
      </c>
      <c r="K59" s="79">
        <v>99.437756039999996</v>
      </c>
      <c r="L59" s="79">
        <v>118.77110492814001</v>
      </c>
      <c r="M59" s="79">
        <v>162.67588099835055</v>
      </c>
      <c r="N59" s="79">
        <v>114.9917999999999</v>
      </c>
      <c r="O59" s="79">
        <v>91.608299999999844</v>
      </c>
      <c r="P59" s="79">
        <v>213.6611573351764</v>
      </c>
      <c r="Q59" s="79">
        <v>204.7660870060584</v>
      </c>
      <c r="R59" s="79">
        <v>188.26000332078792</v>
      </c>
    </row>
    <row r="60" spans="1:18" ht="11.25" customHeight="1" x14ac:dyDescent="0.25">
      <c r="A60" s="56" t="s">
        <v>130</v>
      </c>
      <c r="B60" s="57" t="s">
        <v>129</v>
      </c>
      <c r="C60" s="8">
        <v>210.49596884858985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32.920296290683638</v>
      </c>
      <c r="D61" s="8">
        <v>171.61666689182402</v>
      </c>
      <c r="E61" s="8">
        <v>183.90260477660402</v>
      </c>
      <c r="F61" s="8">
        <v>213.84849616930802</v>
      </c>
      <c r="G61" s="8">
        <v>213.84891849182401</v>
      </c>
      <c r="H61" s="8">
        <v>214.02779999999979</v>
      </c>
      <c r="I61" s="8">
        <v>168.16110888704401</v>
      </c>
      <c r="J61" s="8">
        <v>168.16118567295601</v>
      </c>
      <c r="K61" s="8">
        <v>99.437756039999996</v>
      </c>
      <c r="L61" s="8">
        <v>118.77110492814001</v>
      </c>
      <c r="M61" s="8">
        <v>162.67588099835055</v>
      </c>
      <c r="N61" s="8">
        <v>114.9917999999999</v>
      </c>
      <c r="O61" s="8">
        <v>91.608299999999844</v>
      </c>
      <c r="P61" s="8">
        <v>213.6611573351764</v>
      </c>
      <c r="Q61" s="8">
        <v>204.7660870060584</v>
      </c>
      <c r="R61" s="8">
        <v>188.26000332078792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1255.8793753824848</v>
      </c>
      <c r="D64" s="81">
        <v>1254.82271260212</v>
      </c>
      <c r="E64" s="81">
        <v>1285.2490318423199</v>
      </c>
      <c r="F64" s="81">
        <v>1283.311304435088</v>
      </c>
      <c r="G64" s="81">
        <v>1291.0038226903439</v>
      </c>
      <c r="H64" s="81">
        <v>1561.1428356700558</v>
      </c>
      <c r="I64" s="81">
        <v>1709.3739067108559</v>
      </c>
      <c r="J64" s="81">
        <v>1850.604768853776</v>
      </c>
      <c r="K64" s="81">
        <v>4248.0248572258561</v>
      </c>
      <c r="L64" s="81">
        <v>4524.1007073495839</v>
      </c>
      <c r="M64" s="81">
        <v>5887.1221334414258</v>
      </c>
      <c r="N64" s="81">
        <v>5123.2953879589859</v>
      </c>
      <c r="O64" s="81">
        <v>6299.1058094940099</v>
      </c>
      <c r="P64" s="81">
        <v>8152.752315241717</v>
      </c>
      <c r="Q64" s="81">
        <v>7954.7953678658205</v>
      </c>
      <c r="R64" s="81">
        <v>8754.1588500892576</v>
      </c>
    </row>
    <row r="65" spans="1:18" ht="11.25" customHeight="1" x14ac:dyDescent="0.25">
      <c r="A65" s="71" t="s">
        <v>123</v>
      </c>
      <c r="B65" s="72" t="s">
        <v>122</v>
      </c>
      <c r="C65" s="82">
        <v>1087.4079926143818</v>
      </c>
      <c r="D65" s="82">
        <v>1086.1147562630399</v>
      </c>
      <c r="E65" s="82">
        <v>1086.126760656</v>
      </c>
      <c r="F65" s="82">
        <v>1086.3496390924799</v>
      </c>
      <c r="G65" s="82">
        <v>1090.5169453516801</v>
      </c>
      <c r="H65" s="82">
        <v>1359.7396141704637</v>
      </c>
      <c r="I65" s="82">
        <v>1525.9998867321599</v>
      </c>
      <c r="J65" s="82">
        <v>1656.23165390592</v>
      </c>
      <c r="K65" s="82">
        <v>4079.55864830976</v>
      </c>
      <c r="L65" s="82">
        <v>4351.9029209913597</v>
      </c>
      <c r="M65" s="82">
        <v>5684.0022708145625</v>
      </c>
      <c r="N65" s="82">
        <v>4908.6697868402825</v>
      </c>
      <c r="O65" s="82">
        <v>6057.799211896292</v>
      </c>
      <c r="P65" s="82">
        <v>7893.3691410749525</v>
      </c>
      <c r="Q65" s="82">
        <v>7667.8556096705906</v>
      </c>
      <c r="R65" s="82">
        <v>8362.589150365653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98.771391103932359</v>
      </c>
      <c r="D67" s="82">
        <v>102.15496035108004</v>
      </c>
      <c r="E67" s="82">
        <v>110.38350573432002</v>
      </c>
      <c r="F67" s="82">
        <v>108.57747998260803</v>
      </c>
      <c r="G67" s="82">
        <v>111.74991221066401</v>
      </c>
      <c r="H67" s="82">
        <v>112.69933821689365</v>
      </c>
      <c r="I67" s="82">
        <v>94.626545982696001</v>
      </c>
      <c r="J67" s="82">
        <v>105.612913079856</v>
      </c>
      <c r="K67" s="82">
        <v>106.07765541609601</v>
      </c>
      <c r="L67" s="82">
        <v>108.56998192622402</v>
      </c>
      <c r="M67" s="82">
        <v>127.92522768180839</v>
      </c>
      <c r="N67" s="82">
        <v>151.02500786832496</v>
      </c>
      <c r="O67" s="82">
        <v>159.10584842074994</v>
      </c>
      <c r="P67" s="82">
        <v>176.08376473586281</v>
      </c>
      <c r="Q67" s="82">
        <v>221.83977145244387</v>
      </c>
      <c r="R67" s="82">
        <v>333.76972739803</v>
      </c>
    </row>
    <row r="68" spans="1:18" ht="11.25" customHeight="1" x14ac:dyDescent="0.25">
      <c r="A68" s="71" t="s">
        <v>117</v>
      </c>
      <c r="B68" s="72" t="s">
        <v>116</v>
      </c>
      <c r="C68" s="82">
        <v>69.699991664170483</v>
      </c>
      <c r="D68" s="82">
        <v>66.552995988000006</v>
      </c>
      <c r="E68" s="82">
        <v>88.738765451999996</v>
      </c>
      <c r="F68" s="82">
        <v>88.384185359999989</v>
      </c>
      <c r="G68" s="82">
        <v>88.736965127999994</v>
      </c>
      <c r="H68" s="82">
        <v>88.703883282698484</v>
      </c>
      <c r="I68" s="82">
        <v>88.747473995999997</v>
      </c>
      <c r="J68" s="82">
        <v>88.760201867999996</v>
      </c>
      <c r="K68" s="82">
        <v>62.388553499999993</v>
      </c>
      <c r="L68" s="82">
        <v>63.627804432000005</v>
      </c>
      <c r="M68" s="82">
        <v>75.194634945055043</v>
      </c>
      <c r="N68" s="82">
        <v>63.600593250377614</v>
      </c>
      <c r="O68" s="82">
        <v>82.20074917696742</v>
      </c>
      <c r="P68" s="82">
        <v>83.2994094309025</v>
      </c>
      <c r="Q68" s="82">
        <v>65.099986742785916</v>
      </c>
      <c r="R68" s="82">
        <v>57.799972325574728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82481.85130929212</v>
      </c>
      <c r="D2" s="78">
        <v>84707.490528187234</v>
      </c>
      <c r="E2" s="78">
        <v>82622.335482267707</v>
      </c>
      <c r="F2" s="78">
        <v>83315.759518219667</v>
      </c>
      <c r="G2" s="78">
        <v>85045.45308559257</v>
      </c>
      <c r="H2" s="78">
        <v>80768.675673967693</v>
      </c>
      <c r="I2" s="78">
        <v>78284.427006762737</v>
      </c>
      <c r="J2" s="78">
        <v>74843.937381388954</v>
      </c>
      <c r="K2" s="78">
        <v>76701.356087484179</v>
      </c>
      <c r="L2" s="78">
        <v>73830.796962203094</v>
      </c>
      <c r="M2" s="78">
        <v>83384.050685944298</v>
      </c>
      <c r="N2" s="78">
        <v>63674.168072667744</v>
      </c>
      <c r="O2" s="78">
        <v>72996.33248782366</v>
      </c>
      <c r="P2" s="78">
        <v>73162.122060559021</v>
      </c>
      <c r="Q2" s="78">
        <v>59988.323871010958</v>
      </c>
      <c r="R2" s="78">
        <v>62344.828005637406</v>
      </c>
    </row>
    <row r="3" spans="1:18" ht="11.25" customHeight="1" x14ac:dyDescent="0.25">
      <c r="A3" s="53" t="s">
        <v>242</v>
      </c>
      <c r="B3" s="54" t="s">
        <v>241</v>
      </c>
      <c r="C3" s="79">
        <v>6258.114598057572</v>
      </c>
      <c r="D3" s="79">
        <v>5874.8843394132837</v>
      </c>
      <c r="E3" s="79">
        <v>5639.0994763480803</v>
      </c>
      <c r="F3" s="79">
        <v>4566.5982860114882</v>
      </c>
      <c r="G3" s="79">
        <v>3758.2980186173399</v>
      </c>
      <c r="H3" s="79">
        <v>2601.4010534498893</v>
      </c>
      <c r="I3" s="79">
        <v>2393.4897038301842</v>
      </c>
      <c r="J3" s="79">
        <v>2543.5900384233842</v>
      </c>
      <c r="K3" s="79">
        <v>2804.0574142017722</v>
      </c>
      <c r="L3" s="79">
        <v>2721.3426525543841</v>
      </c>
      <c r="M3" s="79">
        <v>2931.2673182061117</v>
      </c>
      <c r="N3" s="79">
        <v>2786.174520068234</v>
      </c>
      <c r="O3" s="79">
        <v>2643.6562721906475</v>
      </c>
      <c r="P3" s="79">
        <v>2697.1769320559497</v>
      </c>
      <c r="Q3" s="79">
        <v>2279.2268431135903</v>
      </c>
      <c r="R3" s="79">
        <v>2236.8248872250215</v>
      </c>
    </row>
    <row r="4" spans="1:18" ht="11.25" customHeight="1" x14ac:dyDescent="0.25">
      <c r="A4" s="56" t="s">
        <v>240</v>
      </c>
      <c r="B4" s="57" t="s">
        <v>239</v>
      </c>
      <c r="C4" s="8">
        <v>6258.114598057572</v>
      </c>
      <c r="D4" s="8">
        <v>5874.8843394132837</v>
      </c>
      <c r="E4" s="8">
        <v>5639.0994763480803</v>
      </c>
      <c r="F4" s="8">
        <v>4566.5982860114882</v>
      </c>
      <c r="G4" s="8">
        <v>3758.2980186173399</v>
      </c>
      <c r="H4" s="8">
        <v>2601.4010534498893</v>
      </c>
      <c r="I4" s="8">
        <v>2393.4897038301842</v>
      </c>
      <c r="J4" s="8">
        <v>2543.5900384233842</v>
      </c>
      <c r="K4" s="8">
        <v>2804.0574142017722</v>
      </c>
      <c r="L4" s="8">
        <v>2721.3426525543841</v>
      </c>
      <c r="M4" s="8">
        <v>2931.2673182061117</v>
      </c>
      <c r="N4" s="8">
        <v>2786.174520068234</v>
      </c>
      <c r="O4" s="8">
        <v>2643.6562721906475</v>
      </c>
      <c r="P4" s="8">
        <v>2697.1769320559497</v>
      </c>
      <c r="Q4" s="8">
        <v>2279.2268431135903</v>
      </c>
      <c r="R4" s="8">
        <v>2236.8248872250215</v>
      </c>
    </row>
    <row r="5" spans="1:18" ht="11.25" customHeight="1" x14ac:dyDescent="0.25">
      <c r="A5" s="59" t="s">
        <v>238</v>
      </c>
      <c r="B5" s="60" t="s">
        <v>237</v>
      </c>
      <c r="C5" s="9">
        <v>4435.5261256076037</v>
      </c>
      <c r="D5" s="9">
        <v>4396.5766881804238</v>
      </c>
      <c r="E5" s="9">
        <v>3976.4283142834802</v>
      </c>
      <c r="F5" s="9">
        <v>3199.2135223981682</v>
      </c>
      <c r="G5" s="9">
        <v>2737.4135797681201</v>
      </c>
      <c r="H5" s="9">
        <v>1766.3707385063394</v>
      </c>
      <c r="I5" s="9">
        <v>1591.9195127433841</v>
      </c>
      <c r="J5" s="9">
        <v>1826.390541933144</v>
      </c>
      <c r="K5" s="9">
        <v>1927.605805001712</v>
      </c>
      <c r="L5" s="9">
        <v>1922.213849024304</v>
      </c>
      <c r="M5" s="9">
        <v>2012.3545817095501</v>
      </c>
      <c r="N5" s="9">
        <v>1987.5504001877673</v>
      </c>
      <c r="O5" s="9">
        <v>1899.5851421297114</v>
      </c>
      <c r="P5" s="9">
        <v>1810.4466348874307</v>
      </c>
      <c r="Q5" s="9">
        <v>1546.7426525557096</v>
      </c>
      <c r="R5" s="9">
        <v>1564.82204147733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4435.5261256076037</v>
      </c>
      <c r="D8" s="10">
        <v>4396.5766881804238</v>
      </c>
      <c r="E8" s="10">
        <v>3976.4283142834802</v>
      </c>
      <c r="F8" s="10">
        <v>3199.2135223981682</v>
      </c>
      <c r="G8" s="10">
        <v>2737.4135797681201</v>
      </c>
      <c r="H8" s="10">
        <v>1766.3707385063394</v>
      </c>
      <c r="I8" s="10">
        <v>1591.9195127433841</v>
      </c>
      <c r="J8" s="10">
        <v>1826.390541933144</v>
      </c>
      <c r="K8" s="10">
        <v>1927.605805001712</v>
      </c>
      <c r="L8" s="10">
        <v>1922.213849024304</v>
      </c>
      <c r="M8" s="10">
        <v>2012.3545817095501</v>
      </c>
      <c r="N8" s="10">
        <v>1987.5504001877673</v>
      </c>
      <c r="O8" s="10">
        <v>1899.5851421297114</v>
      </c>
      <c r="P8" s="10">
        <v>1810.4466348874307</v>
      </c>
      <c r="Q8" s="10">
        <v>1546.7426525557096</v>
      </c>
      <c r="R8" s="10">
        <v>1564.82204147733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1417.0509017827974</v>
      </c>
      <c r="D10" s="9">
        <v>1274.0335486047002</v>
      </c>
      <c r="E10" s="9">
        <v>1119.7081749204001</v>
      </c>
      <c r="F10" s="9">
        <v>974.0121383070001</v>
      </c>
      <c r="G10" s="9">
        <v>865.4098046841001</v>
      </c>
      <c r="H10" s="9">
        <v>731.34731943642169</v>
      </c>
      <c r="I10" s="9">
        <v>734.3751870000001</v>
      </c>
      <c r="J10" s="9">
        <v>671.51062992779998</v>
      </c>
      <c r="K10" s="9">
        <v>839.7116533377</v>
      </c>
      <c r="L10" s="9">
        <v>768.66752827800008</v>
      </c>
      <c r="M10" s="9">
        <v>888.41767033584017</v>
      </c>
      <c r="N10" s="9">
        <v>771.23160829150538</v>
      </c>
      <c r="O10" s="9">
        <v>722.67188073210502</v>
      </c>
      <c r="P10" s="9">
        <v>868.43265049252875</v>
      </c>
      <c r="Q10" s="9">
        <v>714.18745953679615</v>
      </c>
      <c r="R10" s="9">
        <v>662.80122668356614</v>
      </c>
    </row>
    <row r="11" spans="1:18" ht="11.25" customHeight="1" x14ac:dyDescent="0.25">
      <c r="A11" s="59" t="s">
        <v>226</v>
      </c>
      <c r="B11" s="60" t="s">
        <v>225</v>
      </c>
      <c r="C11" s="9">
        <v>405.53757066717083</v>
      </c>
      <c r="D11" s="9">
        <v>204.27410262815999</v>
      </c>
      <c r="E11" s="9">
        <v>542.96298714420004</v>
      </c>
      <c r="F11" s="9">
        <v>393.37262530632</v>
      </c>
      <c r="G11" s="9">
        <v>155.47463416511999</v>
      </c>
      <c r="H11" s="9">
        <v>103.68299550712781</v>
      </c>
      <c r="I11" s="9">
        <v>67.195004086799997</v>
      </c>
      <c r="J11" s="9">
        <v>45.688866562439998</v>
      </c>
      <c r="K11" s="9">
        <v>36.739955862359999</v>
      </c>
      <c r="L11" s="9">
        <v>30.46127525208</v>
      </c>
      <c r="M11" s="9">
        <v>30.495066160721514</v>
      </c>
      <c r="N11" s="9">
        <v>27.392511588961145</v>
      </c>
      <c r="O11" s="9">
        <v>21.399249328831125</v>
      </c>
      <c r="P11" s="9">
        <v>18.297646675990197</v>
      </c>
      <c r="Q11" s="9">
        <v>18.296731021084884</v>
      </c>
      <c r="R11" s="9">
        <v>9.2016190641253655</v>
      </c>
    </row>
    <row r="12" spans="1:18" ht="11.25" customHeight="1" x14ac:dyDescent="0.25">
      <c r="A12" s="61" t="s">
        <v>224</v>
      </c>
      <c r="B12" s="62" t="s">
        <v>223</v>
      </c>
      <c r="C12" s="10">
        <v>405.53757066717083</v>
      </c>
      <c r="D12" s="10">
        <v>204.27410262815999</v>
      </c>
      <c r="E12" s="10">
        <v>542.96298714420004</v>
      </c>
      <c r="F12" s="10">
        <v>393.37262530632</v>
      </c>
      <c r="G12" s="10">
        <v>155.47463416511999</v>
      </c>
      <c r="H12" s="10">
        <v>103.68299550712781</v>
      </c>
      <c r="I12" s="10">
        <v>67.195004086799997</v>
      </c>
      <c r="J12" s="10">
        <v>45.688866562439998</v>
      </c>
      <c r="K12" s="10">
        <v>36.739955862359999</v>
      </c>
      <c r="L12" s="10">
        <v>30.46127525208</v>
      </c>
      <c r="M12" s="10">
        <v>30.495066160721514</v>
      </c>
      <c r="N12" s="10">
        <v>27.392511588961145</v>
      </c>
      <c r="O12" s="10">
        <v>21.399249328831125</v>
      </c>
      <c r="P12" s="10">
        <v>18.297646675990197</v>
      </c>
      <c r="Q12" s="10">
        <v>18.296731021084884</v>
      </c>
      <c r="R12" s="10">
        <v>9.2016190641253655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8987.626792813584</v>
      </c>
      <c r="D21" s="79">
        <v>9843.654147748668</v>
      </c>
      <c r="E21" s="79">
        <v>8549.2577043290548</v>
      </c>
      <c r="F21" s="79">
        <v>8476.7195911161616</v>
      </c>
      <c r="G21" s="79">
        <v>9210.7384630561082</v>
      </c>
      <c r="H21" s="79">
        <v>8732.1952439598699</v>
      </c>
      <c r="I21" s="79">
        <v>9173.569169987426</v>
      </c>
      <c r="J21" s="79">
        <v>8138.578072503602</v>
      </c>
      <c r="K21" s="79">
        <v>8527.2672197355841</v>
      </c>
      <c r="L21" s="79">
        <v>8476.1637547301289</v>
      </c>
      <c r="M21" s="79">
        <v>9617.131787864575</v>
      </c>
      <c r="N21" s="79">
        <v>7537.4643307060887</v>
      </c>
      <c r="O21" s="79">
        <v>7607.6040786826425</v>
      </c>
      <c r="P21" s="79">
        <v>8000.1070065368367</v>
      </c>
      <c r="Q21" s="79">
        <v>7132.1245332376384</v>
      </c>
      <c r="R21" s="79">
        <v>6932.3461343487816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8987.626792813584</v>
      </c>
      <c r="D30" s="8">
        <v>9843.654147748668</v>
      </c>
      <c r="E30" s="8">
        <v>8549.2577043290548</v>
      </c>
      <c r="F30" s="8">
        <v>8476.7195911161616</v>
      </c>
      <c r="G30" s="8">
        <v>9210.7384630561082</v>
      </c>
      <c r="H30" s="8">
        <v>8732.1952439598699</v>
      </c>
      <c r="I30" s="8">
        <v>9173.569169987426</v>
      </c>
      <c r="J30" s="8">
        <v>8138.578072503602</v>
      </c>
      <c r="K30" s="8">
        <v>8527.2672197355841</v>
      </c>
      <c r="L30" s="8">
        <v>8476.1637547301289</v>
      </c>
      <c r="M30" s="8">
        <v>9617.131787864575</v>
      </c>
      <c r="N30" s="8">
        <v>7537.4643307060887</v>
      </c>
      <c r="O30" s="8">
        <v>7607.6040786826425</v>
      </c>
      <c r="P30" s="8">
        <v>8000.1070065368367</v>
      </c>
      <c r="Q30" s="8">
        <v>7132.1245332376384</v>
      </c>
      <c r="R30" s="8">
        <v>6932.3461343487816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812.72675667628289</v>
      </c>
      <c r="D34" s="9">
        <v>1024.5933707693762</v>
      </c>
      <c r="E34" s="9">
        <v>925.97539837550414</v>
      </c>
      <c r="F34" s="9">
        <v>989.72350301113204</v>
      </c>
      <c r="G34" s="9">
        <v>977.29556155635612</v>
      </c>
      <c r="H34" s="9">
        <v>884.852798354416</v>
      </c>
      <c r="I34" s="9">
        <v>933.96161529165602</v>
      </c>
      <c r="J34" s="9">
        <v>744.05971519437617</v>
      </c>
      <c r="K34" s="9">
        <v>956.06477450244029</v>
      </c>
      <c r="L34" s="9">
        <v>901.80698308552826</v>
      </c>
      <c r="M34" s="9">
        <v>1141.1526220603944</v>
      </c>
      <c r="N34" s="9">
        <v>830.76167821507966</v>
      </c>
      <c r="O34" s="9">
        <v>860.96448790784439</v>
      </c>
      <c r="P34" s="9">
        <v>869.91777319094501</v>
      </c>
      <c r="Q34" s="9">
        <v>669.98863766805903</v>
      </c>
      <c r="R34" s="9">
        <v>594.47117982338409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7698.3330306290627</v>
      </c>
      <c r="D38" s="9">
        <v>8186.9553258839287</v>
      </c>
      <c r="E38" s="9">
        <v>6968.7658256314689</v>
      </c>
      <c r="F38" s="9">
        <v>6950.4359927064852</v>
      </c>
      <c r="G38" s="9">
        <v>7724.860130076012</v>
      </c>
      <c r="H38" s="9">
        <v>7399.1104579430375</v>
      </c>
      <c r="I38" s="9">
        <v>7696.0557456710776</v>
      </c>
      <c r="J38" s="9">
        <v>6844.4787080415972</v>
      </c>
      <c r="K38" s="9">
        <v>7049.9762313528245</v>
      </c>
      <c r="L38" s="9">
        <v>7157.9724887481489</v>
      </c>
      <c r="M38" s="9">
        <v>7955.796602456151</v>
      </c>
      <c r="N38" s="9">
        <v>6257.6661288657579</v>
      </c>
      <c r="O38" s="9">
        <v>6297.1345328164844</v>
      </c>
      <c r="P38" s="9">
        <v>6707.8253063247139</v>
      </c>
      <c r="Q38" s="9">
        <v>6023.9071023306551</v>
      </c>
      <c r="R38" s="9">
        <v>5918.5368352400292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7698.3330306290627</v>
      </c>
      <c r="D41" s="10">
        <v>8186.9553258839287</v>
      </c>
      <c r="E41" s="10">
        <v>6968.7658256314689</v>
      </c>
      <c r="F41" s="10">
        <v>6950.4359927064852</v>
      </c>
      <c r="G41" s="10">
        <v>7724.860130076012</v>
      </c>
      <c r="H41" s="10">
        <v>7399.1104579430375</v>
      </c>
      <c r="I41" s="10">
        <v>7696.0557456710776</v>
      </c>
      <c r="J41" s="10">
        <v>6844.4787080415972</v>
      </c>
      <c r="K41" s="10">
        <v>7049.9762313528245</v>
      </c>
      <c r="L41" s="10">
        <v>7157.9724887481489</v>
      </c>
      <c r="M41" s="10">
        <v>7955.796602456151</v>
      </c>
      <c r="N41" s="10">
        <v>6257.6661288657579</v>
      </c>
      <c r="O41" s="10">
        <v>6297.1345328164844</v>
      </c>
      <c r="P41" s="10">
        <v>6707.8253063247139</v>
      </c>
      <c r="Q41" s="10">
        <v>6023.9071023306551</v>
      </c>
      <c r="R41" s="10">
        <v>5918.5368352400292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467.27902498720914</v>
      </c>
      <c r="D43" s="9">
        <v>613.62440510576448</v>
      </c>
      <c r="E43" s="9">
        <v>642.20249100290448</v>
      </c>
      <c r="F43" s="9">
        <v>518.07707265319254</v>
      </c>
      <c r="G43" s="9">
        <v>508.58277142373976</v>
      </c>
      <c r="H43" s="9">
        <v>448.23198766241762</v>
      </c>
      <c r="I43" s="9">
        <v>543.55180902469237</v>
      </c>
      <c r="J43" s="9">
        <v>550.03964926762842</v>
      </c>
      <c r="K43" s="9">
        <v>521.22621388031996</v>
      </c>
      <c r="L43" s="9">
        <v>416.38428289645213</v>
      </c>
      <c r="M43" s="9">
        <v>520.18256334802936</v>
      </c>
      <c r="N43" s="9">
        <v>449.03652362525094</v>
      </c>
      <c r="O43" s="9">
        <v>449.50505795831413</v>
      </c>
      <c r="P43" s="9">
        <v>422.36392702117831</v>
      </c>
      <c r="Q43" s="9">
        <v>438.22879323892477</v>
      </c>
      <c r="R43" s="9">
        <v>419.33811928536807</v>
      </c>
    </row>
    <row r="44" spans="1:18" ht="11.25" customHeight="1" x14ac:dyDescent="0.25">
      <c r="A44" s="59" t="s">
        <v>161</v>
      </c>
      <c r="B44" s="60" t="s">
        <v>160</v>
      </c>
      <c r="C44" s="9">
        <v>9.2879805210299686</v>
      </c>
      <c r="D44" s="9">
        <v>18.48104598959992</v>
      </c>
      <c r="E44" s="9">
        <v>12.313989319176059</v>
      </c>
      <c r="F44" s="9">
        <v>18.483022745351995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67236.10991842096</v>
      </c>
      <c r="D52" s="79">
        <v>68965.916229032329</v>
      </c>
      <c r="E52" s="79">
        <v>68410.942336025793</v>
      </c>
      <c r="F52" s="79">
        <v>70249.405752313134</v>
      </c>
      <c r="G52" s="79">
        <v>72053.380945497993</v>
      </c>
      <c r="H52" s="79">
        <v>69411.879287726115</v>
      </c>
      <c r="I52" s="79">
        <v>66694.2797609954</v>
      </c>
      <c r="J52" s="79">
        <v>64138.680860119282</v>
      </c>
      <c r="K52" s="79">
        <v>65353.906373633865</v>
      </c>
      <c r="L52" s="79">
        <v>62617.5312830904</v>
      </c>
      <c r="M52" s="79">
        <v>70814.468869326476</v>
      </c>
      <c r="N52" s="79">
        <v>53329.529921893416</v>
      </c>
      <c r="O52" s="79">
        <v>62723.064160020505</v>
      </c>
      <c r="P52" s="79">
        <v>62436.135952549164</v>
      </c>
      <c r="Q52" s="79">
        <v>50548.820596446174</v>
      </c>
      <c r="R52" s="79">
        <v>53150.806296825445</v>
      </c>
    </row>
    <row r="53" spans="1:18" ht="11.25" customHeight="1" x14ac:dyDescent="0.25">
      <c r="A53" s="56" t="s">
        <v>143</v>
      </c>
      <c r="B53" s="57" t="s">
        <v>142</v>
      </c>
      <c r="C53" s="8">
        <v>67236.10991842096</v>
      </c>
      <c r="D53" s="8">
        <v>68965.916229032329</v>
      </c>
      <c r="E53" s="8">
        <v>68410.942336025793</v>
      </c>
      <c r="F53" s="8">
        <v>70249.405752313134</v>
      </c>
      <c r="G53" s="8">
        <v>72053.380945497993</v>
      </c>
      <c r="H53" s="8">
        <v>69411.879287726115</v>
      </c>
      <c r="I53" s="8">
        <v>66694.2797609954</v>
      </c>
      <c r="J53" s="8">
        <v>64138.680860119282</v>
      </c>
      <c r="K53" s="8">
        <v>65353.906373633865</v>
      </c>
      <c r="L53" s="8">
        <v>62617.5312830904</v>
      </c>
      <c r="M53" s="8">
        <v>70814.468869326476</v>
      </c>
      <c r="N53" s="8">
        <v>53329.529921893416</v>
      </c>
      <c r="O53" s="8">
        <v>62723.064160020505</v>
      </c>
      <c r="P53" s="8">
        <v>62436.135952549164</v>
      </c>
      <c r="Q53" s="8">
        <v>50548.820596446174</v>
      </c>
      <c r="R53" s="8">
        <v>53150.806296825445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23.035811992956013</v>
      </c>
      <c r="E59" s="79">
        <v>23.035965564780007</v>
      </c>
      <c r="F59" s="79">
        <v>23.03588877886801</v>
      </c>
      <c r="G59" s="79">
        <v>23.03565842113202</v>
      </c>
      <c r="H59" s="79">
        <v>23.200088831820729</v>
      </c>
      <c r="I59" s="79">
        <v>23.088371949720003</v>
      </c>
      <c r="J59" s="79">
        <v>23.088410342676013</v>
      </c>
      <c r="K59" s="79">
        <v>16.125079912955997</v>
      </c>
      <c r="L59" s="79">
        <v>15.759271828188002</v>
      </c>
      <c r="M59" s="79">
        <v>21.182710547135855</v>
      </c>
      <c r="N59" s="79">
        <v>20.999300000000012</v>
      </c>
      <c r="O59" s="79">
        <v>22.007976929861108</v>
      </c>
      <c r="P59" s="79">
        <v>28.702169417066834</v>
      </c>
      <c r="Q59" s="79">
        <v>28.151898213551256</v>
      </c>
      <c r="R59" s="79">
        <v>24.850687238155619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23.035811992956013</v>
      </c>
      <c r="E61" s="8">
        <v>23.035965564780007</v>
      </c>
      <c r="F61" s="8">
        <v>23.03588877886801</v>
      </c>
      <c r="G61" s="8">
        <v>23.03565842113202</v>
      </c>
      <c r="H61" s="8">
        <v>23.200088831820729</v>
      </c>
      <c r="I61" s="8">
        <v>23.088371949720003</v>
      </c>
      <c r="J61" s="8">
        <v>23.088410342676013</v>
      </c>
      <c r="K61" s="8">
        <v>16.125079912955997</v>
      </c>
      <c r="L61" s="8">
        <v>15.759271828188002</v>
      </c>
      <c r="M61" s="8">
        <v>21.182710547135855</v>
      </c>
      <c r="N61" s="8">
        <v>20.999300000000012</v>
      </c>
      <c r="O61" s="8">
        <v>22.007976929861108</v>
      </c>
      <c r="P61" s="8">
        <v>28.702169417066834</v>
      </c>
      <c r="Q61" s="8">
        <v>28.151898213551256</v>
      </c>
      <c r="R61" s="8">
        <v>24.850687238155619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804.38399453666659</v>
      </c>
      <c r="D64" s="81">
        <v>846.19873673280006</v>
      </c>
      <c r="E64" s="81">
        <v>846.22746990383996</v>
      </c>
      <c r="F64" s="81">
        <v>846.20502363167998</v>
      </c>
      <c r="G64" s="81">
        <v>846.33250834223998</v>
      </c>
      <c r="H64" s="81">
        <v>1088.4395748514905</v>
      </c>
      <c r="I64" s="81">
        <v>1219.3732046995199</v>
      </c>
      <c r="J64" s="81">
        <v>1350.07808362272</v>
      </c>
      <c r="K64" s="81">
        <v>3557.5101636566401</v>
      </c>
      <c r="L64" s="81">
        <v>3873.28098268656</v>
      </c>
      <c r="M64" s="81">
        <v>4990.7749858402649</v>
      </c>
      <c r="N64" s="81">
        <v>4351.5805904520203</v>
      </c>
      <c r="O64" s="81">
        <v>5514.1560332494701</v>
      </c>
      <c r="P64" s="81">
        <v>7086.8002369230289</v>
      </c>
      <c r="Q64" s="81">
        <v>6719.339653265356</v>
      </c>
      <c r="R64" s="81">
        <v>7535.4654284753906</v>
      </c>
    </row>
    <row r="65" spans="1:18" ht="11.25" customHeight="1" x14ac:dyDescent="0.25">
      <c r="A65" s="71" t="s">
        <v>123</v>
      </c>
      <c r="B65" s="72" t="s">
        <v>122</v>
      </c>
      <c r="C65" s="82">
        <v>804.38399453666659</v>
      </c>
      <c r="D65" s="82">
        <v>803.92294241280001</v>
      </c>
      <c r="E65" s="82">
        <v>803.95079635584</v>
      </c>
      <c r="F65" s="82">
        <v>804.09728746368</v>
      </c>
      <c r="G65" s="82">
        <v>804.05700709823998</v>
      </c>
      <c r="H65" s="82">
        <v>1046.2377392819519</v>
      </c>
      <c r="I65" s="82">
        <v>1177.0927211635199</v>
      </c>
      <c r="J65" s="82">
        <v>1307.7914873587199</v>
      </c>
      <c r="K65" s="82">
        <v>3528.1709951846401</v>
      </c>
      <c r="L65" s="82">
        <v>3843.14150739456</v>
      </c>
      <c r="M65" s="82">
        <v>4954.977539948869</v>
      </c>
      <c r="N65" s="82">
        <v>4319.880294759615</v>
      </c>
      <c r="O65" s="82">
        <v>5484.2557869867605</v>
      </c>
      <c r="P65" s="82">
        <v>7051.9004449484491</v>
      </c>
      <c r="Q65" s="82">
        <v>6688.6396595172218</v>
      </c>
      <c r="R65" s="82">
        <v>7508.36544145077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42.275794320000003</v>
      </c>
      <c r="E68" s="82">
        <v>42.276673548000005</v>
      </c>
      <c r="F68" s="82">
        <v>42.107736167999995</v>
      </c>
      <c r="G68" s="82">
        <v>42.275501243999997</v>
      </c>
      <c r="H68" s="82">
        <v>42.201835569538574</v>
      </c>
      <c r="I68" s="82">
        <v>42.280483535999998</v>
      </c>
      <c r="J68" s="82">
        <v>42.286596263999989</v>
      </c>
      <c r="K68" s="82">
        <v>29.339168471999997</v>
      </c>
      <c r="L68" s="82">
        <v>30.139475292000004</v>
      </c>
      <c r="M68" s="82">
        <v>35.797445891395967</v>
      </c>
      <c r="N68" s="82">
        <v>31.700295692405192</v>
      </c>
      <c r="O68" s="82">
        <v>29.900246262709349</v>
      </c>
      <c r="P68" s="82">
        <v>34.899791974580239</v>
      </c>
      <c r="Q68" s="82">
        <v>30.699993748133995</v>
      </c>
      <c r="R68" s="82">
        <v>27.099987024620731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65974.728230192195</v>
      </c>
      <c r="D2" s="78">
        <v>68042.657696162554</v>
      </c>
      <c r="E2" s="78">
        <v>66144.574054184137</v>
      </c>
      <c r="F2" s="78">
        <v>66815.810572370421</v>
      </c>
      <c r="G2" s="78">
        <v>68470.120579893992</v>
      </c>
      <c r="H2" s="78">
        <v>64193.276886165142</v>
      </c>
      <c r="I2" s="78">
        <v>61908.544325453455</v>
      </c>
      <c r="J2" s="78">
        <v>58579.952996136955</v>
      </c>
      <c r="K2" s="78">
        <v>60213.257143936091</v>
      </c>
      <c r="L2" s="78">
        <v>57240.517279235326</v>
      </c>
      <c r="M2" s="78">
        <v>66376.361077482405</v>
      </c>
      <c r="N2" s="78">
        <v>46914.027773966511</v>
      </c>
      <c r="O2" s="78">
        <v>55921.86467032061</v>
      </c>
      <c r="P2" s="78">
        <v>56134.749784643085</v>
      </c>
      <c r="Q2" s="78">
        <v>43018.674126609047</v>
      </c>
      <c r="R2" s="78">
        <v>45619.466414913593</v>
      </c>
    </row>
    <row r="3" spans="1:18" ht="11.25" customHeight="1" x14ac:dyDescent="0.25">
      <c r="A3" s="53" t="s">
        <v>242</v>
      </c>
      <c r="B3" s="54" t="s">
        <v>241</v>
      </c>
      <c r="C3" s="79">
        <v>5880.3364833425485</v>
      </c>
      <c r="D3" s="79">
        <v>5529.2708136539586</v>
      </c>
      <c r="E3" s="79">
        <v>5297.3075498794997</v>
      </c>
      <c r="F3" s="79">
        <v>4291.9275030465496</v>
      </c>
      <c r="G3" s="79">
        <v>3518.3783426875875</v>
      </c>
      <c r="H3" s="79">
        <v>2404.6868158228153</v>
      </c>
      <c r="I3" s="79">
        <v>2205.0992353640613</v>
      </c>
      <c r="J3" s="79">
        <v>2328.2973100926338</v>
      </c>
      <c r="K3" s="79">
        <v>2562.7943048648021</v>
      </c>
      <c r="L3" s="79">
        <v>2474.1308567348301</v>
      </c>
      <c r="M3" s="79">
        <v>2694.1358722033879</v>
      </c>
      <c r="N3" s="79">
        <v>2476.1208346886824</v>
      </c>
      <c r="O3" s="79">
        <v>2392.6778286218714</v>
      </c>
      <c r="P3" s="79">
        <v>2438.0798246538352</v>
      </c>
      <c r="Q3" s="79">
        <v>2000.2090844538614</v>
      </c>
      <c r="R3" s="79">
        <v>1964.2551424756909</v>
      </c>
    </row>
    <row r="4" spans="1:18" ht="11.25" customHeight="1" x14ac:dyDescent="0.25">
      <c r="A4" s="56" t="s">
        <v>240</v>
      </c>
      <c r="B4" s="57" t="s">
        <v>239</v>
      </c>
      <c r="C4" s="8">
        <v>5880.3364833425485</v>
      </c>
      <c r="D4" s="8">
        <v>5529.2708136539586</v>
      </c>
      <c r="E4" s="8">
        <v>5297.3075498794997</v>
      </c>
      <c r="F4" s="8">
        <v>4291.9275030465496</v>
      </c>
      <c r="G4" s="8">
        <v>3518.3783426875875</v>
      </c>
      <c r="H4" s="8">
        <v>2404.6868158228153</v>
      </c>
      <c r="I4" s="8">
        <v>2205.0992353640613</v>
      </c>
      <c r="J4" s="8">
        <v>2328.2973100926338</v>
      </c>
      <c r="K4" s="8">
        <v>2562.7943048648021</v>
      </c>
      <c r="L4" s="8">
        <v>2474.1308567348301</v>
      </c>
      <c r="M4" s="8">
        <v>2694.1358722033879</v>
      </c>
      <c r="N4" s="8">
        <v>2476.1208346886824</v>
      </c>
      <c r="O4" s="8">
        <v>2392.6778286218714</v>
      </c>
      <c r="P4" s="8">
        <v>2438.0798246538352</v>
      </c>
      <c r="Q4" s="8">
        <v>2000.2090844538614</v>
      </c>
      <c r="R4" s="8">
        <v>1964.2551424756909</v>
      </c>
    </row>
    <row r="5" spans="1:18" ht="11.25" customHeight="1" x14ac:dyDescent="0.25">
      <c r="A5" s="59" t="s">
        <v>238</v>
      </c>
      <c r="B5" s="60" t="s">
        <v>237</v>
      </c>
      <c r="C5" s="9">
        <v>4167.770610548584</v>
      </c>
      <c r="D5" s="9">
        <v>4137.9305119009696</v>
      </c>
      <c r="E5" s="9">
        <v>3735.4126876388996</v>
      </c>
      <c r="F5" s="9">
        <v>3006.7879075239912</v>
      </c>
      <c r="G5" s="9">
        <v>2562.6644311667301</v>
      </c>
      <c r="H5" s="9">
        <v>1632.8003024018251</v>
      </c>
      <c r="I5" s="9">
        <v>1466.6202635817231</v>
      </c>
      <c r="J5" s="9">
        <v>1671.8025002949603</v>
      </c>
      <c r="K5" s="9">
        <v>1761.7532201953861</v>
      </c>
      <c r="L5" s="9">
        <v>1747.5963905721405</v>
      </c>
      <c r="M5" s="9">
        <v>1849.5606431058793</v>
      </c>
      <c r="N5" s="9">
        <v>1766.3699529411508</v>
      </c>
      <c r="O5" s="9">
        <v>1719.2459174683192</v>
      </c>
      <c r="P5" s="9">
        <v>1636.530908176961</v>
      </c>
      <c r="Q5" s="9">
        <v>1357.3939400993643</v>
      </c>
      <c r="R5" s="9">
        <v>1374.1396385500532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4167.770610548584</v>
      </c>
      <c r="D8" s="10">
        <v>4137.9305119009696</v>
      </c>
      <c r="E8" s="10">
        <v>3735.4126876388996</v>
      </c>
      <c r="F8" s="10">
        <v>3006.7879075239912</v>
      </c>
      <c r="G8" s="10">
        <v>2562.6644311667301</v>
      </c>
      <c r="H8" s="10">
        <v>1632.8003024018251</v>
      </c>
      <c r="I8" s="10">
        <v>1466.6202635817231</v>
      </c>
      <c r="J8" s="10">
        <v>1671.8025002949603</v>
      </c>
      <c r="K8" s="10">
        <v>1761.7532201953861</v>
      </c>
      <c r="L8" s="10">
        <v>1747.5963905721405</v>
      </c>
      <c r="M8" s="10">
        <v>1849.5606431058793</v>
      </c>
      <c r="N8" s="10">
        <v>1766.3699529411508</v>
      </c>
      <c r="O8" s="10">
        <v>1719.2459174683192</v>
      </c>
      <c r="P8" s="10">
        <v>1636.530908176961</v>
      </c>
      <c r="Q8" s="10">
        <v>1357.3939400993643</v>
      </c>
      <c r="R8" s="10">
        <v>1374.1396385500532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1331.5090329431173</v>
      </c>
      <c r="D10" s="9">
        <v>1199.0834387421271</v>
      </c>
      <c r="E10" s="9">
        <v>1051.8414497821329</v>
      </c>
      <c r="F10" s="9">
        <v>915.42746326219708</v>
      </c>
      <c r="G10" s="9">
        <v>810.16436143885539</v>
      </c>
      <c r="H10" s="9">
        <v>676.04387816474673</v>
      </c>
      <c r="I10" s="9">
        <v>676.57285541385079</v>
      </c>
      <c r="J10" s="9">
        <v>614.67310759268832</v>
      </c>
      <c r="K10" s="9">
        <v>767.4622609377185</v>
      </c>
      <c r="L10" s="9">
        <v>698.84034944941084</v>
      </c>
      <c r="M10" s="9">
        <v>816.54712972952086</v>
      </c>
      <c r="N10" s="9">
        <v>685.40668931761309</v>
      </c>
      <c r="O10" s="9">
        <v>654.06422332028535</v>
      </c>
      <c r="P10" s="9">
        <v>785.00898442081473</v>
      </c>
      <c r="Q10" s="9">
        <v>626.75825746991279</v>
      </c>
      <c r="R10" s="9">
        <v>582.03515410968362</v>
      </c>
    </row>
    <row r="11" spans="1:18" ht="11.25" customHeight="1" x14ac:dyDescent="0.25">
      <c r="A11" s="59" t="s">
        <v>226</v>
      </c>
      <c r="B11" s="60" t="s">
        <v>225</v>
      </c>
      <c r="C11" s="9">
        <v>381.05683985084693</v>
      </c>
      <c r="D11" s="9">
        <v>192.25686301086205</v>
      </c>
      <c r="E11" s="9">
        <v>510.05341245846773</v>
      </c>
      <c r="F11" s="9">
        <v>369.71213226036161</v>
      </c>
      <c r="G11" s="9">
        <v>145.54955008200213</v>
      </c>
      <c r="H11" s="9">
        <v>95.842635256243952</v>
      </c>
      <c r="I11" s="9">
        <v>61.906116368487332</v>
      </c>
      <c r="J11" s="9">
        <v>41.821702204985478</v>
      </c>
      <c r="K11" s="9">
        <v>33.578823731697362</v>
      </c>
      <c r="L11" s="9">
        <v>27.69411671327855</v>
      </c>
      <c r="M11" s="9">
        <v>28.028099367987615</v>
      </c>
      <c r="N11" s="9">
        <v>24.344192429918849</v>
      </c>
      <c r="O11" s="9">
        <v>19.367687833266583</v>
      </c>
      <c r="P11" s="9">
        <v>16.539932056059349</v>
      </c>
      <c r="Q11" s="9">
        <v>16.056886884584156</v>
      </c>
      <c r="R11" s="9">
        <v>8.0803498159542571</v>
      </c>
    </row>
    <row r="12" spans="1:18" ht="11.25" customHeight="1" x14ac:dyDescent="0.25">
      <c r="A12" s="61" t="s">
        <v>224</v>
      </c>
      <c r="B12" s="62" t="s">
        <v>223</v>
      </c>
      <c r="C12" s="10">
        <v>381.05683985084693</v>
      </c>
      <c r="D12" s="10">
        <v>192.25686301086205</v>
      </c>
      <c r="E12" s="10">
        <v>510.05341245846773</v>
      </c>
      <c r="F12" s="10">
        <v>369.71213226036161</v>
      </c>
      <c r="G12" s="10">
        <v>145.54955008200213</v>
      </c>
      <c r="H12" s="10">
        <v>95.842635256243952</v>
      </c>
      <c r="I12" s="10">
        <v>61.906116368487332</v>
      </c>
      <c r="J12" s="10">
        <v>41.821702204985478</v>
      </c>
      <c r="K12" s="10">
        <v>33.578823731697362</v>
      </c>
      <c r="L12" s="10">
        <v>27.69411671327855</v>
      </c>
      <c r="M12" s="10">
        <v>28.028099367987615</v>
      </c>
      <c r="N12" s="10">
        <v>24.344192429918849</v>
      </c>
      <c r="O12" s="10">
        <v>19.367687833266583</v>
      </c>
      <c r="P12" s="10">
        <v>16.539932056059349</v>
      </c>
      <c r="Q12" s="10">
        <v>16.056886884584156</v>
      </c>
      <c r="R12" s="10">
        <v>8.0803498159542571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7098.5785244655599</v>
      </c>
      <c r="D21" s="79">
        <v>7696.5611556498607</v>
      </c>
      <c r="E21" s="79">
        <v>6643.7513117992276</v>
      </c>
      <c r="F21" s="79">
        <v>6561.6459823203522</v>
      </c>
      <c r="G21" s="79">
        <v>7240.6449486488782</v>
      </c>
      <c r="H21" s="79">
        <v>6845.0004991799378</v>
      </c>
      <c r="I21" s="79">
        <v>7150.5554259724895</v>
      </c>
      <c r="J21" s="79">
        <v>6366.5342789389779</v>
      </c>
      <c r="K21" s="79">
        <v>6555.0940149282051</v>
      </c>
      <c r="L21" s="79">
        <v>6442.9604700246327</v>
      </c>
      <c r="M21" s="79">
        <v>7366.9839730921067</v>
      </c>
      <c r="N21" s="79">
        <v>5460.2698881385395</v>
      </c>
      <c r="O21" s="79">
        <v>5684.1328898113779</v>
      </c>
      <c r="P21" s="79">
        <v>5986.2460935478757</v>
      </c>
      <c r="Q21" s="79">
        <v>5117.2613298237648</v>
      </c>
      <c r="R21" s="79">
        <v>5099.6428698630625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7098.5785244655599</v>
      </c>
      <c r="D30" s="8">
        <v>7696.5611556498607</v>
      </c>
      <c r="E30" s="8">
        <v>6643.7513117992276</v>
      </c>
      <c r="F30" s="8">
        <v>6561.6459823203522</v>
      </c>
      <c r="G30" s="8">
        <v>7240.6449486488782</v>
      </c>
      <c r="H30" s="8">
        <v>6845.0004991799378</v>
      </c>
      <c r="I30" s="8">
        <v>7150.5554259724895</v>
      </c>
      <c r="J30" s="8">
        <v>6366.5342789389779</v>
      </c>
      <c r="K30" s="8">
        <v>6555.0940149282051</v>
      </c>
      <c r="L30" s="8">
        <v>6442.9604700246327</v>
      </c>
      <c r="M30" s="8">
        <v>7366.9839730921067</v>
      </c>
      <c r="N30" s="8">
        <v>5460.2698881385395</v>
      </c>
      <c r="O30" s="8">
        <v>5684.1328898113779</v>
      </c>
      <c r="P30" s="8">
        <v>5986.2460935478757</v>
      </c>
      <c r="Q30" s="8">
        <v>5117.2613298237648</v>
      </c>
      <c r="R30" s="8">
        <v>5099.6428698630625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200.48503236163978</v>
      </c>
      <c r="D34" s="9">
        <v>208.32732848922387</v>
      </c>
      <c r="E34" s="9">
        <v>205.80198343475007</v>
      </c>
      <c r="F34" s="9">
        <v>212.21111882574925</v>
      </c>
      <c r="G34" s="9">
        <v>220.98824186638899</v>
      </c>
      <c r="H34" s="9">
        <v>210.55007659494098</v>
      </c>
      <c r="I34" s="9">
        <v>208.28778614578383</v>
      </c>
      <c r="J34" s="9">
        <v>201.08148689366763</v>
      </c>
      <c r="K34" s="9">
        <v>216.85214222702189</v>
      </c>
      <c r="L34" s="9">
        <v>178.61005088457523</v>
      </c>
      <c r="M34" s="9">
        <v>200.99659130041772</v>
      </c>
      <c r="N34" s="9">
        <v>144.1813167461857</v>
      </c>
      <c r="O34" s="9">
        <v>144.86945464476489</v>
      </c>
      <c r="P34" s="9">
        <v>145.06942420530527</v>
      </c>
      <c r="Q34" s="9">
        <v>114.91085834723278</v>
      </c>
      <c r="R34" s="9">
        <v>112.19506180180616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6495.9596745996314</v>
      </c>
      <c r="D38" s="9">
        <v>6951.5152875197055</v>
      </c>
      <c r="E38" s="9">
        <v>5885.2026549791544</v>
      </c>
      <c r="F38" s="9">
        <v>5894.3987801318572</v>
      </c>
      <c r="G38" s="9">
        <v>6586.049951371775</v>
      </c>
      <c r="H38" s="9">
        <v>6255.4975578953254</v>
      </c>
      <c r="I38" s="9">
        <v>6484.298967251897</v>
      </c>
      <c r="J38" s="9">
        <v>5706.8369191182255</v>
      </c>
      <c r="K38" s="9">
        <v>5901.896676827344</v>
      </c>
      <c r="L38" s="9">
        <v>5919.9809715784559</v>
      </c>
      <c r="M38" s="9">
        <v>6726.2008258951264</v>
      </c>
      <c r="N38" s="9">
        <v>4960.1583840751446</v>
      </c>
      <c r="O38" s="9">
        <v>5170.2016381090662</v>
      </c>
      <c r="P38" s="9">
        <v>5495.1686973591522</v>
      </c>
      <c r="Q38" s="9">
        <v>4663.116811600039</v>
      </c>
      <c r="R38" s="9">
        <v>4657.4591290683065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6495.9596745996314</v>
      </c>
      <c r="D41" s="10">
        <v>6951.5152875197055</v>
      </c>
      <c r="E41" s="10">
        <v>5885.2026549791544</v>
      </c>
      <c r="F41" s="10">
        <v>5894.3987801318572</v>
      </c>
      <c r="G41" s="10">
        <v>6586.049951371775</v>
      </c>
      <c r="H41" s="10">
        <v>6255.4975578953254</v>
      </c>
      <c r="I41" s="10">
        <v>6484.298967251897</v>
      </c>
      <c r="J41" s="10">
        <v>5706.8369191182255</v>
      </c>
      <c r="K41" s="10">
        <v>5901.896676827344</v>
      </c>
      <c r="L41" s="10">
        <v>5919.9809715784559</v>
      </c>
      <c r="M41" s="10">
        <v>6726.2008258951264</v>
      </c>
      <c r="N41" s="10">
        <v>4960.1583840751446</v>
      </c>
      <c r="O41" s="10">
        <v>5170.2016381090662</v>
      </c>
      <c r="P41" s="10">
        <v>5495.1686973591522</v>
      </c>
      <c r="Q41" s="10">
        <v>4663.116811600039</v>
      </c>
      <c r="R41" s="10">
        <v>4657.4591290683065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394.29649133471003</v>
      </c>
      <c r="D43" s="9">
        <v>521.02634778055995</v>
      </c>
      <c r="E43" s="9">
        <v>542.34736819299633</v>
      </c>
      <c r="F43" s="9">
        <v>439.36133909667683</v>
      </c>
      <c r="G43" s="9">
        <v>433.60675541071373</v>
      </c>
      <c r="H43" s="9">
        <v>378.9528646896714</v>
      </c>
      <c r="I43" s="9">
        <v>457.96867257480869</v>
      </c>
      <c r="J43" s="9">
        <v>458.61587292708464</v>
      </c>
      <c r="K43" s="9">
        <v>436.3451958738392</v>
      </c>
      <c r="L43" s="9">
        <v>344.36944756160091</v>
      </c>
      <c r="M43" s="9">
        <v>439.78655589656182</v>
      </c>
      <c r="N43" s="9">
        <v>355.93018731720923</v>
      </c>
      <c r="O43" s="9">
        <v>369.0617970575467</v>
      </c>
      <c r="P43" s="9">
        <v>346.00797198341809</v>
      </c>
      <c r="Q43" s="9">
        <v>339.23365987649294</v>
      </c>
      <c r="R43" s="9">
        <v>329.98867899294993</v>
      </c>
    </row>
    <row r="44" spans="1:18" ht="11.25" customHeight="1" x14ac:dyDescent="0.25">
      <c r="A44" s="59" t="s">
        <v>161</v>
      </c>
      <c r="B44" s="60" t="s">
        <v>160</v>
      </c>
      <c r="C44" s="9">
        <v>7.837326169578219</v>
      </c>
      <c r="D44" s="9">
        <v>15.692191860371221</v>
      </c>
      <c r="E44" s="9">
        <v>10.399305192326944</v>
      </c>
      <c r="F44" s="9">
        <v>15.67474426606851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52995.813222384088</v>
      </c>
      <c r="D52" s="79">
        <v>54795.202490137344</v>
      </c>
      <c r="E52" s="79">
        <v>54182.014594403263</v>
      </c>
      <c r="F52" s="79">
        <v>55940.736635317298</v>
      </c>
      <c r="G52" s="79">
        <v>57689.596794670484</v>
      </c>
      <c r="H52" s="79">
        <v>54922.18351677883</v>
      </c>
      <c r="I52" s="79">
        <v>52531.659539479537</v>
      </c>
      <c r="J52" s="79">
        <v>49864.067858461116</v>
      </c>
      <c r="K52" s="79">
        <v>51080.827515037978</v>
      </c>
      <c r="L52" s="79">
        <v>48309.316819347543</v>
      </c>
      <c r="M52" s="79">
        <v>56296.036841475499</v>
      </c>
      <c r="N52" s="79">
        <v>38959.350690584404</v>
      </c>
      <c r="O52" s="79">
        <v>47825.485731713736</v>
      </c>
      <c r="P52" s="79">
        <v>47684.9035958963</v>
      </c>
      <c r="Q52" s="79">
        <v>35877.067038185232</v>
      </c>
      <c r="R52" s="79">
        <v>38534.042825429169</v>
      </c>
    </row>
    <row r="53" spans="1:18" ht="11.25" customHeight="1" x14ac:dyDescent="0.25">
      <c r="A53" s="56" t="s">
        <v>143</v>
      </c>
      <c r="B53" s="57" t="s">
        <v>142</v>
      </c>
      <c r="C53" s="8">
        <v>52995.813222384088</v>
      </c>
      <c r="D53" s="8">
        <v>54795.202490137344</v>
      </c>
      <c r="E53" s="8">
        <v>54182.014594403263</v>
      </c>
      <c r="F53" s="8">
        <v>55940.736635317298</v>
      </c>
      <c r="G53" s="8">
        <v>57689.596794670484</v>
      </c>
      <c r="H53" s="8">
        <v>54922.18351677883</v>
      </c>
      <c r="I53" s="8">
        <v>52531.659539479537</v>
      </c>
      <c r="J53" s="8">
        <v>49864.067858461116</v>
      </c>
      <c r="K53" s="8">
        <v>51080.827515037978</v>
      </c>
      <c r="L53" s="8">
        <v>48309.316819347543</v>
      </c>
      <c r="M53" s="8">
        <v>56296.036841475499</v>
      </c>
      <c r="N53" s="8">
        <v>38959.350690584404</v>
      </c>
      <c r="O53" s="8">
        <v>47825.485731713736</v>
      </c>
      <c r="P53" s="8">
        <v>47684.9035958963</v>
      </c>
      <c r="Q53" s="8">
        <v>35877.067038185232</v>
      </c>
      <c r="R53" s="8">
        <v>38534.042825429169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21.623236721394051</v>
      </c>
      <c r="E59" s="79">
        <v>21.500598102143162</v>
      </c>
      <c r="F59" s="79">
        <v>21.500451686230182</v>
      </c>
      <c r="G59" s="79">
        <v>21.500493887044705</v>
      </c>
      <c r="H59" s="79">
        <v>21.406054383558807</v>
      </c>
      <c r="I59" s="79">
        <v>21.230124637369364</v>
      </c>
      <c r="J59" s="79">
        <v>21.053548644225501</v>
      </c>
      <c r="K59" s="79">
        <v>14.541309105097877</v>
      </c>
      <c r="L59" s="79">
        <v>14.109133128324231</v>
      </c>
      <c r="M59" s="79">
        <v>19.204390711406027</v>
      </c>
      <c r="N59" s="79">
        <v>18.28636055488154</v>
      </c>
      <c r="O59" s="79">
        <v>19.56822017362617</v>
      </c>
      <c r="P59" s="79">
        <v>25.520270545071369</v>
      </c>
      <c r="Q59" s="79">
        <v>24.136674146191929</v>
      </c>
      <c r="R59" s="79">
        <v>21.525577145669107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21.623236721394051</v>
      </c>
      <c r="E61" s="8">
        <v>21.500598102143162</v>
      </c>
      <c r="F61" s="8">
        <v>21.500451686230182</v>
      </c>
      <c r="G61" s="8">
        <v>21.500493887044705</v>
      </c>
      <c r="H61" s="8">
        <v>21.406054383558807</v>
      </c>
      <c r="I61" s="8">
        <v>21.230124637369364</v>
      </c>
      <c r="J61" s="8">
        <v>21.053548644225501</v>
      </c>
      <c r="K61" s="8">
        <v>14.541309105097877</v>
      </c>
      <c r="L61" s="8">
        <v>14.109133128324231</v>
      </c>
      <c r="M61" s="8">
        <v>19.204390711406027</v>
      </c>
      <c r="N61" s="8">
        <v>18.28636055488154</v>
      </c>
      <c r="O61" s="8">
        <v>19.56822017362617</v>
      </c>
      <c r="P61" s="8">
        <v>25.520270545071369</v>
      </c>
      <c r="Q61" s="8">
        <v>24.136674146191929</v>
      </c>
      <c r="R61" s="8">
        <v>21.525577145669107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755.14722653666661</v>
      </c>
      <c r="D64" s="81">
        <v>794.30912195815108</v>
      </c>
      <c r="E64" s="81">
        <v>789.82566119188709</v>
      </c>
      <c r="F64" s="81">
        <v>789.80196518088303</v>
      </c>
      <c r="G64" s="81">
        <v>789.93040222052934</v>
      </c>
      <c r="H64" s="81">
        <v>1004.2718759133356</v>
      </c>
      <c r="I64" s="81">
        <v>1121.2330246417941</v>
      </c>
      <c r="J64" s="81">
        <v>1231.0910186187925</v>
      </c>
      <c r="K64" s="81">
        <v>3208.0991358495166</v>
      </c>
      <c r="L64" s="81">
        <v>3467.7133324385759</v>
      </c>
      <c r="M64" s="81">
        <v>4524.6708426437726</v>
      </c>
      <c r="N64" s="81">
        <v>3789.3916302271923</v>
      </c>
      <c r="O64" s="81">
        <v>4902.868613241304</v>
      </c>
      <c r="P64" s="81">
        <v>6301.1633969943296</v>
      </c>
      <c r="Q64" s="81">
        <v>5760.9796134593735</v>
      </c>
      <c r="R64" s="81">
        <v>6527.1934274767436</v>
      </c>
    </row>
    <row r="65" spans="1:18" ht="11.25" customHeight="1" x14ac:dyDescent="0.25">
      <c r="A65" s="71" t="s">
        <v>123</v>
      </c>
      <c r="B65" s="72" t="s">
        <v>122</v>
      </c>
      <c r="C65" s="82">
        <v>755.14722653666661</v>
      </c>
      <c r="D65" s="82">
        <v>754.62571472918705</v>
      </c>
      <c r="E65" s="82">
        <v>750.3667652973387</v>
      </c>
      <c r="F65" s="82">
        <v>750.50088347366795</v>
      </c>
      <c r="G65" s="82">
        <v>750.47226564586379</v>
      </c>
      <c r="H65" s="82">
        <v>965.33345658933285</v>
      </c>
      <c r="I65" s="82">
        <v>1082.3554486415335</v>
      </c>
      <c r="J65" s="82">
        <v>1192.5312867780399</v>
      </c>
      <c r="K65" s="82">
        <v>3181.6415976580247</v>
      </c>
      <c r="L65" s="82">
        <v>3440.7297335801532</v>
      </c>
      <c r="M65" s="82">
        <v>4492.216632601152</v>
      </c>
      <c r="N65" s="82">
        <v>3761.7867559348265</v>
      </c>
      <c r="O65" s="82">
        <v>4876.283043655375</v>
      </c>
      <c r="P65" s="82">
        <v>6270.1325672261655</v>
      </c>
      <c r="Q65" s="82">
        <v>5734.6582712973677</v>
      </c>
      <c r="R65" s="82">
        <v>6503.7195148338187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39.683407228963986</v>
      </c>
      <c r="E68" s="82">
        <v>39.458895894548334</v>
      </c>
      <c r="F68" s="82">
        <v>39.301081707215097</v>
      </c>
      <c r="G68" s="82">
        <v>39.458136574665588</v>
      </c>
      <c r="H68" s="82">
        <v>38.938419324002773</v>
      </c>
      <c r="I68" s="82">
        <v>38.877576000260561</v>
      </c>
      <c r="J68" s="82">
        <v>38.559731840752697</v>
      </c>
      <c r="K68" s="82">
        <v>26.45753819149202</v>
      </c>
      <c r="L68" s="82">
        <v>26.983598858422706</v>
      </c>
      <c r="M68" s="82">
        <v>32.45421004262073</v>
      </c>
      <c r="N68" s="82">
        <v>27.604874292365892</v>
      </c>
      <c r="O68" s="82">
        <v>26.585569585928866</v>
      </c>
      <c r="P68" s="82">
        <v>31.030829768163798</v>
      </c>
      <c r="Q68" s="82">
        <v>26.321342162005699</v>
      </c>
      <c r="R68" s="82">
        <v>23.473912642924564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13768.610175041584</v>
      </c>
      <c r="D2" s="78">
        <v>13723.409314326022</v>
      </c>
      <c r="E2" s="78">
        <v>13540.539092803014</v>
      </c>
      <c r="F2" s="78">
        <v>13495.334737240473</v>
      </c>
      <c r="G2" s="78">
        <v>13554.042985478358</v>
      </c>
      <c r="H2" s="78">
        <v>13564.793268547433</v>
      </c>
      <c r="I2" s="78">
        <v>13374.618228692781</v>
      </c>
      <c r="J2" s="78">
        <v>13392.166022130103</v>
      </c>
      <c r="K2" s="78">
        <v>13407.395649660524</v>
      </c>
      <c r="L2" s="78">
        <v>13541.967606045195</v>
      </c>
      <c r="M2" s="78">
        <v>13723.502442959683</v>
      </c>
      <c r="N2" s="78">
        <v>13600.341445771439</v>
      </c>
      <c r="O2" s="78">
        <v>13605.943725338506</v>
      </c>
      <c r="P2" s="78">
        <v>13502.730405569091</v>
      </c>
      <c r="Q2" s="78">
        <v>13520.24355092016</v>
      </c>
      <c r="R2" s="78">
        <v>13123.243446004046</v>
      </c>
    </row>
    <row r="3" spans="1:18" ht="11.25" customHeight="1" x14ac:dyDescent="0.25">
      <c r="A3" s="53" t="s">
        <v>242</v>
      </c>
      <c r="B3" s="54" t="s">
        <v>241</v>
      </c>
      <c r="C3" s="79">
        <v>377.77811471502258</v>
      </c>
      <c r="D3" s="79">
        <v>345.61352575932551</v>
      </c>
      <c r="E3" s="79">
        <v>341.79192646857962</v>
      </c>
      <c r="F3" s="79">
        <v>274.67078296493781</v>
      </c>
      <c r="G3" s="79">
        <v>239.91967592975288</v>
      </c>
      <c r="H3" s="79">
        <v>196.71423762707335</v>
      </c>
      <c r="I3" s="79">
        <v>188.39046846612251</v>
      </c>
      <c r="J3" s="79">
        <v>215.29272833075007</v>
      </c>
      <c r="K3" s="79">
        <v>241.26310933696976</v>
      </c>
      <c r="L3" s="79">
        <v>247.21179581955406</v>
      </c>
      <c r="M3" s="79">
        <v>237.13144600272386</v>
      </c>
      <c r="N3" s="79">
        <v>310.05368537955115</v>
      </c>
      <c r="O3" s="79">
        <v>250.97844356877621</v>
      </c>
      <c r="P3" s="79">
        <v>259.0971074021146</v>
      </c>
      <c r="Q3" s="79">
        <v>279.01775865972928</v>
      </c>
      <c r="R3" s="79">
        <v>272.5697447493306</v>
      </c>
    </row>
    <row r="4" spans="1:18" ht="11.25" customHeight="1" x14ac:dyDescent="0.25">
      <c r="A4" s="56" t="s">
        <v>240</v>
      </c>
      <c r="B4" s="57" t="s">
        <v>239</v>
      </c>
      <c r="C4" s="8">
        <v>377.77811471502258</v>
      </c>
      <c r="D4" s="8">
        <v>345.61352575932551</v>
      </c>
      <c r="E4" s="8">
        <v>341.79192646857962</v>
      </c>
      <c r="F4" s="8">
        <v>274.67078296493781</v>
      </c>
      <c r="G4" s="8">
        <v>239.91967592975288</v>
      </c>
      <c r="H4" s="8">
        <v>196.71423762707335</v>
      </c>
      <c r="I4" s="8">
        <v>188.39046846612251</v>
      </c>
      <c r="J4" s="8">
        <v>215.29272833075007</v>
      </c>
      <c r="K4" s="8">
        <v>241.26310933696976</v>
      </c>
      <c r="L4" s="8">
        <v>247.21179581955406</v>
      </c>
      <c r="M4" s="8">
        <v>237.13144600272386</v>
      </c>
      <c r="N4" s="8">
        <v>310.05368537955115</v>
      </c>
      <c r="O4" s="8">
        <v>250.97844356877621</v>
      </c>
      <c r="P4" s="8">
        <v>259.0971074021146</v>
      </c>
      <c r="Q4" s="8">
        <v>279.01775865972928</v>
      </c>
      <c r="R4" s="8">
        <v>272.5697447493306</v>
      </c>
    </row>
    <row r="5" spans="1:18" ht="11.25" customHeight="1" x14ac:dyDescent="0.25">
      <c r="A5" s="59" t="s">
        <v>238</v>
      </c>
      <c r="B5" s="60" t="s">
        <v>237</v>
      </c>
      <c r="C5" s="9">
        <v>267.75551505901871</v>
      </c>
      <c r="D5" s="9">
        <v>258.64617627945455</v>
      </c>
      <c r="E5" s="9">
        <v>241.01562664458032</v>
      </c>
      <c r="F5" s="9">
        <v>192.42561487417657</v>
      </c>
      <c r="G5" s="9">
        <v>174.74914860139026</v>
      </c>
      <c r="H5" s="9">
        <v>133.5704361045145</v>
      </c>
      <c r="I5" s="9">
        <v>125.29924916166067</v>
      </c>
      <c r="J5" s="9">
        <v>154.58804163818385</v>
      </c>
      <c r="K5" s="9">
        <v>165.85258480632567</v>
      </c>
      <c r="L5" s="9">
        <v>174.61745845216342</v>
      </c>
      <c r="M5" s="9">
        <v>162.79393860367065</v>
      </c>
      <c r="N5" s="9">
        <v>221.18044724661647</v>
      </c>
      <c r="O5" s="9">
        <v>180.33922466139208</v>
      </c>
      <c r="P5" s="9">
        <v>173.9157267104697</v>
      </c>
      <c r="Q5" s="9">
        <v>189.34871245634511</v>
      </c>
      <c r="R5" s="9">
        <v>190.68240292727685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267.75551505901871</v>
      </c>
      <c r="D8" s="10">
        <v>258.64617627945455</v>
      </c>
      <c r="E8" s="10">
        <v>241.01562664458032</v>
      </c>
      <c r="F8" s="10">
        <v>192.42561487417657</v>
      </c>
      <c r="G8" s="10">
        <v>174.74914860139026</v>
      </c>
      <c r="H8" s="10">
        <v>133.5704361045145</v>
      </c>
      <c r="I8" s="10">
        <v>125.29924916166067</v>
      </c>
      <c r="J8" s="10">
        <v>154.58804163818385</v>
      </c>
      <c r="K8" s="10">
        <v>165.85258480632567</v>
      </c>
      <c r="L8" s="10">
        <v>174.61745845216342</v>
      </c>
      <c r="M8" s="10">
        <v>162.79393860367065</v>
      </c>
      <c r="N8" s="10">
        <v>221.18044724661647</v>
      </c>
      <c r="O8" s="10">
        <v>180.33922466139208</v>
      </c>
      <c r="P8" s="10">
        <v>173.9157267104697</v>
      </c>
      <c r="Q8" s="10">
        <v>189.34871245634511</v>
      </c>
      <c r="R8" s="10">
        <v>190.68240292727685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85.541868839680049</v>
      </c>
      <c r="D10" s="9">
        <v>74.950109862573029</v>
      </c>
      <c r="E10" s="9">
        <v>67.866725138267057</v>
      </c>
      <c r="F10" s="9">
        <v>58.584675044802921</v>
      </c>
      <c r="G10" s="9">
        <v>55.245443245244743</v>
      </c>
      <c r="H10" s="9">
        <v>55.303441271674984</v>
      </c>
      <c r="I10" s="9">
        <v>57.802331586149208</v>
      </c>
      <c r="J10" s="9">
        <v>56.837522335111686</v>
      </c>
      <c r="K10" s="9">
        <v>72.249392399981474</v>
      </c>
      <c r="L10" s="9">
        <v>69.827178828589197</v>
      </c>
      <c r="M10" s="9">
        <v>71.870540606319295</v>
      </c>
      <c r="N10" s="9">
        <v>85.82491897389238</v>
      </c>
      <c r="O10" s="9">
        <v>68.607657411819588</v>
      </c>
      <c r="P10" s="9">
        <v>83.423666071714067</v>
      </c>
      <c r="Q10" s="9">
        <v>87.429202066883448</v>
      </c>
      <c r="R10" s="9">
        <v>80.766072573882582</v>
      </c>
    </row>
    <row r="11" spans="1:18" ht="11.25" customHeight="1" x14ac:dyDescent="0.25">
      <c r="A11" s="59" t="s">
        <v>226</v>
      </c>
      <c r="B11" s="60" t="s">
        <v>225</v>
      </c>
      <c r="C11" s="9">
        <v>24.480730816323835</v>
      </c>
      <c r="D11" s="9">
        <v>12.017239617297962</v>
      </c>
      <c r="E11" s="9">
        <v>32.909574685732252</v>
      </c>
      <c r="F11" s="9">
        <v>23.660493045958326</v>
      </c>
      <c r="G11" s="9">
        <v>9.925084083117893</v>
      </c>
      <c r="H11" s="9">
        <v>7.8403602508838643</v>
      </c>
      <c r="I11" s="9">
        <v>5.2888877183126617</v>
      </c>
      <c r="J11" s="9">
        <v>3.86716435745452</v>
      </c>
      <c r="K11" s="9">
        <v>3.1611321306626343</v>
      </c>
      <c r="L11" s="9">
        <v>2.7671585388014441</v>
      </c>
      <c r="M11" s="9">
        <v>2.4669667927338974</v>
      </c>
      <c r="N11" s="9">
        <v>3.0483191590422947</v>
      </c>
      <c r="O11" s="9">
        <v>2.0315614955645427</v>
      </c>
      <c r="P11" s="9">
        <v>1.7577146199308493</v>
      </c>
      <c r="Q11" s="9">
        <v>2.2398441365007296</v>
      </c>
      <c r="R11" s="9">
        <v>1.1212692481711088</v>
      </c>
    </row>
    <row r="12" spans="1:18" ht="11.25" customHeight="1" x14ac:dyDescent="0.25">
      <c r="A12" s="61" t="s">
        <v>224</v>
      </c>
      <c r="B12" s="62" t="s">
        <v>223</v>
      </c>
      <c r="C12" s="10">
        <v>24.480730816323835</v>
      </c>
      <c r="D12" s="10">
        <v>12.017239617297962</v>
      </c>
      <c r="E12" s="10">
        <v>32.909574685732252</v>
      </c>
      <c r="F12" s="10">
        <v>23.660493045958326</v>
      </c>
      <c r="G12" s="10">
        <v>9.925084083117893</v>
      </c>
      <c r="H12" s="10">
        <v>7.8403602508838643</v>
      </c>
      <c r="I12" s="10">
        <v>5.2888877183126617</v>
      </c>
      <c r="J12" s="10">
        <v>3.86716435745452</v>
      </c>
      <c r="K12" s="10">
        <v>3.1611321306626343</v>
      </c>
      <c r="L12" s="10">
        <v>2.7671585388014441</v>
      </c>
      <c r="M12" s="10">
        <v>2.4669667927338974</v>
      </c>
      <c r="N12" s="10">
        <v>3.0483191590422947</v>
      </c>
      <c r="O12" s="10">
        <v>2.0315614955645427</v>
      </c>
      <c r="P12" s="10">
        <v>1.7577146199308493</v>
      </c>
      <c r="Q12" s="10">
        <v>2.2398441365007296</v>
      </c>
      <c r="R12" s="10">
        <v>1.1212692481711088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1748.1575021382785</v>
      </c>
      <c r="D21" s="79">
        <v>1798.8821244748676</v>
      </c>
      <c r="E21" s="79">
        <v>1646.7032543978482</v>
      </c>
      <c r="F21" s="79">
        <v>1611.9306447115443</v>
      </c>
      <c r="G21" s="79">
        <v>1684.6388342182761</v>
      </c>
      <c r="H21" s="79">
        <v>1678.0975353076858</v>
      </c>
      <c r="I21" s="79">
        <v>1790.9748008864769</v>
      </c>
      <c r="J21" s="79">
        <v>1722.1326754085781</v>
      </c>
      <c r="K21" s="79">
        <v>1751.6863690621415</v>
      </c>
      <c r="L21" s="79">
        <v>1882.1805892111661</v>
      </c>
      <c r="M21" s="79">
        <v>1917.5879883001876</v>
      </c>
      <c r="N21" s="79">
        <v>1868.3572400972025</v>
      </c>
      <c r="O21" s="79">
        <v>1679.0715980443422</v>
      </c>
      <c r="P21" s="79">
        <v>1726.7802443501951</v>
      </c>
      <c r="Q21" s="79">
        <v>1809.0444004985306</v>
      </c>
      <c r="R21" s="79">
        <v>1641.1352190286264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1748.1575021382785</v>
      </c>
      <c r="D30" s="8">
        <v>1798.8821244748676</v>
      </c>
      <c r="E30" s="8">
        <v>1646.7032543978482</v>
      </c>
      <c r="F30" s="8">
        <v>1611.9306447115443</v>
      </c>
      <c r="G30" s="8">
        <v>1684.6388342182761</v>
      </c>
      <c r="H30" s="8">
        <v>1678.0975353076858</v>
      </c>
      <c r="I30" s="8">
        <v>1790.9748008864769</v>
      </c>
      <c r="J30" s="8">
        <v>1722.1326754085781</v>
      </c>
      <c r="K30" s="8">
        <v>1751.6863690621415</v>
      </c>
      <c r="L30" s="8">
        <v>1882.1805892111661</v>
      </c>
      <c r="M30" s="8">
        <v>1917.5879883001876</v>
      </c>
      <c r="N30" s="8">
        <v>1868.3572400972025</v>
      </c>
      <c r="O30" s="8">
        <v>1679.0715980443422</v>
      </c>
      <c r="P30" s="8">
        <v>1726.7802443501951</v>
      </c>
      <c r="Q30" s="8">
        <v>1809.0444004985306</v>
      </c>
      <c r="R30" s="8">
        <v>1641.1352190286264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471.35095810489639</v>
      </c>
      <c r="D34" s="9">
        <v>468.0551746562117</v>
      </c>
      <c r="E34" s="9">
        <v>461.37027680877623</v>
      </c>
      <c r="F34" s="9">
        <v>474.36942010111682</v>
      </c>
      <c r="G34" s="9">
        <v>470.85263950101313</v>
      </c>
      <c r="H34" s="9">
        <v>465.20551228722718</v>
      </c>
      <c r="I34" s="9">
        <v>493.63488601741255</v>
      </c>
      <c r="J34" s="9">
        <v>493.06711014466276</v>
      </c>
      <c r="K34" s="9">
        <v>518.72579653017931</v>
      </c>
      <c r="L34" s="9">
        <v>572.1742367066222</v>
      </c>
      <c r="M34" s="9">
        <v>607.59620428769472</v>
      </c>
      <c r="N34" s="9">
        <v>477.74315899854713</v>
      </c>
      <c r="O34" s="9">
        <v>471.69544243615735</v>
      </c>
      <c r="P34" s="9">
        <v>437.7676803468737</v>
      </c>
      <c r="Q34" s="9">
        <v>349.25897640548322</v>
      </c>
      <c r="R34" s="9">
        <v>290.70807256448484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1202.3733560294313</v>
      </c>
      <c r="D38" s="9">
        <v>1235.4400383642228</v>
      </c>
      <c r="E38" s="9">
        <v>1083.5631706523147</v>
      </c>
      <c r="F38" s="9">
        <v>1056.0372125746285</v>
      </c>
      <c r="G38" s="9">
        <v>1138.8101787042369</v>
      </c>
      <c r="H38" s="9">
        <v>1143.6129000477126</v>
      </c>
      <c r="I38" s="9">
        <v>1211.7567784191808</v>
      </c>
      <c r="J38" s="9">
        <v>1137.6417889233715</v>
      </c>
      <c r="K38" s="9">
        <v>1148.0795545254814</v>
      </c>
      <c r="L38" s="9">
        <v>1237.9915171696925</v>
      </c>
      <c r="M38" s="9">
        <v>1229.5957765610253</v>
      </c>
      <c r="N38" s="9">
        <v>1297.5077447906137</v>
      </c>
      <c r="O38" s="9">
        <v>1126.9328947074175</v>
      </c>
      <c r="P38" s="9">
        <v>1212.6566089655612</v>
      </c>
      <c r="Q38" s="9">
        <v>1360.7902907306157</v>
      </c>
      <c r="R38" s="9">
        <v>1261.0777061717233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1202.3733560294313</v>
      </c>
      <c r="D41" s="10">
        <v>1235.4400383642228</v>
      </c>
      <c r="E41" s="10">
        <v>1083.5631706523147</v>
      </c>
      <c r="F41" s="10">
        <v>1056.0372125746285</v>
      </c>
      <c r="G41" s="10">
        <v>1138.8101787042369</v>
      </c>
      <c r="H41" s="10">
        <v>1143.6129000477126</v>
      </c>
      <c r="I41" s="10">
        <v>1211.7567784191808</v>
      </c>
      <c r="J41" s="10">
        <v>1137.6417889233715</v>
      </c>
      <c r="K41" s="10">
        <v>1148.0795545254814</v>
      </c>
      <c r="L41" s="10">
        <v>1237.9915171696925</v>
      </c>
      <c r="M41" s="10">
        <v>1229.5957765610253</v>
      </c>
      <c r="N41" s="10">
        <v>1297.5077447906137</v>
      </c>
      <c r="O41" s="10">
        <v>1126.9328947074175</v>
      </c>
      <c r="P41" s="10">
        <v>1212.6566089655612</v>
      </c>
      <c r="Q41" s="10">
        <v>1360.7902907306157</v>
      </c>
      <c r="R41" s="10">
        <v>1261.0777061717233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72.982533652499114</v>
      </c>
      <c r="D43" s="9">
        <v>92.598057325204579</v>
      </c>
      <c r="E43" s="9">
        <v>99.85512280990821</v>
      </c>
      <c r="F43" s="9">
        <v>78.71573355651573</v>
      </c>
      <c r="G43" s="9">
        <v>74.976016013025983</v>
      </c>
      <c r="H43" s="9">
        <v>69.27912297274618</v>
      </c>
      <c r="I43" s="9">
        <v>85.583136449883668</v>
      </c>
      <c r="J43" s="9">
        <v>91.423776340543711</v>
      </c>
      <c r="K43" s="9">
        <v>84.881018006480829</v>
      </c>
      <c r="L43" s="9">
        <v>72.014835334851242</v>
      </c>
      <c r="M43" s="9">
        <v>80.396007451467554</v>
      </c>
      <c r="N43" s="9">
        <v>93.106336308041662</v>
      </c>
      <c r="O43" s="9">
        <v>80.443260900767385</v>
      </c>
      <c r="P43" s="9">
        <v>76.355955037760197</v>
      </c>
      <c r="Q43" s="9">
        <v>98.995133362431787</v>
      </c>
      <c r="R43" s="9">
        <v>89.349440292418166</v>
      </c>
    </row>
    <row r="44" spans="1:18" ht="11.25" customHeight="1" x14ac:dyDescent="0.25">
      <c r="A44" s="59" t="s">
        <v>161</v>
      </c>
      <c r="B44" s="60" t="s">
        <v>160</v>
      </c>
      <c r="C44" s="9">
        <v>1.4506543514517498</v>
      </c>
      <c r="D44" s="9">
        <v>2.7888541292286995</v>
      </c>
      <c r="E44" s="9">
        <v>1.9146841268491162</v>
      </c>
      <c r="F44" s="9">
        <v>2.8082784792834863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11642.674558188282</v>
      </c>
      <c r="D52" s="79">
        <v>11577.501088820267</v>
      </c>
      <c r="E52" s="79">
        <v>11550.508544473949</v>
      </c>
      <c r="F52" s="79">
        <v>11607.197872471354</v>
      </c>
      <c r="G52" s="79">
        <v>11627.949310796243</v>
      </c>
      <c r="H52" s="79">
        <v>11688.187461164413</v>
      </c>
      <c r="I52" s="79">
        <v>11393.39471202783</v>
      </c>
      <c r="J52" s="79">
        <v>11452.705756692325</v>
      </c>
      <c r="K52" s="79">
        <v>11412.862400453554</v>
      </c>
      <c r="L52" s="79">
        <v>11410.92508231461</v>
      </c>
      <c r="M52" s="79">
        <v>11566.804688821043</v>
      </c>
      <c r="N52" s="79">
        <v>11419.217580849567</v>
      </c>
      <c r="O52" s="79">
        <v>11673.453926969152</v>
      </c>
      <c r="P52" s="79">
        <v>11513.671154944786</v>
      </c>
      <c r="Q52" s="79">
        <v>11428.16616769454</v>
      </c>
      <c r="R52" s="79">
        <v>11206.213372133603</v>
      </c>
    </row>
    <row r="53" spans="1:18" ht="11.25" customHeight="1" x14ac:dyDescent="0.25">
      <c r="A53" s="56" t="s">
        <v>143</v>
      </c>
      <c r="B53" s="57" t="s">
        <v>142</v>
      </c>
      <c r="C53" s="8">
        <v>11642.674558188282</v>
      </c>
      <c r="D53" s="8">
        <v>11577.501088820267</v>
      </c>
      <c r="E53" s="8">
        <v>11550.508544473949</v>
      </c>
      <c r="F53" s="8">
        <v>11607.197872471354</v>
      </c>
      <c r="G53" s="8">
        <v>11627.949310796243</v>
      </c>
      <c r="H53" s="8">
        <v>11688.187461164413</v>
      </c>
      <c r="I53" s="8">
        <v>11393.39471202783</v>
      </c>
      <c r="J53" s="8">
        <v>11452.705756692325</v>
      </c>
      <c r="K53" s="8">
        <v>11412.862400453554</v>
      </c>
      <c r="L53" s="8">
        <v>11410.92508231461</v>
      </c>
      <c r="M53" s="8">
        <v>11566.804688821043</v>
      </c>
      <c r="N53" s="8">
        <v>11419.217580849567</v>
      </c>
      <c r="O53" s="8">
        <v>11673.453926969152</v>
      </c>
      <c r="P53" s="8">
        <v>11513.671154944786</v>
      </c>
      <c r="Q53" s="8">
        <v>11428.16616769454</v>
      </c>
      <c r="R53" s="8">
        <v>11206.213372133603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1.4125752715619615</v>
      </c>
      <c r="E59" s="79">
        <v>1.5353674626368479</v>
      </c>
      <c r="F59" s="79">
        <v>1.535437092637828</v>
      </c>
      <c r="G59" s="79">
        <v>1.5351645340873168</v>
      </c>
      <c r="H59" s="79">
        <v>1.7940344482619202</v>
      </c>
      <c r="I59" s="79">
        <v>1.8582473123506364</v>
      </c>
      <c r="J59" s="79">
        <v>2.0348616984505101</v>
      </c>
      <c r="K59" s="79">
        <v>1.5837708078581201</v>
      </c>
      <c r="L59" s="79">
        <v>1.6501386998637699</v>
      </c>
      <c r="M59" s="79">
        <v>1.9783198357298304</v>
      </c>
      <c r="N59" s="79">
        <v>2.7129394451184754</v>
      </c>
      <c r="O59" s="79">
        <v>2.4397567562349387</v>
      </c>
      <c r="P59" s="79">
        <v>3.1818988719954664</v>
      </c>
      <c r="Q59" s="79">
        <v>4.0152240673593269</v>
      </c>
      <c r="R59" s="79">
        <v>3.3251100924865109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1.4125752715619615</v>
      </c>
      <c r="E61" s="8">
        <v>1.5353674626368479</v>
      </c>
      <c r="F61" s="8">
        <v>1.535437092637828</v>
      </c>
      <c r="G61" s="8">
        <v>1.5351645340873168</v>
      </c>
      <c r="H61" s="8">
        <v>1.7940344482619202</v>
      </c>
      <c r="I61" s="8">
        <v>1.8582473123506364</v>
      </c>
      <c r="J61" s="8">
        <v>2.0348616984505101</v>
      </c>
      <c r="K61" s="8">
        <v>1.5837708078581201</v>
      </c>
      <c r="L61" s="8">
        <v>1.6501386998637699</v>
      </c>
      <c r="M61" s="8">
        <v>1.9783198357298304</v>
      </c>
      <c r="N61" s="8">
        <v>2.7129394451184754</v>
      </c>
      <c r="O61" s="8">
        <v>2.4397567562349387</v>
      </c>
      <c r="P61" s="8">
        <v>3.1818988719954664</v>
      </c>
      <c r="Q61" s="8">
        <v>4.0152240673593269</v>
      </c>
      <c r="R61" s="8">
        <v>3.3251100924865109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49.236767999999998</v>
      </c>
      <c r="D64" s="81">
        <v>51.889614774648862</v>
      </c>
      <c r="E64" s="81">
        <v>56.401808711953002</v>
      </c>
      <c r="F64" s="81">
        <v>56.403058450797012</v>
      </c>
      <c r="G64" s="81">
        <v>56.402106121710624</v>
      </c>
      <c r="H64" s="81">
        <v>84.167698938154714</v>
      </c>
      <c r="I64" s="81">
        <v>98.140180057725729</v>
      </c>
      <c r="J64" s="81">
        <v>118.98706500392727</v>
      </c>
      <c r="K64" s="81">
        <v>349.41102780712311</v>
      </c>
      <c r="L64" s="81">
        <v>405.56765024798437</v>
      </c>
      <c r="M64" s="81">
        <v>466.10414319649232</v>
      </c>
      <c r="N64" s="81">
        <v>562.18896022482772</v>
      </c>
      <c r="O64" s="81">
        <v>611.28742000816646</v>
      </c>
      <c r="P64" s="81">
        <v>785.63683992870085</v>
      </c>
      <c r="Q64" s="81">
        <v>958.36003980598196</v>
      </c>
      <c r="R64" s="81">
        <v>1008.2720009986473</v>
      </c>
    </row>
    <row r="65" spans="1:18" ht="11.25" customHeight="1" x14ac:dyDescent="0.25">
      <c r="A65" s="71" t="s">
        <v>123</v>
      </c>
      <c r="B65" s="72" t="s">
        <v>122</v>
      </c>
      <c r="C65" s="82">
        <v>49.236767999999998</v>
      </c>
      <c r="D65" s="82">
        <v>49.297227683612853</v>
      </c>
      <c r="E65" s="82">
        <v>53.584031058501338</v>
      </c>
      <c r="F65" s="82">
        <v>53.596403990012114</v>
      </c>
      <c r="G65" s="82">
        <v>53.584741452376214</v>
      </c>
      <c r="H65" s="82">
        <v>80.904282692618921</v>
      </c>
      <c r="I65" s="82">
        <v>94.737272521986284</v>
      </c>
      <c r="J65" s="82">
        <v>115.26020058067998</v>
      </c>
      <c r="K65" s="82">
        <v>346.52939752661513</v>
      </c>
      <c r="L65" s="82">
        <v>402.41177381440707</v>
      </c>
      <c r="M65" s="82">
        <v>462.76090734771708</v>
      </c>
      <c r="N65" s="82">
        <v>558.09353882478842</v>
      </c>
      <c r="O65" s="82">
        <v>607.97274333138603</v>
      </c>
      <c r="P65" s="82">
        <v>781.76787772228442</v>
      </c>
      <c r="Q65" s="82">
        <v>953.98138821985367</v>
      </c>
      <c r="R65" s="82">
        <v>1004.6459266169511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2.5923870910360081</v>
      </c>
      <c r="E68" s="82">
        <v>2.8177776534516621</v>
      </c>
      <c r="F68" s="82">
        <v>2.8066544607848964</v>
      </c>
      <c r="G68" s="82">
        <v>2.8173646693344105</v>
      </c>
      <c r="H68" s="82">
        <v>3.2634162455357991</v>
      </c>
      <c r="I68" s="82">
        <v>3.4029075357394412</v>
      </c>
      <c r="J68" s="82">
        <v>3.7268644232472901</v>
      </c>
      <c r="K68" s="82">
        <v>2.8816302805079763</v>
      </c>
      <c r="L68" s="82">
        <v>3.155876433577296</v>
      </c>
      <c r="M68" s="82">
        <v>3.3432358487752394</v>
      </c>
      <c r="N68" s="82">
        <v>4.0954214000393003</v>
      </c>
      <c r="O68" s="82">
        <v>3.3146766767804858</v>
      </c>
      <c r="P68" s="82">
        <v>3.8689622064164371</v>
      </c>
      <c r="Q68" s="82">
        <v>4.378651586128294</v>
      </c>
      <c r="R68" s="82">
        <v>3.6260743816961631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2738.5129040583415</v>
      </c>
      <c r="D2" s="78">
        <v>2941.423517698649</v>
      </c>
      <c r="E2" s="78">
        <v>2937.222335280559</v>
      </c>
      <c r="F2" s="78">
        <v>3004.614208608748</v>
      </c>
      <c r="G2" s="78">
        <v>3021.2895202202371</v>
      </c>
      <c r="H2" s="78">
        <v>3010.6055192551162</v>
      </c>
      <c r="I2" s="78">
        <v>3001.2644526165009</v>
      </c>
      <c r="J2" s="78">
        <v>2871.8183631218881</v>
      </c>
      <c r="K2" s="78">
        <v>3080.7032938875723</v>
      </c>
      <c r="L2" s="78">
        <v>3048.3120769225802</v>
      </c>
      <c r="M2" s="78">
        <v>3284.187165502216</v>
      </c>
      <c r="N2" s="78">
        <v>3159.7988529297918</v>
      </c>
      <c r="O2" s="78">
        <v>3468.5240921645373</v>
      </c>
      <c r="P2" s="78">
        <v>3524.6418703468562</v>
      </c>
      <c r="Q2" s="78">
        <v>3449.4061934817551</v>
      </c>
      <c r="R2" s="78">
        <v>3602.1181447197714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140.89076620974657</v>
      </c>
      <c r="D21" s="79">
        <v>348.21086762394054</v>
      </c>
      <c r="E21" s="79">
        <v>258.80313813197785</v>
      </c>
      <c r="F21" s="79">
        <v>303.142964084266</v>
      </c>
      <c r="G21" s="79">
        <v>285.454680188954</v>
      </c>
      <c r="H21" s="79">
        <v>209.09720947224773</v>
      </c>
      <c r="I21" s="79">
        <v>232.03894312845966</v>
      </c>
      <c r="J21" s="79">
        <v>49.911118156045767</v>
      </c>
      <c r="K21" s="79">
        <v>220.48683574523912</v>
      </c>
      <c r="L21" s="79">
        <v>151.02269549433083</v>
      </c>
      <c r="M21" s="79">
        <v>332.55982647228177</v>
      </c>
      <c r="N21" s="79">
        <v>208.8372024703468</v>
      </c>
      <c r="O21" s="79">
        <v>244.39959082692201</v>
      </c>
      <c r="P21" s="79">
        <v>287.08066863876604</v>
      </c>
      <c r="Q21" s="79">
        <v>205.8188029153431</v>
      </c>
      <c r="R21" s="79">
        <v>191.56804545709312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140.89076620974657</v>
      </c>
      <c r="D30" s="8">
        <v>348.21086762394054</v>
      </c>
      <c r="E30" s="8">
        <v>258.80313813197785</v>
      </c>
      <c r="F30" s="8">
        <v>303.142964084266</v>
      </c>
      <c r="G30" s="8">
        <v>285.454680188954</v>
      </c>
      <c r="H30" s="8">
        <v>209.09720947224773</v>
      </c>
      <c r="I30" s="8">
        <v>232.03894312845966</v>
      </c>
      <c r="J30" s="8">
        <v>49.911118156045767</v>
      </c>
      <c r="K30" s="8">
        <v>220.48683574523912</v>
      </c>
      <c r="L30" s="8">
        <v>151.02269549433083</v>
      </c>
      <c r="M30" s="8">
        <v>332.55982647228177</v>
      </c>
      <c r="N30" s="8">
        <v>208.8372024703468</v>
      </c>
      <c r="O30" s="8">
        <v>244.39959082692201</v>
      </c>
      <c r="P30" s="8">
        <v>287.08066863876604</v>
      </c>
      <c r="Q30" s="8">
        <v>205.8188029153431</v>
      </c>
      <c r="R30" s="8">
        <v>191.56804545709312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140.89076620974657</v>
      </c>
      <c r="D34" s="9">
        <v>348.21086762394054</v>
      </c>
      <c r="E34" s="9">
        <v>258.80313813197785</v>
      </c>
      <c r="F34" s="9">
        <v>303.142964084266</v>
      </c>
      <c r="G34" s="9">
        <v>285.454680188954</v>
      </c>
      <c r="H34" s="9">
        <v>209.09720947224773</v>
      </c>
      <c r="I34" s="9">
        <v>232.03894312845966</v>
      </c>
      <c r="J34" s="9">
        <v>49.911118156045767</v>
      </c>
      <c r="K34" s="9">
        <v>220.48683574523912</v>
      </c>
      <c r="L34" s="9">
        <v>151.02269549433083</v>
      </c>
      <c r="M34" s="9">
        <v>332.55982647228177</v>
      </c>
      <c r="N34" s="9">
        <v>208.8372024703468</v>
      </c>
      <c r="O34" s="9">
        <v>244.39959082692201</v>
      </c>
      <c r="P34" s="9">
        <v>287.08066863876604</v>
      </c>
      <c r="Q34" s="9">
        <v>205.8188029153431</v>
      </c>
      <c r="R34" s="9">
        <v>191.56804545709312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2597.6221378485948</v>
      </c>
      <c r="D52" s="79">
        <v>2593.2126500747086</v>
      </c>
      <c r="E52" s="79">
        <v>2678.4191971485811</v>
      </c>
      <c r="F52" s="79">
        <v>2701.4712445244818</v>
      </c>
      <c r="G52" s="79">
        <v>2735.834840031283</v>
      </c>
      <c r="H52" s="79">
        <v>2801.5083097828683</v>
      </c>
      <c r="I52" s="79">
        <v>2769.2255094880411</v>
      </c>
      <c r="J52" s="79">
        <v>2821.9072449658424</v>
      </c>
      <c r="K52" s="79">
        <v>2860.2164581423331</v>
      </c>
      <c r="L52" s="79">
        <v>2897.2893814282493</v>
      </c>
      <c r="M52" s="79">
        <v>2951.6273390299343</v>
      </c>
      <c r="N52" s="79">
        <v>2950.9616504594451</v>
      </c>
      <c r="O52" s="79">
        <v>3224.1245013376151</v>
      </c>
      <c r="P52" s="79">
        <v>3237.5612017080903</v>
      </c>
      <c r="Q52" s="79">
        <v>3243.5873905664121</v>
      </c>
      <c r="R52" s="79">
        <v>3410.5500992626785</v>
      </c>
    </row>
    <row r="53" spans="1:18" ht="11.25" customHeight="1" x14ac:dyDescent="0.25">
      <c r="A53" s="56" t="s">
        <v>143</v>
      </c>
      <c r="B53" s="57" t="s">
        <v>142</v>
      </c>
      <c r="C53" s="8">
        <v>2597.6221378485948</v>
      </c>
      <c r="D53" s="8">
        <v>2593.2126500747086</v>
      </c>
      <c r="E53" s="8">
        <v>2678.4191971485811</v>
      </c>
      <c r="F53" s="8">
        <v>2701.4712445244818</v>
      </c>
      <c r="G53" s="8">
        <v>2735.834840031283</v>
      </c>
      <c r="H53" s="8">
        <v>2801.5083097828683</v>
      </c>
      <c r="I53" s="8">
        <v>2769.2255094880411</v>
      </c>
      <c r="J53" s="8">
        <v>2821.9072449658424</v>
      </c>
      <c r="K53" s="8">
        <v>2860.2164581423331</v>
      </c>
      <c r="L53" s="8">
        <v>2897.2893814282493</v>
      </c>
      <c r="M53" s="8">
        <v>2951.6273390299343</v>
      </c>
      <c r="N53" s="8">
        <v>2950.9616504594451</v>
      </c>
      <c r="O53" s="8">
        <v>3224.1245013376151</v>
      </c>
      <c r="P53" s="8">
        <v>3237.5612017080903</v>
      </c>
      <c r="Q53" s="8">
        <v>3243.5873905664121</v>
      </c>
      <c r="R53" s="8">
        <v>3410.5500992626785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25070.85169141422</v>
      </c>
      <c r="D2" s="78">
        <v>25900.467048123632</v>
      </c>
      <c r="E2" s="78">
        <v>21745.760023587027</v>
      </c>
      <c r="F2" s="78">
        <v>21614.987822301468</v>
      </c>
      <c r="G2" s="78">
        <v>23840.767377012064</v>
      </c>
      <c r="H2" s="78">
        <v>24107.630506223297</v>
      </c>
      <c r="I2" s="78">
        <v>21730.118234371668</v>
      </c>
      <c r="J2" s="78">
        <v>20608.836004107186</v>
      </c>
      <c r="K2" s="78">
        <v>26451.555681039445</v>
      </c>
      <c r="L2" s="78">
        <v>22225.105785840409</v>
      </c>
      <c r="M2" s="78">
        <v>23593.250939858826</v>
      </c>
      <c r="N2" s="78">
        <v>23026.344038992334</v>
      </c>
      <c r="O2" s="78">
        <v>23068.446384002025</v>
      </c>
      <c r="P2" s="78">
        <v>23838.366741427999</v>
      </c>
      <c r="Q2" s="78">
        <v>21104.109596831859</v>
      </c>
      <c r="R2" s="78">
        <v>21517.186254549339</v>
      </c>
    </row>
    <row r="3" spans="1:18" ht="11.25" customHeight="1" x14ac:dyDescent="0.25">
      <c r="A3" s="53" t="s">
        <v>242</v>
      </c>
      <c r="B3" s="54" t="s">
        <v>241</v>
      </c>
      <c r="C3" s="79">
        <v>176.61924781052696</v>
      </c>
      <c r="D3" s="79">
        <v>147.73181494104</v>
      </c>
      <c r="E3" s="79">
        <v>49.506969250727998</v>
      </c>
      <c r="F3" s="79">
        <v>58.224616944912</v>
      </c>
      <c r="G3" s="79">
        <v>58.217606483255999</v>
      </c>
      <c r="H3" s="79">
        <v>132.34543687720085</v>
      </c>
      <c r="I3" s="79">
        <v>85.154651878823998</v>
      </c>
      <c r="J3" s="79">
        <v>61.800982174800005</v>
      </c>
      <c r="K3" s="79">
        <v>67.725455988167994</v>
      </c>
      <c r="L3" s="79">
        <v>211.90696718954402</v>
      </c>
      <c r="M3" s="79">
        <v>106.42086463984222</v>
      </c>
      <c r="N3" s="79">
        <v>107.17836390226725</v>
      </c>
      <c r="O3" s="79">
        <v>64.80165082374927</v>
      </c>
      <c r="P3" s="79">
        <v>96.779870049742229</v>
      </c>
      <c r="Q3" s="79">
        <v>99.230988263555972</v>
      </c>
      <c r="R3" s="79">
        <v>53.919279380785561</v>
      </c>
    </row>
    <row r="4" spans="1:18" ht="11.25" customHeight="1" x14ac:dyDescent="0.25">
      <c r="A4" s="56" t="s">
        <v>240</v>
      </c>
      <c r="B4" s="57" t="s">
        <v>239</v>
      </c>
      <c r="C4" s="8">
        <v>176.61924781052696</v>
      </c>
      <c r="D4" s="8">
        <v>147.73181494104</v>
      </c>
      <c r="E4" s="8">
        <v>49.506969250727998</v>
      </c>
      <c r="F4" s="8">
        <v>58.224616944912</v>
      </c>
      <c r="G4" s="8">
        <v>58.217606483255999</v>
      </c>
      <c r="H4" s="8">
        <v>132.34543687720085</v>
      </c>
      <c r="I4" s="8">
        <v>85.154651878823998</v>
      </c>
      <c r="J4" s="8">
        <v>61.800982174800005</v>
      </c>
      <c r="K4" s="8">
        <v>67.725455988167994</v>
      </c>
      <c r="L4" s="8">
        <v>211.90696718954402</v>
      </c>
      <c r="M4" s="8">
        <v>106.42086463984222</v>
      </c>
      <c r="N4" s="8">
        <v>107.17836390226725</v>
      </c>
      <c r="O4" s="8">
        <v>64.80165082374927</v>
      </c>
      <c r="P4" s="8">
        <v>96.779870049742229</v>
      </c>
      <c r="Q4" s="8">
        <v>99.230988263555972</v>
      </c>
      <c r="R4" s="8">
        <v>53.919279380785561</v>
      </c>
    </row>
    <row r="5" spans="1:18" ht="11.25" customHeight="1" x14ac:dyDescent="0.25">
      <c r="A5" s="59" t="s">
        <v>238</v>
      </c>
      <c r="B5" s="60" t="s">
        <v>237</v>
      </c>
      <c r="C5" s="9">
        <v>176.61924781052696</v>
      </c>
      <c r="D5" s="9">
        <v>147.73181494104</v>
      </c>
      <c r="E5" s="9">
        <v>49.506969250727998</v>
      </c>
      <c r="F5" s="9">
        <v>58.224616944912</v>
      </c>
      <c r="G5" s="9">
        <v>58.217606483255999</v>
      </c>
      <c r="H5" s="9">
        <v>132.34543687720085</v>
      </c>
      <c r="I5" s="9">
        <v>85.154651878823998</v>
      </c>
      <c r="J5" s="9">
        <v>61.800982174800005</v>
      </c>
      <c r="K5" s="9">
        <v>67.725455988167994</v>
      </c>
      <c r="L5" s="9">
        <v>211.90696718954402</v>
      </c>
      <c r="M5" s="9">
        <v>106.42086463984222</v>
      </c>
      <c r="N5" s="9">
        <v>107.17836390226725</v>
      </c>
      <c r="O5" s="9">
        <v>64.80165082374927</v>
      </c>
      <c r="P5" s="9">
        <v>96.779870049742229</v>
      </c>
      <c r="Q5" s="9">
        <v>99.230988263555972</v>
      </c>
      <c r="R5" s="9">
        <v>53.919279380785561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176.61924781052696</v>
      </c>
      <c r="D8" s="10">
        <v>147.73181494104</v>
      </c>
      <c r="E8" s="10">
        <v>49.506969250727998</v>
      </c>
      <c r="F8" s="10">
        <v>58.224616944912</v>
      </c>
      <c r="G8" s="10">
        <v>58.217606483255999</v>
      </c>
      <c r="H8" s="10">
        <v>132.34543687720085</v>
      </c>
      <c r="I8" s="10">
        <v>85.154651878823998</v>
      </c>
      <c r="J8" s="10">
        <v>61.800982174800005</v>
      </c>
      <c r="K8" s="10">
        <v>67.725455988167994</v>
      </c>
      <c r="L8" s="10">
        <v>211.90696718954402</v>
      </c>
      <c r="M8" s="10">
        <v>106.42086463984222</v>
      </c>
      <c r="N8" s="10">
        <v>107.17836390226725</v>
      </c>
      <c r="O8" s="10">
        <v>64.80165082374927</v>
      </c>
      <c r="P8" s="10">
        <v>96.779870049742229</v>
      </c>
      <c r="Q8" s="10">
        <v>99.230988263555972</v>
      </c>
      <c r="R8" s="10">
        <v>53.919279380785561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4850.4791373219568</v>
      </c>
      <c r="D21" s="79">
        <v>5467.7460471374889</v>
      </c>
      <c r="E21" s="79">
        <v>3634.130440531404</v>
      </c>
      <c r="F21" s="79">
        <v>2388.2319136913038</v>
      </c>
      <c r="G21" s="79">
        <v>3394.0555451714522</v>
      </c>
      <c r="H21" s="79">
        <v>4057.604616448225</v>
      </c>
      <c r="I21" s="79">
        <v>3570.5046709679395</v>
      </c>
      <c r="J21" s="79">
        <v>3528.9495162839162</v>
      </c>
      <c r="K21" s="79">
        <v>3267.3978310672801</v>
      </c>
      <c r="L21" s="79">
        <v>2820.5704251669604</v>
      </c>
      <c r="M21" s="79">
        <v>2752.639578304897</v>
      </c>
      <c r="N21" s="79">
        <v>3095.3536601121868</v>
      </c>
      <c r="O21" s="79">
        <v>2879.9668004296377</v>
      </c>
      <c r="P21" s="79">
        <v>2782.081478981218</v>
      </c>
      <c r="Q21" s="79">
        <v>3471.404025302365</v>
      </c>
      <c r="R21" s="79">
        <v>3618.4335156510033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4850.4791373219568</v>
      </c>
      <c r="D30" s="8">
        <v>5467.7460471374889</v>
      </c>
      <c r="E30" s="8">
        <v>3634.130440531404</v>
      </c>
      <c r="F30" s="8">
        <v>2388.2319136913038</v>
      </c>
      <c r="G30" s="8">
        <v>3394.0555451714522</v>
      </c>
      <c r="H30" s="8">
        <v>4057.604616448225</v>
      </c>
      <c r="I30" s="8">
        <v>3570.5046709679395</v>
      </c>
      <c r="J30" s="8">
        <v>3528.9495162839162</v>
      </c>
      <c r="K30" s="8">
        <v>3267.3978310672801</v>
      </c>
      <c r="L30" s="8">
        <v>2820.5704251669604</v>
      </c>
      <c r="M30" s="8">
        <v>2752.639578304897</v>
      </c>
      <c r="N30" s="8">
        <v>3095.3536601121868</v>
      </c>
      <c r="O30" s="8">
        <v>2879.9668004296377</v>
      </c>
      <c r="P30" s="8">
        <v>2782.081478981218</v>
      </c>
      <c r="Q30" s="8">
        <v>3471.404025302365</v>
      </c>
      <c r="R30" s="8">
        <v>3618.4335156510033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1143.7505941165562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484.35042218308945</v>
      </c>
      <c r="R34" s="9">
        <v>646.69551784327712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37.100452706611613</v>
      </c>
      <c r="D38" s="9">
        <v>37.027345015656003</v>
      </c>
      <c r="E38" s="9">
        <v>37.027555737300005</v>
      </c>
      <c r="F38" s="9">
        <v>37.03318501550401</v>
      </c>
      <c r="G38" s="9">
        <v>37.923574270680007</v>
      </c>
      <c r="H38" s="9">
        <v>37.891081602430319</v>
      </c>
      <c r="I38" s="9">
        <v>37.929655095264003</v>
      </c>
      <c r="J38" s="9">
        <v>37.935615507480009</v>
      </c>
      <c r="K38" s="9">
        <v>12.642967505988002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37.100452706611613</v>
      </c>
      <c r="D41" s="10">
        <v>37.027345015656003</v>
      </c>
      <c r="E41" s="10">
        <v>37.027555737300005</v>
      </c>
      <c r="F41" s="10">
        <v>37.03318501550401</v>
      </c>
      <c r="G41" s="10">
        <v>37.923574270680007</v>
      </c>
      <c r="H41" s="10">
        <v>37.891081602430319</v>
      </c>
      <c r="I41" s="10">
        <v>37.929655095264003</v>
      </c>
      <c r="J41" s="10">
        <v>37.935615507480009</v>
      </c>
      <c r="K41" s="10">
        <v>12.642967505988002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4475.9147798692975</v>
      </c>
      <c r="D43" s="9">
        <v>3763.6606180091881</v>
      </c>
      <c r="E43" s="9">
        <v>3185.2368150436077</v>
      </c>
      <c r="F43" s="9">
        <v>1942.251419807712</v>
      </c>
      <c r="G43" s="9">
        <v>2969.1924671246761</v>
      </c>
      <c r="H43" s="9">
        <v>3722.4986426802147</v>
      </c>
      <c r="I43" s="9">
        <v>3210.7546750364277</v>
      </c>
      <c r="J43" s="9">
        <v>3159.8459680764599</v>
      </c>
      <c r="K43" s="9">
        <v>2762.4923874620281</v>
      </c>
      <c r="L43" s="9">
        <v>2492.3234893518002</v>
      </c>
      <c r="M43" s="9">
        <v>2424.4658063461202</v>
      </c>
      <c r="N43" s="9">
        <v>2634.0512115231613</v>
      </c>
      <c r="O43" s="9">
        <v>2598.23022738912</v>
      </c>
      <c r="P43" s="9">
        <v>2546.7852147597378</v>
      </c>
      <c r="Q43" s="9">
        <v>2692.9345354612919</v>
      </c>
      <c r="R43" s="9">
        <v>2659.042265334188</v>
      </c>
    </row>
    <row r="44" spans="1:18" ht="11.25" customHeight="1" x14ac:dyDescent="0.25">
      <c r="A44" s="59" t="s">
        <v>161</v>
      </c>
      <c r="B44" s="60" t="s">
        <v>160</v>
      </c>
      <c r="C44" s="9">
        <v>337.46390474604812</v>
      </c>
      <c r="D44" s="9">
        <v>523.30748999608807</v>
      </c>
      <c r="E44" s="9">
        <v>411.86606975049608</v>
      </c>
      <c r="F44" s="9">
        <v>408.94730886808804</v>
      </c>
      <c r="G44" s="9">
        <v>386.93950377609605</v>
      </c>
      <c r="H44" s="9">
        <v>297.21489216558007</v>
      </c>
      <c r="I44" s="9">
        <v>321.82034083624802</v>
      </c>
      <c r="J44" s="9">
        <v>331.16793269997606</v>
      </c>
      <c r="K44" s="9">
        <v>492.26247609926406</v>
      </c>
      <c r="L44" s="9">
        <v>328.24693581516004</v>
      </c>
      <c r="M44" s="9">
        <v>328.17377195877697</v>
      </c>
      <c r="N44" s="9">
        <v>461.30244858902546</v>
      </c>
      <c r="O44" s="9">
        <v>281.73657304051773</v>
      </c>
      <c r="P44" s="9">
        <v>235.29626422148013</v>
      </c>
      <c r="Q44" s="9">
        <v>294.11906765798346</v>
      </c>
      <c r="R44" s="9">
        <v>312.69573247353827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19800.337041142466</v>
      </c>
      <c r="D52" s="79">
        <v>20136.408331146235</v>
      </c>
      <c r="E52" s="79">
        <v>17901.25597459307</v>
      </c>
      <c r="F52" s="79">
        <v>18977.718684274812</v>
      </c>
      <c r="G52" s="79">
        <v>20197.680965286661</v>
      </c>
      <c r="H52" s="79">
        <v>19726.852741729694</v>
      </c>
      <c r="I52" s="79">
        <v>17929.38617458758</v>
      </c>
      <c r="J52" s="79">
        <v>16873.012730318187</v>
      </c>
      <c r="K52" s="79">
        <v>23033.119717856953</v>
      </c>
      <c r="L52" s="79">
        <v>19089.616560383954</v>
      </c>
      <c r="M52" s="79">
        <v>20592.697326462872</v>
      </c>
      <c r="N52" s="79">
        <v>19729.81951497788</v>
      </c>
      <c r="O52" s="79">
        <v>20054.077609678498</v>
      </c>
      <c r="P52" s="79">
        <v>20774.546404478926</v>
      </c>
      <c r="Q52" s="79">
        <v>17356.860394473431</v>
      </c>
      <c r="R52" s="79">
        <v>17681.424143434921</v>
      </c>
    </row>
    <row r="53" spans="1:18" ht="11.25" customHeight="1" x14ac:dyDescent="0.25">
      <c r="A53" s="56" t="s">
        <v>143</v>
      </c>
      <c r="B53" s="57" t="s">
        <v>142</v>
      </c>
      <c r="C53" s="8">
        <v>19800.337041142466</v>
      </c>
      <c r="D53" s="8">
        <v>20136.408331146235</v>
      </c>
      <c r="E53" s="8">
        <v>17901.25597459307</v>
      </c>
      <c r="F53" s="8">
        <v>18977.718684274812</v>
      </c>
      <c r="G53" s="8">
        <v>20197.680965286661</v>
      </c>
      <c r="H53" s="8">
        <v>19726.852741729694</v>
      </c>
      <c r="I53" s="8">
        <v>17929.38617458758</v>
      </c>
      <c r="J53" s="8">
        <v>16873.012730318187</v>
      </c>
      <c r="K53" s="8">
        <v>23033.119717856953</v>
      </c>
      <c r="L53" s="8">
        <v>19089.616560383954</v>
      </c>
      <c r="M53" s="8">
        <v>20592.697326462872</v>
      </c>
      <c r="N53" s="8">
        <v>19729.81951497788</v>
      </c>
      <c r="O53" s="8">
        <v>20054.077609678498</v>
      </c>
      <c r="P53" s="8">
        <v>20774.546404478926</v>
      </c>
      <c r="Q53" s="8">
        <v>17356.860394473431</v>
      </c>
      <c r="R53" s="8">
        <v>17681.424143434921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243.41626513927349</v>
      </c>
      <c r="D59" s="79">
        <v>148.58085489886801</v>
      </c>
      <c r="E59" s="79">
        <v>160.86663921182401</v>
      </c>
      <c r="F59" s="79">
        <v>190.81260739044001</v>
      </c>
      <c r="G59" s="79">
        <v>190.813260070692</v>
      </c>
      <c r="H59" s="79">
        <v>190.82771116817906</v>
      </c>
      <c r="I59" s="79">
        <v>145.07273693732401</v>
      </c>
      <c r="J59" s="79">
        <v>145.07277533028</v>
      </c>
      <c r="K59" s="79">
        <v>83.312676127044</v>
      </c>
      <c r="L59" s="79">
        <v>103.011833099952</v>
      </c>
      <c r="M59" s="79">
        <v>141.4931704512147</v>
      </c>
      <c r="N59" s="79">
        <v>93.992499999999879</v>
      </c>
      <c r="O59" s="79">
        <v>69.600323070138728</v>
      </c>
      <c r="P59" s="79">
        <v>184.95898791810956</v>
      </c>
      <c r="Q59" s="79">
        <v>176.61418879250715</v>
      </c>
      <c r="R59" s="79">
        <v>163.4093160826323</v>
      </c>
    </row>
    <row r="60" spans="1:18" ht="11.25" customHeight="1" x14ac:dyDescent="0.25">
      <c r="A60" s="56" t="s">
        <v>130</v>
      </c>
      <c r="B60" s="57" t="s">
        <v>129</v>
      </c>
      <c r="C60" s="8">
        <v>210.49596884858985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32.920296290683638</v>
      </c>
      <c r="D61" s="8">
        <v>148.58085489886801</v>
      </c>
      <c r="E61" s="8">
        <v>160.86663921182401</v>
      </c>
      <c r="F61" s="8">
        <v>190.81260739044001</v>
      </c>
      <c r="G61" s="8">
        <v>190.813260070692</v>
      </c>
      <c r="H61" s="8">
        <v>190.82771116817906</v>
      </c>
      <c r="I61" s="8">
        <v>145.07273693732401</v>
      </c>
      <c r="J61" s="8">
        <v>145.07277533028</v>
      </c>
      <c r="K61" s="8">
        <v>83.312676127044</v>
      </c>
      <c r="L61" s="8">
        <v>103.011833099952</v>
      </c>
      <c r="M61" s="8">
        <v>141.4931704512147</v>
      </c>
      <c r="N61" s="8">
        <v>93.992499999999879</v>
      </c>
      <c r="O61" s="8">
        <v>69.600323070138728</v>
      </c>
      <c r="P61" s="8">
        <v>184.95898791810956</v>
      </c>
      <c r="Q61" s="8">
        <v>176.61418879250715</v>
      </c>
      <c r="R61" s="8">
        <v>163.4093160826323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168.47138276810284</v>
      </c>
      <c r="D64" s="81">
        <v>125.97331754426403</v>
      </c>
      <c r="E64" s="81">
        <v>156.38780472019201</v>
      </c>
      <c r="F64" s="81">
        <v>154.39599909691202</v>
      </c>
      <c r="G64" s="81">
        <v>154.334355165792</v>
      </c>
      <c r="H64" s="81">
        <v>155.37921845176743</v>
      </c>
      <c r="I64" s="81">
        <v>137.207920180896</v>
      </c>
      <c r="J64" s="81">
        <v>148.19991944515201</v>
      </c>
      <c r="K64" s="81">
        <v>135.242384299272</v>
      </c>
      <c r="L64" s="81">
        <v>138.18081007886403</v>
      </c>
      <c r="M64" s="81">
        <v>158.20418102292953</v>
      </c>
      <c r="N64" s="81">
        <v>164.25193135147197</v>
      </c>
      <c r="O64" s="81">
        <v>183.45154117403033</v>
      </c>
      <c r="P64" s="81">
        <v>188.93827660001458</v>
      </c>
      <c r="Q64" s="81">
        <v>173.79377505669697</v>
      </c>
      <c r="R64" s="81">
        <v>181.12295258077938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98.771391103932359</v>
      </c>
      <c r="D67" s="82">
        <v>101.69611587626403</v>
      </c>
      <c r="E67" s="82">
        <v>109.92571281619202</v>
      </c>
      <c r="F67" s="82">
        <v>108.11954990491202</v>
      </c>
      <c r="G67" s="82">
        <v>107.87289128179201</v>
      </c>
      <c r="H67" s="82">
        <v>108.87717073860753</v>
      </c>
      <c r="I67" s="82">
        <v>90.740929720896006</v>
      </c>
      <c r="J67" s="82">
        <v>101.72631384115201</v>
      </c>
      <c r="K67" s="82">
        <v>102.192999271272</v>
      </c>
      <c r="L67" s="82">
        <v>104.69248093886402</v>
      </c>
      <c r="M67" s="82">
        <v>118.80699196927046</v>
      </c>
      <c r="N67" s="82">
        <v>132.35163379349953</v>
      </c>
      <c r="O67" s="82">
        <v>131.15103825977226</v>
      </c>
      <c r="P67" s="82">
        <v>140.53865914369231</v>
      </c>
      <c r="Q67" s="82">
        <v>139.39378206204506</v>
      </c>
      <c r="R67" s="82">
        <v>150.42296727982537</v>
      </c>
    </row>
    <row r="68" spans="1:18" ht="11.25" customHeight="1" x14ac:dyDescent="0.25">
      <c r="A68" s="71" t="s">
        <v>117</v>
      </c>
      <c r="B68" s="72" t="s">
        <v>116</v>
      </c>
      <c r="C68" s="82">
        <v>69.699991664170483</v>
      </c>
      <c r="D68" s="82">
        <v>24.277201668</v>
      </c>
      <c r="E68" s="82">
        <v>46.462091903999998</v>
      </c>
      <c r="F68" s="82">
        <v>46.276449191999994</v>
      </c>
      <c r="G68" s="82">
        <v>46.461463883999997</v>
      </c>
      <c r="H68" s="82">
        <v>46.502047713159904</v>
      </c>
      <c r="I68" s="82">
        <v>46.466990459999998</v>
      </c>
      <c r="J68" s="82">
        <v>46.473605603999999</v>
      </c>
      <c r="K68" s="82">
        <v>33.049385027999996</v>
      </c>
      <c r="L68" s="82">
        <v>33.488329139999998</v>
      </c>
      <c r="M68" s="82">
        <v>39.397189053659083</v>
      </c>
      <c r="N68" s="82">
        <v>31.900297557972422</v>
      </c>
      <c r="O68" s="82">
        <v>52.300502914258068</v>
      </c>
      <c r="P68" s="82">
        <v>48.399617456322254</v>
      </c>
      <c r="Q68" s="82">
        <v>34.399992994651917</v>
      </c>
      <c r="R68" s="82">
        <v>30.699985300953998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21049.820102569516</v>
      </c>
      <c r="D2" s="78">
        <v>20533.60424039678</v>
      </c>
      <c r="E2" s="78">
        <v>17306.020472605011</v>
      </c>
      <c r="F2" s="78">
        <v>16799.692335352363</v>
      </c>
      <c r="G2" s="78">
        <v>18875.403521591452</v>
      </c>
      <c r="H2" s="78">
        <v>19149.321029316798</v>
      </c>
      <c r="I2" s="78">
        <v>16669.363227002665</v>
      </c>
      <c r="J2" s="78">
        <v>15550.032921008551</v>
      </c>
      <c r="K2" s="78">
        <v>21383.209381876513</v>
      </c>
      <c r="L2" s="78">
        <v>17166.464112775608</v>
      </c>
      <c r="M2" s="78">
        <v>18501.301311167059</v>
      </c>
      <c r="N2" s="78">
        <v>17911.573017540788</v>
      </c>
      <c r="O2" s="78">
        <v>17935.668682569423</v>
      </c>
      <c r="P2" s="78">
        <v>18708.898330966753</v>
      </c>
      <c r="Q2" s="78">
        <v>15504.276848334237</v>
      </c>
      <c r="R2" s="78">
        <v>15749.91302533519</v>
      </c>
    </row>
    <row r="3" spans="1:18" ht="11.25" customHeight="1" x14ac:dyDescent="0.25">
      <c r="A3" s="53" t="s">
        <v>242</v>
      </c>
      <c r="B3" s="54" t="s">
        <v>241</v>
      </c>
      <c r="C3" s="79">
        <v>176.61924781052696</v>
      </c>
      <c r="D3" s="79">
        <v>147.73181494104</v>
      </c>
      <c r="E3" s="79">
        <v>49.506969250727998</v>
      </c>
      <c r="F3" s="79">
        <v>58.224616944912</v>
      </c>
      <c r="G3" s="79">
        <v>58.217606483255999</v>
      </c>
      <c r="H3" s="79">
        <v>132.34543687720085</v>
      </c>
      <c r="I3" s="79">
        <v>85.154651878823998</v>
      </c>
      <c r="J3" s="79">
        <v>61.800982174800005</v>
      </c>
      <c r="K3" s="79">
        <v>67.725455988167994</v>
      </c>
      <c r="L3" s="79">
        <v>211.90696718954402</v>
      </c>
      <c r="M3" s="79">
        <v>106.42086463984222</v>
      </c>
      <c r="N3" s="79">
        <v>107.17836390226725</v>
      </c>
      <c r="O3" s="79">
        <v>64.80165082374927</v>
      </c>
      <c r="P3" s="79">
        <v>96.779870049742229</v>
      </c>
      <c r="Q3" s="79">
        <v>99.230988263555972</v>
      </c>
      <c r="R3" s="79">
        <v>53.919279380785561</v>
      </c>
    </row>
    <row r="4" spans="1:18" ht="11.25" customHeight="1" x14ac:dyDescent="0.25">
      <c r="A4" s="56" t="s">
        <v>240</v>
      </c>
      <c r="B4" s="57" t="s">
        <v>239</v>
      </c>
      <c r="C4" s="8">
        <v>176.61924781052696</v>
      </c>
      <c r="D4" s="8">
        <v>147.73181494104</v>
      </c>
      <c r="E4" s="8">
        <v>49.506969250727998</v>
      </c>
      <c r="F4" s="8">
        <v>58.224616944912</v>
      </c>
      <c r="G4" s="8">
        <v>58.217606483255999</v>
      </c>
      <c r="H4" s="8">
        <v>132.34543687720085</v>
      </c>
      <c r="I4" s="8">
        <v>85.154651878823998</v>
      </c>
      <c r="J4" s="8">
        <v>61.800982174800005</v>
      </c>
      <c r="K4" s="8">
        <v>67.725455988167994</v>
      </c>
      <c r="L4" s="8">
        <v>211.90696718954402</v>
      </c>
      <c r="M4" s="8">
        <v>106.42086463984222</v>
      </c>
      <c r="N4" s="8">
        <v>107.17836390226725</v>
      </c>
      <c r="O4" s="8">
        <v>64.80165082374927</v>
      </c>
      <c r="P4" s="8">
        <v>96.779870049742229</v>
      </c>
      <c r="Q4" s="8">
        <v>99.230988263555972</v>
      </c>
      <c r="R4" s="8">
        <v>53.919279380785561</v>
      </c>
    </row>
    <row r="5" spans="1:18" ht="11.25" customHeight="1" x14ac:dyDescent="0.25">
      <c r="A5" s="59" t="s">
        <v>238</v>
      </c>
      <c r="B5" s="60" t="s">
        <v>237</v>
      </c>
      <c r="C5" s="9">
        <v>176.61924781052696</v>
      </c>
      <c r="D5" s="9">
        <v>147.73181494104</v>
      </c>
      <c r="E5" s="9">
        <v>49.506969250727998</v>
      </c>
      <c r="F5" s="9">
        <v>58.224616944912</v>
      </c>
      <c r="G5" s="9">
        <v>58.217606483255999</v>
      </c>
      <c r="H5" s="9">
        <v>132.34543687720085</v>
      </c>
      <c r="I5" s="9">
        <v>85.154651878823998</v>
      </c>
      <c r="J5" s="9">
        <v>61.800982174800005</v>
      </c>
      <c r="K5" s="9">
        <v>67.725455988167994</v>
      </c>
      <c r="L5" s="9">
        <v>211.90696718954402</v>
      </c>
      <c r="M5" s="9">
        <v>106.42086463984222</v>
      </c>
      <c r="N5" s="9">
        <v>107.17836390226725</v>
      </c>
      <c r="O5" s="9">
        <v>64.80165082374927</v>
      </c>
      <c r="P5" s="9">
        <v>96.779870049742229</v>
      </c>
      <c r="Q5" s="9">
        <v>99.230988263555972</v>
      </c>
      <c r="R5" s="9">
        <v>53.919279380785561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176.61924781052696</v>
      </c>
      <c r="D8" s="10">
        <v>147.73181494104</v>
      </c>
      <c r="E8" s="10">
        <v>49.506969250727998</v>
      </c>
      <c r="F8" s="10">
        <v>58.224616944912</v>
      </c>
      <c r="G8" s="10">
        <v>58.217606483255999</v>
      </c>
      <c r="H8" s="10">
        <v>132.34543687720085</v>
      </c>
      <c r="I8" s="10">
        <v>85.154651878823998</v>
      </c>
      <c r="J8" s="10">
        <v>61.800982174800005</v>
      </c>
      <c r="K8" s="10">
        <v>67.725455988167994</v>
      </c>
      <c r="L8" s="10">
        <v>211.90696718954402</v>
      </c>
      <c r="M8" s="10">
        <v>106.42086463984222</v>
      </c>
      <c r="N8" s="10">
        <v>107.17836390226725</v>
      </c>
      <c r="O8" s="10">
        <v>64.80165082374927</v>
      </c>
      <c r="P8" s="10">
        <v>96.779870049742229</v>
      </c>
      <c r="Q8" s="10">
        <v>99.230988263555972</v>
      </c>
      <c r="R8" s="10">
        <v>53.919279380785561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4631.6556107019587</v>
      </c>
      <c r="D21" s="79">
        <v>4080.7707356590827</v>
      </c>
      <c r="E21" s="79">
        <v>3370.7130984836617</v>
      </c>
      <c r="F21" s="79">
        <v>2072.8919097759144</v>
      </c>
      <c r="G21" s="79">
        <v>3092.5561300270169</v>
      </c>
      <c r="H21" s="79">
        <v>3779.4048434653823</v>
      </c>
      <c r="I21" s="79">
        <v>3294.8416863485099</v>
      </c>
      <c r="J21" s="79">
        <v>3259.114196063776</v>
      </c>
      <c r="K21" s="79">
        <v>3003.6903084231112</v>
      </c>
      <c r="L21" s="79">
        <v>2574.0152477652105</v>
      </c>
      <c r="M21" s="79">
        <v>2509.8171642253506</v>
      </c>
      <c r="N21" s="79">
        <v>2860.2190495380673</v>
      </c>
      <c r="O21" s="79">
        <v>2657.619604271571</v>
      </c>
      <c r="P21" s="79">
        <v>2573.4062708839615</v>
      </c>
      <c r="Q21" s="79">
        <v>2789.9728410848816</v>
      </c>
      <c r="R21" s="79">
        <v>2788.7241422870302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4631.6556107019587</v>
      </c>
      <c r="D30" s="8">
        <v>4080.7707356590827</v>
      </c>
      <c r="E30" s="8">
        <v>3370.7130984836617</v>
      </c>
      <c r="F30" s="8">
        <v>2072.8919097759144</v>
      </c>
      <c r="G30" s="8">
        <v>3092.5561300270169</v>
      </c>
      <c r="H30" s="8">
        <v>3779.4048434653823</v>
      </c>
      <c r="I30" s="8">
        <v>3294.8416863485099</v>
      </c>
      <c r="J30" s="8">
        <v>3259.114196063776</v>
      </c>
      <c r="K30" s="8">
        <v>3003.6903084231112</v>
      </c>
      <c r="L30" s="8">
        <v>2574.0152477652105</v>
      </c>
      <c r="M30" s="8">
        <v>2509.8171642253506</v>
      </c>
      <c r="N30" s="8">
        <v>2860.2190495380673</v>
      </c>
      <c r="O30" s="8">
        <v>2657.619604271571</v>
      </c>
      <c r="P30" s="8">
        <v>2573.4062708839615</v>
      </c>
      <c r="Q30" s="8">
        <v>2789.9728410848816</v>
      </c>
      <c r="R30" s="8">
        <v>2788.7241422870302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35.426710449276264</v>
      </c>
      <c r="D38" s="9">
        <v>34.944557088624151</v>
      </c>
      <c r="E38" s="9">
        <v>34.343639880548878</v>
      </c>
      <c r="F38" s="9">
        <v>32.143356418523858</v>
      </c>
      <c r="G38" s="9">
        <v>34.554762148832722</v>
      </c>
      <c r="H38" s="9">
        <v>35.293171925095201</v>
      </c>
      <c r="I38" s="9">
        <v>35.001273005705912</v>
      </c>
      <c r="J38" s="9">
        <v>35.034931065559121</v>
      </c>
      <c r="K38" s="9">
        <v>11.622569681096939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35.426710449276264</v>
      </c>
      <c r="D41" s="10">
        <v>34.944557088624151</v>
      </c>
      <c r="E41" s="10">
        <v>34.343639880548878</v>
      </c>
      <c r="F41" s="10">
        <v>32.143356418523858</v>
      </c>
      <c r="G41" s="10">
        <v>34.554762148832722</v>
      </c>
      <c r="H41" s="10">
        <v>35.293171925095201</v>
      </c>
      <c r="I41" s="10">
        <v>35.001273005705912</v>
      </c>
      <c r="J41" s="10">
        <v>35.034931065559121</v>
      </c>
      <c r="K41" s="10">
        <v>11.622569681096939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4273.9892732847375</v>
      </c>
      <c r="D43" s="9">
        <v>3551.9547316346639</v>
      </c>
      <c r="E43" s="9">
        <v>2954.3572059207409</v>
      </c>
      <c r="F43" s="9">
        <v>1685.7982810586411</v>
      </c>
      <c r="G43" s="9">
        <v>2705.4343228117696</v>
      </c>
      <c r="H43" s="9">
        <v>3467.2745942047686</v>
      </c>
      <c r="I43" s="9">
        <v>2962.8664076444156</v>
      </c>
      <c r="J43" s="9">
        <v>2918.2335435552723</v>
      </c>
      <c r="K43" s="9">
        <v>2539.535140905055</v>
      </c>
      <c r="L43" s="9">
        <v>2274.4614375566189</v>
      </c>
      <c r="M43" s="9">
        <v>2210.5930405142726</v>
      </c>
      <c r="N43" s="9">
        <v>2433.9588557335683</v>
      </c>
      <c r="O43" s="9">
        <v>2397.6344406783414</v>
      </c>
      <c r="P43" s="9">
        <v>2355.7588416343833</v>
      </c>
      <c r="Q43" s="9">
        <v>2515.259253771258</v>
      </c>
      <c r="R43" s="9">
        <v>2495.2857103046749</v>
      </c>
    </row>
    <row r="44" spans="1:18" ht="11.25" customHeight="1" x14ac:dyDescent="0.25">
      <c r="A44" s="59" t="s">
        <v>161</v>
      </c>
      <c r="B44" s="60" t="s">
        <v>160</v>
      </c>
      <c r="C44" s="9">
        <v>322.23962696794456</v>
      </c>
      <c r="D44" s="9">
        <v>493.87144693579449</v>
      </c>
      <c r="E44" s="9">
        <v>382.01225268237204</v>
      </c>
      <c r="F44" s="9">
        <v>354.9502722987495</v>
      </c>
      <c r="G44" s="9">
        <v>352.56704506641466</v>
      </c>
      <c r="H44" s="9">
        <v>276.83707733551859</v>
      </c>
      <c r="I44" s="9">
        <v>296.97400569838851</v>
      </c>
      <c r="J44" s="9">
        <v>305.84572144294475</v>
      </c>
      <c r="K44" s="9">
        <v>452.53259783695938</v>
      </c>
      <c r="L44" s="9">
        <v>299.55381020859164</v>
      </c>
      <c r="M44" s="9">
        <v>299.22412371107811</v>
      </c>
      <c r="N44" s="9">
        <v>426.2601938044989</v>
      </c>
      <c r="O44" s="9">
        <v>259.98516359322957</v>
      </c>
      <c r="P44" s="9">
        <v>217.64742924957821</v>
      </c>
      <c r="Q44" s="9">
        <v>274.71358731362341</v>
      </c>
      <c r="R44" s="9">
        <v>293.4384319823551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15998.128978917757</v>
      </c>
      <c r="D52" s="79">
        <v>16156.52083489779</v>
      </c>
      <c r="E52" s="79">
        <v>13724.933765658796</v>
      </c>
      <c r="F52" s="79">
        <v>14477.7632012411</v>
      </c>
      <c r="G52" s="79">
        <v>15533.816525010488</v>
      </c>
      <c r="H52" s="79">
        <v>15046.743037806034</v>
      </c>
      <c r="I52" s="79">
        <v>13144.294151838007</v>
      </c>
      <c r="J52" s="79">
        <v>12084.044967439695</v>
      </c>
      <c r="K52" s="79">
        <v>18228.480941338192</v>
      </c>
      <c r="L52" s="79">
        <v>14277.530064720904</v>
      </c>
      <c r="M52" s="79">
        <v>15743.570111850649</v>
      </c>
      <c r="N52" s="79">
        <v>14850.183104100453</v>
      </c>
      <c r="O52" s="79">
        <v>15143.647104403964</v>
      </c>
      <c r="P52" s="79">
        <v>15853.753202114938</v>
      </c>
      <c r="Q52" s="79">
        <v>12438.458830193291</v>
      </c>
      <c r="R52" s="79">
        <v>12743.860287584743</v>
      </c>
    </row>
    <row r="53" spans="1:18" ht="11.25" customHeight="1" x14ac:dyDescent="0.25">
      <c r="A53" s="56" t="s">
        <v>143</v>
      </c>
      <c r="B53" s="57" t="s">
        <v>142</v>
      </c>
      <c r="C53" s="8">
        <v>15998.128978917757</v>
      </c>
      <c r="D53" s="8">
        <v>16156.52083489779</v>
      </c>
      <c r="E53" s="8">
        <v>13724.933765658796</v>
      </c>
      <c r="F53" s="8">
        <v>14477.7632012411</v>
      </c>
      <c r="G53" s="8">
        <v>15533.816525010488</v>
      </c>
      <c r="H53" s="8">
        <v>15046.743037806034</v>
      </c>
      <c r="I53" s="8">
        <v>13144.294151838007</v>
      </c>
      <c r="J53" s="8">
        <v>12084.044967439695</v>
      </c>
      <c r="K53" s="8">
        <v>18228.480941338192</v>
      </c>
      <c r="L53" s="8">
        <v>14277.530064720904</v>
      </c>
      <c r="M53" s="8">
        <v>15743.570111850649</v>
      </c>
      <c r="N53" s="8">
        <v>14850.183104100453</v>
      </c>
      <c r="O53" s="8">
        <v>15143.647104403964</v>
      </c>
      <c r="P53" s="8">
        <v>15853.753202114938</v>
      </c>
      <c r="Q53" s="8">
        <v>12438.458830193291</v>
      </c>
      <c r="R53" s="8">
        <v>12743.860287584743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243.41626513927352</v>
      </c>
      <c r="D59" s="79">
        <v>148.58085489886801</v>
      </c>
      <c r="E59" s="79">
        <v>160.86663921182401</v>
      </c>
      <c r="F59" s="79">
        <v>190.81260739044001</v>
      </c>
      <c r="G59" s="79">
        <v>190.813260070692</v>
      </c>
      <c r="H59" s="79">
        <v>190.82771116817906</v>
      </c>
      <c r="I59" s="79">
        <v>145.07273693732401</v>
      </c>
      <c r="J59" s="79">
        <v>145.07277533028</v>
      </c>
      <c r="K59" s="79">
        <v>83.312676127044</v>
      </c>
      <c r="L59" s="79">
        <v>103.011833099952</v>
      </c>
      <c r="M59" s="79">
        <v>141.4931704512147</v>
      </c>
      <c r="N59" s="79">
        <v>93.992499999999879</v>
      </c>
      <c r="O59" s="79">
        <v>69.600323070138728</v>
      </c>
      <c r="P59" s="79">
        <v>184.95898791810956</v>
      </c>
      <c r="Q59" s="79">
        <v>176.61418879250712</v>
      </c>
      <c r="R59" s="79">
        <v>163.4093160826323</v>
      </c>
    </row>
    <row r="60" spans="1:18" ht="11.25" customHeight="1" x14ac:dyDescent="0.25">
      <c r="A60" s="56" t="s">
        <v>130</v>
      </c>
      <c r="B60" s="57" t="s">
        <v>129</v>
      </c>
      <c r="C60" s="8">
        <v>210.49596884858988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32.920296290683638</v>
      </c>
      <c r="D61" s="8">
        <v>148.58085489886801</v>
      </c>
      <c r="E61" s="8">
        <v>160.86663921182401</v>
      </c>
      <c r="F61" s="8">
        <v>190.81260739044001</v>
      </c>
      <c r="G61" s="8">
        <v>190.813260070692</v>
      </c>
      <c r="H61" s="8">
        <v>190.82771116817906</v>
      </c>
      <c r="I61" s="8">
        <v>145.07273693732401</v>
      </c>
      <c r="J61" s="8">
        <v>145.07277533028</v>
      </c>
      <c r="K61" s="8">
        <v>83.312676127044</v>
      </c>
      <c r="L61" s="8">
        <v>103.011833099952</v>
      </c>
      <c r="M61" s="8">
        <v>141.4931704512147</v>
      </c>
      <c r="N61" s="8">
        <v>93.992499999999879</v>
      </c>
      <c r="O61" s="8">
        <v>69.600323070138728</v>
      </c>
      <c r="P61" s="8">
        <v>184.95898791810956</v>
      </c>
      <c r="Q61" s="8">
        <v>176.61418879250712</v>
      </c>
      <c r="R61" s="8">
        <v>163.4093160826323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149.5045652441294</v>
      </c>
      <c r="D64" s="81">
        <v>105.87345200037053</v>
      </c>
      <c r="E64" s="81">
        <v>130.74238652055479</v>
      </c>
      <c r="F64" s="81">
        <v>128.75892598438378</v>
      </c>
      <c r="G64" s="81">
        <v>129.42533008595225</v>
      </c>
      <c r="H64" s="81">
        <v>129.54858495027605</v>
      </c>
      <c r="I64" s="81">
        <v>112.99048770907147</v>
      </c>
      <c r="J64" s="81">
        <v>119.32753930723041</v>
      </c>
      <c r="K64" s="81">
        <v>113.92523521126341</v>
      </c>
      <c r="L64" s="81">
        <v>111.79006136320538</v>
      </c>
      <c r="M64" s="81">
        <v>130.2277479743037</v>
      </c>
      <c r="N64" s="81">
        <v>131.51833990591433</v>
      </c>
      <c r="O64" s="81">
        <v>151.33796948034134</v>
      </c>
      <c r="P64" s="81">
        <v>155.64938233878863</v>
      </c>
      <c r="Q64" s="81">
        <v>134.2938551309029</v>
      </c>
      <c r="R64" s="81">
        <v>139.11711638198136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79.804573579958912</v>
      </c>
      <c r="D67" s="82">
        <v>81.596250332370531</v>
      </c>
      <c r="E67" s="82">
        <v>84.280294616554784</v>
      </c>
      <c r="F67" s="82">
        <v>82.482476792383792</v>
      </c>
      <c r="G67" s="82">
        <v>82.963866201952257</v>
      </c>
      <c r="H67" s="82">
        <v>83.046537237116155</v>
      </c>
      <c r="I67" s="82">
        <v>66.523497249071468</v>
      </c>
      <c r="J67" s="82">
        <v>72.85393370323041</v>
      </c>
      <c r="K67" s="82">
        <v>80.87585018326341</v>
      </c>
      <c r="L67" s="82">
        <v>78.301732223205377</v>
      </c>
      <c r="M67" s="82">
        <v>90.830558920644606</v>
      </c>
      <c r="N67" s="82">
        <v>99.618042347941909</v>
      </c>
      <c r="O67" s="82">
        <v>99.037466566083282</v>
      </c>
      <c r="P67" s="82">
        <v>107.24976488246638</v>
      </c>
      <c r="Q67" s="82">
        <v>99.893862136250988</v>
      </c>
      <c r="R67" s="82">
        <v>108.41713108102735</v>
      </c>
    </row>
    <row r="68" spans="1:18" ht="11.25" customHeight="1" x14ac:dyDescent="0.25">
      <c r="A68" s="71" t="s">
        <v>117</v>
      </c>
      <c r="B68" s="72" t="s">
        <v>116</v>
      </c>
      <c r="C68" s="82">
        <v>69.699991664170483</v>
      </c>
      <c r="D68" s="82">
        <v>24.277201668</v>
      </c>
      <c r="E68" s="82">
        <v>46.462091903999998</v>
      </c>
      <c r="F68" s="82">
        <v>46.276449191999994</v>
      </c>
      <c r="G68" s="82">
        <v>46.461463883999997</v>
      </c>
      <c r="H68" s="82">
        <v>46.502047713159904</v>
      </c>
      <c r="I68" s="82">
        <v>46.466990460000005</v>
      </c>
      <c r="J68" s="82">
        <v>46.473605604000007</v>
      </c>
      <c r="K68" s="82">
        <v>33.049385027999996</v>
      </c>
      <c r="L68" s="82">
        <v>33.488329140000005</v>
      </c>
      <c r="M68" s="82">
        <v>39.397189053659083</v>
      </c>
      <c r="N68" s="82">
        <v>31.900297557972422</v>
      </c>
      <c r="O68" s="82">
        <v>52.300502914258068</v>
      </c>
      <c r="P68" s="82">
        <v>48.399617456322254</v>
      </c>
      <c r="Q68" s="82">
        <v>34.399992994651917</v>
      </c>
      <c r="R68" s="82">
        <v>30.699985300953998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1.4357659269645131</v>
      </c>
      <c r="D2" s="78">
        <v>1.529856224415524</v>
      </c>
      <c r="E2" s="78">
        <v>2.0291216900362845</v>
      </c>
      <c r="F2" s="78">
        <v>2.3447805095474248</v>
      </c>
      <c r="G2" s="78">
        <v>2.4356479455306137</v>
      </c>
      <c r="H2" s="78">
        <v>2.5298138312662384</v>
      </c>
      <c r="I2" s="78">
        <v>3.1546994389474308</v>
      </c>
      <c r="J2" s="78">
        <v>3.712924573377165</v>
      </c>
      <c r="K2" s="78">
        <v>3.8122051369981929</v>
      </c>
      <c r="L2" s="78">
        <v>4.534121700096831</v>
      </c>
      <c r="M2" s="78">
        <v>4.4343529466285219</v>
      </c>
      <c r="N2" s="78">
        <v>4.8177468566307233</v>
      </c>
      <c r="O2" s="78">
        <v>5.5183869158350749</v>
      </c>
      <c r="P2" s="78">
        <v>6.7715760309781894</v>
      </c>
      <c r="Q2" s="78">
        <v>8.9081209227041924</v>
      </c>
      <c r="R2" s="78">
        <v>12.226133766510808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1.4357659269645131</v>
      </c>
      <c r="D52" s="79">
        <v>1.529856224415524</v>
      </c>
      <c r="E52" s="79">
        <v>2.0291216900362845</v>
      </c>
      <c r="F52" s="79">
        <v>2.3447805095474248</v>
      </c>
      <c r="G52" s="79">
        <v>2.4356479455306137</v>
      </c>
      <c r="H52" s="79">
        <v>2.5298138312662384</v>
      </c>
      <c r="I52" s="79">
        <v>3.1546994389474308</v>
      </c>
      <c r="J52" s="79">
        <v>3.712924573377165</v>
      </c>
      <c r="K52" s="79">
        <v>3.8122051369981929</v>
      </c>
      <c r="L52" s="79">
        <v>4.534121700096831</v>
      </c>
      <c r="M52" s="79">
        <v>4.4343529466285219</v>
      </c>
      <c r="N52" s="79">
        <v>4.8177468566307233</v>
      </c>
      <c r="O52" s="79">
        <v>5.5183869158350749</v>
      </c>
      <c r="P52" s="79">
        <v>6.7715760309781894</v>
      </c>
      <c r="Q52" s="79">
        <v>8.9081209227041924</v>
      </c>
      <c r="R52" s="79">
        <v>12.226133766510808</v>
      </c>
    </row>
    <row r="53" spans="1:18" ht="11.25" customHeight="1" x14ac:dyDescent="0.25">
      <c r="A53" s="56" t="s">
        <v>143</v>
      </c>
      <c r="B53" s="57" t="s">
        <v>142</v>
      </c>
      <c r="C53" s="8">
        <v>1.4357659269645131</v>
      </c>
      <c r="D53" s="8">
        <v>1.529856224415524</v>
      </c>
      <c r="E53" s="8">
        <v>2.0291216900362845</v>
      </c>
      <c r="F53" s="8">
        <v>2.3447805095474248</v>
      </c>
      <c r="G53" s="8">
        <v>2.4356479455306137</v>
      </c>
      <c r="H53" s="8">
        <v>2.5298138312662384</v>
      </c>
      <c r="I53" s="8">
        <v>3.1546994389474308</v>
      </c>
      <c r="J53" s="8">
        <v>3.712924573377165</v>
      </c>
      <c r="K53" s="8">
        <v>3.8122051369981929</v>
      </c>
      <c r="L53" s="8">
        <v>4.534121700096831</v>
      </c>
      <c r="M53" s="8">
        <v>4.4343529466285219</v>
      </c>
      <c r="N53" s="8">
        <v>4.8177468566307233</v>
      </c>
      <c r="O53" s="8">
        <v>5.5183869158350749</v>
      </c>
      <c r="P53" s="8">
        <v>6.7715760309781894</v>
      </c>
      <c r="Q53" s="8">
        <v>8.9081209227041924</v>
      </c>
      <c r="R53" s="8">
        <v>12.226133766510808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7.162130503700224E-3</v>
      </c>
      <c r="D64" s="81">
        <v>7.7263250383902363E-3</v>
      </c>
      <c r="E64" s="81">
        <v>1.2460167514760385E-2</v>
      </c>
      <c r="F64" s="81">
        <v>1.3358645342769518E-2</v>
      </c>
      <c r="G64" s="81">
        <v>1.3008443220808885E-2</v>
      </c>
      <c r="H64" s="81">
        <v>1.3962641484163785E-2</v>
      </c>
      <c r="I64" s="81">
        <v>1.5965987752877633E-2</v>
      </c>
      <c r="J64" s="81">
        <v>2.2384984617549585E-2</v>
      </c>
      <c r="K64" s="81">
        <v>1.6913934436990938E-2</v>
      </c>
      <c r="L64" s="81">
        <v>2.4866316626127649E-2</v>
      </c>
      <c r="M64" s="81">
        <v>2.5583444779814939E-2</v>
      </c>
      <c r="N64" s="81">
        <v>3.2318423754181411E-2</v>
      </c>
      <c r="O64" s="81">
        <v>3.6089526909062135E-2</v>
      </c>
      <c r="P64" s="81">
        <v>4.5809337886581432E-2</v>
      </c>
      <c r="Q64" s="81">
        <v>7.1541548313492881E-2</v>
      </c>
      <c r="R64" s="81">
        <v>0.10401262390402384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7.162130503700224E-3</v>
      </c>
      <c r="D67" s="82">
        <v>7.7263250383902363E-3</v>
      </c>
      <c r="E67" s="82">
        <v>1.2460167514760385E-2</v>
      </c>
      <c r="F67" s="82">
        <v>1.3358645342769518E-2</v>
      </c>
      <c r="G67" s="82">
        <v>1.3008443220808885E-2</v>
      </c>
      <c r="H67" s="82">
        <v>1.3962641484163785E-2</v>
      </c>
      <c r="I67" s="82">
        <v>1.5965987752877633E-2</v>
      </c>
      <c r="J67" s="82">
        <v>2.2384984617549585E-2</v>
      </c>
      <c r="K67" s="82">
        <v>1.6913934436990938E-2</v>
      </c>
      <c r="L67" s="82">
        <v>2.4866316626127649E-2</v>
      </c>
      <c r="M67" s="82">
        <v>2.5583444779814939E-2</v>
      </c>
      <c r="N67" s="82">
        <v>3.2318423754181411E-2</v>
      </c>
      <c r="O67" s="82">
        <v>3.6089526909062135E-2</v>
      </c>
      <c r="P67" s="82">
        <v>4.5809337886581432E-2</v>
      </c>
      <c r="Q67" s="82">
        <v>7.1541548313492881E-2</v>
      </c>
      <c r="R67" s="82">
        <v>0.10401262390402384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1733.5296143458031</v>
      </c>
      <c r="D2" s="78">
        <v>1832.2938512386156</v>
      </c>
      <c r="E2" s="78">
        <v>2006.0585135031151</v>
      </c>
      <c r="F2" s="78">
        <v>2332.3249577987194</v>
      </c>
      <c r="G2" s="78">
        <v>2381.0418586923579</v>
      </c>
      <c r="H2" s="78">
        <v>2363.5228098640218</v>
      </c>
      <c r="I2" s="78">
        <v>2359.1202382166111</v>
      </c>
      <c r="J2" s="78">
        <v>2344.7937876615879</v>
      </c>
      <c r="K2" s="78">
        <v>2341.1535783757295</v>
      </c>
      <c r="L2" s="78">
        <v>2332.5129542661334</v>
      </c>
      <c r="M2" s="78">
        <v>2371.0393833299681</v>
      </c>
      <c r="N2" s="78">
        <v>2383.5652887993015</v>
      </c>
      <c r="O2" s="78">
        <v>2378.0864032431787</v>
      </c>
      <c r="P2" s="78">
        <v>2371.8701249101359</v>
      </c>
      <c r="Q2" s="78">
        <v>2561.1913801752153</v>
      </c>
      <c r="R2" s="78">
        <v>2563.4656210697763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218.82352661999917</v>
      </c>
      <c r="D21" s="79">
        <v>243.22471736185042</v>
      </c>
      <c r="E21" s="79">
        <v>263.41734204774201</v>
      </c>
      <c r="F21" s="79">
        <v>315.34000391538927</v>
      </c>
      <c r="G21" s="79">
        <v>301.4994151444352</v>
      </c>
      <c r="H21" s="79">
        <v>278.19977298284289</v>
      </c>
      <c r="I21" s="79">
        <v>275.66298461942972</v>
      </c>
      <c r="J21" s="79">
        <v>269.83532022014032</v>
      </c>
      <c r="K21" s="79">
        <v>263.70752264416927</v>
      </c>
      <c r="L21" s="79">
        <v>246.55517740174994</v>
      </c>
      <c r="M21" s="79">
        <v>242.82241407954655</v>
      </c>
      <c r="N21" s="79">
        <v>235.13461057411925</v>
      </c>
      <c r="O21" s="79">
        <v>222.34719615806659</v>
      </c>
      <c r="P21" s="79">
        <v>208.67520809725642</v>
      </c>
      <c r="Q21" s="79">
        <v>384.15542635572041</v>
      </c>
      <c r="R21" s="79">
        <v>371.39224843461471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218.82352661999917</v>
      </c>
      <c r="D30" s="8">
        <v>243.22471736185042</v>
      </c>
      <c r="E30" s="8">
        <v>263.41734204774201</v>
      </c>
      <c r="F30" s="8">
        <v>315.34000391538927</v>
      </c>
      <c r="G30" s="8">
        <v>301.4994151444352</v>
      </c>
      <c r="H30" s="8">
        <v>278.19977298284289</v>
      </c>
      <c r="I30" s="8">
        <v>275.66298461942972</v>
      </c>
      <c r="J30" s="8">
        <v>269.83532022014032</v>
      </c>
      <c r="K30" s="8">
        <v>263.70752264416927</v>
      </c>
      <c r="L30" s="8">
        <v>246.55517740174994</v>
      </c>
      <c r="M30" s="8">
        <v>242.82241407954655</v>
      </c>
      <c r="N30" s="8">
        <v>235.13461057411925</v>
      </c>
      <c r="O30" s="8">
        <v>222.34719615806659</v>
      </c>
      <c r="P30" s="8">
        <v>208.67520809725642</v>
      </c>
      <c r="Q30" s="8">
        <v>384.15542635572041</v>
      </c>
      <c r="R30" s="8">
        <v>371.39224843461471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187.07466432132642</v>
      </c>
      <c r="R34" s="9">
        <v>188.37839291391816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1.6737422573353442</v>
      </c>
      <c r="D38" s="9">
        <v>2.082787927031859</v>
      </c>
      <c r="E38" s="9">
        <v>2.6839158567511254</v>
      </c>
      <c r="F38" s="9">
        <v>4.8898285969801503</v>
      </c>
      <c r="G38" s="9">
        <v>3.3688121218472817</v>
      </c>
      <c r="H38" s="9">
        <v>2.5979096773351165</v>
      </c>
      <c r="I38" s="9">
        <v>2.9283820895580952</v>
      </c>
      <c r="J38" s="9">
        <v>2.9006844419208853</v>
      </c>
      <c r="K38" s="9">
        <v>1.0203978248910623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1.6737422573353442</v>
      </c>
      <c r="D41" s="10">
        <v>2.082787927031859</v>
      </c>
      <c r="E41" s="10">
        <v>2.6839158567511254</v>
      </c>
      <c r="F41" s="10">
        <v>4.8898285969801503</v>
      </c>
      <c r="G41" s="10">
        <v>3.3688121218472817</v>
      </c>
      <c r="H41" s="10">
        <v>2.5979096773351165</v>
      </c>
      <c r="I41" s="10">
        <v>2.9283820895580952</v>
      </c>
      <c r="J41" s="10">
        <v>2.9006844419208853</v>
      </c>
      <c r="K41" s="10">
        <v>1.0203978248910623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201.92550658456025</v>
      </c>
      <c r="D43" s="9">
        <v>211.70588637452497</v>
      </c>
      <c r="E43" s="9">
        <v>230.87960912286684</v>
      </c>
      <c r="F43" s="9">
        <v>256.45313874907055</v>
      </c>
      <c r="G43" s="9">
        <v>263.75814431290655</v>
      </c>
      <c r="H43" s="9">
        <v>255.2240484754463</v>
      </c>
      <c r="I43" s="9">
        <v>247.8882673920121</v>
      </c>
      <c r="J43" s="9">
        <v>241.6124245211881</v>
      </c>
      <c r="K43" s="9">
        <v>222.9572465569735</v>
      </c>
      <c r="L43" s="9">
        <v>217.86205179518154</v>
      </c>
      <c r="M43" s="9">
        <v>213.87276583184772</v>
      </c>
      <c r="N43" s="9">
        <v>200.09235578959266</v>
      </c>
      <c r="O43" s="9">
        <v>200.59578671077844</v>
      </c>
      <c r="P43" s="9">
        <v>191.02637312535447</v>
      </c>
      <c r="Q43" s="9">
        <v>177.67528169003396</v>
      </c>
      <c r="R43" s="9">
        <v>163.75655502951335</v>
      </c>
    </row>
    <row r="44" spans="1:18" ht="11.25" customHeight="1" x14ac:dyDescent="0.25">
      <c r="A44" s="59" t="s">
        <v>161</v>
      </c>
      <c r="B44" s="60" t="s">
        <v>160</v>
      </c>
      <c r="C44" s="9">
        <v>15.224277778103586</v>
      </c>
      <c r="D44" s="9">
        <v>29.436043060293599</v>
      </c>
      <c r="E44" s="9">
        <v>29.853817068124048</v>
      </c>
      <c r="F44" s="9">
        <v>53.997036569338583</v>
      </c>
      <c r="G44" s="9">
        <v>34.372458709681403</v>
      </c>
      <c r="H44" s="9">
        <v>20.37781483006146</v>
      </c>
      <c r="I44" s="9">
        <v>24.846335137859519</v>
      </c>
      <c r="J44" s="9">
        <v>25.322211257031352</v>
      </c>
      <c r="K44" s="9">
        <v>39.729878262304723</v>
      </c>
      <c r="L44" s="9">
        <v>28.69312560656839</v>
      </c>
      <c r="M44" s="9">
        <v>28.949648247698832</v>
      </c>
      <c r="N44" s="9">
        <v>35.042254784526591</v>
      </c>
      <c r="O44" s="9">
        <v>21.75140944728815</v>
      </c>
      <c r="P44" s="9">
        <v>17.648834971901941</v>
      </c>
      <c r="Q44" s="9">
        <v>19.405480344360015</v>
      </c>
      <c r="R44" s="9">
        <v>19.257300491183205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1514.7060877258039</v>
      </c>
      <c r="D52" s="79">
        <v>1589.0691338767651</v>
      </c>
      <c r="E52" s="79">
        <v>1742.6411714553731</v>
      </c>
      <c r="F52" s="79">
        <v>2016.9849538833303</v>
      </c>
      <c r="G52" s="79">
        <v>2079.5424435479226</v>
      </c>
      <c r="H52" s="79">
        <v>2085.3230368811787</v>
      </c>
      <c r="I52" s="79">
        <v>2083.4572535971815</v>
      </c>
      <c r="J52" s="79">
        <v>2074.9584674414477</v>
      </c>
      <c r="K52" s="79">
        <v>2077.4460557315601</v>
      </c>
      <c r="L52" s="79">
        <v>2085.9577768643835</v>
      </c>
      <c r="M52" s="79">
        <v>2128.2169692504217</v>
      </c>
      <c r="N52" s="79">
        <v>2148.4306782251824</v>
      </c>
      <c r="O52" s="79">
        <v>2155.739207085112</v>
      </c>
      <c r="P52" s="79">
        <v>2163.1949168128795</v>
      </c>
      <c r="Q52" s="79">
        <v>2177.0359538194948</v>
      </c>
      <c r="R52" s="79">
        <v>2192.0733726351614</v>
      </c>
    </row>
    <row r="53" spans="1:18" ht="11.25" customHeight="1" x14ac:dyDescent="0.25">
      <c r="A53" s="56" t="s">
        <v>143</v>
      </c>
      <c r="B53" s="57" t="s">
        <v>142</v>
      </c>
      <c r="C53" s="8">
        <v>1514.7060877258039</v>
      </c>
      <c r="D53" s="8">
        <v>1589.0691338767651</v>
      </c>
      <c r="E53" s="8">
        <v>1742.6411714553731</v>
      </c>
      <c r="F53" s="8">
        <v>2016.9849538833303</v>
      </c>
      <c r="G53" s="8">
        <v>2079.5424435479226</v>
      </c>
      <c r="H53" s="8">
        <v>2085.3230368811787</v>
      </c>
      <c r="I53" s="8">
        <v>2083.4572535971815</v>
      </c>
      <c r="J53" s="8">
        <v>2074.9584674414477</v>
      </c>
      <c r="K53" s="8">
        <v>2077.4460557315601</v>
      </c>
      <c r="L53" s="8">
        <v>2085.9577768643835</v>
      </c>
      <c r="M53" s="8">
        <v>2128.2169692504217</v>
      </c>
      <c r="N53" s="8">
        <v>2148.4306782251824</v>
      </c>
      <c r="O53" s="8">
        <v>2155.739207085112</v>
      </c>
      <c r="P53" s="8">
        <v>2163.1949168128795</v>
      </c>
      <c r="Q53" s="8">
        <v>2177.0359538194948</v>
      </c>
      <c r="R53" s="8">
        <v>2192.0733726351614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7.5559131689225154</v>
      </c>
      <c r="D64" s="81">
        <v>8.0253715616287895</v>
      </c>
      <c r="E64" s="81">
        <v>10.700985072050527</v>
      </c>
      <c r="F64" s="81">
        <v>11.491133839998671</v>
      </c>
      <c r="G64" s="81">
        <v>11.106535265818987</v>
      </c>
      <c r="H64" s="81">
        <v>11.509391553949218</v>
      </c>
      <c r="I64" s="81">
        <v>10.544412752574424</v>
      </c>
      <c r="J64" s="81">
        <v>12.509791798297544</v>
      </c>
      <c r="K64" s="81">
        <v>9.2171814265738163</v>
      </c>
      <c r="L64" s="81">
        <v>11.439941399706001</v>
      </c>
      <c r="M64" s="81">
        <v>12.278481656197417</v>
      </c>
      <c r="N64" s="81">
        <v>14.412109048403424</v>
      </c>
      <c r="O64" s="81">
        <v>14.09825177349771</v>
      </c>
      <c r="P64" s="81">
        <v>14.633894148937422</v>
      </c>
      <c r="Q64" s="81">
        <v>17.483880632270161</v>
      </c>
      <c r="R64" s="81">
        <v>18.648847430613021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7.5559131689225154</v>
      </c>
      <c r="D67" s="82">
        <v>8.0253715616287895</v>
      </c>
      <c r="E67" s="82">
        <v>10.700985072050527</v>
      </c>
      <c r="F67" s="82">
        <v>11.491133839998671</v>
      </c>
      <c r="G67" s="82">
        <v>11.106535265818987</v>
      </c>
      <c r="H67" s="82">
        <v>11.509391553949218</v>
      </c>
      <c r="I67" s="82">
        <v>10.544412752574424</v>
      </c>
      <c r="J67" s="82">
        <v>12.509791798297544</v>
      </c>
      <c r="K67" s="82">
        <v>9.2171814265738163</v>
      </c>
      <c r="L67" s="82">
        <v>11.439941399706001</v>
      </c>
      <c r="M67" s="82">
        <v>12.278481656197417</v>
      </c>
      <c r="N67" s="82">
        <v>14.412109048403424</v>
      </c>
      <c r="O67" s="82">
        <v>14.09825177349771</v>
      </c>
      <c r="P67" s="82">
        <v>14.633894148937422</v>
      </c>
      <c r="Q67" s="82">
        <v>17.483880632270161</v>
      </c>
      <c r="R67" s="82">
        <v>18.648847430613021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2286.0662085719418</v>
      </c>
      <c r="D2" s="78">
        <v>3533.0391002638198</v>
      </c>
      <c r="E2" s="78">
        <v>2431.6519157888683</v>
      </c>
      <c r="F2" s="78">
        <v>2480.625748640839</v>
      </c>
      <c r="G2" s="78">
        <v>2581.8863487827189</v>
      </c>
      <c r="H2" s="78">
        <v>2592.2568532112123</v>
      </c>
      <c r="I2" s="78">
        <v>2698.4800697134456</v>
      </c>
      <c r="J2" s="78">
        <v>2710.2963708636657</v>
      </c>
      <c r="K2" s="78">
        <v>2723.3805156501985</v>
      </c>
      <c r="L2" s="78">
        <v>2721.5945970985699</v>
      </c>
      <c r="M2" s="78">
        <v>2716.475892415167</v>
      </c>
      <c r="N2" s="78">
        <v>2726.3879857956108</v>
      </c>
      <c r="O2" s="78">
        <v>2749.1729112735866</v>
      </c>
      <c r="P2" s="78">
        <v>2750.8267095201295</v>
      </c>
      <c r="Q2" s="78">
        <v>3029.7332473997026</v>
      </c>
      <c r="R2" s="78">
        <v>3191.5814743778647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1143.7505941165562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297.27575786176305</v>
      </c>
      <c r="R21" s="79">
        <v>458.31712492935895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1143.7505941165562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297.27575786176305</v>
      </c>
      <c r="R30" s="8">
        <v>458.31712492935895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1143.7505941165562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297.27575786176305</v>
      </c>
      <c r="R34" s="9">
        <v>458.31712492935895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2286.0662085719418</v>
      </c>
      <c r="D52" s="79">
        <v>2389.2885061472639</v>
      </c>
      <c r="E52" s="79">
        <v>2431.6519157888683</v>
      </c>
      <c r="F52" s="79">
        <v>2480.625748640839</v>
      </c>
      <c r="G52" s="79">
        <v>2581.8863487827189</v>
      </c>
      <c r="H52" s="79">
        <v>2592.2568532112123</v>
      </c>
      <c r="I52" s="79">
        <v>2698.4800697134456</v>
      </c>
      <c r="J52" s="79">
        <v>2710.2963708636657</v>
      </c>
      <c r="K52" s="79">
        <v>2723.3805156501985</v>
      </c>
      <c r="L52" s="79">
        <v>2721.5945970985699</v>
      </c>
      <c r="M52" s="79">
        <v>2716.475892415167</v>
      </c>
      <c r="N52" s="79">
        <v>2726.3879857956108</v>
      </c>
      <c r="O52" s="79">
        <v>2749.1729112735866</v>
      </c>
      <c r="P52" s="79">
        <v>2750.8267095201295</v>
      </c>
      <c r="Q52" s="79">
        <v>2732.4574895379396</v>
      </c>
      <c r="R52" s="79">
        <v>2733.2643494485055</v>
      </c>
    </row>
    <row r="53" spans="1:18" ht="11.25" customHeight="1" x14ac:dyDescent="0.25">
      <c r="A53" s="56" t="s">
        <v>143</v>
      </c>
      <c r="B53" s="57" t="s">
        <v>142</v>
      </c>
      <c r="C53" s="8">
        <v>2286.0662085719418</v>
      </c>
      <c r="D53" s="8">
        <v>2389.2885061472639</v>
      </c>
      <c r="E53" s="8">
        <v>2431.6519157888683</v>
      </c>
      <c r="F53" s="8">
        <v>2480.625748640839</v>
      </c>
      <c r="G53" s="8">
        <v>2581.8863487827189</v>
      </c>
      <c r="H53" s="8">
        <v>2592.2568532112123</v>
      </c>
      <c r="I53" s="8">
        <v>2698.4800697134456</v>
      </c>
      <c r="J53" s="8">
        <v>2710.2963708636657</v>
      </c>
      <c r="K53" s="8">
        <v>2723.3805156501985</v>
      </c>
      <c r="L53" s="8">
        <v>2721.5945970985699</v>
      </c>
      <c r="M53" s="8">
        <v>2716.475892415167</v>
      </c>
      <c r="N53" s="8">
        <v>2726.3879857956108</v>
      </c>
      <c r="O53" s="8">
        <v>2749.1729112735866</v>
      </c>
      <c r="P53" s="8">
        <v>2750.8267095201295</v>
      </c>
      <c r="Q53" s="8">
        <v>2732.4574895379396</v>
      </c>
      <c r="R53" s="8">
        <v>2733.2643494485055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11.403742224547237</v>
      </c>
      <c r="D64" s="81">
        <v>12.066767657226318</v>
      </c>
      <c r="E64" s="81">
        <v>14.931972960071954</v>
      </c>
      <c r="F64" s="81">
        <v>14.132580627186785</v>
      </c>
      <c r="G64" s="81">
        <v>13.789481370799953</v>
      </c>
      <c r="H64" s="81">
        <v>14.307279306057994</v>
      </c>
      <c r="I64" s="81">
        <v>13.657053731497241</v>
      </c>
      <c r="J64" s="81">
        <v>16.340203355006498</v>
      </c>
      <c r="K64" s="81">
        <v>12.083053726997763</v>
      </c>
      <c r="L64" s="81">
        <v>14.925940999326517</v>
      </c>
      <c r="M64" s="81">
        <v>15.67236794764859</v>
      </c>
      <c r="N64" s="81">
        <v>18.289163973399983</v>
      </c>
      <c r="O64" s="81">
        <v>17.979230393282201</v>
      </c>
      <c r="P64" s="81">
        <v>18.609190774401934</v>
      </c>
      <c r="Q64" s="81">
        <v>21.94449774521043</v>
      </c>
      <c r="R64" s="81">
        <v>23.252976144280964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11.403742224547237</v>
      </c>
      <c r="D67" s="82">
        <v>12.066767657226318</v>
      </c>
      <c r="E67" s="82">
        <v>14.931972960071954</v>
      </c>
      <c r="F67" s="82">
        <v>14.132580627186785</v>
      </c>
      <c r="G67" s="82">
        <v>13.789481370799953</v>
      </c>
      <c r="H67" s="82">
        <v>14.307279306057994</v>
      </c>
      <c r="I67" s="82">
        <v>13.657053731497241</v>
      </c>
      <c r="J67" s="82">
        <v>16.340203355006498</v>
      </c>
      <c r="K67" s="82">
        <v>12.083053726997763</v>
      </c>
      <c r="L67" s="82">
        <v>14.925940999326517</v>
      </c>
      <c r="M67" s="82">
        <v>15.67236794764859</v>
      </c>
      <c r="N67" s="82">
        <v>18.289163973399983</v>
      </c>
      <c r="O67" s="82">
        <v>17.979230393282201</v>
      </c>
      <c r="P67" s="82">
        <v>18.609190774401934</v>
      </c>
      <c r="Q67" s="82">
        <v>21.94449774521043</v>
      </c>
      <c r="R67" s="82">
        <v>23.252976144280964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2138.1587373623279</v>
      </c>
      <c r="D2" s="78">
        <v>2290.6224284157001</v>
      </c>
      <c r="E2" s="78">
        <v>2031.4798132233959</v>
      </c>
      <c r="F2" s="78">
        <v>1338.9160181753159</v>
      </c>
      <c r="G2" s="78">
        <v>1206.5180463595441</v>
      </c>
      <c r="H2" s="78">
        <v>1442.071935093619</v>
      </c>
      <c r="I2" s="78">
        <v>1221.2096412730323</v>
      </c>
      <c r="J2" s="78">
        <v>1188.1552649514122</v>
      </c>
      <c r="K2" s="78">
        <v>1104.4025126435163</v>
      </c>
      <c r="L2" s="78">
        <v>1046.336595096564</v>
      </c>
      <c r="M2" s="78">
        <v>1142.1412281926414</v>
      </c>
      <c r="N2" s="78">
        <v>1075.1379831402903</v>
      </c>
      <c r="O2" s="78">
        <v>1217.6727191795514</v>
      </c>
      <c r="P2" s="78">
        <v>1183.0378053945055</v>
      </c>
      <c r="Q2" s="78">
        <v>1023.3402589510985</v>
      </c>
      <c r="R2" s="78">
        <v>1177.8403114930338</v>
      </c>
    </row>
    <row r="3" spans="1:18" ht="11.25" customHeight="1" x14ac:dyDescent="0.25">
      <c r="A3" s="53" t="s">
        <v>242</v>
      </c>
      <c r="B3" s="54" t="s">
        <v>241</v>
      </c>
      <c r="C3" s="79">
        <v>16.460459100725593</v>
      </c>
      <c r="D3" s="79">
        <v>11.881821542976001</v>
      </c>
      <c r="E3" s="79">
        <v>18.613052946576001</v>
      </c>
      <c r="F3" s="79">
        <v>18.220071022559999</v>
      </c>
      <c r="G3" s="79">
        <v>23.366225163599999</v>
      </c>
      <c r="H3" s="79">
        <v>25.920407222550804</v>
      </c>
      <c r="I3" s="79">
        <v>14.258368044360001</v>
      </c>
      <c r="J3" s="79">
        <v>11.093679302904</v>
      </c>
      <c r="K3" s="79">
        <v>14.256348080832</v>
      </c>
      <c r="L3" s="79">
        <v>0</v>
      </c>
      <c r="M3" s="79">
        <v>2.8379729775446729</v>
      </c>
      <c r="N3" s="79">
        <v>2.8379090177125699</v>
      </c>
      <c r="O3" s="79">
        <v>2.8379501714742799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16.460459100725593</v>
      </c>
      <c r="D4" s="8">
        <v>11.881821542976001</v>
      </c>
      <c r="E4" s="8">
        <v>18.613052946576001</v>
      </c>
      <c r="F4" s="8">
        <v>18.220071022559999</v>
      </c>
      <c r="G4" s="8">
        <v>23.366225163599999</v>
      </c>
      <c r="H4" s="8">
        <v>25.920407222550804</v>
      </c>
      <c r="I4" s="8">
        <v>14.258368044360001</v>
      </c>
      <c r="J4" s="8">
        <v>11.093679302904</v>
      </c>
      <c r="K4" s="8">
        <v>14.256348080832</v>
      </c>
      <c r="L4" s="8">
        <v>0</v>
      </c>
      <c r="M4" s="8">
        <v>2.8379729775446729</v>
      </c>
      <c r="N4" s="8">
        <v>2.8379090177125699</v>
      </c>
      <c r="O4" s="8">
        <v>2.8379501714742799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16.460459100725593</v>
      </c>
      <c r="D5" s="9">
        <v>11.881821542976001</v>
      </c>
      <c r="E5" s="9">
        <v>18.613052946576001</v>
      </c>
      <c r="F5" s="9">
        <v>18.220071022559999</v>
      </c>
      <c r="G5" s="9">
        <v>23.366225163599999</v>
      </c>
      <c r="H5" s="9">
        <v>25.920407222550804</v>
      </c>
      <c r="I5" s="9">
        <v>14.258368044360001</v>
      </c>
      <c r="J5" s="9">
        <v>11.093679302904</v>
      </c>
      <c r="K5" s="9">
        <v>14.256348080832</v>
      </c>
      <c r="L5" s="9">
        <v>0</v>
      </c>
      <c r="M5" s="9">
        <v>2.8379729775446729</v>
      </c>
      <c r="N5" s="9">
        <v>2.8379090177125699</v>
      </c>
      <c r="O5" s="9">
        <v>2.8379501714742799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16.460459100725593</v>
      </c>
      <c r="D8" s="10">
        <v>11.881821542976001</v>
      </c>
      <c r="E8" s="10">
        <v>18.613052946576001</v>
      </c>
      <c r="F8" s="10">
        <v>18.220071022559999</v>
      </c>
      <c r="G8" s="10">
        <v>23.366225163599999</v>
      </c>
      <c r="H8" s="10">
        <v>25.920407222550804</v>
      </c>
      <c r="I8" s="10">
        <v>14.258368044360001</v>
      </c>
      <c r="J8" s="10">
        <v>11.093679302904</v>
      </c>
      <c r="K8" s="10">
        <v>14.256348080832</v>
      </c>
      <c r="L8" s="10">
        <v>0</v>
      </c>
      <c r="M8" s="10">
        <v>2.8379729775446729</v>
      </c>
      <c r="N8" s="10">
        <v>2.8379090177125699</v>
      </c>
      <c r="O8" s="10">
        <v>2.8379501714742799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1845.0692629402374</v>
      </c>
      <c r="D21" s="79">
        <v>1855.4883945993722</v>
      </c>
      <c r="E21" s="79">
        <v>1586.3632053136198</v>
      </c>
      <c r="F21" s="79">
        <v>898.38212537790002</v>
      </c>
      <c r="G21" s="79">
        <v>755.20077446134803</v>
      </c>
      <c r="H21" s="79">
        <v>1005.1625728239254</v>
      </c>
      <c r="I21" s="79">
        <v>841.00894943688013</v>
      </c>
      <c r="J21" s="79">
        <v>813.8971344907801</v>
      </c>
      <c r="K21" s="79">
        <v>833.21878265456417</v>
      </c>
      <c r="L21" s="79">
        <v>779.51320047323998</v>
      </c>
      <c r="M21" s="79">
        <v>845.05114408360703</v>
      </c>
      <c r="N21" s="79">
        <v>826.69414322726277</v>
      </c>
      <c r="O21" s="79">
        <v>1003.5679390365794</v>
      </c>
      <c r="P21" s="79">
        <v>983.76558244080775</v>
      </c>
      <c r="Q21" s="79">
        <v>862.22097035271815</v>
      </c>
      <c r="R21" s="79">
        <v>1016.721162126344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1845.0692629402374</v>
      </c>
      <c r="D30" s="8">
        <v>1855.4883945993722</v>
      </c>
      <c r="E30" s="8">
        <v>1586.3632053136198</v>
      </c>
      <c r="F30" s="8">
        <v>898.38212537790002</v>
      </c>
      <c r="G30" s="8">
        <v>755.20077446134803</v>
      </c>
      <c r="H30" s="8">
        <v>1005.1625728239254</v>
      </c>
      <c r="I30" s="8">
        <v>841.00894943688013</v>
      </c>
      <c r="J30" s="8">
        <v>813.8971344907801</v>
      </c>
      <c r="K30" s="8">
        <v>833.21878265456417</v>
      </c>
      <c r="L30" s="8">
        <v>779.51320047323998</v>
      </c>
      <c r="M30" s="8">
        <v>845.05114408360703</v>
      </c>
      <c r="N30" s="8">
        <v>826.69414322726277</v>
      </c>
      <c r="O30" s="8">
        <v>1003.5679390365794</v>
      </c>
      <c r="P30" s="8">
        <v>983.76558244080775</v>
      </c>
      <c r="Q30" s="8">
        <v>862.22097035271815</v>
      </c>
      <c r="R30" s="8">
        <v>1016.721162126344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357.00096792110406</v>
      </c>
      <c r="E34" s="9">
        <v>284.50359482616005</v>
      </c>
      <c r="F34" s="9">
        <v>299.00305359392405</v>
      </c>
      <c r="G34" s="9">
        <v>313.86582243410402</v>
      </c>
      <c r="H34" s="9">
        <v>341.4742079216025</v>
      </c>
      <c r="I34" s="9">
        <v>311.12464371073207</v>
      </c>
      <c r="J34" s="9">
        <v>290.48457896769605</v>
      </c>
      <c r="K34" s="9">
        <v>301.21213311946804</v>
      </c>
      <c r="L34" s="9">
        <v>284.32162276545603</v>
      </c>
      <c r="M34" s="9">
        <v>347.56047764341514</v>
      </c>
      <c r="N34" s="9">
        <v>293.36961959908183</v>
      </c>
      <c r="O34" s="9">
        <v>313.03807386823405</v>
      </c>
      <c r="P34" s="9">
        <v>295.78725531124883</v>
      </c>
      <c r="Q34" s="9">
        <v>246.52906454785438</v>
      </c>
      <c r="R34" s="9">
        <v>260.99980817688277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37.10040014760996</v>
      </c>
      <c r="D38" s="9">
        <v>37.03333553096401</v>
      </c>
      <c r="E38" s="9">
        <v>37.024515325008004</v>
      </c>
      <c r="F38" s="9">
        <v>37.027977180588003</v>
      </c>
      <c r="G38" s="9">
        <v>37.927728497376009</v>
      </c>
      <c r="H38" s="9">
        <v>37.888445884455734</v>
      </c>
      <c r="I38" s="9">
        <v>37.916259219324004</v>
      </c>
      <c r="J38" s="9">
        <v>37.921647672792005</v>
      </c>
      <c r="K38" s="9">
        <v>12.641522557572003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37.10040014760996</v>
      </c>
      <c r="D41" s="10">
        <v>37.03333553096401</v>
      </c>
      <c r="E41" s="10">
        <v>37.024515325008004</v>
      </c>
      <c r="F41" s="10">
        <v>37.027977180588003</v>
      </c>
      <c r="G41" s="10">
        <v>37.927728497376009</v>
      </c>
      <c r="H41" s="10">
        <v>37.888445884455734</v>
      </c>
      <c r="I41" s="10">
        <v>37.916259219324004</v>
      </c>
      <c r="J41" s="10">
        <v>37.921647672792005</v>
      </c>
      <c r="K41" s="10">
        <v>12.641522557572003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1777.0089277225277</v>
      </c>
      <c r="D43" s="9">
        <v>1424.1617513341921</v>
      </c>
      <c r="E43" s="9">
        <v>1255.4384732749079</v>
      </c>
      <c r="F43" s="9">
        <v>550.02910104370801</v>
      </c>
      <c r="G43" s="9">
        <v>387.86331252942</v>
      </c>
      <c r="H43" s="9">
        <v>610.32105350822076</v>
      </c>
      <c r="I43" s="9">
        <v>460.86648443316005</v>
      </c>
      <c r="J43" s="9">
        <v>454.39375296978</v>
      </c>
      <c r="K43" s="9">
        <v>445.16163715311603</v>
      </c>
      <c r="L43" s="9">
        <v>470.53138767242399</v>
      </c>
      <c r="M43" s="9">
        <v>463.43388992348986</v>
      </c>
      <c r="N43" s="9">
        <v>483.78869022264826</v>
      </c>
      <c r="O43" s="9">
        <v>647.18698107925059</v>
      </c>
      <c r="P43" s="9">
        <v>644.63612910308257</v>
      </c>
      <c r="Q43" s="9">
        <v>600.21190822375843</v>
      </c>
      <c r="R43" s="9">
        <v>740.23994929223306</v>
      </c>
    </row>
    <row r="44" spans="1:18" ht="11.25" customHeight="1" x14ac:dyDescent="0.25">
      <c r="A44" s="59" t="s">
        <v>161</v>
      </c>
      <c r="B44" s="60" t="s">
        <v>160</v>
      </c>
      <c r="C44" s="9">
        <v>30.959935070099856</v>
      </c>
      <c r="D44" s="9">
        <v>37.292339813112008</v>
      </c>
      <c r="E44" s="9">
        <v>9.3966218875440006</v>
      </c>
      <c r="F44" s="9">
        <v>12.321993559680003</v>
      </c>
      <c r="G44" s="9">
        <v>15.543911000448002</v>
      </c>
      <c r="H44" s="9">
        <v>15.47886550964647</v>
      </c>
      <c r="I44" s="9">
        <v>31.101562073664002</v>
      </c>
      <c r="J44" s="9">
        <v>31.097154880512004</v>
      </c>
      <c r="K44" s="9">
        <v>74.20348982440801</v>
      </c>
      <c r="L44" s="9">
        <v>24.660190035360003</v>
      </c>
      <c r="M44" s="9">
        <v>34.056776516702008</v>
      </c>
      <c r="N44" s="9">
        <v>49.535833405532728</v>
      </c>
      <c r="O44" s="9">
        <v>43.342884089094767</v>
      </c>
      <c r="P44" s="9">
        <v>43.342198026476296</v>
      </c>
      <c r="Q44" s="9">
        <v>15.479997581105348</v>
      </c>
      <c r="R44" s="9">
        <v>15.481404657228143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276.6290153213651</v>
      </c>
      <c r="D52" s="79">
        <v>423.25221227335203</v>
      </c>
      <c r="E52" s="79">
        <v>426.50355496320009</v>
      </c>
      <c r="F52" s="79">
        <v>422.31382177485602</v>
      </c>
      <c r="G52" s="79">
        <v>427.95104673459605</v>
      </c>
      <c r="H52" s="79">
        <v>410.98895504714272</v>
      </c>
      <c r="I52" s="79">
        <v>365.94232379179203</v>
      </c>
      <c r="J52" s="79">
        <v>363.16445115772802</v>
      </c>
      <c r="K52" s="79">
        <v>256.92738190812003</v>
      </c>
      <c r="L52" s="79">
        <v>266.82339462332402</v>
      </c>
      <c r="M52" s="79">
        <v>294.25211113148964</v>
      </c>
      <c r="N52" s="79">
        <v>245.60593089531497</v>
      </c>
      <c r="O52" s="79">
        <v>211.26682997149774</v>
      </c>
      <c r="P52" s="79">
        <v>199.27222295369785</v>
      </c>
      <c r="Q52" s="79">
        <v>161.11928859838031</v>
      </c>
      <c r="R52" s="79">
        <v>161.11914936668981</v>
      </c>
    </row>
    <row r="53" spans="1:18" ht="11.25" customHeight="1" x14ac:dyDescent="0.25">
      <c r="A53" s="56" t="s">
        <v>143</v>
      </c>
      <c r="B53" s="57" t="s">
        <v>142</v>
      </c>
      <c r="C53" s="8">
        <v>276.6290153213651</v>
      </c>
      <c r="D53" s="8">
        <v>423.25221227335203</v>
      </c>
      <c r="E53" s="8">
        <v>426.50355496320009</v>
      </c>
      <c r="F53" s="8">
        <v>422.31382177485602</v>
      </c>
      <c r="G53" s="8">
        <v>427.95104673459605</v>
      </c>
      <c r="H53" s="8">
        <v>410.98895504714272</v>
      </c>
      <c r="I53" s="8">
        <v>365.94232379179203</v>
      </c>
      <c r="J53" s="8">
        <v>363.16445115772802</v>
      </c>
      <c r="K53" s="8">
        <v>256.92738190812003</v>
      </c>
      <c r="L53" s="8">
        <v>266.82339462332402</v>
      </c>
      <c r="M53" s="8">
        <v>294.25211113148964</v>
      </c>
      <c r="N53" s="8">
        <v>245.60593089531497</v>
      </c>
      <c r="O53" s="8">
        <v>211.26682997149774</v>
      </c>
      <c r="P53" s="8">
        <v>199.27222295369785</v>
      </c>
      <c r="Q53" s="8">
        <v>161.11928859838031</v>
      </c>
      <c r="R53" s="8">
        <v>161.11914936668981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283.02399807771525</v>
      </c>
      <c r="D64" s="81">
        <v>282.65065832505599</v>
      </c>
      <c r="E64" s="81">
        <v>282.633757218288</v>
      </c>
      <c r="F64" s="81">
        <v>282.710281706496</v>
      </c>
      <c r="G64" s="81">
        <v>290.336959182312</v>
      </c>
      <c r="H64" s="81">
        <v>317.32404236679787</v>
      </c>
      <c r="I64" s="81">
        <v>352.79278183043999</v>
      </c>
      <c r="J64" s="81">
        <v>352.326765785904</v>
      </c>
      <c r="K64" s="81">
        <v>555.272309269944</v>
      </c>
      <c r="L64" s="81">
        <v>512.63891458415992</v>
      </c>
      <c r="M64" s="81">
        <v>738.14296657823138</v>
      </c>
      <c r="N64" s="81">
        <v>607.46286615549332</v>
      </c>
      <c r="O64" s="81">
        <v>601.49823507050928</v>
      </c>
      <c r="P64" s="81">
        <v>877.0138017186739</v>
      </c>
      <c r="Q64" s="81">
        <v>1061.6619395437676</v>
      </c>
      <c r="R64" s="81">
        <v>1037.570469033087</v>
      </c>
    </row>
    <row r="65" spans="1:18" ht="11.25" customHeight="1" x14ac:dyDescent="0.25">
      <c r="A65" s="71" t="s">
        <v>123</v>
      </c>
      <c r="B65" s="72" t="s">
        <v>122</v>
      </c>
      <c r="C65" s="82">
        <v>283.02399807771525</v>
      </c>
      <c r="D65" s="82">
        <v>282.19181385024001</v>
      </c>
      <c r="E65" s="82">
        <v>282.17596430015999</v>
      </c>
      <c r="F65" s="82">
        <v>282.2523516288</v>
      </c>
      <c r="G65" s="82">
        <v>286.45993825343999</v>
      </c>
      <c r="H65" s="82">
        <v>313.50187488851174</v>
      </c>
      <c r="I65" s="82">
        <v>348.90716556863998</v>
      </c>
      <c r="J65" s="82">
        <v>348.44016654720002</v>
      </c>
      <c r="K65" s="82">
        <v>551.38765312511998</v>
      </c>
      <c r="L65" s="82">
        <v>508.76141359679997</v>
      </c>
      <c r="M65" s="82">
        <v>729.02473086569341</v>
      </c>
      <c r="N65" s="82">
        <v>588.78949208066786</v>
      </c>
      <c r="O65" s="82">
        <v>573.54342490953161</v>
      </c>
      <c r="P65" s="82">
        <v>841.46869612650335</v>
      </c>
      <c r="Q65" s="82">
        <v>979.21595015336879</v>
      </c>
      <c r="R65" s="82">
        <v>854.22370891488242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0.4588444748160001</v>
      </c>
      <c r="E67" s="82">
        <v>0.45779291812800005</v>
      </c>
      <c r="F67" s="82">
        <v>0.45793007769600003</v>
      </c>
      <c r="G67" s="82">
        <v>3.8770209288720006</v>
      </c>
      <c r="H67" s="82">
        <v>3.8221674782861186</v>
      </c>
      <c r="I67" s="82">
        <v>3.8856162618000005</v>
      </c>
      <c r="J67" s="82">
        <v>3.8865992387040005</v>
      </c>
      <c r="K67" s="82">
        <v>3.8846561448240005</v>
      </c>
      <c r="L67" s="82">
        <v>3.8775009873600004</v>
      </c>
      <c r="M67" s="82">
        <v>9.1182357125379436</v>
      </c>
      <c r="N67" s="82">
        <v>18.673374074825432</v>
      </c>
      <c r="O67" s="82">
        <v>27.954810160977662</v>
      </c>
      <c r="P67" s="82">
        <v>35.545105592170515</v>
      </c>
      <c r="Q67" s="82">
        <v>82.445989390398822</v>
      </c>
      <c r="R67" s="82">
        <v>183.3467601182046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156109.26169805732</v>
      </c>
      <c r="D2" s="78">
        <v>154456.30453269038</v>
      </c>
      <c r="E2" s="78">
        <v>155454.77695259525</v>
      </c>
      <c r="F2" s="78">
        <v>157548.56245580592</v>
      </c>
      <c r="G2" s="78">
        <v>161910.3992096305</v>
      </c>
      <c r="H2" s="78">
        <v>165623.62578510429</v>
      </c>
      <c r="I2" s="78">
        <v>167697.46978554121</v>
      </c>
      <c r="J2" s="78">
        <v>168300.40642051553</v>
      </c>
      <c r="K2" s="78">
        <v>160353.13683111835</v>
      </c>
      <c r="L2" s="78">
        <v>153868.02613283522</v>
      </c>
      <c r="M2" s="78">
        <v>150808.30046521884</v>
      </c>
      <c r="N2" s="78">
        <v>150917.19454208002</v>
      </c>
      <c r="O2" s="78">
        <v>149952.71919800635</v>
      </c>
      <c r="P2" s="78">
        <v>148628.5206202837</v>
      </c>
      <c r="Q2" s="78">
        <v>150039.08197386228</v>
      </c>
      <c r="R2" s="78">
        <v>152780.28249792234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11.541202464556481</v>
      </c>
      <c r="I3" s="79">
        <v>53.869219114392003</v>
      </c>
      <c r="J3" s="79">
        <v>53.470137692664004</v>
      </c>
      <c r="K3" s="79">
        <v>53.470969442352001</v>
      </c>
      <c r="L3" s="79">
        <v>53.075650697783999</v>
      </c>
      <c r="M3" s="79">
        <v>53.16566206832961</v>
      </c>
      <c r="N3" s="79">
        <v>42.286217601540024</v>
      </c>
      <c r="O3" s="79">
        <v>45.124025496699154</v>
      </c>
      <c r="P3" s="79">
        <v>39.827127838809304</v>
      </c>
      <c r="Q3" s="79">
        <v>36.800047862877264</v>
      </c>
      <c r="R3" s="79">
        <v>36.894276476633074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11.541202464556481</v>
      </c>
      <c r="I4" s="8">
        <v>53.869219114392003</v>
      </c>
      <c r="J4" s="8">
        <v>53.470137692664004</v>
      </c>
      <c r="K4" s="8">
        <v>53.470969442352001</v>
      </c>
      <c r="L4" s="8">
        <v>53.075650697783999</v>
      </c>
      <c r="M4" s="8">
        <v>53.16566206832961</v>
      </c>
      <c r="N4" s="8">
        <v>42.286217601540024</v>
      </c>
      <c r="O4" s="8">
        <v>45.124025496699154</v>
      </c>
      <c r="P4" s="8">
        <v>39.827127838809304</v>
      </c>
      <c r="Q4" s="8">
        <v>36.800047862877264</v>
      </c>
      <c r="R4" s="8">
        <v>36.894276476633074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11.541202464556481</v>
      </c>
      <c r="I5" s="9">
        <v>53.869219114392003</v>
      </c>
      <c r="J5" s="9">
        <v>53.470137692664004</v>
      </c>
      <c r="K5" s="9">
        <v>53.470969442352001</v>
      </c>
      <c r="L5" s="9">
        <v>53.075650697783999</v>
      </c>
      <c r="M5" s="9">
        <v>53.16566206832961</v>
      </c>
      <c r="N5" s="9">
        <v>42.286217601540024</v>
      </c>
      <c r="O5" s="9">
        <v>45.124025496699154</v>
      </c>
      <c r="P5" s="9">
        <v>39.827127838809304</v>
      </c>
      <c r="Q5" s="9">
        <v>36.800047862877264</v>
      </c>
      <c r="R5" s="9">
        <v>36.894276476633074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11.541202464556481</v>
      </c>
      <c r="I8" s="10">
        <v>53.869219114392003</v>
      </c>
      <c r="J8" s="10">
        <v>53.470137692664004</v>
      </c>
      <c r="K8" s="10">
        <v>53.470969442352001</v>
      </c>
      <c r="L8" s="10">
        <v>53.075650697783999</v>
      </c>
      <c r="M8" s="10">
        <v>53.16566206832961</v>
      </c>
      <c r="N8" s="10">
        <v>42.286217601540024</v>
      </c>
      <c r="O8" s="10">
        <v>45.124025496699154</v>
      </c>
      <c r="P8" s="10">
        <v>39.827127838809304</v>
      </c>
      <c r="Q8" s="10">
        <v>36.800047862877264</v>
      </c>
      <c r="R8" s="10">
        <v>36.894276476633074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156109.26169805732</v>
      </c>
      <c r="D21" s="79">
        <v>154456.30453269038</v>
      </c>
      <c r="E21" s="79">
        <v>155454.77695259525</v>
      </c>
      <c r="F21" s="79">
        <v>157548.56245580592</v>
      </c>
      <c r="G21" s="79">
        <v>161910.3992096305</v>
      </c>
      <c r="H21" s="79">
        <v>165612.08458263974</v>
      </c>
      <c r="I21" s="79">
        <v>167643.60056642682</v>
      </c>
      <c r="J21" s="79">
        <v>168246.93628282289</v>
      </c>
      <c r="K21" s="79">
        <v>160299.66586167598</v>
      </c>
      <c r="L21" s="79">
        <v>153814.95048213741</v>
      </c>
      <c r="M21" s="79">
        <v>150755.13480315049</v>
      </c>
      <c r="N21" s="79">
        <v>150874.90832447846</v>
      </c>
      <c r="O21" s="79">
        <v>149907.59517250964</v>
      </c>
      <c r="P21" s="79">
        <v>148588.69349244487</v>
      </c>
      <c r="Q21" s="79">
        <v>150002.28192599938</v>
      </c>
      <c r="R21" s="79">
        <v>152743.3882214457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156109.26169805732</v>
      </c>
      <c r="D30" s="8">
        <v>154456.30453269038</v>
      </c>
      <c r="E30" s="8">
        <v>155454.77695259525</v>
      </c>
      <c r="F30" s="8">
        <v>157548.56245580592</v>
      </c>
      <c r="G30" s="8">
        <v>161910.3992096305</v>
      </c>
      <c r="H30" s="8">
        <v>165612.08458263974</v>
      </c>
      <c r="I30" s="8">
        <v>167643.60056642682</v>
      </c>
      <c r="J30" s="8">
        <v>168246.93628282289</v>
      </c>
      <c r="K30" s="8">
        <v>160299.66586167598</v>
      </c>
      <c r="L30" s="8">
        <v>153814.95048213741</v>
      </c>
      <c r="M30" s="8">
        <v>150755.13480315049</v>
      </c>
      <c r="N30" s="8">
        <v>150874.90832447846</v>
      </c>
      <c r="O30" s="8">
        <v>149907.59517250964</v>
      </c>
      <c r="P30" s="8">
        <v>148588.69349244487</v>
      </c>
      <c r="Q30" s="8">
        <v>150002.28192599938</v>
      </c>
      <c r="R30" s="8">
        <v>152743.3882214457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63.85712636298269</v>
      </c>
      <c r="D34" s="9">
        <v>153.75791088961202</v>
      </c>
      <c r="E34" s="9">
        <v>249.65692269354005</v>
      </c>
      <c r="F34" s="9">
        <v>301.96387745560804</v>
      </c>
      <c r="G34" s="9">
        <v>331.57459943100002</v>
      </c>
      <c r="H34" s="9">
        <v>356.32146442318088</v>
      </c>
      <c r="I34" s="9">
        <v>373.56116516899203</v>
      </c>
      <c r="J34" s="9">
        <v>352.69405804940408</v>
      </c>
      <c r="K34" s="9">
        <v>362.19676164217208</v>
      </c>
      <c r="L34" s="9">
        <v>310.39229070626408</v>
      </c>
      <c r="M34" s="9">
        <v>306.98031478744974</v>
      </c>
      <c r="N34" s="9">
        <v>284.64545093473856</v>
      </c>
      <c r="O34" s="9">
        <v>269.56941380850003</v>
      </c>
      <c r="P34" s="9">
        <v>272.59097775952739</v>
      </c>
      <c r="Q34" s="9">
        <v>255.23676267913001</v>
      </c>
      <c r="R34" s="9">
        <v>237.82346941736256</v>
      </c>
    </row>
    <row r="35" spans="1:18" ht="11.25" customHeight="1" x14ac:dyDescent="0.25">
      <c r="A35" s="59" t="s">
        <v>179</v>
      </c>
      <c r="B35" s="60" t="s">
        <v>178</v>
      </c>
      <c r="C35" s="9">
        <v>67376.36428127515</v>
      </c>
      <c r="D35" s="9">
        <v>65313.20180739565</v>
      </c>
      <c r="E35" s="9">
        <v>64896.126781420367</v>
      </c>
      <c r="F35" s="9">
        <v>62114.660879261253</v>
      </c>
      <c r="G35" s="9">
        <v>60568.056868449567</v>
      </c>
      <c r="H35" s="9">
        <v>58120.808658908951</v>
      </c>
      <c r="I35" s="9">
        <v>56288.835427086364</v>
      </c>
      <c r="J35" s="9">
        <v>54693.221969450242</v>
      </c>
      <c r="K35" s="9">
        <v>51377.650778520117</v>
      </c>
      <c r="L35" s="9">
        <v>48479.504602872919</v>
      </c>
      <c r="M35" s="9">
        <v>45323.012715815799</v>
      </c>
      <c r="N35" s="9">
        <v>43155.120792321286</v>
      </c>
      <c r="O35" s="9">
        <v>41119.082426162502</v>
      </c>
      <c r="P35" s="9">
        <v>39075.103050816673</v>
      </c>
      <c r="Q35" s="9">
        <v>38312.55873828465</v>
      </c>
      <c r="R35" s="9">
        <v>37542.200130151359</v>
      </c>
    </row>
    <row r="36" spans="1:18" ht="11.25" customHeight="1" x14ac:dyDescent="0.25">
      <c r="A36" s="65" t="s">
        <v>177</v>
      </c>
      <c r="B36" s="62" t="s">
        <v>176</v>
      </c>
      <c r="C36" s="10">
        <v>67219.284405671729</v>
      </c>
      <c r="D36" s="10">
        <v>65134.713922102448</v>
      </c>
      <c r="E36" s="10">
        <v>64745.478918057168</v>
      </c>
      <c r="F36" s="10">
        <v>61976.108233110455</v>
      </c>
      <c r="G36" s="10">
        <v>60416.535990297569</v>
      </c>
      <c r="H36" s="10">
        <v>57957.008818251132</v>
      </c>
      <c r="I36" s="10">
        <v>56144.055326241963</v>
      </c>
      <c r="J36" s="10">
        <v>54589.449238371439</v>
      </c>
      <c r="K36" s="10">
        <v>51282.988871745714</v>
      </c>
      <c r="L36" s="10">
        <v>48410.045678795723</v>
      </c>
      <c r="M36" s="10">
        <v>45256.792811313673</v>
      </c>
      <c r="N36" s="10">
        <v>43088.900841540555</v>
      </c>
      <c r="O36" s="10">
        <v>41065.532406006496</v>
      </c>
      <c r="P36" s="10">
        <v>39024.703042338864</v>
      </c>
      <c r="Q36" s="10">
        <v>38255.788733263274</v>
      </c>
      <c r="R36" s="10">
        <v>37504.400136768796</v>
      </c>
    </row>
    <row r="37" spans="1:18" ht="11.25" customHeight="1" x14ac:dyDescent="0.25">
      <c r="A37" s="61" t="s">
        <v>175</v>
      </c>
      <c r="B37" s="62" t="s">
        <v>174</v>
      </c>
      <c r="C37" s="10">
        <v>157.07987560342212</v>
      </c>
      <c r="D37" s="10">
        <v>178.48788529320001</v>
      </c>
      <c r="E37" s="10">
        <v>150.64786336320003</v>
      </c>
      <c r="F37" s="10">
        <v>138.5526461508</v>
      </c>
      <c r="G37" s="10">
        <v>151.52087815200002</v>
      </c>
      <c r="H37" s="10">
        <v>163.79984065781727</v>
      </c>
      <c r="I37" s="10">
        <v>144.78010084440001</v>
      </c>
      <c r="J37" s="10">
        <v>103.77273107880001</v>
      </c>
      <c r="K37" s="10">
        <v>94.661906774400023</v>
      </c>
      <c r="L37" s="10">
        <v>69.45892407720001</v>
      </c>
      <c r="M37" s="10">
        <v>66.21990450212499</v>
      </c>
      <c r="N37" s="10">
        <v>66.21995078072969</v>
      </c>
      <c r="O37" s="10">
        <v>53.5500201560086</v>
      </c>
      <c r="P37" s="10">
        <v>50.400008477805528</v>
      </c>
      <c r="Q37" s="10">
        <v>56.770005021374928</v>
      </c>
      <c r="R37" s="10">
        <v>37.79999338256652</v>
      </c>
    </row>
    <row r="38" spans="1:18" ht="11.25" customHeight="1" x14ac:dyDescent="0.25">
      <c r="A38" s="59" t="s">
        <v>173</v>
      </c>
      <c r="B38" s="60" t="s">
        <v>172</v>
      </c>
      <c r="C38" s="9">
        <v>33458.385767854277</v>
      </c>
      <c r="D38" s="9">
        <v>32852.411004731046</v>
      </c>
      <c r="E38" s="9">
        <v>32558.584266399212</v>
      </c>
      <c r="F38" s="9">
        <v>33315.958524212503</v>
      </c>
      <c r="G38" s="9">
        <v>36647.313407402915</v>
      </c>
      <c r="H38" s="9">
        <v>39342.785585187456</v>
      </c>
      <c r="I38" s="9">
        <v>39767.737430103916</v>
      </c>
      <c r="J38" s="9">
        <v>39676.209219702658</v>
      </c>
      <c r="K38" s="9">
        <v>38531.713473408425</v>
      </c>
      <c r="L38" s="9">
        <v>36395.188271697029</v>
      </c>
      <c r="M38" s="9">
        <v>35070.67010922551</v>
      </c>
      <c r="N38" s="9">
        <v>36546.451870434452</v>
      </c>
      <c r="O38" s="9">
        <v>35426.221625064078</v>
      </c>
      <c r="P38" s="9">
        <v>35507.746089939828</v>
      </c>
      <c r="Q38" s="9">
        <v>35454.438582151633</v>
      </c>
      <c r="R38" s="9">
        <v>35919.231244416384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33421.285353481377</v>
      </c>
      <c r="D40" s="10">
        <v>32815.383117859732</v>
      </c>
      <c r="E40" s="10">
        <v>32521.557192311382</v>
      </c>
      <c r="F40" s="10">
        <v>33278.931329712308</v>
      </c>
      <c r="G40" s="10">
        <v>36609.384565091132</v>
      </c>
      <c r="H40" s="10">
        <v>39342.785585187456</v>
      </c>
      <c r="I40" s="10">
        <v>39767.737430103916</v>
      </c>
      <c r="J40" s="10">
        <v>39676.209219702658</v>
      </c>
      <c r="K40" s="10">
        <v>38531.713473408425</v>
      </c>
      <c r="L40" s="10">
        <v>36395.188271697029</v>
      </c>
      <c r="M40" s="10">
        <v>35070.67010922551</v>
      </c>
      <c r="N40" s="10">
        <v>36546.451870434452</v>
      </c>
      <c r="O40" s="10">
        <v>35426.221625064078</v>
      </c>
      <c r="P40" s="10">
        <v>35507.746089939828</v>
      </c>
      <c r="Q40" s="10">
        <v>35454.438582151633</v>
      </c>
      <c r="R40" s="10">
        <v>35919.231244416384</v>
      </c>
    </row>
    <row r="41" spans="1:18" ht="11.25" customHeight="1" x14ac:dyDescent="0.25">
      <c r="A41" s="61" t="s">
        <v>167</v>
      </c>
      <c r="B41" s="62" t="s">
        <v>166</v>
      </c>
      <c r="C41" s="10">
        <v>37.100414372900076</v>
      </c>
      <c r="D41" s="10">
        <v>37.027886871312006</v>
      </c>
      <c r="E41" s="10">
        <v>37.027074087828005</v>
      </c>
      <c r="F41" s="10">
        <v>37.027194500196003</v>
      </c>
      <c r="G41" s="10">
        <v>37.928842311780009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55080.622535437593</v>
      </c>
      <c r="D43" s="9">
        <v>56053.327216795748</v>
      </c>
      <c r="E43" s="9">
        <v>57620.462697560411</v>
      </c>
      <c r="F43" s="9">
        <v>61661.081112643122</v>
      </c>
      <c r="G43" s="9">
        <v>63540.017314758043</v>
      </c>
      <c r="H43" s="9">
        <v>66693.090556913128</v>
      </c>
      <c r="I43" s="9">
        <v>69652.989563961499</v>
      </c>
      <c r="J43" s="9">
        <v>71763.343622947548</v>
      </c>
      <c r="K43" s="9">
        <v>69684.602218759464</v>
      </c>
      <c r="L43" s="9">
        <v>68310.994133577784</v>
      </c>
      <c r="M43" s="9">
        <v>69751.064990698767</v>
      </c>
      <c r="N43" s="9">
        <v>70582.18709508008</v>
      </c>
      <c r="O43" s="9">
        <v>72817.178167621852</v>
      </c>
      <c r="P43" s="9">
        <v>73733.253373928848</v>
      </c>
      <c r="Q43" s="9">
        <v>75980.047842883971</v>
      </c>
      <c r="R43" s="9">
        <v>79044.133377460559</v>
      </c>
    </row>
    <row r="44" spans="1:18" ht="11.25" customHeight="1" x14ac:dyDescent="0.25">
      <c r="A44" s="59" t="s">
        <v>161</v>
      </c>
      <c r="B44" s="60" t="s">
        <v>160</v>
      </c>
      <c r="C44" s="9">
        <v>130.03198712730784</v>
      </c>
      <c r="D44" s="9">
        <v>83.606592878352018</v>
      </c>
      <c r="E44" s="9">
        <v>129.94628452171202</v>
      </c>
      <c r="F44" s="9">
        <v>154.89806223340801</v>
      </c>
      <c r="G44" s="9">
        <v>823.43701958896816</v>
      </c>
      <c r="H44" s="9">
        <v>1099.0783172070642</v>
      </c>
      <c r="I44" s="9">
        <v>1560.4769801060643</v>
      </c>
      <c r="J44" s="9">
        <v>1761.4674126730083</v>
      </c>
      <c r="K44" s="9">
        <v>343.50262934580002</v>
      </c>
      <c r="L44" s="9">
        <v>318.87118328342405</v>
      </c>
      <c r="M44" s="9">
        <v>303.40667262298001</v>
      </c>
      <c r="N44" s="9">
        <v>306.5031157079008</v>
      </c>
      <c r="O44" s="9">
        <v>275.54353985271996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7.9715025750240009</v>
      </c>
      <c r="F64" s="81">
        <v>44.461741021920005</v>
      </c>
      <c r="G64" s="81">
        <v>47.707303164480003</v>
      </c>
      <c r="H64" s="81">
        <v>203.20488632924929</v>
      </c>
      <c r="I64" s="81">
        <v>534.972152857536</v>
      </c>
      <c r="J64" s="81">
        <v>1033.6359539181601</v>
      </c>
      <c r="K64" s="81">
        <v>2365.5915953255517</v>
      </c>
      <c r="L64" s="81">
        <v>2928.8489897358722</v>
      </c>
      <c r="M64" s="81">
        <v>3410.8701785852581</v>
      </c>
      <c r="N64" s="81">
        <v>3150.8418204381055</v>
      </c>
      <c r="O64" s="81">
        <v>2653.1126144774444</v>
      </c>
      <c r="P64" s="81">
        <v>3034.1123963429486</v>
      </c>
      <c r="Q64" s="81">
        <v>3462.402589400067</v>
      </c>
      <c r="R64" s="81">
        <v>2765.1643151983644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7.9715025750240009</v>
      </c>
      <c r="F69" s="82">
        <v>44.461741021920005</v>
      </c>
      <c r="G69" s="82">
        <v>47.707303164480003</v>
      </c>
      <c r="H69" s="82">
        <v>203.20488632924929</v>
      </c>
      <c r="I69" s="82">
        <v>534.972152857536</v>
      </c>
      <c r="J69" s="82">
        <v>1033.6359539181601</v>
      </c>
      <c r="K69" s="82">
        <v>2365.5915953255517</v>
      </c>
      <c r="L69" s="82">
        <v>2928.8489897358722</v>
      </c>
      <c r="M69" s="82">
        <v>3410.8701785852581</v>
      </c>
      <c r="N69" s="82">
        <v>3150.8418204381055</v>
      </c>
      <c r="O69" s="82">
        <v>2653.1126144774444</v>
      </c>
      <c r="P69" s="82">
        <v>3034.1123963429486</v>
      </c>
      <c r="Q69" s="82">
        <v>3462.402589400067</v>
      </c>
      <c r="R69" s="82">
        <v>2765.1643151983644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126.66673525193964</v>
      </c>
      <c r="I70" s="83">
        <v>141.967510259904</v>
      </c>
      <c r="J70" s="83">
        <v>228.84055825017603</v>
      </c>
      <c r="K70" s="83">
        <v>311.55846263524802</v>
      </c>
      <c r="L70" s="83">
        <v>482.4108238279681</v>
      </c>
      <c r="M70" s="83">
        <v>951.55230674889549</v>
      </c>
      <c r="N70" s="83">
        <v>983.7752065844038</v>
      </c>
      <c r="O70" s="83">
        <v>1168.0690458932718</v>
      </c>
      <c r="P70" s="83">
        <v>1238.3034714551129</v>
      </c>
      <c r="Q70" s="83">
        <v>1226.8929941007752</v>
      </c>
      <c r="R70" s="83">
        <v>1198.4313898454809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7.9715025750240009</v>
      </c>
      <c r="F71" s="83">
        <v>44.461741021920005</v>
      </c>
      <c r="G71" s="83">
        <v>47.707303164480003</v>
      </c>
      <c r="H71" s="83">
        <v>76.538151077309649</v>
      </c>
      <c r="I71" s="83">
        <v>393.00464259763203</v>
      </c>
      <c r="J71" s="83">
        <v>804.79539566798405</v>
      </c>
      <c r="K71" s="83">
        <v>2054.0331326903038</v>
      </c>
      <c r="L71" s="83">
        <v>2446.438165907904</v>
      </c>
      <c r="M71" s="83">
        <v>2459.3178718363624</v>
      </c>
      <c r="N71" s="83">
        <v>2167.0666138537017</v>
      </c>
      <c r="O71" s="83">
        <v>1485.0435685841726</v>
      </c>
      <c r="P71" s="83">
        <v>1795.8089248878357</v>
      </c>
      <c r="Q71" s="83">
        <v>2235.5095952992915</v>
      </c>
      <c r="R71" s="83">
        <v>1566.7329253528837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117767.04937133731</v>
      </c>
      <c r="D2" s="78">
        <v>117479.51666434362</v>
      </c>
      <c r="E2" s="78">
        <v>118801.08052734891</v>
      </c>
      <c r="F2" s="78">
        <v>118582.81000863323</v>
      </c>
      <c r="G2" s="78">
        <v>119602.51001273186</v>
      </c>
      <c r="H2" s="78">
        <v>120098.23369540044</v>
      </c>
      <c r="I2" s="78">
        <v>120559.85950430221</v>
      </c>
      <c r="J2" s="78">
        <v>121822.7246460485</v>
      </c>
      <c r="K2" s="78">
        <v>116783.85006895245</v>
      </c>
      <c r="L2" s="78">
        <v>112650.83180421096</v>
      </c>
      <c r="M2" s="78">
        <v>110951.45999272037</v>
      </c>
      <c r="N2" s="78">
        <v>109750.07002034003</v>
      </c>
      <c r="O2" s="78">
        <v>109998.30823760503</v>
      </c>
      <c r="P2" s="78">
        <v>108924.51705388716</v>
      </c>
      <c r="Q2" s="78">
        <v>110518.30886496797</v>
      </c>
      <c r="R2" s="78">
        <v>112894.69872531963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117767.04937133731</v>
      </c>
      <c r="D21" s="79">
        <v>117479.51666434362</v>
      </c>
      <c r="E21" s="79">
        <v>118801.08052734891</v>
      </c>
      <c r="F21" s="79">
        <v>118582.81000863323</v>
      </c>
      <c r="G21" s="79">
        <v>119602.51001273186</v>
      </c>
      <c r="H21" s="79">
        <v>120098.23369540044</v>
      </c>
      <c r="I21" s="79">
        <v>120559.85950430221</v>
      </c>
      <c r="J21" s="79">
        <v>121822.7246460485</v>
      </c>
      <c r="K21" s="79">
        <v>116783.85006895245</v>
      </c>
      <c r="L21" s="79">
        <v>112650.83180421096</v>
      </c>
      <c r="M21" s="79">
        <v>110951.45999272037</v>
      </c>
      <c r="N21" s="79">
        <v>109750.07002034003</v>
      </c>
      <c r="O21" s="79">
        <v>109998.30823760503</v>
      </c>
      <c r="P21" s="79">
        <v>108924.51705388716</v>
      </c>
      <c r="Q21" s="79">
        <v>110518.30886496797</v>
      </c>
      <c r="R21" s="79">
        <v>112894.69872531963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117767.04937133731</v>
      </c>
      <c r="D30" s="8">
        <v>117479.51666434362</v>
      </c>
      <c r="E30" s="8">
        <v>118801.08052734891</v>
      </c>
      <c r="F30" s="8">
        <v>118582.81000863323</v>
      </c>
      <c r="G30" s="8">
        <v>119602.51001273186</v>
      </c>
      <c r="H30" s="8">
        <v>120098.23369540044</v>
      </c>
      <c r="I30" s="8">
        <v>120559.85950430221</v>
      </c>
      <c r="J30" s="8">
        <v>121822.7246460485</v>
      </c>
      <c r="K30" s="8">
        <v>116783.85006895245</v>
      </c>
      <c r="L30" s="8">
        <v>112650.83180421096</v>
      </c>
      <c r="M30" s="8">
        <v>110951.45999272037</v>
      </c>
      <c r="N30" s="8">
        <v>109750.07002034003</v>
      </c>
      <c r="O30" s="8">
        <v>109998.30823760503</v>
      </c>
      <c r="P30" s="8">
        <v>108924.51705388716</v>
      </c>
      <c r="Q30" s="8">
        <v>110518.30886496797</v>
      </c>
      <c r="R30" s="8">
        <v>112894.69872531963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63.85712636298269</v>
      </c>
      <c r="D34" s="9">
        <v>153.75791088961202</v>
      </c>
      <c r="E34" s="9">
        <v>249.65692269354005</v>
      </c>
      <c r="F34" s="9">
        <v>301.96387745560804</v>
      </c>
      <c r="G34" s="9">
        <v>331.57459943100002</v>
      </c>
      <c r="H34" s="9">
        <v>356.32146442318088</v>
      </c>
      <c r="I34" s="9">
        <v>373.56116516899203</v>
      </c>
      <c r="J34" s="9">
        <v>352.69405804940408</v>
      </c>
      <c r="K34" s="9">
        <v>362.19676164217208</v>
      </c>
      <c r="L34" s="9">
        <v>310.39229070626408</v>
      </c>
      <c r="M34" s="9">
        <v>306.98031478744974</v>
      </c>
      <c r="N34" s="9">
        <v>284.64545093473856</v>
      </c>
      <c r="O34" s="9">
        <v>269.56941380850003</v>
      </c>
      <c r="P34" s="9">
        <v>272.59097775952739</v>
      </c>
      <c r="Q34" s="9">
        <v>255.23676267913001</v>
      </c>
      <c r="R34" s="9">
        <v>237.82346941736256</v>
      </c>
    </row>
    <row r="35" spans="1:18" ht="11.25" customHeight="1" x14ac:dyDescent="0.25">
      <c r="A35" s="59" t="s">
        <v>179</v>
      </c>
      <c r="B35" s="60" t="s">
        <v>178</v>
      </c>
      <c r="C35" s="9">
        <v>67219.284405671729</v>
      </c>
      <c r="D35" s="9">
        <v>65134.713922102448</v>
      </c>
      <c r="E35" s="9">
        <v>64745.478918057168</v>
      </c>
      <c r="F35" s="9">
        <v>61976.108233110455</v>
      </c>
      <c r="G35" s="9">
        <v>60416.535990297569</v>
      </c>
      <c r="H35" s="9">
        <v>57957.008818251132</v>
      </c>
      <c r="I35" s="9">
        <v>56144.055326241963</v>
      </c>
      <c r="J35" s="9">
        <v>54589.449238371439</v>
      </c>
      <c r="K35" s="9">
        <v>51282.988871745714</v>
      </c>
      <c r="L35" s="9">
        <v>48410.045678795723</v>
      </c>
      <c r="M35" s="9">
        <v>45256.792811313673</v>
      </c>
      <c r="N35" s="9">
        <v>43088.900841540555</v>
      </c>
      <c r="O35" s="9">
        <v>41065.532406006496</v>
      </c>
      <c r="P35" s="9">
        <v>39024.703042338864</v>
      </c>
      <c r="Q35" s="9">
        <v>38255.788733263274</v>
      </c>
      <c r="R35" s="9">
        <v>37504.400136768796</v>
      </c>
    </row>
    <row r="36" spans="1:18" ht="11.25" customHeight="1" x14ac:dyDescent="0.25">
      <c r="A36" s="65" t="s">
        <v>177</v>
      </c>
      <c r="B36" s="62" t="s">
        <v>176</v>
      </c>
      <c r="C36" s="10">
        <v>67219.284405671729</v>
      </c>
      <c r="D36" s="10">
        <v>65134.713922102448</v>
      </c>
      <c r="E36" s="10">
        <v>64745.478918057168</v>
      </c>
      <c r="F36" s="10">
        <v>61976.108233110455</v>
      </c>
      <c r="G36" s="10">
        <v>60416.535990297569</v>
      </c>
      <c r="H36" s="10">
        <v>57957.008818251132</v>
      </c>
      <c r="I36" s="10">
        <v>56144.055326241963</v>
      </c>
      <c r="J36" s="10">
        <v>54589.449238371439</v>
      </c>
      <c r="K36" s="10">
        <v>51282.988871745714</v>
      </c>
      <c r="L36" s="10">
        <v>48410.045678795723</v>
      </c>
      <c r="M36" s="10">
        <v>45256.792811313673</v>
      </c>
      <c r="N36" s="10">
        <v>43088.900841540555</v>
      </c>
      <c r="O36" s="10">
        <v>41065.532406006496</v>
      </c>
      <c r="P36" s="10">
        <v>39024.703042338864</v>
      </c>
      <c r="Q36" s="10">
        <v>38255.788733263274</v>
      </c>
      <c r="R36" s="10">
        <v>37504.400136768796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50483.907839302592</v>
      </c>
      <c r="D43" s="9">
        <v>52191.044831351566</v>
      </c>
      <c r="E43" s="9">
        <v>53805.944686598203</v>
      </c>
      <c r="F43" s="9">
        <v>56304.737898067164</v>
      </c>
      <c r="G43" s="9">
        <v>58854.399423003299</v>
      </c>
      <c r="H43" s="9">
        <v>61784.90341272614</v>
      </c>
      <c r="I43" s="9">
        <v>64042.24301289126</v>
      </c>
      <c r="J43" s="9">
        <v>66880.581349627653</v>
      </c>
      <c r="K43" s="9">
        <v>65138.664435564562</v>
      </c>
      <c r="L43" s="9">
        <v>63930.393834708964</v>
      </c>
      <c r="M43" s="9">
        <v>65387.686866619246</v>
      </c>
      <c r="N43" s="9">
        <v>66376.52372786474</v>
      </c>
      <c r="O43" s="9">
        <v>68663.206417790032</v>
      </c>
      <c r="P43" s="9">
        <v>69627.223033788774</v>
      </c>
      <c r="Q43" s="9">
        <v>72007.283369025565</v>
      </c>
      <c r="R43" s="9">
        <v>75152.475119133465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7.9715025750240009</v>
      </c>
      <c r="F64" s="81">
        <v>44.461741021920005</v>
      </c>
      <c r="G64" s="81">
        <v>47.707303164480003</v>
      </c>
      <c r="H64" s="81">
        <v>203.20488632924929</v>
      </c>
      <c r="I64" s="81">
        <v>534.972152857536</v>
      </c>
      <c r="J64" s="81">
        <v>1033.6359539181601</v>
      </c>
      <c r="K64" s="81">
        <v>2365.5915953255517</v>
      </c>
      <c r="L64" s="81">
        <v>2928.8489897358722</v>
      </c>
      <c r="M64" s="81">
        <v>3410.8701785852581</v>
      </c>
      <c r="N64" s="81">
        <v>3150.8418204381055</v>
      </c>
      <c r="O64" s="81">
        <v>2653.1126144774444</v>
      </c>
      <c r="P64" s="81">
        <v>3034.1123963429486</v>
      </c>
      <c r="Q64" s="81">
        <v>3462.402589400067</v>
      </c>
      <c r="R64" s="81">
        <v>2765.1643151983644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7.9715025750240009</v>
      </c>
      <c r="F69" s="82">
        <v>44.461741021920005</v>
      </c>
      <c r="G69" s="82">
        <v>47.707303164480003</v>
      </c>
      <c r="H69" s="82">
        <v>203.20488632924929</v>
      </c>
      <c r="I69" s="82">
        <v>534.972152857536</v>
      </c>
      <c r="J69" s="82">
        <v>1033.6359539181601</v>
      </c>
      <c r="K69" s="82">
        <v>2365.5915953255517</v>
      </c>
      <c r="L69" s="82">
        <v>2928.8489897358722</v>
      </c>
      <c r="M69" s="82">
        <v>3410.8701785852581</v>
      </c>
      <c r="N69" s="82">
        <v>3150.8418204381055</v>
      </c>
      <c r="O69" s="82">
        <v>2653.1126144774444</v>
      </c>
      <c r="P69" s="82">
        <v>3034.1123963429486</v>
      </c>
      <c r="Q69" s="82">
        <v>3462.402589400067</v>
      </c>
      <c r="R69" s="82">
        <v>2765.1643151983644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126.66673525193964</v>
      </c>
      <c r="I70" s="83">
        <v>141.967510259904</v>
      </c>
      <c r="J70" s="83">
        <v>228.84055825017603</v>
      </c>
      <c r="K70" s="83">
        <v>311.55846263524802</v>
      </c>
      <c r="L70" s="83">
        <v>482.4108238279681</v>
      </c>
      <c r="M70" s="83">
        <v>951.55230674889549</v>
      </c>
      <c r="N70" s="83">
        <v>983.7752065844038</v>
      </c>
      <c r="O70" s="83">
        <v>1168.0690458932718</v>
      </c>
      <c r="P70" s="83">
        <v>1238.3034714551129</v>
      </c>
      <c r="Q70" s="83">
        <v>1226.8929941007752</v>
      </c>
      <c r="R70" s="83">
        <v>1198.4313898454809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7.9715025750240009</v>
      </c>
      <c r="F71" s="83">
        <v>44.461741021920005</v>
      </c>
      <c r="G71" s="83">
        <v>47.707303164480003</v>
      </c>
      <c r="H71" s="83">
        <v>76.538151077309649</v>
      </c>
      <c r="I71" s="83">
        <v>393.00464259763203</v>
      </c>
      <c r="J71" s="83">
        <v>804.79539566798405</v>
      </c>
      <c r="K71" s="83">
        <v>2054.0331326903038</v>
      </c>
      <c r="L71" s="83">
        <v>2446.438165907904</v>
      </c>
      <c r="M71" s="83">
        <v>2459.3178718363624</v>
      </c>
      <c r="N71" s="83">
        <v>2167.0666138537017</v>
      </c>
      <c r="O71" s="83">
        <v>1485.0435685841726</v>
      </c>
      <c r="P71" s="83">
        <v>1795.8089248878357</v>
      </c>
      <c r="Q71" s="83">
        <v>2235.5095952992915</v>
      </c>
      <c r="R71" s="83">
        <v>1566.7329253528837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639.63682330492054</v>
      </c>
      <c r="D2" s="78">
        <v>653.55597842676798</v>
      </c>
      <c r="E2" s="78">
        <v>680.87836267319881</v>
      </c>
      <c r="F2" s="78">
        <v>740.19437854787623</v>
      </c>
      <c r="G2" s="78">
        <v>676.39239712915537</v>
      </c>
      <c r="H2" s="78">
        <v>703.61805268133071</v>
      </c>
      <c r="I2" s="78">
        <v>655.39320165157244</v>
      </c>
      <c r="J2" s="78">
        <v>696.82232949150944</v>
      </c>
      <c r="K2" s="78">
        <v>639.28390530117179</v>
      </c>
      <c r="L2" s="78">
        <v>624.17210226111604</v>
      </c>
      <c r="M2" s="78">
        <v>544.29501609766442</v>
      </c>
      <c r="N2" s="78">
        <v>537.26372342894126</v>
      </c>
      <c r="O2" s="78">
        <v>508.8047502767522</v>
      </c>
      <c r="P2" s="78">
        <v>480.3867131519421</v>
      </c>
      <c r="Q2" s="78">
        <v>492.83924698171285</v>
      </c>
      <c r="R2" s="78">
        <v>496.61870574929299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639.63682330492054</v>
      </c>
      <c r="D21" s="79">
        <v>653.55597842676798</v>
      </c>
      <c r="E21" s="79">
        <v>680.87836267319881</v>
      </c>
      <c r="F21" s="79">
        <v>740.19437854787623</v>
      </c>
      <c r="G21" s="79">
        <v>676.39239712915537</v>
      </c>
      <c r="H21" s="79">
        <v>703.61805268133071</v>
      </c>
      <c r="I21" s="79">
        <v>655.39320165157244</v>
      </c>
      <c r="J21" s="79">
        <v>696.82232949150944</v>
      </c>
      <c r="K21" s="79">
        <v>639.28390530117179</v>
      </c>
      <c r="L21" s="79">
        <v>624.17210226111604</v>
      </c>
      <c r="M21" s="79">
        <v>544.29501609766442</v>
      </c>
      <c r="N21" s="79">
        <v>537.26372342894126</v>
      </c>
      <c r="O21" s="79">
        <v>508.8047502767522</v>
      </c>
      <c r="P21" s="79">
        <v>480.3867131519421</v>
      </c>
      <c r="Q21" s="79">
        <v>492.83924698171285</v>
      </c>
      <c r="R21" s="79">
        <v>496.61870574929299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639.63682330492054</v>
      </c>
      <c r="D30" s="8">
        <v>653.55597842676798</v>
      </c>
      <c r="E30" s="8">
        <v>680.87836267319881</v>
      </c>
      <c r="F30" s="8">
        <v>740.19437854787623</v>
      </c>
      <c r="G30" s="8">
        <v>676.39239712915537</v>
      </c>
      <c r="H30" s="8">
        <v>703.61805268133071</v>
      </c>
      <c r="I30" s="8">
        <v>655.39320165157244</v>
      </c>
      <c r="J30" s="8">
        <v>696.82232949150944</v>
      </c>
      <c r="K30" s="8">
        <v>639.28390530117179</v>
      </c>
      <c r="L30" s="8">
        <v>624.17210226111604</v>
      </c>
      <c r="M30" s="8">
        <v>544.29501609766442</v>
      </c>
      <c r="N30" s="8">
        <v>537.26372342894126</v>
      </c>
      <c r="O30" s="8">
        <v>508.8047502767522</v>
      </c>
      <c r="P30" s="8">
        <v>480.3867131519421</v>
      </c>
      <c r="Q30" s="8">
        <v>492.83924698171285</v>
      </c>
      <c r="R30" s="8">
        <v>496.61870574929299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639.63682330492054</v>
      </c>
      <c r="D35" s="9">
        <v>653.55597842676798</v>
      </c>
      <c r="E35" s="9">
        <v>680.87836267319881</v>
      </c>
      <c r="F35" s="9">
        <v>740.19437854787623</v>
      </c>
      <c r="G35" s="9">
        <v>676.39239712915537</v>
      </c>
      <c r="H35" s="9">
        <v>703.61805268133071</v>
      </c>
      <c r="I35" s="9">
        <v>655.39320165157244</v>
      </c>
      <c r="J35" s="9">
        <v>696.82232949150944</v>
      </c>
      <c r="K35" s="9">
        <v>639.28390530117179</v>
      </c>
      <c r="L35" s="9">
        <v>624.17210226111604</v>
      </c>
      <c r="M35" s="9">
        <v>544.29501609766442</v>
      </c>
      <c r="N35" s="9">
        <v>537.26372342894126</v>
      </c>
      <c r="O35" s="9">
        <v>508.8047502767522</v>
      </c>
      <c r="P35" s="9">
        <v>480.3867131519421</v>
      </c>
      <c r="Q35" s="9">
        <v>492.83924698171285</v>
      </c>
      <c r="R35" s="9">
        <v>496.61870574929299</v>
      </c>
    </row>
    <row r="36" spans="1:18" ht="11.25" customHeight="1" x14ac:dyDescent="0.25">
      <c r="A36" s="65" t="s">
        <v>177</v>
      </c>
      <c r="B36" s="62" t="s">
        <v>176</v>
      </c>
      <c r="C36" s="10">
        <v>639.63682330492054</v>
      </c>
      <c r="D36" s="10">
        <v>653.55597842676798</v>
      </c>
      <c r="E36" s="10">
        <v>680.87836267319881</v>
      </c>
      <c r="F36" s="10">
        <v>740.19437854787623</v>
      </c>
      <c r="G36" s="10">
        <v>676.39239712915537</v>
      </c>
      <c r="H36" s="10">
        <v>703.61805268133071</v>
      </c>
      <c r="I36" s="10">
        <v>655.39320165157244</v>
      </c>
      <c r="J36" s="10">
        <v>696.82232949150944</v>
      </c>
      <c r="K36" s="10">
        <v>639.28390530117179</v>
      </c>
      <c r="L36" s="10">
        <v>624.17210226111604</v>
      </c>
      <c r="M36" s="10">
        <v>544.29501609766442</v>
      </c>
      <c r="N36" s="10">
        <v>537.26372342894126</v>
      </c>
      <c r="O36" s="10">
        <v>508.8047502767522</v>
      </c>
      <c r="P36" s="10">
        <v>480.3867131519421</v>
      </c>
      <c r="Q36" s="10">
        <v>492.83924698171285</v>
      </c>
      <c r="R36" s="10">
        <v>496.61870574929299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1.5377778014210639</v>
      </c>
      <c r="I64" s="81">
        <v>1.6572465337439131</v>
      </c>
      <c r="J64" s="81">
        <v>2.9210994634827405</v>
      </c>
      <c r="K64" s="81">
        <v>3.883828051075731</v>
      </c>
      <c r="L64" s="81">
        <v>6.2199358385259487</v>
      </c>
      <c r="M64" s="81">
        <v>11.444142325308222</v>
      </c>
      <c r="N64" s="81">
        <v>12.266424071719614</v>
      </c>
      <c r="O64" s="81">
        <v>14.472455229018328</v>
      </c>
      <c r="P64" s="81">
        <v>15.243281515597396</v>
      </c>
      <c r="Q64" s="81">
        <v>15.805739192981649</v>
      </c>
      <c r="R64" s="81">
        <v>15.869163180426373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1.5377778014210639</v>
      </c>
      <c r="I69" s="82">
        <v>1.6572465337439131</v>
      </c>
      <c r="J69" s="82">
        <v>2.9210994634827405</v>
      </c>
      <c r="K69" s="82">
        <v>3.883828051075731</v>
      </c>
      <c r="L69" s="82">
        <v>6.2199358385259487</v>
      </c>
      <c r="M69" s="82">
        <v>11.444142325308222</v>
      </c>
      <c r="N69" s="82">
        <v>12.266424071719614</v>
      </c>
      <c r="O69" s="82">
        <v>14.472455229018328</v>
      </c>
      <c r="P69" s="82">
        <v>15.243281515597396</v>
      </c>
      <c r="Q69" s="82">
        <v>15.805739192981649</v>
      </c>
      <c r="R69" s="82">
        <v>15.869163180426373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1.5377778014210639</v>
      </c>
      <c r="I70" s="83">
        <v>1.6572465337439131</v>
      </c>
      <c r="J70" s="83">
        <v>2.9210994634827405</v>
      </c>
      <c r="K70" s="83">
        <v>3.883828051075731</v>
      </c>
      <c r="L70" s="83">
        <v>6.2199358385259487</v>
      </c>
      <c r="M70" s="83">
        <v>11.444142325308222</v>
      </c>
      <c r="N70" s="83">
        <v>12.266424071719614</v>
      </c>
      <c r="O70" s="83">
        <v>14.472455229018328</v>
      </c>
      <c r="P70" s="83">
        <v>15.243281515597396</v>
      </c>
      <c r="Q70" s="83">
        <v>15.805739192981649</v>
      </c>
      <c r="R70" s="83">
        <v>15.869163180426373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76096.214185660065</v>
      </c>
      <c r="D2" s="78">
        <v>74610.637238063428</v>
      </c>
      <c r="E2" s="78">
        <v>75366.564451619954</v>
      </c>
      <c r="F2" s="78">
        <v>73631.021744567232</v>
      </c>
      <c r="G2" s="78">
        <v>73715.782463806463</v>
      </c>
      <c r="H2" s="78">
        <v>72700.245354195955</v>
      </c>
      <c r="I2" s="78">
        <v>73344.077616687602</v>
      </c>
      <c r="J2" s="78">
        <v>71972.190198912082</v>
      </c>
      <c r="K2" s="78">
        <v>70718.487248022706</v>
      </c>
      <c r="L2" s="78">
        <v>68762.29992831836</v>
      </c>
      <c r="M2" s="78">
        <v>66651.662909490609</v>
      </c>
      <c r="N2" s="78">
        <v>65913.63609327939</v>
      </c>
      <c r="O2" s="78">
        <v>65713.633735346739</v>
      </c>
      <c r="P2" s="78">
        <v>65223.682057307378</v>
      </c>
      <c r="Q2" s="78">
        <v>65434.714819926332</v>
      </c>
      <c r="R2" s="78">
        <v>66283.989709686211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76096.214185660065</v>
      </c>
      <c r="D21" s="79">
        <v>74610.637238063428</v>
      </c>
      <c r="E21" s="79">
        <v>75366.564451619954</v>
      </c>
      <c r="F21" s="79">
        <v>73631.021744567232</v>
      </c>
      <c r="G21" s="79">
        <v>73715.782463806463</v>
      </c>
      <c r="H21" s="79">
        <v>72700.245354195955</v>
      </c>
      <c r="I21" s="79">
        <v>73344.077616687602</v>
      </c>
      <c r="J21" s="79">
        <v>71972.190198912082</v>
      </c>
      <c r="K21" s="79">
        <v>70718.487248022706</v>
      </c>
      <c r="L21" s="79">
        <v>68762.29992831836</v>
      </c>
      <c r="M21" s="79">
        <v>66651.662909490609</v>
      </c>
      <c r="N21" s="79">
        <v>65913.63609327939</v>
      </c>
      <c r="O21" s="79">
        <v>65713.633735346739</v>
      </c>
      <c r="P21" s="79">
        <v>65223.682057307378</v>
      </c>
      <c r="Q21" s="79">
        <v>65434.714819926332</v>
      </c>
      <c r="R21" s="79">
        <v>66283.989709686211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76096.214185660065</v>
      </c>
      <c r="D30" s="8">
        <v>74610.637238063428</v>
      </c>
      <c r="E30" s="8">
        <v>75366.564451619954</v>
      </c>
      <c r="F30" s="8">
        <v>73631.021744567232</v>
      </c>
      <c r="G30" s="8">
        <v>73715.782463806463</v>
      </c>
      <c r="H30" s="8">
        <v>72700.245354195955</v>
      </c>
      <c r="I30" s="8">
        <v>73344.077616687602</v>
      </c>
      <c r="J30" s="8">
        <v>71972.190198912082</v>
      </c>
      <c r="K30" s="8">
        <v>70718.487248022706</v>
      </c>
      <c r="L30" s="8">
        <v>68762.29992831836</v>
      </c>
      <c r="M30" s="8">
        <v>66651.662909490609</v>
      </c>
      <c r="N30" s="8">
        <v>65913.63609327939</v>
      </c>
      <c r="O30" s="8">
        <v>65713.633735346739</v>
      </c>
      <c r="P30" s="8">
        <v>65223.682057307378</v>
      </c>
      <c r="Q30" s="8">
        <v>65434.714819926332</v>
      </c>
      <c r="R30" s="8">
        <v>66283.989709686211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42.242220155638229</v>
      </c>
      <c r="D34" s="9">
        <v>43.849330117937875</v>
      </c>
      <c r="E34" s="9">
        <v>45.72901758608289</v>
      </c>
      <c r="F34" s="9">
        <v>48.013307531117263</v>
      </c>
      <c r="G34" s="9">
        <v>50.161585359580769</v>
      </c>
      <c r="H34" s="9">
        <v>52.096499248563617</v>
      </c>
      <c r="I34" s="9">
        <v>56.700040713320263</v>
      </c>
      <c r="J34" s="9">
        <v>33.47990337389615</v>
      </c>
      <c r="K34" s="9">
        <v>57.657841398060995</v>
      </c>
      <c r="L34" s="9">
        <v>54.77283655426767</v>
      </c>
      <c r="M34" s="9">
        <v>55.157209284962534</v>
      </c>
      <c r="N34" s="9">
        <v>46.484385974294717</v>
      </c>
      <c r="O34" s="9">
        <v>38.405894132398103</v>
      </c>
      <c r="P34" s="9">
        <v>34.27643172498999</v>
      </c>
      <c r="Q34" s="9">
        <v>30.986692387427979</v>
      </c>
      <c r="R34" s="9">
        <v>30.215700485371595</v>
      </c>
    </row>
    <row r="35" spans="1:18" ht="11.25" customHeight="1" x14ac:dyDescent="0.25">
      <c r="A35" s="59" t="s">
        <v>179</v>
      </c>
      <c r="B35" s="60" t="s">
        <v>178</v>
      </c>
      <c r="C35" s="9">
        <v>65164.309525753873</v>
      </c>
      <c r="D35" s="9">
        <v>63136.801433331297</v>
      </c>
      <c r="E35" s="9">
        <v>62749.734278449272</v>
      </c>
      <c r="F35" s="9">
        <v>59944.444228945467</v>
      </c>
      <c r="G35" s="9">
        <v>58527.162678552158</v>
      </c>
      <c r="H35" s="9">
        <v>56083.824820368922</v>
      </c>
      <c r="I35" s="9">
        <v>54425.059304100687</v>
      </c>
      <c r="J35" s="9">
        <v>52943.393441455257</v>
      </c>
      <c r="K35" s="9">
        <v>49881.776472192898</v>
      </c>
      <c r="L35" s="9">
        <v>47114.036233990453</v>
      </c>
      <c r="M35" s="9">
        <v>44080.173510656699</v>
      </c>
      <c r="N35" s="9">
        <v>41928.780550505369</v>
      </c>
      <c r="O35" s="9">
        <v>39942.488902016783</v>
      </c>
      <c r="P35" s="9">
        <v>37937.933307486717</v>
      </c>
      <c r="Q35" s="9">
        <v>37130.751266168663</v>
      </c>
      <c r="R35" s="9">
        <v>36341.882690084582</v>
      </c>
    </row>
    <row r="36" spans="1:18" ht="11.25" customHeight="1" x14ac:dyDescent="0.25">
      <c r="A36" s="65" t="s">
        <v>177</v>
      </c>
      <c r="B36" s="62" t="s">
        <v>176</v>
      </c>
      <c r="C36" s="10">
        <v>65164.309525753873</v>
      </c>
      <c r="D36" s="10">
        <v>63136.801433331297</v>
      </c>
      <c r="E36" s="10">
        <v>62749.734278449272</v>
      </c>
      <c r="F36" s="10">
        <v>59944.444228945467</v>
      </c>
      <c r="G36" s="10">
        <v>58527.162678552158</v>
      </c>
      <c r="H36" s="10">
        <v>56083.824820368922</v>
      </c>
      <c r="I36" s="10">
        <v>54425.059304100687</v>
      </c>
      <c r="J36" s="10">
        <v>52943.393441455257</v>
      </c>
      <c r="K36" s="10">
        <v>49881.776472192898</v>
      </c>
      <c r="L36" s="10">
        <v>47114.036233990453</v>
      </c>
      <c r="M36" s="10">
        <v>44080.173510656699</v>
      </c>
      <c r="N36" s="10">
        <v>41928.780550505369</v>
      </c>
      <c r="O36" s="10">
        <v>39942.488902016783</v>
      </c>
      <c r="P36" s="10">
        <v>37937.933307486717</v>
      </c>
      <c r="Q36" s="10">
        <v>37130.751266168663</v>
      </c>
      <c r="R36" s="10">
        <v>36341.882690084582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10889.662439750546</v>
      </c>
      <c r="D43" s="9">
        <v>11429.986474614185</v>
      </c>
      <c r="E43" s="9">
        <v>12571.101155584591</v>
      </c>
      <c r="F43" s="9">
        <v>13638.564208090651</v>
      </c>
      <c r="G43" s="9">
        <v>15138.458199894725</v>
      </c>
      <c r="H43" s="9">
        <v>16564.324034578472</v>
      </c>
      <c r="I43" s="9">
        <v>18862.318271873595</v>
      </c>
      <c r="J43" s="9">
        <v>18995.316854082936</v>
      </c>
      <c r="K43" s="9">
        <v>20779.052934431747</v>
      </c>
      <c r="L43" s="9">
        <v>21593.490857773635</v>
      </c>
      <c r="M43" s="9">
        <v>22516.332189548957</v>
      </c>
      <c r="N43" s="9">
        <v>23938.371156799727</v>
      </c>
      <c r="O43" s="9">
        <v>25732.738939197563</v>
      </c>
      <c r="P43" s="9">
        <v>27251.472318095675</v>
      </c>
      <c r="Q43" s="9">
        <v>28272.976861370244</v>
      </c>
      <c r="R43" s="9">
        <v>29911.891319116261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1.8624441186995804</v>
      </c>
      <c r="F64" s="81">
        <v>10.769862934603418</v>
      </c>
      <c r="G64" s="81">
        <v>12.271215437854041</v>
      </c>
      <c r="H64" s="81">
        <v>143.09771718891</v>
      </c>
      <c r="I64" s="81">
        <v>253.37950766328476</v>
      </c>
      <c r="J64" s="81">
        <v>450.53405331546264</v>
      </c>
      <c r="K64" s="81">
        <v>958.3095091986504</v>
      </c>
      <c r="L64" s="81">
        <v>1295.8974291235261</v>
      </c>
      <c r="M64" s="81">
        <v>1774.0033233385616</v>
      </c>
      <c r="N64" s="81">
        <v>1739.1821511594721</v>
      </c>
      <c r="O64" s="81">
        <v>1693.1748472871061</v>
      </c>
      <c r="P64" s="81">
        <v>1907.2851727437314</v>
      </c>
      <c r="Q64" s="81">
        <v>2069.1440535166257</v>
      </c>
      <c r="R64" s="81">
        <v>1785.4195249769805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1.8624441186995804</v>
      </c>
      <c r="F69" s="82">
        <v>10.769862934603418</v>
      </c>
      <c r="G69" s="82">
        <v>12.271215437854041</v>
      </c>
      <c r="H69" s="82">
        <v>143.09771718891</v>
      </c>
      <c r="I69" s="82">
        <v>253.37950766328476</v>
      </c>
      <c r="J69" s="82">
        <v>450.53405331546264</v>
      </c>
      <c r="K69" s="82">
        <v>958.3095091986504</v>
      </c>
      <c r="L69" s="82">
        <v>1295.8974291235261</v>
      </c>
      <c r="M69" s="82">
        <v>1774.0033233385616</v>
      </c>
      <c r="N69" s="82">
        <v>1739.1821511594721</v>
      </c>
      <c r="O69" s="82">
        <v>1693.1748472871061</v>
      </c>
      <c r="P69" s="82">
        <v>1907.2851727437314</v>
      </c>
      <c r="Q69" s="82">
        <v>2069.1440535166257</v>
      </c>
      <c r="R69" s="82">
        <v>1785.4195249769805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122.57283692323229</v>
      </c>
      <c r="I70" s="83">
        <v>137.62080633921289</v>
      </c>
      <c r="J70" s="83">
        <v>221.94024449481273</v>
      </c>
      <c r="K70" s="83">
        <v>303.04570644387394</v>
      </c>
      <c r="L70" s="83">
        <v>469.49596338545496</v>
      </c>
      <c r="M70" s="83">
        <v>926.81315180317586</v>
      </c>
      <c r="N70" s="83">
        <v>957.28816336246064</v>
      </c>
      <c r="O70" s="83">
        <v>1136.1251679658535</v>
      </c>
      <c r="P70" s="83">
        <v>1203.8188852718501</v>
      </c>
      <c r="Q70" s="83">
        <v>1190.812164710396</v>
      </c>
      <c r="R70" s="83">
        <v>1161.2838179800799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1.8624441186995804</v>
      </c>
      <c r="F71" s="83">
        <v>10.769862934603418</v>
      </c>
      <c r="G71" s="83">
        <v>12.271215437854041</v>
      </c>
      <c r="H71" s="83">
        <v>20.524880265677709</v>
      </c>
      <c r="I71" s="83">
        <v>115.75870132407188</v>
      </c>
      <c r="J71" s="83">
        <v>228.59380882064994</v>
      </c>
      <c r="K71" s="83">
        <v>655.26380275477652</v>
      </c>
      <c r="L71" s="83">
        <v>826.40146573807112</v>
      </c>
      <c r="M71" s="83">
        <v>847.19017153538573</v>
      </c>
      <c r="N71" s="83">
        <v>781.8939877970115</v>
      </c>
      <c r="O71" s="83">
        <v>557.0496793212526</v>
      </c>
      <c r="P71" s="83">
        <v>703.46628747188129</v>
      </c>
      <c r="Q71" s="83">
        <v>878.3318888062297</v>
      </c>
      <c r="R71" s="83">
        <v>624.13570699690047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4613.0113584679866</v>
      </c>
      <c r="D2" s="78">
        <v>4570.8268627759489</v>
      </c>
      <c r="E2" s="78">
        <v>4567.0546585386919</v>
      </c>
      <c r="F2" s="78">
        <v>4576.7970868810035</v>
      </c>
      <c r="G2" s="78">
        <v>4516.6046361445042</v>
      </c>
      <c r="H2" s="78">
        <v>4458.8372244415241</v>
      </c>
      <c r="I2" s="78">
        <v>4486.7145250559588</v>
      </c>
      <c r="J2" s="78">
        <v>4349.3465438669464</v>
      </c>
      <c r="K2" s="78">
        <v>4170.0856572922557</v>
      </c>
      <c r="L2" s="78">
        <v>3910.9500843035103</v>
      </c>
      <c r="M2" s="78">
        <v>3759.8281939247631</v>
      </c>
      <c r="N2" s="78">
        <v>3634.1235527679082</v>
      </c>
      <c r="O2" s="78">
        <v>3562.3566790668765</v>
      </c>
      <c r="P2" s="78">
        <v>3601.8768702880966</v>
      </c>
      <c r="Q2" s="78">
        <v>3525.1980596502726</v>
      </c>
      <c r="R2" s="78">
        <v>3441.8989644603926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4613.0113584679866</v>
      </c>
      <c r="D21" s="79">
        <v>4570.8268627759489</v>
      </c>
      <c r="E21" s="79">
        <v>4567.0546585386919</v>
      </c>
      <c r="F21" s="79">
        <v>4576.7970868810035</v>
      </c>
      <c r="G21" s="79">
        <v>4516.6046361445042</v>
      </c>
      <c r="H21" s="79">
        <v>4458.8372244415241</v>
      </c>
      <c r="I21" s="79">
        <v>4486.7145250559588</v>
      </c>
      <c r="J21" s="79">
        <v>4349.3465438669464</v>
      </c>
      <c r="K21" s="79">
        <v>4170.0856572922557</v>
      </c>
      <c r="L21" s="79">
        <v>3910.9500843035103</v>
      </c>
      <c r="M21" s="79">
        <v>3759.8281939247631</v>
      </c>
      <c r="N21" s="79">
        <v>3634.1235527679082</v>
      </c>
      <c r="O21" s="79">
        <v>3562.3566790668765</v>
      </c>
      <c r="P21" s="79">
        <v>3601.8768702880966</v>
      </c>
      <c r="Q21" s="79">
        <v>3525.1980596502726</v>
      </c>
      <c r="R21" s="79">
        <v>3441.8989644603926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4613.0113584679866</v>
      </c>
      <c r="D30" s="8">
        <v>4570.8268627759489</v>
      </c>
      <c r="E30" s="8">
        <v>4567.0546585386919</v>
      </c>
      <c r="F30" s="8">
        <v>4576.7970868810035</v>
      </c>
      <c r="G30" s="8">
        <v>4516.6046361445042</v>
      </c>
      <c r="H30" s="8">
        <v>4458.8372244415241</v>
      </c>
      <c r="I30" s="8">
        <v>4486.7145250559588</v>
      </c>
      <c r="J30" s="8">
        <v>4349.3465438669464</v>
      </c>
      <c r="K30" s="8">
        <v>4170.0856572922557</v>
      </c>
      <c r="L30" s="8">
        <v>3910.9500843035103</v>
      </c>
      <c r="M30" s="8">
        <v>3759.8281939247631</v>
      </c>
      <c r="N30" s="8">
        <v>3634.1235527679082</v>
      </c>
      <c r="O30" s="8">
        <v>3562.3566790668765</v>
      </c>
      <c r="P30" s="8">
        <v>3601.8768702880966</v>
      </c>
      <c r="Q30" s="8">
        <v>3525.1980596502726</v>
      </c>
      <c r="R30" s="8">
        <v>3441.8989644603926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4613.0113584679866</v>
      </c>
      <c r="D43" s="9">
        <v>4570.8268627759489</v>
      </c>
      <c r="E43" s="9">
        <v>4567.0546585386919</v>
      </c>
      <c r="F43" s="9">
        <v>4576.7970868810035</v>
      </c>
      <c r="G43" s="9">
        <v>4516.6046361445042</v>
      </c>
      <c r="H43" s="9">
        <v>4458.8372244415241</v>
      </c>
      <c r="I43" s="9">
        <v>4486.7145250559588</v>
      </c>
      <c r="J43" s="9">
        <v>4349.3465438669464</v>
      </c>
      <c r="K43" s="9">
        <v>4170.0856572922557</v>
      </c>
      <c r="L43" s="9">
        <v>3910.9500843035103</v>
      </c>
      <c r="M43" s="9">
        <v>3759.8281939247631</v>
      </c>
      <c r="N43" s="9">
        <v>3634.1235527679082</v>
      </c>
      <c r="O43" s="9">
        <v>3562.3566790668765</v>
      </c>
      <c r="P43" s="9">
        <v>3601.8768702880966</v>
      </c>
      <c r="Q43" s="9">
        <v>3525.1980596502726</v>
      </c>
      <c r="R43" s="9">
        <v>3441.8989644603926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0.67662203838016599</v>
      </c>
      <c r="F64" s="81">
        <v>3.6141251053362358</v>
      </c>
      <c r="G64" s="81">
        <v>3.6611541152932596</v>
      </c>
      <c r="H64" s="81">
        <v>5.5235363051995012</v>
      </c>
      <c r="I64" s="81">
        <v>27.53338352003507</v>
      </c>
      <c r="J64" s="81">
        <v>52.337076054558906</v>
      </c>
      <c r="K64" s="81">
        <v>131.49631145274617</v>
      </c>
      <c r="L64" s="81">
        <v>149.66117017734146</v>
      </c>
      <c r="M64" s="81">
        <v>141.41213912666856</v>
      </c>
      <c r="N64" s="81">
        <v>118.64718698000543</v>
      </c>
      <c r="O64" s="81">
        <v>77.046429248612526</v>
      </c>
      <c r="P64" s="81">
        <v>92.898759252131796</v>
      </c>
      <c r="Q64" s="81">
        <v>109.44190252660648</v>
      </c>
      <c r="R64" s="81">
        <v>71.754608544957676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0.67662203838016599</v>
      </c>
      <c r="F69" s="82">
        <v>3.6141251053362358</v>
      </c>
      <c r="G69" s="82">
        <v>3.6611541152932596</v>
      </c>
      <c r="H69" s="82">
        <v>5.5235363051995012</v>
      </c>
      <c r="I69" s="82">
        <v>27.53338352003507</v>
      </c>
      <c r="J69" s="82">
        <v>52.337076054558906</v>
      </c>
      <c r="K69" s="82">
        <v>131.49631145274617</v>
      </c>
      <c r="L69" s="82">
        <v>149.66117017734146</v>
      </c>
      <c r="M69" s="82">
        <v>141.41213912666856</v>
      </c>
      <c r="N69" s="82">
        <v>118.64718698000543</v>
      </c>
      <c r="O69" s="82">
        <v>77.046429248612526</v>
      </c>
      <c r="P69" s="82">
        <v>92.898759252131796</v>
      </c>
      <c r="Q69" s="82">
        <v>109.44190252660648</v>
      </c>
      <c r="R69" s="82">
        <v>71.754608544957676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0.67662203838016599</v>
      </c>
      <c r="F71" s="83">
        <v>3.6141251053362358</v>
      </c>
      <c r="G71" s="83">
        <v>3.6611541152932596</v>
      </c>
      <c r="H71" s="83">
        <v>5.5235363051995012</v>
      </c>
      <c r="I71" s="83">
        <v>27.53338352003507</v>
      </c>
      <c r="J71" s="83">
        <v>52.337076054558906</v>
      </c>
      <c r="K71" s="83">
        <v>131.49631145274617</v>
      </c>
      <c r="L71" s="83">
        <v>149.66117017734146</v>
      </c>
      <c r="M71" s="83">
        <v>141.41213912666856</v>
      </c>
      <c r="N71" s="83">
        <v>118.64718698000543</v>
      </c>
      <c r="O71" s="83">
        <v>77.046429248612526</v>
      </c>
      <c r="P71" s="83">
        <v>92.898759252131796</v>
      </c>
      <c r="Q71" s="83">
        <v>109.44190252660648</v>
      </c>
      <c r="R71" s="83">
        <v>71.754608544957676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14461.882465343298</v>
      </c>
      <c r="D2" s="78">
        <v>14470.609405370207</v>
      </c>
      <c r="E2" s="78">
        <v>14649.674188581397</v>
      </c>
      <c r="F2" s="78">
        <v>15049.569933194653</v>
      </c>
      <c r="G2" s="78">
        <v>15512.09881619826</v>
      </c>
      <c r="H2" s="78">
        <v>15982.940388233768</v>
      </c>
      <c r="I2" s="78">
        <v>16326.450339220237</v>
      </c>
      <c r="J2" s="78">
        <v>16801.381851502148</v>
      </c>
      <c r="K2" s="78">
        <v>15628.414508976002</v>
      </c>
      <c r="L2" s="78">
        <v>15302.53474538139</v>
      </c>
      <c r="M2" s="78">
        <v>15625.495612472589</v>
      </c>
      <c r="N2" s="78">
        <v>15801.885340322222</v>
      </c>
      <c r="O2" s="78">
        <v>16131.774271972859</v>
      </c>
      <c r="P2" s="78">
        <v>16259.158698268682</v>
      </c>
      <c r="Q2" s="78">
        <v>16880.274307493211</v>
      </c>
      <c r="R2" s="78">
        <v>17768.378513098425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14461.882465343298</v>
      </c>
      <c r="D21" s="79">
        <v>14470.609405370207</v>
      </c>
      <c r="E21" s="79">
        <v>14649.674188581397</v>
      </c>
      <c r="F21" s="79">
        <v>15049.569933194653</v>
      </c>
      <c r="G21" s="79">
        <v>15512.09881619826</v>
      </c>
      <c r="H21" s="79">
        <v>15982.940388233768</v>
      </c>
      <c r="I21" s="79">
        <v>16326.450339220237</v>
      </c>
      <c r="J21" s="79">
        <v>16801.381851502148</v>
      </c>
      <c r="K21" s="79">
        <v>15628.414508976002</v>
      </c>
      <c r="L21" s="79">
        <v>15302.53474538139</v>
      </c>
      <c r="M21" s="79">
        <v>15625.495612472589</v>
      </c>
      <c r="N21" s="79">
        <v>15801.885340322222</v>
      </c>
      <c r="O21" s="79">
        <v>16131.774271972859</v>
      </c>
      <c r="P21" s="79">
        <v>16259.158698268682</v>
      </c>
      <c r="Q21" s="79">
        <v>16880.274307493211</v>
      </c>
      <c r="R21" s="79">
        <v>17768.378513098425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14461.882465343298</v>
      </c>
      <c r="D30" s="8">
        <v>14470.609405370207</v>
      </c>
      <c r="E30" s="8">
        <v>14649.674188581397</v>
      </c>
      <c r="F30" s="8">
        <v>15049.569933194653</v>
      </c>
      <c r="G30" s="8">
        <v>15512.09881619826</v>
      </c>
      <c r="H30" s="8">
        <v>15982.940388233768</v>
      </c>
      <c r="I30" s="8">
        <v>16326.450339220237</v>
      </c>
      <c r="J30" s="8">
        <v>16801.381851502148</v>
      </c>
      <c r="K30" s="8">
        <v>15628.414508976002</v>
      </c>
      <c r="L30" s="8">
        <v>15302.53474538139</v>
      </c>
      <c r="M30" s="8">
        <v>15625.495612472589</v>
      </c>
      <c r="N30" s="8">
        <v>15801.885340322222</v>
      </c>
      <c r="O30" s="8">
        <v>16131.774271972859</v>
      </c>
      <c r="P30" s="8">
        <v>16259.158698268682</v>
      </c>
      <c r="Q30" s="8">
        <v>16880.274307493211</v>
      </c>
      <c r="R30" s="8">
        <v>17768.378513098425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21.614906207344461</v>
      </c>
      <c r="D34" s="9">
        <v>109.90858077167414</v>
      </c>
      <c r="E34" s="9">
        <v>203.92790510745715</v>
      </c>
      <c r="F34" s="9">
        <v>253.95056992449079</v>
      </c>
      <c r="G34" s="9">
        <v>281.41301407141924</v>
      </c>
      <c r="H34" s="9">
        <v>304.22496517461724</v>
      </c>
      <c r="I34" s="9">
        <v>316.86112445567176</v>
      </c>
      <c r="J34" s="9">
        <v>319.21415467550793</v>
      </c>
      <c r="K34" s="9">
        <v>304.53892024411107</v>
      </c>
      <c r="L34" s="9">
        <v>255.61945415199639</v>
      </c>
      <c r="M34" s="9">
        <v>251.82310550248718</v>
      </c>
      <c r="N34" s="9">
        <v>238.16106496044387</v>
      </c>
      <c r="O34" s="9">
        <v>231.16351967610191</v>
      </c>
      <c r="P34" s="9">
        <v>238.31454603453741</v>
      </c>
      <c r="Q34" s="9">
        <v>224.250070291702</v>
      </c>
      <c r="R34" s="9">
        <v>207.60776893199096</v>
      </c>
    </row>
    <row r="35" spans="1:18" ht="11.25" customHeight="1" x14ac:dyDescent="0.25">
      <c r="A35" s="59" t="s">
        <v>179</v>
      </c>
      <c r="B35" s="60" t="s">
        <v>178</v>
      </c>
      <c r="C35" s="9">
        <v>1415.338056612932</v>
      </c>
      <c r="D35" s="9">
        <v>1344.3565103443782</v>
      </c>
      <c r="E35" s="9">
        <v>1314.8662769346959</v>
      </c>
      <c r="F35" s="9">
        <v>1291.4696256171048</v>
      </c>
      <c r="G35" s="9">
        <v>1212.9809146162554</v>
      </c>
      <c r="H35" s="9">
        <v>1169.5659452008788</v>
      </c>
      <c r="I35" s="9">
        <v>1063.6028204897048</v>
      </c>
      <c r="J35" s="9">
        <v>949.233467424678</v>
      </c>
      <c r="K35" s="9">
        <v>761.92849425164582</v>
      </c>
      <c r="L35" s="9">
        <v>671.8373425441506</v>
      </c>
      <c r="M35" s="9">
        <v>632.32428455930733</v>
      </c>
      <c r="N35" s="9">
        <v>622.85656760624863</v>
      </c>
      <c r="O35" s="9">
        <v>614.23875371296447</v>
      </c>
      <c r="P35" s="9">
        <v>606.38302170020756</v>
      </c>
      <c r="Q35" s="9">
        <v>632.19822011289841</v>
      </c>
      <c r="R35" s="9">
        <v>665.89874093492324</v>
      </c>
    </row>
    <row r="36" spans="1:18" ht="11.25" customHeight="1" x14ac:dyDescent="0.25">
      <c r="A36" s="65" t="s">
        <v>177</v>
      </c>
      <c r="B36" s="62" t="s">
        <v>176</v>
      </c>
      <c r="C36" s="10">
        <v>1415.338056612932</v>
      </c>
      <c r="D36" s="10">
        <v>1344.3565103443782</v>
      </c>
      <c r="E36" s="10">
        <v>1314.8662769346959</v>
      </c>
      <c r="F36" s="10">
        <v>1291.4696256171048</v>
      </c>
      <c r="G36" s="10">
        <v>1212.9809146162554</v>
      </c>
      <c r="H36" s="10">
        <v>1169.5659452008788</v>
      </c>
      <c r="I36" s="10">
        <v>1063.6028204897048</v>
      </c>
      <c r="J36" s="10">
        <v>949.233467424678</v>
      </c>
      <c r="K36" s="10">
        <v>761.92849425164582</v>
      </c>
      <c r="L36" s="10">
        <v>671.8373425441506</v>
      </c>
      <c r="M36" s="10">
        <v>632.32428455930733</v>
      </c>
      <c r="N36" s="10">
        <v>622.85656760624863</v>
      </c>
      <c r="O36" s="10">
        <v>614.23875371296447</v>
      </c>
      <c r="P36" s="10">
        <v>606.38302170020756</v>
      </c>
      <c r="Q36" s="10">
        <v>632.19822011289841</v>
      </c>
      <c r="R36" s="10">
        <v>665.89874093492324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13024.929502523022</v>
      </c>
      <c r="D43" s="9">
        <v>13016.344314254155</v>
      </c>
      <c r="E43" s="9">
        <v>13130.880006539244</v>
      </c>
      <c r="F43" s="9">
        <v>13504.149737653057</v>
      </c>
      <c r="G43" s="9">
        <v>14017.704887510587</v>
      </c>
      <c r="H43" s="9">
        <v>14509.149477858273</v>
      </c>
      <c r="I43" s="9">
        <v>14945.98639427486</v>
      </c>
      <c r="J43" s="9">
        <v>15532.934229401961</v>
      </c>
      <c r="K43" s="9">
        <v>14561.947094480245</v>
      </c>
      <c r="L43" s="9">
        <v>14375.077948685243</v>
      </c>
      <c r="M43" s="9">
        <v>14741.348222410794</v>
      </c>
      <c r="N43" s="9">
        <v>14940.867707755529</v>
      </c>
      <c r="O43" s="9">
        <v>15286.371998583792</v>
      </c>
      <c r="P43" s="9">
        <v>15414.461130533937</v>
      </c>
      <c r="Q43" s="9">
        <v>16023.826017088611</v>
      </c>
      <c r="R43" s="9">
        <v>16894.87200323151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1.945376935469554</v>
      </c>
      <c r="F64" s="81">
        <v>10.663720865617783</v>
      </c>
      <c r="G64" s="81">
        <v>11.36273419310945</v>
      </c>
      <c r="H64" s="81">
        <v>20.523083892574384</v>
      </c>
      <c r="I64" s="81">
        <v>94.398651918876055</v>
      </c>
      <c r="J64" s="81">
        <v>190.86899150047751</v>
      </c>
      <c r="K64" s="81">
        <v>463.77058426693884</v>
      </c>
      <c r="L64" s="81">
        <v>556.68635106536544</v>
      </c>
      <c r="M64" s="81">
        <v>567.33014984515239</v>
      </c>
      <c r="N64" s="81">
        <v>501.57327479503471</v>
      </c>
      <c r="O64" s="81">
        <v>347.46849954929468</v>
      </c>
      <c r="P64" s="81">
        <v>416.0972101657668</v>
      </c>
      <c r="Q64" s="81">
        <v>517.05982314324683</v>
      </c>
      <c r="R64" s="81">
        <v>372.85645465657967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1.945376935469554</v>
      </c>
      <c r="F69" s="82">
        <v>10.663720865617783</v>
      </c>
      <c r="G69" s="82">
        <v>11.36273419310945</v>
      </c>
      <c r="H69" s="82">
        <v>20.523083892574384</v>
      </c>
      <c r="I69" s="82">
        <v>94.398651918876055</v>
      </c>
      <c r="J69" s="82">
        <v>190.86899150047751</v>
      </c>
      <c r="K69" s="82">
        <v>463.77058426693884</v>
      </c>
      <c r="L69" s="82">
        <v>556.68635106536544</v>
      </c>
      <c r="M69" s="82">
        <v>567.33014984515239</v>
      </c>
      <c r="N69" s="82">
        <v>501.57327479503471</v>
      </c>
      <c r="O69" s="82">
        <v>347.46849954929468</v>
      </c>
      <c r="P69" s="82">
        <v>416.0972101657668</v>
      </c>
      <c r="Q69" s="82">
        <v>517.05982314324683</v>
      </c>
      <c r="R69" s="82">
        <v>372.85645465657967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2.5561205272862901</v>
      </c>
      <c r="I70" s="83">
        <v>2.6894573869472227</v>
      </c>
      <c r="J70" s="83">
        <v>3.9792142918805165</v>
      </c>
      <c r="K70" s="83">
        <v>4.6289281402983757</v>
      </c>
      <c r="L70" s="83">
        <v>6.6949246039872561</v>
      </c>
      <c r="M70" s="83">
        <v>13.295012620411283</v>
      </c>
      <c r="N70" s="83">
        <v>14.220619150223422</v>
      </c>
      <c r="O70" s="83">
        <v>17.471422698399806</v>
      </c>
      <c r="P70" s="83">
        <v>19.241304667665329</v>
      </c>
      <c r="Q70" s="83">
        <v>20.275090197397468</v>
      </c>
      <c r="R70" s="83">
        <v>21.278408684974924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1.945376935469554</v>
      </c>
      <c r="F71" s="83">
        <v>10.663720865617783</v>
      </c>
      <c r="G71" s="83">
        <v>11.36273419310945</v>
      </c>
      <c r="H71" s="83">
        <v>17.966963365288095</v>
      </c>
      <c r="I71" s="83">
        <v>91.70919453192883</v>
      </c>
      <c r="J71" s="83">
        <v>186.889777208597</v>
      </c>
      <c r="K71" s="83">
        <v>459.14165612664044</v>
      </c>
      <c r="L71" s="83">
        <v>549.99142646137818</v>
      </c>
      <c r="M71" s="83">
        <v>554.03513722474111</v>
      </c>
      <c r="N71" s="83">
        <v>487.35265564481131</v>
      </c>
      <c r="O71" s="83">
        <v>329.99707685089487</v>
      </c>
      <c r="P71" s="83">
        <v>396.85590549810149</v>
      </c>
      <c r="Q71" s="83">
        <v>496.78473294584938</v>
      </c>
      <c r="R71" s="83">
        <v>351.57804597160475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21956.304538561031</v>
      </c>
      <c r="D2" s="78">
        <v>23173.887179707279</v>
      </c>
      <c r="E2" s="78">
        <v>23536.908865935678</v>
      </c>
      <c r="F2" s="78">
        <v>24585.226865442448</v>
      </c>
      <c r="G2" s="78">
        <v>25181.631699453479</v>
      </c>
      <c r="H2" s="78">
        <v>26252.592675847871</v>
      </c>
      <c r="I2" s="78">
        <v>25747.223821686854</v>
      </c>
      <c r="J2" s="78">
        <v>28002.983722275811</v>
      </c>
      <c r="K2" s="78">
        <v>25627.578749360324</v>
      </c>
      <c r="L2" s="78">
        <v>24050.874943946568</v>
      </c>
      <c r="M2" s="78">
        <v>24370.178260734738</v>
      </c>
      <c r="N2" s="78">
        <v>23863.161310541564</v>
      </c>
      <c r="O2" s="78">
        <v>24081.738800941803</v>
      </c>
      <c r="P2" s="78">
        <v>23359.412714871076</v>
      </c>
      <c r="Q2" s="78">
        <v>24185.282430916443</v>
      </c>
      <c r="R2" s="78">
        <v>24903.812832325293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21956.304538561031</v>
      </c>
      <c r="D21" s="79">
        <v>23173.887179707279</v>
      </c>
      <c r="E21" s="79">
        <v>23536.908865935678</v>
      </c>
      <c r="F21" s="79">
        <v>24585.226865442448</v>
      </c>
      <c r="G21" s="79">
        <v>25181.631699453479</v>
      </c>
      <c r="H21" s="79">
        <v>26252.592675847871</v>
      </c>
      <c r="I21" s="79">
        <v>25747.223821686854</v>
      </c>
      <c r="J21" s="79">
        <v>28002.983722275811</v>
      </c>
      <c r="K21" s="79">
        <v>25627.578749360324</v>
      </c>
      <c r="L21" s="79">
        <v>24050.874943946568</v>
      </c>
      <c r="M21" s="79">
        <v>24370.178260734738</v>
      </c>
      <c r="N21" s="79">
        <v>23863.161310541564</v>
      </c>
      <c r="O21" s="79">
        <v>24081.738800941803</v>
      </c>
      <c r="P21" s="79">
        <v>23359.412714871076</v>
      </c>
      <c r="Q21" s="79">
        <v>24185.282430916443</v>
      </c>
      <c r="R21" s="79">
        <v>24903.812832325293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21956.304538561031</v>
      </c>
      <c r="D30" s="8">
        <v>23173.887179707279</v>
      </c>
      <c r="E30" s="8">
        <v>23536.908865935678</v>
      </c>
      <c r="F30" s="8">
        <v>24585.226865442448</v>
      </c>
      <c r="G30" s="8">
        <v>25181.631699453479</v>
      </c>
      <c r="H30" s="8">
        <v>26252.592675847871</v>
      </c>
      <c r="I30" s="8">
        <v>25747.223821686854</v>
      </c>
      <c r="J30" s="8">
        <v>28002.983722275811</v>
      </c>
      <c r="K30" s="8">
        <v>25627.578749360324</v>
      </c>
      <c r="L30" s="8">
        <v>24050.874943946568</v>
      </c>
      <c r="M30" s="8">
        <v>24370.178260734738</v>
      </c>
      <c r="N30" s="8">
        <v>23863.161310541564</v>
      </c>
      <c r="O30" s="8">
        <v>24081.738800941803</v>
      </c>
      <c r="P30" s="8">
        <v>23359.412714871076</v>
      </c>
      <c r="Q30" s="8">
        <v>24185.282430916443</v>
      </c>
      <c r="R30" s="8">
        <v>24903.812832325293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21956.304538561031</v>
      </c>
      <c r="D43" s="9">
        <v>23173.887179707279</v>
      </c>
      <c r="E43" s="9">
        <v>23536.908865935678</v>
      </c>
      <c r="F43" s="9">
        <v>24585.226865442448</v>
      </c>
      <c r="G43" s="9">
        <v>25181.631699453479</v>
      </c>
      <c r="H43" s="9">
        <v>26252.592675847871</v>
      </c>
      <c r="I43" s="9">
        <v>25747.223821686854</v>
      </c>
      <c r="J43" s="9">
        <v>28002.983722275811</v>
      </c>
      <c r="K43" s="9">
        <v>25627.578749360324</v>
      </c>
      <c r="L43" s="9">
        <v>24050.874943946568</v>
      </c>
      <c r="M43" s="9">
        <v>24370.178260734738</v>
      </c>
      <c r="N43" s="9">
        <v>23863.161310541564</v>
      </c>
      <c r="O43" s="9">
        <v>24081.738800941803</v>
      </c>
      <c r="P43" s="9">
        <v>23359.412714871076</v>
      </c>
      <c r="Q43" s="9">
        <v>24185.282430916443</v>
      </c>
      <c r="R43" s="9">
        <v>24903.812832325293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3.4870594824746997</v>
      </c>
      <c r="F64" s="81">
        <v>19.414032116362559</v>
      </c>
      <c r="G64" s="81">
        <v>20.412199418223253</v>
      </c>
      <c r="H64" s="81">
        <v>32.522771141144339</v>
      </c>
      <c r="I64" s="81">
        <v>158.0033632215962</v>
      </c>
      <c r="J64" s="81">
        <v>336.9747335841783</v>
      </c>
      <c r="K64" s="81">
        <v>808.1313623561407</v>
      </c>
      <c r="L64" s="81">
        <v>920.38410353111294</v>
      </c>
      <c r="M64" s="81">
        <v>916.68042394956683</v>
      </c>
      <c r="N64" s="81">
        <v>779.17278343187331</v>
      </c>
      <c r="O64" s="81">
        <v>520.95038316341254</v>
      </c>
      <c r="P64" s="81">
        <v>602.58797266572128</v>
      </c>
      <c r="Q64" s="81">
        <v>750.95107102060592</v>
      </c>
      <c r="R64" s="81">
        <v>519.26456383942093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3.4870594824746997</v>
      </c>
      <c r="F69" s="82">
        <v>19.414032116362559</v>
      </c>
      <c r="G69" s="82">
        <v>20.412199418223253</v>
      </c>
      <c r="H69" s="82">
        <v>32.522771141144339</v>
      </c>
      <c r="I69" s="82">
        <v>158.0033632215962</v>
      </c>
      <c r="J69" s="82">
        <v>336.9747335841783</v>
      </c>
      <c r="K69" s="82">
        <v>808.1313623561407</v>
      </c>
      <c r="L69" s="82">
        <v>920.38410353111294</v>
      </c>
      <c r="M69" s="82">
        <v>916.68042394956683</v>
      </c>
      <c r="N69" s="82">
        <v>779.17278343187331</v>
      </c>
      <c r="O69" s="82">
        <v>520.95038316341254</v>
      </c>
      <c r="P69" s="82">
        <v>602.58797266572128</v>
      </c>
      <c r="Q69" s="82">
        <v>750.95107102060592</v>
      </c>
      <c r="R69" s="82">
        <v>519.26456383942093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3.4870594824746997</v>
      </c>
      <c r="F71" s="83">
        <v>19.414032116362559</v>
      </c>
      <c r="G71" s="83">
        <v>20.412199418223253</v>
      </c>
      <c r="H71" s="83">
        <v>32.522771141144339</v>
      </c>
      <c r="I71" s="83">
        <v>158.0033632215962</v>
      </c>
      <c r="J71" s="83">
        <v>336.9747335841783</v>
      </c>
      <c r="K71" s="83">
        <v>808.1313623561407</v>
      </c>
      <c r="L71" s="83">
        <v>920.38410353111294</v>
      </c>
      <c r="M71" s="83">
        <v>916.68042394956683</v>
      </c>
      <c r="N71" s="83">
        <v>779.17278343187331</v>
      </c>
      <c r="O71" s="83">
        <v>520.95038316341254</v>
      </c>
      <c r="P71" s="83">
        <v>602.58797266572128</v>
      </c>
      <c r="Q71" s="83">
        <v>750.95107102060592</v>
      </c>
      <c r="R71" s="83">
        <v>519.26456383942093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1864.9973438673414</v>
      </c>
      <c r="D2" s="78">
        <v>1937.961696415068</v>
      </c>
      <c r="E2" s="78">
        <v>1928.353002849864</v>
      </c>
      <c r="F2" s="78">
        <v>1944.4003845052321</v>
      </c>
      <c r="G2" s="78">
        <v>2040.555038297832</v>
      </c>
      <c r="H2" s="78">
        <v>1995.150013220328</v>
      </c>
      <c r="I2" s="78">
        <v>1897.6440026385724</v>
      </c>
      <c r="J2" s="78">
        <v>1941.7905982421998</v>
      </c>
      <c r="K2" s="78">
        <v>1976.659576933464</v>
      </c>
      <c r="L2" s="78">
        <v>1970.0536500899279</v>
      </c>
      <c r="M2" s="78">
        <v>1963.685797470255</v>
      </c>
      <c r="N2" s="78">
        <v>1939.5875850712421</v>
      </c>
      <c r="O2" s="78">
        <v>2021.6673540436602</v>
      </c>
      <c r="P2" s="78">
        <v>1992.807270131671</v>
      </c>
      <c r="Q2" s="78">
        <v>2018.4258265961769</v>
      </c>
      <c r="R2" s="78">
        <v>1977.9439552001106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11.541202464556481</v>
      </c>
      <c r="I3" s="79">
        <v>53.869219114392003</v>
      </c>
      <c r="J3" s="79">
        <v>53.470137692664004</v>
      </c>
      <c r="K3" s="79">
        <v>53.470969442352001</v>
      </c>
      <c r="L3" s="79">
        <v>53.075650697783999</v>
      </c>
      <c r="M3" s="79">
        <v>53.16566206832961</v>
      </c>
      <c r="N3" s="79">
        <v>42.286217601540024</v>
      </c>
      <c r="O3" s="79">
        <v>45.124025496699154</v>
      </c>
      <c r="P3" s="79">
        <v>39.827127838809304</v>
      </c>
      <c r="Q3" s="79">
        <v>36.800047862877264</v>
      </c>
      <c r="R3" s="79">
        <v>36.894276476633074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11.541202464556481</v>
      </c>
      <c r="I4" s="8">
        <v>53.869219114392003</v>
      </c>
      <c r="J4" s="8">
        <v>53.470137692664004</v>
      </c>
      <c r="K4" s="8">
        <v>53.470969442352001</v>
      </c>
      <c r="L4" s="8">
        <v>53.075650697783999</v>
      </c>
      <c r="M4" s="8">
        <v>53.16566206832961</v>
      </c>
      <c r="N4" s="8">
        <v>42.286217601540024</v>
      </c>
      <c r="O4" s="8">
        <v>45.124025496699154</v>
      </c>
      <c r="P4" s="8">
        <v>39.827127838809304</v>
      </c>
      <c r="Q4" s="8">
        <v>36.800047862877264</v>
      </c>
      <c r="R4" s="8">
        <v>36.894276476633074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11.541202464556481</v>
      </c>
      <c r="I5" s="9">
        <v>53.869219114392003</v>
      </c>
      <c r="J5" s="9">
        <v>53.470137692664004</v>
      </c>
      <c r="K5" s="9">
        <v>53.470969442352001</v>
      </c>
      <c r="L5" s="9">
        <v>53.075650697783999</v>
      </c>
      <c r="M5" s="9">
        <v>53.16566206832961</v>
      </c>
      <c r="N5" s="9">
        <v>42.286217601540024</v>
      </c>
      <c r="O5" s="9">
        <v>45.124025496699154</v>
      </c>
      <c r="P5" s="9">
        <v>39.827127838809304</v>
      </c>
      <c r="Q5" s="9">
        <v>36.800047862877264</v>
      </c>
      <c r="R5" s="9">
        <v>36.894276476633074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11.541202464556481</v>
      </c>
      <c r="I8" s="10">
        <v>53.869219114392003</v>
      </c>
      <c r="J8" s="10">
        <v>53.470137692664004</v>
      </c>
      <c r="K8" s="10">
        <v>53.470969442352001</v>
      </c>
      <c r="L8" s="10">
        <v>53.075650697783999</v>
      </c>
      <c r="M8" s="10">
        <v>53.16566206832961</v>
      </c>
      <c r="N8" s="10">
        <v>42.286217601540024</v>
      </c>
      <c r="O8" s="10">
        <v>45.124025496699154</v>
      </c>
      <c r="P8" s="10">
        <v>39.827127838809304</v>
      </c>
      <c r="Q8" s="10">
        <v>36.800047862877264</v>
      </c>
      <c r="R8" s="10">
        <v>36.894276476633074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1864.9973438673414</v>
      </c>
      <c r="D21" s="79">
        <v>1937.961696415068</v>
      </c>
      <c r="E21" s="79">
        <v>1928.353002849864</v>
      </c>
      <c r="F21" s="79">
        <v>1944.4003845052321</v>
      </c>
      <c r="G21" s="79">
        <v>2040.555038297832</v>
      </c>
      <c r="H21" s="79">
        <v>1983.6088107557714</v>
      </c>
      <c r="I21" s="79">
        <v>1843.7747835241803</v>
      </c>
      <c r="J21" s="79">
        <v>1888.3204605495359</v>
      </c>
      <c r="K21" s="79">
        <v>1923.188607491112</v>
      </c>
      <c r="L21" s="79">
        <v>1916.9779993921441</v>
      </c>
      <c r="M21" s="79">
        <v>1910.5201354019255</v>
      </c>
      <c r="N21" s="79">
        <v>1897.301367469702</v>
      </c>
      <c r="O21" s="79">
        <v>1976.543328546961</v>
      </c>
      <c r="P21" s="79">
        <v>1952.9801422928617</v>
      </c>
      <c r="Q21" s="79">
        <v>1981.6257787332995</v>
      </c>
      <c r="R21" s="79">
        <v>1941.0496787234777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1864.9973438673414</v>
      </c>
      <c r="D30" s="8">
        <v>1937.961696415068</v>
      </c>
      <c r="E30" s="8">
        <v>1928.353002849864</v>
      </c>
      <c r="F30" s="8">
        <v>1944.4003845052321</v>
      </c>
      <c r="G30" s="8">
        <v>2040.555038297832</v>
      </c>
      <c r="H30" s="8">
        <v>1983.6088107557714</v>
      </c>
      <c r="I30" s="8">
        <v>1843.7747835241803</v>
      </c>
      <c r="J30" s="8">
        <v>1888.3204605495359</v>
      </c>
      <c r="K30" s="8">
        <v>1923.188607491112</v>
      </c>
      <c r="L30" s="8">
        <v>1916.9779993921441</v>
      </c>
      <c r="M30" s="8">
        <v>1910.5201354019255</v>
      </c>
      <c r="N30" s="8">
        <v>1897.301367469702</v>
      </c>
      <c r="O30" s="8">
        <v>1976.543328546961</v>
      </c>
      <c r="P30" s="8">
        <v>1952.9801422928617</v>
      </c>
      <c r="Q30" s="8">
        <v>1981.6257787332995</v>
      </c>
      <c r="R30" s="8">
        <v>1941.0496787234777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37.100414372900076</v>
      </c>
      <c r="D38" s="9">
        <v>37.027886871312006</v>
      </c>
      <c r="E38" s="9">
        <v>37.027074087828005</v>
      </c>
      <c r="F38" s="9">
        <v>37.027194500196003</v>
      </c>
      <c r="G38" s="9">
        <v>37.928842311780009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37.100414372900076</v>
      </c>
      <c r="D41" s="10">
        <v>37.027886871312006</v>
      </c>
      <c r="E41" s="10">
        <v>37.027074087828005</v>
      </c>
      <c r="F41" s="10">
        <v>37.027194500196003</v>
      </c>
      <c r="G41" s="10">
        <v>37.928842311780009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1827.8969294944413</v>
      </c>
      <c r="D43" s="9">
        <v>1900.9338095437561</v>
      </c>
      <c r="E43" s="9">
        <v>1891.325928762036</v>
      </c>
      <c r="F43" s="9">
        <v>1907.3731900050361</v>
      </c>
      <c r="G43" s="9">
        <v>2002.6261959860519</v>
      </c>
      <c r="H43" s="9">
        <v>1983.6088107557714</v>
      </c>
      <c r="I43" s="9">
        <v>1843.7747835241803</v>
      </c>
      <c r="J43" s="9">
        <v>1888.3204605495359</v>
      </c>
      <c r="K43" s="9">
        <v>1923.188607491112</v>
      </c>
      <c r="L43" s="9">
        <v>1916.9779993921441</v>
      </c>
      <c r="M43" s="9">
        <v>1910.5201354019255</v>
      </c>
      <c r="N43" s="9">
        <v>1897.301367469702</v>
      </c>
      <c r="O43" s="9">
        <v>1976.543328546961</v>
      </c>
      <c r="P43" s="9">
        <v>1952.9801422928617</v>
      </c>
      <c r="Q43" s="9">
        <v>1981.6257787332995</v>
      </c>
      <c r="R43" s="9">
        <v>1941.0496787234777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1663.0894754574929</v>
      </c>
      <c r="D2" s="78">
        <v>1722.1321599407433</v>
      </c>
      <c r="E2" s="78">
        <v>1724.6570009468533</v>
      </c>
      <c r="F2" s="78">
        <v>1742.203043107635</v>
      </c>
      <c r="G2" s="78">
        <v>1757.499699694843</v>
      </c>
      <c r="H2" s="78">
        <v>1671.1405203679506</v>
      </c>
      <c r="I2" s="78">
        <v>1557.5883176055941</v>
      </c>
      <c r="J2" s="78">
        <v>1655.7729709667894</v>
      </c>
      <c r="K2" s="78">
        <v>1699.3518322858438</v>
      </c>
      <c r="L2" s="78">
        <v>1722.328804191234</v>
      </c>
      <c r="M2" s="78">
        <v>1722.8243694696237</v>
      </c>
      <c r="N2" s="78">
        <v>1697.6125717987616</v>
      </c>
      <c r="O2" s="78">
        <v>1741.7281572880454</v>
      </c>
      <c r="P2" s="78">
        <v>1710.1199984851783</v>
      </c>
      <c r="Q2" s="78">
        <v>1744.5249483225725</v>
      </c>
      <c r="R2" s="78">
        <v>1712.8218290476602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9.6669277821170532</v>
      </c>
      <c r="I3" s="79">
        <v>44.215915237234199</v>
      </c>
      <c r="J3" s="79">
        <v>45.594210223044172</v>
      </c>
      <c r="K3" s="79">
        <v>45.969468367905954</v>
      </c>
      <c r="L3" s="79">
        <v>46.401640886182527</v>
      </c>
      <c r="M3" s="79">
        <v>46.644477618722746</v>
      </c>
      <c r="N3" s="79">
        <v>37.010762064429123</v>
      </c>
      <c r="O3" s="79">
        <v>38.875725831247344</v>
      </c>
      <c r="P3" s="79">
        <v>34.177498657395695</v>
      </c>
      <c r="Q3" s="79">
        <v>31.806272368461066</v>
      </c>
      <c r="R3" s="79">
        <v>31.94899529380416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9.6669277821170532</v>
      </c>
      <c r="I4" s="8">
        <v>44.215915237234199</v>
      </c>
      <c r="J4" s="8">
        <v>45.594210223044172</v>
      </c>
      <c r="K4" s="8">
        <v>45.969468367905954</v>
      </c>
      <c r="L4" s="8">
        <v>46.401640886182527</v>
      </c>
      <c r="M4" s="8">
        <v>46.644477618722746</v>
      </c>
      <c r="N4" s="8">
        <v>37.010762064429123</v>
      </c>
      <c r="O4" s="8">
        <v>38.875725831247344</v>
      </c>
      <c r="P4" s="8">
        <v>34.177498657395695</v>
      </c>
      <c r="Q4" s="8">
        <v>31.806272368461066</v>
      </c>
      <c r="R4" s="8">
        <v>31.94899529380416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9.6669277821170532</v>
      </c>
      <c r="I5" s="9">
        <v>44.215915237234199</v>
      </c>
      <c r="J5" s="9">
        <v>45.594210223044172</v>
      </c>
      <c r="K5" s="9">
        <v>45.969468367905954</v>
      </c>
      <c r="L5" s="9">
        <v>46.401640886182527</v>
      </c>
      <c r="M5" s="9">
        <v>46.644477618722746</v>
      </c>
      <c r="N5" s="9">
        <v>37.010762064429123</v>
      </c>
      <c r="O5" s="9">
        <v>38.875725831247344</v>
      </c>
      <c r="P5" s="9">
        <v>34.177498657395695</v>
      </c>
      <c r="Q5" s="9">
        <v>31.806272368461066</v>
      </c>
      <c r="R5" s="9">
        <v>31.94899529380416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9.6669277821170532</v>
      </c>
      <c r="I8" s="10">
        <v>44.215915237234199</v>
      </c>
      <c r="J8" s="10">
        <v>45.594210223044172</v>
      </c>
      <c r="K8" s="10">
        <v>45.969468367905954</v>
      </c>
      <c r="L8" s="10">
        <v>46.401640886182527</v>
      </c>
      <c r="M8" s="10">
        <v>46.644477618722746</v>
      </c>
      <c r="N8" s="10">
        <v>37.010762064429123</v>
      </c>
      <c r="O8" s="10">
        <v>38.875725831247344</v>
      </c>
      <c r="P8" s="10">
        <v>34.177498657395695</v>
      </c>
      <c r="Q8" s="10">
        <v>31.806272368461066</v>
      </c>
      <c r="R8" s="10">
        <v>31.94899529380416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1663.0894754574929</v>
      </c>
      <c r="D21" s="79">
        <v>1722.1321599407433</v>
      </c>
      <c r="E21" s="79">
        <v>1724.6570009468533</v>
      </c>
      <c r="F21" s="79">
        <v>1742.203043107635</v>
      </c>
      <c r="G21" s="79">
        <v>1757.499699694843</v>
      </c>
      <c r="H21" s="79">
        <v>1661.4735925858336</v>
      </c>
      <c r="I21" s="79">
        <v>1513.3724023683599</v>
      </c>
      <c r="J21" s="79">
        <v>1610.1787607437452</v>
      </c>
      <c r="K21" s="79">
        <v>1653.3823639179379</v>
      </c>
      <c r="L21" s="79">
        <v>1675.9271633050514</v>
      </c>
      <c r="M21" s="79">
        <v>1676.179891850901</v>
      </c>
      <c r="N21" s="79">
        <v>1660.6018097343324</v>
      </c>
      <c r="O21" s="79">
        <v>1702.8524314567981</v>
      </c>
      <c r="P21" s="79">
        <v>1675.9424998277825</v>
      </c>
      <c r="Q21" s="79">
        <v>1712.7186759541114</v>
      </c>
      <c r="R21" s="79">
        <v>1680.8728337538562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1663.0894754574929</v>
      </c>
      <c r="D30" s="8">
        <v>1722.1321599407433</v>
      </c>
      <c r="E30" s="8">
        <v>1724.6570009468533</v>
      </c>
      <c r="F30" s="8">
        <v>1742.203043107635</v>
      </c>
      <c r="G30" s="8">
        <v>1757.499699694843</v>
      </c>
      <c r="H30" s="8">
        <v>1661.4735925858336</v>
      </c>
      <c r="I30" s="8">
        <v>1513.3724023683599</v>
      </c>
      <c r="J30" s="8">
        <v>1610.1787607437452</v>
      </c>
      <c r="K30" s="8">
        <v>1653.3823639179379</v>
      </c>
      <c r="L30" s="8">
        <v>1675.9271633050514</v>
      </c>
      <c r="M30" s="8">
        <v>1676.179891850901</v>
      </c>
      <c r="N30" s="8">
        <v>1660.6018097343324</v>
      </c>
      <c r="O30" s="8">
        <v>1702.8524314567981</v>
      </c>
      <c r="P30" s="8">
        <v>1675.9424998277825</v>
      </c>
      <c r="Q30" s="8">
        <v>1712.7186759541114</v>
      </c>
      <c r="R30" s="8">
        <v>1680.8728337538562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33.083858741983754</v>
      </c>
      <c r="D38" s="9">
        <v>32.904115139991177</v>
      </c>
      <c r="E38" s="9">
        <v>33.115826021363716</v>
      </c>
      <c r="F38" s="9">
        <v>33.176752818013135</v>
      </c>
      <c r="G38" s="9">
        <v>32.667547663077031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33.083858741983754</v>
      </c>
      <c r="D41" s="10">
        <v>32.904115139991177</v>
      </c>
      <c r="E41" s="10">
        <v>33.115826021363716</v>
      </c>
      <c r="F41" s="10">
        <v>33.176752818013135</v>
      </c>
      <c r="G41" s="10">
        <v>32.667547663077031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1630.0056167155092</v>
      </c>
      <c r="D43" s="9">
        <v>1689.2280448007521</v>
      </c>
      <c r="E43" s="9">
        <v>1691.5411749254895</v>
      </c>
      <c r="F43" s="9">
        <v>1709.026290289622</v>
      </c>
      <c r="G43" s="9">
        <v>1724.8321520317659</v>
      </c>
      <c r="H43" s="9">
        <v>1661.4735925858336</v>
      </c>
      <c r="I43" s="9">
        <v>1513.3724023683599</v>
      </c>
      <c r="J43" s="9">
        <v>1610.1787607437452</v>
      </c>
      <c r="K43" s="9">
        <v>1653.3823639179379</v>
      </c>
      <c r="L43" s="9">
        <v>1675.9271633050514</v>
      </c>
      <c r="M43" s="9">
        <v>1676.179891850901</v>
      </c>
      <c r="N43" s="9">
        <v>1660.6018097343324</v>
      </c>
      <c r="O43" s="9">
        <v>1702.8524314567981</v>
      </c>
      <c r="P43" s="9">
        <v>1675.9424998277825</v>
      </c>
      <c r="Q43" s="9">
        <v>1712.7186759541114</v>
      </c>
      <c r="R43" s="9">
        <v>1680.8728337538562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201.90786840984873</v>
      </c>
      <c r="D2" s="78">
        <v>215.82953647432475</v>
      </c>
      <c r="E2" s="78">
        <v>203.69600190301117</v>
      </c>
      <c r="F2" s="78">
        <v>202.19734139759672</v>
      </c>
      <c r="G2" s="78">
        <v>283.0553386029892</v>
      </c>
      <c r="H2" s="78">
        <v>324.00949285237732</v>
      </c>
      <c r="I2" s="78">
        <v>340.05568503297832</v>
      </c>
      <c r="J2" s="78">
        <v>286.01762727541097</v>
      </c>
      <c r="K2" s="78">
        <v>277.30774464762021</v>
      </c>
      <c r="L2" s="78">
        <v>247.72484589869447</v>
      </c>
      <c r="M2" s="78">
        <v>240.86142800063135</v>
      </c>
      <c r="N2" s="78">
        <v>241.9750132724802</v>
      </c>
      <c r="O2" s="78">
        <v>279.93919675561477</v>
      </c>
      <c r="P2" s="78">
        <v>282.68727164649277</v>
      </c>
      <c r="Q2" s="78">
        <v>273.90087827360412</v>
      </c>
      <c r="R2" s="78">
        <v>265.12212615245073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1.874274682439429</v>
      </c>
      <c r="I3" s="79">
        <v>9.6533038771578017</v>
      </c>
      <c r="J3" s="79">
        <v>7.8759274696198354</v>
      </c>
      <c r="K3" s="79">
        <v>7.5015010744460495</v>
      </c>
      <c r="L3" s="79">
        <v>6.6740098116014739</v>
      </c>
      <c r="M3" s="79">
        <v>6.5211844496068583</v>
      </c>
      <c r="N3" s="79">
        <v>5.2754555371108953</v>
      </c>
      <c r="O3" s="79">
        <v>6.2482996654518068</v>
      </c>
      <c r="P3" s="79">
        <v>5.6496291814136077</v>
      </c>
      <c r="Q3" s="79">
        <v>4.9937754944162016</v>
      </c>
      <c r="R3" s="79">
        <v>4.9452811828289169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1.874274682439429</v>
      </c>
      <c r="I4" s="8">
        <v>9.6533038771578017</v>
      </c>
      <c r="J4" s="8">
        <v>7.8759274696198354</v>
      </c>
      <c r="K4" s="8">
        <v>7.5015010744460495</v>
      </c>
      <c r="L4" s="8">
        <v>6.6740098116014739</v>
      </c>
      <c r="M4" s="8">
        <v>6.5211844496068583</v>
      </c>
      <c r="N4" s="8">
        <v>5.2754555371108953</v>
      </c>
      <c r="O4" s="8">
        <v>6.2482996654518068</v>
      </c>
      <c r="P4" s="8">
        <v>5.6496291814136077</v>
      </c>
      <c r="Q4" s="8">
        <v>4.9937754944162016</v>
      </c>
      <c r="R4" s="8">
        <v>4.9452811828289169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1.874274682439429</v>
      </c>
      <c r="I5" s="9">
        <v>9.6533038771578017</v>
      </c>
      <c r="J5" s="9">
        <v>7.8759274696198354</v>
      </c>
      <c r="K5" s="9">
        <v>7.5015010744460495</v>
      </c>
      <c r="L5" s="9">
        <v>6.6740098116014739</v>
      </c>
      <c r="M5" s="9">
        <v>6.5211844496068583</v>
      </c>
      <c r="N5" s="9">
        <v>5.2754555371108953</v>
      </c>
      <c r="O5" s="9">
        <v>6.2482996654518068</v>
      </c>
      <c r="P5" s="9">
        <v>5.6496291814136077</v>
      </c>
      <c r="Q5" s="9">
        <v>4.9937754944162016</v>
      </c>
      <c r="R5" s="9">
        <v>4.9452811828289169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1.874274682439429</v>
      </c>
      <c r="I8" s="10">
        <v>9.6533038771578017</v>
      </c>
      <c r="J8" s="10">
        <v>7.8759274696198354</v>
      </c>
      <c r="K8" s="10">
        <v>7.5015010744460495</v>
      </c>
      <c r="L8" s="10">
        <v>6.6740098116014739</v>
      </c>
      <c r="M8" s="10">
        <v>6.5211844496068583</v>
      </c>
      <c r="N8" s="10">
        <v>5.2754555371108953</v>
      </c>
      <c r="O8" s="10">
        <v>6.2482996654518068</v>
      </c>
      <c r="P8" s="10">
        <v>5.6496291814136077</v>
      </c>
      <c r="Q8" s="10">
        <v>4.9937754944162016</v>
      </c>
      <c r="R8" s="10">
        <v>4.9452811828289169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201.90786840984873</v>
      </c>
      <c r="D21" s="79">
        <v>215.82953647432475</v>
      </c>
      <c r="E21" s="79">
        <v>203.69600190301117</v>
      </c>
      <c r="F21" s="79">
        <v>202.19734139759672</v>
      </c>
      <c r="G21" s="79">
        <v>283.0553386029892</v>
      </c>
      <c r="H21" s="79">
        <v>322.1352181699379</v>
      </c>
      <c r="I21" s="79">
        <v>330.40238115582054</v>
      </c>
      <c r="J21" s="79">
        <v>278.14169980579112</v>
      </c>
      <c r="K21" s="79">
        <v>269.80624357317419</v>
      </c>
      <c r="L21" s="79">
        <v>241.05083608709299</v>
      </c>
      <c r="M21" s="79">
        <v>234.34024355102449</v>
      </c>
      <c r="N21" s="79">
        <v>236.6995577353693</v>
      </c>
      <c r="O21" s="79">
        <v>273.69089709016299</v>
      </c>
      <c r="P21" s="79">
        <v>277.03764246507916</v>
      </c>
      <c r="Q21" s="79">
        <v>268.90710277918794</v>
      </c>
      <c r="R21" s="79">
        <v>260.17684496962181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201.90786840984873</v>
      </c>
      <c r="D30" s="8">
        <v>215.82953647432475</v>
      </c>
      <c r="E30" s="8">
        <v>203.69600190301117</v>
      </c>
      <c r="F30" s="8">
        <v>202.19734139759672</v>
      </c>
      <c r="G30" s="8">
        <v>283.0553386029892</v>
      </c>
      <c r="H30" s="8">
        <v>322.1352181699379</v>
      </c>
      <c r="I30" s="8">
        <v>330.40238115582054</v>
      </c>
      <c r="J30" s="8">
        <v>278.14169980579112</v>
      </c>
      <c r="K30" s="8">
        <v>269.80624357317419</v>
      </c>
      <c r="L30" s="8">
        <v>241.05083608709299</v>
      </c>
      <c r="M30" s="8">
        <v>234.34024355102449</v>
      </c>
      <c r="N30" s="8">
        <v>236.6995577353693</v>
      </c>
      <c r="O30" s="8">
        <v>273.69089709016299</v>
      </c>
      <c r="P30" s="8">
        <v>277.03764246507916</v>
      </c>
      <c r="Q30" s="8">
        <v>268.90710277918794</v>
      </c>
      <c r="R30" s="8">
        <v>260.17684496962181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4.0165556309163293</v>
      </c>
      <c r="D38" s="9">
        <v>4.123771731320824</v>
      </c>
      <c r="E38" s="9">
        <v>3.9112480664642959</v>
      </c>
      <c r="F38" s="9">
        <v>3.8504416821828711</v>
      </c>
      <c r="G38" s="9">
        <v>5.2612946487029735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4.0165556309163293</v>
      </c>
      <c r="D41" s="10">
        <v>4.123771731320824</v>
      </c>
      <c r="E41" s="10">
        <v>3.9112480664642959</v>
      </c>
      <c r="F41" s="10">
        <v>3.8504416821828711</v>
      </c>
      <c r="G41" s="10">
        <v>5.2612946487029735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197.89131277893239</v>
      </c>
      <c r="D43" s="9">
        <v>211.70576474300393</v>
      </c>
      <c r="E43" s="9">
        <v>199.78475383654688</v>
      </c>
      <c r="F43" s="9">
        <v>198.34689971541385</v>
      </c>
      <c r="G43" s="9">
        <v>277.79404395428622</v>
      </c>
      <c r="H43" s="9">
        <v>322.1352181699379</v>
      </c>
      <c r="I43" s="9">
        <v>330.40238115582054</v>
      </c>
      <c r="J43" s="9">
        <v>278.14169980579112</v>
      </c>
      <c r="K43" s="9">
        <v>269.80624357317419</v>
      </c>
      <c r="L43" s="9">
        <v>241.05083608709299</v>
      </c>
      <c r="M43" s="9">
        <v>234.34024355102449</v>
      </c>
      <c r="N43" s="9">
        <v>236.6995577353693</v>
      </c>
      <c r="O43" s="9">
        <v>273.69089709016299</v>
      </c>
      <c r="P43" s="9">
        <v>277.03764246507916</v>
      </c>
      <c r="Q43" s="9">
        <v>268.90710277918794</v>
      </c>
      <c r="R43" s="9">
        <v>260.17684496962181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33578.365229084797</v>
      </c>
      <c r="D2" s="78">
        <v>32993.871003152934</v>
      </c>
      <c r="E2" s="78">
        <v>32672.205055674582</v>
      </c>
      <c r="F2" s="78">
        <v>33417.483975863106</v>
      </c>
      <c r="G2" s="78">
        <v>36760.905443243129</v>
      </c>
      <c r="H2" s="78">
        <v>39506.585425845275</v>
      </c>
      <c r="I2" s="78">
        <v>39912.517530948317</v>
      </c>
      <c r="J2" s="78">
        <v>39779.981950781461</v>
      </c>
      <c r="K2" s="78">
        <v>38626.375380182828</v>
      </c>
      <c r="L2" s="78">
        <v>36464.647195774225</v>
      </c>
      <c r="M2" s="78">
        <v>35136.890013727636</v>
      </c>
      <c r="N2" s="78">
        <v>36612.671821215183</v>
      </c>
      <c r="O2" s="78">
        <v>35479.771645220084</v>
      </c>
      <c r="P2" s="78">
        <v>35558.146098417637</v>
      </c>
      <c r="Q2" s="78">
        <v>35511.208587173009</v>
      </c>
      <c r="R2" s="78">
        <v>35957.031237798947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33578.365229084797</v>
      </c>
      <c r="D21" s="79">
        <v>32993.871003152934</v>
      </c>
      <c r="E21" s="79">
        <v>32672.205055674582</v>
      </c>
      <c r="F21" s="79">
        <v>33417.483975863106</v>
      </c>
      <c r="G21" s="79">
        <v>36760.905443243129</v>
      </c>
      <c r="H21" s="79">
        <v>39506.585425845275</v>
      </c>
      <c r="I21" s="79">
        <v>39912.517530948317</v>
      </c>
      <c r="J21" s="79">
        <v>39779.981950781461</v>
      </c>
      <c r="K21" s="79">
        <v>38626.375380182828</v>
      </c>
      <c r="L21" s="79">
        <v>36464.647195774225</v>
      </c>
      <c r="M21" s="79">
        <v>35136.890013727636</v>
      </c>
      <c r="N21" s="79">
        <v>36612.671821215183</v>
      </c>
      <c r="O21" s="79">
        <v>35479.771645220084</v>
      </c>
      <c r="P21" s="79">
        <v>35558.146098417637</v>
      </c>
      <c r="Q21" s="79">
        <v>35511.208587173009</v>
      </c>
      <c r="R21" s="79">
        <v>35957.031237798947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33578.365229084797</v>
      </c>
      <c r="D30" s="8">
        <v>32993.871003152934</v>
      </c>
      <c r="E30" s="8">
        <v>32672.205055674582</v>
      </c>
      <c r="F30" s="8">
        <v>33417.483975863106</v>
      </c>
      <c r="G30" s="8">
        <v>36760.905443243129</v>
      </c>
      <c r="H30" s="8">
        <v>39506.585425845275</v>
      </c>
      <c r="I30" s="8">
        <v>39912.517530948317</v>
      </c>
      <c r="J30" s="8">
        <v>39779.981950781461</v>
      </c>
      <c r="K30" s="8">
        <v>38626.375380182828</v>
      </c>
      <c r="L30" s="8">
        <v>36464.647195774225</v>
      </c>
      <c r="M30" s="8">
        <v>35136.890013727636</v>
      </c>
      <c r="N30" s="8">
        <v>36612.671821215183</v>
      </c>
      <c r="O30" s="8">
        <v>35479.771645220084</v>
      </c>
      <c r="P30" s="8">
        <v>35558.146098417637</v>
      </c>
      <c r="Q30" s="8">
        <v>35511.208587173009</v>
      </c>
      <c r="R30" s="8">
        <v>35957.031237798947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157.07987560342212</v>
      </c>
      <c r="D35" s="9">
        <v>178.48788529320001</v>
      </c>
      <c r="E35" s="9">
        <v>150.64786336320003</v>
      </c>
      <c r="F35" s="9">
        <v>138.5526461508</v>
      </c>
      <c r="G35" s="9">
        <v>151.52087815200002</v>
      </c>
      <c r="H35" s="9">
        <v>163.79984065781727</v>
      </c>
      <c r="I35" s="9">
        <v>144.78010084440001</v>
      </c>
      <c r="J35" s="9">
        <v>103.77273107880001</v>
      </c>
      <c r="K35" s="9">
        <v>94.661906774400023</v>
      </c>
      <c r="L35" s="9">
        <v>69.45892407720001</v>
      </c>
      <c r="M35" s="9">
        <v>66.21990450212499</v>
      </c>
      <c r="N35" s="9">
        <v>66.21995078072969</v>
      </c>
      <c r="O35" s="9">
        <v>53.5500201560086</v>
      </c>
      <c r="P35" s="9">
        <v>50.400008477805528</v>
      </c>
      <c r="Q35" s="9">
        <v>56.770005021374928</v>
      </c>
      <c r="R35" s="9">
        <v>37.79999338256652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157.07987560342212</v>
      </c>
      <c r="D37" s="10">
        <v>178.48788529320001</v>
      </c>
      <c r="E37" s="10">
        <v>150.64786336320003</v>
      </c>
      <c r="F37" s="10">
        <v>138.5526461508</v>
      </c>
      <c r="G37" s="10">
        <v>151.52087815200002</v>
      </c>
      <c r="H37" s="10">
        <v>163.79984065781727</v>
      </c>
      <c r="I37" s="10">
        <v>144.78010084440001</v>
      </c>
      <c r="J37" s="10">
        <v>103.77273107880001</v>
      </c>
      <c r="K37" s="10">
        <v>94.661906774400023</v>
      </c>
      <c r="L37" s="10">
        <v>69.45892407720001</v>
      </c>
      <c r="M37" s="10">
        <v>66.21990450212499</v>
      </c>
      <c r="N37" s="10">
        <v>66.21995078072969</v>
      </c>
      <c r="O37" s="10">
        <v>53.5500201560086</v>
      </c>
      <c r="P37" s="10">
        <v>50.400008477805528</v>
      </c>
      <c r="Q37" s="10">
        <v>56.770005021374928</v>
      </c>
      <c r="R37" s="10">
        <v>37.79999338256652</v>
      </c>
    </row>
    <row r="38" spans="1:18" ht="11.25" customHeight="1" x14ac:dyDescent="0.25">
      <c r="A38" s="59" t="s">
        <v>173</v>
      </c>
      <c r="B38" s="60" t="s">
        <v>172</v>
      </c>
      <c r="C38" s="9">
        <v>33421.285353481377</v>
      </c>
      <c r="D38" s="9">
        <v>32815.383117859732</v>
      </c>
      <c r="E38" s="9">
        <v>32521.557192311382</v>
      </c>
      <c r="F38" s="9">
        <v>33278.931329712308</v>
      </c>
      <c r="G38" s="9">
        <v>36609.384565091132</v>
      </c>
      <c r="H38" s="9">
        <v>39342.785585187456</v>
      </c>
      <c r="I38" s="9">
        <v>39767.737430103916</v>
      </c>
      <c r="J38" s="9">
        <v>39676.209219702658</v>
      </c>
      <c r="K38" s="9">
        <v>38531.713473408425</v>
      </c>
      <c r="L38" s="9">
        <v>36395.188271697029</v>
      </c>
      <c r="M38" s="9">
        <v>35070.67010922551</v>
      </c>
      <c r="N38" s="9">
        <v>36546.451870434452</v>
      </c>
      <c r="O38" s="9">
        <v>35426.221625064078</v>
      </c>
      <c r="P38" s="9">
        <v>35507.746089939828</v>
      </c>
      <c r="Q38" s="9">
        <v>35454.438582151633</v>
      </c>
      <c r="R38" s="9">
        <v>35919.231244416384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33421.285353481377</v>
      </c>
      <c r="D40" s="10">
        <v>32815.383117859732</v>
      </c>
      <c r="E40" s="10">
        <v>32521.557192311382</v>
      </c>
      <c r="F40" s="10">
        <v>33278.931329712308</v>
      </c>
      <c r="G40" s="10">
        <v>36609.384565091132</v>
      </c>
      <c r="H40" s="10">
        <v>39342.785585187456</v>
      </c>
      <c r="I40" s="10">
        <v>39767.737430103916</v>
      </c>
      <c r="J40" s="10">
        <v>39676.209219702658</v>
      </c>
      <c r="K40" s="10">
        <v>38531.713473408425</v>
      </c>
      <c r="L40" s="10">
        <v>36395.188271697029</v>
      </c>
      <c r="M40" s="10">
        <v>35070.67010922551</v>
      </c>
      <c r="N40" s="10">
        <v>36546.451870434452</v>
      </c>
      <c r="O40" s="10">
        <v>35426.221625064078</v>
      </c>
      <c r="P40" s="10">
        <v>35507.746089939828</v>
      </c>
      <c r="Q40" s="10">
        <v>35454.438582151633</v>
      </c>
      <c r="R40" s="10">
        <v>35919.231244416384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2164.4188502175448</v>
      </c>
      <c r="D2" s="78">
        <v>2149.0735054480951</v>
      </c>
      <c r="E2" s="78">
        <v>2102.1491076818256</v>
      </c>
      <c r="F2" s="78">
        <v>2129.7837352972961</v>
      </c>
      <c r="G2" s="78">
        <v>2348.4122626616659</v>
      </c>
      <c r="H2" s="78">
        <v>2526.3558464174735</v>
      </c>
      <c r="I2" s="78">
        <v>2534.1166237985799</v>
      </c>
      <c r="J2" s="78">
        <v>2485.4808101679409</v>
      </c>
      <c r="K2" s="78">
        <v>2409.0099851353575</v>
      </c>
      <c r="L2" s="78">
        <v>2254.9028165619438</v>
      </c>
      <c r="M2" s="78">
        <v>2172.2758075879769</v>
      </c>
      <c r="N2" s="78">
        <v>2262.4405653368299</v>
      </c>
      <c r="O2" s="78">
        <v>2179.8476061073829</v>
      </c>
      <c r="P2" s="78">
        <v>2537.392365579607</v>
      </c>
      <c r="Q2" s="78">
        <v>2483.8915552197022</v>
      </c>
      <c r="R2" s="78">
        <v>2517.3631799512032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2164.4188502175448</v>
      </c>
      <c r="D21" s="79">
        <v>2149.0735054480951</v>
      </c>
      <c r="E21" s="79">
        <v>2102.1491076818256</v>
      </c>
      <c r="F21" s="79">
        <v>2129.7837352972961</v>
      </c>
      <c r="G21" s="79">
        <v>2348.4122626616659</v>
      </c>
      <c r="H21" s="79">
        <v>2526.3558464174735</v>
      </c>
      <c r="I21" s="79">
        <v>2534.1166237985799</v>
      </c>
      <c r="J21" s="79">
        <v>2485.4808101679409</v>
      </c>
      <c r="K21" s="79">
        <v>2409.0099851353575</v>
      </c>
      <c r="L21" s="79">
        <v>2254.9028165619438</v>
      </c>
      <c r="M21" s="79">
        <v>2172.2758075879769</v>
      </c>
      <c r="N21" s="79">
        <v>2262.4405653368299</v>
      </c>
      <c r="O21" s="79">
        <v>2179.8476061073829</v>
      </c>
      <c r="P21" s="79">
        <v>2537.392365579607</v>
      </c>
      <c r="Q21" s="79">
        <v>2483.8915552197022</v>
      </c>
      <c r="R21" s="79">
        <v>2517.3631799512032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2164.4188502175448</v>
      </c>
      <c r="D30" s="8">
        <v>2149.0735054480951</v>
      </c>
      <c r="E30" s="8">
        <v>2102.1491076818256</v>
      </c>
      <c r="F30" s="8">
        <v>2129.7837352972961</v>
      </c>
      <c r="G30" s="8">
        <v>2348.4122626616659</v>
      </c>
      <c r="H30" s="8">
        <v>2526.3558464174735</v>
      </c>
      <c r="I30" s="8">
        <v>2534.1166237985799</v>
      </c>
      <c r="J30" s="8">
        <v>2485.4808101679409</v>
      </c>
      <c r="K30" s="8">
        <v>2409.0099851353575</v>
      </c>
      <c r="L30" s="8">
        <v>2254.9028165619438</v>
      </c>
      <c r="M30" s="8">
        <v>2172.2758075879769</v>
      </c>
      <c r="N30" s="8">
        <v>2262.4405653368299</v>
      </c>
      <c r="O30" s="8">
        <v>2179.8476061073829</v>
      </c>
      <c r="P30" s="8">
        <v>2537.392365579607</v>
      </c>
      <c r="Q30" s="8">
        <v>2483.8915552197022</v>
      </c>
      <c r="R30" s="8">
        <v>2517.3631799512032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10.125169627120066</v>
      </c>
      <c r="D35" s="9">
        <v>11.625904256291088</v>
      </c>
      <c r="E35" s="9">
        <v>9.6927731386199181</v>
      </c>
      <c r="F35" s="9">
        <v>8.830322847390665</v>
      </c>
      <c r="G35" s="9">
        <v>9.6796714882556074</v>
      </c>
      <c r="H35" s="9">
        <v>10.474625448581738</v>
      </c>
      <c r="I35" s="9">
        <v>9.1923457361601226</v>
      </c>
      <c r="J35" s="9">
        <v>6.4837920749737519</v>
      </c>
      <c r="K35" s="9">
        <v>5.9037762768825095</v>
      </c>
      <c r="L35" s="9">
        <v>4.2952046867792282</v>
      </c>
      <c r="M35" s="9">
        <v>4.09392796216604</v>
      </c>
      <c r="N35" s="9">
        <v>4.0919904346920353</v>
      </c>
      <c r="O35" s="9">
        <v>3.2900686174456735</v>
      </c>
      <c r="P35" s="9">
        <v>3.5964922463272688</v>
      </c>
      <c r="Q35" s="9">
        <v>3.9708740330878975</v>
      </c>
      <c r="R35" s="9">
        <v>2.6463895451869601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10.125169627120066</v>
      </c>
      <c r="D37" s="10">
        <v>11.625904256291088</v>
      </c>
      <c r="E37" s="10">
        <v>9.6927731386199181</v>
      </c>
      <c r="F37" s="10">
        <v>8.830322847390665</v>
      </c>
      <c r="G37" s="10">
        <v>9.6796714882556074</v>
      </c>
      <c r="H37" s="10">
        <v>10.474625448581738</v>
      </c>
      <c r="I37" s="10">
        <v>9.1923457361601226</v>
      </c>
      <c r="J37" s="10">
        <v>6.4837920749737519</v>
      </c>
      <c r="K37" s="10">
        <v>5.9037762768825095</v>
      </c>
      <c r="L37" s="10">
        <v>4.2952046867792282</v>
      </c>
      <c r="M37" s="10">
        <v>4.09392796216604</v>
      </c>
      <c r="N37" s="10">
        <v>4.0919904346920353</v>
      </c>
      <c r="O37" s="10">
        <v>3.2900686174456735</v>
      </c>
      <c r="P37" s="10">
        <v>3.5964922463272688</v>
      </c>
      <c r="Q37" s="10">
        <v>3.9708740330878975</v>
      </c>
      <c r="R37" s="10">
        <v>2.6463895451869601</v>
      </c>
    </row>
    <row r="38" spans="1:18" ht="11.25" customHeight="1" x14ac:dyDescent="0.25">
      <c r="A38" s="59" t="s">
        <v>173</v>
      </c>
      <c r="B38" s="60" t="s">
        <v>172</v>
      </c>
      <c r="C38" s="9">
        <v>2154.2936805904246</v>
      </c>
      <c r="D38" s="9">
        <v>2137.4476011918041</v>
      </c>
      <c r="E38" s="9">
        <v>2092.4563345432057</v>
      </c>
      <c r="F38" s="9">
        <v>2120.9534124499055</v>
      </c>
      <c r="G38" s="9">
        <v>2338.7325911734101</v>
      </c>
      <c r="H38" s="9">
        <v>2515.8812209688917</v>
      </c>
      <c r="I38" s="9">
        <v>2524.9242780624199</v>
      </c>
      <c r="J38" s="9">
        <v>2478.9970180929672</v>
      </c>
      <c r="K38" s="9">
        <v>2403.1062088584749</v>
      </c>
      <c r="L38" s="9">
        <v>2250.6076118751648</v>
      </c>
      <c r="M38" s="9">
        <v>2168.1818796258108</v>
      </c>
      <c r="N38" s="9">
        <v>2258.3485749021379</v>
      </c>
      <c r="O38" s="9">
        <v>2176.5575374899372</v>
      </c>
      <c r="P38" s="9">
        <v>2533.7958733332798</v>
      </c>
      <c r="Q38" s="9">
        <v>2479.9206811866143</v>
      </c>
      <c r="R38" s="9">
        <v>2514.7167904060161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2154.2936805904246</v>
      </c>
      <c r="D40" s="10">
        <v>2137.4476011918041</v>
      </c>
      <c r="E40" s="10">
        <v>2092.4563345432057</v>
      </c>
      <c r="F40" s="10">
        <v>2120.9534124499055</v>
      </c>
      <c r="G40" s="10">
        <v>2338.7325911734101</v>
      </c>
      <c r="H40" s="10">
        <v>2515.8812209688917</v>
      </c>
      <c r="I40" s="10">
        <v>2524.9242780624199</v>
      </c>
      <c r="J40" s="10">
        <v>2478.9970180929672</v>
      </c>
      <c r="K40" s="10">
        <v>2403.1062088584749</v>
      </c>
      <c r="L40" s="10">
        <v>2250.6076118751648</v>
      </c>
      <c r="M40" s="10">
        <v>2168.1818796258108</v>
      </c>
      <c r="N40" s="10">
        <v>2258.3485749021379</v>
      </c>
      <c r="O40" s="10">
        <v>2176.5575374899372</v>
      </c>
      <c r="P40" s="10">
        <v>2533.7958733332798</v>
      </c>
      <c r="Q40" s="10">
        <v>2479.9206811866143</v>
      </c>
      <c r="R40" s="10">
        <v>2514.7167904060161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11628.801907304041</v>
      </c>
      <c r="D2" s="78">
        <v>13069.407307099384</v>
      </c>
      <c r="E2" s="78">
        <v>13217.721659814744</v>
      </c>
      <c r="F2" s="78">
        <v>13979.140880617973</v>
      </c>
      <c r="G2" s="78">
        <v>15022.965131799363</v>
      </c>
      <c r="H2" s="78">
        <v>16034.705953498638</v>
      </c>
      <c r="I2" s="78">
        <v>15803.981339093694</v>
      </c>
      <c r="J2" s="78">
        <v>16077.940162019726</v>
      </c>
      <c r="K2" s="78">
        <v>15339.891414082258</v>
      </c>
      <c r="L2" s="78">
        <v>14160.516875186011</v>
      </c>
      <c r="M2" s="78">
        <v>14047.286642110421</v>
      </c>
      <c r="N2" s="78">
        <v>14886.733848274454</v>
      </c>
      <c r="O2" s="78">
        <v>14507.079992467075</v>
      </c>
      <c r="P2" s="78">
        <v>14382.265266302151</v>
      </c>
      <c r="Q2" s="78">
        <v>14348.614862198483</v>
      </c>
      <c r="R2" s="78">
        <v>14609.414677809793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11628.801907304041</v>
      </c>
      <c r="D21" s="79">
        <v>13069.407307099384</v>
      </c>
      <c r="E21" s="79">
        <v>13217.721659814744</v>
      </c>
      <c r="F21" s="79">
        <v>13979.140880617973</v>
      </c>
      <c r="G21" s="79">
        <v>15022.965131799363</v>
      </c>
      <c r="H21" s="79">
        <v>16034.705953498638</v>
      </c>
      <c r="I21" s="79">
        <v>15803.981339093694</v>
      </c>
      <c r="J21" s="79">
        <v>16077.940162019726</v>
      </c>
      <c r="K21" s="79">
        <v>15339.891414082258</v>
      </c>
      <c r="L21" s="79">
        <v>14160.516875186011</v>
      </c>
      <c r="M21" s="79">
        <v>14047.286642110421</v>
      </c>
      <c r="N21" s="79">
        <v>14886.733848274454</v>
      </c>
      <c r="O21" s="79">
        <v>14507.079992467075</v>
      </c>
      <c r="P21" s="79">
        <v>14382.265266302151</v>
      </c>
      <c r="Q21" s="79">
        <v>14348.614862198483</v>
      </c>
      <c r="R21" s="79">
        <v>14609.414677809793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11628.801907304041</v>
      </c>
      <c r="D30" s="8">
        <v>13069.407307099384</v>
      </c>
      <c r="E30" s="8">
        <v>13217.721659814744</v>
      </c>
      <c r="F30" s="8">
        <v>13979.140880617973</v>
      </c>
      <c r="G30" s="8">
        <v>15022.965131799363</v>
      </c>
      <c r="H30" s="8">
        <v>16034.705953498638</v>
      </c>
      <c r="I30" s="8">
        <v>15803.981339093694</v>
      </c>
      <c r="J30" s="8">
        <v>16077.940162019726</v>
      </c>
      <c r="K30" s="8">
        <v>15339.891414082258</v>
      </c>
      <c r="L30" s="8">
        <v>14160.516875186011</v>
      </c>
      <c r="M30" s="8">
        <v>14047.286642110421</v>
      </c>
      <c r="N30" s="8">
        <v>14886.733848274454</v>
      </c>
      <c r="O30" s="8">
        <v>14507.079992467075</v>
      </c>
      <c r="P30" s="8">
        <v>14382.265266302151</v>
      </c>
      <c r="Q30" s="8">
        <v>14348.614862198483</v>
      </c>
      <c r="R30" s="8">
        <v>14609.414677809793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54.399633351833174</v>
      </c>
      <c r="D35" s="9">
        <v>70.70194558427977</v>
      </c>
      <c r="E35" s="9">
        <v>60.945428176257757</v>
      </c>
      <c r="F35" s="9">
        <v>57.959089957921343</v>
      </c>
      <c r="G35" s="9">
        <v>61.921566995448202</v>
      </c>
      <c r="H35" s="9">
        <v>66.482138404697011</v>
      </c>
      <c r="I35" s="9">
        <v>57.32793002202375</v>
      </c>
      <c r="J35" s="9">
        <v>41.941993910370172</v>
      </c>
      <c r="K35" s="9">
        <v>37.593570628277803</v>
      </c>
      <c r="L35" s="9">
        <v>26.973365771147179</v>
      </c>
      <c r="M35" s="9">
        <v>26.473884842713868</v>
      </c>
      <c r="N35" s="9">
        <v>26.925070847938958</v>
      </c>
      <c r="O35" s="9">
        <v>21.895699717844735</v>
      </c>
      <c r="P35" s="9">
        <v>20.385379185556964</v>
      </c>
      <c r="Q35" s="9">
        <v>22.938417761174531</v>
      </c>
      <c r="R35" s="9">
        <v>15.358213932963851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54.399633351833174</v>
      </c>
      <c r="D37" s="10">
        <v>70.70194558427977</v>
      </c>
      <c r="E37" s="10">
        <v>60.945428176257757</v>
      </c>
      <c r="F37" s="10">
        <v>57.959089957921343</v>
      </c>
      <c r="G37" s="10">
        <v>61.921566995448202</v>
      </c>
      <c r="H37" s="10">
        <v>66.482138404697011</v>
      </c>
      <c r="I37" s="10">
        <v>57.32793002202375</v>
      </c>
      <c r="J37" s="10">
        <v>41.941993910370172</v>
      </c>
      <c r="K37" s="10">
        <v>37.593570628277803</v>
      </c>
      <c r="L37" s="10">
        <v>26.973365771147179</v>
      </c>
      <c r="M37" s="10">
        <v>26.473884842713868</v>
      </c>
      <c r="N37" s="10">
        <v>26.925070847938958</v>
      </c>
      <c r="O37" s="10">
        <v>21.895699717844735</v>
      </c>
      <c r="P37" s="10">
        <v>20.385379185556964</v>
      </c>
      <c r="Q37" s="10">
        <v>22.938417761174531</v>
      </c>
      <c r="R37" s="10">
        <v>15.358213932963851</v>
      </c>
    </row>
    <row r="38" spans="1:18" ht="11.25" customHeight="1" x14ac:dyDescent="0.25">
      <c r="A38" s="59" t="s">
        <v>173</v>
      </c>
      <c r="B38" s="60" t="s">
        <v>172</v>
      </c>
      <c r="C38" s="9">
        <v>11574.402273952208</v>
      </c>
      <c r="D38" s="9">
        <v>12998.705361515104</v>
      </c>
      <c r="E38" s="9">
        <v>13156.776231638487</v>
      </c>
      <c r="F38" s="9">
        <v>13921.181790660052</v>
      </c>
      <c r="G38" s="9">
        <v>14961.043564803915</v>
      </c>
      <c r="H38" s="9">
        <v>15968.223815093941</v>
      </c>
      <c r="I38" s="9">
        <v>15746.65340907167</v>
      </c>
      <c r="J38" s="9">
        <v>16035.998168109356</v>
      </c>
      <c r="K38" s="9">
        <v>15302.29784345398</v>
      </c>
      <c r="L38" s="9">
        <v>14133.543509414863</v>
      </c>
      <c r="M38" s="9">
        <v>14020.812757267708</v>
      </c>
      <c r="N38" s="9">
        <v>14859.808777426515</v>
      </c>
      <c r="O38" s="9">
        <v>14485.184292749231</v>
      </c>
      <c r="P38" s="9">
        <v>14361.879887116595</v>
      </c>
      <c r="Q38" s="9">
        <v>14325.676444437309</v>
      </c>
      <c r="R38" s="9">
        <v>14594.056463876828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11574.402273952208</v>
      </c>
      <c r="D40" s="10">
        <v>12998.705361515104</v>
      </c>
      <c r="E40" s="10">
        <v>13156.776231638487</v>
      </c>
      <c r="F40" s="10">
        <v>13921.181790660052</v>
      </c>
      <c r="G40" s="10">
        <v>14961.043564803915</v>
      </c>
      <c r="H40" s="10">
        <v>15968.223815093941</v>
      </c>
      <c r="I40" s="10">
        <v>15746.65340907167</v>
      </c>
      <c r="J40" s="10">
        <v>16035.998168109356</v>
      </c>
      <c r="K40" s="10">
        <v>15302.29784345398</v>
      </c>
      <c r="L40" s="10">
        <v>14133.543509414863</v>
      </c>
      <c r="M40" s="10">
        <v>14020.812757267708</v>
      </c>
      <c r="N40" s="10">
        <v>14859.808777426515</v>
      </c>
      <c r="O40" s="10">
        <v>14485.184292749231</v>
      </c>
      <c r="P40" s="10">
        <v>14361.879887116595</v>
      </c>
      <c r="Q40" s="10">
        <v>14325.676444437309</v>
      </c>
      <c r="R40" s="10">
        <v>14594.056463876828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18066.975811228705</v>
      </c>
      <c r="D2" s="78">
        <v>15999.573263158107</v>
      </c>
      <c r="E2" s="78">
        <v>15665.355519973167</v>
      </c>
      <c r="F2" s="78">
        <v>15621.431071928031</v>
      </c>
      <c r="G2" s="78">
        <v>17617.74617795489</v>
      </c>
      <c r="H2" s="78">
        <v>19159.121882839234</v>
      </c>
      <c r="I2" s="78">
        <v>19773.359356444213</v>
      </c>
      <c r="J2" s="78">
        <v>19394.099760775985</v>
      </c>
      <c r="K2" s="78">
        <v>19058.903721175946</v>
      </c>
      <c r="L2" s="78">
        <v>18412.240165000152</v>
      </c>
      <c r="M2" s="78">
        <v>17117.58678406732</v>
      </c>
      <c r="N2" s="78">
        <v>17654.924477404482</v>
      </c>
      <c r="O2" s="78">
        <v>16990.864483298508</v>
      </c>
      <c r="P2" s="78">
        <v>16852.237759776086</v>
      </c>
      <c r="Q2" s="78">
        <v>17023.997872106709</v>
      </c>
      <c r="R2" s="78">
        <v>17155.67950730041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18066.975811228705</v>
      </c>
      <c r="D21" s="79">
        <v>15999.573263158107</v>
      </c>
      <c r="E21" s="79">
        <v>15665.355519973167</v>
      </c>
      <c r="F21" s="79">
        <v>15621.431071928031</v>
      </c>
      <c r="G21" s="79">
        <v>17617.74617795489</v>
      </c>
      <c r="H21" s="79">
        <v>19159.121882839234</v>
      </c>
      <c r="I21" s="79">
        <v>19773.359356444213</v>
      </c>
      <c r="J21" s="79">
        <v>19394.099760775985</v>
      </c>
      <c r="K21" s="79">
        <v>19058.903721175946</v>
      </c>
      <c r="L21" s="79">
        <v>18412.240165000152</v>
      </c>
      <c r="M21" s="79">
        <v>17117.58678406732</v>
      </c>
      <c r="N21" s="79">
        <v>17654.924477404482</v>
      </c>
      <c r="O21" s="79">
        <v>16990.864483298508</v>
      </c>
      <c r="P21" s="79">
        <v>16852.237759776086</v>
      </c>
      <c r="Q21" s="79">
        <v>17023.997872106709</v>
      </c>
      <c r="R21" s="79">
        <v>17155.67950730041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18066.975811228705</v>
      </c>
      <c r="D30" s="8">
        <v>15999.573263158107</v>
      </c>
      <c r="E30" s="8">
        <v>15665.355519973167</v>
      </c>
      <c r="F30" s="8">
        <v>15621.431071928031</v>
      </c>
      <c r="G30" s="8">
        <v>17617.74617795489</v>
      </c>
      <c r="H30" s="8">
        <v>19159.121882839234</v>
      </c>
      <c r="I30" s="8">
        <v>19773.359356444213</v>
      </c>
      <c r="J30" s="8">
        <v>19394.099760775985</v>
      </c>
      <c r="K30" s="8">
        <v>19058.903721175946</v>
      </c>
      <c r="L30" s="8">
        <v>18412.240165000152</v>
      </c>
      <c r="M30" s="8">
        <v>17117.58678406732</v>
      </c>
      <c r="N30" s="8">
        <v>17654.924477404482</v>
      </c>
      <c r="O30" s="8">
        <v>16990.864483298508</v>
      </c>
      <c r="P30" s="8">
        <v>16852.237759776086</v>
      </c>
      <c r="Q30" s="8">
        <v>17023.997872106709</v>
      </c>
      <c r="R30" s="8">
        <v>17155.67950730041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84.517465147459532</v>
      </c>
      <c r="D35" s="9">
        <v>86.553347955498054</v>
      </c>
      <c r="E35" s="9">
        <v>72.231192657104955</v>
      </c>
      <c r="F35" s="9">
        <v>64.768209756343737</v>
      </c>
      <c r="G35" s="9">
        <v>72.616719848325403</v>
      </c>
      <c r="H35" s="9">
        <v>79.436404784801056</v>
      </c>
      <c r="I35" s="9">
        <v>71.726594531120128</v>
      </c>
      <c r="J35" s="9">
        <v>50.592750431122042</v>
      </c>
      <c r="K35" s="9">
        <v>46.70777802780426</v>
      </c>
      <c r="L35" s="9">
        <v>35.072172365899789</v>
      </c>
      <c r="M35" s="9">
        <v>32.260253019118025</v>
      </c>
      <c r="N35" s="9">
        <v>31.931792239587004</v>
      </c>
      <c r="O35" s="9">
        <v>25.644503708952822</v>
      </c>
      <c r="P35" s="9">
        <v>23.886310709559346</v>
      </c>
      <c r="Q35" s="9">
        <v>27.215419669846607</v>
      </c>
      <c r="R35" s="9">
        <v>18.034986469285705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84.517465147459532</v>
      </c>
      <c r="D37" s="10">
        <v>86.553347955498054</v>
      </c>
      <c r="E37" s="10">
        <v>72.231192657104955</v>
      </c>
      <c r="F37" s="10">
        <v>64.768209756343737</v>
      </c>
      <c r="G37" s="10">
        <v>72.616719848325403</v>
      </c>
      <c r="H37" s="10">
        <v>79.436404784801056</v>
      </c>
      <c r="I37" s="10">
        <v>71.726594531120128</v>
      </c>
      <c r="J37" s="10">
        <v>50.592750431122042</v>
      </c>
      <c r="K37" s="10">
        <v>46.70777802780426</v>
      </c>
      <c r="L37" s="10">
        <v>35.072172365899789</v>
      </c>
      <c r="M37" s="10">
        <v>32.260253019118025</v>
      </c>
      <c r="N37" s="10">
        <v>31.931792239587004</v>
      </c>
      <c r="O37" s="10">
        <v>25.644503708952822</v>
      </c>
      <c r="P37" s="10">
        <v>23.886310709559346</v>
      </c>
      <c r="Q37" s="10">
        <v>27.215419669846607</v>
      </c>
      <c r="R37" s="10">
        <v>18.034986469285705</v>
      </c>
    </row>
    <row r="38" spans="1:18" ht="11.25" customHeight="1" x14ac:dyDescent="0.25">
      <c r="A38" s="59" t="s">
        <v>173</v>
      </c>
      <c r="B38" s="60" t="s">
        <v>172</v>
      </c>
      <c r="C38" s="9">
        <v>17982.458346081246</v>
      </c>
      <c r="D38" s="9">
        <v>15913.019915202609</v>
      </c>
      <c r="E38" s="9">
        <v>15593.124327316062</v>
      </c>
      <c r="F38" s="9">
        <v>15556.662862171688</v>
      </c>
      <c r="G38" s="9">
        <v>17545.129458106563</v>
      </c>
      <c r="H38" s="9">
        <v>19079.685478054434</v>
      </c>
      <c r="I38" s="9">
        <v>19701.632761913093</v>
      </c>
      <c r="J38" s="9">
        <v>19343.507010344863</v>
      </c>
      <c r="K38" s="9">
        <v>19012.195943148141</v>
      </c>
      <c r="L38" s="9">
        <v>18377.167992634251</v>
      </c>
      <c r="M38" s="9">
        <v>17085.326531048202</v>
      </c>
      <c r="N38" s="9">
        <v>17622.992685164896</v>
      </c>
      <c r="O38" s="9">
        <v>16965.219979589554</v>
      </c>
      <c r="P38" s="9">
        <v>16828.351449066526</v>
      </c>
      <c r="Q38" s="9">
        <v>16996.782452436863</v>
      </c>
      <c r="R38" s="9">
        <v>17137.644520831123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17982.458346081246</v>
      </c>
      <c r="D40" s="10">
        <v>15913.019915202609</v>
      </c>
      <c r="E40" s="10">
        <v>15593.124327316062</v>
      </c>
      <c r="F40" s="10">
        <v>15556.662862171688</v>
      </c>
      <c r="G40" s="10">
        <v>17545.129458106563</v>
      </c>
      <c r="H40" s="10">
        <v>19079.685478054434</v>
      </c>
      <c r="I40" s="10">
        <v>19701.632761913093</v>
      </c>
      <c r="J40" s="10">
        <v>19343.507010344863</v>
      </c>
      <c r="K40" s="10">
        <v>19012.195943148141</v>
      </c>
      <c r="L40" s="10">
        <v>18377.167992634251</v>
      </c>
      <c r="M40" s="10">
        <v>17085.326531048202</v>
      </c>
      <c r="N40" s="10">
        <v>17622.992685164896</v>
      </c>
      <c r="O40" s="10">
        <v>16965.219979589554</v>
      </c>
      <c r="P40" s="10">
        <v>16828.351449066526</v>
      </c>
      <c r="Q40" s="10">
        <v>16996.782452436863</v>
      </c>
      <c r="R40" s="10">
        <v>17137.644520831123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316.53492187553024</v>
      </c>
      <c r="D2" s="78">
        <v>274.889854867569</v>
      </c>
      <c r="E2" s="78">
        <v>254.94115394337547</v>
      </c>
      <c r="F2" s="78">
        <v>275.80224041263466</v>
      </c>
      <c r="G2" s="78">
        <v>286.13999882330279</v>
      </c>
      <c r="H2" s="78">
        <v>307.17728783966965</v>
      </c>
      <c r="I2" s="78">
        <v>308.5174803349355</v>
      </c>
      <c r="J2" s="78">
        <v>322.01219486245179</v>
      </c>
      <c r="K2" s="78">
        <v>313.25621184911012</v>
      </c>
      <c r="L2" s="78">
        <v>278.87567288047273</v>
      </c>
      <c r="M2" s="78">
        <v>256.15869254560658</v>
      </c>
      <c r="N2" s="78">
        <v>235.63735094647413</v>
      </c>
      <c r="O2" s="78">
        <v>228.35030410923713</v>
      </c>
      <c r="P2" s="78">
        <v>204.50797229550548</v>
      </c>
      <c r="Q2" s="78">
        <v>182.41572577901843</v>
      </c>
      <c r="R2" s="78">
        <v>183.66615558408162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316.53492187553024</v>
      </c>
      <c r="D21" s="79">
        <v>274.889854867569</v>
      </c>
      <c r="E21" s="79">
        <v>254.94115394337547</v>
      </c>
      <c r="F21" s="79">
        <v>275.80224041263466</v>
      </c>
      <c r="G21" s="79">
        <v>286.13999882330279</v>
      </c>
      <c r="H21" s="79">
        <v>307.17728783966965</v>
      </c>
      <c r="I21" s="79">
        <v>308.5174803349355</v>
      </c>
      <c r="J21" s="79">
        <v>322.01219486245179</v>
      </c>
      <c r="K21" s="79">
        <v>313.25621184911012</v>
      </c>
      <c r="L21" s="79">
        <v>278.87567288047273</v>
      </c>
      <c r="M21" s="79">
        <v>256.15869254560658</v>
      </c>
      <c r="N21" s="79">
        <v>235.63735094647413</v>
      </c>
      <c r="O21" s="79">
        <v>228.35030410923713</v>
      </c>
      <c r="P21" s="79">
        <v>204.50797229550548</v>
      </c>
      <c r="Q21" s="79">
        <v>182.41572577901843</v>
      </c>
      <c r="R21" s="79">
        <v>183.66615558408162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316.53492187553024</v>
      </c>
      <c r="D30" s="8">
        <v>274.889854867569</v>
      </c>
      <c r="E30" s="8">
        <v>254.94115394337547</v>
      </c>
      <c r="F30" s="8">
        <v>275.80224041263466</v>
      </c>
      <c r="G30" s="8">
        <v>286.13999882330279</v>
      </c>
      <c r="H30" s="8">
        <v>307.17728783966965</v>
      </c>
      <c r="I30" s="8">
        <v>308.5174803349355</v>
      </c>
      <c r="J30" s="8">
        <v>322.01219486245179</v>
      </c>
      <c r="K30" s="8">
        <v>313.25621184911012</v>
      </c>
      <c r="L30" s="8">
        <v>278.87567288047273</v>
      </c>
      <c r="M30" s="8">
        <v>256.15869254560658</v>
      </c>
      <c r="N30" s="8">
        <v>235.63735094647413</v>
      </c>
      <c r="O30" s="8">
        <v>228.35030410923713</v>
      </c>
      <c r="P30" s="8">
        <v>204.50797229550548</v>
      </c>
      <c r="Q30" s="8">
        <v>182.41572577901843</v>
      </c>
      <c r="R30" s="8">
        <v>183.66615558408162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1.4807530328867775</v>
      </c>
      <c r="D35" s="9">
        <v>1.4870794905871576</v>
      </c>
      <c r="E35" s="9">
        <v>1.1755049914590223</v>
      </c>
      <c r="F35" s="9">
        <v>1.1435071009861288</v>
      </c>
      <c r="G35" s="9">
        <v>1.1794101198910545</v>
      </c>
      <c r="H35" s="9">
        <v>1.2736000912121812</v>
      </c>
      <c r="I35" s="9">
        <v>1.1191273985790813</v>
      </c>
      <c r="J35" s="9">
        <v>0.840022626025825</v>
      </c>
      <c r="K35" s="9">
        <v>0.76769901474565461</v>
      </c>
      <c r="L35" s="9">
        <v>0.53121051975590194</v>
      </c>
      <c r="M35" s="9">
        <v>0.48276339058841194</v>
      </c>
      <c r="N35" s="9">
        <v>0.4261883387798916</v>
      </c>
      <c r="O35" s="9">
        <v>0.34465169364549014</v>
      </c>
      <c r="P35" s="9">
        <v>0.28986897992218363</v>
      </c>
      <c r="Q35" s="9">
        <v>0.29161895864600967</v>
      </c>
      <c r="R35" s="9">
        <v>0.19307988525986824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1.4807530328867775</v>
      </c>
      <c r="D37" s="10">
        <v>1.4870794905871576</v>
      </c>
      <c r="E37" s="10">
        <v>1.1755049914590223</v>
      </c>
      <c r="F37" s="10">
        <v>1.1435071009861288</v>
      </c>
      <c r="G37" s="10">
        <v>1.1794101198910545</v>
      </c>
      <c r="H37" s="10">
        <v>1.2736000912121812</v>
      </c>
      <c r="I37" s="10">
        <v>1.1191273985790813</v>
      </c>
      <c r="J37" s="10">
        <v>0.840022626025825</v>
      </c>
      <c r="K37" s="10">
        <v>0.76769901474565461</v>
      </c>
      <c r="L37" s="10">
        <v>0.53121051975590194</v>
      </c>
      <c r="M37" s="10">
        <v>0.48276339058841194</v>
      </c>
      <c r="N37" s="10">
        <v>0.4261883387798916</v>
      </c>
      <c r="O37" s="10">
        <v>0.34465169364549014</v>
      </c>
      <c r="P37" s="10">
        <v>0.28986897992218363</v>
      </c>
      <c r="Q37" s="10">
        <v>0.29161895864600967</v>
      </c>
      <c r="R37" s="10">
        <v>0.19307988525986824</v>
      </c>
    </row>
    <row r="38" spans="1:18" ht="11.25" customHeight="1" x14ac:dyDescent="0.25">
      <c r="A38" s="59" t="s">
        <v>173</v>
      </c>
      <c r="B38" s="60" t="s">
        <v>172</v>
      </c>
      <c r="C38" s="9">
        <v>315.05416884264349</v>
      </c>
      <c r="D38" s="9">
        <v>273.40277537698182</v>
      </c>
      <c r="E38" s="9">
        <v>253.76564895191643</v>
      </c>
      <c r="F38" s="9">
        <v>274.65873331164852</v>
      </c>
      <c r="G38" s="9">
        <v>284.96058870341176</v>
      </c>
      <c r="H38" s="9">
        <v>305.90368774845746</v>
      </c>
      <c r="I38" s="9">
        <v>307.39835293635645</v>
      </c>
      <c r="J38" s="9">
        <v>321.17217223642598</v>
      </c>
      <c r="K38" s="9">
        <v>312.48851283436449</v>
      </c>
      <c r="L38" s="9">
        <v>278.34446236071682</v>
      </c>
      <c r="M38" s="9">
        <v>255.6759291550182</v>
      </c>
      <c r="N38" s="9">
        <v>235.21116260769423</v>
      </c>
      <c r="O38" s="9">
        <v>228.00565241559164</v>
      </c>
      <c r="P38" s="9">
        <v>204.21810331558331</v>
      </c>
      <c r="Q38" s="9">
        <v>182.12410682037242</v>
      </c>
      <c r="R38" s="9">
        <v>183.47307569882176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315.05416884264349</v>
      </c>
      <c r="D40" s="10">
        <v>273.40277537698182</v>
      </c>
      <c r="E40" s="10">
        <v>253.76564895191643</v>
      </c>
      <c r="F40" s="10">
        <v>274.65873331164852</v>
      </c>
      <c r="G40" s="10">
        <v>284.96058870341176</v>
      </c>
      <c r="H40" s="10">
        <v>305.90368774845746</v>
      </c>
      <c r="I40" s="10">
        <v>307.39835293635645</v>
      </c>
      <c r="J40" s="10">
        <v>321.17217223642598</v>
      </c>
      <c r="K40" s="10">
        <v>312.48851283436449</v>
      </c>
      <c r="L40" s="10">
        <v>278.34446236071682</v>
      </c>
      <c r="M40" s="10">
        <v>255.6759291550182</v>
      </c>
      <c r="N40" s="10">
        <v>235.21116260769423</v>
      </c>
      <c r="O40" s="10">
        <v>228.00565241559164</v>
      </c>
      <c r="P40" s="10">
        <v>204.21810331558331</v>
      </c>
      <c r="Q40" s="10">
        <v>182.12410682037242</v>
      </c>
      <c r="R40" s="10">
        <v>183.47307569882176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1401.6337384589744</v>
      </c>
      <c r="D2" s="78">
        <v>1500.9270725797821</v>
      </c>
      <c r="E2" s="78">
        <v>1432.0376142614762</v>
      </c>
      <c r="F2" s="78">
        <v>1411.3260476071703</v>
      </c>
      <c r="G2" s="78">
        <v>1485.6418720039123</v>
      </c>
      <c r="H2" s="78">
        <v>1479.2244552502514</v>
      </c>
      <c r="I2" s="78">
        <v>1492.5427312768907</v>
      </c>
      <c r="J2" s="78">
        <v>1500.4490229553537</v>
      </c>
      <c r="K2" s="78">
        <v>1505.3140479401598</v>
      </c>
      <c r="L2" s="78">
        <v>1358.1116661456526</v>
      </c>
      <c r="M2" s="78">
        <v>1543.582087416308</v>
      </c>
      <c r="N2" s="78">
        <v>1572.9355792529361</v>
      </c>
      <c r="O2" s="78">
        <v>1573.6292592378813</v>
      </c>
      <c r="P2" s="78">
        <v>1581.7427344642797</v>
      </c>
      <c r="Q2" s="78">
        <v>1472.2885718690943</v>
      </c>
      <c r="R2" s="78">
        <v>1490.9077171534689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1401.6337384589744</v>
      </c>
      <c r="D21" s="79">
        <v>1500.9270725797821</v>
      </c>
      <c r="E21" s="79">
        <v>1432.0376142614762</v>
      </c>
      <c r="F21" s="79">
        <v>1411.3260476071703</v>
      </c>
      <c r="G21" s="79">
        <v>1485.6418720039123</v>
      </c>
      <c r="H21" s="79">
        <v>1479.2244552502514</v>
      </c>
      <c r="I21" s="79">
        <v>1492.5427312768907</v>
      </c>
      <c r="J21" s="79">
        <v>1500.4490229553537</v>
      </c>
      <c r="K21" s="79">
        <v>1505.3140479401598</v>
      </c>
      <c r="L21" s="79">
        <v>1358.1116661456526</v>
      </c>
      <c r="M21" s="79">
        <v>1543.582087416308</v>
      </c>
      <c r="N21" s="79">
        <v>1572.9355792529361</v>
      </c>
      <c r="O21" s="79">
        <v>1573.6292592378813</v>
      </c>
      <c r="P21" s="79">
        <v>1581.7427344642797</v>
      </c>
      <c r="Q21" s="79">
        <v>1472.2885718690943</v>
      </c>
      <c r="R21" s="79">
        <v>1490.9077171534689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1401.6337384589744</v>
      </c>
      <c r="D30" s="8">
        <v>1500.9270725797821</v>
      </c>
      <c r="E30" s="8">
        <v>1432.0376142614762</v>
      </c>
      <c r="F30" s="8">
        <v>1411.3260476071703</v>
      </c>
      <c r="G30" s="8">
        <v>1485.6418720039123</v>
      </c>
      <c r="H30" s="8">
        <v>1479.2244552502514</v>
      </c>
      <c r="I30" s="8">
        <v>1492.5427312768907</v>
      </c>
      <c r="J30" s="8">
        <v>1500.4490229553537</v>
      </c>
      <c r="K30" s="8">
        <v>1505.3140479401598</v>
      </c>
      <c r="L30" s="8">
        <v>1358.1116661456526</v>
      </c>
      <c r="M30" s="8">
        <v>1543.582087416308</v>
      </c>
      <c r="N30" s="8">
        <v>1572.9355792529361</v>
      </c>
      <c r="O30" s="8">
        <v>1573.6292592378813</v>
      </c>
      <c r="P30" s="8">
        <v>1581.7427344642797</v>
      </c>
      <c r="Q30" s="8">
        <v>1472.2885718690943</v>
      </c>
      <c r="R30" s="8">
        <v>1490.9077171534689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6.5568544441225622</v>
      </c>
      <c r="D35" s="9">
        <v>8.1196080065439435</v>
      </c>
      <c r="E35" s="9">
        <v>6.6029643997584033</v>
      </c>
      <c r="F35" s="9">
        <v>5.8515164881581399</v>
      </c>
      <c r="G35" s="9">
        <v>6.1235097000797554</v>
      </c>
      <c r="H35" s="9">
        <v>6.1330719285252835</v>
      </c>
      <c r="I35" s="9">
        <v>5.4141031565169282</v>
      </c>
      <c r="J35" s="9">
        <v>3.9141720363082118</v>
      </c>
      <c r="K35" s="9">
        <v>3.6890828266897988</v>
      </c>
      <c r="L35" s="9">
        <v>2.5869707336179144</v>
      </c>
      <c r="M35" s="9">
        <v>2.9090752875386507</v>
      </c>
      <c r="N35" s="9">
        <v>2.8449089197317945</v>
      </c>
      <c r="O35" s="9">
        <v>2.3750964181198779</v>
      </c>
      <c r="P35" s="9">
        <v>2.2419573564397552</v>
      </c>
      <c r="Q35" s="9">
        <v>2.3536745986198842</v>
      </c>
      <c r="R35" s="9">
        <v>1.5673235498701374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6.5568544441225622</v>
      </c>
      <c r="D37" s="10">
        <v>8.1196080065439435</v>
      </c>
      <c r="E37" s="10">
        <v>6.6029643997584033</v>
      </c>
      <c r="F37" s="10">
        <v>5.8515164881581399</v>
      </c>
      <c r="G37" s="10">
        <v>6.1235097000797554</v>
      </c>
      <c r="H37" s="10">
        <v>6.1330719285252835</v>
      </c>
      <c r="I37" s="10">
        <v>5.4141031565169282</v>
      </c>
      <c r="J37" s="10">
        <v>3.9141720363082118</v>
      </c>
      <c r="K37" s="10">
        <v>3.6890828266897988</v>
      </c>
      <c r="L37" s="10">
        <v>2.5869707336179144</v>
      </c>
      <c r="M37" s="10">
        <v>2.9090752875386507</v>
      </c>
      <c r="N37" s="10">
        <v>2.8449089197317945</v>
      </c>
      <c r="O37" s="10">
        <v>2.3750964181198779</v>
      </c>
      <c r="P37" s="10">
        <v>2.2419573564397552</v>
      </c>
      <c r="Q37" s="10">
        <v>2.3536745986198842</v>
      </c>
      <c r="R37" s="10">
        <v>1.5673235498701374</v>
      </c>
    </row>
    <row r="38" spans="1:18" ht="11.25" customHeight="1" x14ac:dyDescent="0.25">
      <c r="A38" s="59" t="s">
        <v>173</v>
      </c>
      <c r="B38" s="60" t="s">
        <v>172</v>
      </c>
      <c r="C38" s="9">
        <v>1395.0768840148519</v>
      </c>
      <c r="D38" s="9">
        <v>1492.8074645732381</v>
      </c>
      <c r="E38" s="9">
        <v>1425.4346498617178</v>
      </c>
      <c r="F38" s="9">
        <v>1405.4745311190122</v>
      </c>
      <c r="G38" s="9">
        <v>1479.5183623038326</v>
      </c>
      <c r="H38" s="9">
        <v>1473.091383321726</v>
      </c>
      <c r="I38" s="9">
        <v>1487.1286281203738</v>
      </c>
      <c r="J38" s="9">
        <v>1496.5348509190455</v>
      </c>
      <c r="K38" s="9">
        <v>1501.6249651134699</v>
      </c>
      <c r="L38" s="9">
        <v>1355.5246954120348</v>
      </c>
      <c r="M38" s="9">
        <v>1540.6730121287694</v>
      </c>
      <c r="N38" s="9">
        <v>1570.0906703332043</v>
      </c>
      <c r="O38" s="9">
        <v>1571.2541628197614</v>
      </c>
      <c r="P38" s="9">
        <v>1579.5007771078399</v>
      </c>
      <c r="Q38" s="9">
        <v>1469.9348972704745</v>
      </c>
      <c r="R38" s="9">
        <v>1489.3403936035988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1395.0768840148519</v>
      </c>
      <c r="D40" s="10">
        <v>1492.8074645732381</v>
      </c>
      <c r="E40" s="10">
        <v>1425.4346498617178</v>
      </c>
      <c r="F40" s="10">
        <v>1405.4745311190122</v>
      </c>
      <c r="G40" s="10">
        <v>1479.5183623038326</v>
      </c>
      <c r="H40" s="10">
        <v>1473.091383321726</v>
      </c>
      <c r="I40" s="10">
        <v>1487.1286281203738</v>
      </c>
      <c r="J40" s="10">
        <v>1496.5348509190455</v>
      </c>
      <c r="K40" s="10">
        <v>1501.6249651134699</v>
      </c>
      <c r="L40" s="10">
        <v>1355.5246954120348</v>
      </c>
      <c r="M40" s="10">
        <v>1540.6730121287694</v>
      </c>
      <c r="N40" s="10">
        <v>1570.0906703332043</v>
      </c>
      <c r="O40" s="10">
        <v>1571.2541628197614</v>
      </c>
      <c r="P40" s="10">
        <v>1579.5007771078399</v>
      </c>
      <c r="Q40" s="10">
        <v>1469.9348972704745</v>
      </c>
      <c r="R40" s="10">
        <v>1489.3403936035988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2898.849753767865</v>
      </c>
      <c r="D2" s="78">
        <v>2044.95516877878</v>
      </c>
      <c r="E2" s="78">
        <v>2053.1383667218802</v>
      </c>
      <c r="F2" s="78">
        <v>3603.8680868043357</v>
      </c>
      <c r="G2" s="78">
        <v>3506.4287153576643</v>
      </c>
      <c r="H2" s="78">
        <v>4023.6566506382733</v>
      </c>
      <c r="I2" s="78">
        <v>5327.4487476521163</v>
      </c>
      <c r="J2" s="78">
        <v>4755.9092254433644</v>
      </c>
      <c r="K2" s="78">
        <v>2966.2518050496001</v>
      </c>
      <c r="L2" s="78">
        <v>2782.4934827601001</v>
      </c>
      <c r="M2" s="78">
        <v>2756.2646613005777</v>
      </c>
      <c r="N2" s="78">
        <v>2614.865115453546</v>
      </c>
      <c r="O2" s="78">
        <v>2452.9719611375731</v>
      </c>
      <c r="P2" s="78">
        <v>2153.0501978472153</v>
      </c>
      <c r="Q2" s="78">
        <v>1991.1386951251095</v>
      </c>
      <c r="R2" s="78">
        <v>1950.6085796036239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2898.849753767865</v>
      </c>
      <c r="D21" s="79">
        <v>2044.95516877878</v>
      </c>
      <c r="E21" s="79">
        <v>2053.1383667218802</v>
      </c>
      <c r="F21" s="79">
        <v>3603.8680868043357</v>
      </c>
      <c r="G21" s="79">
        <v>3506.4287153576643</v>
      </c>
      <c r="H21" s="79">
        <v>4023.6566506382733</v>
      </c>
      <c r="I21" s="79">
        <v>5327.4487476521163</v>
      </c>
      <c r="J21" s="79">
        <v>4755.9092254433644</v>
      </c>
      <c r="K21" s="79">
        <v>2966.2518050496001</v>
      </c>
      <c r="L21" s="79">
        <v>2782.4934827601001</v>
      </c>
      <c r="M21" s="79">
        <v>2756.2646613005777</v>
      </c>
      <c r="N21" s="79">
        <v>2614.865115453546</v>
      </c>
      <c r="O21" s="79">
        <v>2452.9719611375731</v>
      </c>
      <c r="P21" s="79">
        <v>2153.0501978472153</v>
      </c>
      <c r="Q21" s="79">
        <v>1991.1386951251095</v>
      </c>
      <c r="R21" s="79">
        <v>1950.6085796036239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2898.849753767865</v>
      </c>
      <c r="D30" s="8">
        <v>2044.95516877878</v>
      </c>
      <c r="E30" s="8">
        <v>2053.1383667218802</v>
      </c>
      <c r="F30" s="8">
        <v>3603.8680868043357</v>
      </c>
      <c r="G30" s="8">
        <v>3506.4287153576643</v>
      </c>
      <c r="H30" s="8">
        <v>4023.6566506382733</v>
      </c>
      <c r="I30" s="8">
        <v>5327.4487476521163</v>
      </c>
      <c r="J30" s="8">
        <v>4755.9092254433644</v>
      </c>
      <c r="K30" s="8">
        <v>2966.2518050496001</v>
      </c>
      <c r="L30" s="8">
        <v>2782.4934827601001</v>
      </c>
      <c r="M30" s="8">
        <v>2756.2646613005777</v>
      </c>
      <c r="N30" s="8">
        <v>2614.865115453546</v>
      </c>
      <c r="O30" s="8">
        <v>2452.9719611375731</v>
      </c>
      <c r="P30" s="8">
        <v>2153.0501978472153</v>
      </c>
      <c r="Q30" s="8">
        <v>1991.1386951251095</v>
      </c>
      <c r="R30" s="8">
        <v>1950.6085796036239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2768.8177666405572</v>
      </c>
      <c r="D43" s="9">
        <v>1961.3485759004279</v>
      </c>
      <c r="E43" s="9">
        <v>1923.192082200168</v>
      </c>
      <c r="F43" s="9">
        <v>3448.9700245709278</v>
      </c>
      <c r="G43" s="9">
        <v>2682.991695768696</v>
      </c>
      <c r="H43" s="9">
        <v>2924.5783334312091</v>
      </c>
      <c r="I43" s="9">
        <v>3766.971767546052</v>
      </c>
      <c r="J43" s="9">
        <v>2994.4418127703561</v>
      </c>
      <c r="K43" s="9">
        <v>2622.7491757038001</v>
      </c>
      <c r="L43" s="9">
        <v>2463.6222994766758</v>
      </c>
      <c r="M43" s="9">
        <v>2452.8579886775979</v>
      </c>
      <c r="N43" s="9">
        <v>2308.3619997456453</v>
      </c>
      <c r="O43" s="9">
        <v>2177.4284212848529</v>
      </c>
      <c r="P43" s="9">
        <v>2153.0501978472153</v>
      </c>
      <c r="Q43" s="9">
        <v>1991.1386951251095</v>
      </c>
      <c r="R43" s="9">
        <v>1950.6085796036239</v>
      </c>
    </row>
    <row r="44" spans="1:18" ht="11.25" customHeight="1" x14ac:dyDescent="0.25">
      <c r="A44" s="59" t="s">
        <v>161</v>
      </c>
      <c r="B44" s="60" t="s">
        <v>160</v>
      </c>
      <c r="C44" s="9">
        <v>130.03198712730784</v>
      </c>
      <c r="D44" s="9">
        <v>83.606592878352018</v>
      </c>
      <c r="E44" s="9">
        <v>129.94628452171202</v>
      </c>
      <c r="F44" s="9">
        <v>154.89806223340801</v>
      </c>
      <c r="G44" s="9">
        <v>823.43701958896816</v>
      </c>
      <c r="H44" s="9">
        <v>1099.0783172070642</v>
      </c>
      <c r="I44" s="9">
        <v>1560.4769801060643</v>
      </c>
      <c r="J44" s="9">
        <v>1761.4674126730083</v>
      </c>
      <c r="K44" s="9">
        <v>343.50262934580002</v>
      </c>
      <c r="L44" s="9">
        <v>318.87118328342405</v>
      </c>
      <c r="M44" s="9">
        <v>303.40667262298001</v>
      </c>
      <c r="N44" s="9">
        <v>306.5031157079008</v>
      </c>
      <c r="O44" s="9">
        <v>275.54353985271996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2897.0459266479556</v>
      </c>
      <c r="D2" s="78">
        <v>2043.8246959711985</v>
      </c>
      <c r="E2" s="78">
        <v>2052.2067108632086</v>
      </c>
      <c r="F2" s="78">
        <v>3601.9255237100037</v>
      </c>
      <c r="G2" s="78">
        <v>3504.9005815986684</v>
      </c>
      <c r="H2" s="78">
        <v>4021.8161382688522</v>
      </c>
      <c r="I2" s="78">
        <v>5325.8891767577079</v>
      </c>
      <c r="J2" s="78">
        <v>4754.2930224893471</v>
      </c>
      <c r="K2" s="78">
        <v>2964.7303470410852</v>
      </c>
      <c r="L2" s="78">
        <v>2781.3920104621538</v>
      </c>
      <c r="M2" s="78">
        <v>2754.7502210860744</v>
      </c>
      <c r="N2" s="78">
        <v>2613.5557591472239</v>
      </c>
      <c r="O2" s="78">
        <v>2451.516988134068</v>
      </c>
      <c r="P2" s="78">
        <v>2151.4238241841813</v>
      </c>
      <c r="Q2" s="78">
        <v>1989.9329656729842</v>
      </c>
      <c r="R2" s="78">
        <v>1949.4342543952735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2897.0459266479556</v>
      </c>
      <c r="D21" s="79">
        <v>2043.8246959711985</v>
      </c>
      <c r="E21" s="79">
        <v>2052.2067108632086</v>
      </c>
      <c r="F21" s="79">
        <v>3601.9255237100037</v>
      </c>
      <c r="G21" s="79">
        <v>3504.9005815986684</v>
      </c>
      <c r="H21" s="79">
        <v>4021.8161382688522</v>
      </c>
      <c r="I21" s="79">
        <v>5325.8891767577079</v>
      </c>
      <c r="J21" s="79">
        <v>4754.2930224893471</v>
      </c>
      <c r="K21" s="79">
        <v>2964.7303470410852</v>
      </c>
      <c r="L21" s="79">
        <v>2781.3920104621538</v>
      </c>
      <c r="M21" s="79">
        <v>2754.7502210860744</v>
      </c>
      <c r="N21" s="79">
        <v>2613.5557591472239</v>
      </c>
      <c r="O21" s="79">
        <v>2451.516988134068</v>
      </c>
      <c r="P21" s="79">
        <v>2151.4238241841813</v>
      </c>
      <c r="Q21" s="79">
        <v>1989.9329656729842</v>
      </c>
      <c r="R21" s="79">
        <v>1949.4342543952735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2897.0459266479556</v>
      </c>
      <c r="D30" s="8">
        <v>2043.8246959711985</v>
      </c>
      <c r="E30" s="8">
        <v>2052.2067108632086</v>
      </c>
      <c r="F30" s="8">
        <v>3601.9255237100037</v>
      </c>
      <c r="G30" s="8">
        <v>3504.9005815986684</v>
      </c>
      <c r="H30" s="8">
        <v>4021.8161382688522</v>
      </c>
      <c r="I30" s="8">
        <v>5325.8891767577079</v>
      </c>
      <c r="J30" s="8">
        <v>4754.2930224893471</v>
      </c>
      <c r="K30" s="8">
        <v>2964.7303470410852</v>
      </c>
      <c r="L30" s="8">
        <v>2781.3920104621538</v>
      </c>
      <c r="M30" s="8">
        <v>2754.7502210860744</v>
      </c>
      <c r="N30" s="8">
        <v>2613.5557591472239</v>
      </c>
      <c r="O30" s="8">
        <v>2451.516988134068</v>
      </c>
      <c r="P30" s="8">
        <v>2151.4238241841813</v>
      </c>
      <c r="Q30" s="8">
        <v>1989.9329656729842</v>
      </c>
      <c r="R30" s="8">
        <v>1949.4342543952735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2767.0948527258015</v>
      </c>
      <c r="D43" s="9">
        <v>1960.2643217000934</v>
      </c>
      <c r="E43" s="9">
        <v>1922.3193922734813</v>
      </c>
      <c r="F43" s="9">
        <v>3447.1109548930667</v>
      </c>
      <c r="G43" s="9">
        <v>2681.8224234069189</v>
      </c>
      <c r="H43" s="9">
        <v>2923.240564564383</v>
      </c>
      <c r="I43" s="9">
        <v>3765.8690146511863</v>
      </c>
      <c r="J43" s="9">
        <v>2993.4242101471732</v>
      </c>
      <c r="K43" s="9">
        <v>2621.4039080057214</v>
      </c>
      <c r="L43" s="9">
        <v>2462.6470548867824</v>
      </c>
      <c r="M43" s="9">
        <v>2451.5102564258023</v>
      </c>
      <c r="N43" s="9">
        <v>2307.2061204906204</v>
      </c>
      <c r="O43" s="9">
        <v>2176.1368861102869</v>
      </c>
      <c r="P43" s="9">
        <v>2151.4238241841813</v>
      </c>
      <c r="Q43" s="9">
        <v>1989.9329656729842</v>
      </c>
      <c r="R43" s="9">
        <v>1949.4342543952735</v>
      </c>
    </row>
    <row r="44" spans="1:18" ht="11.25" customHeight="1" x14ac:dyDescent="0.25">
      <c r="A44" s="59" t="s">
        <v>161</v>
      </c>
      <c r="B44" s="60" t="s">
        <v>160</v>
      </c>
      <c r="C44" s="9">
        <v>129.95107392215431</v>
      </c>
      <c r="D44" s="9">
        <v>83.560374271105005</v>
      </c>
      <c r="E44" s="9">
        <v>129.88731858972739</v>
      </c>
      <c r="F44" s="9">
        <v>154.81456881693697</v>
      </c>
      <c r="G44" s="9">
        <v>823.07815819174959</v>
      </c>
      <c r="H44" s="9">
        <v>1098.575573704469</v>
      </c>
      <c r="I44" s="9">
        <v>1560.0201621065216</v>
      </c>
      <c r="J44" s="9">
        <v>1760.8688123421741</v>
      </c>
      <c r="K44" s="9">
        <v>343.32643903536365</v>
      </c>
      <c r="L44" s="9">
        <v>318.74495557537148</v>
      </c>
      <c r="M44" s="9">
        <v>303.23996466027228</v>
      </c>
      <c r="N44" s="9">
        <v>306.34963865660364</v>
      </c>
      <c r="O44" s="9">
        <v>275.38010202378126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1.8038271199089415</v>
      </c>
      <c r="D2" s="78">
        <v>1.1304728075814385</v>
      </c>
      <c r="E2" s="78">
        <v>0.93165585867080425</v>
      </c>
      <c r="F2" s="78">
        <v>1.9425630943323746</v>
      </c>
      <c r="G2" s="78">
        <v>1.5281337589956645</v>
      </c>
      <c r="H2" s="78">
        <v>1.84051236942093</v>
      </c>
      <c r="I2" s="78">
        <v>1.5595708944088598</v>
      </c>
      <c r="J2" s="78">
        <v>1.6162029540167284</v>
      </c>
      <c r="K2" s="78">
        <v>1.5214580085151466</v>
      </c>
      <c r="L2" s="78">
        <v>1.1014722979464509</v>
      </c>
      <c r="M2" s="78">
        <v>1.5144402145032461</v>
      </c>
      <c r="N2" s="78">
        <v>1.3093563063222557</v>
      </c>
      <c r="O2" s="78">
        <v>1.4549730035048412</v>
      </c>
      <c r="P2" s="78">
        <v>1.6263736630339212</v>
      </c>
      <c r="Q2" s="78">
        <v>1.2057294521250803</v>
      </c>
      <c r="R2" s="78">
        <v>1.1743252083504914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1.8038271199089415</v>
      </c>
      <c r="D21" s="79">
        <v>1.1304728075814385</v>
      </c>
      <c r="E21" s="79">
        <v>0.93165585867080425</v>
      </c>
      <c r="F21" s="79">
        <v>1.9425630943323746</v>
      </c>
      <c r="G21" s="79">
        <v>1.5281337589956645</v>
      </c>
      <c r="H21" s="79">
        <v>1.84051236942093</v>
      </c>
      <c r="I21" s="79">
        <v>1.5595708944088598</v>
      </c>
      <c r="J21" s="79">
        <v>1.6162029540167284</v>
      </c>
      <c r="K21" s="79">
        <v>1.5214580085151466</v>
      </c>
      <c r="L21" s="79">
        <v>1.1014722979464509</v>
      </c>
      <c r="M21" s="79">
        <v>1.5144402145032461</v>
      </c>
      <c r="N21" s="79">
        <v>1.3093563063222557</v>
      </c>
      <c r="O21" s="79">
        <v>1.4549730035048412</v>
      </c>
      <c r="P21" s="79">
        <v>1.6263736630339212</v>
      </c>
      <c r="Q21" s="79">
        <v>1.2057294521250803</v>
      </c>
      <c r="R21" s="79">
        <v>1.1743252083504914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1.8038271199089415</v>
      </c>
      <c r="D30" s="8">
        <v>1.1304728075814385</v>
      </c>
      <c r="E30" s="8">
        <v>0.93165585867080425</v>
      </c>
      <c r="F30" s="8">
        <v>1.9425630943323746</v>
      </c>
      <c r="G30" s="8">
        <v>1.5281337589956645</v>
      </c>
      <c r="H30" s="8">
        <v>1.84051236942093</v>
      </c>
      <c r="I30" s="8">
        <v>1.5595708944088598</v>
      </c>
      <c r="J30" s="8">
        <v>1.6162029540167284</v>
      </c>
      <c r="K30" s="8">
        <v>1.5214580085151466</v>
      </c>
      <c r="L30" s="8">
        <v>1.1014722979464509</v>
      </c>
      <c r="M30" s="8">
        <v>1.5144402145032461</v>
      </c>
      <c r="N30" s="8">
        <v>1.3093563063222557</v>
      </c>
      <c r="O30" s="8">
        <v>1.4549730035048412</v>
      </c>
      <c r="P30" s="8">
        <v>1.6263736630339212</v>
      </c>
      <c r="Q30" s="8">
        <v>1.2057294521250803</v>
      </c>
      <c r="R30" s="8">
        <v>1.1743252083504914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1.7229139147554084</v>
      </c>
      <c r="D43" s="9">
        <v>1.0842542003344386</v>
      </c>
      <c r="E43" s="9">
        <v>0.87268992668617451</v>
      </c>
      <c r="F43" s="9">
        <v>1.859069677861342</v>
      </c>
      <c r="G43" s="9">
        <v>1.1692723617770633</v>
      </c>
      <c r="H43" s="9">
        <v>1.337768866825833</v>
      </c>
      <c r="I43" s="9">
        <v>1.1027528948662069</v>
      </c>
      <c r="J43" s="9">
        <v>1.0176026231828443</v>
      </c>
      <c r="K43" s="9">
        <v>1.3452676980787612</v>
      </c>
      <c r="L43" s="9">
        <v>0.97524458989385332</v>
      </c>
      <c r="M43" s="9">
        <v>1.3477322517954684</v>
      </c>
      <c r="N43" s="9">
        <v>1.155879255025118</v>
      </c>
      <c r="O43" s="9">
        <v>1.2915351745661259</v>
      </c>
      <c r="P43" s="9">
        <v>1.6263736630339212</v>
      </c>
      <c r="Q43" s="9">
        <v>1.2057294521250803</v>
      </c>
      <c r="R43" s="9">
        <v>1.1743252083504914</v>
      </c>
    </row>
    <row r="44" spans="1:18" ht="11.25" customHeight="1" x14ac:dyDescent="0.25">
      <c r="A44" s="59" t="s">
        <v>161</v>
      </c>
      <c r="B44" s="60" t="s">
        <v>160</v>
      </c>
      <c r="C44" s="9">
        <v>8.0913205153533133E-2</v>
      </c>
      <c r="D44" s="9">
        <v>4.6218607246999943E-2</v>
      </c>
      <c r="E44" s="9">
        <v>5.8965931984629787E-2</v>
      </c>
      <c r="F44" s="9">
        <v>8.3493416471032575E-2</v>
      </c>
      <c r="G44" s="9">
        <v>0.35886139721860127</v>
      </c>
      <c r="H44" s="9">
        <v>0.50274350259509704</v>
      </c>
      <c r="I44" s="9">
        <v>0.45681799954265279</v>
      </c>
      <c r="J44" s="9">
        <v>0.59860033083388409</v>
      </c>
      <c r="K44" s="9">
        <v>0.17619031043638533</v>
      </c>
      <c r="L44" s="9">
        <v>0.12622770805259745</v>
      </c>
      <c r="M44" s="9">
        <v>0.1667079627077776</v>
      </c>
      <c r="N44" s="9">
        <v>0.15347705129713776</v>
      </c>
      <c r="O44" s="9">
        <v>0.16343782893871539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6531.168899999986</v>
      </c>
      <c r="D2" s="78">
        <v>6981.0112861200005</v>
      </c>
      <c r="E2" s="78">
        <v>6017.5117944000012</v>
      </c>
      <c r="F2" s="78">
        <v>5535.6081836400008</v>
      </c>
      <c r="G2" s="78">
        <v>6544.1117730722772</v>
      </c>
      <c r="H2" s="78">
        <v>6429.6795000000111</v>
      </c>
      <c r="I2" s="78">
        <v>7355.1027034800009</v>
      </c>
      <c r="J2" s="78">
        <v>7418.4686654400011</v>
      </c>
      <c r="K2" s="78">
        <v>10834.305870600001</v>
      </c>
      <c r="L2" s="78">
        <v>10322.101550880001</v>
      </c>
      <c r="M2" s="78">
        <v>8745.0330000000013</v>
      </c>
      <c r="N2" s="78">
        <v>9752.8467000000092</v>
      </c>
      <c r="O2" s="78">
        <v>8347.9814999999962</v>
      </c>
      <c r="P2" s="78">
        <v>8527.5660000000025</v>
      </c>
      <c r="Q2" s="78">
        <v>8876.5887000000112</v>
      </c>
      <c r="R2" s="78">
        <v>7636.4991000000045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6531.168899999986</v>
      </c>
      <c r="D21" s="79">
        <v>6981.0112861200005</v>
      </c>
      <c r="E21" s="79">
        <v>6017.5117944000012</v>
      </c>
      <c r="F21" s="79">
        <v>5535.6081836400008</v>
      </c>
      <c r="G21" s="79">
        <v>6544.1117730722772</v>
      </c>
      <c r="H21" s="79">
        <v>6429.6795000000111</v>
      </c>
      <c r="I21" s="79">
        <v>7355.1027034800009</v>
      </c>
      <c r="J21" s="79">
        <v>7418.4686654400011</v>
      </c>
      <c r="K21" s="79">
        <v>10834.305870600001</v>
      </c>
      <c r="L21" s="79">
        <v>10322.101550880001</v>
      </c>
      <c r="M21" s="79">
        <v>8745.0330000000013</v>
      </c>
      <c r="N21" s="79">
        <v>9752.8467000000092</v>
      </c>
      <c r="O21" s="79">
        <v>8347.9814999999962</v>
      </c>
      <c r="P21" s="79">
        <v>8527.5660000000025</v>
      </c>
      <c r="Q21" s="79">
        <v>8876.5887000000112</v>
      </c>
      <c r="R21" s="79">
        <v>7636.4991000000045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6531.168899999986</v>
      </c>
      <c r="D30" s="8">
        <v>6981.0112861200005</v>
      </c>
      <c r="E30" s="8">
        <v>6017.5117944000012</v>
      </c>
      <c r="F30" s="8">
        <v>5535.6081836400008</v>
      </c>
      <c r="G30" s="8">
        <v>6544.1117730722772</v>
      </c>
      <c r="H30" s="8">
        <v>6429.6795000000111</v>
      </c>
      <c r="I30" s="8">
        <v>7355.1027034800009</v>
      </c>
      <c r="J30" s="8">
        <v>7418.4686654400011</v>
      </c>
      <c r="K30" s="8">
        <v>10834.305870600001</v>
      </c>
      <c r="L30" s="8">
        <v>10322.101550880001</v>
      </c>
      <c r="M30" s="8">
        <v>8745.0330000000013</v>
      </c>
      <c r="N30" s="8">
        <v>9752.8467000000092</v>
      </c>
      <c r="O30" s="8">
        <v>8347.9814999999962</v>
      </c>
      <c r="P30" s="8">
        <v>8527.5660000000025</v>
      </c>
      <c r="Q30" s="8">
        <v>8876.5887000000112</v>
      </c>
      <c r="R30" s="8">
        <v>7636.4991000000045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3627.1208999999922</v>
      </c>
      <c r="D43" s="9">
        <v>4377.2026849200001</v>
      </c>
      <c r="E43" s="9">
        <v>3636.6553173600005</v>
      </c>
      <c r="F43" s="9">
        <v>2851.4331190800003</v>
      </c>
      <c r="G43" s="9">
        <v>3410.9643084243485</v>
      </c>
      <c r="H43" s="9">
        <v>2822.8395000000064</v>
      </c>
      <c r="I43" s="9">
        <v>3290.1151374000001</v>
      </c>
      <c r="J43" s="9">
        <v>2864.1530361600003</v>
      </c>
      <c r="K43" s="9">
        <v>3258.4704656399999</v>
      </c>
      <c r="L43" s="9">
        <v>3328.27488864</v>
      </c>
      <c r="M43" s="9">
        <v>3032.9130000000005</v>
      </c>
      <c r="N43" s="9">
        <v>3130.5026999999936</v>
      </c>
      <c r="O43" s="9">
        <v>3580.1415000000111</v>
      </c>
      <c r="P43" s="9">
        <v>4248.8939999999948</v>
      </c>
      <c r="Q43" s="9">
        <v>5322.3807000000033</v>
      </c>
      <c r="R43" s="9">
        <v>5054.4351000000006</v>
      </c>
    </row>
    <row r="44" spans="1:18" ht="11.25" customHeight="1" x14ac:dyDescent="0.25">
      <c r="A44" s="59" t="s">
        <v>161</v>
      </c>
      <c r="B44" s="60" t="s">
        <v>160</v>
      </c>
      <c r="C44" s="9">
        <v>2904.0479999999943</v>
      </c>
      <c r="D44" s="9">
        <v>2603.8086012000003</v>
      </c>
      <c r="E44" s="9">
        <v>2380.8564770400008</v>
      </c>
      <c r="F44" s="9">
        <v>2684.1750645600005</v>
      </c>
      <c r="G44" s="9">
        <v>3133.1474646479287</v>
      </c>
      <c r="H44" s="9">
        <v>3606.8400000000047</v>
      </c>
      <c r="I44" s="9">
        <v>4064.9875660800008</v>
      </c>
      <c r="J44" s="9">
        <v>4554.3156292800013</v>
      </c>
      <c r="K44" s="9">
        <v>7575.8354049600021</v>
      </c>
      <c r="L44" s="9">
        <v>6993.8266622400006</v>
      </c>
      <c r="M44" s="9">
        <v>5712.1200000000008</v>
      </c>
      <c r="N44" s="9">
        <v>6622.3440000000164</v>
      </c>
      <c r="O44" s="9">
        <v>4767.8399999999847</v>
      </c>
      <c r="P44" s="9">
        <v>4278.6720000000087</v>
      </c>
      <c r="Q44" s="9">
        <v>3554.2080000000087</v>
      </c>
      <c r="R44" s="9">
        <v>2582.0640000000035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3190.6528577417739</v>
      </c>
      <c r="D2" s="78">
        <v>3014.6564002664736</v>
      </c>
      <c r="E2" s="78">
        <v>2849.730378523172</v>
      </c>
      <c r="F2" s="78">
        <v>2976.3342623426565</v>
      </c>
      <c r="G2" s="78">
        <v>3209.9701926571342</v>
      </c>
      <c r="H2" s="78">
        <v>3186.7491962328063</v>
      </c>
      <c r="I2" s="78">
        <v>3196.0609365651435</v>
      </c>
      <c r="J2" s="78">
        <v>2588.1423965150543</v>
      </c>
      <c r="K2" s="78">
        <v>2402.6021994856296</v>
      </c>
      <c r="L2" s="78">
        <v>1844.6582233802451</v>
      </c>
      <c r="M2" s="78">
        <v>1956.4739651928364</v>
      </c>
      <c r="N2" s="78">
        <v>1948.6587305206269</v>
      </c>
      <c r="O2" s="78">
        <v>1823.2569974371997</v>
      </c>
      <c r="P2" s="78">
        <v>1867.3134990523208</v>
      </c>
      <c r="Q2" s="78">
        <v>1921.5421010552702</v>
      </c>
      <c r="R2" s="78">
        <v>1741.2850014910093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3190.6528577417739</v>
      </c>
      <c r="D21" s="79">
        <v>3014.6564002664736</v>
      </c>
      <c r="E21" s="79">
        <v>2849.730378523172</v>
      </c>
      <c r="F21" s="79">
        <v>2976.3342623426565</v>
      </c>
      <c r="G21" s="79">
        <v>3209.9701926571342</v>
      </c>
      <c r="H21" s="79">
        <v>3186.7491962328063</v>
      </c>
      <c r="I21" s="79">
        <v>3196.0609365651435</v>
      </c>
      <c r="J21" s="79">
        <v>2588.1423965150543</v>
      </c>
      <c r="K21" s="79">
        <v>2402.6021994856296</v>
      </c>
      <c r="L21" s="79">
        <v>1844.6582233802451</v>
      </c>
      <c r="M21" s="79">
        <v>1956.4739651928364</v>
      </c>
      <c r="N21" s="79">
        <v>1948.6587305206269</v>
      </c>
      <c r="O21" s="79">
        <v>1823.2569974371997</v>
      </c>
      <c r="P21" s="79">
        <v>1867.3134990523208</v>
      </c>
      <c r="Q21" s="79">
        <v>1921.5421010552702</v>
      </c>
      <c r="R21" s="79">
        <v>1741.2850014910093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3190.6528577417739</v>
      </c>
      <c r="D30" s="8">
        <v>3014.6564002664736</v>
      </c>
      <c r="E30" s="8">
        <v>2849.730378523172</v>
      </c>
      <c r="F30" s="8">
        <v>2976.3342623426565</v>
      </c>
      <c r="G30" s="8">
        <v>3209.9701926571342</v>
      </c>
      <c r="H30" s="8">
        <v>3186.7491962328063</v>
      </c>
      <c r="I30" s="8">
        <v>3196.0609365651435</v>
      </c>
      <c r="J30" s="8">
        <v>2588.1423965150543</v>
      </c>
      <c r="K30" s="8">
        <v>2402.6021994856296</v>
      </c>
      <c r="L30" s="8">
        <v>1844.6582233802451</v>
      </c>
      <c r="M30" s="8">
        <v>1956.4739651928364</v>
      </c>
      <c r="N30" s="8">
        <v>1948.6587305206269</v>
      </c>
      <c r="O30" s="8">
        <v>1823.2569974371997</v>
      </c>
      <c r="P30" s="8">
        <v>1867.3134990523208</v>
      </c>
      <c r="Q30" s="8">
        <v>1921.5421010552702</v>
      </c>
      <c r="R30" s="8">
        <v>1741.2850014910093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1771.9467743300763</v>
      </c>
      <c r="D43" s="9">
        <v>1890.2364641057311</v>
      </c>
      <c r="E43" s="9">
        <v>1722.2213247247903</v>
      </c>
      <c r="F43" s="9">
        <v>1533.1320078213685</v>
      </c>
      <c r="G43" s="9">
        <v>1673.1214468727237</v>
      </c>
      <c r="H43" s="9">
        <v>1399.0870785579937</v>
      </c>
      <c r="I43" s="9">
        <v>1429.6752732590028</v>
      </c>
      <c r="J43" s="9">
        <v>999.24071089317522</v>
      </c>
      <c r="K43" s="9">
        <v>722.59435917809003</v>
      </c>
      <c r="L43" s="9">
        <v>594.79453992354161</v>
      </c>
      <c r="M43" s="9">
        <v>678.53549817306589</v>
      </c>
      <c r="N43" s="9">
        <v>625.48726591523041</v>
      </c>
      <c r="O43" s="9">
        <v>781.92770811606806</v>
      </c>
      <c r="P43" s="9">
        <v>930.39644867508491</v>
      </c>
      <c r="Q43" s="9">
        <v>1152.1519063842636</v>
      </c>
      <c r="R43" s="9">
        <v>1152.5192258111713</v>
      </c>
    </row>
    <row r="44" spans="1:18" ht="11.25" customHeight="1" x14ac:dyDescent="0.25">
      <c r="A44" s="59" t="s">
        <v>161</v>
      </c>
      <c r="B44" s="60" t="s">
        <v>160</v>
      </c>
      <c r="C44" s="9">
        <v>1418.7060834116974</v>
      </c>
      <c r="D44" s="9">
        <v>1124.4199361607427</v>
      </c>
      <c r="E44" s="9">
        <v>1127.5090537983817</v>
      </c>
      <c r="F44" s="9">
        <v>1443.2022545212881</v>
      </c>
      <c r="G44" s="9">
        <v>1536.8487457844103</v>
      </c>
      <c r="H44" s="9">
        <v>1787.6621176748126</v>
      </c>
      <c r="I44" s="9">
        <v>1766.3856633061407</v>
      </c>
      <c r="J44" s="9">
        <v>1588.9016856218791</v>
      </c>
      <c r="K44" s="9">
        <v>1680.0078403075397</v>
      </c>
      <c r="L44" s="9">
        <v>1249.8636834567035</v>
      </c>
      <c r="M44" s="9">
        <v>1277.9384670197705</v>
      </c>
      <c r="N44" s="9">
        <v>1323.1714646053965</v>
      </c>
      <c r="O44" s="9">
        <v>1041.3292893211317</v>
      </c>
      <c r="P44" s="9">
        <v>936.91705037723602</v>
      </c>
      <c r="Q44" s="9">
        <v>769.39019467100661</v>
      </c>
      <c r="R44" s="9">
        <v>588.76577567983804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3340.5160422582126</v>
      </c>
      <c r="D2" s="78">
        <v>3966.3548858535269</v>
      </c>
      <c r="E2" s="78">
        <v>3167.7814158768288</v>
      </c>
      <c r="F2" s="78">
        <v>2559.2739212973438</v>
      </c>
      <c r="G2" s="78">
        <v>3334.1415804151429</v>
      </c>
      <c r="H2" s="78">
        <v>3242.9303037672044</v>
      </c>
      <c r="I2" s="78">
        <v>4159.0417669148574</v>
      </c>
      <c r="J2" s="78">
        <v>4830.3262689249468</v>
      </c>
      <c r="K2" s="78">
        <v>8431.7036711143719</v>
      </c>
      <c r="L2" s="78">
        <v>8477.4433274997555</v>
      </c>
      <c r="M2" s="78">
        <v>6788.5590348071655</v>
      </c>
      <c r="N2" s="78">
        <v>7804.1879694793843</v>
      </c>
      <c r="O2" s="78">
        <v>6524.7245025627954</v>
      </c>
      <c r="P2" s="78">
        <v>6660.2525009476831</v>
      </c>
      <c r="Q2" s="78">
        <v>6955.0465989447421</v>
      </c>
      <c r="R2" s="78">
        <v>5895.2140985089954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3340.5160422582126</v>
      </c>
      <c r="D21" s="79">
        <v>3966.3548858535269</v>
      </c>
      <c r="E21" s="79">
        <v>3167.7814158768288</v>
      </c>
      <c r="F21" s="79">
        <v>2559.2739212973438</v>
      </c>
      <c r="G21" s="79">
        <v>3334.1415804151429</v>
      </c>
      <c r="H21" s="79">
        <v>3242.9303037672044</v>
      </c>
      <c r="I21" s="79">
        <v>4159.0417669148574</v>
      </c>
      <c r="J21" s="79">
        <v>4830.3262689249468</v>
      </c>
      <c r="K21" s="79">
        <v>8431.7036711143719</v>
      </c>
      <c r="L21" s="79">
        <v>8477.4433274997555</v>
      </c>
      <c r="M21" s="79">
        <v>6788.5590348071655</v>
      </c>
      <c r="N21" s="79">
        <v>7804.1879694793843</v>
      </c>
      <c r="O21" s="79">
        <v>6524.7245025627954</v>
      </c>
      <c r="P21" s="79">
        <v>6660.2525009476831</v>
      </c>
      <c r="Q21" s="79">
        <v>6955.0465989447421</v>
      </c>
      <c r="R21" s="79">
        <v>5895.2140985089954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3340.5160422582126</v>
      </c>
      <c r="D30" s="8">
        <v>3966.3548858535269</v>
      </c>
      <c r="E30" s="8">
        <v>3167.7814158768288</v>
      </c>
      <c r="F30" s="8">
        <v>2559.2739212973438</v>
      </c>
      <c r="G30" s="8">
        <v>3334.1415804151429</v>
      </c>
      <c r="H30" s="8">
        <v>3242.9303037672044</v>
      </c>
      <c r="I30" s="8">
        <v>4159.0417669148574</v>
      </c>
      <c r="J30" s="8">
        <v>4830.3262689249468</v>
      </c>
      <c r="K30" s="8">
        <v>8431.7036711143719</v>
      </c>
      <c r="L30" s="8">
        <v>8477.4433274997555</v>
      </c>
      <c r="M30" s="8">
        <v>6788.5590348071655</v>
      </c>
      <c r="N30" s="8">
        <v>7804.1879694793843</v>
      </c>
      <c r="O30" s="8">
        <v>6524.7245025627954</v>
      </c>
      <c r="P30" s="8">
        <v>6660.2525009476831</v>
      </c>
      <c r="Q30" s="8">
        <v>6955.0465989447421</v>
      </c>
      <c r="R30" s="8">
        <v>5895.2140985089954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1855.1741256699156</v>
      </c>
      <c r="D43" s="9">
        <v>2486.9662208142695</v>
      </c>
      <c r="E43" s="9">
        <v>1914.43399263521</v>
      </c>
      <c r="F43" s="9">
        <v>1318.3011112586316</v>
      </c>
      <c r="G43" s="9">
        <v>1737.8428615516245</v>
      </c>
      <c r="H43" s="9">
        <v>1423.7524214420127</v>
      </c>
      <c r="I43" s="9">
        <v>1860.4398641409975</v>
      </c>
      <c r="J43" s="9">
        <v>1864.9123252668248</v>
      </c>
      <c r="K43" s="9">
        <v>2535.8761064619098</v>
      </c>
      <c r="L43" s="9">
        <v>2733.4803487164586</v>
      </c>
      <c r="M43" s="9">
        <v>2354.3775018269343</v>
      </c>
      <c r="N43" s="9">
        <v>2505.0154340847639</v>
      </c>
      <c r="O43" s="9">
        <v>2798.2137918839426</v>
      </c>
      <c r="P43" s="9">
        <v>3318.4975513249101</v>
      </c>
      <c r="Q43" s="9">
        <v>4170.22879361574</v>
      </c>
      <c r="R43" s="9">
        <v>3901.9158741888295</v>
      </c>
    </row>
    <row r="44" spans="1:18" ht="11.25" customHeight="1" x14ac:dyDescent="0.25">
      <c r="A44" s="59" t="s">
        <v>161</v>
      </c>
      <c r="B44" s="60" t="s">
        <v>160</v>
      </c>
      <c r="C44" s="9">
        <v>1485.341916588297</v>
      </c>
      <c r="D44" s="9">
        <v>1479.3886650392576</v>
      </c>
      <c r="E44" s="9">
        <v>1253.3474232416188</v>
      </c>
      <c r="F44" s="9">
        <v>1240.9728100387122</v>
      </c>
      <c r="G44" s="9">
        <v>1596.2987188635184</v>
      </c>
      <c r="H44" s="9">
        <v>1819.1778823251918</v>
      </c>
      <c r="I44" s="9">
        <v>2298.6019027738603</v>
      </c>
      <c r="J44" s="9">
        <v>2965.4139436581218</v>
      </c>
      <c r="K44" s="9">
        <v>5895.8275646524626</v>
      </c>
      <c r="L44" s="9">
        <v>5743.9629787832973</v>
      </c>
      <c r="M44" s="9">
        <v>4434.1815329802312</v>
      </c>
      <c r="N44" s="9">
        <v>5299.1725353946204</v>
      </c>
      <c r="O44" s="9">
        <v>3726.5107106788528</v>
      </c>
      <c r="P44" s="9">
        <v>3341.7549496227725</v>
      </c>
      <c r="Q44" s="9">
        <v>2784.8178053290021</v>
      </c>
      <c r="R44" s="9">
        <v>1993.2982243201654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cover</vt:lpstr>
      <vt:lpstr>index</vt:lpstr>
      <vt:lpstr>factors</vt:lpstr>
      <vt:lpstr>TOTAL</vt:lpstr>
      <vt:lpstr>TITOT</vt:lpstr>
      <vt:lpstr>tipgt</vt:lpstr>
      <vt:lpstr>tipgtele</vt:lpstr>
      <vt:lpstr>tipgtchp</vt:lpstr>
      <vt:lpstr>tidh</vt:lpstr>
      <vt:lpstr>CEN</vt:lpstr>
      <vt:lpstr>cenrf</vt:lpstr>
      <vt:lpstr>cenog</vt:lpstr>
      <vt:lpstr>cennu</vt:lpstr>
      <vt:lpstr>cencm</vt:lpstr>
      <vt:lpstr>cenck</vt:lpstr>
      <vt:lpstr>cenbf</vt:lpstr>
      <vt:lpstr>cengw</vt:lpstr>
      <vt:lpstr>cenpf</vt:lpstr>
      <vt:lpstr>cenbr</vt:lpstr>
      <vt:lpstr>cench</vt:lpstr>
      <vt:lpstr>cencl</vt:lpstr>
      <vt:lpstr>cenlr</vt:lpstr>
      <vt:lpstr>cenbg</vt:lpstr>
      <vt:lpstr>cengl</vt:lpstr>
      <vt:lpstr>cenns</vt:lpstr>
      <vt:lpstr>CF</vt:lpstr>
      <vt:lpstr>CIN</vt:lpstr>
      <vt:lpstr>cisi</vt:lpstr>
      <vt:lpstr>cisb</vt:lpstr>
      <vt:lpstr>cise</vt:lpstr>
      <vt:lpstr>cnfm</vt:lpstr>
      <vt:lpstr>cnfa</vt:lpstr>
      <vt:lpstr>cnfp</vt:lpstr>
      <vt:lpstr>cnfs</vt:lpstr>
      <vt:lpstr>cnfo</vt:lpstr>
      <vt:lpstr>cchi</vt:lpstr>
      <vt:lpstr>cbch</vt:lpstr>
      <vt:lpstr>coch</vt:lpstr>
      <vt:lpstr>cpha</vt:lpstr>
      <vt:lpstr>cnmm</vt:lpstr>
      <vt:lpstr>ccem</vt:lpstr>
      <vt:lpstr>ccer</vt:lpstr>
      <vt:lpstr>cgla</vt:lpstr>
      <vt:lpstr>cppa</vt:lpstr>
      <vt:lpstr>cpul</vt:lpstr>
      <vt:lpstr>cpap</vt:lpstr>
      <vt:lpstr>cprp</vt:lpstr>
      <vt:lpstr>cfbt</vt:lpstr>
      <vt:lpstr>ctre</vt:lpstr>
      <vt:lpstr>cmae</vt:lpstr>
      <vt:lpstr>ctel</vt:lpstr>
      <vt:lpstr>cwwp</vt:lpstr>
      <vt:lpstr>cmiq</vt:lpstr>
      <vt:lpstr>ccon</vt:lpstr>
      <vt:lpstr>cnsi</vt:lpstr>
      <vt:lpstr>CDM</vt:lpstr>
      <vt:lpstr>cres</vt:lpstr>
      <vt:lpstr>cressh</vt:lpstr>
      <vt:lpstr>cressc</vt:lpstr>
      <vt:lpstr>creswh</vt:lpstr>
      <vt:lpstr>cresco</vt:lpstr>
      <vt:lpstr>cresrf</vt:lpstr>
      <vt:lpstr>creswm</vt:lpstr>
      <vt:lpstr>cresdr</vt:lpstr>
      <vt:lpstr>cresdw</vt:lpstr>
      <vt:lpstr>crestv</vt:lpstr>
      <vt:lpstr>cresit</vt:lpstr>
      <vt:lpstr>cresli</vt:lpstr>
      <vt:lpstr>cresoa</vt:lpstr>
      <vt:lpstr>cser</vt:lpstr>
      <vt:lpstr>csersh</vt:lpstr>
      <vt:lpstr>csersc</vt:lpstr>
      <vt:lpstr>cserhw</vt:lpstr>
      <vt:lpstr>cserca</vt:lpstr>
      <vt:lpstr>cserve</vt:lpstr>
      <vt:lpstr>csersl</vt:lpstr>
      <vt:lpstr>cserbl</vt:lpstr>
      <vt:lpstr>csercr</vt:lpstr>
      <vt:lpstr>cserbt</vt:lpstr>
      <vt:lpstr>cserit</vt:lpstr>
      <vt:lpstr>cagr</vt:lpstr>
      <vt:lpstr>CTR</vt:lpstr>
      <vt:lpstr>ctro</vt:lpstr>
      <vt:lpstr>cp2w</vt:lpstr>
      <vt:lpstr>ccar</vt:lpstr>
      <vt:lpstr>cbus</vt:lpstr>
      <vt:lpstr>clcv</vt:lpstr>
      <vt:lpstr>chdv</vt:lpstr>
      <vt:lpstr>ctra</vt:lpstr>
      <vt:lpstr>crtp</vt:lpstr>
      <vt:lpstr>crth</vt:lpstr>
      <vt:lpstr>crtm</vt:lpstr>
      <vt:lpstr>crtf</vt:lpstr>
      <vt:lpstr>ctav</vt:lpstr>
      <vt:lpstr>capd</vt:lpstr>
      <vt:lpstr>capi</vt:lpstr>
      <vt:lpstr>cape</vt:lpstr>
      <vt:lpstr>cafi</vt:lpstr>
      <vt:lpstr>cafe</vt:lpstr>
      <vt:lpstr>ctdn</vt:lpstr>
      <vt:lpstr>cncs</vt:lpstr>
      <vt:lpstr>cniw</vt:lpstr>
      <vt:lpstr>ctpi</vt:lpstr>
      <vt:lpstr>BUN</vt:lpstr>
      <vt:lpstr>buni</vt:lpstr>
      <vt:lpstr>bune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JRC-IDEES</dc:title>
  <dc:creator>JRC C.6</dc:creator>
  <cp:lastModifiedBy>ROZSAI Mate (JRC-SEVILLA)</cp:lastModifiedBy>
  <dcterms:created xsi:type="dcterms:W3CDTF">2018-07-19T13:54:59Z</dcterms:created>
  <dcterms:modified xsi:type="dcterms:W3CDTF">2018-07-19T13:55:00Z</dcterms:modified>
</cp:coreProperties>
</file>